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ominApp\"/>
    </mc:Choice>
  </mc:AlternateContent>
  <bookViews>
    <workbookView xWindow="0" yWindow="120" windowWidth="21600" windowHeight="9615" tabRatio="841"/>
  </bookViews>
  <sheets>
    <sheet name="GLOBAL" sheetId="1" r:id="rId1"/>
    <sheet name="ALTO NIVEL" sheetId="9" r:id="rId2"/>
    <sheet name="COMISIÓN SIN COBRAR" sheetId="12" r:id="rId3"/>
    <sheet name="FIJOS" sheetId="10" r:id="rId4"/>
    <sheet name="JUBILADOS" sheetId="13" r:id="rId5"/>
    <sheet name="OBRERO" sheetId="19" r:id="rId6"/>
    <sheet name="CONTRATADO" sheetId="11" r:id="rId7"/>
    <sheet name="HP" sheetId="20" r:id="rId8"/>
    <sheet name="TOTAL NOMINA" sheetId="3" r:id="rId9"/>
    <sheet name="TICKET" sheetId="21" r:id="rId10"/>
    <sheet name="TABULADOR" sheetId="4" r:id="rId11"/>
    <sheet name="HONORARIOS P" sheetId="17" r:id="rId12"/>
    <sheet name="SUSPENDIDOS" sheetId="6" r:id="rId13"/>
    <sheet name="EGRESO 2022 " sheetId="22" r:id="rId14"/>
    <sheet name="EGRESO 2021" sheetId="2" r:id="rId15"/>
  </sheets>
  <externalReferences>
    <externalReference r:id="rId16"/>
    <externalReference r:id="rId17"/>
  </externalReferences>
  <definedNames>
    <definedName name="_xlnm._FilterDatabase" localSheetId="1" hidden="1">'ALTO NIVEL'!$A$8:$BS$8</definedName>
    <definedName name="_xlnm._FilterDatabase" localSheetId="6" hidden="1">CONTRATADO!$A$8:$BS$8</definedName>
    <definedName name="_xlnm._FilterDatabase" localSheetId="14" hidden="1">'EGRESO 2021'!$T$8:$AQ$119</definedName>
    <definedName name="_xlnm._FilterDatabase" localSheetId="3" hidden="1">FIJOS!$A$8:$BS$8</definedName>
    <definedName name="_xlnm._FilterDatabase" localSheetId="0" hidden="1">GLOBAL!$A$8:$BM$843</definedName>
    <definedName name="_xlnm._FilterDatabase" localSheetId="7" hidden="1">HP!$A$13:$BD$13</definedName>
    <definedName name="_xlnm._FilterDatabase" localSheetId="5" hidden="1">OBRERO!$A$8:$CC$8</definedName>
    <definedName name="_xlnm._FilterDatabase" localSheetId="12" hidden="1">SUSPENDIDOS!$A$8:$BX$47</definedName>
    <definedName name="_xlnm._FilterDatabase" localSheetId="9" hidden="1">TICKET!$A$6:$U$414</definedName>
    <definedName name="FECHA">GLOBAL!#REF!</definedName>
  </definedNames>
  <calcPr calcId="152511"/>
</workbook>
</file>

<file path=xl/calcChain.xml><?xml version="1.0" encoding="utf-8"?>
<calcChain xmlns="http://schemas.openxmlformats.org/spreadsheetml/2006/main">
  <c r="X4" i="21" l="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U236" i="21"/>
  <c r="U237" i="21"/>
  <c r="U238" i="21"/>
  <c r="U239" i="21"/>
  <c r="U240" i="21"/>
  <c r="U241" i="21"/>
  <c r="U242" i="21"/>
  <c r="U243" i="21"/>
  <c r="U244" i="21"/>
  <c r="U245" i="21"/>
  <c r="U246" i="21"/>
  <c r="U247" i="21"/>
  <c r="U248" i="21"/>
  <c r="U249" i="21"/>
  <c r="U250" i="21"/>
  <c r="U251" i="21"/>
  <c r="U252" i="21"/>
  <c r="U253" i="21"/>
  <c r="U254" i="21"/>
  <c r="U255" i="21"/>
  <c r="U256" i="21"/>
  <c r="U257" i="21"/>
  <c r="U258" i="21"/>
  <c r="U259" i="21"/>
  <c r="U260" i="21"/>
  <c r="U261" i="21"/>
  <c r="U262" i="21"/>
  <c r="U263" i="21"/>
  <c r="U264" i="21"/>
  <c r="U265" i="21"/>
  <c r="U266" i="21"/>
  <c r="U267" i="21"/>
  <c r="U268" i="21"/>
  <c r="U269" i="21"/>
  <c r="U270" i="21"/>
  <c r="U271" i="21"/>
  <c r="U272" i="21"/>
  <c r="U273" i="21"/>
  <c r="U274" i="21"/>
  <c r="U275" i="21"/>
  <c r="U276" i="21"/>
  <c r="U277" i="21"/>
  <c r="U278" i="21"/>
  <c r="U279" i="21"/>
  <c r="U280" i="21"/>
  <c r="U281" i="21"/>
  <c r="U282" i="21"/>
  <c r="U283" i="21"/>
  <c r="U284" i="21"/>
  <c r="U285" i="21"/>
  <c r="U286" i="21"/>
  <c r="U287" i="21"/>
  <c r="U288" i="21"/>
  <c r="U289" i="21"/>
  <c r="U290" i="21"/>
  <c r="U291" i="21"/>
  <c r="U292" i="21"/>
  <c r="U293" i="21"/>
  <c r="U294" i="21"/>
  <c r="U295" i="21"/>
  <c r="U296" i="21"/>
  <c r="U297" i="21"/>
  <c r="U298" i="21"/>
  <c r="U299" i="21"/>
  <c r="U300" i="21"/>
  <c r="U301" i="21"/>
  <c r="U302" i="21"/>
  <c r="U303" i="21"/>
  <c r="U304" i="21"/>
  <c r="U305" i="21"/>
  <c r="U306" i="21"/>
  <c r="U307" i="21"/>
  <c r="U308" i="21"/>
  <c r="U309" i="21"/>
  <c r="U310" i="21"/>
  <c r="U311" i="21"/>
  <c r="U312" i="21"/>
  <c r="U313" i="21"/>
  <c r="U314" i="21"/>
  <c r="U315" i="21"/>
  <c r="U316" i="21"/>
  <c r="U317" i="21"/>
  <c r="U318" i="21"/>
  <c r="U319" i="21"/>
  <c r="U320" i="21"/>
  <c r="U321" i="21"/>
  <c r="U322" i="21"/>
  <c r="U323" i="21"/>
  <c r="U324" i="21"/>
  <c r="U325" i="21"/>
  <c r="U326" i="21"/>
  <c r="U327" i="21"/>
  <c r="U328" i="21"/>
  <c r="U329" i="21"/>
  <c r="U330" i="21"/>
  <c r="U331" i="21"/>
  <c r="U332" i="21"/>
  <c r="U333" i="21"/>
  <c r="U334" i="21"/>
  <c r="U335" i="21"/>
  <c r="U336" i="21"/>
  <c r="U337" i="21"/>
  <c r="U338" i="21"/>
  <c r="U339" i="21"/>
  <c r="U340" i="21"/>
  <c r="U341" i="21"/>
  <c r="U342" i="21"/>
  <c r="U343" i="21"/>
  <c r="U344" i="21"/>
  <c r="U345" i="21"/>
  <c r="U346" i="21"/>
  <c r="U347" i="21"/>
  <c r="U348" i="21"/>
  <c r="U349" i="21"/>
  <c r="U350" i="21"/>
  <c r="U351" i="21"/>
  <c r="U352" i="21"/>
  <c r="U353" i="21"/>
  <c r="U354" i="21"/>
  <c r="U355" i="21"/>
  <c r="U356" i="21"/>
  <c r="U357" i="21"/>
  <c r="U358" i="21"/>
  <c r="U359" i="21"/>
  <c r="U360" i="21"/>
  <c r="U361" i="21"/>
  <c r="U362" i="21"/>
  <c r="U363" i="21"/>
  <c r="U364" i="21"/>
  <c r="U365" i="21"/>
  <c r="U366" i="21"/>
  <c r="U367" i="21"/>
  <c r="U368" i="21"/>
  <c r="U369" i="21"/>
  <c r="U370" i="21"/>
  <c r="U371" i="21"/>
  <c r="U372" i="21"/>
  <c r="U373" i="21"/>
  <c r="U374" i="21"/>
  <c r="U375" i="21"/>
  <c r="U376" i="21"/>
  <c r="U377" i="21"/>
  <c r="U378" i="21"/>
  <c r="U379" i="21"/>
  <c r="U380" i="21"/>
  <c r="U381" i="21"/>
  <c r="U382" i="21"/>
  <c r="U383" i="21"/>
  <c r="U384" i="21"/>
  <c r="U385" i="21"/>
  <c r="U386" i="21"/>
  <c r="U387" i="21"/>
  <c r="U388" i="21"/>
  <c r="U389" i="21"/>
  <c r="U390" i="21"/>
  <c r="U391" i="21"/>
  <c r="U392" i="21"/>
  <c r="U393" i="21"/>
  <c r="U394" i="21"/>
  <c r="U395" i="21"/>
  <c r="U396" i="21"/>
  <c r="U397" i="21"/>
  <c r="U398" i="21"/>
  <c r="U399" i="21"/>
  <c r="U400" i="21"/>
  <c r="U401" i="21"/>
  <c r="U402" i="21"/>
  <c r="U403" i="21"/>
  <c r="U404" i="21"/>
  <c r="U405" i="21"/>
  <c r="U406" i="21"/>
  <c r="U407" i="21"/>
  <c r="U408" i="21"/>
  <c r="U409" i="21"/>
  <c r="U410" i="21"/>
  <c r="U411" i="21"/>
  <c r="U412" i="21"/>
  <c r="U413" i="21"/>
  <c r="U414" i="21"/>
  <c r="U7" i="21"/>
  <c r="AE10" i="1"/>
  <c r="AF10" i="1"/>
  <c r="AE11" i="1"/>
  <c r="AF11" i="1"/>
  <c r="AE12" i="1"/>
  <c r="AF12" i="1"/>
  <c r="AE13" i="1"/>
  <c r="AF13" i="1"/>
  <c r="AE14" i="1"/>
  <c r="AF14" i="1"/>
  <c r="AE15" i="1"/>
  <c r="AF15" i="1"/>
  <c r="AE16" i="1"/>
  <c r="AF16" i="1"/>
  <c r="AE17" i="1"/>
  <c r="AF17" i="1"/>
  <c r="AE18" i="1"/>
  <c r="AF18" i="1"/>
  <c r="AE19" i="1"/>
  <c r="AF19" i="1"/>
  <c r="AE20" i="1"/>
  <c r="AF20" i="1"/>
  <c r="AE21" i="1"/>
  <c r="AF21" i="1"/>
  <c r="AE22" i="1"/>
  <c r="AF22" i="1"/>
  <c r="AE23" i="1"/>
  <c r="AF23" i="1"/>
  <c r="AE24" i="1"/>
  <c r="AF24" i="1"/>
  <c r="AE25" i="1"/>
  <c r="AF25" i="1"/>
  <c r="AD26" i="1"/>
  <c r="AE26" i="1"/>
  <c r="AF26" i="1"/>
  <c r="AE27" i="1"/>
  <c r="AF27" i="1"/>
  <c r="AD28" i="1"/>
  <c r="AE28" i="1"/>
  <c r="AF28" i="1"/>
  <c r="AD29" i="1"/>
  <c r="AE29" i="1"/>
  <c r="AF29" i="1"/>
  <c r="AD30" i="1"/>
  <c r="AE30" i="1"/>
  <c r="AF30" i="1"/>
  <c r="AD31" i="1"/>
  <c r="AE31" i="1"/>
  <c r="AF31" i="1"/>
  <c r="AD32" i="1"/>
  <c r="AE32" i="1"/>
  <c r="AF32" i="1"/>
  <c r="AE33" i="1"/>
  <c r="AF33" i="1"/>
  <c r="AE34" i="1"/>
  <c r="AF34" i="1"/>
  <c r="AE35" i="1"/>
  <c r="AF35" i="1"/>
  <c r="AE36" i="1"/>
  <c r="AF36" i="1"/>
  <c r="AE37" i="1"/>
  <c r="AF37" i="1"/>
  <c r="AE38" i="1"/>
  <c r="AF38" i="1"/>
  <c r="AE39" i="1"/>
  <c r="AF39" i="1"/>
  <c r="AE40" i="1"/>
  <c r="AF40" i="1"/>
  <c r="AE41" i="1"/>
  <c r="AF41" i="1"/>
  <c r="AE42" i="1"/>
  <c r="AF42" i="1"/>
  <c r="AE43" i="1"/>
  <c r="AF43" i="1"/>
  <c r="AE44" i="1"/>
  <c r="AF44" i="1"/>
  <c r="AE45" i="1"/>
  <c r="AF45" i="1"/>
  <c r="AE46" i="1"/>
  <c r="AF46" i="1"/>
  <c r="AE47" i="1"/>
  <c r="AF47" i="1"/>
  <c r="AE48" i="1"/>
  <c r="AF48" i="1"/>
  <c r="AE49" i="1"/>
  <c r="AF49" i="1"/>
  <c r="AE50" i="1"/>
  <c r="AF50" i="1"/>
  <c r="AE51" i="1"/>
  <c r="AF51" i="1"/>
  <c r="AE52" i="1"/>
  <c r="AF52" i="1"/>
  <c r="AE53" i="1"/>
  <c r="AF53" i="1"/>
  <c r="AE54" i="1"/>
  <c r="AF54" i="1"/>
  <c r="AE55" i="1"/>
  <c r="AF55" i="1"/>
  <c r="AE56" i="1"/>
  <c r="AF56" i="1"/>
  <c r="AE57" i="1"/>
  <c r="AF57" i="1"/>
  <c r="AE58" i="1"/>
  <c r="AF58" i="1"/>
  <c r="AE59" i="1"/>
  <c r="AF59" i="1"/>
  <c r="AE60" i="1"/>
  <c r="AF60" i="1"/>
  <c r="AE61" i="1"/>
  <c r="AF61" i="1"/>
  <c r="AE62" i="1"/>
  <c r="AF62" i="1"/>
  <c r="AE63" i="1"/>
  <c r="AF63" i="1"/>
  <c r="AE64" i="1"/>
  <c r="AF64" i="1"/>
  <c r="AE65" i="1"/>
  <c r="AF65" i="1"/>
  <c r="AE66" i="1"/>
  <c r="AF66" i="1"/>
  <c r="AE67" i="1"/>
  <c r="AF67" i="1"/>
  <c r="AE68" i="1"/>
  <c r="AF68" i="1"/>
  <c r="AE69" i="1"/>
  <c r="AF69" i="1"/>
  <c r="AE70" i="1"/>
  <c r="AF70" i="1"/>
  <c r="AE71" i="1"/>
  <c r="AF71" i="1"/>
  <c r="AE72" i="1"/>
  <c r="AF72" i="1"/>
  <c r="AE73" i="1"/>
  <c r="AF73" i="1"/>
  <c r="AE74" i="1"/>
  <c r="AF74" i="1"/>
  <c r="AE75" i="1"/>
  <c r="AF75" i="1"/>
  <c r="AE76" i="1"/>
  <c r="AF76" i="1"/>
  <c r="AE77" i="1"/>
  <c r="AF77" i="1"/>
  <c r="AE78" i="1"/>
  <c r="AF78" i="1"/>
  <c r="AE79" i="1"/>
  <c r="AF79" i="1"/>
  <c r="AE80" i="1"/>
  <c r="AF80" i="1"/>
  <c r="AE81" i="1"/>
  <c r="AF81" i="1"/>
  <c r="AE82" i="1"/>
  <c r="AF82" i="1"/>
  <c r="AE83" i="1"/>
  <c r="AF83" i="1"/>
  <c r="AE84" i="1"/>
  <c r="AF84" i="1"/>
  <c r="AE85" i="1"/>
  <c r="AF85" i="1"/>
  <c r="AE86" i="1"/>
  <c r="AF86" i="1"/>
  <c r="AE87" i="1"/>
  <c r="AF87" i="1"/>
  <c r="AE88" i="1"/>
  <c r="AF88" i="1"/>
  <c r="AE89" i="1"/>
  <c r="AF89" i="1"/>
  <c r="AE90" i="1"/>
  <c r="AF90" i="1"/>
  <c r="AD91" i="1"/>
  <c r="AE91" i="1"/>
  <c r="AF91" i="1"/>
  <c r="AE92" i="1"/>
  <c r="AF92" i="1"/>
  <c r="AE93" i="1"/>
  <c r="AF93" i="1"/>
  <c r="AE94" i="1"/>
  <c r="AF94" i="1"/>
  <c r="AE95" i="1"/>
  <c r="AF95" i="1"/>
  <c r="AE96" i="1"/>
  <c r="AF96" i="1"/>
  <c r="AE97" i="1"/>
  <c r="AF97" i="1"/>
  <c r="AE98" i="1"/>
  <c r="AF98" i="1"/>
  <c r="AE99" i="1"/>
  <c r="AF99" i="1"/>
  <c r="AE100" i="1"/>
  <c r="AF100" i="1"/>
  <c r="AD101" i="1"/>
  <c r="AE101" i="1"/>
  <c r="AF101" i="1"/>
  <c r="AD102" i="1"/>
  <c r="AE102" i="1"/>
  <c r="AF102" i="1"/>
  <c r="AD103" i="1"/>
  <c r="AE103" i="1"/>
  <c r="AF103" i="1"/>
  <c r="AD104" i="1"/>
  <c r="AE104" i="1"/>
  <c r="AF104" i="1"/>
  <c r="AE105" i="1"/>
  <c r="AF105" i="1"/>
  <c r="AE106" i="1"/>
  <c r="AF106" i="1"/>
  <c r="AD107" i="1"/>
  <c r="AE107" i="1"/>
  <c r="AF107" i="1"/>
  <c r="AD108" i="1"/>
  <c r="AE108" i="1"/>
  <c r="AF108" i="1"/>
  <c r="AD109" i="1"/>
  <c r="AE109" i="1"/>
  <c r="AF109" i="1"/>
  <c r="AD110" i="1"/>
  <c r="AE110" i="1"/>
  <c r="AF110" i="1"/>
  <c r="AD111" i="1"/>
  <c r="AE111" i="1"/>
  <c r="AF111" i="1"/>
  <c r="AD112" i="1"/>
  <c r="AE112" i="1"/>
  <c r="AF112" i="1"/>
  <c r="AD113" i="1"/>
  <c r="AE113" i="1"/>
  <c r="AF113" i="1"/>
  <c r="AD114" i="1"/>
  <c r="AE114" i="1"/>
  <c r="AF114" i="1"/>
  <c r="AD115" i="1"/>
  <c r="AE115" i="1"/>
  <c r="AF115" i="1"/>
  <c r="AD116" i="1"/>
  <c r="AE116" i="1"/>
  <c r="AF116" i="1"/>
  <c r="AD117" i="1"/>
  <c r="AE117" i="1"/>
  <c r="AF117" i="1"/>
  <c r="AD118" i="1"/>
  <c r="AE118" i="1"/>
  <c r="AF118" i="1"/>
  <c r="AD119" i="1"/>
  <c r="AE119" i="1"/>
  <c r="AF119" i="1"/>
  <c r="AD120" i="1"/>
  <c r="AE120" i="1"/>
  <c r="AF120" i="1"/>
  <c r="AD121" i="1"/>
  <c r="AE121" i="1"/>
  <c r="AF121" i="1"/>
  <c r="AD122" i="1"/>
  <c r="AE122" i="1"/>
  <c r="AF122" i="1"/>
  <c r="AD123" i="1"/>
  <c r="AE123" i="1"/>
  <c r="AF123" i="1"/>
  <c r="AD124" i="1"/>
  <c r="AE124" i="1"/>
  <c r="AF124" i="1"/>
  <c r="AD125" i="1"/>
  <c r="AE125" i="1"/>
  <c r="AF125" i="1"/>
  <c r="AD126" i="1"/>
  <c r="AE126" i="1"/>
  <c r="AF126" i="1"/>
  <c r="AD127" i="1"/>
  <c r="AE127" i="1"/>
  <c r="AF127" i="1"/>
  <c r="AD128" i="1"/>
  <c r="AE128" i="1"/>
  <c r="AF128" i="1"/>
  <c r="AD129" i="1"/>
  <c r="AE129" i="1"/>
  <c r="AF129" i="1"/>
  <c r="AD130" i="1"/>
  <c r="AE130" i="1"/>
  <c r="AF130" i="1"/>
  <c r="AD131" i="1"/>
  <c r="AE131" i="1"/>
  <c r="AF131" i="1"/>
  <c r="AD132" i="1"/>
  <c r="AE132" i="1"/>
  <c r="AF132" i="1"/>
  <c r="AD133" i="1"/>
  <c r="AE133" i="1"/>
  <c r="AF133" i="1"/>
  <c r="AD134" i="1"/>
  <c r="AE134" i="1"/>
  <c r="AF134" i="1"/>
  <c r="AD135" i="1"/>
  <c r="AE135" i="1"/>
  <c r="AF135" i="1"/>
  <c r="AD136" i="1"/>
  <c r="AE136" i="1"/>
  <c r="AF136" i="1"/>
  <c r="AD137" i="1"/>
  <c r="AE137" i="1"/>
  <c r="AF137" i="1"/>
  <c r="AD138" i="1"/>
  <c r="AE138" i="1"/>
  <c r="AF138" i="1"/>
  <c r="AD139" i="1"/>
  <c r="AE139" i="1"/>
  <c r="AF139" i="1"/>
  <c r="AD140" i="1"/>
  <c r="AE140" i="1"/>
  <c r="AF140" i="1"/>
  <c r="AD141" i="1"/>
  <c r="AE141" i="1"/>
  <c r="AF141" i="1"/>
  <c r="AD142" i="1"/>
  <c r="AE142" i="1"/>
  <c r="AF142" i="1"/>
  <c r="AD143" i="1"/>
  <c r="AE143" i="1"/>
  <c r="AF143" i="1"/>
  <c r="AD144" i="1"/>
  <c r="AE144" i="1"/>
  <c r="AF144" i="1"/>
  <c r="AD145" i="1"/>
  <c r="AE145" i="1"/>
  <c r="AF145" i="1"/>
  <c r="AD146" i="1"/>
  <c r="AE146" i="1"/>
  <c r="AF146" i="1"/>
  <c r="AD147" i="1"/>
  <c r="AE147" i="1"/>
  <c r="AF147" i="1"/>
  <c r="AD148" i="1"/>
  <c r="AE148" i="1"/>
  <c r="AF148" i="1"/>
  <c r="AD149" i="1"/>
  <c r="AE149" i="1"/>
  <c r="AF149" i="1"/>
  <c r="AD150" i="1"/>
  <c r="AE150" i="1"/>
  <c r="AF150" i="1"/>
  <c r="AD151" i="1"/>
  <c r="AE151" i="1"/>
  <c r="AF151" i="1"/>
  <c r="AD152" i="1"/>
  <c r="AE152" i="1"/>
  <c r="AF152" i="1"/>
  <c r="AD153" i="1"/>
  <c r="AE153" i="1"/>
  <c r="AF153" i="1"/>
  <c r="AD154" i="1"/>
  <c r="AE154" i="1"/>
  <c r="AF154" i="1"/>
  <c r="AE155" i="1"/>
  <c r="AF155" i="1"/>
  <c r="AD156" i="1"/>
  <c r="AE156" i="1"/>
  <c r="AF156" i="1"/>
  <c r="AD157" i="1"/>
  <c r="AE157" i="1"/>
  <c r="AF157" i="1"/>
  <c r="AD158" i="1"/>
  <c r="AE158" i="1"/>
  <c r="AF158" i="1"/>
  <c r="AD159" i="1"/>
  <c r="AE159" i="1"/>
  <c r="AF159" i="1"/>
  <c r="AD160" i="1"/>
  <c r="AE160" i="1"/>
  <c r="AF160" i="1"/>
  <c r="AD161" i="1"/>
  <c r="AE161" i="1"/>
  <c r="AF161" i="1"/>
  <c r="AE162" i="1"/>
  <c r="AF162" i="1"/>
  <c r="AD163" i="1"/>
  <c r="AE163" i="1"/>
  <c r="AF163" i="1"/>
  <c r="AD164" i="1"/>
  <c r="AE164" i="1"/>
  <c r="AF164" i="1"/>
  <c r="AD165" i="1"/>
  <c r="AE165" i="1"/>
  <c r="AF165" i="1"/>
  <c r="AD166" i="1"/>
  <c r="AE166" i="1"/>
  <c r="AF166" i="1"/>
  <c r="AD167" i="1"/>
  <c r="AE167" i="1"/>
  <c r="AF167" i="1"/>
  <c r="AD168" i="1"/>
  <c r="AE168" i="1"/>
  <c r="AF168" i="1"/>
  <c r="AD169" i="1"/>
  <c r="AE169" i="1"/>
  <c r="AF169" i="1"/>
  <c r="AD170" i="1"/>
  <c r="AE170" i="1"/>
  <c r="AF170" i="1"/>
  <c r="AD171" i="1"/>
  <c r="AE171" i="1"/>
  <c r="AF171" i="1"/>
  <c r="AD172" i="1"/>
  <c r="AE172" i="1"/>
  <c r="AF172" i="1"/>
  <c r="AD173" i="1"/>
  <c r="AE173" i="1"/>
  <c r="AF173" i="1"/>
  <c r="AD174" i="1"/>
  <c r="AE174" i="1"/>
  <c r="AF174" i="1"/>
  <c r="AD175" i="1"/>
  <c r="AE175" i="1"/>
  <c r="AF175" i="1"/>
  <c r="AD176" i="1"/>
  <c r="AE176" i="1"/>
  <c r="AF176" i="1"/>
  <c r="AD177" i="1"/>
  <c r="AE177" i="1"/>
  <c r="AF177" i="1"/>
  <c r="AD178" i="1"/>
  <c r="AE178" i="1"/>
  <c r="AF178" i="1"/>
  <c r="AD179" i="1"/>
  <c r="AE179" i="1"/>
  <c r="AF179" i="1"/>
  <c r="AD180" i="1"/>
  <c r="AE180" i="1"/>
  <c r="AF180" i="1"/>
  <c r="AD181" i="1"/>
  <c r="AE181" i="1"/>
  <c r="AF181" i="1"/>
  <c r="AD182" i="1"/>
  <c r="AE182" i="1"/>
  <c r="AF182" i="1"/>
  <c r="AD183" i="1"/>
  <c r="AE183" i="1"/>
  <c r="AF183" i="1"/>
  <c r="AD184" i="1"/>
  <c r="AE184" i="1"/>
  <c r="AF184" i="1"/>
  <c r="AD185" i="1"/>
  <c r="AE185" i="1"/>
  <c r="AF185" i="1"/>
  <c r="AD186" i="1"/>
  <c r="AE186" i="1"/>
  <c r="AF186" i="1"/>
  <c r="AD187" i="1"/>
  <c r="AE187" i="1"/>
  <c r="AF187" i="1"/>
  <c r="AD188" i="1"/>
  <c r="AE188" i="1"/>
  <c r="AF188" i="1"/>
  <c r="AD189" i="1"/>
  <c r="AE189" i="1"/>
  <c r="AF189" i="1"/>
  <c r="AD190" i="1"/>
  <c r="AE190" i="1"/>
  <c r="AF190" i="1"/>
  <c r="AD191" i="1"/>
  <c r="AE191" i="1"/>
  <c r="AF191" i="1"/>
  <c r="AD192" i="1"/>
  <c r="AE192" i="1"/>
  <c r="AF192" i="1"/>
  <c r="AD193" i="1"/>
  <c r="AE193" i="1"/>
  <c r="AF193" i="1"/>
  <c r="AD194" i="1"/>
  <c r="AE194" i="1"/>
  <c r="AF194" i="1"/>
  <c r="AD195" i="1"/>
  <c r="AE195" i="1"/>
  <c r="AF195" i="1"/>
  <c r="AD196" i="1"/>
  <c r="AE196" i="1"/>
  <c r="AF196" i="1"/>
  <c r="AD197" i="1"/>
  <c r="AE197" i="1"/>
  <c r="AF197" i="1"/>
  <c r="AD198" i="1"/>
  <c r="AE198" i="1"/>
  <c r="AF198" i="1"/>
  <c r="AD199" i="1"/>
  <c r="AE199" i="1"/>
  <c r="AF199" i="1"/>
  <c r="AE200" i="1"/>
  <c r="AF200" i="1"/>
  <c r="AD201" i="1"/>
  <c r="AE201" i="1"/>
  <c r="AF201" i="1"/>
  <c r="AD202" i="1"/>
  <c r="AE202" i="1"/>
  <c r="AF202" i="1"/>
  <c r="AD203" i="1"/>
  <c r="AE203" i="1"/>
  <c r="AF203" i="1"/>
  <c r="AD204" i="1"/>
  <c r="AE204" i="1"/>
  <c r="AF204" i="1"/>
  <c r="AD205" i="1"/>
  <c r="AE205" i="1"/>
  <c r="AF205" i="1"/>
  <c r="AD206" i="1"/>
  <c r="AE206" i="1"/>
  <c r="AF206" i="1"/>
  <c r="AD207" i="1"/>
  <c r="AE207" i="1"/>
  <c r="AF207" i="1"/>
  <c r="AD208" i="1"/>
  <c r="AE208" i="1"/>
  <c r="AF208" i="1"/>
  <c r="AD209" i="1"/>
  <c r="AE209" i="1"/>
  <c r="AF209" i="1"/>
  <c r="AD210" i="1"/>
  <c r="AE210" i="1"/>
  <c r="AF210" i="1"/>
  <c r="AD211" i="1"/>
  <c r="AE211" i="1"/>
  <c r="AF211" i="1"/>
  <c r="AD212" i="1"/>
  <c r="AE212" i="1"/>
  <c r="AF212" i="1"/>
  <c r="AD213" i="1"/>
  <c r="AE213" i="1"/>
  <c r="AF213" i="1"/>
  <c r="AD214" i="1"/>
  <c r="AE214" i="1"/>
  <c r="AF214" i="1"/>
  <c r="AD215" i="1"/>
  <c r="AE215" i="1"/>
  <c r="AF215" i="1"/>
  <c r="AD216" i="1"/>
  <c r="AE216" i="1"/>
  <c r="AF216" i="1"/>
  <c r="AD217" i="1"/>
  <c r="AE217" i="1"/>
  <c r="AF217" i="1"/>
  <c r="AE218" i="1"/>
  <c r="AF218" i="1"/>
  <c r="AD219" i="1"/>
  <c r="AE219" i="1"/>
  <c r="AF219" i="1"/>
  <c r="AD220" i="1"/>
  <c r="AE220" i="1"/>
  <c r="AF220" i="1"/>
  <c r="AD221" i="1"/>
  <c r="AE221" i="1"/>
  <c r="AF221" i="1"/>
  <c r="AD222" i="1"/>
  <c r="AE222" i="1"/>
  <c r="AF222" i="1"/>
  <c r="AD223" i="1"/>
  <c r="AE223" i="1"/>
  <c r="AF223" i="1"/>
  <c r="AD224" i="1"/>
  <c r="AE224" i="1"/>
  <c r="AF224" i="1"/>
  <c r="AE225" i="1"/>
  <c r="AF225" i="1"/>
  <c r="AE226" i="1"/>
  <c r="AF226" i="1"/>
  <c r="AE227" i="1"/>
  <c r="AF227" i="1"/>
  <c r="AD228" i="1"/>
  <c r="AE228" i="1"/>
  <c r="AF228" i="1"/>
  <c r="AD229" i="1"/>
  <c r="AE229" i="1"/>
  <c r="AF229" i="1"/>
  <c r="AD230" i="1"/>
  <c r="AE230" i="1"/>
  <c r="AF230" i="1"/>
  <c r="AD231" i="1"/>
  <c r="AE231" i="1"/>
  <c r="AF231" i="1"/>
  <c r="AD232" i="1"/>
  <c r="AE232" i="1"/>
  <c r="AF232" i="1"/>
  <c r="AD233" i="1"/>
  <c r="AE233" i="1"/>
  <c r="AF233" i="1"/>
  <c r="AD234" i="1"/>
  <c r="AE234" i="1"/>
  <c r="AF234" i="1"/>
  <c r="AD235" i="1"/>
  <c r="AE235" i="1"/>
  <c r="AF235" i="1"/>
  <c r="AD236" i="1"/>
  <c r="AE236" i="1"/>
  <c r="AF236" i="1"/>
  <c r="AE237" i="1"/>
  <c r="AF237" i="1"/>
  <c r="AD238" i="1"/>
  <c r="AE238" i="1"/>
  <c r="AF238" i="1"/>
  <c r="AE239" i="1"/>
  <c r="AF239" i="1"/>
  <c r="AD240" i="1"/>
  <c r="AE240" i="1"/>
  <c r="AF240" i="1"/>
  <c r="AD241" i="1"/>
  <c r="AE241" i="1"/>
  <c r="AF241" i="1"/>
  <c r="AD242" i="1"/>
  <c r="AE242" i="1"/>
  <c r="AF242" i="1"/>
  <c r="AD243" i="1"/>
  <c r="AE243" i="1"/>
  <c r="AF243" i="1"/>
  <c r="AD244" i="1"/>
  <c r="AE244" i="1"/>
  <c r="AF244" i="1"/>
  <c r="AD245" i="1"/>
  <c r="AE245" i="1"/>
  <c r="AF245" i="1"/>
  <c r="AD246" i="1"/>
  <c r="AE246" i="1"/>
  <c r="AF246" i="1"/>
  <c r="AD247" i="1"/>
  <c r="AE247" i="1"/>
  <c r="AF247" i="1"/>
  <c r="AD248" i="1"/>
  <c r="AE248" i="1"/>
  <c r="AF248" i="1"/>
  <c r="AD249" i="1"/>
  <c r="AE249" i="1"/>
  <c r="AF249" i="1"/>
  <c r="AD250" i="1"/>
  <c r="AE250" i="1"/>
  <c r="AF250" i="1"/>
  <c r="AD251" i="1"/>
  <c r="AE251" i="1"/>
  <c r="AF251" i="1"/>
  <c r="AD252" i="1"/>
  <c r="AE252" i="1"/>
  <c r="AF252" i="1"/>
  <c r="AD253" i="1"/>
  <c r="AE253" i="1"/>
  <c r="AF253" i="1"/>
  <c r="AD254" i="1"/>
  <c r="AE254" i="1"/>
  <c r="AF254" i="1"/>
  <c r="AD255" i="1"/>
  <c r="AE255" i="1"/>
  <c r="AF255" i="1"/>
  <c r="AD256" i="1"/>
  <c r="AE256" i="1"/>
  <c r="AF256" i="1"/>
  <c r="AD257" i="1"/>
  <c r="AE257" i="1"/>
  <c r="AF257" i="1"/>
  <c r="AE258" i="1"/>
  <c r="AF258" i="1"/>
  <c r="AD259" i="1"/>
  <c r="AE259" i="1"/>
  <c r="AF259" i="1"/>
  <c r="AE260" i="1"/>
  <c r="AF260" i="1"/>
  <c r="AE261" i="1"/>
  <c r="AF261" i="1"/>
  <c r="AD262" i="1"/>
  <c r="AE262" i="1"/>
  <c r="AF262" i="1"/>
  <c r="AE263" i="1"/>
  <c r="AF263" i="1"/>
  <c r="AE264" i="1"/>
  <c r="AF264" i="1"/>
  <c r="AD265" i="1"/>
  <c r="AE265" i="1"/>
  <c r="AF265" i="1"/>
  <c r="AD266" i="1"/>
  <c r="AE266" i="1"/>
  <c r="AF266" i="1"/>
  <c r="AE267" i="1"/>
  <c r="AF267" i="1"/>
  <c r="AD268" i="1"/>
  <c r="AE268" i="1"/>
  <c r="AF268" i="1"/>
  <c r="AE269" i="1"/>
  <c r="AF269" i="1"/>
  <c r="AD270" i="1"/>
  <c r="AE270" i="1"/>
  <c r="AF270" i="1"/>
  <c r="AD271" i="1"/>
  <c r="AE271" i="1"/>
  <c r="AF271" i="1"/>
  <c r="AD272" i="1"/>
  <c r="AE272" i="1"/>
  <c r="AF272" i="1"/>
  <c r="AE273" i="1"/>
  <c r="AF273" i="1"/>
  <c r="AD274" i="1"/>
  <c r="AE274" i="1"/>
  <c r="AF274" i="1"/>
  <c r="AE275" i="1"/>
  <c r="AF275" i="1"/>
  <c r="AD276" i="1"/>
  <c r="AE276" i="1"/>
  <c r="AF276" i="1"/>
  <c r="AD277" i="1"/>
  <c r="AE277" i="1"/>
  <c r="AF277" i="1"/>
  <c r="AD278" i="1"/>
  <c r="AE278" i="1"/>
  <c r="AF278" i="1"/>
  <c r="AD279" i="1"/>
  <c r="AE279" i="1"/>
  <c r="AF279" i="1"/>
  <c r="AD280" i="1"/>
  <c r="AE280" i="1"/>
  <c r="AF280" i="1"/>
  <c r="AE281" i="1"/>
  <c r="AF281" i="1"/>
  <c r="AD282" i="1"/>
  <c r="AE282" i="1"/>
  <c r="AF282" i="1"/>
  <c r="AE283" i="1"/>
  <c r="AF283" i="1"/>
  <c r="AD284" i="1"/>
  <c r="AE284" i="1"/>
  <c r="AF284" i="1"/>
  <c r="AD285" i="1"/>
  <c r="AE285" i="1"/>
  <c r="AF285" i="1"/>
  <c r="AE286" i="1"/>
  <c r="AF286" i="1"/>
  <c r="AD287" i="1"/>
  <c r="AE287" i="1"/>
  <c r="AF287" i="1"/>
  <c r="AE288" i="1"/>
  <c r="AF288" i="1"/>
  <c r="AD289" i="1"/>
  <c r="AE289" i="1"/>
  <c r="AF289" i="1"/>
  <c r="AD290" i="1"/>
  <c r="AE290" i="1"/>
  <c r="AF290" i="1"/>
  <c r="AD291" i="1"/>
  <c r="AE291" i="1"/>
  <c r="AF291" i="1"/>
  <c r="AD292" i="1"/>
  <c r="AE292" i="1"/>
  <c r="AF292" i="1"/>
  <c r="AD293" i="1"/>
  <c r="AE293" i="1"/>
  <c r="AF293" i="1"/>
  <c r="AE294" i="1"/>
  <c r="AF294" i="1"/>
  <c r="AD295" i="1"/>
  <c r="AE295" i="1"/>
  <c r="AF295" i="1"/>
  <c r="AE296" i="1"/>
  <c r="AF296" i="1"/>
  <c r="AD297" i="1"/>
  <c r="AE297" i="1"/>
  <c r="AF297" i="1"/>
  <c r="AD298" i="1"/>
  <c r="AE298" i="1"/>
  <c r="AF298" i="1"/>
  <c r="AD299" i="1"/>
  <c r="AE299" i="1"/>
  <c r="AF299" i="1"/>
  <c r="AE300" i="1"/>
  <c r="AF300" i="1"/>
  <c r="AD301" i="1"/>
  <c r="AE301" i="1"/>
  <c r="AF301" i="1"/>
  <c r="AD302" i="1"/>
  <c r="AE302" i="1"/>
  <c r="AF302" i="1"/>
  <c r="AD303" i="1"/>
  <c r="AE303" i="1"/>
  <c r="AF303" i="1"/>
  <c r="AD304" i="1"/>
  <c r="AE304" i="1"/>
  <c r="AF304" i="1"/>
  <c r="AD305" i="1"/>
  <c r="AE305" i="1"/>
  <c r="AF305" i="1"/>
  <c r="AD306" i="1"/>
  <c r="AE306" i="1"/>
  <c r="AF306" i="1"/>
  <c r="AD307" i="1"/>
  <c r="AE307" i="1"/>
  <c r="AF307" i="1"/>
  <c r="AD308" i="1"/>
  <c r="AE308" i="1"/>
  <c r="AF308" i="1"/>
  <c r="AE309" i="1"/>
  <c r="AF309" i="1"/>
  <c r="AD310" i="1"/>
  <c r="AE310" i="1"/>
  <c r="AF310" i="1"/>
  <c r="AD311" i="1"/>
  <c r="AE311" i="1"/>
  <c r="AF311" i="1"/>
  <c r="AD312" i="1"/>
  <c r="AE312" i="1"/>
  <c r="AF312" i="1"/>
  <c r="AD313" i="1"/>
  <c r="AE313" i="1"/>
  <c r="AF313" i="1"/>
  <c r="AD314" i="1"/>
  <c r="AE314" i="1"/>
  <c r="AF314" i="1"/>
  <c r="AD315" i="1"/>
  <c r="AE315" i="1"/>
  <c r="AF315" i="1"/>
  <c r="AD316" i="1"/>
  <c r="AE316" i="1"/>
  <c r="AF316" i="1"/>
  <c r="AD317" i="1"/>
  <c r="AE317" i="1"/>
  <c r="AF317" i="1"/>
  <c r="AD318" i="1"/>
  <c r="AE318" i="1"/>
  <c r="AF318" i="1"/>
  <c r="AE319" i="1"/>
  <c r="AF319" i="1"/>
  <c r="AD320" i="1"/>
  <c r="AE320" i="1"/>
  <c r="AF320" i="1"/>
  <c r="AD321" i="1"/>
  <c r="AE321" i="1"/>
  <c r="AF321" i="1"/>
  <c r="AE322" i="1"/>
  <c r="AF322" i="1"/>
  <c r="AD323" i="1"/>
  <c r="AE323" i="1"/>
  <c r="AF323" i="1"/>
  <c r="AD324" i="1"/>
  <c r="AE324" i="1"/>
  <c r="AF324" i="1"/>
  <c r="AD325" i="1"/>
  <c r="AE325" i="1"/>
  <c r="AF325" i="1"/>
  <c r="AD326" i="1"/>
  <c r="AE326" i="1"/>
  <c r="AF326" i="1"/>
  <c r="AD327" i="1"/>
  <c r="AE327" i="1"/>
  <c r="AF327" i="1"/>
  <c r="AD328" i="1"/>
  <c r="AE328" i="1"/>
  <c r="AF328" i="1"/>
  <c r="AD329" i="1"/>
  <c r="AE329" i="1"/>
  <c r="AF329" i="1"/>
  <c r="AD330" i="1"/>
  <c r="AE330" i="1"/>
  <c r="AF330" i="1"/>
  <c r="AE331" i="1"/>
  <c r="AF331" i="1"/>
  <c r="AD332" i="1"/>
  <c r="AE332" i="1"/>
  <c r="AF332" i="1"/>
  <c r="AD333" i="1"/>
  <c r="AE333" i="1"/>
  <c r="AF333" i="1"/>
  <c r="AE334" i="1"/>
  <c r="AF334" i="1"/>
  <c r="AE335" i="1"/>
  <c r="AF335" i="1"/>
  <c r="AE336" i="1"/>
  <c r="AF336" i="1"/>
  <c r="AD337" i="1"/>
  <c r="AE337" i="1"/>
  <c r="AF337" i="1"/>
  <c r="AD338" i="1"/>
  <c r="AE338" i="1"/>
  <c r="AF338" i="1"/>
  <c r="AD339" i="1"/>
  <c r="AE339" i="1"/>
  <c r="AF339" i="1"/>
  <c r="AD340" i="1"/>
  <c r="AE340" i="1"/>
  <c r="AF340" i="1"/>
  <c r="AE341" i="1"/>
  <c r="AF341" i="1"/>
  <c r="AD342" i="1"/>
  <c r="AE342" i="1"/>
  <c r="AF342" i="1"/>
  <c r="AD343" i="1"/>
  <c r="AE343" i="1"/>
  <c r="AF343" i="1"/>
  <c r="AD344" i="1"/>
  <c r="AE344" i="1"/>
  <c r="AF344" i="1"/>
  <c r="AD345" i="1"/>
  <c r="AE345" i="1"/>
  <c r="AF345" i="1"/>
  <c r="AD346" i="1"/>
  <c r="AE346" i="1"/>
  <c r="AF346" i="1"/>
  <c r="AE347" i="1"/>
  <c r="AF347" i="1"/>
  <c r="AD348" i="1"/>
  <c r="AE348" i="1"/>
  <c r="AF348" i="1"/>
  <c r="AD349" i="1"/>
  <c r="AE349" i="1"/>
  <c r="AF349" i="1"/>
  <c r="AD350" i="1"/>
  <c r="AE350" i="1"/>
  <c r="AF350" i="1"/>
  <c r="AD351" i="1"/>
  <c r="AE351" i="1"/>
  <c r="AF351" i="1"/>
  <c r="AD352" i="1"/>
  <c r="AE352" i="1"/>
  <c r="AF352" i="1"/>
  <c r="AE353" i="1"/>
  <c r="AF353" i="1"/>
  <c r="AE354" i="1"/>
  <c r="AF354" i="1"/>
  <c r="AE355" i="1"/>
  <c r="AF355" i="1"/>
  <c r="AE356" i="1"/>
  <c r="AF356" i="1"/>
  <c r="AD357" i="1"/>
  <c r="AE357" i="1"/>
  <c r="AF357" i="1"/>
  <c r="AD358" i="1"/>
  <c r="AE358" i="1"/>
  <c r="AF358" i="1"/>
  <c r="AE359" i="1"/>
  <c r="AF359" i="1"/>
  <c r="AE360" i="1"/>
  <c r="AF360" i="1"/>
  <c r="AD361" i="1"/>
  <c r="AE361" i="1"/>
  <c r="AF361" i="1"/>
  <c r="AD362" i="1"/>
  <c r="AE362" i="1"/>
  <c r="AF362" i="1"/>
  <c r="AD363" i="1"/>
  <c r="AE363" i="1"/>
  <c r="AF363" i="1"/>
  <c r="AD364" i="1"/>
  <c r="AE364" i="1"/>
  <c r="AF364" i="1"/>
  <c r="AE365" i="1"/>
  <c r="AF365" i="1"/>
  <c r="AD366" i="1"/>
  <c r="AE366" i="1"/>
  <c r="AF366" i="1"/>
  <c r="AE367" i="1"/>
  <c r="AF367" i="1"/>
  <c r="AE368" i="1"/>
  <c r="AF368" i="1"/>
  <c r="AE369" i="1"/>
  <c r="AF369" i="1"/>
  <c r="AE370" i="1"/>
  <c r="AF370" i="1"/>
  <c r="AE371" i="1"/>
  <c r="AF371" i="1"/>
  <c r="AD372" i="1"/>
  <c r="AE372" i="1"/>
  <c r="AF372" i="1"/>
  <c r="AD373" i="1"/>
  <c r="AE373" i="1"/>
  <c r="AF373" i="1"/>
  <c r="AE374" i="1"/>
  <c r="AF374" i="1"/>
  <c r="AE375" i="1"/>
  <c r="AF375" i="1"/>
  <c r="AD376" i="1"/>
  <c r="AE376" i="1"/>
  <c r="AF376" i="1"/>
  <c r="AE377" i="1"/>
  <c r="AF377" i="1"/>
  <c r="AE378" i="1"/>
  <c r="AF378" i="1"/>
  <c r="AE379" i="1"/>
  <c r="AF379" i="1"/>
  <c r="AA380" i="1"/>
  <c r="AB380" i="1" s="1"/>
  <c r="AD380" i="1"/>
  <c r="AE380" i="1"/>
  <c r="AF380" i="1"/>
  <c r="AD381" i="1"/>
  <c r="AE381" i="1"/>
  <c r="AF381" i="1"/>
  <c r="AE382" i="1"/>
  <c r="AF382" i="1"/>
  <c r="AD383" i="1"/>
  <c r="AE383" i="1"/>
  <c r="AF383" i="1"/>
  <c r="AD384" i="1"/>
  <c r="AE384" i="1"/>
  <c r="AF384" i="1"/>
  <c r="AE385" i="1"/>
  <c r="AF385" i="1"/>
  <c r="AD386" i="1"/>
  <c r="AE386" i="1"/>
  <c r="AF386" i="1"/>
  <c r="AD387" i="1"/>
  <c r="AE387" i="1"/>
  <c r="AF387" i="1"/>
  <c r="AD388" i="1"/>
  <c r="AE388" i="1"/>
  <c r="AF388" i="1"/>
  <c r="AD389" i="1"/>
  <c r="AE389" i="1"/>
  <c r="AF389" i="1"/>
  <c r="AD390" i="1"/>
  <c r="AE390" i="1"/>
  <c r="AF390" i="1"/>
  <c r="AD391" i="1"/>
  <c r="AE391" i="1"/>
  <c r="AF391" i="1"/>
  <c r="AD392" i="1"/>
  <c r="AE392" i="1"/>
  <c r="AF392" i="1"/>
  <c r="AE393" i="1"/>
  <c r="AF393" i="1"/>
  <c r="AD394" i="1"/>
  <c r="AE394" i="1"/>
  <c r="AF394" i="1"/>
  <c r="AD395" i="1"/>
  <c r="AE395" i="1"/>
  <c r="AF395" i="1"/>
  <c r="AD396" i="1"/>
  <c r="AE396" i="1"/>
  <c r="AF396" i="1"/>
  <c r="AD397" i="1"/>
  <c r="AE397" i="1"/>
  <c r="AF397" i="1"/>
  <c r="AD398" i="1"/>
  <c r="AE398" i="1"/>
  <c r="AF398" i="1"/>
  <c r="AD399" i="1"/>
  <c r="AE399" i="1"/>
  <c r="AF399" i="1"/>
  <c r="AD400" i="1"/>
  <c r="AE400" i="1"/>
  <c r="AF400" i="1"/>
  <c r="AE401" i="1"/>
  <c r="AF401" i="1"/>
  <c r="AD402" i="1"/>
  <c r="AE402" i="1"/>
  <c r="AF402" i="1"/>
  <c r="AD403" i="1"/>
  <c r="AE403" i="1"/>
  <c r="AF403" i="1"/>
  <c r="AD404" i="1"/>
  <c r="AE404" i="1"/>
  <c r="AF404" i="1"/>
  <c r="AE405" i="1"/>
  <c r="AF405" i="1"/>
  <c r="AE406" i="1"/>
  <c r="AF406" i="1"/>
  <c r="AD407" i="1"/>
  <c r="AE407" i="1"/>
  <c r="AF407" i="1"/>
  <c r="AD408" i="1"/>
  <c r="AE408" i="1"/>
  <c r="AF408" i="1"/>
  <c r="AD409" i="1"/>
  <c r="AE409" i="1"/>
  <c r="AF409" i="1"/>
  <c r="AD410" i="1"/>
  <c r="AE410" i="1"/>
  <c r="AF410" i="1"/>
  <c r="AD411" i="1"/>
  <c r="AE411" i="1"/>
  <c r="AF411" i="1"/>
  <c r="AD412" i="1"/>
  <c r="AE412" i="1"/>
  <c r="AF412" i="1"/>
  <c r="AD413" i="1"/>
  <c r="AE413" i="1"/>
  <c r="AF413" i="1"/>
  <c r="AD414" i="1"/>
  <c r="AE414" i="1"/>
  <c r="AF414" i="1"/>
  <c r="AE415" i="1"/>
  <c r="AF415" i="1"/>
  <c r="AE416" i="1"/>
  <c r="AF416" i="1"/>
  <c r="AE417" i="1"/>
  <c r="AF417" i="1"/>
  <c r="AE418" i="1"/>
  <c r="AF418" i="1"/>
  <c r="AD419" i="1"/>
  <c r="AE419" i="1"/>
  <c r="AF419" i="1"/>
  <c r="AD420" i="1"/>
  <c r="AE420" i="1"/>
  <c r="AF420" i="1"/>
  <c r="AI258" i="1"/>
  <c r="AF9" i="1"/>
  <c r="AE9" i="1"/>
  <c r="AD9" i="1"/>
  <c r="BL24" i="22" l="1"/>
  <c r="BJ24" i="22"/>
  <c r="BG24" i="22"/>
  <c r="BF24" i="22"/>
  <c r="BK24" i="22" s="1"/>
  <c r="BE24" i="22"/>
  <c r="BD24" i="22"/>
  <c r="AF24" i="22"/>
  <c r="AE24" i="22"/>
  <c r="S24" i="22"/>
  <c r="BL23" i="22"/>
  <c r="BJ23" i="22"/>
  <c r="BG23" i="22"/>
  <c r="BF23" i="22"/>
  <c r="BK23" i="22" s="1"/>
  <c r="BE23" i="22"/>
  <c r="BD23" i="22"/>
  <c r="AF23" i="22"/>
  <c r="AE23" i="22"/>
  <c r="S23" i="22"/>
  <c r="BL22" i="22"/>
  <c r="BJ22" i="22"/>
  <c r="BG22" i="22"/>
  <c r="BF22" i="22"/>
  <c r="BK22" i="22" s="1"/>
  <c r="BE22" i="22"/>
  <c r="BD22" i="22"/>
  <c r="AF22" i="22"/>
  <c r="AE22" i="22"/>
  <c r="AD22" i="22"/>
  <c r="S22" i="22"/>
  <c r="AI22" i="22" s="1"/>
  <c r="R22" i="22"/>
  <c r="AA22" i="22" s="1"/>
  <c r="BL21" i="22"/>
  <c r="BJ21" i="22"/>
  <c r="BG21" i="22"/>
  <c r="BF21" i="22"/>
  <c r="BK21" i="22" s="1"/>
  <c r="BE21" i="22"/>
  <c r="BD21" i="22"/>
  <c r="BI21" i="22" s="1"/>
  <c r="AF21" i="22"/>
  <c r="AE21" i="22"/>
  <c r="S21" i="22"/>
  <c r="AI21" i="22" s="1"/>
  <c r="BL20" i="22"/>
  <c r="BJ20" i="22"/>
  <c r="BG20" i="22"/>
  <c r="BF20" i="22"/>
  <c r="BK20" i="22" s="1"/>
  <c r="BE20" i="22"/>
  <c r="BD20" i="22"/>
  <c r="AF20" i="22"/>
  <c r="AE20" i="22"/>
  <c r="S20" i="22"/>
  <c r="AI20" i="22" s="1"/>
  <c r="BL19" i="22"/>
  <c r="BJ19" i="22"/>
  <c r="BG19" i="22"/>
  <c r="BF19" i="22"/>
  <c r="BK19" i="22" s="1"/>
  <c r="BE19" i="22"/>
  <c r="BD19" i="22"/>
  <c r="BI19" i="22" s="1"/>
  <c r="AF19" i="22"/>
  <c r="AE19" i="22"/>
  <c r="AD19" i="22"/>
  <c r="S19" i="22"/>
  <c r="AI19" i="22" s="1"/>
  <c r="R19" i="22"/>
  <c r="AA19" i="22" s="1"/>
  <c r="S417" i="1"/>
  <c r="AI417" i="1" s="1"/>
  <c r="S418" i="1"/>
  <c r="AI418" i="1" s="1"/>
  <c r="S419" i="1"/>
  <c r="AI419" i="1" s="1"/>
  <c r="S420" i="1"/>
  <c r="AI420" i="1" s="1"/>
  <c r="R419" i="1"/>
  <c r="AA419" i="1" s="1"/>
  <c r="R420" i="1"/>
  <c r="AA420" i="1" s="1"/>
  <c r="BH24" i="22" l="1"/>
  <c r="AB420" i="1"/>
  <c r="AB419" i="1"/>
  <c r="U418" i="1"/>
  <c r="V418" i="1" s="1"/>
  <c r="U419" i="1"/>
  <c r="V419" i="1" s="1"/>
  <c r="AC419" i="1" s="1"/>
  <c r="U417" i="1"/>
  <c r="V417" i="1" s="1"/>
  <c r="U420" i="1"/>
  <c r="V420" i="1" s="1"/>
  <c r="AC420" i="1" s="1"/>
  <c r="BI24" i="22"/>
  <c r="BM24" i="22" s="1"/>
  <c r="U24" i="22"/>
  <c r="V24" i="22" s="1"/>
  <c r="BH23" i="22"/>
  <c r="BI23" i="22"/>
  <c r="BM23" i="22" s="1"/>
  <c r="BM21" i="22"/>
  <c r="U23" i="22"/>
  <c r="V23" i="22" s="1"/>
  <c r="BH22" i="22"/>
  <c r="BI22" i="22"/>
  <c r="BM22" i="22" s="1"/>
  <c r="AB22" i="22"/>
  <c r="U22" i="22"/>
  <c r="V22" i="22" s="1"/>
  <c r="AC22" i="22" s="1"/>
  <c r="AH22" i="22" s="1"/>
  <c r="U21" i="22"/>
  <c r="V21" i="22" s="1"/>
  <c r="BH21" i="22"/>
  <c r="BH20" i="22"/>
  <c r="BI20" i="22"/>
  <c r="BM20" i="22" s="1"/>
  <c r="U20" i="22"/>
  <c r="V20" i="22" s="1"/>
  <c r="BM19" i="22"/>
  <c r="AB19" i="22"/>
  <c r="U19" i="22"/>
  <c r="V19" i="22" s="1"/>
  <c r="AC19" i="22" s="1"/>
  <c r="AH19" i="22" s="1"/>
  <c r="BH19" i="22"/>
  <c r="BL18" i="22"/>
  <c r="BJ18" i="22"/>
  <c r="BG18" i="22"/>
  <c r="BF18" i="22"/>
  <c r="BK18" i="22" s="1"/>
  <c r="BE18" i="22"/>
  <c r="BD18" i="22"/>
  <c r="BI18" i="22" s="1"/>
  <c r="AF18" i="22"/>
  <c r="AE18" i="22"/>
  <c r="AD18" i="22"/>
  <c r="S18" i="22"/>
  <c r="R18" i="22"/>
  <c r="AA18" i="22" s="1"/>
  <c r="AH419" i="1" l="1"/>
  <c r="AW419" i="1" s="1"/>
  <c r="AH420" i="1"/>
  <c r="AW420" i="1" s="1"/>
  <c r="AV22" i="22"/>
  <c r="AT22" i="22"/>
  <c r="AR22" i="22"/>
  <c r="AP22" i="22"/>
  <c r="AQ22" i="22"/>
  <c r="AU22" i="22" s="1"/>
  <c r="AO22" i="22"/>
  <c r="AK22" i="22"/>
  <c r="AJ22" i="22"/>
  <c r="AK19" i="22"/>
  <c r="AV19" i="22"/>
  <c r="AT19" i="22"/>
  <c r="AR19" i="22"/>
  <c r="AP19" i="22"/>
  <c r="AQ19" i="22"/>
  <c r="AU19" i="22" s="1"/>
  <c r="AO19" i="22"/>
  <c r="AJ19" i="22"/>
  <c r="U18" i="22"/>
  <c r="V18" i="22" s="1"/>
  <c r="AC18" i="22" s="1"/>
  <c r="AB18" i="22"/>
  <c r="BM18" i="22"/>
  <c r="BH18" i="22"/>
  <c r="AP419" i="1" l="1"/>
  <c r="AR419" i="1"/>
  <c r="AT419" i="1"/>
  <c r="AV419" i="1"/>
  <c r="AO419" i="1"/>
  <c r="AQ419" i="1"/>
  <c r="AU419" i="1" s="1"/>
  <c r="AO420" i="1"/>
  <c r="AQ420" i="1"/>
  <c r="AU420" i="1" s="1"/>
  <c r="AP420" i="1"/>
  <c r="AR420" i="1"/>
  <c r="AT420" i="1"/>
  <c r="AV420" i="1"/>
  <c r="AW19" i="22"/>
  <c r="AW22" i="22"/>
  <c r="AX22" i="22"/>
  <c r="AS22" i="22"/>
  <c r="AZ22" i="22" s="1"/>
  <c r="AK18" i="22"/>
  <c r="AI18" i="22"/>
  <c r="AX19" i="22"/>
  <c r="AS19" i="22"/>
  <c r="AZ19" i="22" s="1"/>
  <c r="BA19" i="22"/>
  <c r="AH18" i="22"/>
  <c r="AJ18" i="22"/>
  <c r="AS419" i="1" l="1"/>
  <c r="AS420" i="1"/>
  <c r="BA22" i="22"/>
  <c r="AV18" i="22"/>
  <c r="AT18" i="22"/>
  <c r="AR18" i="22"/>
  <c r="AP18" i="22"/>
  <c r="AW18" i="22"/>
  <c r="AQ18" i="22"/>
  <c r="AU18" i="22" s="1"/>
  <c r="AO18" i="22"/>
  <c r="AX18" i="22" l="1"/>
  <c r="BA18" i="22" s="1"/>
  <c r="AS18" i="22"/>
  <c r="AZ18" i="22" s="1"/>
  <c r="C30" i="3" l="1"/>
  <c r="C31" i="3"/>
  <c r="C32" i="3"/>
  <c r="C29" i="3"/>
  <c r="F30" i="3"/>
  <c r="F31" i="3"/>
  <c r="F29" i="3"/>
  <c r="E14" i="3"/>
  <c r="R414" i="1"/>
  <c r="AA414" i="1" s="1"/>
  <c r="S416" i="1"/>
  <c r="AI416" i="1" s="1"/>
  <c r="S415" i="1"/>
  <c r="AI415" i="1" s="1"/>
  <c r="S414" i="1"/>
  <c r="AI414" i="1" s="1"/>
  <c r="AB414" i="1" l="1"/>
  <c r="U416" i="1"/>
  <c r="V416" i="1" s="1"/>
  <c r="U415" i="1"/>
  <c r="V415" i="1" s="1"/>
  <c r="U414" i="1"/>
  <c r="V414" i="1" s="1"/>
  <c r="AC414" i="1" s="1"/>
  <c r="H27" i="20"/>
  <c r="I27" i="20" s="1"/>
  <c r="K27" i="20"/>
  <c r="L27" i="20" s="1"/>
  <c r="AH414" i="1" l="1"/>
  <c r="AW414" i="1" s="1"/>
  <c r="AP414" i="1"/>
  <c r="H26" i="20"/>
  <c r="I26" i="20" s="1"/>
  <c r="K26" i="20"/>
  <c r="L26" i="20" s="1"/>
  <c r="H28" i="17"/>
  <c r="I28" i="17" s="1"/>
  <c r="K28" i="17"/>
  <c r="L28" i="17" s="1"/>
  <c r="K29" i="17"/>
  <c r="L29" i="17" s="1"/>
  <c r="AT414" i="1" l="1"/>
  <c r="AQ414" i="1"/>
  <c r="AU414" i="1" s="1"/>
  <c r="AO414" i="1"/>
  <c r="AS414" i="1" s="1"/>
  <c r="AV414" i="1"/>
  <c r="AR414" i="1"/>
  <c r="S412" i="1"/>
  <c r="AI412" i="1" s="1"/>
  <c r="S413" i="1"/>
  <c r="AI413" i="1" s="1"/>
  <c r="R412" i="1"/>
  <c r="AA412" i="1" s="1"/>
  <c r="R413" i="1"/>
  <c r="AA413" i="1" s="1"/>
  <c r="AF103" i="6"/>
  <c r="AE103" i="6"/>
  <c r="AD103" i="6"/>
  <c r="S103" i="6"/>
  <c r="AI103" i="6" s="1"/>
  <c r="R103" i="6"/>
  <c r="AA103" i="6" s="1"/>
  <c r="BL17" i="22"/>
  <c r="BJ17" i="22"/>
  <c r="BG17" i="22"/>
  <c r="BF17" i="22"/>
  <c r="BK17" i="22" s="1"/>
  <c r="BE17" i="22"/>
  <c r="BD17" i="22"/>
  <c r="BI17" i="22" s="1"/>
  <c r="AF17" i="22"/>
  <c r="AE17" i="22"/>
  <c r="S17" i="22"/>
  <c r="U17" i="22" s="1"/>
  <c r="V17" i="22" s="1"/>
  <c r="BL16" i="22"/>
  <c r="BJ16" i="22"/>
  <c r="BG16" i="22"/>
  <c r="BF16" i="22"/>
  <c r="BK16" i="22" s="1"/>
  <c r="BE16" i="22"/>
  <c r="BD16" i="22"/>
  <c r="BI16" i="22" s="1"/>
  <c r="AF16" i="22"/>
  <c r="AE16" i="22"/>
  <c r="S16" i="22"/>
  <c r="U16" i="22" s="1"/>
  <c r="V16" i="22" s="1"/>
  <c r="BL15" i="22"/>
  <c r="BJ15" i="22"/>
  <c r="BG15" i="22"/>
  <c r="BF15" i="22"/>
  <c r="BK15" i="22" s="1"/>
  <c r="BE15" i="22"/>
  <c r="BD15" i="22"/>
  <c r="BI15" i="22" s="1"/>
  <c r="AF15" i="22"/>
  <c r="AE15" i="22"/>
  <c r="S15" i="22"/>
  <c r="U15" i="22" s="1"/>
  <c r="V15" i="22" s="1"/>
  <c r="BL14" i="22"/>
  <c r="BJ14" i="22"/>
  <c r="BG14" i="22"/>
  <c r="BF14" i="22"/>
  <c r="BK14" i="22" s="1"/>
  <c r="BE14" i="22"/>
  <c r="BD14" i="22"/>
  <c r="BI14" i="22" s="1"/>
  <c r="AF14" i="22"/>
  <c r="AE14" i="22"/>
  <c r="AD14" i="22"/>
  <c r="S14" i="22"/>
  <c r="U14" i="22" s="1"/>
  <c r="V14" i="22" s="1"/>
  <c r="R14" i="22"/>
  <c r="AA14" i="22" s="1"/>
  <c r="BL13" i="22"/>
  <c r="BJ13" i="22"/>
  <c r="BG13" i="22"/>
  <c r="BF13" i="22"/>
  <c r="BK13" i="22" s="1"/>
  <c r="BE13" i="22"/>
  <c r="BD13" i="22"/>
  <c r="AF13" i="22"/>
  <c r="AE13" i="22"/>
  <c r="AD13" i="22"/>
  <c r="S13" i="22"/>
  <c r="AI13" i="22" s="1"/>
  <c r="R13" i="22"/>
  <c r="AA13" i="22" s="1"/>
  <c r="BL12" i="22"/>
  <c r="BJ12" i="22"/>
  <c r="BG12" i="22"/>
  <c r="BF12" i="22"/>
  <c r="BK12" i="22" s="1"/>
  <c r="BE12" i="22"/>
  <c r="BD12" i="22"/>
  <c r="BI12" i="22" s="1"/>
  <c r="AF12" i="22"/>
  <c r="AE12" i="22"/>
  <c r="AD12" i="22"/>
  <c r="S12" i="22"/>
  <c r="U12" i="22" s="1"/>
  <c r="V12" i="22" s="1"/>
  <c r="R12" i="22"/>
  <c r="AA12" i="22" s="1"/>
  <c r="BL11" i="22"/>
  <c r="BJ11" i="22"/>
  <c r="BG11" i="22"/>
  <c r="BF11" i="22"/>
  <c r="BK11" i="22" s="1"/>
  <c r="BE11" i="22"/>
  <c r="BD11" i="22"/>
  <c r="BI11" i="22" s="1"/>
  <c r="AF11" i="22"/>
  <c r="AE11" i="22"/>
  <c r="AD11" i="22"/>
  <c r="S11" i="22"/>
  <c r="U11" i="22" s="1"/>
  <c r="V11" i="22" s="1"/>
  <c r="R11" i="22"/>
  <c r="AA11" i="22" s="1"/>
  <c r="BL10" i="22"/>
  <c r="BJ10" i="22"/>
  <c r="BG10" i="22"/>
  <c r="BF10" i="22"/>
  <c r="BK10" i="22" s="1"/>
  <c r="BE10" i="22"/>
  <c r="BD10" i="22"/>
  <c r="AF10" i="22"/>
  <c r="AE10" i="22"/>
  <c r="S10" i="22"/>
  <c r="BL9" i="22"/>
  <c r="BJ9" i="22"/>
  <c r="BG9" i="22"/>
  <c r="BF9" i="22"/>
  <c r="BK9" i="22" s="1"/>
  <c r="BE9" i="22"/>
  <c r="BD9" i="22"/>
  <c r="BI9" i="22" s="1"/>
  <c r="AF9" i="22"/>
  <c r="AE9" i="22"/>
  <c r="AD9" i="22"/>
  <c r="S9" i="22"/>
  <c r="U9" i="22" s="1"/>
  <c r="V9" i="22" s="1"/>
  <c r="R9" i="22"/>
  <c r="AA9" i="22" s="1"/>
  <c r="A7" i="22"/>
  <c r="AY5" i="22"/>
  <c r="AN5" i="22"/>
  <c r="AM5" i="22"/>
  <c r="AL5" i="22"/>
  <c r="AG5" i="22"/>
  <c r="BR4" i="22"/>
  <c r="BR5" i="22" s="1"/>
  <c r="BR6" i="22" s="1"/>
  <c r="BR7" i="22" s="1"/>
  <c r="BR8" i="22" s="1"/>
  <c r="BP4" i="22"/>
  <c r="BP5" i="22" s="1"/>
  <c r="BP6" i="22" s="1"/>
  <c r="BP7" i="22" s="1"/>
  <c r="BP8" i="22" s="1"/>
  <c r="BC4" i="22"/>
  <c r="AY4" i="22"/>
  <c r="AN4" i="22"/>
  <c r="AM4" i="22"/>
  <c r="AL4" i="22"/>
  <c r="AG4" i="22"/>
  <c r="BC3" i="22"/>
  <c r="BN1" i="22"/>
  <c r="AB412" i="1" l="1"/>
  <c r="AB413" i="1"/>
  <c r="U413" i="1"/>
  <c r="V413" i="1" s="1"/>
  <c r="AC413" i="1" s="1"/>
  <c r="AE4" i="22"/>
  <c r="U103" i="6"/>
  <c r="V103" i="6" s="1"/>
  <c r="AC103" i="6" s="1"/>
  <c r="AH103" i="6" s="1"/>
  <c r="AB103" i="6"/>
  <c r="BM17" i="22"/>
  <c r="AI17" i="22"/>
  <c r="BH17" i="22"/>
  <c r="BM16" i="22"/>
  <c r="AI16" i="22"/>
  <c r="BH16" i="22"/>
  <c r="BM15" i="22"/>
  <c r="AI15" i="22"/>
  <c r="BH15" i="22"/>
  <c r="BM14" i="22"/>
  <c r="AC14" i="22"/>
  <c r="AB14" i="22"/>
  <c r="AI14" i="22"/>
  <c r="BH14" i="22"/>
  <c r="BM12" i="22"/>
  <c r="U13" i="22"/>
  <c r="V13" i="22" s="1"/>
  <c r="AC13" i="22" s="1"/>
  <c r="AH13" i="22" s="1"/>
  <c r="BH13" i="22"/>
  <c r="BI13" i="22"/>
  <c r="BM13" i="22" s="1"/>
  <c r="AB13" i="22"/>
  <c r="AE5" i="22"/>
  <c r="AC12" i="22"/>
  <c r="AB12" i="22"/>
  <c r="BC5" i="22"/>
  <c r="AI12" i="22"/>
  <c r="BH12" i="22"/>
  <c r="AF4" i="22"/>
  <c r="BL6" i="22"/>
  <c r="BF6" i="22"/>
  <c r="AC11" i="22"/>
  <c r="AB11" i="22"/>
  <c r="BM11" i="22"/>
  <c r="AI11" i="22"/>
  <c r="BH11" i="22"/>
  <c r="BD6" i="22"/>
  <c r="AF5" i="22"/>
  <c r="BJ6" i="22"/>
  <c r="BE6" i="22"/>
  <c r="BG6" i="22"/>
  <c r="BK6" i="22"/>
  <c r="U10" i="22"/>
  <c r="V10" i="22" s="1"/>
  <c r="BH10" i="22"/>
  <c r="BI10" i="22"/>
  <c r="BI6" i="22" s="1"/>
  <c r="BM9" i="22"/>
  <c r="AC9" i="22"/>
  <c r="AB9" i="22"/>
  <c r="AI9" i="22"/>
  <c r="BH9" i="22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X3" i="21"/>
  <c r="X5" i="21" s="1"/>
  <c r="Y4" i="21"/>
  <c r="BC4" i="1"/>
  <c r="R9" i="1"/>
  <c r="AA9" i="1" s="1"/>
  <c r="S9" i="1"/>
  <c r="U9" i="1" s="1"/>
  <c r="V9" i="1" s="1"/>
  <c r="BD9" i="1"/>
  <c r="BI9" i="1" s="1"/>
  <c r="BE9" i="1"/>
  <c r="BF9" i="1"/>
  <c r="BK9" i="1" s="1"/>
  <c r="BG9" i="1"/>
  <c r="BJ9" i="1"/>
  <c r="BL9" i="1"/>
  <c r="S10" i="1"/>
  <c r="AI10" i="1" s="1"/>
  <c r="BD10" i="1"/>
  <c r="BI10" i="1" s="1"/>
  <c r="BE10" i="1"/>
  <c r="BF10" i="1"/>
  <c r="BK10" i="1" s="1"/>
  <c r="BG10" i="1"/>
  <c r="BJ10" i="1"/>
  <c r="BL10" i="1"/>
  <c r="S11" i="1"/>
  <c r="BD11" i="1"/>
  <c r="BI11" i="1" s="1"/>
  <c r="BE11" i="1"/>
  <c r="BF11" i="1"/>
  <c r="BK11" i="1" s="1"/>
  <c r="BG11" i="1"/>
  <c r="BJ11" i="1"/>
  <c r="BL11" i="1"/>
  <c r="S12" i="1"/>
  <c r="AI12" i="1" s="1"/>
  <c r="BD12" i="1"/>
  <c r="BI12" i="1" s="1"/>
  <c r="BE12" i="1"/>
  <c r="BF12" i="1"/>
  <c r="BK12" i="1" s="1"/>
  <c r="BG12" i="1"/>
  <c r="BJ12" i="1"/>
  <c r="BL12" i="1"/>
  <c r="S13" i="1"/>
  <c r="AI13" i="1" s="1"/>
  <c r="BD13" i="1"/>
  <c r="BI13" i="1" s="1"/>
  <c r="BE13" i="1"/>
  <c r="BF13" i="1"/>
  <c r="BK13" i="1" s="1"/>
  <c r="BG13" i="1"/>
  <c r="BJ13" i="1"/>
  <c r="BL13" i="1"/>
  <c r="S14" i="1"/>
  <c r="AI14" i="1" s="1"/>
  <c r="BD14" i="1"/>
  <c r="BI14" i="1" s="1"/>
  <c r="BE14" i="1"/>
  <c r="BF14" i="1"/>
  <c r="BK14" i="1" s="1"/>
  <c r="BG14" i="1"/>
  <c r="BJ14" i="1"/>
  <c r="BL14" i="1"/>
  <c r="S15" i="1"/>
  <c r="BD15" i="1"/>
  <c r="BI15" i="1" s="1"/>
  <c r="BE15" i="1"/>
  <c r="BF15" i="1"/>
  <c r="BK15" i="1" s="1"/>
  <c r="BG15" i="1"/>
  <c r="BJ15" i="1"/>
  <c r="BL15" i="1"/>
  <c r="S16" i="1"/>
  <c r="AI16" i="1" s="1"/>
  <c r="BD16" i="1"/>
  <c r="BI16" i="1" s="1"/>
  <c r="BE16" i="1"/>
  <c r="BF16" i="1"/>
  <c r="BK16" i="1" s="1"/>
  <c r="BG16" i="1"/>
  <c r="BJ16" i="1"/>
  <c r="BL16" i="1"/>
  <c r="S17" i="1"/>
  <c r="AI17" i="1" s="1"/>
  <c r="BD17" i="1"/>
  <c r="BI17" i="1" s="1"/>
  <c r="BE17" i="1"/>
  <c r="BF17" i="1"/>
  <c r="BK17" i="1" s="1"/>
  <c r="BG17" i="1"/>
  <c r="BJ17" i="1"/>
  <c r="BL17" i="1"/>
  <c r="S18" i="1"/>
  <c r="AI18" i="1" s="1"/>
  <c r="BD18" i="1"/>
  <c r="BI18" i="1" s="1"/>
  <c r="BE18" i="1"/>
  <c r="BF18" i="1"/>
  <c r="BK18" i="1" s="1"/>
  <c r="BG18" i="1"/>
  <c r="BJ18" i="1"/>
  <c r="BL18" i="1"/>
  <c r="S19" i="1"/>
  <c r="AI19" i="1" s="1"/>
  <c r="BD19" i="1"/>
  <c r="BI19" i="1" s="1"/>
  <c r="BE19" i="1"/>
  <c r="BF19" i="1"/>
  <c r="BK19" i="1" s="1"/>
  <c r="BG19" i="1"/>
  <c r="BJ19" i="1"/>
  <c r="BL19" i="1"/>
  <c r="S20" i="1"/>
  <c r="AI20" i="1" s="1"/>
  <c r="BD20" i="1"/>
  <c r="BI20" i="1" s="1"/>
  <c r="BE20" i="1"/>
  <c r="BF20" i="1"/>
  <c r="BK20" i="1" s="1"/>
  <c r="BG20" i="1"/>
  <c r="BJ20" i="1"/>
  <c r="BL20" i="1"/>
  <c r="S21" i="1"/>
  <c r="AI21" i="1" s="1"/>
  <c r="BD21" i="1"/>
  <c r="BI21" i="1" s="1"/>
  <c r="BE21" i="1"/>
  <c r="BF21" i="1"/>
  <c r="BK21" i="1" s="1"/>
  <c r="BG21" i="1"/>
  <c r="BJ21" i="1"/>
  <c r="BL21" i="1"/>
  <c r="S22" i="1"/>
  <c r="AI22" i="1" s="1"/>
  <c r="BD22" i="1"/>
  <c r="BI22" i="1" s="1"/>
  <c r="BE22" i="1"/>
  <c r="BF22" i="1"/>
  <c r="BK22" i="1" s="1"/>
  <c r="BG22" i="1"/>
  <c r="BJ22" i="1"/>
  <c r="BL22" i="1"/>
  <c r="S23" i="1"/>
  <c r="AI23" i="1" s="1"/>
  <c r="BD23" i="1"/>
  <c r="BI23" i="1" s="1"/>
  <c r="BE23" i="1"/>
  <c r="BF23" i="1"/>
  <c r="BK23" i="1" s="1"/>
  <c r="BG23" i="1"/>
  <c r="BJ23" i="1"/>
  <c r="BL23" i="1"/>
  <c r="S24" i="1"/>
  <c r="AI24" i="1" s="1"/>
  <c r="BD24" i="1"/>
  <c r="BI24" i="1" s="1"/>
  <c r="BE24" i="1"/>
  <c r="BF24" i="1"/>
  <c r="BK24" i="1" s="1"/>
  <c r="BG24" i="1"/>
  <c r="BJ24" i="1"/>
  <c r="BL24" i="1"/>
  <c r="S25" i="1"/>
  <c r="AI25" i="1" s="1"/>
  <c r="BD25" i="1"/>
  <c r="BI25" i="1" s="1"/>
  <c r="BE25" i="1"/>
  <c r="BF25" i="1"/>
  <c r="BK25" i="1" s="1"/>
  <c r="BG25" i="1"/>
  <c r="BJ25" i="1"/>
  <c r="BL25" i="1"/>
  <c r="R26" i="1"/>
  <c r="AA26" i="1" s="1"/>
  <c r="S26" i="1"/>
  <c r="AI26" i="1" s="1"/>
  <c r="BD26" i="1"/>
  <c r="BI26" i="1" s="1"/>
  <c r="BE26" i="1"/>
  <c r="BF26" i="1"/>
  <c r="BK26" i="1" s="1"/>
  <c r="BG26" i="1"/>
  <c r="BJ26" i="1"/>
  <c r="BL26" i="1"/>
  <c r="S27" i="1"/>
  <c r="AI27" i="1" s="1"/>
  <c r="BD27" i="1"/>
  <c r="BI27" i="1" s="1"/>
  <c r="BE27" i="1"/>
  <c r="BF27" i="1"/>
  <c r="BK27" i="1" s="1"/>
  <c r="BG27" i="1"/>
  <c r="BJ27" i="1"/>
  <c r="BL27" i="1"/>
  <c r="R28" i="1"/>
  <c r="AA28" i="1" s="1"/>
  <c r="S28" i="1"/>
  <c r="BD28" i="1"/>
  <c r="BI28" i="1" s="1"/>
  <c r="BE28" i="1"/>
  <c r="BF28" i="1"/>
  <c r="BK28" i="1" s="1"/>
  <c r="BG28" i="1"/>
  <c r="BJ28" i="1"/>
  <c r="BL28" i="1"/>
  <c r="R29" i="1"/>
  <c r="AA29" i="1" s="1"/>
  <c r="S29" i="1"/>
  <c r="AI29" i="1" s="1"/>
  <c r="BD29" i="1"/>
  <c r="BI29" i="1" s="1"/>
  <c r="BE29" i="1"/>
  <c r="BF29" i="1"/>
  <c r="BK29" i="1" s="1"/>
  <c r="BG29" i="1"/>
  <c r="BJ29" i="1"/>
  <c r="BL29" i="1"/>
  <c r="R30" i="1"/>
  <c r="AA30" i="1" s="1"/>
  <c r="S30" i="1"/>
  <c r="AI30" i="1" s="1"/>
  <c r="BD30" i="1"/>
  <c r="BI30" i="1" s="1"/>
  <c r="BE30" i="1"/>
  <c r="BF30" i="1"/>
  <c r="BK30" i="1" s="1"/>
  <c r="BG30" i="1"/>
  <c r="BJ30" i="1"/>
  <c r="BL30" i="1"/>
  <c r="R31" i="1"/>
  <c r="AA31" i="1" s="1"/>
  <c r="S31" i="1"/>
  <c r="AI31" i="1" s="1"/>
  <c r="BD31" i="1"/>
  <c r="BI31" i="1" s="1"/>
  <c r="BE31" i="1"/>
  <c r="BF31" i="1"/>
  <c r="BK31" i="1" s="1"/>
  <c r="BG31" i="1"/>
  <c r="BJ31" i="1"/>
  <c r="BL31" i="1"/>
  <c r="R32" i="1"/>
  <c r="AA32" i="1" s="1"/>
  <c r="S32" i="1"/>
  <c r="AI32" i="1" s="1"/>
  <c r="BD32" i="1"/>
  <c r="BI32" i="1" s="1"/>
  <c r="BE32" i="1"/>
  <c r="BF32" i="1"/>
  <c r="BK32" i="1" s="1"/>
  <c r="BG32" i="1"/>
  <c r="BJ32" i="1"/>
  <c r="BL32" i="1"/>
  <c r="S33" i="1"/>
  <c r="AI33" i="1" s="1"/>
  <c r="BD33" i="1"/>
  <c r="BI33" i="1" s="1"/>
  <c r="BE33" i="1"/>
  <c r="BF33" i="1"/>
  <c r="BK33" i="1" s="1"/>
  <c r="BG33" i="1"/>
  <c r="BJ33" i="1"/>
  <c r="BL33" i="1"/>
  <c r="S34" i="1"/>
  <c r="AI34" i="1" s="1"/>
  <c r="BD34" i="1"/>
  <c r="BI34" i="1" s="1"/>
  <c r="BE34" i="1"/>
  <c r="BF34" i="1"/>
  <c r="BK34" i="1" s="1"/>
  <c r="BG34" i="1"/>
  <c r="BJ34" i="1"/>
  <c r="BL34" i="1"/>
  <c r="S35" i="1"/>
  <c r="AI35" i="1" s="1"/>
  <c r="BD35" i="1"/>
  <c r="BI35" i="1" s="1"/>
  <c r="BE35" i="1"/>
  <c r="BF35" i="1"/>
  <c r="BK35" i="1" s="1"/>
  <c r="BG35" i="1"/>
  <c r="BJ35" i="1"/>
  <c r="BL35" i="1"/>
  <c r="S36" i="1"/>
  <c r="BD36" i="1"/>
  <c r="BI36" i="1" s="1"/>
  <c r="BE36" i="1"/>
  <c r="BF36" i="1"/>
  <c r="BK36" i="1" s="1"/>
  <c r="BG36" i="1"/>
  <c r="BJ36" i="1"/>
  <c r="BL36" i="1"/>
  <c r="S37" i="1"/>
  <c r="AI37" i="1" s="1"/>
  <c r="BD37" i="1"/>
  <c r="BI37" i="1" s="1"/>
  <c r="BE37" i="1"/>
  <c r="BF37" i="1"/>
  <c r="BK37" i="1" s="1"/>
  <c r="BG37" i="1"/>
  <c r="BJ37" i="1"/>
  <c r="BL37" i="1"/>
  <c r="S38" i="1"/>
  <c r="AI38" i="1" s="1"/>
  <c r="BD38" i="1"/>
  <c r="BI38" i="1" s="1"/>
  <c r="BE38" i="1"/>
  <c r="BF38" i="1"/>
  <c r="BK38" i="1" s="1"/>
  <c r="BG38" i="1"/>
  <c r="BJ38" i="1"/>
  <c r="BL38" i="1"/>
  <c r="S39" i="1"/>
  <c r="AI39" i="1" s="1"/>
  <c r="BD39" i="1"/>
  <c r="BI39" i="1" s="1"/>
  <c r="BE39" i="1"/>
  <c r="BF39" i="1"/>
  <c r="BK39" i="1" s="1"/>
  <c r="BG39" i="1"/>
  <c r="BJ39" i="1"/>
  <c r="BL39" i="1"/>
  <c r="S40" i="1"/>
  <c r="AI40" i="1" s="1"/>
  <c r="BD40" i="1"/>
  <c r="BI40" i="1" s="1"/>
  <c r="BE40" i="1"/>
  <c r="BF40" i="1"/>
  <c r="BK40" i="1" s="1"/>
  <c r="BG40" i="1"/>
  <c r="BJ40" i="1"/>
  <c r="BL40" i="1"/>
  <c r="S41" i="1"/>
  <c r="BD41" i="1"/>
  <c r="BI41" i="1" s="1"/>
  <c r="BE41" i="1"/>
  <c r="BF41" i="1"/>
  <c r="BK41" i="1" s="1"/>
  <c r="BG41" i="1"/>
  <c r="BJ41" i="1"/>
  <c r="BL41" i="1"/>
  <c r="S42" i="1"/>
  <c r="AI42" i="1" s="1"/>
  <c r="BD42" i="1"/>
  <c r="BI42" i="1" s="1"/>
  <c r="BE42" i="1"/>
  <c r="BF42" i="1"/>
  <c r="BK42" i="1" s="1"/>
  <c r="BG42" i="1"/>
  <c r="BJ42" i="1"/>
  <c r="BL42" i="1"/>
  <c r="S43" i="1"/>
  <c r="AI43" i="1" s="1"/>
  <c r="BD43" i="1"/>
  <c r="BI43" i="1" s="1"/>
  <c r="BE43" i="1"/>
  <c r="BF43" i="1"/>
  <c r="BK43" i="1" s="1"/>
  <c r="BG43" i="1"/>
  <c r="BJ43" i="1"/>
  <c r="BL43" i="1"/>
  <c r="S44" i="1"/>
  <c r="AI44" i="1" s="1"/>
  <c r="BD44" i="1"/>
  <c r="BI44" i="1" s="1"/>
  <c r="BE44" i="1"/>
  <c r="BF44" i="1"/>
  <c r="BK44" i="1" s="1"/>
  <c r="BG44" i="1"/>
  <c r="BJ44" i="1"/>
  <c r="BL44" i="1"/>
  <c r="S45" i="1"/>
  <c r="BD45" i="1"/>
  <c r="BI45" i="1" s="1"/>
  <c r="BE45" i="1"/>
  <c r="BF45" i="1"/>
  <c r="BK45" i="1" s="1"/>
  <c r="BG45" i="1"/>
  <c r="BJ45" i="1"/>
  <c r="BL45" i="1"/>
  <c r="S46" i="1"/>
  <c r="AI46" i="1" s="1"/>
  <c r="BD46" i="1"/>
  <c r="BI46" i="1" s="1"/>
  <c r="BE46" i="1"/>
  <c r="BF46" i="1"/>
  <c r="BK46" i="1" s="1"/>
  <c r="BG46" i="1"/>
  <c r="BJ46" i="1"/>
  <c r="BL46" i="1"/>
  <c r="S47" i="1"/>
  <c r="BD47" i="1"/>
  <c r="BI47" i="1" s="1"/>
  <c r="BE47" i="1"/>
  <c r="BF47" i="1"/>
  <c r="BK47" i="1" s="1"/>
  <c r="BG47" i="1"/>
  <c r="BJ47" i="1"/>
  <c r="BL47" i="1"/>
  <c r="S48" i="1"/>
  <c r="BD48" i="1"/>
  <c r="BI48" i="1" s="1"/>
  <c r="BE48" i="1"/>
  <c r="BF48" i="1"/>
  <c r="BK48" i="1" s="1"/>
  <c r="BG48" i="1"/>
  <c r="BJ48" i="1"/>
  <c r="BL48" i="1"/>
  <c r="S49" i="1"/>
  <c r="BD49" i="1"/>
  <c r="BI49" i="1" s="1"/>
  <c r="BE49" i="1"/>
  <c r="BF49" i="1"/>
  <c r="BK49" i="1" s="1"/>
  <c r="BG49" i="1"/>
  <c r="BJ49" i="1"/>
  <c r="BL49" i="1"/>
  <c r="S50" i="1"/>
  <c r="BD50" i="1"/>
  <c r="BI50" i="1" s="1"/>
  <c r="BE50" i="1"/>
  <c r="BF50" i="1"/>
  <c r="BK50" i="1" s="1"/>
  <c r="BG50" i="1"/>
  <c r="BJ50" i="1"/>
  <c r="BL50" i="1"/>
  <c r="S51" i="1"/>
  <c r="BD51" i="1"/>
  <c r="BI51" i="1" s="1"/>
  <c r="BE51" i="1"/>
  <c r="BF51" i="1"/>
  <c r="BK51" i="1" s="1"/>
  <c r="BG51" i="1"/>
  <c r="BJ51" i="1"/>
  <c r="BL51" i="1"/>
  <c r="S52" i="1"/>
  <c r="AI52" i="1" s="1"/>
  <c r="BD52" i="1"/>
  <c r="BI52" i="1" s="1"/>
  <c r="BE52" i="1"/>
  <c r="BF52" i="1"/>
  <c r="BK52" i="1" s="1"/>
  <c r="BG52" i="1"/>
  <c r="BJ52" i="1"/>
  <c r="BL52" i="1"/>
  <c r="S53" i="1"/>
  <c r="AI53" i="1" s="1"/>
  <c r="BD53" i="1"/>
  <c r="BI53" i="1" s="1"/>
  <c r="BE53" i="1"/>
  <c r="BF53" i="1"/>
  <c r="BK53" i="1" s="1"/>
  <c r="BG53" i="1"/>
  <c r="BJ53" i="1"/>
  <c r="BL53" i="1"/>
  <c r="S54" i="1"/>
  <c r="AI54" i="1" s="1"/>
  <c r="BD54" i="1"/>
  <c r="BI54" i="1" s="1"/>
  <c r="BE54" i="1"/>
  <c r="BF54" i="1"/>
  <c r="BK54" i="1" s="1"/>
  <c r="BG54" i="1"/>
  <c r="BJ54" i="1"/>
  <c r="BL54" i="1"/>
  <c r="S55" i="1"/>
  <c r="AI55" i="1" s="1"/>
  <c r="BD55" i="1"/>
  <c r="BI55" i="1" s="1"/>
  <c r="BE55" i="1"/>
  <c r="BF55" i="1"/>
  <c r="BK55" i="1" s="1"/>
  <c r="BG55" i="1"/>
  <c r="BJ55" i="1"/>
  <c r="BL55" i="1"/>
  <c r="S56" i="1"/>
  <c r="AI56" i="1" s="1"/>
  <c r="BD56" i="1"/>
  <c r="BI56" i="1" s="1"/>
  <c r="BE56" i="1"/>
  <c r="BF56" i="1"/>
  <c r="BK56" i="1" s="1"/>
  <c r="BG56" i="1"/>
  <c r="BJ56" i="1"/>
  <c r="BL56" i="1"/>
  <c r="S57" i="1"/>
  <c r="AI57" i="1" s="1"/>
  <c r="BD57" i="1"/>
  <c r="BI57" i="1" s="1"/>
  <c r="BE57" i="1"/>
  <c r="BF57" i="1"/>
  <c r="BK57" i="1" s="1"/>
  <c r="BG57" i="1"/>
  <c r="BJ57" i="1"/>
  <c r="BL57" i="1"/>
  <c r="S58" i="1"/>
  <c r="BD58" i="1"/>
  <c r="BI58" i="1" s="1"/>
  <c r="BE58" i="1"/>
  <c r="BF58" i="1"/>
  <c r="BK58" i="1" s="1"/>
  <c r="BG58" i="1"/>
  <c r="BJ58" i="1"/>
  <c r="BL58" i="1"/>
  <c r="S59" i="1"/>
  <c r="AI59" i="1" s="1"/>
  <c r="BD59" i="1"/>
  <c r="BI59" i="1" s="1"/>
  <c r="BE59" i="1"/>
  <c r="BF59" i="1"/>
  <c r="BK59" i="1" s="1"/>
  <c r="BG59" i="1"/>
  <c r="BJ59" i="1"/>
  <c r="BL59" i="1"/>
  <c r="R60" i="1"/>
  <c r="AA60" i="1" s="1"/>
  <c r="S60" i="1"/>
  <c r="AI60" i="1" s="1"/>
  <c r="BD60" i="1"/>
  <c r="BI60" i="1" s="1"/>
  <c r="BE60" i="1"/>
  <c r="BF60" i="1"/>
  <c r="BK60" i="1" s="1"/>
  <c r="BG60" i="1"/>
  <c r="BJ60" i="1"/>
  <c r="BL60" i="1"/>
  <c r="S61" i="1"/>
  <c r="AI61" i="1" s="1"/>
  <c r="BD61" i="1"/>
  <c r="BI61" i="1" s="1"/>
  <c r="BE61" i="1"/>
  <c r="BF61" i="1"/>
  <c r="BK61" i="1" s="1"/>
  <c r="BG61" i="1"/>
  <c r="BJ61" i="1"/>
  <c r="BL61" i="1"/>
  <c r="S62" i="1"/>
  <c r="AI62" i="1" s="1"/>
  <c r="BD62" i="1"/>
  <c r="BI62" i="1" s="1"/>
  <c r="BE62" i="1"/>
  <c r="BF62" i="1"/>
  <c r="BK62" i="1" s="1"/>
  <c r="BG62" i="1"/>
  <c r="BJ62" i="1"/>
  <c r="BL62" i="1"/>
  <c r="S63" i="1"/>
  <c r="AI63" i="1" s="1"/>
  <c r="BD63" i="1"/>
  <c r="BI63" i="1" s="1"/>
  <c r="BE63" i="1"/>
  <c r="BF63" i="1"/>
  <c r="BK63" i="1" s="1"/>
  <c r="BG63" i="1"/>
  <c r="BJ63" i="1"/>
  <c r="BL63" i="1"/>
  <c r="S64" i="1"/>
  <c r="BD64" i="1"/>
  <c r="BI64" i="1" s="1"/>
  <c r="BE64" i="1"/>
  <c r="BF64" i="1"/>
  <c r="BK64" i="1" s="1"/>
  <c r="BG64" i="1"/>
  <c r="BJ64" i="1"/>
  <c r="BL64" i="1"/>
  <c r="S65" i="1"/>
  <c r="BD65" i="1"/>
  <c r="BI65" i="1" s="1"/>
  <c r="BE65" i="1"/>
  <c r="BF65" i="1"/>
  <c r="BK65" i="1" s="1"/>
  <c r="BG65" i="1"/>
  <c r="BJ65" i="1"/>
  <c r="BL65" i="1"/>
  <c r="S66" i="1"/>
  <c r="AI66" i="1" s="1"/>
  <c r="BD66" i="1"/>
  <c r="BI66" i="1" s="1"/>
  <c r="BE66" i="1"/>
  <c r="BF66" i="1"/>
  <c r="BK66" i="1" s="1"/>
  <c r="BG66" i="1"/>
  <c r="BJ66" i="1"/>
  <c r="BL66" i="1"/>
  <c r="S67" i="1"/>
  <c r="AI67" i="1" s="1"/>
  <c r="BD67" i="1"/>
  <c r="BI67" i="1" s="1"/>
  <c r="BE67" i="1"/>
  <c r="BF67" i="1"/>
  <c r="BK67" i="1" s="1"/>
  <c r="BG67" i="1"/>
  <c r="BJ67" i="1"/>
  <c r="BL67" i="1"/>
  <c r="S68" i="1"/>
  <c r="AI68" i="1" s="1"/>
  <c r="BD68" i="1"/>
  <c r="BI68" i="1" s="1"/>
  <c r="BE68" i="1"/>
  <c r="BF68" i="1"/>
  <c r="BK68" i="1" s="1"/>
  <c r="BG68" i="1"/>
  <c r="BJ68" i="1"/>
  <c r="BL68" i="1"/>
  <c r="S69" i="1"/>
  <c r="AI69" i="1" s="1"/>
  <c r="BD69" i="1"/>
  <c r="BI69" i="1" s="1"/>
  <c r="BE69" i="1"/>
  <c r="BF69" i="1"/>
  <c r="BK69" i="1" s="1"/>
  <c r="BG69" i="1"/>
  <c r="BJ69" i="1"/>
  <c r="BL69" i="1"/>
  <c r="S70" i="1"/>
  <c r="AI70" i="1" s="1"/>
  <c r="BD70" i="1"/>
  <c r="BI70" i="1" s="1"/>
  <c r="BE70" i="1"/>
  <c r="BF70" i="1"/>
  <c r="BK70" i="1" s="1"/>
  <c r="BG70" i="1"/>
  <c r="BJ70" i="1"/>
  <c r="BL70" i="1"/>
  <c r="S71" i="1"/>
  <c r="AI71" i="1" s="1"/>
  <c r="BD71" i="1"/>
  <c r="BI71" i="1" s="1"/>
  <c r="BE71" i="1"/>
  <c r="BF71" i="1"/>
  <c r="BK71" i="1" s="1"/>
  <c r="BG71" i="1"/>
  <c r="BJ71" i="1"/>
  <c r="BL71" i="1"/>
  <c r="S72" i="1"/>
  <c r="AI72" i="1" s="1"/>
  <c r="BD72" i="1"/>
  <c r="BI72" i="1" s="1"/>
  <c r="BE72" i="1"/>
  <c r="BF72" i="1"/>
  <c r="BK72" i="1" s="1"/>
  <c r="BG72" i="1"/>
  <c r="BJ72" i="1"/>
  <c r="BL72" i="1"/>
  <c r="S73" i="1"/>
  <c r="AI73" i="1" s="1"/>
  <c r="BD73" i="1"/>
  <c r="BE73" i="1"/>
  <c r="BF73" i="1"/>
  <c r="BK73" i="1" s="1"/>
  <c r="BG73" i="1"/>
  <c r="BI73" i="1"/>
  <c r="BJ73" i="1"/>
  <c r="BL73" i="1"/>
  <c r="S74" i="1"/>
  <c r="AI74" i="1" s="1"/>
  <c r="BD74" i="1"/>
  <c r="BI74" i="1" s="1"/>
  <c r="BE74" i="1"/>
  <c r="BF74" i="1"/>
  <c r="BK74" i="1" s="1"/>
  <c r="BG74" i="1"/>
  <c r="BJ74" i="1"/>
  <c r="BL74" i="1"/>
  <c r="S75" i="1"/>
  <c r="AI75" i="1" s="1"/>
  <c r="BD75" i="1"/>
  <c r="BI75" i="1" s="1"/>
  <c r="BE75" i="1"/>
  <c r="BF75" i="1"/>
  <c r="BK75" i="1" s="1"/>
  <c r="BG75" i="1"/>
  <c r="BJ75" i="1"/>
  <c r="BL75" i="1"/>
  <c r="S76" i="1"/>
  <c r="AI76" i="1" s="1"/>
  <c r="BD76" i="1"/>
  <c r="BI76" i="1" s="1"/>
  <c r="BE76" i="1"/>
  <c r="BF76" i="1"/>
  <c r="BK76" i="1" s="1"/>
  <c r="BG76" i="1"/>
  <c r="BJ76" i="1"/>
  <c r="BL76" i="1"/>
  <c r="S77" i="1"/>
  <c r="AI77" i="1" s="1"/>
  <c r="BD77" i="1"/>
  <c r="BI77" i="1" s="1"/>
  <c r="BE77" i="1"/>
  <c r="BF77" i="1"/>
  <c r="BK77" i="1" s="1"/>
  <c r="BG77" i="1"/>
  <c r="BJ77" i="1"/>
  <c r="BL77" i="1"/>
  <c r="S78" i="1"/>
  <c r="AI78" i="1" s="1"/>
  <c r="BD78" i="1"/>
  <c r="BI78" i="1" s="1"/>
  <c r="BE78" i="1"/>
  <c r="BF78" i="1"/>
  <c r="BK78" i="1" s="1"/>
  <c r="BG78" i="1"/>
  <c r="BJ78" i="1"/>
  <c r="BL78" i="1"/>
  <c r="S79" i="1"/>
  <c r="AI79" i="1" s="1"/>
  <c r="BD79" i="1"/>
  <c r="BI79" i="1" s="1"/>
  <c r="BE79" i="1"/>
  <c r="BF79" i="1"/>
  <c r="BK79" i="1" s="1"/>
  <c r="BG79" i="1"/>
  <c r="BJ79" i="1"/>
  <c r="BL79" i="1"/>
  <c r="S80" i="1"/>
  <c r="AI80" i="1" s="1"/>
  <c r="BD80" i="1"/>
  <c r="BI80" i="1" s="1"/>
  <c r="BE80" i="1"/>
  <c r="BF80" i="1"/>
  <c r="BK80" i="1" s="1"/>
  <c r="BG80" i="1"/>
  <c r="BJ80" i="1"/>
  <c r="BL80" i="1"/>
  <c r="S81" i="1"/>
  <c r="AI81" i="1" s="1"/>
  <c r="BD81" i="1"/>
  <c r="BI81" i="1" s="1"/>
  <c r="BE81" i="1"/>
  <c r="BF81" i="1"/>
  <c r="BK81" i="1" s="1"/>
  <c r="BG81" i="1"/>
  <c r="BJ81" i="1"/>
  <c r="BL81" i="1"/>
  <c r="S82" i="1"/>
  <c r="AI82" i="1" s="1"/>
  <c r="BD82" i="1"/>
  <c r="BI82" i="1" s="1"/>
  <c r="BE82" i="1"/>
  <c r="BF82" i="1"/>
  <c r="BK82" i="1" s="1"/>
  <c r="BG82" i="1"/>
  <c r="BJ82" i="1"/>
  <c r="BL82" i="1"/>
  <c r="S83" i="1"/>
  <c r="AI83" i="1" s="1"/>
  <c r="BD83" i="1"/>
  <c r="BI83" i="1" s="1"/>
  <c r="BE83" i="1"/>
  <c r="BF83" i="1"/>
  <c r="BK83" i="1" s="1"/>
  <c r="BG83" i="1"/>
  <c r="BJ83" i="1"/>
  <c r="BL83" i="1"/>
  <c r="S84" i="1"/>
  <c r="AI84" i="1" s="1"/>
  <c r="BD84" i="1"/>
  <c r="BI84" i="1" s="1"/>
  <c r="BE84" i="1"/>
  <c r="BF84" i="1"/>
  <c r="BK84" i="1" s="1"/>
  <c r="BG84" i="1"/>
  <c r="BJ84" i="1"/>
  <c r="BL84" i="1"/>
  <c r="S85" i="1"/>
  <c r="AI85" i="1" s="1"/>
  <c r="BD85" i="1"/>
  <c r="BI85" i="1" s="1"/>
  <c r="BE85" i="1"/>
  <c r="BF85" i="1"/>
  <c r="BK85" i="1" s="1"/>
  <c r="BG85" i="1"/>
  <c r="BJ85" i="1"/>
  <c r="BL85" i="1"/>
  <c r="S86" i="1"/>
  <c r="AI86" i="1" s="1"/>
  <c r="BD86" i="1"/>
  <c r="BI86" i="1" s="1"/>
  <c r="BE86" i="1"/>
  <c r="BF86" i="1"/>
  <c r="BK86" i="1" s="1"/>
  <c r="BG86" i="1"/>
  <c r="BJ86" i="1"/>
  <c r="BL86" i="1"/>
  <c r="S87" i="1"/>
  <c r="BD87" i="1"/>
  <c r="BI87" i="1" s="1"/>
  <c r="BE87" i="1"/>
  <c r="BF87" i="1"/>
  <c r="BK87" i="1" s="1"/>
  <c r="BG87" i="1"/>
  <c r="BJ87" i="1"/>
  <c r="BL87" i="1"/>
  <c r="S88" i="1"/>
  <c r="BD88" i="1"/>
  <c r="BI88" i="1" s="1"/>
  <c r="BE88" i="1"/>
  <c r="BF88" i="1"/>
  <c r="BK88" i="1" s="1"/>
  <c r="BG88" i="1"/>
  <c r="BJ88" i="1"/>
  <c r="BL88" i="1"/>
  <c r="S89" i="1"/>
  <c r="BD89" i="1"/>
  <c r="BI89" i="1" s="1"/>
  <c r="BE89" i="1"/>
  <c r="BF89" i="1"/>
  <c r="BK89" i="1" s="1"/>
  <c r="BG89" i="1"/>
  <c r="BJ89" i="1"/>
  <c r="BL89" i="1"/>
  <c r="S90" i="1"/>
  <c r="AI90" i="1" s="1"/>
  <c r="BD90" i="1"/>
  <c r="BI90" i="1" s="1"/>
  <c r="BE90" i="1"/>
  <c r="BF90" i="1"/>
  <c r="BK90" i="1" s="1"/>
  <c r="BG90" i="1"/>
  <c r="BJ90" i="1"/>
  <c r="BL90" i="1"/>
  <c r="R91" i="1"/>
  <c r="AA91" i="1" s="1"/>
  <c r="S91" i="1"/>
  <c r="BD91" i="1"/>
  <c r="BI91" i="1" s="1"/>
  <c r="BE91" i="1"/>
  <c r="BF91" i="1"/>
  <c r="BK91" i="1" s="1"/>
  <c r="BG91" i="1"/>
  <c r="BJ91" i="1"/>
  <c r="BL91" i="1"/>
  <c r="S92" i="1"/>
  <c r="AI92" i="1" s="1"/>
  <c r="BD92" i="1"/>
  <c r="BI92" i="1" s="1"/>
  <c r="BE92" i="1"/>
  <c r="BF92" i="1"/>
  <c r="BK92" i="1" s="1"/>
  <c r="BG92" i="1"/>
  <c r="BJ92" i="1"/>
  <c r="BL92" i="1"/>
  <c r="S93" i="1"/>
  <c r="AI93" i="1" s="1"/>
  <c r="BD93" i="1"/>
  <c r="BI93" i="1" s="1"/>
  <c r="BE93" i="1"/>
  <c r="BF93" i="1"/>
  <c r="BK93" i="1" s="1"/>
  <c r="BG93" i="1"/>
  <c r="BJ93" i="1"/>
  <c r="BL93" i="1"/>
  <c r="S94" i="1"/>
  <c r="AI94" i="1" s="1"/>
  <c r="BD94" i="1"/>
  <c r="BI94" i="1" s="1"/>
  <c r="BE94" i="1"/>
  <c r="BF94" i="1"/>
  <c r="BK94" i="1" s="1"/>
  <c r="BG94" i="1"/>
  <c r="BJ94" i="1"/>
  <c r="BL94" i="1"/>
  <c r="R95" i="1"/>
  <c r="AA95" i="1" s="1"/>
  <c r="S95" i="1"/>
  <c r="AI95" i="1" s="1"/>
  <c r="BD95" i="1"/>
  <c r="BI95" i="1" s="1"/>
  <c r="BE95" i="1"/>
  <c r="BF95" i="1"/>
  <c r="BK95" i="1" s="1"/>
  <c r="BG95" i="1"/>
  <c r="BJ95" i="1"/>
  <c r="BL95" i="1"/>
  <c r="S96" i="1"/>
  <c r="AI96" i="1" s="1"/>
  <c r="BD96" i="1"/>
  <c r="BI96" i="1" s="1"/>
  <c r="BE96" i="1"/>
  <c r="BF96" i="1"/>
  <c r="BK96" i="1" s="1"/>
  <c r="BG96" i="1"/>
  <c r="BJ96" i="1"/>
  <c r="BL96" i="1"/>
  <c r="S97" i="1"/>
  <c r="AI97" i="1" s="1"/>
  <c r="BD97" i="1"/>
  <c r="BI97" i="1" s="1"/>
  <c r="BE97" i="1"/>
  <c r="BF97" i="1"/>
  <c r="BK97" i="1" s="1"/>
  <c r="BG97" i="1"/>
  <c r="BJ97" i="1"/>
  <c r="BL97" i="1"/>
  <c r="S98" i="1"/>
  <c r="AI98" i="1" s="1"/>
  <c r="BD98" i="1"/>
  <c r="BI98" i="1" s="1"/>
  <c r="BE98" i="1"/>
  <c r="BF98" i="1"/>
  <c r="BK98" i="1" s="1"/>
  <c r="BG98" i="1"/>
  <c r="BJ98" i="1"/>
  <c r="BL98" i="1"/>
  <c r="S99" i="1"/>
  <c r="AI99" i="1" s="1"/>
  <c r="BD99" i="1"/>
  <c r="BI99" i="1" s="1"/>
  <c r="BE99" i="1"/>
  <c r="BF99" i="1"/>
  <c r="BK99" i="1" s="1"/>
  <c r="BG99" i="1"/>
  <c r="BJ99" i="1"/>
  <c r="BL99" i="1"/>
  <c r="S100" i="1"/>
  <c r="AI100" i="1" s="1"/>
  <c r="BD100" i="1"/>
  <c r="BI100" i="1" s="1"/>
  <c r="BE100" i="1"/>
  <c r="BF100" i="1"/>
  <c r="BK100" i="1" s="1"/>
  <c r="BG100" i="1"/>
  <c r="BJ100" i="1"/>
  <c r="BL100" i="1"/>
  <c r="R101" i="1"/>
  <c r="AA101" i="1" s="1"/>
  <c r="S101" i="1"/>
  <c r="AI101" i="1" s="1"/>
  <c r="BD101" i="1"/>
  <c r="BI101" i="1" s="1"/>
  <c r="BE101" i="1"/>
  <c r="BF101" i="1"/>
  <c r="BK101" i="1" s="1"/>
  <c r="BG101" i="1"/>
  <c r="BJ101" i="1"/>
  <c r="BL101" i="1"/>
  <c r="R102" i="1"/>
  <c r="AA102" i="1" s="1"/>
  <c r="S102" i="1"/>
  <c r="BD102" i="1"/>
  <c r="BI102" i="1" s="1"/>
  <c r="BE102" i="1"/>
  <c r="BF102" i="1"/>
  <c r="BK102" i="1" s="1"/>
  <c r="BG102" i="1"/>
  <c r="BJ102" i="1"/>
  <c r="BL102" i="1"/>
  <c r="R103" i="1"/>
  <c r="AA103" i="1" s="1"/>
  <c r="S103" i="1"/>
  <c r="BD103" i="1"/>
  <c r="BI103" i="1" s="1"/>
  <c r="BE103" i="1"/>
  <c r="BF103" i="1"/>
  <c r="BK103" i="1" s="1"/>
  <c r="BG103" i="1"/>
  <c r="BJ103" i="1"/>
  <c r="BL103" i="1"/>
  <c r="R104" i="1"/>
  <c r="AA104" i="1" s="1"/>
  <c r="S104" i="1"/>
  <c r="AI104" i="1" s="1"/>
  <c r="BD104" i="1"/>
  <c r="BI104" i="1" s="1"/>
  <c r="BE104" i="1"/>
  <c r="BF104" i="1"/>
  <c r="BK104" i="1" s="1"/>
  <c r="BG104" i="1"/>
  <c r="BJ104" i="1"/>
  <c r="BL104" i="1"/>
  <c r="S105" i="1"/>
  <c r="AI105" i="1" s="1"/>
  <c r="BD105" i="1"/>
  <c r="BI105" i="1" s="1"/>
  <c r="BE105" i="1"/>
  <c r="BF105" i="1"/>
  <c r="BK105" i="1" s="1"/>
  <c r="BG105" i="1"/>
  <c r="BJ105" i="1"/>
  <c r="BL105" i="1"/>
  <c r="R106" i="1"/>
  <c r="AA106" i="1" s="1"/>
  <c r="S106" i="1"/>
  <c r="AI106" i="1" s="1"/>
  <c r="BD106" i="1"/>
  <c r="BI106" i="1" s="1"/>
  <c r="BE106" i="1"/>
  <c r="BF106" i="1"/>
  <c r="BK106" i="1" s="1"/>
  <c r="BG106" i="1"/>
  <c r="BJ106" i="1"/>
  <c r="BL106" i="1"/>
  <c r="R107" i="1"/>
  <c r="AA107" i="1" s="1"/>
  <c r="S107" i="1"/>
  <c r="AI107" i="1" s="1"/>
  <c r="BD107" i="1"/>
  <c r="BI107" i="1" s="1"/>
  <c r="BE107" i="1"/>
  <c r="BF107" i="1"/>
  <c r="BK107" i="1" s="1"/>
  <c r="BG107" i="1"/>
  <c r="BJ107" i="1"/>
  <c r="BL107" i="1"/>
  <c r="R108" i="1"/>
  <c r="AA108" i="1" s="1"/>
  <c r="S108" i="1"/>
  <c r="AI108" i="1" s="1"/>
  <c r="BD108" i="1"/>
  <c r="BI108" i="1" s="1"/>
  <c r="BE108" i="1"/>
  <c r="BF108" i="1"/>
  <c r="BK108" i="1" s="1"/>
  <c r="BG108" i="1"/>
  <c r="BJ108" i="1"/>
  <c r="BL108" i="1"/>
  <c r="R109" i="1"/>
  <c r="AA109" i="1" s="1"/>
  <c r="S109" i="1"/>
  <c r="BD109" i="1"/>
  <c r="BI109" i="1" s="1"/>
  <c r="BE109" i="1"/>
  <c r="BF109" i="1"/>
  <c r="BK109" i="1" s="1"/>
  <c r="BG109" i="1"/>
  <c r="BJ109" i="1"/>
  <c r="BL109" i="1"/>
  <c r="R110" i="1"/>
  <c r="AA110" i="1" s="1"/>
  <c r="S110" i="1"/>
  <c r="BD110" i="1"/>
  <c r="BI110" i="1" s="1"/>
  <c r="BE110" i="1"/>
  <c r="BF110" i="1"/>
  <c r="BK110" i="1" s="1"/>
  <c r="BG110" i="1"/>
  <c r="BJ110" i="1"/>
  <c r="BL110" i="1"/>
  <c r="R111" i="1"/>
  <c r="AA111" i="1" s="1"/>
  <c r="S111" i="1"/>
  <c r="AI111" i="1" s="1"/>
  <c r="BD111" i="1"/>
  <c r="BI111" i="1" s="1"/>
  <c r="BE111" i="1"/>
  <c r="BF111" i="1"/>
  <c r="BK111" i="1" s="1"/>
  <c r="BG111" i="1"/>
  <c r="BJ111" i="1"/>
  <c r="BL111" i="1"/>
  <c r="R112" i="1"/>
  <c r="AA112" i="1" s="1"/>
  <c r="S112" i="1"/>
  <c r="BD112" i="1"/>
  <c r="BI112" i="1" s="1"/>
  <c r="BE112" i="1"/>
  <c r="BF112" i="1"/>
  <c r="BK112" i="1" s="1"/>
  <c r="BG112" i="1"/>
  <c r="BJ112" i="1"/>
  <c r="BL112" i="1"/>
  <c r="R113" i="1"/>
  <c r="AA113" i="1" s="1"/>
  <c r="S113" i="1"/>
  <c r="BD113" i="1"/>
  <c r="BI113" i="1" s="1"/>
  <c r="BE113" i="1"/>
  <c r="BF113" i="1"/>
  <c r="BK113" i="1" s="1"/>
  <c r="BG113" i="1"/>
  <c r="BJ113" i="1"/>
  <c r="BL113" i="1"/>
  <c r="R114" i="1"/>
  <c r="AA114" i="1" s="1"/>
  <c r="S114" i="1"/>
  <c r="BD114" i="1"/>
  <c r="BI114" i="1" s="1"/>
  <c r="BE114" i="1"/>
  <c r="BF114" i="1"/>
  <c r="BK114" i="1" s="1"/>
  <c r="BG114" i="1"/>
  <c r="BJ114" i="1"/>
  <c r="BL114" i="1"/>
  <c r="R115" i="1"/>
  <c r="AA115" i="1" s="1"/>
  <c r="S115" i="1"/>
  <c r="AI115" i="1" s="1"/>
  <c r="BD115" i="1"/>
  <c r="BI115" i="1" s="1"/>
  <c r="BE115" i="1"/>
  <c r="BF115" i="1"/>
  <c r="BK115" i="1" s="1"/>
  <c r="BG115" i="1"/>
  <c r="BJ115" i="1"/>
  <c r="BL115" i="1"/>
  <c r="R116" i="1"/>
  <c r="AA116" i="1" s="1"/>
  <c r="S116" i="1"/>
  <c r="BD116" i="1"/>
  <c r="BI116" i="1" s="1"/>
  <c r="BE116" i="1"/>
  <c r="BF116" i="1"/>
  <c r="BK116" i="1" s="1"/>
  <c r="BG116" i="1"/>
  <c r="BJ116" i="1"/>
  <c r="BL116" i="1"/>
  <c r="R117" i="1"/>
  <c r="AA117" i="1" s="1"/>
  <c r="S117" i="1"/>
  <c r="AI117" i="1" s="1"/>
  <c r="BD117" i="1"/>
  <c r="BI117" i="1" s="1"/>
  <c r="BE117" i="1"/>
  <c r="BF117" i="1"/>
  <c r="BK117" i="1" s="1"/>
  <c r="BG117" i="1"/>
  <c r="BJ117" i="1"/>
  <c r="BL117" i="1"/>
  <c r="R118" i="1"/>
  <c r="AA118" i="1" s="1"/>
  <c r="S118" i="1"/>
  <c r="AI118" i="1" s="1"/>
  <c r="BD118" i="1"/>
  <c r="BI118" i="1" s="1"/>
  <c r="BE118" i="1"/>
  <c r="BF118" i="1"/>
  <c r="BK118" i="1" s="1"/>
  <c r="BG118" i="1"/>
  <c r="BJ118" i="1"/>
  <c r="BL118" i="1"/>
  <c r="R119" i="1"/>
  <c r="AA119" i="1" s="1"/>
  <c r="S119" i="1"/>
  <c r="AI119" i="1" s="1"/>
  <c r="BD119" i="1"/>
  <c r="BI119" i="1" s="1"/>
  <c r="BE119" i="1"/>
  <c r="BF119" i="1"/>
  <c r="BK119" i="1" s="1"/>
  <c r="BG119" i="1"/>
  <c r="BJ119" i="1"/>
  <c r="BL119" i="1"/>
  <c r="R120" i="1"/>
  <c r="AA120" i="1" s="1"/>
  <c r="S120" i="1"/>
  <c r="AI120" i="1" s="1"/>
  <c r="BD120" i="1"/>
  <c r="BI120" i="1" s="1"/>
  <c r="BE120" i="1"/>
  <c r="BF120" i="1"/>
  <c r="BK120" i="1" s="1"/>
  <c r="BG120" i="1"/>
  <c r="BJ120" i="1"/>
  <c r="BL120" i="1"/>
  <c r="R121" i="1"/>
  <c r="AA121" i="1" s="1"/>
  <c r="S121" i="1"/>
  <c r="AI121" i="1" s="1"/>
  <c r="BD121" i="1"/>
  <c r="BI121" i="1" s="1"/>
  <c r="BE121" i="1"/>
  <c r="BF121" i="1"/>
  <c r="BK121" i="1" s="1"/>
  <c r="BG121" i="1"/>
  <c r="BJ121" i="1"/>
  <c r="BL121" i="1"/>
  <c r="R122" i="1"/>
  <c r="AA122" i="1" s="1"/>
  <c r="S122" i="1"/>
  <c r="BD122" i="1"/>
  <c r="BI122" i="1" s="1"/>
  <c r="BE122" i="1"/>
  <c r="BF122" i="1"/>
  <c r="BK122" i="1" s="1"/>
  <c r="BG122" i="1"/>
  <c r="BJ122" i="1"/>
  <c r="BL122" i="1"/>
  <c r="R123" i="1"/>
  <c r="AA123" i="1" s="1"/>
  <c r="S123" i="1"/>
  <c r="AI123" i="1" s="1"/>
  <c r="BD123" i="1"/>
  <c r="BI123" i="1" s="1"/>
  <c r="BE123" i="1"/>
  <c r="BF123" i="1"/>
  <c r="BK123" i="1" s="1"/>
  <c r="BG123" i="1"/>
  <c r="BJ123" i="1"/>
  <c r="BL123" i="1"/>
  <c r="R124" i="1"/>
  <c r="AA124" i="1" s="1"/>
  <c r="S124" i="1"/>
  <c r="AI124" i="1" s="1"/>
  <c r="BD124" i="1"/>
  <c r="BI124" i="1" s="1"/>
  <c r="BE124" i="1"/>
  <c r="BF124" i="1"/>
  <c r="BK124" i="1" s="1"/>
  <c r="BG124" i="1"/>
  <c r="BJ124" i="1"/>
  <c r="BL124" i="1"/>
  <c r="R125" i="1"/>
  <c r="AA125" i="1" s="1"/>
  <c r="S125" i="1"/>
  <c r="BD125" i="1"/>
  <c r="BI125" i="1" s="1"/>
  <c r="BE125" i="1"/>
  <c r="BF125" i="1"/>
  <c r="BK125" i="1" s="1"/>
  <c r="BG125" i="1"/>
  <c r="BJ125" i="1"/>
  <c r="BL125" i="1"/>
  <c r="R126" i="1"/>
  <c r="AA126" i="1" s="1"/>
  <c r="S126" i="1"/>
  <c r="AI126" i="1" s="1"/>
  <c r="BD126" i="1"/>
  <c r="BI126" i="1" s="1"/>
  <c r="BE126" i="1"/>
  <c r="BF126" i="1"/>
  <c r="BK126" i="1" s="1"/>
  <c r="BG126" i="1"/>
  <c r="BJ126" i="1"/>
  <c r="BL126" i="1"/>
  <c r="R127" i="1"/>
  <c r="AA127" i="1" s="1"/>
  <c r="S127" i="1"/>
  <c r="AI127" i="1" s="1"/>
  <c r="BD127" i="1"/>
  <c r="BI127" i="1" s="1"/>
  <c r="BE127" i="1"/>
  <c r="BF127" i="1"/>
  <c r="BK127" i="1" s="1"/>
  <c r="BG127" i="1"/>
  <c r="BJ127" i="1"/>
  <c r="BL127" i="1"/>
  <c r="R128" i="1"/>
  <c r="AA128" i="1" s="1"/>
  <c r="S128" i="1"/>
  <c r="AI128" i="1" s="1"/>
  <c r="BD128" i="1"/>
  <c r="BI128" i="1" s="1"/>
  <c r="BE128" i="1"/>
  <c r="BF128" i="1"/>
  <c r="BG128" i="1"/>
  <c r="BJ128" i="1"/>
  <c r="BK128" i="1"/>
  <c r="BL128" i="1"/>
  <c r="R129" i="1"/>
  <c r="AA129" i="1" s="1"/>
  <c r="S129" i="1"/>
  <c r="AI129" i="1" s="1"/>
  <c r="BD129" i="1"/>
  <c r="BI129" i="1" s="1"/>
  <c r="BE129" i="1"/>
  <c r="BF129" i="1"/>
  <c r="BK129" i="1" s="1"/>
  <c r="BG129" i="1"/>
  <c r="BJ129" i="1"/>
  <c r="BL129" i="1"/>
  <c r="R130" i="1"/>
  <c r="AA130" i="1" s="1"/>
  <c r="S130" i="1"/>
  <c r="AI130" i="1" s="1"/>
  <c r="BD130" i="1"/>
  <c r="BI130" i="1" s="1"/>
  <c r="BE130" i="1"/>
  <c r="BF130" i="1"/>
  <c r="BK130" i="1" s="1"/>
  <c r="BG130" i="1"/>
  <c r="BJ130" i="1"/>
  <c r="BL130" i="1"/>
  <c r="R131" i="1"/>
  <c r="AA131" i="1" s="1"/>
  <c r="S131" i="1"/>
  <c r="BD131" i="1"/>
  <c r="BI131" i="1" s="1"/>
  <c r="BE131" i="1"/>
  <c r="BF131" i="1"/>
  <c r="BK131" i="1" s="1"/>
  <c r="BG131" i="1"/>
  <c r="BJ131" i="1"/>
  <c r="BL131" i="1"/>
  <c r="R132" i="1"/>
  <c r="AA132" i="1" s="1"/>
  <c r="S132" i="1"/>
  <c r="AI132" i="1" s="1"/>
  <c r="BD132" i="1"/>
  <c r="BE132" i="1"/>
  <c r="BF132" i="1"/>
  <c r="BK132" i="1" s="1"/>
  <c r="BG132" i="1"/>
  <c r="BI132" i="1"/>
  <c r="BJ132" i="1"/>
  <c r="BL132" i="1"/>
  <c r="R133" i="1"/>
  <c r="AA133" i="1" s="1"/>
  <c r="S133" i="1"/>
  <c r="AI133" i="1" s="1"/>
  <c r="BD133" i="1"/>
  <c r="BI133" i="1" s="1"/>
  <c r="BE133" i="1"/>
  <c r="BF133" i="1"/>
  <c r="BK133" i="1" s="1"/>
  <c r="BG133" i="1"/>
  <c r="BJ133" i="1"/>
  <c r="BL133" i="1"/>
  <c r="R134" i="1"/>
  <c r="AA134" i="1" s="1"/>
  <c r="S134" i="1"/>
  <c r="AI134" i="1" s="1"/>
  <c r="BD134" i="1"/>
  <c r="BI134" i="1" s="1"/>
  <c r="BE134" i="1"/>
  <c r="BF134" i="1"/>
  <c r="BK134" i="1" s="1"/>
  <c r="BG134" i="1"/>
  <c r="BJ134" i="1"/>
  <c r="BL134" i="1"/>
  <c r="R135" i="1"/>
  <c r="AA135" i="1" s="1"/>
  <c r="S135" i="1"/>
  <c r="AI135" i="1" s="1"/>
  <c r="BD135" i="1"/>
  <c r="BI135" i="1" s="1"/>
  <c r="BE135" i="1"/>
  <c r="BF135" i="1"/>
  <c r="BK135" i="1" s="1"/>
  <c r="BG135" i="1"/>
  <c r="BJ135" i="1"/>
  <c r="BL135" i="1"/>
  <c r="R136" i="1"/>
  <c r="AA136" i="1" s="1"/>
  <c r="S136" i="1"/>
  <c r="AI136" i="1" s="1"/>
  <c r="BD136" i="1"/>
  <c r="BI136" i="1" s="1"/>
  <c r="BE136" i="1"/>
  <c r="BF136" i="1"/>
  <c r="BK136" i="1" s="1"/>
  <c r="BG136" i="1"/>
  <c r="BJ136" i="1"/>
  <c r="BL136" i="1"/>
  <c r="R137" i="1"/>
  <c r="AA137" i="1" s="1"/>
  <c r="S137" i="1"/>
  <c r="AI137" i="1" s="1"/>
  <c r="BD137" i="1"/>
  <c r="BI137" i="1" s="1"/>
  <c r="BE137" i="1"/>
  <c r="BF137" i="1"/>
  <c r="BK137" i="1" s="1"/>
  <c r="BG137" i="1"/>
  <c r="BJ137" i="1"/>
  <c r="BL137" i="1"/>
  <c r="R138" i="1"/>
  <c r="AA138" i="1" s="1"/>
  <c r="S138" i="1"/>
  <c r="AI138" i="1" s="1"/>
  <c r="BD138" i="1"/>
  <c r="BI138" i="1" s="1"/>
  <c r="BE138" i="1"/>
  <c r="BF138" i="1"/>
  <c r="BK138" i="1" s="1"/>
  <c r="BG138" i="1"/>
  <c r="BJ138" i="1"/>
  <c r="BL138" i="1"/>
  <c r="R139" i="1"/>
  <c r="AA139" i="1" s="1"/>
  <c r="S139" i="1"/>
  <c r="BD139" i="1"/>
  <c r="BI139" i="1" s="1"/>
  <c r="BE139" i="1"/>
  <c r="BF139" i="1"/>
  <c r="BK139" i="1" s="1"/>
  <c r="BG139" i="1"/>
  <c r="BJ139" i="1"/>
  <c r="BL139" i="1"/>
  <c r="R140" i="1"/>
  <c r="AA140" i="1" s="1"/>
  <c r="S140" i="1"/>
  <c r="BD140" i="1"/>
  <c r="BI140" i="1" s="1"/>
  <c r="BE140" i="1"/>
  <c r="BF140" i="1"/>
  <c r="BK140" i="1" s="1"/>
  <c r="BG140" i="1"/>
  <c r="BJ140" i="1"/>
  <c r="BL140" i="1"/>
  <c r="R141" i="1"/>
  <c r="AA141" i="1" s="1"/>
  <c r="S141" i="1"/>
  <c r="AI141" i="1" s="1"/>
  <c r="BD141" i="1"/>
  <c r="BI141" i="1" s="1"/>
  <c r="BE141" i="1"/>
  <c r="BF141" i="1"/>
  <c r="BK141" i="1" s="1"/>
  <c r="BG141" i="1"/>
  <c r="BJ141" i="1"/>
  <c r="BL141" i="1"/>
  <c r="R142" i="1"/>
  <c r="AA142" i="1" s="1"/>
  <c r="S142" i="1"/>
  <c r="AI142" i="1" s="1"/>
  <c r="BD142" i="1"/>
  <c r="BI142" i="1" s="1"/>
  <c r="BE142" i="1"/>
  <c r="BF142" i="1"/>
  <c r="BK142" i="1" s="1"/>
  <c r="BG142" i="1"/>
  <c r="BJ142" i="1"/>
  <c r="BL142" i="1"/>
  <c r="R143" i="1"/>
  <c r="AA143" i="1" s="1"/>
  <c r="S143" i="1"/>
  <c r="AI143" i="1" s="1"/>
  <c r="BD143" i="1"/>
  <c r="BI143" i="1" s="1"/>
  <c r="BE143" i="1"/>
  <c r="BF143" i="1"/>
  <c r="BK143" i="1" s="1"/>
  <c r="BG143" i="1"/>
  <c r="BJ143" i="1"/>
  <c r="BL143" i="1"/>
  <c r="R144" i="1"/>
  <c r="AA144" i="1" s="1"/>
  <c r="S144" i="1"/>
  <c r="AI144" i="1" s="1"/>
  <c r="BD144" i="1"/>
  <c r="BI144" i="1" s="1"/>
  <c r="BE144" i="1"/>
  <c r="BF144" i="1"/>
  <c r="BK144" i="1" s="1"/>
  <c r="BG144" i="1"/>
  <c r="BJ144" i="1"/>
  <c r="BL144" i="1"/>
  <c r="R145" i="1"/>
  <c r="AA145" i="1" s="1"/>
  <c r="S145" i="1"/>
  <c r="AI145" i="1" s="1"/>
  <c r="BD145" i="1"/>
  <c r="BI145" i="1" s="1"/>
  <c r="BE145" i="1"/>
  <c r="BF145" i="1"/>
  <c r="BK145" i="1" s="1"/>
  <c r="BG145" i="1"/>
  <c r="BJ145" i="1"/>
  <c r="BL145" i="1"/>
  <c r="R146" i="1"/>
  <c r="AA146" i="1" s="1"/>
  <c r="S146" i="1"/>
  <c r="AI146" i="1" s="1"/>
  <c r="BD146" i="1"/>
  <c r="BI146" i="1" s="1"/>
  <c r="BE146" i="1"/>
  <c r="BF146" i="1"/>
  <c r="BK146" i="1" s="1"/>
  <c r="BG146" i="1"/>
  <c r="BJ146" i="1"/>
  <c r="BL146" i="1"/>
  <c r="R147" i="1"/>
  <c r="AA147" i="1" s="1"/>
  <c r="S147" i="1"/>
  <c r="AI147" i="1" s="1"/>
  <c r="BD147" i="1"/>
  <c r="BI147" i="1" s="1"/>
  <c r="BE147" i="1"/>
  <c r="BF147" i="1"/>
  <c r="BK147" i="1" s="1"/>
  <c r="BG147" i="1"/>
  <c r="BJ147" i="1"/>
  <c r="BL147" i="1"/>
  <c r="R148" i="1"/>
  <c r="AA148" i="1" s="1"/>
  <c r="S148" i="1"/>
  <c r="AI148" i="1" s="1"/>
  <c r="BD148" i="1"/>
  <c r="BI148" i="1" s="1"/>
  <c r="BE148" i="1"/>
  <c r="BF148" i="1"/>
  <c r="BK148" i="1" s="1"/>
  <c r="BG148" i="1"/>
  <c r="BJ148" i="1"/>
  <c r="BL148" i="1"/>
  <c r="R149" i="1"/>
  <c r="AA149" i="1" s="1"/>
  <c r="S149" i="1"/>
  <c r="AI149" i="1" s="1"/>
  <c r="BD149" i="1"/>
  <c r="BI149" i="1" s="1"/>
  <c r="BE149" i="1"/>
  <c r="BF149" i="1"/>
  <c r="BK149" i="1" s="1"/>
  <c r="BG149" i="1"/>
  <c r="BJ149" i="1"/>
  <c r="BL149" i="1"/>
  <c r="R150" i="1"/>
  <c r="AA150" i="1" s="1"/>
  <c r="S150" i="1"/>
  <c r="AI150" i="1" s="1"/>
  <c r="BD150" i="1"/>
  <c r="BI150" i="1" s="1"/>
  <c r="BE150" i="1"/>
  <c r="BF150" i="1"/>
  <c r="BK150" i="1" s="1"/>
  <c r="BG150" i="1"/>
  <c r="BJ150" i="1"/>
  <c r="BL150" i="1"/>
  <c r="R151" i="1"/>
  <c r="AA151" i="1" s="1"/>
  <c r="S151" i="1"/>
  <c r="AI151" i="1" s="1"/>
  <c r="BD151" i="1"/>
  <c r="BI151" i="1" s="1"/>
  <c r="BE151" i="1"/>
  <c r="BF151" i="1"/>
  <c r="BK151" i="1" s="1"/>
  <c r="BG151" i="1"/>
  <c r="BJ151" i="1"/>
  <c r="BL151" i="1"/>
  <c r="R152" i="1"/>
  <c r="AA152" i="1" s="1"/>
  <c r="S152" i="1"/>
  <c r="AI152" i="1" s="1"/>
  <c r="BD152" i="1"/>
  <c r="BI152" i="1" s="1"/>
  <c r="BE152" i="1"/>
  <c r="BF152" i="1"/>
  <c r="BK152" i="1" s="1"/>
  <c r="BG152" i="1"/>
  <c r="BJ152" i="1"/>
  <c r="BL152" i="1"/>
  <c r="R153" i="1"/>
  <c r="AA153" i="1" s="1"/>
  <c r="S153" i="1"/>
  <c r="AI153" i="1" s="1"/>
  <c r="BD153" i="1"/>
  <c r="BI153" i="1" s="1"/>
  <c r="BE153" i="1"/>
  <c r="BF153" i="1"/>
  <c r="BK153" i="1" s="1"/>
  <c r="BG153" i="1"/>
  <c r="BJ153" i="1"/>
  <c r="BL153" i="1"/>
  <c r="R154" i="1"/>
  <c r="AA154" i="1" s="1"/>
  <c r="S154" i="1"/>
  <c r="AI154" i="1" s="1"/>
  <c r="BD154" i="1"/>
  <c r="BI154" i="1" s="1"/>
  <c r="BE154" i="1"/>
  <c r="BF154" i="1"/>
  <c r="BK154" i="1" s="1"/>
  <c r="BG154" i="1"/>
  <c r="BJ154" i="1"/>
  <c r="BL154" i="1"/>
  <c r="S155" i="1"/>
  <c r="AI155" i="1" s="1"/>
  <c r="BD155" i="1"/>
  <c r="BI155" i="1" s="1"/>
  <c r="BE155" i="1"/>
  <c r="BF155" i="1"/>
  <c r="BK155" i="1" s="1"/>
  <c r="BG155" i="1"/>
  <c r="BJ155" i="1"/>
  <c r="BL155" i="1"/>
  <c r="R156" i="1"/>
  <c r="AA156" i="1" s="1"/>
  <c r="S156" i="1"/>
  <c r="BD156" i="1"/>
  <c r="BI156" i="1" s="1"/>
  <c r="BE156" i="1"/>
  <c r="BF156" i="1"/>
  <c r="BK156" i="1" s="1"/>
  <c r="BG156" i="1"/>
  <c r="BJ156" i="1"/>
  <c r="BL156" i="1"/>
  <c r="R157" i="1"/>
  <c r="AA157" i="1" s="1"/>
  <c r="S157" i="1"/>
  <c r="BD157" i="1"/>
  <c r="BI157" i="1" s="1"/>
  <c r="BE157" i="1"/>
  <c r="BF157" i="1"/>
  <c r="BK157" i="1" s="1"/>
  <c r="BG157" i="1"/>
  <c r="BJ157" i="1"/>
  <c r="BL157" i="1"/>
  <c r="R158" i="1"/>
  <c r="AA158" i="1" s="1"/>
  <c r="S158" i="1"/>
  <c r="BD158" i="1"/>
  <c r="BI158" i="1" s="1"/>
  <c r="BE158" i="1"/>
  <c r="BF158" i="1"/>
  <c r="BK158" i="1" s="1"/>
  <c r="BG158" i="1"/>
  <c r="BJ158" i="1"/>
  <c r="BL158" i="1"/>
  <c r="R159" i="1"/>
  <c r="AA159" i="1" s="1"/>
  <c r="S159" i="1"/>
  <c r="AI159" i="1" s="1"/>
  <c r="BD159" i="1"/>
  <c r="BI159" i="1" s="1"/>
  <c r="BE159" i="1"/>
  <c r="BF159" i="1"/>
  <c r="BK159" i="1" s="1"/>
  <c r="BG159" i="1"/>
  <c r="BJ159" i="1"/>
  <c r="BL159" i="1"/>
  <c r="R160" i="1"/>
  <c r="AA160" i="1" s="1"/>
  <c r="S160" i="1"/>
  <c r="BD160" i="1"/>
  <c r="BI160" i="1" s="1"/>
  <c r="BE160" i="1"/>
  <c r="BF160" i="1"/>
  <c r="BK160" i="1" s="1"/>
  <c r="BG160" i="1"/>
  <c r="BJ160" i="1"/>
  <c r="BL160" i="1"/>
  <c r="R161" i="1"/>
  <c r="AA161" i="1" s="1"/>
  <c r="S161" i="1"/>
  <c r="AI161" i="1" s="1"/>
  <c r="BD161" i="1"/>
  <c r="BI161" i="1" s="1"/>
  <c r="BE161" i="1"/>
  <c r="BF161" i="1"/>
  <c r="BK161" i="1" s="1"/>
  <c r="BG161" i="1"/>
  <c r="BJ161" i="1"/>
  <c r="BL161" i="1"/>
  <c r="S162" i="1"/>
  <c r="AI162" i="1" s="1"/>
  <c r="BD162" i="1"/>
  <c r="BI162" i="1" s="1"/>
  <c r="BE162" i="1"/>
  <c r="BF162" i="1"/>
  <c r="BK162" i="1" s="1"/>
  <c r="BG162" i="1"/>
  <c r="BJ162" i="1"/>
  <c r="BL162" i="1"/>
  <c r="R163" i="1"/>
  <c r="AA163" i="1" s="1"/>
  <c r="S163" i="1"/>
  <c r="AI163" i="1" s="1"/>
  <c r="BD163" i="1"/>
  <c r="BI163" i="1" s="1"/>
  <c r="BE163" i="1"/>
  <c r="BF163" i="1"/>
  <c r="BK163" i="1" s="1"/>
  <c r="BG163" i="1"/>
  <c r="BJ163" i="1"/>
  <c r="BL163" i="1"/>
  <c r="R164" i="1"/>
  <c r="AA164" i="1" s="1"/>
  <c r="S164" i="1"/>
  <c r="AI164" i="1" s="1"/>
  <c r="BD164" i="1"/>
  <c r="BI164" i="1" s="1"/>
  <c r="BE164" i="1"/>
  <c r="BF164" i="1"/>
  <c r="BK164" i="1" s="1"/>
  <c r="BG164" i="1"/>
  <c r="BJ164" i="1"/>
  <c r="BL164" i="1"/>
  <c r="R165" i="1"/>
  <c r="AA165" i="1" s="1"/>
  <c r="S165" i="1"/>
  <c r="BD165" i="1"/>
  <c r="BI165" i="1" s="1"/>
  <c r="BE165" i="1"/>
  <c r="BF165" i="1"/>
  <c r="BK165" i="1" s="1"/>
  <c r="BG165" i="1"/>
  <c r="BJ165" i="1"/>
  <c r="BL165" i="1"/>
  <c r="R166" i="1"/>
  <c r="AA166" i="1" s="1"/>
  <c r="S166" i="1"/>
  <c r="AI166" i="1" s="1"/>
  <c r="BD166" i="1"/>
  <c r="BI166" i="1" s="1"/>
  <c r="BE166" i="1"/>
  <c r="BF166" i="1"/>
  <c r="BK166" i="1" s="1"/>
  <c r="BG166" i="1"/>
  <c r="BJ166" i="1"/>
  <c r="BL166" i="1"/>
  <c r="R167" i="1"/>
  <c r="AA167" i="1" s="1"/>
  <c r="S167" i="1"/>
  <c r="AI167" i="1" s="1"/>
  <c r="BD167" i="1"/>
  <c r="BI167" i="1" s="1"/>
  <c r="BE167" i="1"/>
  <c r="BF167" i="1"/>
  <c r="BK167" i="1" s="1"/>
  <c r="BG167" i="1"/>
  <c r="BJ167" i="1"/>
  <c r="BL167" i="1"/>
  <c r="R168" i="1"/>
  <c r="AA168" i="1" s="1"/>
  <c r="AB168" i="1" s="1"/>
  <c r="S168" i="1"/>
  <c r="AI168" i="1" s="1"/>
  <c r="BD168" i="1"/>
  <c r="BI168" i="1" s="1"/>
  <c r="BE168" i="1"/>
  <c r="BF168" i="1"/>
  <c r="BK168" i="1" s="1"/>
  <c r="BG168" i="1"/>
  <c r="BJ168" i="1"/>
  <c r="BL168" i="1"/>
  <c r="R169" i="1"/>
  <c r="AA169" i="1" s="1"/>
  <c r="S169" i="1"/>
  <c r="AI169" i="1" s="1"/>
  <c r="BD169" i="1"/>
  <c r="BI169" i="1" s="1"/>
  <c r="BE169" i="1"/>
  <c r="BF169" i="1"/>
  <c r="BK169" i="1" s="1"/>
  <c r="BG169" i="1"/>
  <c r="BJ169" i="1"/>
  <c r="BL169" i="1"/>
  <c r="R170" i="1"/>
  <c r="AA170" i="1" s="1"/>
  <c r="S170" i="1"/>
  <c r="AI170" i="1" s="1"/>
  <c r="BD170" i="1"/>
  <c r="BI170" i="1" s="1"/>
  <c r="BE170" i="1"/>
  <c r="BF170" i="1"/>
  <c r="BK170" i="1" s="1"/>
  <c r="BG170" i="1"/>
  <c r="BJ170" i="1"/>
  <c r="BL170" i="1"/>
  <c r="R171" i="1"/>
  <c r="AA171" i="1" s="1"/>
  <c r="S171" i="1"/>
  <c r="BD171" i="1"/>
  <c r="BI171" i="1" s="1"/>
  <c r="BE171" i="1"/>
  <c r="BF171" i="1"/>
  <c r="BK171" i="1" s="1"/>
  <c r="BG171" i="1"/>
  <c r="BJ171" i="1"/>
  <c r="BL171" i="1"/>
  <c r="R172" i="1"/>
  <c r="AA172" i="1" s="1"/>
  <c r="S172" i="1"/>
  <c r="AI172" i="1" s="1"/>
  <c r="BD172" i="1"/>
  <c r="BI172" i="1" s="1"/>
  <c r="BE172" i="1"/>
  <c r="BF172" i="1"/>
  <c r="BK172" i="1" s="1"/>
  <c r="BG172" i="1"/>
  <c r="BJ172" i="1"/>
  <c r="BL172" i="1"/>
  <c r="R173" i="1"/>
  <c r="AA173" i="1" s="1"/>
  <c r="S173" i="1"/>
  <c r="AI173" i="1" s="1"/>
  <c r="BD173" i="1"/>
  <c r="BI173" i="1" s="1"/>
  <c r="BE173" i="1"/>
  <c r="BF173" i="1"/>
  <c r="BK173" i="1" s="1"/>
  <c r="BG173" i="1"/>
  <c r="BJ173" i="1"/>
  <c r="BL173" i="1"/>
  <c r="R174" i="1"/>
  <c r="AA174" i="1" s="1"/>
  <c r="S174" i="1"/>
  <c r="BD174" i="1"/>
  <c r="BI174" i="1" s="1"/>
  <c r="BE174" i="1"/>
  <c r="BF174" i="1"/>
  <c r="BK174" i="1" s="1"/>
  <c r="BG174" i="1"/>
  <c r="BJ174" i="1"/>
  <c r="BL174" i="1"/>
  <c r="R175" i="1"/>
  <c r="AA175" i="1" s="1"/>
  <c r="S175" i="1"/>
  <c r="AI175" i="1" s="1"/>
  <c r="BD175" i="1"/>
  <c r="BI175" i="1" s="1"/>
  <c r="BE175" i="1"/>
  <c r="BF175" i="1"/>
  <c r="BK175" i="1" s="1"/>
  <c r="BG175" i="1"/>
  <c r="BJ175" i="1"/>
  <c r="BL175" i="1"/>
  <c r="R176" i="1"/>
  <c r="AA176" i="1" s="1"/>
  <c r="S176" i="1"/>
  <c r="AI176" i="1" s="1"/>
  <c r="BD176" i="1"/>
  <c r="BI176" i="1" s="1"/>
  <c r="BE176" i="1"/>
  <c r="BF176" i="1"/>
  <c r="BK176" i="1" s="1"/>
  <c r="BG176" i="1"/>
  <c r="BJ176" i="1"/>
  <c r="BL176" i="1"/>
  <c r="R177" i="1"/>
  <c r="AA177" i="1" s="1"/>
  <c r="S177" i="1"/>
  <c r="AI177" i="1" s="1"/>
  <c r="BD177" i="1"/>
  <c r="BI177" i="1" s="1"/>
  <c r="BE177" i="1"/>
  <c r="BF177" i="1"/>
  <c r="BK177" i="1" s="1"/>
  <c r="BG177" i="1"/>
  <c r="BJ177" i="1"/>
  <c r="BL177" i="1"/>
  <c r="R178" i="1"/>
  <c r="AA178" i="1" s="1"/>
  <c r="S178" i="1"/>
  <c r="AI178" i="1" s="1"/>
  <c r="BD178" i="1"/>
  <c r="BI178" i="1" s="1"/>
  <c r="BE178" i="1"/>
  <c r="BF178" i="1"/>
  <c r="BK178" i="1" s="1"/>
  <c r="BG178" i="1"/>
  <c r="BJ178" i="1"/>
  <c r="BL178" i="1"/>
  <c r="R179" i="1"/>
  <c r="AA179" i="1" s="1"/>
  <c r="S179" i="1"/>
  <c r="AI179" i="1" s="1"/>
  <c r="BD179" i="1"/>
  <c r="BI179" i="1" s="1"/>
  <c r="BE179" i="1"/>
  <c r="BF179" i="1"/>
  <c r="BK179" i="1" s="1"/>
  <c r="BG179" i="1"/>
  <c r="BJ179" i="1"/>
  <c r="BL179" i="1"/>
  <c r="R180" i="1"/>
  <c r="AA180" i="1" s="1"/>
  <c r="S180" i="1"/>
  <c r="AI180" i="1" s="1"/>
  <c r="BD180" i="1"/>
  <c r="BI180" i="1" s="1"/>
  <c r="BE180" i="1"/>
  <c r="BF180" i="1"/>
  <c r="BK180" i="1" s="1"/>
  <c r="BG180" i="1"/>
  <c r="BJ180" i="1"/>
  <c r="BL180" i="1"/>
  <c r="R181" i="1"/>
  <c r="AA181" i="1" s="1"/>
  <c r="S181" i="1"/>
  <c r="AI181" i="1" s="1"/>
  <c r="BD181" i="1"/>
  <c r="BI181" i="1" s="1"/>
  <c r="BE181" i="1"/>
  <c r="BF181" i="1"/>
  <c r="BK181" i="1" s="1"/>
  <c r="BG181" i="1"/>
  <c r="BJ181" i="1"/>
  <c r="BL181" i="1"/>
  <c r="R182" i="1"/>
  <c r="AA182" i="1" s="1"/>
  <c r="S182" i="1"/>
  <c r="AI182" i="1" s="1"/>
  <c r="BD182" i="1"/>
  <c r="BI182" i="1" s="1"/>
  <c r="BE182" i="1"/>
  <c r="BF182" i="1"/>
  <c r="BG182" i="1"/>
  <c r="BJ182" i="1"/>
  <c r="BK182" i="1"/>
  <c r="BL182" i="1"/>
  <c r="R183" i="1"/>
  <c r="AA183" i="1" s="1"/>
  <c r="S183" i="1"/>
  <c r="AI183" i="1" s="1"/>
  <c r="BD183" i="1"/>
  <c r="BI183" i="1" s="1"/>
  <c r="BE183" i="1"/>
  <c r="BF183" i="1"/>
  <c r="BK183" i="1" s="1"/>
  <c r="BG183" i="1"/>
  <c r="BJ183" i="1"/>
  <c r="BL183" i="1"/>
  <c r="R184" i="1"/>
  <c r="AA184" i="1" s="1"/>
  <c r="S184" i="1"/>
  <c r="AI184" i="1" s="1"/>
  <c r="BD184" i="1"/>
  <c r="BI184" i="1" s="1"/>
  <c r="BE184" i="1"/>
  <c r="BF184" i="1"/>
  <c r="BK184" i="1" s="1"/>
  <c r="BG184" i="1"/>
  <c r="BJ184" i="1"/>
  <c r="BL184" i="1"/>
  <c r="R185" i="1"/>
  <c r="AA185" i="1" s="1"/>
  <c r="S185" i="1"/>
  <c r="AI185" i="1" s="1"/>
  <c r="BD185" i="1"/>
  <c r="BI185" i="1" s="1"/>
  <c r="BE185" i="1"/>
  <c r="BF185" i="1"/>
  <c r="BK185" i="1" s="1"/>
  <c r="BG185" i="1"/>
  <c r="BJ185" i="1"/>
  <c r="BL185" i="1"/>
  <c r="R186" i="1"/>
  <c r="AA186" i="1" s="1"/>
  <c r="S186" i="1"/>
  <c r="AI186" i="1" s="1"/>
  <c r="BD186" i="1"/>
  <c r="BI186" i="1" s="1"/>
  <c r="BE186" i="1"/>
  <c r="BF186" i="1"/>
  <c r="BK186" i="1" s="1"/>
  <c r="BG186" i="1"/>
  <c r="BJ186" i="1"/>
  <c r="BL186" i="1"/>
  <c r="R187" i="1"/>
  <c r="AA187" i="1" s="1"/>
  <c r="S187" i="1"/>
  <c r="AI187" i="1" s="1"/>
  <c r="BD187" i="1"/>
  <c r="BI187" i="1" s="1"/>
  <c r="BE187" i="1"/>
  <c r="BF187" i="1"/>
  <c r="BK187" i="1" s="1"/>
  <c r="BG187" i="1"/>
  <c r="BJ187" i="1"/>
  <c r="BL187" i="1"/>
  <c r="R188" i="1"/>
  <c r="AA188" i="1" s="1"/>
  <c r="S188" i="1"/>
  <c r="AI188" i="1" s="1"/>
  <c r="BD188" i="1"/>
  <c r="BI188" i="1" s="1"/>
  <c r="BE188" i="1"/>
  <c r="BF188" i="1"/>
  <c r="BK188" i="1" s="1"/>
  <c r="BG188" i="1"/>
  <c r="BJ188" i="1"/>
  <c r="BL188" i="1"/>
  <c r="R189" i="1"/>
  <c r="AA189" i="1" s="1"/>
  <c r="S189" i="1"/>
  <c r="AI189" i="1" s="1"/>
  <c r="BD189" i="1"/>
  <c r="BI189" i="1" s="1"/>
  <c r="BE189" i="1"/>
  <c r="BF189" i="1"/>
  <c r="BK189" i="1" s="1"/>
  <c r="BG189" i="1"/>
  <c r="BJ189" i="1"/>
  <c r="BL189" i="1"/>
  <c r="R190" i="1"/>
  <c r="AA190" i="1" s="1"/>
  <c r="S190" i="1"/>
  <c r="AI190" i="1" s="1"/>
  <c r="BD190" i="1"/>
  <c r="BI190" i="1" s="1"/>
  <c r="BE190" i="1"/>
  <c r="BF190" i="1"/>
  <c r="BK190" i="1" s="1"/>
  <c r="BG190" i="1"/>
  <c r="BJ190" i="1"/>
  <c r="BL190" i="1"/>
  <c r="R191" i="1"/>
  <c r="AA191" i="1" s="1"/>
  <c r="S191" i="1"/>
  <c r="AI191" i="1" s="1"/>
  <c r="BD191" i="1"/>
  <c r="BI191" i="1" s="1"/>
  <c r="BE191" i="1"/>
  <c r="BF191" i="1"/>
  <c r="BK191" i="1" s="1"/>
  <c r="BG191" i="1"/>
  <c r="BJ191" i="1"/>
  <c r="BL191" i="1"/>
  <c r="R192" i="1"/>
  <c r="AA192" i="1" s="1"/>
  <c r="S192" i="1"/>
  <c r="AI192" i="1" s="1"/>
  <c r="BD192" i="1"/>
  <c r="BI192" i="1" s="1"/>
  <c r="BE192" i="1"/>
  <c r="BF192" i="1"/>
  <c r="BK192" i="1" s="1"/>
  <c r="BG192" i="1"/>
  <c r="BJ192" i="1"/>
  <c r="BL192" i="1"/>
  <c r="R193" i="1"/>
  <c r="AA193" i="1" s="1"/>
  <c r="S193" i="1"/>
  <c r="AI193" i="1" s="1"/>
  <c r="BD193" i="1"/>
  <c r="BI193" i="1" s="1"/>
  <c r="BE193" i="1"/>
  <c r="BF193" i="1"/>
  <c r="BK193" i="1" s="1"/>
  <c r="BG193" i="1"/>
  <c r="BJ193" i="1"/>
  <c r="BL193" i="1"/>
  <c r="R194" i="1"/>
  <c r="AA194" i="1" s="1"/>
  <c r="S194" i="1"/>
  <c r="AI194" i="1" s="1"/>
  <c r="BD194" i="1"/>
  <c r="BI194" i="1" s="1"/>
  <c r="BE194" i="1"/>
  <c r="BF194" i="1"/>
  <c r="BK194" i="1" s="1"/>
  <c r="BG194" i="1"/>
  <c r="BJ194" i="1"/>
  <c r="BL194" i="1"/>
  <c r="R195" i="1"/>
  <c r="AA195" i="1" s="1"/>
  <c r="S195" i="1"/>
  <c r="AI195" i="1" s="1"/>
  <c r="BD195" i="1"/>
  <c r="BI195" i="1" s="1"/>
  <c r="BE195" i="1"/>
  <c r="BF195" i="1"/>
  <c r="BK195" i="1" s="1"/>
  <c r="BG195" i="1"/>
  <c r="BJ195" i="1"/>
  <c r="BL195" i="1"/>
  <c r="R196" i="1"/>
  <c r="AA196" i="1" s="1"/>
  <c r="S196" i="1"/>
  <c r="AI196" i="1" s="1"/>
  <c r="BD196" i="1"/>
  <c r="BI196" i="1" s="1"/>
  <c r="BE196" i="1"/>
  <c r="BF196" i="1"/>
  <c r="BK196" i="1" s="1"/>
  <c r="BG196" i="1"/>
  <c r="BJ196" i="1"/>
  <c r="BL196" i="1"/>
  <c r="R197" i="1"/>
  <c r="AA197" i="1" s="1"/>
  <c r="S197" i="1"/>
  <c r="AI197" i="1" s="1"/>
  <c r="BD197" i="1"/>
  <c r="BI197" i="1" s="1"/>
  <c r="BE197" i="1"/>
  <c r="BF197" i="1"/>
  <c r="BK197" i="1" s="1"/>
  <c r="BG197" i="1"/>
  <c r="BJ197" i="1"/>
  <c r="BL197" i="1"/>
  <c r="R198" i="1"/>
  <c r="AA198" i="1" s="1"/>
  <c r="S198" i="1"/>
  <c r="AI198" i="1" s="1"/>
  <c r="BD198" i="1"/>
  <c r="BI198" i="1" s="1"/>
  <c r="BE198" i="1"/>
  <c r="BF198" i="1"/>
  <c r="BK198" i="1" s="1"/>
  <c r="BG198" i="1"/>
  <c r="BJ198" i="1"/>
  <c r="BL198" i="1"/>
  <c r="R199" i="1"/>
  <c r="AA199" i="1" s="1"/>
  <c r="S199" i="1"/>
  <c r="AI199" i="1" s="1"/>
  <c r="BD199" i="1"/>
  <c r="BI199" i="1" s="1"/>
  <c r="BE199" i="1"/>
  <c r="BF199" i="1"/>
  <c r="BK199" i="1" s="1"/>
  <c r="BG199" i="1"/>
  <c r="BJ199" i="1"/>
  <c r="BL199" i="1"/>
  <c r="S200" i="1"/>
  <c r="AI200" i="1" s="1"/>
  <c r="BD200" i="1"/>
  <c r="BI200" i="1" s="1"/>
  <c r="BE200" i="1"/>
  <c r="BF200" i="1"/>
  <c r="BK200" i="1" s="1"/>
  <c r="BG200" i="1"/>
  <c r="BJ200" i="1"/>
  <c r="BL200" i="1"/>
  <c r="R201" i="1"/>
  <c r="AA201" i="1" s="1"/>
  <c r="S201" i="1"/>
  <c r="AI201" i="1" s="1"/>
  <c r="BD201" i="1"/>
  <c r="BI201" i="1" s="1"/>
  <c r="BE201" i="1"/>
  <c r="BF201" i="1"/>
  <c r="BK201" i="1" s="1"/>
  <c r="BG201" i="1"/>
  <c r="BJ201" i="1"/>
  <c r="BL201" i="1"/>
  <c r="R202" i="1"/>
  <c r="AA202" i="1" s="1"/>
  <c r="S202" i="1"/>
  <c r="AI202" i="1" s="1"/>
  <c r="BD202" i="1"/>
  <c r="BI202" i="1" s="1"/>
  <c r="BE202" i="1"/>
  <c r="BF202" i="1"/>
  <c r="BK202" i="1" s="1"/>
  <c r="BG202" i="1"/>
  <c r="BJ202" i="1"/>
  <c r="BL202" i="1"/>
  <c r="R203" i="1"/>
  <c r="AA203" i="1" s="1"/>
  <c r="S203" i="1"/>
  <c r="AI203" i="1" s="1"/>
  <c r="BD203" i="1"/>
  <c r="BI203" i="1" s="1"/>
  <c r="BE203" i="1"/>
  <c r="BF203" i="1"/>
  <c r="BK203" i="1" s="1"/>
  <c r="BG203" i="1"/>
  <c r="BJ203" i="1"/>
  <c r="BL203" i="1"/>
  <c r="R204" i="1"/>
  <c r="AA204" i="1" s="1"/>
  <c r="S204" i="1"/>
  <c r="AI204" i="1" s="1"/>
  <c r="BD204" i="1"/>
  <c r="BI204" i="1" s="1"/>
  <c r="BE204" i="1"/>
  <c r="BF204" i="1"/>
  <c r="BK204" i="1" s="1"/>
  <c r="BG204" i="1"/>
  <c r="BJ204" i="1"/>
  <c r="BL204" i="1"/>
  <c r="R205" i="1"/>
  <c r="AA205" i="1" s="1"/>
  <c r="S205" i="1"/>
  <c r="AI205" i="1" s="1"/>
  <c r="BD205" i="1"/>
  <c r="BI205" i="1" s="1"/>
  <c r="BE205" i="1"/>
  <c r="BF205" i="1"/>
  <c r="BK205" i="1" s="1"/>
  <c r="BG205" i="1"/>
  <c r="BJ205" i="1"/>
  <c r="BL205" i="1"/>
  <c r="R206" i="1"/>
  <c r="AA206" i="1" s="1"/>
  <c r="S206" i="1"/>
  <c r="AI206" i="1" s="1"/>
  <c r="BD206" i="1"/>
  <c r="BI206" i="1" s="1"/>
  <c r="BE206" i="1"/>
  <c r="BF206" i="1"/>
  <c r="BK206" i="1" s="1"/>
  <c r="BG206" i="1"/>
  <c r="BJ206" i="1"/>
  <c r="BL206" i="1"/>
  <c r="R207" i="1"/>
  <c r="AA207" i="1" s="1"/>
  <c r="S207" i="1"/>
  <c r="BD207" i="1"/>
  <c r="BI207" i="1" s="1"/>
  <c r="BE207" i="1"/>
  <c r="BF207" i="1"/>
  <c r="BK207" i="1" s="1"/>
  <c r="BG207" i="1"/>
  <c r="BJ207" i="1"/>
  <c r="BL207" i="1"/>
  <c r="R208" i="1"/>
  <c r="AA208" i="1" s="1"/>
  <c r="S208" i="1"/>
  <c r="AI208" i="1" s="1"/>
  <c r="BD208" i="1"/>
  <c r="BI208" i="1" s="1"/>
  <c r="BE208" i="1"/>
  <c r="BF208" i="1"/>
  <c r="BK208" i="1" s="1"/>
  <c r="BG208" i="1"/>
  <c r="BJ208" i="1"/>
  <c r="BL208" i="1"/>
  <c r="R209" i="1"/>
  <c r="AA209" i="1" s="1"/>
  <c r="S209" i="1"/>
  <c r="AI209" i="1" s="1"/>
  <c r="BD209" i="1"/>
  <c r="BI209" i="1" s="1"/>
  <c r="BE209" i="1"/>
  <c r="BF209" i="1"/>
  <c r="BK209" i="1" s="1"/>
  <c r="BG209" i="1"/>
  <c r="BJ209" i="1"/>
  <c r="BL209" i="1"/>
  <c r="R210" i="1"/>
  <c r="AA210" i="1" s="1"/>
  <c r="S210" i="1"/>
  <c r="AI210" i="1" s="1"/>
  <c r="BD210" i="1"/>
  <c r="BI210" i="1" s="1"/>
  <c r="BE210" i="1"/>
  <c r="BF210" i="1"/>
  <c r="BK210" i="1" s="1"/>
  <c r="BG210" i="1"/>
  <c r="BJ210" i="1"/>
  <c r="BL210" i="1"/>
  <c r="R211" i="1"/>
  <c r="AA211" i="1" s="1"/>
  <c r="S211" i="1"/>
  <c r="BD211" i="1"/>
  <c r="BI211" i="1" s="1"/>
  <c r="BE211" i="1"/>
  <c r="BF211" i="1"/>
  <c r="BK211" i="1" s="1"/>
  <c r="BG211" i="1"/>
  <c r="BJ211" i="1"/>
  <c r="BL211" i="1"/>
  <c r="R212" i="1"/>
  <c r="AA212" i="1" s="1"/>
  <c r="S212" i="1"/>
  <c r="AI212" i="1" s="1"/>
  <c r="BD212" i="1"/>
  <c r="BI212" i="1" s="1"/>
  <c r="BE212" i="1"/>
  <c r="BF212" i="1"/>
  <c r="BK212" i="1" s="1"/>
  <c r="BG212" i="1"/>
  <c r="BJ212" i="1"/>
  <c r="BL212" i="1"/>
  <c r="R213" i="1"/>
  <c r="AA213" i="1" s="1"/>
  <c r="S213" i="1"/>
  <c r="AI213" i="1" s="1"/>
  <c r="BD213" i="1"/>
  <c r="BI213" i="1" s="1"/>
  <c r="BE213" i="1"/>
  <c r="BF213" i="1"/>
  <c r="BK213" i="1" s="1"/>
  <c r="BG213" i="1"/>
  <c r="BJ213" i="1"/>
  <c r="BL213" i="1"/>
  <c r="R214" i="1"/>
  <c r="AA214" i="1" s="1"/>
  <c r="S214" i="1"/>
  <c r="AI214" i="1" s="1"/>
  <c r="BD214" i="1"/>
  <c r="BI214" i="1" s="1"/>
  <c r="BE214" i="1"/>
  <c r="BF214" i="1"/>
  <c r="BK214" i="1" s="1"/>
  <c r="BG214" i="1"/>
  <c r="BJ214" i="1"/>
  <c r="BL214" i="1"/>
  <c r="R215" i="1"/>
  <c r="AA215" i="1" s="1"/>
  <c r="S215" i="1"/>
  <c r="AI215" i="1" s="1"/>
  <c r="BD215" i="1"/>
  <c r="BI215" i="1" s="1"/>
  <c r="BE215" i="1"/>
  <c r="BF215" i="1"/>
  <c r="BK215" i="1" s="1"/>
  <c r="BG215" i="1"/>
  <c r="BJ215" i="1"/>
  <c r="BL215" i="1"/>
  <c r="R216" i="1"/>
  <c r="AA216" i="1" s="1"/>
  <c r="S216" i="1"/>
  <c r="BD216" i="1"/>
  <c r="BI216" i="1" s="1"/>
  <c r="BE216" i="1"/>
  <c r="BF216" i="1"/>
  <c r="BG216" i="1"/>
  <c r="BJ216" i="1"/>
  <c r="BK216" i="1"/>
  <c r="BL216" i="1"/>
  <c r="R217" i="1"/>
  <c r="AA217" i="1" s="1"/>
  <c r="S217" i="1"/>
  <c r="AI217" i="1" s="1"/>
  <c r="BD217" i="1"/>
  <c r="BE217" i="1"/>
  <c r="BF217" i="1"/>
  <c r="BK217" i="1" s="1"/>
  <c r="BG217" i="1"/>
  <c r="BI217" i="1"/>
  <c r="BJ217" i="1"/>
  <c r="BL217" i="1"/>
  <c r="R218" i="1"/>
  <c r="AA218" i="1" s="1"/>
  <c r="S218" i="1"/>
  <c r="AI218" i="1" s="1"/>
  <c r="BD218" i="1"/>
  <c r="BI218" i="1" s="1"/>
  <c r="BE218" i="1"/>
  <c r="BF218" i="1"/>
  <c r="BK218" i="1" s="1"/>
  <c r="BG218" i="1"/>
  <c r="BJ218" i="1"/>
  <c r="BL218" i="1"/>
  <c r="R219" i="1"/>
  <c r="AA219" i="1" s="1"/>
  <c r="S219" i="1"/>
  <c r="BD219" i="1"/>
  <c r="BI219" i="1" s="1"/>
  <c r="BE219" i="1"/>
  <c r="BF219" i="1"/>
  <c r="BK219" i="1" s="1"/>
  <c r="BG219" i="1"/>
  <c r="BJ219" i="1"/>
  <c r="BL219" i="1"/>
  <c r="R220" i="1"/>
  <c r="AA220" i="1" s="1"/>
  <c r="S220" i="1"/>
  <c r="BD220" i="1"/>
  <c r="BI220" i="1" s="1"/>
  <c r="BE220" i="1"/>
  <c r="BF220" i="1"/>
  <c r="BK220" i="1" s="1"/>
  <c r="BG220" i="1"/>
  <c r="BJ220" i="1"/>
  <c r="BL220" i="1"/>
  <c r="R221" i="1"/>
  <c r="AA221" i="1" s="1"/>
  <c r="S221" i="1"/>
  <c r="AI221" i="1" s="1"/>
  <c r="BD221" i="1"/>
  <c r="BI221" i="1" s="1"/>
  <c r="BE221" i="1"/>
  <c r="BF221" i="1"/>
  <c r="BK221" i="1" s="1"/>
  <c r="BG221" i="1"/>
  <c r="BJ221" i="1"/>
  <c r="BL221" i="1"/>
  <c r="R222" i="1"/>
  <c r="AA222" i="1" s="1"/>
  <c r="S222" i="1"/>
  <c r="AI222" i="1" s="1"/>
  <c r="BD222" i="1"/>
  <c r="BI222" i="1" s="1"/>
  <c r="BE222" i="1"/>
  <c r="BF222" i="1"/>
  <c r="BK222" i="1" s="1"/>
  <c r="BG222" i="1"/>
  <c r="BJ222" i="1"/>
  <c r="BL222" i="1"/>
  <c r="R223" i="1"/>
  <c r="AA223" i="1" s="1"/>
  <c r="S223" i="1"/>
  <c r="AI223" i="1" s="1"/>
  <c r="BD223" i="1"/>
  <c r="BI223" i="1" s="1"/>
  <c r="BE223" i="1"/>
  <c r="BF223" i="1"/>
  <c r="BK223" i="1" s="1"/>
  <c r="BG223" i="1"/>
  <c r="BJ223" i="1"/>
  <c r="BL223" i="1"/>
  <c r="R224" i="1"/>
  <c r="AA224" i="1" s="1"/>
  <c r="S224" i="1"/>
  <c r="AI224" i="1" s="1"/>
  <c r="BD224" i="1"/>
  <c r="BI224" i="1" s="1"/>
  <c r="BE224" i="1"/>
  <c r="BF224" i="1"/>
  <c r="BK224" i="1" s="1"/>
  <c r="BG224" i="1"/>
  <c r="BJ224" i="1"/>
  <c r="BL224" i="1"/>
  <c r="S225" i="1"/>
  <c r="AI225" i="1" s="1"/>
  <c r="BD225" i="1"/>
  <c r="BI225" i="1" s="1"/>
  <c r="BE225" i="1"/>
  <c r="BF225" i="1"/>
  <c r="BK225" i="1" s="1"/>
  <c r="BG225" i="1"/>
  <c r="BJ225" i="1"/>
  <c r="BL225" i="1"/>
  <c r="S226" i="1"/>
  <c r="AI226" i="1" s="1"/>
  <c r="BD226" i="1"/>
  <c r="BI226" i="1" s="1"/>
  <c r="BE226" i="1"/>
  <c r="BF226" i="1"/>
  <c r="BK226" i="1" s="1"/>
  <c r="BG226" i="1"/>
  <c r="BJ226" i="1"/>
  <c r="BL226" i="1"/>
  <c r="S227" i="1"/>
  <c r="AI227" i="1" s="1"/>
  <c r="BD227" i="1"/>
  <c r="BI227" i="1" s="1"/>
  <c r="BE227" i="1"/>
  <c r="BF227" i="1"/>
  <c r="BK227" i="1" s="1"/>
  <c r="BG227" i="1"/>
  <c r="BJ227" i="1"/>
  <c r="BL227" i="1"/>
  <c r="R228" i="1"/>
  <c r="AA228" i="1" s="1"/>
  <c r="S228" i="1"/>
  <c r="AI228" i="1" s="1"/>
  <c r="BD228" i="1"/>
  <c r="BI228" i="1" s="1"/>
  <c r="BE228" i="1"/>
  <c r="BF228" i="1"/>
  <c r="BK228" i="1" s="1"/>
  <c r="BG228" i="1"/>
  <c r="BJ228" i="1"/>
  <c r="BL228" i="1"/>
  <c r="R229" i="1"/>
  <c r="AA229" i="1" s="1"/>
  <c r="S229" i="1"/>
  <c r="AI229" i="1" s="1"/>
  <c r="BD229" i="1"/>
  <c r="BI229" i="1" s="1"/>
  <c r="BE229" i="1"/>
  <c r="BF229" i="1"/>
  <c r="BK229" i="1" s="1"/>
  <c r="BG229" i="1"/>
  <c r="BJ229" i="1"/>
  <c r="BL229" i="1"/>
  <c r="R230" i="1"/>
  <c r="AA230" i="1" s="1"/>
  <c r="S230" i="1"/>
  <c r="AI230" i="1" s="1"/>
  <c r="BD230" i="1"/>
  <c r="BI230" i="1" s="1"/>
  <c r="BE230" i="1"/>
  <c r="BF230" i="1"/>
  <c r="BK230" i="1" s="1"/>
  <c r="BG230" i="1"/>
  <c r="BJ230" i="1"/>
  <c r="BL230" i="1"/>
  <c r="R231" i="1"/>
  <c r="AA231" i="1" s="1"/>
  <c r="S231" i="1"/>
  <c r="AI231" i="1" s="1"/>
  <c r="BD231" i="1"/>
  <c r="BI231" i="1" s="1"/>
  <c r="BE231" i="1"/>
  <c r="BF231" i="1"/>
  <c r="BK231" i="1" s="1"/>
  <c r="BG231" i="1"/>
  <c r="BJ231" i="1"/>
  <c r="BL231" i="1"/>
  <c r="R232" i="1"/>
  <c r="AA232" i="1" s="1"/>
  <c r="S232" i="1"/>
  <c r="AI232" i="1" s="1"/>
  <c r="BD232" i="1"/>
  <c r="BI232" i="1" s="1"/>
  <c r="BE232" i="1"/>
  <c r="BF232" i="1"/>
  <c r="BK232" i="1" s="1"/>
  <c r="BG232" i="1"/>
  <c r="BJ232" i="1"/>
  <c r="BL232" i="1"/>
  <c r="R233" i="1"/>
  <c r="AA233" i="1" s="1"/>
  <c r="S233" i="1"/>
  <c r="AI233" i="1" s="1"/>
  <c r="BD233" i="1"/>
  <c r="BI233" i="1" s="1"/>
  <c r="BE233" i="1"/>
  <c r="BF233" i="1"/>
  <c r="BK233" i="1" s="1"/>
  <c r="BG233" i="1"/>
  <c r="BJ233" i="1"/>
  <c r="BL233" i="1"/>
  <c r="R234" i="1"/>
  <c r="AA234" i="1" s="1"/>
  <c r="S234" i="1"/>
  <c r="AI234" i="1" s="1"/>
  <c r="BD234" i="1"/>
  <c r="BI234" i="1" s="1"/>
  <c r="BE234" i="1"/>
  <c r="BF234" i="1"/>
  <c r="BK234" i="1" s="1"/>
  <c r="BG234" i="1"/>
  <c r="BJ234" i="1"/>
  <c r="BL234" i="1"/>
  <c r="R235" i="1"/>
  <c r="AA235" i="1" s="1"/>
  <c r="S235" i="1"/>
  <c r="BD235" i="1"/>
  <c r="BI235" i="1" s="1"/>
  <c r="BE235" i="1"/>
  <c r="BF235" i="1"/>
  <c r="BK235" i="1" s="1"/>
  <c r="BG235" i="1"/>
  <c r="BJ235" i="1"/>
  <c r="BL235" i="1"/>
  <c r="R236" i="1"/>
  <c r="AA236" i="1" s="1"/>
  <c r="S236" i="1"/>
  <c r="BD236" i="1"/>
  <c r="BI236" i="1" s="1"/>
  <c r="BE236" i="1"/>
  <c r="BF236" i="1"/>
  <c r="BK236" i="1" s="1"/>
  <c r="BG236" i="1"/>
  <c r="BJ236" i="1"/>
  <c r="BL236" i="1"/>
  <c r="S237" i="1"/>
  <c r="BD237" i="1"/>
  <c r="BI237" i="1" s="1"/>
  <c r="BE237" i="1"/>
  <c r="BF237" i="1"/>
  <c r="BK237" i="1" s="1"/>
  <c r="BG237" i="1"/>
  <c r="BJ237" i="1"/>
  <c r="BL237" i="1"/>
  <c r="R238" i="1"/>
  <c r="AA238" i="1" s="1"/>
  <c r="S238" i="1"/>
  <c r="BD238" i="1"/>
  <c r="BI238" i="1" s="1"/>
  <c r="BE238" i="1"/>
  <c r="BF238" i="1"/>
  <c r="BK238" i="1" s="1"/>
  <c r="BG238" i="1"/>
  <c r="BJ238" i="1"/>
  <c r="BL238" i="1"/>
  <c r="S239" i="1"/>
  <c r="BD239" i="1"/>
  <c r="BI239" i="1" s="1"/>
  <c r="BE239" i="1"/>
  <c r="BF239" i="1"/>
  <c r="BK239" i="1" s="1"/>
  <c r="BG239" i="1"/>
  <c r="BJ239" i="1"/>
  <c r="BL239" i="1"/>
  <c r="R240" i="1"/>
  <c r="AA240" i="1" s="1"/>
  <c r="S240" i="1"/>
  <c r="BD240" i="1"/>
  <c r="BI240" i="1" s="1"/>
  <c r="BE240" i="1"/>
  <c r="BF240" i="1"/>
  <c r="BK240" i="1" s="1"/>
  <c r="BG240" i="1"/>
  <c r="BJ240" i="1"/>
  <c r="BL240" i="1"/>
  <c r="R241" i="1"/>
  <c r="AA241" i="1" s="1"/>
  <c r="S241" i="1"/>
  <c r="BD241" i="1"/>
  <c r="BI241" i="1" s="1"/>
  <c r="BE241" i="1"/>
  <c r="BF241" i="1"/>
  <c r="BK241" i="1" s="1"/>
  <c r="BG241" i="1"/>
  <c r="BJ241" i="1"/>
  <c r="BL241" i="1"/>
  <c r="R242" i="1"/>
  <c r="AA242" i="1" s="1"/>
  <c r="S242" i="1"/>
  <c r="BD242" i="1"/>
  <c r="BI242" i="1" s="1"/>
  <c r="BE242" i="1"/>
  <c r="BF242" i="1"/>
  <c r="BK242" i="1" s="1"/>
  <c r="BG242" i="1"/>
  <c r="BJ242" i="1"/>
  <c r="BL242" i="1"/>
  <c r="R243" i="1"/>
  <c r="AA243" i="1" s="1"/>
  <c r="S243" i="1"/>
  <c r="AI243" i="1" s="1"/>
  <c r="BD243" i="1"/>
  <c r="BI243" i="1" s="1"/>
  <c r="BE243" i="1"/>
  <c r="BF243" i="1"/>
  <c r="BK243" i="1" s="1"/>
  <c r="BG243" i="1"/>
  <c r="BJ243" i="1"/>
  <c r="BL243" i="1"/>
  <c r="R244" i="1"/>
  <c r="AA244" i="1" s="1"/>
  <c r="S244" i="1"/>
  <c r="AI244" i="1" s="1"/>
  <c r="BD244" i="1"/>
  <c r="BI244" i="1" s="1"/>
  <c r="BE244" i="1"/>
  <c r="BF244" i="1"/>
  <c r="BK244" i="1" s="1"/>
  <c r="BG244" i="1"/>
  <c r="BJ244" i="1"/>
  <c r="BL244" i="1"/>
  <c r="R245" i="1"/>
  <c r="AA245" i="1" s="1"/>
  <c r="S245" i="1"/>
  <c r="AI245" i="1" s="1"/>
  <c r="BD245" i="1"/>
  <c r="BI245" i="1" s="1"/>
  <c r="BE245" i="1"/>
  <c r="BF245" i="1"/>
  <c r="BK245" i="1" s="1"/>
  <c r="BG245" i="1"/>
  <c r="BJ245" i="1"/>
  <c r="BL245" i="1"/>
  <c r="R246" i="1"/>
  <c r="AA246" i="1" s="1"/>
  <c r="S246" i="1"/>
  <c r="AI246" i="1" s="1"/>
  <c r="BD246" i="1"/>
  <c r="BI246" i="1" s="1"/>
  <c r="BE246" i="1"/>
  <c r="BF246" i="1"/>
  <c r="BK246" i="1" s="1"/>
  <c r="BG246" i="1"/>
  <c r="BJ246" i="1"/>
  <c r="BL246" i="1"/>
  <c r="R247" i="1"/>
  <c r="AA247" i="1" s="1"/>
  <c r="S247" i="1"/>
  <c r="AI247" i="1" s="1"/>
  <c r="BD247" i="1"/>
  <c r="BI247" i="1" s="1"/>
  <c r="BE247" i="1"/>
  <c r="BF247" i="1"/>
  <c r="BK247" i="1" s="1"/>
  <c r="BG247" i="1"/>
  <c r="BJ247" i="1"/>
  <c r="BL247" i="1"/>
  <c r="R248" i="1"/>
  <c r="AA248" i="1" s="1"/>
  <c r="S248" i="1"/>
  <c r="AI248" i="1" s="1"/>
  <c r="BD248" i="1"/>
  <c r="BI248" i="1" s="1"/>
  <c r="BE248" i="1"/>
  <c r="BF248" i="1"/>
  <c r="BK248" i="1" s="1"/>
  <c r="BG248" i="1"/>
  <c r="BJ248" i="1"/>
  <c r="BL248" i="1"/>
  <c r="R249" i="1"/>
  <c r="AA249" i="1" s="1"/>
  <c r="S249" i="1"/>
  <c r="AI249" i="1" s="1"/>
  <c r="BD249" i="1"/>
  <c r="BI249" i="1" s="1"/>
  <c r="BE249" i="1"/>
  <c r="BF249" i="1"/>
  <c r="BK249" i="1" s="1"/>
  <c r="BG249" i="1"/>
  <c r="BJ249" i="1"/>
  <c r="BL249" i="1"/>
  <c r="R250" i="1"/>
  <c r="AA250" i="1" s="1"/>
  <c r="S250" i="1"/>
  <c r="AI250" i="1" s="1"/>
  <c r="BD250" i="1"/>
  <c r="BI250" i="1" s="1"/>
  <c r="BE250" i="1"/>
  <c r="BF250" i="1"/>
  <c r="BK250" i="1" s="1"/>
  <c r="BG250" i="1"/>
  <c r="BJ250" i="1"/>
  <c r="BL250" i="1"/>
  <c r="R251" i="1"/>
  <c r="AA251" i="1" s="1"/>
  <c r="S251" i="1"/>
  <c r="AI251" i="1" s="1"/>
  <c r="BD251" i="1"/>
  <c r="BI251" i="1" s="1"/>
  <c r="BE251" i="1"/>
  <c r="BF251" i="1"/>
  <c r="BK251" i="1" s="1"/>
  <c r="BG251" i="1"/>
  <c r="BJ251" i="1"/>
  <c r="BL251" i="1"/>
  <c r="R252" i="1"/>
  <c r="AA252" i="1" s="1"/>
  <c r="S252" i="1"/>
  <c r="AI252" i="1" s="1"/>
  <c r="BD252" i="1"/>
  <c r="BI252" i="1" s="1"/>
  <c r="BE252" i="1"/>
  <c r="BF252" i="1"/>
  <c r="BK252" i="1" s="1"/>
  <c r="BG252" i="1"/>
  <c r="BJ252" i="1"/>
  <c r="BL252" i="1"/>
  <c r="R253" i="1"/>
  <c r="AA253" i="1" s="1"/>
  <c r="S253" i="1"/>
  <c r="AI253" i="1" s="1"/>
  <c r="BD253" i="1"/>
  <c r="BI253" i="1" s="1"/>
  <c r="BE253" i="1"/>
  <c r="BF253" i="1"/>
  <c r="BK253" i="1" s="1"/>
  <c r="BG253" i="1"/>
  <c r="BJ253" i="1"/>
  <c r="BL253" i="1"/>
  <c r="R254" i="1"/>
  <c r="AA254" i="1" s="1"/>
  <c r="S254" i="1"/>
  <c r="AI254" i="1" s="1"/>
  <c r="BD254" i="1"/>
  <c r="BI254" i="1" s="1"/>
  <c r="BE254" i="1"/>
  <c r="BF254" i="1"/>
  <c r="BK254" i="1" s="1"/>
  <c r="BG254" i="1"/>
  <c r="BJ254" i="1"/>
  <c r="BL254" i="1"/>
  <c r="R255" i="1"/>
  <c r="AA255" i="1" s="1"/>
  <c r="S255" i="1"/>
  <c r="AI255" i="1" s="1"/>
  <c r="BD255" i="1"/>
  <c r="BI255" i="1" s="1"/>
  <c r="BE255" i="1"/>
  <c r="BF255" i="1"/>
  <c r="BK255" i="1" s="1"/>
  <c r="BG255" i="1"/>
  <c r="BJ255" i="1"/>
  <c r="BL255" i="1"/>
  <c r="R256" i="1"/>
  <c r="AA256" i="1" s="1"/>
  <c r="S256" i="1"/>
  <c r="AI256" i="1" s="1"/>
  <c r="BD256" i="1"/>
  <c r="BI256" i="1" s="1"/>
  <c r="BE256" i="1"/>
  <c r="BF256" i="1"/>
  <c r="BK256" i="1" s="1"/>
  <c r="BG256" i="1"/>
  <c r="BJ256" i="1"/>
  <c r="BL256" i="1"/>
  <c r="R257" i="1"/>
  <c r="AA257" i="1" s="1"/>
  <c r="S257" i="1"/>
  <c r="AI257" i="1" s="1"/>
  <c r="BD257" i="1"/>
  <c r="BI257" i="1" s="1"/>
  <c r="BE257" i="1"/>
  <c r="BF257" i="1"/>
  <c r="BK257" i="1" s="1"/>
  <c r="BG257" i="1"/>
  <c r="BJ257" i="1"/>
  <c r="BL257" i="1"/>
  <c r="U258" i="1"/>
  <c r="V258" i="1" s="1"/>
  <c r="BD258" i="1"/>
  <c r="BI258" i="1" s="1"/>
  <c r="BE258" i="1"/>
  <c r="BF258" i="1"/>
  <c r="BK258" i="1" s="1"/>
  <c r="BG258" i="1"/>
  <c r="BJ258" i="1"/>
  <c r="BL258" i="1"/>
  <c r="R259" i="1"/>
  <c r="AA259" i="1" s="1"/>
  <c r="S259" i="1"/>
  <c r="BD259" i="1"/>
  <c r="BI259" i="1" s="1"/>
  <c r="BE259" i="1"/>
  <c r="BF259" i="1"/>
  <c r="BK259" i="1" s="1"/>
  <c r="BG259" i="1"/>
  <c r="BJ259" i="1"/>
  <c r="BL259" i="1"/>
  <c r="S260" i="1"/>
  <c r="AI260" i="1" s="1"/>
  <c r="BD260" i="1"/>
  <c r="BI260" i="1" s="1"/>
  <c r="BE260" i="1"/>
  <c r="BF260" i="1"/>
  <c r="BK260" i="1" s="1"/>
  <c r="BG260" i="1"/>
  <c r="BJ260" i="1"/>
  <c r="BL260" i="1"/>
  <c r="S261" i="1"/>
  <c r="AI261" i="1" s="1"/>
  <c r="BD261" i="1"/>
  <c r="BI261" i="1" s="1"/>
  <c r="BE261" i="1"/>
  <c r="BF261" i="1"/>
  <c r="BK261" i="1" s="1"/>
  <c r="BG261" i="1"/>
  <c r="BJ261" i="1"/>
  <c r="BL261" i="1"/>
  <c r="R262" i="1"/>
  <c r="AA262" i="1" s="1"/>
  <c r="S262" i="1"/>
  <c r="AI262" i="1" s="1"/>
  <c r="BD262" i="1"/>
  <c r="BI262" i="1" s="1"/>
  <c r="BE262" i="1"/>
  <c r="BF262" i="1"/>
  <c r="BK262" i="1" s="1"/>
  <c r="BG262" i="1"/>
  <c r="BJ262" i="1"/>
  <c r="BL262" i="1"/>
  <c r="S263" i="1"/>
  <c r="AI263" i="1" s="1"/>
  <c r="BD263" i="1"/>
  <c r="BI263" i="1" s="1"/>
  <c r="BE263" i="1"/>
  <c r="BF263" i="1"/>
  <c r="BK263" i="1" s="1"/>
  <c r="BG263" i="1"/>
  <c r="BJ263" i="1"/>
  <c r="BL263" i="1"/>
  <c r="R264" i="1"/>
  <c r="AA264" i="1" s="1"/>
  <c r="S264" i="1"/>
  <c r="AI264" i="1" s="1"/>
  <c r="BD264" i="1"/>
  <c r="BI264" i="1" s="1"/>
  <c r="BE264" i="1"/>
  <c r="BF264" i="1"/>
  <c r="BK264" i="1" s="1"/>
  <c r="BG264" i="1"/>
  <c r="BJ264" i="1"/>
  <c r="BL264" i="1"/>
  <c r="R265" i="1"/>
  <c r="AA265" i="1" s="1"/>
  <c r="S265" i="1"/>
  <c r="AI265" i="1" s="1"/>
  <c r="BD265" i="1"/>
  <c r="BI265" i="1" s="1"/>
  <c r="BE265" i="1"/>
  <c r="BF265" i="1"/>
  <c r="BK265" i="1" s="1"/>
  <c r="BG265" i="1"/>
  <c r="BJ265" i="1"/>
  <c r="BL265" i="1"/>
  <c r="R266" i="1"/>
  <c r="AA266" i="1" s="1"/>
  <c r="S266" i="1"/>
  <c r="AI266" i="1" s="1"/>
  <c r="BD266" i="1"/>
  <c r="BI266" i="1" s="1"/>
  <c r="BE266" i="1"/>
  <c r="BF266" i="1"/>
  <c r="BK266" i="1" s="1"/>
  <c r="BG266" i="1"/>
  <c r="BJ266" i="1"/>
  <c r="BL266" i="1"/>
  <c r="R267" i="1"/>
  <c r="AA267" i="1" s="1"/>
  <c r="S267" i="1"/>
  <c r="AI267" i="1" s="1"/>
  <c r="BD267" i="1"/>
  <c r="BI267" i="1" s="1"/>
  <c r="BE267" i="1"/>
  <c r="BF267" i="1"/>
  <c r="BK267" i="1" s="1"/>
  <c r="BG267" i="1"/>
  <c r="BJ267" i="1"/>
  <c r="BL267" i="1"/>
  <c r="R268" i="1"/>
  <c r="AA268" i="1" s="1"/>
  <c r="S268" i="1"/>
  <c r="AI268" i="1" s="1"/>
  <c r="BD268" i="1"/>
  <c r="BI268" i="1" s="1"/>
  <c r="BE268" i="1"/>
  <c r="BF268" i="1"/>
  <c r="BK268" i="1" s="1"/>
  <c r="BG268" i="1"/>
  <c r="BJ268" i="1"/>
  <c r="BL268" i="1"/>
  <c r="S269" i="1"/>
  <c r="AI269" i="1" s="1"/>
  <c r="BD269" i="1"/>
  <c r="BI269" i="1" s="1"/>
  <c r="BE269" i="1"/>
  <c r="BF269" i="1"/>
  <c r="BK269" i="1" s="1"/>
  <c r="BG269" i="1"/>
  <c r="BJ269" i="1"/>
  <c r="BL269" i="1"/>
  <c r="R270" i="1"/>
  <c r="AA270" i="1" s="1"/>
  <c r="S270" i="1"/>
  <c r="AI270" i="1" s="1"/>
  <c r="BD270" i="1"/>
  <c r="BI270" i="1" s="1"/>
  <c r="BE270" i="1"/>
  <c r="BF270" i="1"/>
  <c r="BK270" i="1" s="1"/>
  <c r="BG270" i="1"/>
  <c r="BJ270" i="1"/>
  <c r="BL270" i="1"/>
  <c r="R271" i="1"/>
  <c r="AA271" i="1" s="1"/>
  <c r="S271" i="1"/>
  <c r="AI271" i="1" s="1"/>
  <c r="BD271" i="1"/>
  <c r="BI271" i="1" s="1"/>
  <c r="BE271" i="1"/>
  <c r="BF271" i="1"/>
  <c r="BK271" i="1" s="1"/>
  <c r="BG271" i="1"/>
  <c r="BJ271" i="1"/>
  <c r="BL271" i="1"/>
  <c r="R272" i="1"/>
  <c r="AA272" i="1" s="1"/>
  <c r="S272" i="1"/>
  <c r="AI272" i="1" s="1"/>
  <c r="BD272" i="1"/>
  <c r="BI272" i="1" s="1"/>
  <c r="BE272" i="1"/>
  <c r="BF272" i="1"/>
  <c r="BK272" i="1" s="1"/>
  <c r="BG272" i="1"/>
  <c r="BJ272" i="1"/>
  <c r="BL272" i="1"/>
  <c r="S273" i="1"/>
  <c r="AI273" i="1" s="1"/>
  <c r="BD273" i="1"/>
  <c r="BI273" i="1" s="1"/>
  <c r="BE273" i="1"/>
  <c r="BF273" i="1"/>
  <c r="BK273" i="1" s="1"/>
  <c r="BG273" i="1"/>
  <c r="BJ273" i="1"/>
  <c r="BL273" i="1"/>
  <c r="R274" i="1"/>
  <c r="AA274" i="1" s="1"/>
  <c r="S274" i="1"/>
  <c r="AI274" i="1" s="1"/>
  <c r="BD274" i="1"/>
  <c r="BI274" i="1" s="1"/>
  <c r="BE274" i="1"/>
  <c r="BF274" i="1"/>
  <c r="BK274" i="1" s="1"/>
  <c r="BG274" i="1"/>
  <c r="BJ274" i="1"/>
  <c r="BL274" i="1"/>
  <c r="S275" i="1"/>
  <c r="AI275" i="1" s="1"/>
  <c r="BD275" i="1"/>
  <c r="BI275" i="1" s="1"/>
  <c r="BE275" i="1"/>
  <c r="BF275" i="1"/>
  <c r="BK275" i="1" s="1"/>
  <c r="BG275" i="1"/>
  <c r="BJ275" i="1"/>
  <c r="BL275" i="1"/>
  <c r="R276" i="1"/>
  <c r="AA276" i="1" s="1"/>
  <c r="S276" i="1"/>
  <c r="AI276" i="1" s="1"/>
  <c r="BD276" i="1"/>
  <c r="BI276" i="1" s="1"/>
  <c r="BE276" i="1"/>
  <c r="BF276" i="1"/>
  <c r="BK276" i="1" s="1"/>
  <c r="BG276" i="1"/>
  <c r="BJ276" i="1"/>
  <c r="BL276" i="1"/>
  <c r="R277" i="1"/>
  <c r="AA277" i="1" s="1"/>
  <c r="S277" i="1"/>
  <c r="AI277" i="1" s="1"/>
  <c r="BD277" i="1"/>
  <c r="BI277" i="1" s="1"/>
  <c r="BE277" i="1"/>
  <c r="BF277" i="1"/>
  <c r="BK277" i="1" s="1"/>
  <c r="BG277" i="1"/>
  <c r="BJ277" i="1"/>
  <c r="BL277" i="1"/>
  <c r="R278" i="1"/>
  <c r="AA278" i="1" s="1"/>
  <c r="S278" i="1"/>
  <c r="AI278" i="1" s="1"/>
  <c r="BD278" i="1"/>
  <c r="BI278" i="1" s="1"/>
  <c r="BE278" i="1"/>
  <c r="BF278" i="1"/>
  <c r="BK278" i="1" s="1"/>
  <c r="BG278" i="1"/>
  <c r="BJ278" i="1"/>
  <c r="BL278" i="1"/>
  <c r="R279" i="1"/>
  <c r="AA279" i="1" s="1"/>
  <c r="S279" i="1"/>
  <c r="AI279" i="1" s="1"/>
  <c r="BD279" i="1"/>
  <c r="BI279" i="1" s="1"/>
  <c r="BE279" i="1"/>
  <c r="BF279" i="1"/>
  <c r="BK279" i="1" s="1"/>
  <c r="BG279" i="1"/>
  <c r="BJ279" i="1"/>
  <c r="BL279" i="1"/>
  <c r="R280" i="1"/>
  <c r="AA280" i="1" s="1"/>
  <c r="S280" i="1"/>
  <c r="AI280" i="1" s="1"/>
  <c r="BD280" i="1"/>
  <c r="BI280" i="1" s="1"/>
  <c r="BE280" i="1"/>
  <c r="BF280" i="1"/>
  <c r="BK280" i="1" s="1"/>
  <c r="BG280" i="1"/>
  <c r="BJ280" i="1"/>
  <c r="BL280" i="1"/>
  <c r="S281" i="1"/>
  <c r="AI281" i="1" s="1"/>
  <c r="BD281" i="1"/>
  <c r="BI281" i="1" s="1"/>
  <c r="BE281" i="1"/>
  <c r="BF281" i="1"/>
  <c r="BK281" i="1" s="1"/>
  <c r="BG281" i="1"/>
  <c r="BJ281" i="1"/>
  <c r="BL281" i="1"/>
  <c r="R282" i="1"/>
  <c r="AA282" i="1" s="1"/>
  <c r="S282" i="1"/>
  <c r="AI282" i="1" s="1"/>
  <c r="BD282" i="1"/>
  <c r="BI282" i="1" s="1"/>
  <c r="BE282" i="1"/>
  <c r="BF282" i="1"/>
  <c r="BK282" i="1" s="1"/>
  <c r="BG282" i="1"/>
  <c r="BJ282" i="1"/>
  <c r="BL282" i="1"/>
  <c r="S283" i="1"/>
  <c r="AI283" i="1" s="1"/>
  <c r="BD283" i="1"/>
  <c r="BI283" i="1" s="1"/>
  <c r="BE283" i="1"/>
  <c r="BF283" i="1"/>
  <c r="BK283" i="1" s="1"/>
  <c r="BG283" i="1"/>
  <c r="BJ283" i="1"/>
  <c r="BL283" i="1"/>
  <c r="R284" i="1"/>
  <c r="AA284" i="1" s="1"/>
  <c r="S284" i="1"/>
  <c r="AI284" i="1" s="1"/>
  <c r="BD284" i="1"/>
  <c r="BI284" i="1" s="1"/>
  <c r="BE284" i="1"/>
  <c r="BF284" i="1"/>
  <c r="BK284" i="1" s="1"/>
  <c r="BG284" i="1"/>
  <c r="BJ284" i="1"/>
  <c r="BL284" i="1"/>
  <c r="R285" i="1"/>
  <c r="AA285" i="1" s="1"/>
  <c r="S285" i="1"/>
  <c r="AI285" i="1" s="1"/>
  <c r="BD285" i="1"/>
  <c r="BI285" i="1" s="1"/>
  <c r="BE285" i="1"/>
  <c r="BF285" i="1"/>
  <c r="BK285" i="1" s="1"/>
  <c r="BG285" i="1"/>
  <c r="BJ285" i="1"/>
  <c r="BL285" i="1"/>
  <c r="S286" i="1"/>
  <c r="AI286" i="1" s="1"/>
  <c r="BD286" i="1"/>
  <c r="BI286" i="1" s="1"/>
  <c r="BE286" i="1"/>
  <c r="BF286" i="1"/>
  <c r="BK286" i="1" s="1"/>
  <c r="BG286" i="1"/>
  <c r="BJ286" i="1"/>
  <c r="BL286" i="1"/>
  <c r="R287" i="1"/>
  <c r="AA287" i="1" s="1"/>
  <c r="S287" i="1"/>
  <c r="AI287" i="1" s="1"/>
  <c r="BD287" i="1"/>
  <c r="BI287" i="1" s="1"/>
  <c r="BE287" i="1"/>
  <c r="BF287" i="1"/>
  <c r="BK287" i="1" s="1"/>
  <c r="BG287" i="1"/>
  <c r="BJ287" i="1"/>
  <c r="BL287" i="1"/>
  <c r="S288" i="1"/>
  <c r="AI288" i="1" s="1"/>
  <c r="BD288" i="1"/>
  <c r="BI288" i="1" s="1"/>
  <c r="BE288" i="1"/>
  <c r="BF288" i="1"/>
  <c r="BK288" i="1" s="1"/>
  <c r="BG288" i="1"/>
  <c r="BJ288" i="1"/>
  <c r="BL288" i="1"/>
  <c r="R289" i="1"/>
  <c r="AA289" i="1" s="1"/>
  <c r="S289" i="1"/>
  <c r="AI289" i="1" s="1"/>
  <c r="BD289" i="1"/>
  <c r="BI289" i="1" s="1"/>
  <c r="BE289" i="1"/>
  <c r="BF289" i="1"/>
  <c r="BK289" i="1" s="1"/>
  <c r="BG289" i="1"/>
  <c r="BJ289" i="1"/>
  <c r="BL289" i="1"/>
  <c r="R290" i="1"/>
  <c r="AA290" i="1" s="1"/>
  <c r="S290" i="1"/>
  <c r="AI290" i="1" s="1"/>
  <c r="BD290" i="1"/>
  <c r="BI290" i="1" s="1"/>
  <c r="BE290" i="1"/>
  <c r="BF290" i="1"/>
  <c r="BK290" i="1" s="1"/>
  <c r="BG290" i="1"/>
  <c r="BJ290" i="1"/>
  <c r="BL290" i="1"/>
  <c r="R291" i="1"/>
  <c r="AA291" i="1" s="1"/>
  <c r="S291" i="1"/>
  <c r="AI291" i="1" s="1"/>
  <c r="BD291" i="1"/>
  <c r="BI291" i="1" s="1"/>
  <c r="BE291" i="1"/>
  <c r="BF291" i="1"/>
  <c r="BK291" i="1" s="1"/>
  <c r="BG291" i="1"/>
  <c r="BJ291" i="1"/>
  <c r="BL291" i="1"/>
  <c r="R292" i="1"/>
  <c r="AA292" i="1" s="1"/>
  <c r="S292" i="1"/>
  <c r="AI292" i="1" s="1"/>
  <c r="BD292" i="1"/>
  <c r="BI292" i="1" s="1"/>
  <c r="BE292" i="1"/>
  <c r="BF292" i="1"/>
  <c r="BK292" i="1" s="1"/>
  <c r="BG292" i="1"/>
  <c r="BJ292" i="1"/>
  <c r="BL292" i="1"/>
  <c r="R293" i="1"/>
  <c r="AA293" i="1" s="1"/>
  <c r="S293" i="1"/>
  <c r="AI293" i="1" s="1"/>
  <c r="BD293" i="1"/>
  <c r="BI293" i="1" s="1"/>
  <c r="BE293" i="1"/>
  <c r="BF293" i="1"/>
  <c r="BK293" i="1" s="1"/>
  <c r="BG293" i="1"/>
  <c r="BJ293" i="1"/>
  <c r="BL293" i="1"/>
  <c r="S294" i="1"/>
  <c r="AI294" i="1" s="1"/>
  <c r="BD294" i="1"/>
  <c r="BI294" i="1" s="1"/>
  <c r="BE294" i="1"/>
  <c r="BF294" i="1"/>
  <c r="BK294" i="1" s="1"/>
  <c r="BG294" i="1"/>
  <c r="BJ294" i="1"/>
  <c r="BL294" i="1"/>
  <c r="R295" i="1"/>
  <c r="AA295" i="1" s="1"/>
  <c r="S295" i="1"/>
  <c r="AI295" i="1" s="1"/>
  <c r="BD295" i="1"/>
  <c r="BI295" i="1" s="1"/>
  <c r="BE295" i="1"/>
  <c r="BF295" i="1"/>
  <c r="BK295" i="1" s="1"/>
  <c r="BG295" i="1"/>
  <c r="BJ295" i="1"/>
  <c r="BL295" i="1"/>
  <c r="S296" i="1"/>
  <c r="AI296" i="1" s="1"/>
  <c r="BD296" i="1"/>
  <c r="BI296" i="1" s="1"/>
  <c r="BE296" i="1"/>
  <c r="BF296" i="1"/>
  <c r="BK296" i="1" s="1"/>
  <c r="BG296" i="1"/>
  <c r="BJ296" i="1"/>
  <c r="BL296" i="1"/>
  <c r="R297" i="1"/>
  <c r="AA297" i="1" s="1"/>
  <c r="S297" i="1"/>
  <c r="AI297" i="1" s="1"/>
  <c r="BD297" i="1"/>
  <c r="BI297" i="1" s="1"/>
  <c r="BE297" i="1"/>
  <c r="BF297" i="1"/>
  <c r="BK297" i="1" s="1"/>
  <c r="BG297" i="1"/>
  <c r="BJ297" i="1"/>
  <c r="BL297" i="1"/>
  <c r="R298" i="1"/>
  <c r="AA298" i="1" s="1"/>
  <c r="S298" i="1"/>
  <c r="AI298" i="1" s="1"/>
  <c r="BD298" i="1"/>
  <c r="BI298" i="1" s="1"/>
  <c r="BE298" i="1"/>
  <c r="BF298" i="1"/>
  <c r="BK298" i="1" s="1"/>
  <c r="BG298" i="1"/>
  <c r="BJ298" i="1"/>
  <c r="BL298" i="1"/>
  <c r="R299" i="1"/>
  <c r="AA299" i="1" s="1"/>
  <c r="S299" i="1"/>
  <c r="AI299" i="1" s="1"/>
  <c r="BD299" i="1"/>
  <c r="BI299" i="1" s="1"/>
  <c r="BE299" i="1"/>
  <c r="BF299" i="1"/>
  <c r="BK299" i="1" s="1"/>
  <c r="BG299" i="1"/>
  <c r="BJ299" i="1"/>
  <c r="BL299" i="1"/>
  <c r="S300" i="1"/>
  <c r="AI300" i="1" s="1"/>
  <c r="BD300" i="1"/>
  <c r="BI300" i="1" s="1"/>
  <c r="BE300" i="1"/>
  <c r="BF300" i="1"/>
  <c r="BK300" i="1" s="1"/>
  <c r="BG300" i="1"/>
  <c r="BJ300" i="1"/>
  <c r="BL300" i="1"/>
  <c r="R301" i="1"/>
  <c r="AA301" i="1" s="1"/>
  <c r="S301" i="1"/>
  <c r="AI301" i="1" s="1"/>
  <c r="BD301" i="1"/>
  <c r="BI301" i="1" s="1"/>
  <c r="BE301" i="1"/>
  <c r="BF301" i="1"/>
  <c r="BK301" i="1" s="1"/>
  <c r="BG301" i="1"/>
  <c r="BJ301" i="1"/>
  <c r="BL301" i="1"/>
  <c r="R302" i="1"/>
  <c r="AA302" i="1" s="1"/>
  <c r="S302" i="1"/>
  <c r="AI302" i="1" s="1"/>
  <c r="BD302" i="1"/>
  <c r="BI302" i="1" s="1"/>
  <c r="BE302" i="1"/>
  <c r="BF302" i="1"/>
  <c r="BK302" i="1" s="1"/>
  <c r="BG302" i="1"/>
  <c r="BJ302" i="1"/>
  <c r="BL302" i="1"/>
  <c r="R303" i="1"/>
  <c r="AA303" i="1" s="1"/>
  <c r="S303" i="1"/>
  <c r="AI303" i="1" s="1"/>
  <c r="BD303" i="1"/>
  <c r="BI303" i="1" s="1"/>
  <c r="BE303" i="1"/>
  <c r="BF303" i="1"/>
  <c r="BK303" i="1" s="1"/>
  <c r="BG303" i="1"/>
  <c r="BJ303" i="1"/>
  <c r="BL303" i="1"/>
  <c r="R304" i="1"/>
  <c r="AA304" i="1" s="1"/>
  <c r="S304" i="1"/>
  <c r="AI304" i="1" s="1"/>
  <c r="BD304" i="1"/>
  <c r="BI304" i="1" s="1"/>
  <c r="BE304" i="1"/>
  <c r="BF304" i="1"/>
  <c r="BK304" i="1" s="1"/>
  <c r="BG304" i="1"/>
  <c r="BJ304" i="1"/>
  <c r="BL304" i="1"/>
  <c r="R305" i="1"/>
  <c r="AA305" i="1" s="1"/>
  <c r="S305" i="1"/>
  <c r="AI305" i="1" s="1"/>
  <c r="BD305" i="1"/>
  <c r="BI305" i="1" s="1"/>
  <c r="BE305" i="1"/>
  <c r="BF305" i="1"/>
  <c r="BK305" i="1" s="1"/>
  <c r="BG305" i="1"/>
  <c r="BJ305" i="1"/>
  <c r="BL305" i="1"/>
  <c r="R306" i="1"/>
  <c r="AA306" i="1" s="1"/>
  <c r="S306" i="1"/>
  <c r="AI306" i="1" s="1"/>
  <c r="BD306" i="1"/>
  <c r="BI306" i="1" s="1"/>
  <c r="BE306" i="1"/>
  <c r="BF306" i="1"/>
  <c r="BK306" i="1" s="1"/>
  <c r="BG306" i="1"/>
  <c r="BJ306" i="1"/>
  <c r="BL306" i="1"/>
  <c r="R307" i="1"/>
  <c r="AA307" i="1" s="1"/>
  <c r="S307" i="1"/>
  <c r="AI307" i="1" s="1"/>
  <c r="BD307" i="1"/>
  <c r="BI307" i="1" s="1"/>
  <c r="BE307" i="1"/>
  <c r="BF307" i="1"/>
  <c r="BK307" i="1" s="1"/>
  <c r="BG307" i="1"/>
  <c r="BJ307" i="1"/>
  <c r="BL307" i="1"/>
  <c r="R308" i="1"/>
  <c r="AA308" i="1" s="1"/>
  <c r="S308" i="1"/>
  <c r="AI308" i="1" s="1"/>
  <c r="BD308" i="1"/>
  <c r="BI308" i="1" s="1"/>
  <c r="BE308" i="1"/>
  <c r="BF308" i="1"/>
  <c r="BK308" i="1" s="1"/>
  <c r="BG308" i="1"/>
  <c r="BJ308" i="1"/>
  <c r="BL308" i="1"/>
  <c r="S309" i="1"/>
  <c r="AI309" i="1" s="1"/>
  <c r="BD309" i="1"/>
  <c r="BI309" i="1" s="1"/>
  <c r="BE309" i="1"/>
  <c r="BF309" i="1"/>
  <c r="BK309" i="1" s="1"/>
  <c r="BG309" i="1"/>
  <c r="BJ309" i="1"/>
  <c r="BL309" i="1"/>
  <c r="R310" i="1"/>
  <c r="AA310" i="1" s="1"/>
  <c r="S310" i="1"/>
  <c r="AI310" i="1" s="1"/>
  <c r="BD310" i="1"/>
  <c r="BI310" i="1" s="1"/>
  <c r="BE310" i="1"/>
  <c r="BF310" i="1"/>
  <c r="BK310" i="1" s="1"/>
  <c r="BG310" i="1"/>
  <c r="BJ310" i="1"/>
  <c r="BL310" i="1"/>
  <c r="R311" i="1"/>
  <c r="AA311" i="1" s="1"/>
  <c r="S311" i="1"/>
  <c r="AI311" i="1" s="1"/>
  <c r="BD311" i="1"/>
  <c r="BI311" i="1" s="1"/>
  <c r="BE311" i="1"/>
  <c r="BF311" i="1"/>
  <c r="BK311" i="1" s="1"/>
  <c r="BG311" i="1"/>
  <c r="BJ311" i="1"/>
  <c r="BL311" i="1"/>
  <c r="R312" i="1"/>
  <c r="AA312" i="1" s="1"/>
  <c r="S312" i="1"/>
  <c r="AI312" i="1" s="1"/>
  <c r="BD312" i="1"/>
  <c r="BI312" i="1" s="1"/>
  <c r="BE312" i="1"/>
  <c r="BF312" i="1"/>
  <c r="BK312" i="1" s="1"/>
  <c r="BG312" i="1"/>
  <c r="BJ312" i="1"/>
  <c r="BL312" i="1"/>
  <c r="R313" i="1"/>
  <c r="AA313" i="1" s="1"/>
  <c r="S313" i="1"/>
  <c r="AI313" i="1" s="1"/>
  <c r="BD313" i="1"/>
  <c r="BI313" i="1" s="1"/>
  <c r="BE313" i="1"/>
  <c r="BF313" i="1"/>
  <c r="BK313" i="1" s="1"/>
  <c r="BG313" i="1"/>
  <c r="BJ313" i="1"/>
  <c r="BL313" i="1"/>
  <c r="R314" i="1"/>
  <c r="AA314" i="1" s="1"/>
  <c r="S314" i="1"/>
  <c r="AI314" i="1" s="1"/>
  <c r="BD314" i="1"/>
  <c r="BI314" i="1" s="1"/>
  <c r="BE314" i="1"/>
  <c r="BF314" i="1"/>
  <c r="BK314" i="1" s="1"/>
  <c r="BG314" i="1"/>
  <c r="BJ314" i="1"/>
  <c r="BL314" i="1"/>
  <c r="R315" i="1"/>
  <c r="AA315" i="1" s="1"/>
  <c r="S315" i="1"/>
  <c r="AI315" i="1" s="1"/>
  <c r="BD315" i="1"/>
  <c r="BI315" i="1" s="1"/>
  <c r="BE315" i="1"/>
  <c r="BF315" i="1"/>
  <c r="BK315" i="1" s="1"/>
  <c r="BG315" i="1"/>
  <c r="BJ315" i="1"/>
  <c r="BL315" i="1"/>
  <c r="R316" i="1"/>
  <c r="AA316" i="1" s="1"/>
  <c r="S316" i="1"/>
  <c r="AI316" i="1" s="1"/>
  <c r="BD316" i="1"/>
  <c r="BI316" i="1" s="1"/>
  <c r="BE316" i="1"/>
  <c r="BF316" i="1"/>
  <c r="BK316" i="1" s="1"/>
  <c r="BG316" i="1"/>
  <c r="BJ316" i="1"/>
  <c r="BL316" i="1"/>
  <c r="R317" i="1"/>
  <c r="AA317" i="1" s="1"/>
  <c r="S317" i="1"/>
  <c r="AI317" i="1" s="1"/>
  <c r="BD317" i="1"/>
  <c r="BI317" i="1" s="1"/>
  <c r="BE317" i="1"/>
  <c r="BF317" i="1"/>
  <c r="BK317" i="1" s="1"/>
  <c r="BG317" i="1"/>
  <c r="BJ317" i="1"/>
  <c r="BL317" i="1"/>
  <c r="R318" i="1"/>
  <c r="AA318" i="1" s="1"/>
  <c r="S318" i="1"/>
  <c r="AI318" i="1" s="1"/>
  <c r="BD318" i="1"/>
  <c r="BI318" i="1" s="1"/>
  <c r="BE318" i="1"/>
  <c r="BF318" i="1"/>
  <c r="BK318" i="1" s="1"/>
  <c r="BG318" i="1"/>
  <c r="BJ318" i="1"/>
  <c r="BL318" i="1"/>
  <c r="S319" i="1"/>
  <c r="AI319" i="1" s="1"/>
  <c r="BD319" i="1"/>
  <c r="BI319" i="1" s="1"/>
  <c r="BE319" i="1"/>
  <c r="BF319" i="1"/>
  <c r="BK319" i="1" s="1"/>
  <c r="BG319" i="1"/>
  <c r="BJ319" i="1"/>
  <c r="BL319" i="1"/>
  <c r="R320" i="1"/>
  <c r="AA320" i="1" s="1"/>
  <c r="S320" i="1"/>
  <c r="AI320" i="1" s="1"/>
  <c r="BD320" i="1"/>
  <c r="BI320" i="1" s="1"/>
  <c r="BE320" i="1"/>
  <c r="BF320" i="1"/>
  <c r="BK320" i="1" s="1"/>
  <c r="BG320" i="1"/>
  <c r="BJ320" i="1"/>
  <c r="BL320" i="1"/>
  <c r="R321" i="1"/>
  <c r="AA321" i="1" s="1"/>
  <c r="S321" i="1"/>
  <c r="AI321" i="1" s="1"/>
  <c r="BD321" i="1"/>
  <c r="BI321" i="1" s="1"/>
  <c r="BE321" i="1"/>
  <c r="BF321" i="1"/>
  <c r="BK321" i="1" s="1"/>
  <c r="BG321" i="1"/>
  <c r="BJ321" i="1"/>
  <c r="BL321" i="1"/>
  <c r="S322" i="1"/>
  <c r="AI322" i="1" s="1"/>
  <c r="BD322" i="1"/>
  <c r="BI322" i="1" s="1"/>
  <c r="BE322" i="1"/>
  <c r="BF322" i="1"/>
  <c r="BK322" i="1" s="1"/>
  <c r="BG322" i="1"/>
  <c r="BJ322" i="1"/>
  <c r="BL322" i="1"/>
  <c r="R323" i="1"/>
  <c r="AA323" i="1" s="1"/>
  <c r="S323" i="1"/>
  <c r="AI323" i="1" s="1"/>
  <c r="BD323" i="1"/>
  <c r="BI323" i="1" s="1"/>
  <c r="BE323" i="1"/>
  <c r="BF323" i="1"/>
  <c r="BK323" i="1" s="1"/>
  <c r="BG323" i="1"/>
  <c r="BJ323" i="1"/>
  <c r="BL323" i="1"/>
  <c r="R324" i="1"/>
  <c r="AA324" i="1" s="1"/>
  <c r="S324" i="1"/>
  <c r="AI324" i="1" s="1"/>
  <c r="BD324" i="1"/>
  <c r="BI324" i="1" s="1"/>
  <c r="BE324" i="1"/>
  <c r="BF324" i="1"/>
  <c r="BK324" i="1" s="1"/>
  <c r="BG324" i="1"/>
  <c r="BJ324" i="1"/>
  <c r="BL324" i="1"/>
  <c r="R325" i="1"/>
  <c r="AA325" i="1" s="1"/>
  <c r="S325" i="1"/>
  <c r="AI325" i="1" s="1"/>
  <c r="BD325" i="1"/>
  <c r="BI325" i="1" s="1"/>
  <c r="BE325" i="1"/>
  <c r="BF325" i="1"/>
  <c r="BK325" i="1" s="1"/>
  <c r="BG325" i="1"/>
  <c r="BJ325" i="1"/>
  <c r="BL325" i="1"/>
  <c r="R326" i="1"/>
  <c r="AA326" i="1" s="1"/>
  <c r="S326" i="1"/>
  <c r="AI326" i="1" s="1"/>
  <c r="BD326" i="1"/>
  <c r="BI326" i="1" s="1"/>
  <c r="BE326" i="1"/>
  <c r="BF326" i="1"/>
  <c r="BK326" i="1" s="1"/>
  <c r="BG326" i="1"/>
  <c r="BJ326" i="1"/>
  <c r="BL326" i="1"/>
  <c r="R327" i="1"/>
  <c r="AA327" i="1" s="1"/>
  <c r="S327" i="1"/>
  <c r="AI327" i="1" s="1"/>
  <c r="BD327" i="1"/>
  <c r="BI327" i="1" s="1"/>
  <c r="BE327" i="1"/>
  <c r="BF327" i="1"/>
  <c r="BK327" i="1" s="1"/>
  <c r="BG327" i="1"/>
  <c r="BJ327" i="1"/>
  <c r="BL327" i="1"/>
  <c r="R328" i="1"/>
  <c r="AA328" i="1" s="1"/>
  <c r="S328" i="1"/>
  <c r="AI328" i="1" s="1"/>
  <c r="BD328" i="1"/>
  <c r="BI328" i="1" s="1"/>
  <c r="BE328" i="1"/>
  <c r="BF328" i="1"/>
  <c r="BK328" i="1" s="1"/>
  <c r="BG328" i="1"/>
  <c r="BJ328" i="1"/>
  <c r="BL328" i="1"/>
  <c r="R329" i="1"/>
  <c r="AA329" i="1" s="1"/>
  <c r="S329" i="1"/>
  <c r="AI329" i="1" s="1"/>
  <c r="BD329" i="1"/>
  <c r="BI329" i="1" s="1"/>
  <c r="BE329" i="1"/>
  <c r="BF329" i="1"/>
  <c r="BK329" i="1" s="1"/>
  <c r="BG329" i="1"/>
  <c r="BJ329" i="1"/>
  <c r="BL329" i="1"/>
  <c r="R330" i="1"/>
  <c r="AA330" i="1" s="1"/>
  <c r="S330" i="1"/>
  <c r="AI330" i="1" s="1"/>
  <c r="BD330" i="1"/>
  <c r="BI330" i="1" s="1"/>
  <c r="BE330" i="1"/>
  <c r="BF330" i="1"/>
  <c r="BK330" i="1" s="1"/>
  <c r="BG330" i="1"/>
  <c r="BJ330" i="1"/>
  <c r="BL330" i="1"/>
  <c r="R331" i="1"/>
  <c r="AA331" i="1" s="1"/>
  <c r="AB331" i="1" s="1"/>
  <c r="S331" i="1"/>
  <c r="BD331" i="1"/>
  <c r="BI331" i="1" s="1"/>
  <c r="BE331" i="1"/>
  <c r="BF331" i="1"/>
  <c r="BK331" i="1" s="1"/>
  <c r="BG331" i="1"/>
  <c r="BJ331" i="1"/>
  <c r="BL331" i="1"/>
  <c r="R332" i="1"/>
  <c r="AA332" i="1" s="1"/>
  <c r="S332" i="1"/>
  <c r="AI332" i="1" s="1"/>
  <c r="BD332" i="1"/>
  <c r="BI332" i="1" s="1"/>
  <c r="BE332" i="1"/>
  <c r="BF332" i="1"/>
  <c r="BK332" i="1" s="1"/>
  <c r="BG332" i="1"/>
  <c r="BJ332" i="1"/>
  <c r="BL332" i="1"/>
  <c r="R333" i="1"/>
  <c r="AA333" i="1" s="1"/>
  <c r="S333" i="1"/>
  <c r="AI333" i="1" s="1"/>
  <c r="BD333" i="1"/>
  <c r="BI333" i="1" s="1"/>
  <c r="BE333" i="1"/>
  <c r="BF333" i="1"/>
  <c r="BK333" i="1" s="1"/>
  <c r="BG333" i="1"/>
  <c r="BJ333" i="1"/>
  <c r="BL333" i="1"/>
  <c r="S334" i="1"/>
  <c r="AI334" i="1" s="1"/>
  <c r="BD334" i="1"/>
  <c r="BI334" i="1" s="1"/>
  <c r="BE334" i="1"/>
  <c r="BF334" i="1"/>
  <c r="BK334" i="1" s="1"/>
  <c r="BG334" i="1"/>
  <c r="BJ334" i="1"/>
  <c r="BL334" i="1"/>
  <c r="S335" i="1"/>
  <c r="AI335" i="1" s="1"/>
  <c r="BD335" i="1"/>
  <c r="BI335" i="1" s="1"/>
  <c r="BE335" i="1"/>
  <c r="BF335" i="1"/>
  <c r="BK335" i="1" s="1"/>
  <c r="BG335" i="1"/>
  <c r="BJ335" i="1"/>
  <c r="BL335" i="1"/>
  <c r="S336" i="1"/>
  <c r="AI336" i="1" s="1"/>
  <c r="BD336" i="1"/>
  <c r="BI336" i="1" s="1"/>
  <c r="BE336" i="1"/>
  <c r="BF336" i="1"/>
  <c r="BK336" i="1" s="1"/>
  <c r="BG336" i="1"/>
  <c r="BJ336" i="1"/>
  <c r="BL336" i="1"/>
  <c r="R337" i="1"/>
  <c r="AA337" i="1" s="1"/>
  <c r="S337" i="1"/>
  <c r="AI337" i="1" s="1"/>
  <c r="BD337" i="1"/>
  <c r="BI337" i="1" s="1"/>
  <c r="BE337" i="1"/>
  <c r="BF337" i="1"/>
  <c r="BK337" i="1" s="1"/>
  <c r="BG337" i="1"/>
  <c r="BJ337" i="1"/>
  <c r="BL337" i="1"/>
  <c r="R338" i="1"/>
  <c r="AA338" i="1" s="1"/>
  <c r="AB338" i="1" s="1"/>
  <c r="S338" i="1"/>
  <c r="AI338" i="1" s="1"/>
  <c r="BD338" i="1"/>
  <c r="BI338" i="1" s="1"/>
  <c r="BE338" i="1"/>
  <c r="BF338" i="1"/>
  <c r="BK338" i="1" s="1"/>
  <c r="BG338" i="1"/>
  <c r="BJ338" i="1"/>
  <c r="BL338" i="1"/>
  <c r="R339" i="1"/>
  <c r="AA339" i="1" s="1"/>
  <c r="S339" i="1"/>
  <c r="AI339" i="1" s="1"/>
  <c r="BD339" i="1"/>
  <c r="BI339" i="1" s="1"/>
  <c r="BE339" i="1"/>
  <c r="BF339" i="1"/>
  <c r="BK339" i="1" s="1"/>
  <c r="BG339" i="1"/>
  <c r="BJ339" i="1"/>
  <c r="BL339" i="1"/>
  <c r="R340" i="1"/>
  <c r="AA340" i="1" s="1"/>
  <c r="S340" i="1"/>
  <c r="AI340" i="1" s="1"/>
  <c r="BD340" i="1"/>
  <c r="BI340" i="1" s="1"/>
  <c r="BE340" i="1"/>
  <c r="BF340" i="1"/>
  <c r="BK340" i="1" s="1"/>
  <c r="BG340" i="1"/>
  <c r="BJ340" i="1"/>
  <c r="BL340" i="1"/>
  <c r="S341" i="1"/>
  <c r="AI341" i="1" s="1"/>
  <c r="BD341" i="1"/>
  <c r="BI341" i="1" s="1"/>
  <c r="BE341" i="1"/>
  <c r="BF341" i="1"/>
  <c r="BK341" i="1" s="1"/>
  <c r="BG341" i="1"/>
  <c r="BJ341" i="1"/>
  <c r="BL341" i="1"/>
  <c r="R342" i="1"/>
  <c r="AA342" i="1" s="1"/>
  <c r="S342" i="1"/>
  <c r="AI342" i="1" s="1"/>
  <c r="BD342" i="1"/>
  <c r="BI342" i="1" s="1"/>
  <c r="BE342" i="1"/>
  <c r="BF342" i="1"/>
  <c r="BK342" i="1" s="1"/>
  <c r="BG342" i="1"/>
  <c r="BJ342" i="1"/>
  <c r="BL342" i="1"/>
  <c r="R343" i="1"/>
  <c r="AA343" i="1" s="1"/>
  <c r="S343" i="1"/>
  <c r="AI343" i="1" s="1"/>
  <c r="BD343" i="1"/>
  <c r="BI343" i="1" s="1"/>
  <c r="BE343" i="1"/>
  <c r="BF343" i="1"/>
  <c r="BK343" i="1" s="1"/>
  <c r="BG343" i="1"/>
  <c r="BJ343" i="1"/>
  <c r="BL343" i="1"/>
  <c r="R344" i="1"/>
  <c r="AA344" i="1" s="1"/>
  <c r="S344" i="1"/>
  <c r="AI344" i="1" s="1"/>
  <c r="BD344" i="1"/>
  <c r="BI344" i="1" s="1"/>
  <c r="BE344" i="1"/>
  <c r="BF344" i="1"/>
  <c r="BK344" i="1" s="1"/>
  <c r="BG344" i="1"/>
  <c r="BJ344" i="1"/>
  <c r="BL344" i="1"/>
  <c r="R345" i="1"/>
  <c r="AA345" i="1" s="1"/>
  <c r="S345" i="1"/>
  <c r="AI345" i="1" s="1"/>
  <c r="BD345" i="1"/>
  <c r="BI345" i="1" s="1"/>
  <c r="BE345" i="1"/>
  <c r="BF345" i="1"/>
  <c r="BK345" i="1" s="1"/>
  <c r="BG345" i="1"/>
  <c r="BJ345" i="1"/>
  <c r="BL345" i="1"/>
  <c r="R346" i="1"/>
  <c r="AA346" i="1" s="1"/>
  <c r="S346" i="1"/>
  <c r="AI346" i="1" s="1"/>
  <c r="BD346" i="1"/>
  <c r="BI346" i="1" s="1"/>
  <c r="BE346" i="1"/>
  <c r="BF346" i="1"/>
  <c r="BK346" i="1" s="1"/>
  <c r="BG346" i="1"/>
  <c r="BJ346" i="1"/>
  <c r="BL346" i="1"/>
  <c r="S347" i="1"/>
  <c r="AI347" i="1" s="1"/>
  <c r="BD347" i="1"/>
  <c r="BI347" i="1" s="1"/>
  <c r="BE347" i="1"/>
  <c r="BF347" i="1"/>
  <c r="BK347" i="1" s="1"/>
  <c r="BG347" i="1"/>
  <c r="BJ347" i="1"/>
  <c r="BL347" i="1"/>
  <c r="R348" i="1"/>
  <c r="AA348" i="1" s="1"/>
  <c r="S348" i="1"/>
  <c r="AI348" i="1" s="1"/>
  <c r="BD348" i="1"/>
  <c r="BI348" i="1" s="1"/>
  <c r="BE348" i="1"/>
  <c r="BF348" i="1"/>
  <c r="BK348" i="1" s="1"/>
  <c r="BG348" i="1"/>
  <c r="BJ348" i="1"/>
  <c r="BL348" i="1"/>
  <c r="R349" i="1"/>
  <c r="AA349" i="1" s="1"/>
  <c r="S349" i="1"/>
  <c r="AI349" i="1" s="1"/>
  <c r="BD349" i="1"/>
  <c r="BI349" i="1" s="1"/>
  <c r="BE349" i="1"/>
  <c r="BF349" i="1"/>
  <c r="BK349" i="1" s="1"/>
  <c r="BG349" i="1"/>
  <c r="BJ349" i="1"/>
  <c r="BL349" i="1"/>
  <c r="R350" i="1"/>
  <c r="AA350" i="1" s="1"/>
  <c r="S350" i="1"/>
  <c r="AI350" i="1" s="1"/>
  <c r="BD350" i="1"/>
  <c r="BI350" i="1" s="1"/>
  <c r="BE350" i="1"/>
  <c r="BF350" i="1"/>
  <c r="BK350" i="1" s="1"/>
  <c r="BG350" i="1"/>
  <c r="BJ350" i="1"/>
  <c r="BL350" i="1"/>
  <c r="R351" i="1"/>
  <c r="AA351" i="1" s="1"/>
  <c r="S351" i="1"/>
  <c r="AI351" i="1" s="1"/>
  <c r="BD351" i="1"/>
  <c r="BI351" i="1" s="1"/>
  <c r="BE351" i="1"/>
  <c r="BF351" i="1"/>
  <c r="BK351" i="1" s="1"/>
  <c r="BG351" i="1"/>
  <c r="BJ351" i="1"/>
  <c r="BL351" i="1"/>
  <c r="R352" i="1"/>
  <c r="AA352" i="1" s="1"/>
  <c r="S352" i="1"/>
  <c r="AI352" i="1" s="1"/>
  <c r="BD352" i="1"/>
  <c r="BI352" i="1" s="1"/>
  <c r="BE352" i="1"/>
  <c r="BF352" i="1"/>
  <c r="BK352" i="1" s="1"/>
  <c r="BG352" i="1"/>
  <c r="BJ352" i="1"/>
  <c r="BL352" i="1"/>
  <c r="S353" i="1"/>
  <c r="AI353" i="1" s="1"/>
  <c r="BD353" i="1"/>
  <c r="BI353" i="1" s="1"/>
  <c r="BE353" i="1"/>
  <c r="BF353" i="1"/>
  <c r="BK353" i="1" s="1"/>
  <c r="BG353" i="1"/>
  <c r="BJ353" i="1"/>
  <c r="BL353" i="1"/>
  <c r="S354" i="1"/>
  <c r="AI354" i="1" s="1"/>
  <c r="BD354" i="1"/>
  <c r="BI354" i="1" s="1"/>
  <c r="BE354" i="1"/>
  <c r="BF354" i="1"/>
  <c r="BK354" i="1" s="1"/>
  <c r="BG354" i="1"/>
  <c r="BJ354" i="1"/>
  <c r="BL354" i="1"/>
  <c r="S355" i="1"/>
  <c r="AI355" i="1" s="1"/>
  <c r="BD355" i="1"/>
  <c r="BI355" i="1" s="1"/>
  <c r="BE355" i="1"/>
  <c r="BF355" i="1"/>
  <c r="BK355" i="1" s="1"/>
  <c r="BG355" i="1"/>
  <c r="BJ355" i="1"/>
  <c r="BL355" i="1"/>
  <c r="R356" i="1"/>
  <c r="AA356" i="1" s="1"/>
  <c r="S356" i="1"/>
  <c r="AI356" i="1" s="1"/>
  <c r="BD356" i="1"/>
  <c r="BI356" i="1" s="1"/>
  <c r="BE356" i="1"/>
  <c r="BF356" i="1"/>
  <c r="BK356" i="1" s="1"/>
  <c r="BG356" i="1"/>
  <c r="BJ356" i="1"/>
  <c r="BL356" i="1"/>
  <c r="R357" i="1"/>
  <c r="AA357" i="1" s="1"/>
  <c r="S357" i="1"/>
  <c r="AI357" i="1" s="1"/>
  <c r="BD357" i="1"/>
  <c r="BI357" i="1" s="1"/>
  <c r="BE357" i="1"/>
  <c r="BF357" i="1"/>
  <c r="BK357" i="1" s="1"/>
  <c r="BG357" i="1"/>
  <c r="BJ357" i="1"/>
  <c r="BL357" i="1"/>
  <c r="R358" i="1"/>
  <c r="AA358" i="1" s="1"/>
  <c r="S358" i="1"/>
  <c r="AI358" i="1" s="1"/>
  <c r="BD358" i="1"/>
  <c r="BI358" i="1" s="1"/>
  <c r="BE358" i="1"/>
  <c r="BF358" i="1"/>
  <c r="BK358" i="1" s="1"/>
  <c r="BG358" i="1"/>
  <c r="BJ358" i="1"/>
  <c r="BL358" i="1"/>
  <c r="S359" i="1"/>
  <c r="AI359" i="1" s="1"/>
  <c r="BD359" i="1"/>
  <c r="BI359" i="1" s="1"/>
  <c r="BE359" i="1"/>
  <c r="BF359" i="1"/>
  <c r="BK359" i="1" s="1"/>
  <c r="BG359" i="1"/>
  <c r="BJ359" i="1"/>
  <c r="BL359" i="1"/>
  <c r="S360" i="1"/>
  <c r="AI360" i="1" s="1"/>
  <c r="BD360" i="1"/>
  <c r="BI360" i="1" s="1"/>
  <c r="BE360" i="1"/>
  <c r="BF360" i="1"/>
  <c r="BK360" i="1" s="1"/>
  <c r="BG360" i="1"/>
  <c r="BJ360" i="1"/>
  <c r="BL360" i="1"/>
  <c r="R361" i="1"/>
  <c r="AA361" i="1" s="1"/>
  <c r="S361" i="1"/>
  <c r="AI361" i="1" s="1"/>
  <c r="BD361" i="1"/>
  <c r="BI361" i="1" s="1"/>
  <c r="BE361" i="1"/>
  <c r="BF361" i="1"/>
  <c r="BK361" i="1" s="1"/>
  <c r="BG361" i="1"/>
  <c r="BJ361" i="1"/>
  <c r="BL361" i="1"/>
  <c r="R362" i="1"/>
  <c r="AA362" i="1" s="1"/>
  <c r="S362" i="1"/>
  <c r="AI362" i="1" s="1"/>
  <c r="BD362" i="1"/>
  <c r="BI362" i="1" s="1"/>
  <c r="BE362" i="1"/>
  <c r="BF362" i="1"/>
  <c r="BK362" i="1" s="1"/>
  <c r="BG362" i="1"/>
  <c r="BJ362" i="1"/>
  <c r="BL362" i="1"/>
  <c r="R363" i="1"/>
  <c r="AA363" i="1" s="1"/>
  <c r="S363" i="1"/>
  <c r="AI363" i="1" s="1"/>
  <c r="BD363" i="1"/>
  <c r="BI363" i="1" s="1"/>
  <c r="BE363" i="1"/>
  <c r="BF363" i="1"/>
  <c r="BK363" i="1" s="1"/>
  <c r="BG363" i="1"/>
  <c r="BJ363" i="1"/>
  <c r="BL363" i="1"/>
  <c r="R364" i="1"/>
  <c r="AA364" i="1" s="1"/>
  <c r="S364" i="1"/>
  <c r="AI364" i="1" s="1"/>
  <c r="BD364" i="1"/>
  <c r="BI364" i="1" s="1"/>
  <c r="BE364" i="1"/>
  <c r="BF364" i="1"/>
  <c r="BK364" i="1" s="1"/>
  <c r="BG364" i="1"/>
  <c r="BJ364" i="1"/>
  <c r="BL364" i="1"/>
  <c r="R365" i="1"/>
  <c r="AA365" i="1" s="1"/>
  <c r="S365" i="1"/>
  <c r="AI365" i="1" s="1"/>
  <c r="BD365" i="1"/>
  <c r="BI365" i="1" s="1"/>
  <c r="BE365" i="1"/>
  <c r="BF365" i="1"/>
  <c r="BK365" i="1" s="1"/>
  <c r="BG365" i="1"/>
  <c r="BJ365" i="1"/>
  <c r="BL365" i="1"/>
  <c r="R366" i="1"/>
  <c r="AA366" i="1" s="1"/>
  <c r="S366" i="1"/>
  <c r="AI366" i="1" s="1"/>
  <c r="BD366" i="1"/>
  <c r="BI366" i="1" s="1"/>
  <c r="BE366" i="1"/>
  <c r="BF366" i="1"/>
  <c r="BK366" i="1" s="1"/>
  <c r="BG366" i="1"/>
  <c r="BJ366" i="1"/>
  <c r="BL366" i="1"/>
  <c r="S367" i="1"/>
  <c r="AI367" i="1" s="1"/>
  <c r="BD367" i="1"/>
  <c r="BI367" i="1" s="1"/>
  <c r="BE367" i="1"/>
  <c r="BF367" i="1"/>
  <c r="BK367" i="1" s="1"/>
  <c r="BG367" i="1"/>
  <c r="BJ367" i="1"/>
  <c r="BL367" i="1"/>
  <c r="S368" i="1"/>
  <c r="AI368" i="1" s="1"/>
  <c r="BD368" i="1"/>
  <c r="BI368" i="1" s="1"/>
  <c r="BE368" i="1"/>
  <c r="BF368" i="1"/>
  <c r="BK368" i="1" s="1"/>
  <c r="BG368" i="1"/>
  <c r="BJ368" i="1"/>
  <c r="BL368" i="1"/>
  <c r="S369" i="1"/>
  <c r="AI369" i="1" s="1"/>
  <c r="BD369" i="1"/>
  <c r="BI369" i="1" s="1"/>
  <c r="BE369" i="1"/>
  <c r="BF369" i="1"/>
  <c r="BK369" i="1" s="1"/>
  <c r="BG369" i="1"/>
  <c r="BJ369" i="1"/>
  <c r="BL369" i="1"/>
  <c r="S370" i="1"/>
  <c r="AI370" i="1" s="1"/>
  <c r="BD370" i="1"/>
  <c r="BI370" i="1" s="1"/>
  <c r="BE370" i="1"/>
  <c r="BF370" i="1"/>
  <c r="BK370" i="1" s="1"/>
  <c r="BG370" i="1"/>
  <c r="BJ370" i="1"/>
  <c r="BL370" i="1"/>
  <c r="S371" i="1"/>
  <c r="AI371" i="1" s="1"/>
  <c r="BD371" i="1"/>
  <c r="BI371" i="1" s="1"/>
  <c r="BE371" i="1"/>
  <c r="BF371" i="1"/>
  <c r="BK371" i="1" s="1"/>
  <c r="BG371" i="1"/>
  <c r="BJ371" i="1"/>
  <c r="BL371" i="1"/>
  <c r="R372" i="1"/>
  <c r="AA372" i="1" s="1"/>
  <c r="S372" i="1"/>
  <c r="AI372" i="1" s="1"/>
  <c r="BD372" i="1"/>
  <c r="BI372" i="1" s="1"/>
  <c r="BE372" i="1"/>
  <c r="BF372" i="1"/>
  <c r="BK372" i="1" s="1"/>
  <c r="BG372" i="1"/>
  <c r="BJ372" i="1"/>
  <c r="BL372" i="1"/>
  <c r="R373" i="1"/>
  <c r="AA373" i="1" s="1"/>
  <c r="S373" i="1"/>
  <c r="AI373" i="1" s="1"/>
  <c r="BD373" i="1"/>
  <c r="BI373" i="1" s="1"/>
  <c r="BE373" i="1"/>
  <c r="BF373" i="1"/>
  <c r="BK373" i="1" s="1"/>
  <c r="BG373" i="1"/>
  <c r="BJ373" i="1"/>
  <c r="BL373" i="1"/>
  <c r="S374" i="1"/>
  <c r="AI374" i="1" s="1"/>
  <c r="BD374" i="1"/>
  <c r="BI374" i="1" s="1"/>
  <c r="BE374" i="1"/>
  <c r="BF374" i="1"/>
  <c r="BK374" i="1" s="1"/>
  <c r="BG374" i="1"/>
  <c r="BJ374" i="1"/>
  <c r="BL374" i="1"/>
  <c r="S375" i="1"/>
  <c r="AI375" i="1" s="1"/>
  <c r="BD375" i="1"/>
  <c r="BI375" i="1" s="1"/>
  <c r="BE375" i="1"/>
  <c r="BF375" i="1"/>
  <c r="BK375" i="1" s="1"/>
  <c r="BG375" i="1"/>
  <c r="BJ375" i="1"/>
  <c r="BL375" i="1"/>
  <c r="R376" i="1"/>
  <c r="AA376" i="1" s="1"/>
  <c r="S376" i="1"/>
  <c r="AI376" i="1" s="1"/>
  <c r="BD376" i="1"/>
  <c r="BI376" i="1" s="1"/>
  <c r="BE376" i="1"/>
  <c r="BF376" i="1"/>
  <c r="BK376" i="1" s="1"/>
  <c r="BG376" i="1"/>
  <c r="BJ376" i="1"/>
  <c r="BL376" i="1"/>
  <c r="S377" i="1"/>
  <c r="AI377" i="1" s="1"/>
  <c r="BD377" i="1"/>
  <c r="BI377" i="1" s="1"/>
  <c r="BE377" i="1"/>
  <c r="BF377" i="1"/>
  <c r="BK377" i="1" s="1"/>
  <c r="BG377" i="1"/>
  <c r="BJ377" i="1"/>
  <c r="BL377" i="1"/>
  <c r="S378" i="1"/>
  <c r="AI378" i="1" s="1"/>
  <c r="BD378" i="1"/>
  <c r="BI378" i="1" s="1"/>
  <c r="BE378" i="1"/>
  <c r="BF378" i="1"/>
  <c r="BK378" i="1" s="1"/>
  <c r="BG378" i="1"/>
  <c r="BJ378" i="1"/>
  <c r="BL378" i="1"/>
  <c r="S379" i="1"/>
  <c r="AI379" i="1" s="1"/>
  <c r="BD379" i="1"/>
  <c r="BI379" i="1" s="1"/>
  <c r="BE379" i="1"/>
  <c r="BF379" i="1"/>
  <c r="BK379" i="1" s="1"/>
  <c r="BG379" i="1"/>
  <c r="BJ379" i="1"/>
  <c r="BL379" i="1"/>
  <c r="S380" i="1"/>
  <c r="AI380" i="1" s="1"/>
  <c r="BD380" i="1"/>
  <c r="BI380" i="1" s="1"/>
  <c r="BE380" i="1"/>
  <c r="BF380" i="1"/>
  <c r="BK380" i="1" s="1"/>
  <c r="BG380" i="1"/>
  <c r="BJ380" i="1"/>
  <c r="BL380" i="1"/>
  <c r="R381" i="1"/>
  <c r="AA381" i="1" s="1"/>
  <c r="S381" i="1"/>
  <c r="AI381" i="1" s="1"/>
  <c r="BD381" i="1"/>
  <c r="BI381" i="1" s="1"/>
  <c r="BE381" i="1"/>
  <c r="BF381" i="1"/>
  <c r="BK381" i="1" s="1"/>
  <c r="BG381" i="1"/>
  <c r="BJ381" i="1"/>
  <c r="BL381" i="1"/>
  <c r="S382" i="1"/>
  <c r="AI382" i="1" s="1"/>
  <c r="BD382" i="1"/>
  <c r="BI382" i="1" s="1"/>
  <c r="BE382" i="1"/>
  <c r="BF382" i="1"/>
  <c r="BK382" i="1" s="1"/>
  <c r="BG382" i="1"/>
  <c r="BJ382" i="1"/>
  <c r="BL382" i="1"/>
  <c r="R383" i="1"/>
  <c r="AA383" i="1" s="1"/>
  <c r="S383" i="1"/>
  <c r="AI383" i="1" s="1"/>
  <c r="BD383" i="1"/>
  <c r="BI383" i="1" s="1"/>
  <c r="BE383" i="1"/>
  <c r="BF383" i="1"/>
  <c r="BK383" i="1" s="1"/>
  <c r="BG383" i="1"/>
  <c r="BJ383" i="1"/>
  <c r="BL383" i="1"/>
  <c r="R384" i="1"/>
  <c r="AA384" i="1" s="1"/>
  <c r="S384" i="1"/>
  <c r="AI384" i="1" s="1"/>
  <c r="BD384" i="1"/>
  <c r="BI384" i="1" s="1"/>
  <c r="BE384" i="1"/>
  <c r="BF384" i="1"/>
  <c r="BK384" i="1" s="1"/>
  <c r="BG384" i="1"/>
  <c r="BJ384" i="1"/>
  <c r="BL384" i="1"/>
  <c r="S385" i="1"/>
  <c r="AI385" i="1" s="1"/>
  <c r="BD385" i="1"/>
  <c r="BI385" i="1" s="1"/>
  <c r="BE385" i="1"/>
  <c r="BF385" i="1"/>
  <c r="BK385" i="1" s="1"/>
  <c r="BG385" i="1"/>
  <c r="BJ385" i="1"/>
  <c r="BL385" i="1"/>
  <c r="R386" i="1"/>
  <c r="AA386" i="1" s="1"/>
  <c r="S386" i="1"/>
  <c r="AI386" i="1" s="1"/>
  <c r="BD386" i="1"/>
  <c r="BI386" i="1" s="1"/>
  <c r="BE386" i="1"/>
  <c r="BF386" i="1"/>
  <c r="BK386" i="1" s="1"/>
  <c r="BG386" i="1"/>
  <c r="BJ386" i="1"/>
  <c r="BL386" i="1"/>
  <c r="R387" i="1"/>
  <c r="AA387" i="1" s="1"/>
  <c r="S387" i="1"/>
  <c r="AI387" i="1" s="1"/>
  <c r="BD387" i="1"/>
  <c r="BI387" i="1" s="1"/>
  <c r="BE387" i="1"/>
  <c r="BF387" i="1"/>
  <c r="BK387" i="1" s="1"/>
  <c r="BG387" i="1"/>
  <c r="BJ387" i="1"/>
  <c r="BL387" i="1"/>
  <c r="R388" i="1"/>
  <c r="AA388" i="1" s="1"/>
  <c r="S388" i="1"/>
  <c r="AI388" i="1" s="1"/>
  <c r="BD388" i="1"/>
  <c r="BI388" i="1" s="1"/>
  <c r="BE388" i="1"/>
  <c r="BF388" i="1"/>
  <c r="BK388" i="1" s="1"/>
  <c r="BG388" i="1"/>
  <c r="BJ388" i="1"/>
  <c r="BL388" i="1"/>
  <c r="R389" i="1"/>
  <c r="AA389" i="1" s="1"/>
  <c r="S389" i="1"/>
  <c r="AI389" i="1" s="1"/>
  <c r="BD389" i="1"/>
  <c r="BI389" i="1" s="1"/>
  <c r="BE389" i="1"/>
  <c r="BF389" i="1"/>
  <c r="BK389" i="1" s="1"/>
  <c r="BG389" i="1"/>
  <c r="BJ389" i="1"/>
  <c r="BL389" i="1"/>
  <c r="R390" i="1"/>
  <c r="AA390" i="1" s="1"/>
  <c r="S390" i="1"/>
  <c r="AI390" i="1" s="1"/>
  <c r="BD390" i="1"/>
  <c r="BI390" i="1" s="1"/>
  <c r="BE390" i="1"/>
  <c r="BF390" i="1"/>
  <c r="BK390" i="1" s="1"/>
  <c r="BG390" i="1"/>
  <c r="BJ390" i="1"/>
  <c r="BL390" i="1"/>
  <c r="R391" i="1"/>
  <c r="AA391" i="1" s="1"/>
  <c r="S391" i="1"/>
  <c r="AI391" i="1" s="1"/>
  <c r="BD391" i="1"/>
  <c r="BI391" i="1" s="1"/>
  <c r="BE391" i="1"/>
  <c r="BF391" i="1"/>
  <c r="BK391" i="1" s="1"/>
  <c r="BG391" i="1"/>
  <c r="BJ391" i="1"/>
  <c r="BL391" i="1"/>
  <c r="R392" i="1"/>
  <c r="AA392" i="1" s="1"/>
  <c r="S392" i="1"/>
  <c r="AI392" i="1" s="1"/>
  <c r="BD392" i="1"/>
  <c r="BI392" i="1" s="1"/>
  <c r="BE392" i="1"/>
  <c r="BF392" i="1"/>
  <c r="BK392" i="1" s="1"/>
  <c r="BG392" i="1"/>
  <c r="BJ392" i="1"/>
  <c r="BL392" i="1"/>
  <c r="S393" i="1"/>
  <c r="AI393" i="1" s="1"/>
  <c r="BD393" i="1"/>
  <c r="BI393" i="1" s="1"/>
  <c r="BE393" i="1"/>
  <c r="BF393" i="1"/>
  <c r="BK393" i="1" s="1"/>
  <c r="BG393" i="1"/>
  <c r="BJ393" i="1"/>
  <c r="BL393" i="1"/>
  <c r="R394" i="1"/>
  <c r="AA394" i="1" s="1"/>
  <c r="S394" i="1"/>
  <c r="AI394" i="1" s="1"/>
  <c r="BD394" i="1"/>
  <c r="BI394" i="1" s="1"/>
  <c r="BE394" i="1"/>
  <c r="BF394" i="1"/>
  <c r="BK394" i="1" s="1"/>
  <c r="BG394" i="1"/>
  <c r="BJ394" i="1"/>
  <c r="BL394" i="1"/>
  <c r="R395" i="1"/>
  <c r="AA395" i="1" s="1"/>
  <c r="S395" i="1"/>
  <c r="AI395" i="1" s="1"/>
  <c r="BD395" i="1"/>
  <c r="BI395" i="1" s="1"/>
  <c r="BE395" i="1"/>
  <c r="BF395" i="1"/>
  <c r="BK395" i="1" s="1"/>
  <c r="BG395" i="1"/>
  <c r="BJ395" i="1"/>
  <c r="BL395" i="1"/>
  <c r="R396" i="1"/>
  <c r="AA396" i="1" s="1"/>
  <c r="S396" i="1"/>
  <c r="AI396" i="1" s="1"/>
  <c r="BD396" i="1"/>
  <c r="BI396" i="1" s="1"/>
  <c r="BE396" i="1"/>
  <c r="BF396" i="1"/>
  <c r="BK396" i="1" s="1"/>
  <c r="BG396" i="1"/>
  <c r="BJ396" i="1"/>
  <c r="BL396" i="1"/>
  <c r="R397" i="1"/>
  <c r="AA397" i="1" s="1"/>
  <c r="S397" i="1"/>
  <c r="AI397" i="1" s="1"/>
  <c r="BD397" i="1"/>
  <c r="BI397" i="1" s="1"/>
  <c r="BE397" i="1"/>
  <c r="BF397" i="1"/>
  <c r="BK397" i="1" s="1"/>
  <c r="BG397" i="1"/>
  <c r="BJ397" i="1"/>
  <c r="BL397" i="1"/>
  <c r="R398" i="1"/>
  <c r="AA398" i="1" s="1"/>
  <c r="S398" i="1"/>
  <c r="AI398" i="1" s="1"/>
  <c r="BD398" i="1"/>
  <c r="BI398" i="1" s="1"/>
  <c r="BE398" i="1"/>
  <c r="BF398" i="1"/>
  <c r="BK398" i="1" s="1"/>
  <c r="BG398" i="1"/>
  <c r="BJ398" i="1"/>
  <c r="BL398" i="1"/>
  <c r="R399" i="1"/>
  <c r="AA399" i="1" s="1"/>
  <c r="S399" i="1"/>
  <c r="AI399" i="1" s="1"/>
  <c r="BD399" i="1"/>
  <c r="BI399" i="1" s="1"/>
  <c r="BE399" i="1"/>
  <c r="BF399" i="1"/>
  <c r="BK399" i="1" s="1"/>
  <c r="BG399" i="1"/>
  <c r="BJ399" i="1"/>
  <c r="BL399" i="1"/>
  <c r="R400" i="1"/>
  <c r="AA400" i="1" s="1"/>
  <c r="S400" i="1"/>
  <c r="AI400" i="1" s="1"/>
  <c r="BD400" i="1"/>
  <c r="BI400" i="1" s="1"/>
  <c r="BE400" i="1"/>
  <c r="BF400" i="1"/>
  <c r="BK400" i="1" s="1"/>
  <c r="BG400" i="1"/>
  <c r="BJ400" i="1"/>
  <c r="BL400" i="1"/>
  <c r="S401" i="1"/>
  <c r="AI401" i="1" s="1"/>
  <c r="BD401" i="1"/>
  <c r="BI401" i="1" s="1"/>
  <c r="BE401" i="1"/>
  <c r="BF401" i="1"/>
  <c r="BK401" i="1" s="1"/>
  <c r="BG401" i="1"/>
  <c r="BJ401" i="1"/>
  <c r="BL401" i="1"/>
  <c r="R402" i="1"/>
  <c r="AA402" i="1" s="1"/>
  <c r="S402" i="1"/>
  <c r="AI402" i="1" s="1"/>
  <c r="BD402" i="1"/>
  <c r="BI402" i="1" s="1"/>
  <c r="BE402" i="1"/>
  <c r="BF402" i="1"/>
  <c r="BK402" i="1" s="1"/>
  <c r="BG402" i="1"/>
  <c r="BJ402" i="1"/>
  <c r="BL402" i="1"/>
  <c r="R403" i="1"/>
  <c r="AA403" i="1" s="1"/>
  <c r="S403" i="1"/>
  <c r="AI403" i="1" s="1"/>
  <c r="BD403" i="1"/>
  <c r="BI403" i="1" s="1"/>
  <c r="BE403" i="1"/>
  <c r="BF403" i="1"/>
  <c r="BK403" i="1" s="1"/>
  <c r="BG403" i="1"/>
  <c r="BJ403" i="1"/>
  <c r="BL403" i="1"/>
  <c r="R404" i="1"/>
  <c r="AA404" i="1" s="1"/>
  <c r="S404" i="1"/>
  <c r="AI404" i="1" s="1"/>
  <c r="BD404" i="1"/>
  <c r="BI404" i="1" s="1"/>
  <c r="BE404" i="1"/>
  <c r="BF404" i="1"/>
  <c r="BK404" i="1" s="1"/>
  <c r="BG404" i="1"/>
  <c r="BJ404" i="1"/>
  <c r="BL404" i="1"/>
  <c r="S405" i="1"/>
  <c r="AI405" i="1" s="1"/>
  <c r="BD405" i="1"/>
  <c r="BI405" i="1" s="1"/>
  <c r="BE405" i="1"/>
  <c r="BF405" i="1"/>
  <c r="BK405" i="1" s="1"/>
  <c r="BG405" i="1"/>
  <c r="BJ405" i="1"/>
  <c r="BL405" i="1"/>
  <c r="S406" i="1"/>
  <c r="AI406" i="1" s="1"/>
  <c r="BD406" i="1"/>
  <c r="BI406" i="1" s="1"/>
  <c r="BE406" i="1"/>
  <c r="BF406" i="1"/>
  <c r="BK406" i="1" s="1"/>
  <c r="BG406" i="1"/>
  <c r="BJ406" i="1"/>
  <c r="BL406" i="1"/>
  <c r="R407" i="1"/>
  <c r="AA407" i="1" s="1"/>
  <c r="S407" i="1"/>
  <c r="AI407" i="1" s="1"/>
  <c r="BD407" i="1"/>
  <c r="BI407" i="1" s="1"/>
  <c r="BE407" i="1"/>
  <c r="BF407" i="1"/>
  <c r="BK407" i="1" s="1"/>
  <c r="BG407" i="1"/>
  <c r="BJ407" i="1"/>
  <c r="BL407" i="1"/>
  <c r="R408" i="1"/>
  <c r="AA408" i="1" s="1"/>
  <c r="S408" i="1"/>
  <c r="AI408" i="1" s="1"/>
  <c r="BD408" i="1"/>
  <c r="BI408" i="1" s="1"/>
  <c r="BE408" i="1"/>
  <c r="BF408" i="1"/>
  <c r="BK408" i="1" s="1"/>
  <c r="BG408" i="1"/>
  <c r="BJ408" i="1"/>
  <c r="BL408" i="1"/>
  <c r="R409" i="1"/>
  <c r="AA409" i="1" s="1"/>
  <c r="S409" i="1"/>
  <c r="AI409" i="1" s="1"/>
  <c r="BD409" i="1"/>
  <c r="BI409" i="1" s="1"/>
  <c r="BE409" i="1"/>
  <c r="BF409" i="1"/>
  <c r="BK409" i="1" s="1"/>
  <c r="BG409" i="1"/>
  <c r="BJ409" i="1"/>
  <c r="BL409" i="1"/>
  <c r="R410" i="1"/>
  <c r="AA410" i="1" s="1"/>
  <c r="S410" i="1"/>
  <c r="AI410" i="1" s="1"/>
  <c r="BD410" i="1"/>
  <c r="BI410" i="1" s="1"/>
  <c r="BE410" i="1"/>
  <c r="BF410" i="1"/>
  <c r="BK410" i="1" s="1"/>
  <c r="BG410" i="1"/>
  <c r="BJ410" i="1"/>
  <c r="BL410" i="1"/>
  <c r="R411" i="1"/>
  <c r="AA411" i="1" s="1"/>
  <c r="S411" i="1"/>
  <c r="AI411" i="1" s="1"/>
  <c r="BD411" i="1"/>
  <c r="BI411" i="1" s="1"/>
  <c r="BE411" i="1"/>
  <c r="BF411" i="1"/>
  <c r="BK411" i="1" s="1"/>
  <c r="BG411" i="1"/>
  <c r="BJ411" i="1"/>
  <c r="BL411" i="1"/>
  <c r="BD412" i="1"/>
  <c r="BI412" i="1" s="1"/>
  <c r="BE412" i="1"/>
  <c r="BF412" i="1"/>
  <c r="BK412" i="1" s="1"/>
  <c r="BG412" i="1"/>
  <c r="BJ412" i="1"/>
  <c r="BL412" i="1"/>
  <c r="BD413" i="1"/>
  <c r="BI413" i="1" s="1"/>
  <c r="BE413" i="1"/>
  <c r="BF413" i="1"/>
  <c r="BK413" i="1" s="1"/>
  <c r="BG413" i="1"/>
  <c r="BJ413" i="1"/>
  <c r="BL413" i="1"/>
  <c r="BD414" i="1"/>
  <c r="BI414" i="1" s="1"/>
  <c r="BE414" i="1"/>
  <c r="BF414" i="1"/>
  <c r="BK414" i="1" s="1"/>
  <c r="BG414" i="1"/>
  <c r="BJ414" i="1"/>
  <c r="BL414" i="1"/>
  <c r="BD415" i="1"/>
  <c r="BI415" i="1" s="1"/>
  <c r="BE415" i="1"/>
  <c r="BF415" i="1"/>
  <c r="BK415" i="1" s="1"/>
  <c r="BG415" i="1"/>
  <c r="BJ415" i="1"/>
  <c r="BL415" i="1"/>
  <c r="BD416" i="1"/>
  <c r="BI416" i="1" s="1"/>
  <c r="BE416" i="1"/>
  <c r="BF416" i="1"/>
  <c r="BK416" i="1" s="1"/>
  <c r="BG416" i="1"/>
  <c r="BJ416" i="1"/>
  <c r="BL416" i="1"/>
  <c r="BD417" i="1"/>
  <c r="BI417" i="1" s="1"/>
  <c r="BE417" i="1"/>
  <c r="BF417" i="1"/>
  <c r="BK417" i="1" s="1"/>
  <c r="BG417" i="1"/>
  <c r="BJ417" i="1"/>
  <c r="BL417" i="1"/>
  <c r="BD418" i="1"/>
  <c r="BI418" i="1" s="1"/>
  <c r="BE418" i="1"/>
  <c r="BF418" i="1"/>
  <c r="BK418" i="1" s="1"/>
  <c r="BG418" i="1"/>
  <c r="BJ418" i="1"/>
  <c r="BL418" i="1"/>
  <c r="BD419" i="1"/>
  <c r="BI419" i="1" s="1"/>
  <c r="BE419" i="1"/>
  <c r="BF419" i="1"/>
  <c r="BK419" i="1" s="1"/>
  <c r="BG419" i="1"/>
  <c r="BJ419" i="1"/>
  <c r="BL419" i="1"/>
  <c r="BD420" i="1"/>
  <c r="BI420" i="1" s="1"/>
  <c r="BE420" i="1"/>
  <c r="BF420" i="1"/>
  <c r="BK420" i="1" s="1"/>
  <c r="BG420" i="1"/>
  <c r="BJ420" i="1"/>
  <c r="BL420" i="1"/>
  <c r="BD421" i="1"/>
  <c r="BI421" i="1" s="1"/>
  <c r="BE421" i="1"/>
  <c r="BF421" i="1"/>
  <c r="BK421" i="1" s="1"/>
  <c r="BG421" i="1"/>
  <c r="BJ421" i="1"/>
  <c r="BL421" i="1"/>
  <c r="BD422" i="1"/>
  <c r="BI422" i="1" s="1"/>
  <c r="BE422" i="1"/>
  <c r="BF422" i="1"/>
  <c r="BK422" i="1" s="1"/>
  <c r="BG422" i="1"/>
  <c r="BJ422" i="1"/>
  <c r="BL422" i="1"/>
  <c r="BD423" i="1"/>
  <c r="BI423" i="1" s="1"/>
  <c r="BE423" i="1"/>
  <c r="BF423" i="1"/>
  <c r="BK423" i="1" s="1"/>
  <c r="BG423" i="1"/>
  <c r="BJ423" i="1"/>
  <c r="BL423" i="1"/>
  <c r="BD424" i="1"/>
  <c r="BI424" i="1" s="1"/>
  <c r="BE424" i="1"/>
  <c r="BF424" i="1"/>
  <c r="BK424" i="1" s="1"/>
  <c r="BG424" i="1"/>
  <c r="BJ424" i="1"/>
  <c r="BL424" i="1"/>
  <c r="BD425" i="1"/>
  <c r="BI425" i="1" s="1"/>
  <c r="BE425" i="1"/>
  <c r="BF425" i="1"/>
  <c r="BK425" i="1" s="1"/>
  <c r="BG425" i="1"/>
  <c r="BJ425" i="1"/>
  <c r="BL425" i="1"/>
  <c r="BD426" i="1"/>
  <c r="BI426" i="1" s="1"/>
  <c r="BE426" i="1"/>
  <c r="BF426" i="1"/>
  <c r="BK426" i="1" s="1"/>
  <c r="BG426" i="1"/>
  <c r="BJ426" i="1"/>
  <c r="BL426" i="1"/>
  <c r="BD427" i="1"/>
  <c r="BI427" i="1" s="1"/>
  <c r="BE427" i="1"/>
  <c r="BF427" i="1"/>
  <c r="BK427" i="1" s="1"/>
  <c r="BG427" i="1"/>
  <c r="BJ427" i="1"/>
  <c r="BL427" i="1"/>
  <c r="BD428" i="1"/>
  <c r="BI428" i="1" s="1"/>
  <c r="BE428" i="1"/>
  <c r="BF428" i="1"/>
  <c r="BK428" i="1" s="1"/>
  <c r="BG428" i="1"/>
  <c r="BJ428" i="1"/>
  <c r="BL428" i="1"/>
  <c r="BD429" i="1"/>
  <c r="BI429" i="1" s="1"/>
  <c r="BE429" i="1"/>
  <c r="BF429" i="1"/>
  <c r="BK429" i="1" s="1"/>
  <c r="BG429" i="1"/>
  <c r="BJ429" i="1"/>
  <c r="BL429" i="1"/>
  <c r="BD430" i="1"/>
  <c r="BI430" i="1" s="1"/>
  <c r="BE430" i="1"/>
  <c r="BF430" i="1"/>
  <c r="BK430" i="1" s="1"/>
  <c r="BG430" i="1"/>
  <c r="BJ430" i="1"/>
  <c r="BL430" i="1"/>
  <c r="BD431" i="1"/>
  <c r="BI431" i="1" s="1"/>
  <c r="BE431" i="1"/>
  <c r="BF431" i="1"/>
  <c r="BK431" i="1" s="1"/>
  <c r="BG431" i="1"/>
  <c r="BJ431" i="1"/>
  <c r="BL431" i="1"/>
  <c r="BD432" i="1"/>
  <c r="BI432" i="1" s="1"/>
  <c r="BE432" i="1"/>
  <c r="BF432" i="1"/>
  <c r="BK432" i="1" s="1"/>
  <c r="BG432" i="1"/>
  <c r="BJ432" i="1"/>
  <c r="BL432" i="1"/>
  <c r="BD433" i="1"/>
  <c r="BI433" i="1" s="1"/>
  <c r="BE433" i="1"/>
  <c r="BF433" i="1"/>
  <c r="BK433" i="1" s="1"/>
  <c r="BG433" i="1"/>
  <c r="BJ433" i="1"/>
  <c r="BL433" i="1"/>
  <c r="BD434" i="1"/>
  <c r="BI434" i="1" s="1"/>
  <c r="BE434" i="1"/>
  <c r="BF434" i="1"/>
  <c r="BK434" i="1" s="1"/>
  <c r="BG434" i="1"/>
  <c r="BJ434" i="1"/>
  <c r="BL434" i="1"/>
  <c r="BD435" i="1"/>
  <c r="BI435" i="1" s="1"/>
  <c r="BE435" i="1"/>
  <c r="BF435" i="1"/>
  <c r="BK435" i="1" s="1"/>
  <c r="BG435" i="1"/>
  <c r="BJ435" i="1"/>
  <c r="BL435" i="1"/>
  <c r="BD436" i="1"/>
  <c r="BI436" i="1" s="1"/>
  <c r="BE436" i="1"/>
  <c r="BF436" i="1"/>
  <c r="BK436" i="1" s="1"/>
  <c r="BG436" i="1"/>
  <c r="BJ436" i="1"/>
  <c r="BL436" i="1"/>
  <c r="BD437" i="1"/>
  <c r="BI437" i="1" s="1"/>
  <c r="BE437" i="1"/>
  <c r="BF437" i="1"/>
  <c r="BK437" i="1" s="1"/>
  <c r="BG437" i="1"/>
  <c r="BJ437" i="1"/>
  <c r="BL437" i="1"/>
  <c r="BD438" i="1"/>
  <c r="BI438" i="1" s="1"/>
  <c r="BE438" i="1"/>
  <c r="BF438" i="1"/>
  <c r="BK438" i="1" s="1"/>
  <c r="BG438" i="1"/>
  <c r="BJ438" i="1"/>
  <c r="BL438" i="1"/>
  <c r="BD439" i="1"/>
  <c r="BI439" i="1" s="1"/>
  <c r="BE439" i="1"/>
  <c r="BF439" i="1"/>
  <c r="BK439" i="1" s="1"/>
  <c r="BG439" i="1"/>
  <c r="BJ439" i="1"/>
  <c r="BL439" i="1"/>
  <c r="BD440" i="1"/>
  <c r="BI440" i="1" s="1"/>
  <c r="BE440" i="1"/>
  <c r="BF440" i="1"/>
  <c r="BK440" i="1" s="1"/>
  <c r="BG440" i="1"/>
  <c r="BJ440" i="1"/>
  <c r="BL440" i="1"/>
  <c r="BD441" i="1"/>
  <c r="BI441" i="1" s="1"/>
  <c r="BE441" i="1"/>
  <c r="BF441" i="1"/>
  <c r="BK441" i="1" s="1"/>
  <c r="BG441" i="1"/>
  <c r="BJ441" i="1"/>
  <c r="BL441" i="1"/>
  <c r="BD442" i="1"/>
  <c r="BI442" i="1" s="1"/>
  <c r="BE442" i="1"/>
  <c r="BF442" i="1"/>
  <c r="BK442" i="1" s="1"/>
  <c r="BG442" i="1"/>
  <c r="BJ442" i="1"/>
  <c r="BL442" i="1"/>
  <c r="BD443" i="1"/>
  <c r="BI443" i="1" s="1"/>
  <c r="BE443" i="1"/>
  <c r="BF443" i="1"/>
  <c r="BK443" i="1" s="1"/>
  <c r="BG443" i="1"/>
  <c r="BJ443" i="1"/>
  <c r="BL443" i="1"/>
  <c r="BD444" i="1"/>
  <c r="BI444" i="1" s="1"/>
  <c r="BE444" i="1"/>
  <c r="BF444" i="1"/>
  <c r="BK444" i="1" s="1"/>
  <c r="BG444" i="1"/>
  <c r="BJ444" i="1"/>
  <c r="BL444" i="1"/>
  <c r="BD445" i="1"/>
  <c r="BI445" i="1" s="1"/>
  <c r="BE445" i="1"/>
  <c r="BF445" i="1"/>
  <c r="BK445" i="1" s="1"/>
  <c r="BG445" i="1"/>
  <c r="BJ445" i="1"/>
  <c r="BL445" i="1"/>
  <c r="BD446" i="1"/>
  <c r="BI446" i="1" s="1"/>
  <c r="BE446" i="1"/>
  <c r="BF446" i="1"/>
  <c r="BK446" i="1" s="1"/>
  <c r="BG446" i="1"/>
  <c r="BJ446" i="1"/>
  <c r="BL446" i="1"/>
  <c r="BD447" i="1"/>
  <c r="BI447" i="1" s="1"/>
  <c r="BE447" i="1"/>
  <c r="BF447" i="1"/>
  <c r="BK447" i="1" s="1"/>
  <c r="BG447" i="1"/>
  <c r="BJ447" i="1"/>
  <c r="BL447" i="1"/>
  <c r="BD448" i="1"/>
  <c r="BI448" i="1" s="1"/>
  <c r="BE448" i="1"/>
  <c r="BF448" i="1"/>
  <c r="BK448" i="1" s="1"/>
  <c r="BG448" i="1"/>
  <c r="BJ448" i="1"/>
  <c r="BL448" i="1"/>
  <c r="BD449" i="1"/>
  <c r="BI449" i="1" s="1"/>
  <c r="BE449" i="1"/>
  <c r="BF449" i="1"/>
  <c r="BK449" i="1" s="1"/>
  <c r="BG449" i="1"/>
  <c r="BJ449" i="1"/>
  <c r="BL449" i="1"/>
  <c r="BD450" i="1"/>
  <c r="BI450" i="1" s="1"/>
  <c r="BE450" i="1"/>
  <c r="BF450" i="1"/>
  <c r="BK450" i="1" s="1"/>
  <c r="BG450" i="1"/>
  <c r="BJ450" i="1"/>
  <c r="BL450" i="1"/>
  <c r="BD451" i="1"/>
  <c r="BI451" i="1" s="1"/>
  <c r="BE451" i="1"/>
  <c r="BF451" i="1"/>
  <c r="BK451" i="1" s="1"/>
  <c r="BG451" i="1"/>
  <c r="BJ451" i="1"/>
  <c r="BL451" i="1"/>
  <c r="BD452" i="1"/>
  <c r="BI452" i="1" s="1"/>
  <c r="BE452" i="1"/>
  <c r="BF452" i="1"/>
  <c r="BK452" i="1" s="1"/>
  <c r="BG452" i="1"/>
  <c r="BJ452" i="1"/>
  <c r="BL452" i="1"/>
  <c r="BD453" i="1"/>
  <c r="BI453" i="1" s="1"/>
  <c r="BE453" i="1"/>
  <c r="BF453" i="1"/>
  <c r="BK453" i="1" s="1"/>
  <c r="BG453" i="1"/>
  <c r="BJ453" i="1"/>
  <c r="BL453" i="1"/>
  <c r="BD454" i="1"/>
  <c r="BI454" i="1" s="1"/>
  <c r="BE454" i="1"/>
  <c r="BF454" i="1"/>
  <c r="BK454" i="1" s="1"/>
  <c r="BG454" i="1"/>
  <c r="BJ454" i="1"/>
  <c r="BL454" i="1"/>
  <c r="BD455" i="1"/>
  <c r="BI455" i="1" s="1"/>
  <c r="BE455" i="1"/>
  <c r="BF455" i="1"/>
  <c r="BK455" i="1" s="1"/>
  <c r="BG455" i="1"/>
  <c r="BJ455" i="1"/>
  <c r="BL455" i="1"/>
  <c r="BD456" i="1"/>
  <c r="BI456" i="1" s="1"/>
  <c r="BE456" i="1"/>
  <c r="BF456" i="1"/>
  <c r="BK456" i="1" s="1"/>
  <c r="BG456" i="1"/>
  <c r="BJ456" i="1"/>
  <c r="BL456" i="1"/>
  <c r="BD457" i="1"/>
  <c r="BI457" i="1" s="1"/>
  <c r="BE457" i="1"/>
  <c r="BF457" i="1"/>
  <c r="BK457" i="1" s="1"/>
  <c r="BG457" i="1"/>
  <c r="BJ457" i="1"/>
  <c r="BL457" i="1"/>
  <c r="BD458" i="1"/>
  <c r="BI458" i="1" s="1"/>
  <c r="BE458" i="1"/>
  <c r="BF458" i="1"/>
  <c r="BK458" i="1" s="1"/>
  <c r="BG458" i="1"/>
  <c r="BJ458" i="1"/>
  <c r="BL458" i="1"/>
  <c r="BD459" i="1"/>
  <c r="BI459" i="1" s="1"/>
  <c r="BE459" i="1"/>
  <c r="BF459" i="1"/>
  <c r="BK459" i="1" s="1"/>
  <c r="BG459" i="1"/>
  <c r="BJ459" i="1"/>
  <c r="BL459" i="1"/>
  <c r="BD460" i="1"/>
  <c r="BI460" i="1" s="1"/>
  <c r="BE460" i="1"/>
  <c r="BF460" i="1"/>
  <c r="BK460" i="1" s="1"/>
  <c r="BG460" i="1"/>
  <c r="BJ460" i="1"/>
  <c r="BL460" i="1"/>
  <c r="BD461" i="1"/>
  <c r="BI461" i="1" s="1"/>
  <c r="BE461" i="1"/>
  <c r="BF461" i="1"/>
  <c r="BK461" i="1" s="1"/>
  <c r="BG461" i="1"/>
  <c r="BJ461" i="1"/>
  <c r="BL461" i="1"/>
  <c r="BD462" i="1"/>
  <c r="BI462" i="1" s="1"/>
  <c r="BE462" i="1"/>
  <c r="BF462" i="1"/>
  <c r="BK462" i="1" s="1"/>
  <c r="BG462" i="1"/>
  <c r="BJ462" i="1"/>
  <c r="BL462" i="1"/>
  <c r="BD463" i="1"/>
  <c r="BI463" i="1" s="1"/>
  <c r="BE463" i="1"/>
  <c r="BF463" i="1"/>
  <c r="BK463" i="1" s="1"/>
  <c r="BG463" i="1"/>
  <c r="BJ463" i="1"/>
  <c r="BL463" i="1"/>
  <c r="BD464" i="1"/>
  <c r="BI464" i="1" s="1"/>
  <c r="BE464" i="1"/>
  <c r="BF464" i="1"/>
  <c r="BK464" i="1" s="1"/>
  <c r="BG464" i="1"/>
  <c r="BJ464" i="1"/>
  <c r="BL464" i="1"/>
  <c r="BD465" i="1"/>
  <c r="BI465" i="1" s="1"/>
  <c r="BE465" i="1"/>
  <c r="BF465" i="1"/>
  <c r="BK465" i="1" s="1"/>
  <c r="BG465" i="1"/>
  <c r="BJ465" i="1"/>
  <c r="BL465" i="1"/>
  <c r="BD466" i="1"/>
  <c r="BI466" i="1" s="1"/>
  <c r="BE466" i="1"/>
  <c r="BF466" i="1"/>
  <c r="BK466" i="1" s="1"/>
  <c r="BG466" i="1"/>
  <c r="BJ466" i="1"/>
  <c r="BL466" i="1"/>
  <c r="BD467" i="1"/>
  <c r="BI467" i="1" s="1"/>
  <c r="BE467" i="1"/>
  <c r="BF467" i="1"/>
  <c r="BK467" i="1" s="1"/>
  <c r="BG467" i="1"/>
  <c r="BJ467" i="1"/>
  <c r="BL467" i="1"/>
  <c r="BD468" i="1"/>
  <c r="BI468" i="1" s="1"/>
  <c r="BE468" i="1"/>
  <c r="BF468" i="1"/>
  <c r="BK468" i="1" s="1"/>
  <c r="BG468" i="1"/>
  <c r="BJ468" i="1"/>
  <c r="BL468" i="1"/>
  <c r="BD469" i="1"/>
  <c r="BI469" i="1" s="1"/>
  <c r="BE469" i="1"/>
  <c r="BF469" i="1"/>
  <c r="BK469" i="1" s="1"/>
  <c r="BG469" i="1"/>
  <c r="BJ469" i="1"/>
  <c r="BL469" i="1"/>
  <c r="BD470" i="1"/>
  <c r="BI470" i="1" s="1"/>
  <c r="BE470" i="1"/>
  <c r="BF470" i="1"/>
  <c r="BK470" i="1" s="1"/>
  <c r="BG470" i="1"/>
  <c r="BJ470" i="1"/>
  <c r="BL470" i="1"/>
  <c r="AH9" i="22" l="1"/>
  <c r="AH413" i="1"/>
  <c r="AB376" i="1"/>
  <c r="AB373" i="1"/>
  <c r="AB365" i="1"/>
  <c r="AB364" i="1"/>
  <c r="AB363" i="1"/>
  <c r="AB362" i="1"/>
  <c r="AB361" i="1"/>
  <c r="AB352" i="1"/>
  <c r="AB351" i="1"/>
  <c r="AB346" i="1"/>
  <c r="AB345" i="1"/>
  <c r="AB344" i="1"/>
  <c r="AB343" i="1"/>
  <c r="AB342" i="1"/>
  <c r="AB340" i="1"/>
  <c r="AB339" i="1"/>
  <c r="AB310" i="1"/>
  <c r="AB308" i="1"/>
  <c r="AB307" i="1"/>
  <c r="AC306" i="1"/>
  <c r="AB306" i="1"/>
  <c r="AB305" i="1"/>
  <c r="AB304" i="1"/>
  <c r="AB303" i="1"/>
  <c r="AB302" i="1"/>
  <c r="AB301" i="1"/>
  <c r="AB299" i="1"/>
  <c r="AB298" i="1"/>
  <c r="AB297" i="1"/>
  <c r="AB295" i="1"/>
  <c r="AB293" i="1"/>
  <c r="AB292" i="1"/>
  <c r="AB291" i="1"/>
  <c r="AB290" i="1"/>
  <c r="AB289" i="1"/>
  <c r="AB287" i="1"/>
  <c r="AB285" i="1"/>
  <c r="AB284" i="1"/>
  <c r="AB282" i="1"/>
  <c r="AB280" i="1"/>
  <c r="AB279" i="1"/>
  <c r="AB278" i="1"/>
  <c r="AB277" i="1"/>
  <c r="AB276" i="1"/>
  <c r="AB274" i="1"/>
  <c r="AB272" i="1"/>
  <c r="AB271" i="1"/>
  <c r="AB270" i="1"/>
  <c r="AB268" i="1"/>
  <c r="AB267" i="1"/>
  <c r="AB266" i="1"/>
  <c r="AB265" i="1"/>
  <c r="AB264" i="1"/>
  <c r="AB262" i="1"/>
  <c r="AB259" i="1"/>
  <c r="AB257" i="1"/>
  <c r="AB256" i="1"/>
  <c r="AB255" i="1"/>
  <c r="AB254" i="1"/>
  <c r="AB251" i="1"/>
  <c r="AB250" i="1"/>
  <c r="AB249" i="1"/>
  <c r="AB248" i="1"/>
  <c r="AB247" i="1"/>
  <c r="AB246" i="1"/>
  <c r="AB245" i="1"/>
  <c r="AB244" i="1"/>
  <c r="AB228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4" i="1"/>
  <c r="AB203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40" i="1"/>
  <c r="AB139" i="1"/>
  <c r="AB138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4" i="1"/>
  <c r="AB103" i="1"/>
  <c r="AB102" i="1"/>
  <c r="AB101" i="1"/>
  <c r="U36" i="1"/>
  <c r="V36" i="1" s="1"/>
  <c r="AB411" i="1"/>
  <c r="AB410" i="1"/>
  <c r="AB409" i="1"/>
  <c r="AB408" i="1"/>
  <c r="AB407" i="1"/>
  <c r="AB404" i="1"/>
  <c r="AB403" i="1"/>
  <c r="AB402" i="1"/>
  <c r="AB400" i="1"/>
  <c r="AB399" i="1"/>
  <c r="AB398" i="1"/>
  <c r="AB397" i="1"/>
  <c r="AB396" i="1"/>
  <c r="AB395" i="1"/>
  <c r="AB394" i="1"/>
  <c r="AB392" i="1"/>
  <c r="AB391" i="1"/>
  <c r="AB390" i="1"/>
  <c r="AB389" i="1"/>
  <c r="AB388" i="1"/>
  <c r="AB387" i="1"/>
  <c r="AB386" i="1"/>
  <c r="AB384" i="1"/>
  <c r="AB383" i="1"/>
  <c r="AB381" i="1"/>
  <c r="AB372" i="1"/>
  <c r="AB366" i="1"/>
  <c r="AB358" i="1"/>
  <c r="AB357" i="1"/>
  <c r="AB356" i="1"/>
  <c r="AB350" i="1"/>
  <c r="AB349" i="1"/>
  <c r="AB348" i="1"/>
  <c r="AB337" i="1"/>
  <c r="AB333" i="1"/>
  <c r="AB332" i="1"/>
  <c r="AB330" i="1"/>
  <c r="AB329" i="1"/>
  <c r="AB328" i="1"/>
  <c r="AB327" i="1"/>
  <c r="AB326" i="1"/>
  <c r="AB325" i="1"/>
  <c r="AB324" i="1"/>
  <c r="AB323" i="1"/>
  <c r="AB321" i="1"/>
  <c r="AB320" i="1"/>
  <c r="AB318" i="1"/>
  <c r="AB317" i="1"/>
  <c r="AB316" i="1"/>
  <c r="AB315" i="1"/>
  <c r="AB314" i="1"/>
  <c r="AB313" i="1"/>
  <c r="AB312" i="1"/>
  <c r="AB311" i="1"/>
  <c r="AB253" i="1"/>
  <c r="AB252" i="1"/>
  <c r="AB243" i="1"/>
  <c r="AB242" i="1"/>
  <c r="AB241" i="1"/>
  <c r="AB240" i="1"/>
  <c r="AB238" i="1"/>
  <c r="AB236" i="1"/>
  <c r="AB235" i="1"/>
  <c r="AB234" i="1"/>
  <c r="AB233" i="1"/>
  <c r="AB232" i="1"/>
  <c r="AB231" i="1"/>
  <c r="AB230" i="1"/>
  <c r="AB229" i="1"/>
  <c r="AB207" i="1"/>
  <c r="AB206" i="1"/>
  <c r="AB205" i="1"/>
  <c r="AB202" i="1"/>
  <c r="AB201" i="1"/>
  <c r="AB171" i="1"/>
  <c r="AB170" i="1"/>
  <c r="AB169" i="1"/>
  <c r="AB167" i="1"/>
  <c r="AB166" i="1"/>
  <c r="AB165" i="1"/>
  <c r="AB164" i="1"/>
  <c r="AB163" i="1"/>
  <c r="AB161" i="1"/>
  <c r="AB160" i="1"/>
  <c r="AB159" i="1"/>
  <c r="AB158" i="1"/>
  <c r="AB157" i="1"/>
  <c r="AB156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37" i="1"/>
  <c r="AB136" i="1"/>
  <c r="AB135" i="1"/>
  <c r="AB134" i="1"/>
  <c r="AB133" i="1"/>
  <c r="AB132" i="1"/>
  <c r="AB131" i="1"/>
  <c r="AB95" i="1"/>
  <c r="AB91" i="1"/>
  <c r="AB60" i="1"/>
  <c r="AB32" i="1"/>
  <c r="AB31" i="1"/>
  <c r="AB30" i="1"/>
  <c r="AB29" i="1"/>
  <c r="AB28" i="1"/>
  <c r="AB26" i="1"/>
  <c r="U47" i="1"/>
  <c r="V47" i="1" s="1"/>
  <c r="U46" i="1"/>
  <c r="V46" i="1" s="1"/>
  <c r="U44" i="1"/>
  <c r="V44" i="1" s="1"/>
  <c r="U43" i="1"/>
  <c r="V43" i="1" s="1"/>
  <c r="U41" i="1"/>
  <c r="V41" i="1" s="1"/>
  <c r="U40" i="1"/>
  <c r="V40" i="1" s="1"/>
  <c r="U39" i="1"/>
  <c r="V39" i="1" s="1"/>
  <c r="U37" i="1"/>
  <c r="V37" i="1" s="1"/>
  <c r="U35" i="1"/>
  <c r="V35" i="1" s="1"/>
  <c r="U33" i="1"/>
  <c r="V33" i="1" s="1"/>
  <c r="U32" i="1"/>
  <c r="V32" i="1" s="1"/>
  <c r="AC32" i="1" s="1"/>
  <c r="U31" i="1"/>
  <c r="V31" i="1" s="1"/>
  <c r="AC31" i="1" s="1"/>
  <c r="U30" i="1"/>
  <c r="V30" i="1" s="1"/>
  <c r="AC30" i="1" s="1"/>
  <c r="U29" i="1"/>
  <c r="V29" i="1" s="1"/>
  <c r="AC29" i="1" s="1"/>
  <c r="U28" i="1"/>
  <c r="V28" i="1" s="1"/>
  <c r="AC28" i="1" s="1"/>
  <c r="U27" i="1"/>
  <c r="V27" i="1" s="1"/>
  <c r="U26" i="1"/>
  <c r="V26" i="1" s="1"/>
  <c r="AC26" i="1" s="1"/>
  <c r="U25" i="1"/>
  <c r="V25" i="1" s="1"/>
  <c r="U24" i="1"/>
  <c r="V24" i="1" s="1"/>
  <c r="U23" i="1"/>
  <c r="V23" i="1" s="1"/>
  <c r="U22" i="1"/>
  <c r="V22" i="1" s="1"/>
  <c r="U21" i="1"/>
  <c r="V21" i="1" s="1"/>
  <c r="U20" i="1"/>
  <c r="V20" i="1" s="1"/>
  <c r="U18" i="1"/>
  <c r="V18" i="1" s="1"/>
  <c r="U17" i="1"/>
  <c r="V17" i="1" s="1"/>
  <c r="U16" i="1"/>
  <c r="V16" i="1" s="1"/>
  <c r="U15" i="1"/>
  <c r="V15" i="1" s="1"/>
  <c r="U13" i="1"/>
  <c r="V13" i="1" s="1"/>
  <c r="U12" i="1"/>
  <c r="V12" i="1" s="1"/>
  <c r="U11" i="1"/>
  <c r="V11" i="1" s="1"/>
  <c r="U401" i="1"/>
  <c r="V401" i="1" s="1"/>
  <c r="U400" i="1"/>
  <c r="V400" i="1" s="1"/>
  <c r="AC400" i="1" s="1"/>
  <c r="U398" i="1"/>
  <c r="V398" i="1" s="1"/>
  <c r="AC398" i="1" s="1"/>
  <c r="U397" i="1"/>
  <c r="V397" i="1" s="1"/>
  <c r="AC397" i="1" s="1"/>
  <c r="U396" i="1"/>
  <c r="V396" i="1" s="1"/>
  <c r="AC396" i="1" s="1"/>
  <c r="U395" i="1"/>
  <c r="V395" i="1" s="1"/>
  <c r="AC395" i="1" s="1"/>
  <c r="U393" i="1"/>
  <c r="V393" i="1" s="1"/>
  <c r="U392" i="1"/>
  <c r="V392" i="1" s="1"/>
  <c r="AC392" i="1" s="1"/>
  <c r="U390" i="1"/>
  <c r="V390" i="1" s="1"/>
  <c r="AC390" i="1" s="1"/>
  <c r="U387" i="1"/>
  <c r="V387" i="1" s="1"/>
  <c r="AC387" i="1" s="1"/>
  <c r="U384" i="1"/>
  <c r="V384" i="1" s="1"/>
  <c r="AC384" i="1" s="1"/>
  <c r="U383" i="1"/>
  <c r="V383" i="1" s="1"/>
  <c r="AC383" i="1" s="1"/>
  <c r="AH383" i="1" s="1"/>
  <c r="AW383" i="1" s="1"/>
  <c r="U382" i="1"/>
  <c r="V382" i="1" s="1"/>
  <c r="U381" i="1"/>
  <c r="V381" i="1" s="1"/>
  <c r="AC381" i="1" s="1"/>
  <c r="U380" i="1"/>
  <c r="V380" i="1" s="1"/>
  <c r="AC380" i="1" s="1"/>
  <c r="AH380" i="1" s="1"/>
  <c r="AW380" i="1" s="1"/>
  <c r="U306" i="1"/>
  <c r="U305" i="1"/>
  <c r="V305" i="1" s="1"/>
  <c r="AC305" i="1" s="1"/>
  <c r="U304" i="1"/>
  <c r="V304" i="1" s="1"/>
  <c r="AC304" i="1" s="1"/>
  <c r="U303" i="1"/>
  <c r="V303" i="1" s="1"/>
  <c r="AC303" i="1" s="1"/>
  <c r="U302" i="1"/>
  <c r="V302" i="1" s="1"/>
  <c r="AC302" i="1" s="1"/>
  <c r="U301" i="1"/>
  <c r="V301" i="1" s="1"/>
  <c r="AC301" i="1" s="1"/>
  <c r="U300" i="1"/>
  <c r="V300" i="1" s="1"/>
  <c r="U299" i="1"/>
  <c r="V299" i="1" s="1"/>
  <c r="AC299" i="1" s="1"/>
  <c r="U298" i="1"/>
  <c r="V298" i="1" s="1"/>
  <c r="AC298" i="1" s="1"/>
  <c r="U297" i="1"/>
  <c r="V297" i="1" s="1"/>
  <c r="AC297" i="1" s="1"/>
  <c r="U296" i="1"/>
  <c r="V296" i="1" s="1"/>
  <c r="U295" i="1"/>
  <c r="V295" i="1" s="1"/>
  <c r="AC295" i="1" s="1"/>
  <c r="U294" i="1"/>
  <c r="V294" i="1" s="1"/>
  <c r="U293" i="1"/>
  <c r="V293" i="1" s="1"/>
  <c r="AC293" i="1" s="1"/>
  <c r="AH293" i="1" s="1"/>
  <c r="AW293" i="1" s="1"/>
  <c r="U292" i="1"/>
  <c r="V292" i="1" s="1"/>
  <c r="AC292" i="1" s="1"/>
  <c r="U291" i="1"/>
  <c r="V291" i="1" s="1"/>
  <c r="AC291" i="1" s="1"/>
  <c r="U290" i="1"/>
  <c r="V290" i="1" s="1"/>
  <c r="AC290" i="1" s="1"/>
  <c r="U289" i="1"/>
  <c r="V289" i="1" s="1"/>
  <c r="AC289" i="1" s="1"/>
  <c r="U288" i="1"/>
  <c r="V288" i="1" s="1"/>
  <c r="U287" i="1"/>
  <c r="V287" i="1" s="1"/>
  <c r="AC287" i="1" s="1"/>
  <c r="U286" i="1"/>
  <c r="V286" i="1" s="1"/>
  <c r="U285" i="1"/>
  <c r="V285" i="1" s="1"/>
  <c r="AC285" i="1" s="1"/>
  <c r="AH285" i="1" s="1"/>
  <c r="AW285" i="1" s="1"/>
  <c r="U284" i="1"/>
  <c r="V284" i="1" s="1"/>
  <c r="AC284" i="1" s="1"/>
  <c r="U283" i="1"/>
  <c r="V283" i="1" s="1"/>
  <c r="U282" i="1"/>
  <c r="V282" i="1" s="1"/>
  <c r="AC282" i="1" s="1"/>
  <c r="U281" i="1"/>
  <c r="V281" i="1" s="1"/>
  <c r="U280" i="1"/>
  <c r="V280" i="1" s="1"/>
  <c r="AC280" i="1" s="1"/>
  <c r="U279" i="1"/>
  <c r="V279" i="1" s="1"/>
  <c r="AC279" i="1" s="1"/>
  <c r="U278" i="1"/>
  <c r="V278" i="1" s="1"/>
  <c r="AC278" i="1" s="1"/>
  <c r="U277" i="1"/>
  <c r="V277" i="1" s="1"/>
  <c r="AC277" i="1" s="1"/>
  <c r="U276" i="1"/>
  <c r="V276" i="1" s="1"/>
  <c r="AC276" i="1" s="1"/>
  <c r="U275" i="1"/>
  <c r="V275" i="1" s="1"/>
  <c r="U274" i="1"/>
  <c r="V274" i="1" s="1"/>
  <c r="AC274" i="1" s="1"/>
  <c r="U273" i="1"/>
  <c r="V273" i="1" s="1"/>
  <c r="U272" i="1"/>
  <c r="V272" i="1" s="1"/>
  <c r="AC272" i="1" s="1"/>
  <c r="U271" i="1"/>
  <c r="V271" i="1" s="1"/>
  <c r="AC271" i="1" s="1"/>
  <c r="AH271" i="1" s="1"/>
  <c r="AW271" i="1" s="1"/>
  <c r="U270" i="1"/>
  <c r="V270" i="1" s="1"/>
  <c r="AC270" i="1" s="1"/>
  <c r="U269" i="1"/>
  <c r="V269" i="1" s="1"/>
  <c r="U268" i="1"/>
  <c r="V268" i="1" s="1"/>
  <c r="AC268" i="1" s="1"/>
  <c r="U267" i="1"/>
  <c r="V267" i="1" s="1"/>
  <c r="AC267" i="1" s="1"/>
  <c r="U266" i="1"/>
  <c r="V266" i="1" s="1"/>
  <c r="AC266" i="1" s="1"/>
  <c r="U265" i="1"/>
  <c r="V265" i="1" s="1"/>
  <c r="AC265" i="1" s="1"/>
  <c r="U264" i="1"/>
  <c r="V264" i="1" s="1"/>
  <c r="AC264" i="1" s="1"/>
  <c r="U263" i="1"/>
  <c r="V263" i="1" s="1"/>
  <c r="U262" i="1"/>
  <c r="V262" i="1" s="1"/>
  <c r="AC262" i="1" s="1"/>
  <c r="U261" i="1"/>
  <c r="V261" i="1" s="1"/>
  <c r="U260" i="1"/>
  <c r="V260" i="1" s="1"/>
  <c r="U259" i="1"/>
  <c r="V259" i="1" s="1"/>
  <c r="AC259" i="1" s="1"/>
  <c r="AI259" i="1" s="1"/>
  <c r="U203" i="1"/>
  <c r="V203" i="1" s="1"/>
  <c r="AC203" i="1" s="1"/>
  <c r="AC9" i="1"/>
  <c r="AB9" i="1"/>
  <c r="Y3" i="21"/>
  <c r="Y5" i="21" s="1"/>
  <c r="BH305" i="1"/>
  <c r="AK103" i="6"/>
  <c r="AQ103" i="6"/>
  <c r="AU103" i="6" s="1"/>
  <c r="AO103" i="6"/>
  <c r="AV103" i="6"/>
  <c r="AT103" i="6"/>
  <c r="AR103" i="6"/>
  <c r="AP103" i="6"/>
  <c r="BM373" i="1"/>
  <c r="BH37" i="1"/>
  <c r="BH13" i="1"/>
  <c r="AK14" i="22"/>
  <c r="BH47" i="1"/>
  <c r="BH18" i="1"/>
  <c r="BH12" i="1"/>
  <c r="BM443" i="1"/>
  <c r="BM425" i="1"/>
  <c r="BH386" i="1"/>
  <c r="BH287" i="1"/>
  <c r="BH277" i="1"/>
  <c r="BM340" i="1"/>
  <c r="BH397" i="1"/>
  <c r="BH392" i="1"/>
  <c r="BM366" i="1"/>
  <c r="BH365" i="1"/>
  <c r="BH300" i="1"/>
  <c r="BH281" i="1"/>
  <c r="BH258" i="1"/>
  <c r="BH40" i="1"/>
  <c r="BH33" i="1"/>
  <c r="AH14" i="22"/>
  <c r="BM376" i="1"/>
  <c r="BM337" i="1"/>
  <c r="BM257" i="1"/>
  <c r="BM239" i="1"/>
  <c r="BM237" i="1"/>
  <c r="BM235" i="1"/>
  <c r="BM233" i="1"/>
  <c r="BM231" i="1"/>
  <c r="BM229" i="1"/>
  <c r="BM227" i="1"/>
  <c r="BM225" i="1"/>
  <c r="BM223" i="1"/>
  <c r="BM221" i="1"/>
  <c r="BM219" i="1"/>
  <c r="BM217" i="1"/>
  <c r="BM215" i="1"/>
  <c r="BM213" i="1"/>
  <c r="BM211" i="1"/>
  <c r="BM209" i="1"/>
  <c r="BM207" i="1"/>
  <c r="BM205" i="1"/>
  <c r="BM203" i="1"/>
  <c r="BH179" i="1"/>
  <c r="BH118" i="1"/>
  <c r="BH117" i="1"/>
  <c r="BH116" i="1"/>
  <c r="BH115" i="1"/>
  <c r="BH114" i="1"/>
  <c r="BH113" i="1"/>
  <c r="BH112" i="1"/>
  <c r="BH111" i="1"/>
  <c r="BH110" i="1"/>
  <c r="BH109" i="1"/>
  <c r="BH108" i="1"/>
  <c r="BH107" i="1"/>
  <c r="BH106" i="1"/>
  <c r="BH105" i="1"/>
  <c r="BM467" i="1"/>
  <c r="BM447" i="1"/>
  <c r="BH445" i="1"/>
  <c r="BH444" i="1"/>
  <c r="BM417" i="1"/>
  <c r="BM368" i="1"/>
  <c r="BM362" i="1"/>
  <c r="BM361" i="1"/>
  <c r="BH339" i="1"/>
  <c r="BM336" i="1"/>
  <c r="BH292" i="1"/>
  <c r="BH283" i="1"/>
  <c r="BH279" i="1"/>
  <c r="BH271" i="1"/>
  <c r="AK12" i="22"/>
  <c r="BH104" i="1"/>
  <c r="BH103" i="1"/>
  <c r="BH102" i="1"/>
  <c r="BH101" i="1"/>
  <c r="BH100" i="1"/>
  <c r="BH99" i="1"/>
  <c r="BH98" i="1"/>
  <c r="BH97" i="1"/>
  <c r="BH96" i="1"/>
  <c r="BH95" i="1"/>
  <c r="BH94" i="1"/>
  <c r="BH93" i="1"/>
  <c r="BH92" i="1"/>
  <c r="BH91" i="1"/>
  <c r="BH90" i="1"/>
  <c r="BH89" i="1"/>
  <c r="BH88" i="1"/>
  <c r="BH87" i="1"/>
  <c r="BH86" i="1"/>
  <c r="BH85" i="1"/>
  <c r="BH84" i="1"/>
  <c r="BH83" i="1"/>
  <c r="BH82" i="1"/>
  <c r="BH81" i="1"/>
  <c r="BH80" i="1"/>
  <c r="BH79" i="1"/>
  <c r="BH78" i="1"/>
  <c r="BH77" i="1"/>
  <c r="BH76" i="1"/>
  <c r="BH75" i="1"/>
  <c r="BH74" i="1"/>
  <c r="BH73" i="1"/>
  <c r="BH72" i="1"/>
  <c r="BH46" i="1"/>
  <c r="BH44" i="1"/>
  <c r="BH41" i="1"/>
  <c r="BH32" i="1"/>
  <c r="AK13" i="22"/>
  <c r="AQ13" i="22"/>
  <c r="AU13" i="22" s="1"/>
  <c r="AO13" i="22"/>
  <c r="AV13" i="22"/>
  <c r="AT13" i="22"/>
  <c r="AR13" i="22"/>
  <c r="AP13" i="22"/>
  <c r="BM255" i="1"/>
  <c r="BM253" i="1"/>
  <c r="BM251" i="1"/>
  <c r="BM249" i="1"/>
  <c r="BM247" i="1"/>
  <c r="BM245" i="1"/>
  <c r="BM243" i="1"/>
  <c r="BM241" i="1"/>
  <c r="BH427" i="1"/>
  <c r="BH426" i="1"/>
  <c r="BM421" i="1"/>
  <c r="BH419" i="1"/>
  <c r="AX419" i="1" s="1"/>
  <c r="BA419" i="1" s="1"/>
  <c r="BH418" i="1"/>
  <c r="BH389" i="1"/>
  <c r="BH360" i="1"/>
  <c r="BH335" i="1"/>
  <c r="BM330" i="1"/>
  <c r="BH330" i="1"/>
  <c r="BH301" i="1"/>
  <c r="BH296" i="1"/>
  <c r="BH289" i="1"/>
  <c r="BH273" i="1"/>
  <c r="BH266" i="1"/>
  <c r="BH43" i="1"/>
  <c r="BH36" i="1"/>
  <c r="BH17" i="1"/>
  <c r="BH9" i="1"/>
  <c r="BH256" i="1"/>
  <c r="BH254" i="1"/>
  <c r="BH252" i="1"/>
  <c r="BH250" i="1"/>
  <c r="BH248" i="1"/>
  <c r="BH246" i="1"/>
  <c r="BH244" i="1"/>
  <c r="BH242" i="1"/>
  <c r="BH240" i="1"/>
  <c r="BH238" i="1"/>
  <c r="BH236" i="1"/>
  <c r="BH234" i="1"/>
  <c r="BH232" i="1"/>
  <c r="BH230" i="1"/>
  <c r="BH228" i="1"/>
  <c r="BH226" i="1"/>
  <c r="BH224" i="1"/>
  <c r="BH222" i="1"/>
  <c r="BH220" i="1"/>
  <c r="BH218" i="1"/>
  <c r="BH216" i="1"/>
  <c r="BH214" i="1"/>
  <c r="BH212" i="1"/>
  <c r="BH210" i="1"/>
  <c r="BH208" i="1"/>
  <c r="BH206" i="1"/>
  <c r="BH204" i="1"/>
  <c r="BH180" i="1"/>
  <c r="AH12" i="22"/>
  <c r="U399" i="1"/>
  <c r="V399" i="1" s="1"/>
  <c r="AC399" i="1" s="1"/>
  <c r="U394" i="1"/>
  <c r="V394" i="1" s="1"/>
  <c r="AC394" i="1" s="1"/>
  <c r="U388" i="1"/>
  <c r="V388" i="1" s="1"/>
  <c r="AC388" i="1" s="1"/>
  <c r="BM374" i="1"/>
  <c r="BM350" i="1"/>
  <c r="BM319" i="1"/>
  <c r="BM312" i="1"/>
  <c r="BM358" i="1"/>
  <c r="BM435" i="1"/>
  <c r="BM431" i="1"/>
  <c r="U391" i="1"/>
  <c r="V391" i="1" s="1"/>
  <c r="AC391" i="1" s="1"/>
  <c r="U385" i="1"/>
  <c r="V385" i="1" s="1"/>
  <c r="BM378" i="1"/>
  <c r="BM372" i="1"/>
  <c r="BM369" i="1"/>
  <c r="BM363" i="1"/>
  <c r="BM357" i="1"/>
  <c r="BM353" i="1"/>
  <c r="BM349" i="1"/>
  <c r="BM326" i="1"/>
  <c r="BM320" i="1"/>
  <c r="BH469" i="1"/>
  <c r="BH468" i="1"/>
  <c r="BM439" i="1"/>
  <c r="BH437" i="1"/>
  <c r="BH436" i="1"/>
  <c r="BH399" i="1"/>
  <c r="BH394" i="1"/>
  <c r="BH391" i="1"/>
  <c r="BH388" i="1"/>
  <c r="BH385" i="1"/>
  <c r="BH379" i="1"/>
  <c r="BH377" i="1"/>
  <c r="BH375" i="1"/>
  <c r="BH371" i="1"/>
  <c r="BM370" i="1"/>
  <c r="BM364" i="1"/>
  <c r="BH356" i="1"/>
  <c r="BM354" i="1"/>
  <c r="BM352" i="1"/>
  <c r="BH348" i="1"/>
  <c r="BM327" i="1"/>
  <c r="BH318" i="1"/>
  <c r="BM313" i="1"/>
  <c r="BH302" i="1"/>
  <c r="BH298" i="1"/>
  <c r="BH294" i="1"/>
  <c r="BH290" i="1"/>
  <c r="BH282" i="1"/>
  <c r="BH272" i="1"/>
  <c r="BH262" i="1"/>
  <c r="AK11" i="22"/>
  <c r="BM346" i="1"/>
  <c r="BM338" i="1"/>
  <c r="BM333" i="1"/>
  <c r="BM331" i="1"/>
  <c r="BM324" i="1"/>
  <c r="AH11" i="22"/>
  <c r="BM345" i="1"/>
  <c r="BM344" i="1"/>
  <c r="BM343" i="1"/>
  <c r="BH342" i="1"/>
  <c r="BM332" i="1"/>
  <c r="BM329" i="1"/>
  <c r="BM325" i="1"/>
  <c r="BM323" i="1"/>
  <c r="BH321" i="1"/>
  <c r="BM445" i="1"/>
  <c r="BM437" i="1"/>
  <c r="BM429" i="1"/>
  <c r="BM379" i="1"/>
  <c r="BM371" i="1"/>
  <c r="BM365" i="1"/>
  <c r="BM360" i="1"/>
  <c r="BM356" i="1"/>
  <c r="BM348" i="1"/>
  <c r="BM342" i="1"/>
  <c r="BM339" i="1"/>
  <c r="BM335" i="1"/>
  <c r="BM321" i="1"/>
  <c r="BM465" i="1"/>
  <c r="BH465" i="1"/>
  <c r="BM463" i="1"/>
  <c r="BH463" i="1"/>
  <c r="BM461" i="1"/>
  <c r="BH461" i="1"/>
  <c r="BM459" i="1"/>
  <c r="BH459" i="1"/>
  <c r="BM457" i="1"/>
  <c r="BH457" i="1"/>
  <c r="BM455" i="1"/>
  <c r="BH455" i="1"/>
  <c r="BM453" i="1"/>
  <c r="BH453" i="1"/>
  <c r="BM451" i="1"/>
  <c r="BH451" i="1"/>
  <c r="BM449" i="1"/>
  <c r="BH449" i="1"/>
  <c r="BH448" i="1"/>
  <c r="BM441" i="1"/>
  <c r="BH441" i="1"/>
  <c r="BH440" i="1"/>
  <c r="BM433" i="1"/>
  <c r="BH433" i="1"/>
  <c r="BH432" i="1"/>
  <c r="BM413" i="1"/>
  <c r="BH400" i="1"/>
  <c r="BH398" i="1"/>
  <c r="BH396" i="1"/>
  <c r="BH395" i="1"/>
  <c r="BH393" i="1"/>
  <c r="BH384" i="1"/>
  <c r="BH382" i="1"/>
  <c r="BH380" i="1"/>
  <c r="BM367" i="1"/>
  <c r="BH367" i="1"/>
  <c r="BM359" i="1"/>
  <c r="BH359" i="1"/>
  <c r="BM355" i="1"/>
  <c r="BH355" i="1"/>
  <c r="BM351" i="1"/>
  <c r="BH351" i="1"/>
  <c r="BM347" i="1"/>
  <c r="BH347" i="1"/>
  <c r="BM341" i="1"/>
  <c r="BH341" i="1"/>
  <c r="BM334" i="1"/>
  <c r="BH334" i="1"/>
  <c r="BM328" i="1"/>
  <c r="BH328" i="1"/>
  <c r="BM322" i="1"/>
  <c r="BH322" i="1"/>
  <c r="BM315" i="1"/>
  <c r="BM311" i="1"/>
  <c r="BM309" i="1"/>
  <c r="BM307" i="1"/>
  <c r="BH303" i="1"/>
  <c r="BH299" i="1"/>
  <c r="BH297" i="1"/>
  <c r="BH295" i="1"/>
  <c r="BH293" i="1"/>
  <c r="BH291" i="1"/>
  <c r="BH285" i="1"/>
  <c r="BH284" i="1"/>
  <c r="BH275" i="1"/>
  <c r="BH274" i="1"/>
  <c r="BH269" i="1"/>
  <c r="BH268" i="1"/>
  <c r="BH267" i="1"/>
  <c r="BH265" i="1"/>
  <c r="BH264" i="1"/>
  <c r="BH263" i="1"/>
  <c r="BH261" i="1"/>
  <c r="BH260" i="1"/>
  <c r="BH259" i="1"/>
  <c r="U45" i="1"/>
  <c r="V45" i="1" s="1"/>
  <c r="U38" i="1"/>
  <c r="V38" i="1" s="1"/>
  <c r="U19" i="1"/>
  <c r="V19" i="1" s="1"/>
  <c r="U10" i="1"/>
  <c r="V10" i="1" s="1"/>
  <c r="BM10" i="22"/>
  <c r="BM7" i="22" s="1"/>
  <c r="BM469" i="1"/>
  <c r="BM377" i="1"/>
  <c r="BM375" i="1"/>
  <c r="BM316" i="1"/>
  <c r="BM308" i="1"/>
  <c r="BM256" i="1"/>
  <c r="BM254" i="1"/>
  <c r="BM252" i="1"/>
  <c r="BM250" i="1"/>
  <c r="BM248" i="1"/>
  <c r="BM246" i="1"/>
  <c r="BM244" i="1"/>
  <c r="BM242" i="1"/>
  <c r="BM240" i="1"/>
  <c r="BM238" i="1"/>
  <c r="BM236" i="1"/>
  <c r="BM234" i="1"/>
  <c r="BM232" i="1"/>
  <c r="BM230" i="1"/>
  <c r="BM228" i="1"/>
  <c r="BM226" i="1"/>
  <c r="BM224" i="1"/>
  <c r="BM222" i="1"/>
  <c r="BM220" i="1"/>
  <c r="BM218" i="1"/>
  <c r="BM216" i="1"/>
  <c r="BM214" i="1"/>
  <c r="BM212" i="1"/>
  <c r="BM210" i="1"/>
  <c r="BM208" i="1"/>
  <c r="BM206" i="1"/>
  <c r="BM204" i="1"/>
  <c r="U48" i="1"/>
  <c r="V48" i="1" s="1"/>
  <c r="U42" i="1"/>
  <c r="V42" i="1" s="1"/>
  <c r="U34" i="1"/>
  <c r="V34" i="1" s="1"/>
  <c r="U14" i="1"/>
  <c r="V14" i="1" s="1"/>
  <c r="BH71" i="1"/>
  <c r="BH70" i="1"/>
  <c r="BH69" i="1"/>
  <c r="BH68" i="1"/>
  <c r="BH67" i="1"/>
  <c r="BH66" i="1"/>
  <c r="BH65" i="1"/>
  <c r="BH64" i="1"/>
  <c r="BH63" i="1"/>
  <c r="BH62" i="1"/>
  <c r="BH61" i="1"/>
  <c r="BH60" i="1"/>
  <c r="BH59" i="1"/>
  <c r="BH58" i="1"/>
  <c r="BH57" i="1"/>
  <c r="BH56" i="1"/>
  <c r="BH55" i="1"/>
  <c r="BH54" i="1"/>
  <c r="BH53" i="1"/>
  <c r="BH52" i="1"/>
  <c r="BH51" i="1"/>
  <c r="BH50" i="1"/>
  <c r="BH49" i="1"/>
  <c r="BH48" i="1"/>
  <c r="BH45" i="1"/>
  <c r="BH42" i="1"/>
  <c r="BH39" i="1"/>
  <c r="BH38" i="1"/>
  <c r="BH35" i="1"/>
  <c r="BH34" i="1"/>
  <c r="BH31" i="1"/>
  <c r="BH30" i="1"/>
  <c r="BH29" i="1"/>
  <c r="BH28" i="1"/>
  <c r="BH27" i="1"/>
  <c r="BH26" i="1"/>
  <c r="BH25" i="1"/>
  <c r="BH24" i="1"/>
  <c r="BH23" i="1"/>
  <c r="BH22" i="1"/>
  <c r="BH21" i="1"/>
  <c r="BH20" i="1"/>
  <c r="BH19" i="1"/>
  <c r="BH16" i="1"/>
  <c r="BH15" i="1"/>
  <c r="BH14" i="1"/>
  <c r="BH11" i="1"/>
  <c r="BH10" i="1"/>
  <c r="BH280" i="1"/>
  <c r="BH278" i="1"/>
  <c r="BH276" i="1"/>
  <c r="BH270" i="1"/>
  <c r="BM318" i="1"/>
  <c r="BM317" i="1"/>
  <c r="BH317" i="1"/>
  <c r="BM314" i="1"/>
  <c r="BH314" i="1"/>
  <c r="BM310" i="1"/>
  <c r="BH310" i="1"/>
  <c r="BM306" i="1"/>
  <c r="BH306" i="1"/>
  <c r="BH304" i="1"/>
  <c r="BH288" i="1"/>
  <c r="BH286" i="1"/>
  <c r="BM470" i="1"/>
  <c r="BH470" i="1"/>
  <c r="BH467" i="1"/>
  <c r="BM466" i="1"/>
  <c r="BH466" i="1"/>
  <c r="BM468" i="1"/>
  <c r="BM464" i="1"/>
  <c r="BM462" i="1"/>
  <c r="BH462" i="1"/>
  <c r="BM458" i="1"/>
  <c r="BH458" i="1"/>
  <c r="BM454" i="1"/>
  <c r="BH454" i="1"/>
  <c r="BM450" i="1"/>
  <c r="BH450" i="1"/>
  <c r="BH447" i="1"/>
  <c r="BM446" i="1"/>
  <c r="BH446" i="1"/>
  <c r="BH443" i="1"/>
  <c r="BM442" i="1"/>
  <c r="BH442" i="1"/>
  <c r="BH439" i="1"/>
  <c r="BM438" i="1"/>
  <c r="BH438" i="1"/>
  <c r="BH435" i="1"/>
  <c r="BM434" i="1"/>
  <c r="BH434" i="1"/>
  <c r="BH431" i="1"/>
  <c r="BH430" i="1"/>
  <c r="BM423" i="1"/>
  <c r="BH423" i="1"/>
  <c r="BH422" i="1"/>
  <c r="BH415" i="1"/>
  <c r="BH414" i="1"/>
  <c r="AX414" i="1" s="1"/>
  <c r="BA414" i="1" s="1"/>
  <c r="BH387" i="1"/>
  <c r="BH381" i="1"/>
  <c r="BH378" i="1"/>
  <c r="BH374" i="1"/>
  <c r="BH373" i="1"/>
  <c r="BH370" i="1"/>
  <c r="BH369" i="1"/>
  <c r="BH366" i="1"/>
  <c r="BH362" i="1"/>
  <c r="BH361" i="1"/>
  <c r="BH358" i="1"/>
  <c r="BH357" i="1"/>
  <c r="BH354" i="1"/>
  <c r="BH353" i="1"/>
  <c r="BH350" i="1"/>
  <c r="BH349" i="1"/>
  <c r="BH346" i="1"/>
  <c r="BH345" i="1"/>
  <c r="BH338" i="1"/>
  <c r="BH337" i="1"/>
  <c r="BH336" i="1"/>
  <c r="BH333" i="1"/>
  <c r="BH332" i="1"/>
  <c r="BH327" i="1"/>
  <c r="BH326" i="1"/>
  <c r="BH323" i="1"/>
  <c r="BH320" i="1"/>
  <c r="BH319" i="1"/>
  <c r="BH316" i="1"/>
  <c r="BH315" i="1"/>
  <c r="BH313" i="1"/>
  <c r="BH312" i="1"/>
  <c r="BH309" i="1"/>
  <c r="BH308" i="1"/>
  <c r="BH257" i="1"/>
  <c r="BH255" i="1"/>
  <c r="BH253" i="1"/>
  <c r="BH251" i="1"/>
  <c r="BH249" i="1"/>
  <c r="BH247" i="1"/>
  <c r="BH245" i="1"/>
  <c r="BH243" i="1"/>
  <c r="BH241" i="1"/>
  <c r="BH239" i="1"/>
  <c r="BH237" i="1"/>
  <c r="BH235" i="1"/>
  <c r="BH233" i="1"/>
  <c r="BH231" i="1"/>
  <c r="BH229" i="1"/>
  <c r="BH227" i="1"/>
  <c r="BH225" i="1"/>
  <c r="BH223" i="1"/>
  <c r="BH221" i="1"/>
  <c r="BH219" i="1"/>
  <c r="BH217" i="1"/>
  <c r="BH215" i="1"/>
  <c r="BH213" i="1"/>
  <c r="BH211" i="1"/>
  <c r="BH209" i="1"/>
  <c r="BH207" i="1"/>
  <c r="BH205" i="1"/>
  <c r="BH203" i="1"/>
  <c r="BM202" i="1"/>
  <c r="BH202" i="1"/>
  <c r="BM201" i="1"/>
  <c r="BH201" i="1"/>
  <c r="BM200" i="1"/>
  <c r="BH200" i="1"/>
  <c r="BM199" i="1"/>
  <c r="BH199" i="1"/>
  <c r="BM198" i="1"/>
  <c r="BH198" i="1"/>
  <c r="BM197" i="1"/>
  <c r="BH197" i="1"/>
  <c r="BM196" i="1"/>
  <c r="BH196" i="1"/>
  <c r="BM195" i="1"/>
  <c r="BH195" i="1"/>
  <c r="BM194" i="1"/>
  <c r="BH194" i="1"/>
  <c r="BM193" i="1"/>
  <c r="BH193" i="1"/>
  <c r="BM192" i="1"/>
  <c r="BH192" i="1"/>
  <c r="BM191" i="1"/>
  <c r="BH191" i="1"/>
  <c r="BM190" i="1"/>
  <c r="BH190" i="1"/>
  <c r="BM189" i="1"/>
  <c r="BH189" i="1"/>
  <c r="BM188" i="1"/>
  <c r="BH188" i="1"/>
  <c r="BM187" i="1"/>
  <c r="BH187" i="1"/>
  <c r="BM186" i="1"/>
  <c r="BH186" i="1"/>
  <c r="BM185" i="1"/>
  <c r="BH185" i="1"/>
  <c r="BM184" i="1"/>
  <c r="BH184" i="1"/>
  <c r="BM183" i="1"/>
  <c r="BH183" i="1"/>
  <c r="BM182" i="1"/>
  <c r="BH182" i="1"/>
  <c r="BM181" i="1"/>
  <c r="BH181" i="1"/>
  <c r="BM180" i="1"/>
  <c r="BM179" i="1"/>
  <c r="BH464" i="1"/>
  <c r="BM460" i="1"/>
  <c r="BH460" i="1"/>
  <c r="BM456" i="1"/>
  <c r="BH456" i="1"/>
  <c r="BM452" i="1"/>
  <c r="BH452" i="1"/>
  <c r="BM448" i="1"/>
  <c r="BM444" i="1"/>
  <c r="BM440" i="1"/>
  <c r="BM436" i="1"/>
  <c r="BM432" i="1"/>
  <c r="BH390" i="1"/>
  <c r="BH383" i="1"/>
  <c r="BH376" i="1"/>
  <c r="BH372" i="1"/>
  <c r="BH368" i="1"/>
  <c r="BH364" i="1"/>
  <c r="BH363" i="1"/>
  <c r="BH352" i="1"/>
  <c r="BH344" i="1"/>
  <c r="BH343" i="1"/>
  <c r="BH340" i="1"/>
  <c r="BH331" i="1"/>
  <c r="BH329" i="1"/>
  <c r="BH325" i="1"/>
  <c r="BH324" i="1"/>
  <c r="BH311" i="1"/>
  <c r="BH307" i="1"/>
  <c r="BM178" i="1"/>
  <c r="BH178" i="1"/>
  <c r="BM177" i="1"/>
  <c r="BH177" i="1"/>
  <c r="BM176" i="1"/>
  <c r="BH176" i="1"/>
  <c r="BM175" i="1"/>
  <c r="BH175" i="1"/>
  <c r="BM174" i="1"/>
  <c r="BH174" i="1"/>
  <c r="BM173" i="1"/>
  <c r="BH173" i="1"/>
  <c r="BM172" i="1"/>
  <c r="BH172" i="1"/>
  <c r="BM171" i="1"/>
  <c r="BH171" i="1"/>
  <c r="BM170" i="1"/>
  <c r="BH170" i="1"/>
  <c r="BM169" i="1"/>
  <c r="BH169" i="1"/>
  <c r="BM168" i="1"/>
  <c r="BH168" i="1"/>
  <c r="BM167" i="1"/>
  <c r="BH167" i="1"/>
  <c r="BM166" i="1"/>
  <c r="BH166" i="1"/>
  <c r="BM165" i="1"/>
  <c r="BH165" i="1"/>
  <c r="BM164" i="1"/>
  <c r="BH164" i="1"/>
  <c r="BM163" i="1"/>
  <c r="BH163" i="1"/>
  <c r="BM162" i="1"/>
  <c r="BH162" i="1"/>
  <c r="BM161" i="1"/>
  <c r="BH161" i="1"/>
  <c r="BM160" i="1"/>
  <c r="BH160" i="1"/>
  <c r="BM159" i="1"/>
  <c r="BH159" i="1"/>
  <c r="BM158" i="1"/>
  <c r="BH158" i="1"/>
  <c r="BM157" i="1"/>
  <c r="BH157" i="1"/>
  <c r="BM156" i="1"/>
  <c r="BH156" i="1"/>
  <c r="BM155" i="1"/>
  <c r="BH155" i="1"/>
  <c r="BM154" i="1"/>
  <c r="BH154" i="1"/>
  <c r="BM153" i="1"/>
  <c r="BH153" i="1"/>
  <c r="BM152" i="1"/>
  <c r="BH152" i="1"/>
  <c r="BM151" i="1"/>
  <c r="BH151" i="1"/>
  <c r="BM150" i="1"/>
  <c r="BH150" i="1"/>
  <c r="BM149" i="1"/>
  <c r="BH149" i="1"/>
  <c r="BM148" i="1"/>
  <c r="BH148" i="1"/>
  <c r="BM147" i="1"/>
  <c r="BH147" i="1"/>
  <c r="BM146" i="1"/>
  <c r="BH146" i="1"/>
  <c r="BM145" i="1"/>
  <c r="BH145" i="1"/>
  <c r="BM144" i="1"/>
  <c r="BH144" i="1"/>
  <c r="BM143" i="1"/>
  <c r="BH143" i="1"/>
  <c r="BM142" i="1"/>
  <c r="BH142" i="1"/>
  <c r="BM141" i="1"/>
  <c r="BH141" i="1"/>
  <c r="BM140" i="1"/>
  <c r="BH140" i="1"/>
  <c r="BM139" i="1"/>
  <c r="BH139" i="1"/>
  <c r="BM138" i="1"/>
  <c r="BH138" i="1"/>
  <c r="BM137" i="1"/>
  <c r="BH137" i="1"/>
  <c r="BM136" i="1"/>
  <c r="BH136" i="1"/>
  <c r="BM135" i="1"/>
  <c r="BH135" i="1"/>
  <c r="BM134" i="1"/>
  <c r="BH134" i="1"/>
  <c r="BM133" i="1"/>
  <c r="BH133" i="1"/>
  <c r="BM132" i="1"/>
  <c r="BH132" i="1"/>
  <c r="BM131" i="1"/>
  <c r="BH131" i="1"/>
  <c r="BM130" i="1"/>
  <c r="BH130" i="1"/>
  <c r="BM129" i="1"/>
  <c r="BH129" i="1"/>
  <c r="BM128" i="1"/>
  <c r="BH128" i="1"/>
  <c r="BM127" i="1"/>
  <c r="BH127" i="1"/>
  <c r="BM126" i="1"/>
  <c r="BH126" i="1"/>
  <c r="BM125" i="1"/>
  <c r="BH125" i="1"/>
  <c r="BM124" i="1"/>
  <c r="BH124" i="1"/>
  <c r="BM123" i="1"/>
  <c r="BH123" i="1"/>
  <c r="BM122" i="1"/>
  <c r="BH122" i="1"/>
  <c r="BM121" i="1"/>
  <c r="BH121" i="1"/>
  <c r="BM120" i="1"/>
  <c r="BH120" i="1"/>
  <c r="BM119" i="1"/>
  <c r="BH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AI9" i="1"/>
  <c r="BM430" i="1"/>
  <c r="BM422" i="1"/>
  <c r="BM427" i="1"/>
  <c r="BM426" i="1"/>
  <c r="BM419" i="1"/>
  <c r="AZ419" i="1" s="1"/>
  <c r="BM418" i="1"/>
  <c r="BM415" i="1"/>
  <c r="BM414" i="1"/>
  <c r="AZ414" i="1" s="1"/>
  <c r="U389" i="1"/>
  <c r="V389" i="1" s="1"/>
  <c r="AC389" i="1" s="1"/>
  <c r="U386" i="1"/>
  <c r="V386" i="1" s="1"/>
  <c r="AC386" i="1" s="1"/>
  <c r="BH429" i="1"/>
  <c r="BM428" i="1"/>
  <c r="BH428" i="1"/>
  <c r="BH425" i="1"/>
  <c r="BM424" i="1"/>
  <c r="BH424" i="1"/>
  <c r="BH421" i="1"/>
  <c r="BM420" i="1"/>
  <c r="AZ420" i="1" s="1"/>
  <c r="BH420" i="1"/>
  <c r="AX420" i="1" s="1"/>
  <c r="BA420" i="1" s="1"/>
  <c r="BH417" i="1"/>
  <c r="BM416" i="1"/>
  <c r="BH416" i="1"/>
  <c r="BH413" i="1"/>
  <c r="BM412" i="1"/>
  <c r="BH412" i="1"/>
  <c r="BM411" i="1"/>
  <c r="BH411" i="1"/>
  <c r="BM410" i="1"/>
  <c r="BH410" i="1"/>
  <c r="BM409" i="1"/>
  <c r="BH409" i="1"/>
  <c r="BM408" i="1"/>
  <c r="BH408" i="1"/>
  <c r="BM407" i="1"/>
  <c r="BH407" i="1"/>
  <c r="BM406" i="1"/>
  <c r="BH406" i="1"/>
  <c r="BM405" i="1"/>
  <c r="BH405" i="1"/>
  <c r="BM404" i="1"/>
  <c r="BH404" i="1"/>
  <c r="BM403" i="1"/>
  <c r="BH403" i="1"/>
  <c r="BM402" i="1"/>
  <c r="BH402" i="1"/>
  <c r="BM401" i="1"/>
  <c r="BH401" i="1"/>
  <c r="AV9" i="22"/>
  <c r="AT9" i="22"/>
  <c r="AR9" i="22"/>
  <c r="AP9" i="22"/>
  <c r="AQ9" i="22"/>
  <c r="AO9" i="22"/>
  <c r="BH7" i="22"/>
  <c r="BH6" i="22"/>
  <c r="AK9" i="22"/>
  <c r="BM399" i="1"/>
  <c r="BM397" i="1"/>
  <c r="BM394" i="1"/>
  <c r="U412" i="1"/>
  <c r="V412" i="1" s="1"/>
  <c r="AC412" i="1" s="1"/>
  <c r="AH412" i="1" s="1"/>
  <c r="AW412" i="1" s="1"/>
  <c r="U411" i="1"/>
  <c r="V411" i="1" s="1"/>
  <c r="AC411" i="1" s="1"/>
  <c r="AH411" i="1" s="1"/>
  <c r="AW411" i="1" s="1"/>
  <c r="U410" i="1"/>
  <c r="V410" i="1" s="1"/>
  <c r="AC410" i="1" s="1"/>
  <c r="U409" i="1"/>
  <c r="V409" i="1" s="1"/>
  <c r="AC409" i="1" s="1"/>
  <c r="AH409" i="1" s="1"/>
  <c r="AW409" i="1" s="1"/>
  <c r="U408" i="1"/>
  <c r="V408" i="1" s="1"/>
  <c r="AC408" i="1" s="1"/>
  <c r="AH408" i="1" s="1"/>
  <c r="AW408" i="1" s="1"/>
  <c r="U407" i="1"/>
  <c r="V407" i="1" s="1"/>
  <c r="AC407" i="1" s="1"/>
  <c r="AH407" i="1" s="1"/>
  <c r="AW407" i="1" s="1"/>
  <c r="U406" i="1"/>
  <c r="V406" i="1" s="1"/>
  <c r="U405" i="1"/>
  <c r="V405" i="1" s="1"/>
  <c r="U404" i="1"/>
  <c r="V404" i="1" s="1"/>
  <c r="AC404" i="1" s="1"/>
  <c r="U403" i="1"/>
  <c r="V403" i="1" s="1"/>
  <c r="AC403" i="1" s="1"/>
  <c r="U402" i="1"/>
  <c r="V402" i="1" s="1"/>
  <c r="AC402" i="1" s="1"/>
  <c r="BM400" i="1"/>
  <c r="BM398" i="1"/>
  <c r="BM396" i="1"/>
  <c r="BM395" i="1"/>
  <c r="BM393" i="1"/>
  <c r="BM391" i="1"/>
  <c r="BM389" i="1"/>
  <c r="BM388" i="1"/>
  <c r="BM386" i="1"/>
  <c r="BM384" i="1"/>
  <c r="BM382" i="1"/>
  <c r="U378" i="1"/>
  <c r="V378" i="1" s="1"/>
  <c r="U376" i="1"/>
  <c r="V376" i="1" s="1"/>
  <c r="AC376" i="1" s="1"/>
  <c r="U374" i="1"/>
  <c r="V374" i="1" s="1"/>
  <c r="U372" i="1"/>
  <c r="V372" i="1" s="1"/>
  <c r="AC372" i="1" s="1"/>
  <c r="U370" i="1"/>
  <c r="V370" i="1" s="1"/>
  <c r="U368" i="1"/>
  <c r="V368" i="1" s="1"/>
  <c r="U366" i="1"/>
  <c r="V366" i="1" s="1"/>
  <c r="AC366" i="1" s="1"/>
  <c r="AH366" i="1" s="1"/>
  <c r="AW366" i="1" s="1"/>
  <c r="U364" i="1"/>
  <c r="V364" i="1" s="1"/>
  <c r="AC364" i="1" s="1"/>
  <c r="U362" i="1"/>
  <c r="V362" i="1" s="1"/>
  <c r="AC362" i="1" s="1"/>
  <c r="U360" i="1"/>
  <c r="V360" i="1" s="1"/>
  <c r="U358" i="1"/>
  <c r="V358" i="1" s="1"/>
  <c r="AC358" i="1" s="1"/>
  <c r="U356" i="1"/>
  <c r="V356" i="1" s="1"/>
  <c r="AC356" i="1" s="1"/>
  <c r="U354" i="1"/>
  <c r="V354" i="1" s="1"/>
  <c r="U352" i="1"/>
  <c r="V352" i="1" s="1"/>
  <c r="AC352" i="1" s="1"/>
  <c r="U350" i="1"/>
  <c r="V350" i="1" s="1"/>
  <c r="AC350" i="1" s="1"/>
  <c r="U348" i="1"/>
  <c r="V348" i="1" s="1"/>
  <c r="AC348" i="1" s="1"/>
  <c r="U346" i="1"/>
  <c r="V346" i="1" s="1"/>
  <c r="AC346" i="1" s="1"/>
  <c r="AH346" i="1" s="1"/>
  <c r="AW346" i="1" s="1"/>
  <c r="U344" i="1"/>
  <c r="V344" i="1" s="1"/>
  <c r="AC344" i="1" s="1"/>
  <c r="U342" i="1"/>
  <c r="V342" i="1" s="1"/>
  <c r="AC342" i="1" s="1"/>
  <c r="U340" i="1"/>
  <c r="V340" i="1" s="1"/>
  <c r="AC340" i="1" s="1"/>
  <c r="AH340" i="1" s="1"/>
  <c r="AW340" i="1" s="1"/>
  <c r="U338" i="1"/>
  <c r="V338" i="1" s="1"/>
  <c r="AC338" i="1" s="1"/>
  <c r="U337" i="1"/>
  <c r="V337" i="1" s="1"/>
  <c r="AC337" i="1" s="1"/>
  <c r="U335" i="1"/>
  <c r="V335" i="1" s="1"/>
  <c r="U333" i="1"/>
  <c r="V333" i="1" s="1"/>
  <c r="AC333" i="1" s="1"/>
  <c r="U331" i="1"/>
  <c r="V331" i="1" s="1"/>
  <c r="AC331" i="1" s="1"/>
  <c r="U329" i="1"/>
  <c r="V329" i="1" s="1"/>
  <c r="AC329" i="1" s="1"/>
  <c r="U327" i="1"/>
  <c r="V327" i="1" s="1"/>
  <c r="AC327" i="1" s="1"/>
  <c r="AH327" i="1" s="1"/>
  <c r="AW327" i="1" s="1"/>
  <c r="U325" i="1"/>
  <c r="V325" i="1" s="1"/>
  <c r="AC325" i="1" s="1"/>
  <c r="U323" i="1"/>
  <c r="V323" i="1" s="1"/>
  <c r="AC323" i="1" s="1"/>
  <c r="U322" i="1"/>
  <c r="V322" i="1" s="1"/>
  <c r="U320" i="1"/>
  <c r="V320" i="1" s="1"/>
  <c r="AC320" i="1" s="1"/>
  <c r="U318" i="1"/>
  <c r="V318" i="1" s="1"/>
  <c r="AC318" i="1" s="1"/>
  <c r="U316" i="1"/>
  <c r="V316" i="1" s="1"/>
  <c r="AC316" i="1" s="1"/>
  <c r="U314" i="1"/>
  <c r="V314" i="1" s="1"/>
  <c r="AC314" i="1" s="1"/>
  <c r="U313" i="1"/>
  <c r="V313" i="1" s="1"/>
  <c r="AC313" i="1" s="1"/>
  <c r="U311" i="1"/>
  <c r="V311" i="1" s="1"/>
  <c r="AC311" i="1" s="1"/>
  <c r="U309" i="1"/>
  <c r="V309" i="1" s="1"/>
  <c r="U307" i="1"/>
  <c r="V307" i="1" s="1"/>
  <c r="AC307" i="1" s="1"/>
  <c r="BM277" i="1"/>
  <c r="BM276" i="1"/>
  <c r="BM273" i="1"/>
  <c r="BM271" i="1"/>
  <c r="BM269" i="1"/>
  <c r="BM267" i="1"/>
  <c r="BM265" i="1"/>
  <c r="BM263" i="1"/>
  <c r="BM261" i="1"/>
  <c r="BM259" i="1"/>
  <c r="U257" i="1"/>
  <c r="V257" i="1" s="1"/>
  <c r="AC257" i="1" s="1"/>
  <c r="U255" i="1"/>
  <c r="V255" i="1" s="1"/>
  <c r="AC255" i="1" s="1"/>
  <c r="U253" i="1"/>
  <c r="V253" i="1" s="1"/>
  <c r="AC253" i="1" s="1"/>
  <c r="U251" i="1"/>
  <c r="V251" i="1" s="1"/>
  <c r="AC251" i="1" s="1"/>
  <c r="U249" i="1"/>
  <c r="V249" i="1" s="1"/>
  <c r="AC249" i="1" s="1"/>
  <c r="U247" i="1"/>
  <c r="V247" i="1" s="1"/>
  <c r="AC247" i="1" s="1"/>
  <c r="U245" i="1"/>
  <c r="V245" i="1" s="1"/>
  <c r="AC245" i="1" s="1"/>
  <c r="U243" i="1"/>
  <c r="V243" i="1" s="1"/>
  <c r="AC243" i="1" s="1"/>
  <c r="U241" i="1"/>
  <c r="V241" i="1" s="1"/>
  <c r="AC241" i="1" s="1"/>
  <c r="AH241" i="1" s="1"/>
  <c r="U239" i="1"/>
  <c r="V239" i="1" s="1"/>
  <c r="U237" i="1"/>
  <c r="V237" i="1" s="1"/>
  <c r="U235" i="1"/>
  <c r="V235" i="1" s="1"/>
  <c r="AC235" i="1" s="1"/>
  <c r="U233" i="1"/>
  <c r="V233" i="1" s="1"/>
  <c r="AC233" i="1" s="1"/>
  <c r="U231" i="1"/>
  <c r="V231" i="1" s="1"/>
  <c r="AC231" i="1" s="1"/>
  <c r="U229" i="1"/>
  <c r="V229" i="1" s="1"/>
  <c r="AC229" i="1" s="1"/>
  <c r="BM392" i="1"/>
  <c r="BM390" i="1"/>
  <c r="BM387" i="1"/>
  <c r="BM385" i="1"/>
  <c r="BM383" i="1"/>
  <c r="BM380" i="1"/>
  <c r="U379" i="1"/>
  <c r="V379" i="1" s="1"/>
  <c r="U377" i="1"/>
  <c r="V377" i="1" s="1"/>
  <c r="U375" i="1"/>
  <c r="V375" i="1" s="1"/>
  <c r="U373" i="1"/>
  <c r="V373" i="1" s="1"/>
  <c r="AC373" i="1" s="1"/>
  <c r="U371" i="1"/>
  <c r="V371" i="1" s="1"/>
  <c r="U369" i="1"/>
  <c r="V369" i="1" s="1"/>
  <c r="U367" i="1"/>
  <c r="V367" i="1" s="1"/>
  <c r="U365" i="1"/>
  <c r="V365" i="1" s="1"/>
  <c r="AC365" i="1" s="1"/>
  <c r="U363" i="1"/>
  <c r="V363" i="1" s="1"/>
  <c r="AC363" i="1" s="1"/>
  <c r="U361" i="1"/>
  <c r="V361" i="1" s="1"/>
  <c r="AC361" i="1" s="1"/>
  <c r="AH361" i="1" s="1"/>
  <c r="AW361" i="1" s="1"/>
  <c r="U359" i="1"/>
  <c r="V359" i="1" s="1"/>
  <c r="U357" i="1"/>
  <c r="V357" i="1" s="1"/>
  <c r="AC357" i="1" s="1"/>
  <c r="U355" i="1"/>
  <c r="V355" i="1" s="1"/>
  <c r="U353" i="1"/>
  <c r="V353" i="1" s="1"/>
  <c r="U351" i="1"/>
  <c r="V351" i="1" s="1"/>
  <c r="AC351" i="1" s="1"/>
  <c r="AH351" i="1" s="1"/>
  <c r="AW351" i="1" s="1"/>
  <c r="U349" i="1"/>
  <c r="V349" i="1" s="1"/>
  <c r="AC349" i="1" s="1"/>
  <c r="U347" i="1"/>
  <c r="V347" i="1" s="1"/>
  <c r="U345" i="1"/>
  <c r="V345" i="1" s="1"/>
  <c r="AC345" i="1" s="1"/>
  <c r="U343" i="1"/>
  <c r="V343" i="1" s="1"/>
  <c r="AC343" i="1" s="1"/>
  <c r="U341" i="1"/>
  <c r="V341" i="1" s="1"/>
  <c r="U339" i="1"/>
  <c r="V339" i="1" s="1"/>
  <c r="AC339" i="1" s="1"/>
  <c r="U336" i="1"/>
  <c r="V336" i="1" s="1"/>
  <c r="U334" i="1"/>
  <c r="V334" i="1" s="1"/>
  <c r="U332" i="1"/>
  <c r="V332" i="1" s="1"/>
  <c r="AC332" i="1" s="1"/>
  <c r="U330" i="1"/>
  <c r="V330" i="1" s="1"/>
  <c r="AC330" i="1" s="1"/>
  <c r="U328" i="1"/>
  <c r="V328" i="1" s="1"/>
  <c r="AC328" i="1" s="1"/>
  <c r="U326" i="1"/>
  <c r="V326" i="1" s="1"/>
  <c r="AC326" i="1" s="1"/>
  <c r="U324" i="1"/>
  <c r="V324" i="1" s="1"/>
  <c r="AC324" i="1" s="1"/>
  <c r="AH324" i="1" s="1"/>
  <c r="AW324" i="1" s="1"/>
  <c r="U321" i="1"/>
  <c r="V321" i="1" s="1"/>
  <c r="AC321" i="1" s="1"/>
  <c r="U319" i="1"/>
  <c r="V319" i="1" s="1"/>
  <c r="U317" i="1"/>
  <c r="V317" i="1" s="1"/>
  <c r="AC317" i="1" s="1"/>
  <c r="AH317" i="1" s="1"/>
  <c r="AW317" i="1" s="1"/>
  <c r="U315" i="1"/>
  <c r="V315" i="1" s="1"/>
  <c r="AC315" i="1" s="1"/>
  <c r="U312" i="1"/>
  <c r="V312" i="1" s="1"/>
  <c r="AC312" i="1" s="1"/>
  <c r="U310" i="1"/>
  <c r="V310" i="1" s="1"/>
  <c r="AC310" i="1" s="1"/>
  <c r="U308" i="1"/>
  <c r="V308" i="1" s="1"/>
  <c r="AC308" i="1" s="1"/>
  <c r="BM305" i="1"/>
  <c r="BM303" i="1"/>
  <c r="BM301" i="1"/>
  <c r="BM300" i="1"/>
  <c r="BM298" i="1"/>
  <c r="BM296" i="1"/>
  <c r="BM294" i="1"/>
  <c r="BM292" i="1"/>
  <c r="BM290" i="1"/>
  <c r="BM288" i="1"/>
  <c r="BM286" i="1"/>
  <c r="BM284" i="1"/>
  <c r="BM282" i="1"/>
  <c r="BM280" i="1"/>
  <c r="BM278" i="1"/>
  <c r="U256" i="1"/>
  <c r="V256" i="1" s="1"/>
  <c r="AC256" i="1" s="1"/>
  <c r="U254" i="1"/>
  <c r="V254" i="1" s="1"/>
  <c r="AC254" i="1" s="1"/>
  <c r="U252" i="1"/>
  <c r="V252" i="1" s="1"/>
  <c r="AC252" i="1" s="1"/>
  <c r="U250" i="1"/>
  <c r="V250" i="1" s="1"/>
  <c r="AC250" i="1" s="1"/>
  <c r="U248" i="1"/>
  <c r="V248" i="1" s="1"/>
  <c r="AC248" i="1" s="1"/>
  <c r="U246" i="1"/>
  <c r="V246" i="1" s="1"/>
  <c r="AC246" i="1" s="1"/>
  <c r="U244" i="1"/>
  <c r="V244" i="1" s="1"/>
  <c r="AC244" i="1" s="1"/>
  <c r="U242" i="1"/>
  <c r="V242" i="1" s="1"/>
  <c r="AC242" i="1" s="1"/>
  <c r="U240" i="1"/>
  <c r="V240" i="1" s="1"/>
  <c r="AC240" i="1" s="1"/>
  <c r="U238" i="1"/>
  <c r="V238" i="1" s="1"/>
  <c r="AC238" i="1" s="1"/>
  <c r="U236" i="1"/>
  <c r="V236" i="1" s="1"/>
  <c r="AC236" i="1" s="1"/>
  <c r="U234" i="1"/>
  <c r="V234" i="1" s="1"/>
  <c r="AC234" i="1" s="1"/>
  <c r="U232" i="1"/>
  <c r="V232" i="1" s="1"/>
  <c r="AC232" i="1" s="1"/>
  <c r="U230" i="1"/>
  <c r="V230" i="1" s="1"/>
  <c r="AC230" i="1" s="1"/>
  <c r="U228" i="1"/>
  <c r="V228" i="1" s="1"/>
  <c r="AC228" i="1" s="1"/>
  <c r="U226" i="1"/>
  <c r="V226" i="1" s="1"/>
  <c r="U224" i="1"/>
  <c r="V224" i="1" s="1"/>
  <c r="AC224" i="1" s="1"/>
  <c r="U222" i="1"/>
  <c r="V222" i="1" s="1"/>
  <c r="AC222" i="1" s="1"/>
  <c r="AH222" i="1" s="1"/>
  <c r="AW222" i="1" s="1"/>
  <c r="U220" i="1"/>
  <c r="V220" i="1" s="1"/>
  <c r="AC220" i="1" s="1"/>
  <c r="U218" i="1"/>
  <c r="V218" i="1" s="1"/>
  <c r="AC218" i="1" s="1"/>
  <c r="U216" i="1"/>
  <c r="V216" i="1" s="1"/>
  <c r="AC216" i="1" s="1"/>
  <c r="AH216" i="1" s="1"/>
  <c r="U214" i="1"/>
  <c r="V214" i="1" s="1"/>
  <c r="AC214" i="1" s="1"/>
  <c r="U212" i="1"/>
  <c r="V212" i="1" s="1"/>
  <c r="AC212" i="1" s="1"/>
  <c r="U210" i="1"/>
  <c r="V210" i="1" s="1"/>
  <c r="AC210" i="1" s="1"/>
  <c r="U208" i="1"/>
  <c r="V208" i="1" s="1"/>
  <c r="AC208" i="1" s="1"/>
  <c r="U206" i="1"/>
  <c r="V206" i="1" s="1"/>
  <c r="AC206" i="1" s="1"/>
  <c r="U204" i="1"/>
  <c r="V204" i="1" s="1"/>
  <c r="AC204" i="1" s="1"/>
  <c r="U227" i="1"/>
  <c r="V227" i="1" s="1"/>
  <c r="U225" i="1"/>
  <c r="V225" i="1" s="1"/>
  <c r="U223" i="1"/>
  <c r="V223" i="1" s="1"/>
  <c r="AC223" i="1" s="1"/>
  <c r="U221" i="1"/>
  <c r="V221" i="1" s="1"/>
  <c r="AC221" i="1" s="1"/>
  <c r="U219" i="1"/>
  <c r="V219" i="1" s="1"/>
  <c r="AC219" i="1" s="1"/>
  <c r="U217" i="1"/>
  <c r="V217" i="1" s="1"/>
  <c r="AC217" i="1" s="1"/>
  <c r="U215" i="1"/>
  <c r="V215" i="1" s="1"/>
  <c r="AC215" i="1" s="1"/>
  <c r="U213" i="1"/>
  <c r="V213" i="1" s="1"/>
  <c r="AC213" i="1" s="1"/>
  <c r="U211" i="1"/>
  <c r="V211" i="1" s="1"/>
  <c r="AC211" i="1" s="1"/>
  <c r="U209" i="1"/>
  <c r="V209" i="1" s="1"/>
  <c r="AC209" i="1" s="1"/>
  <c r="U207" i="1"/>
  <c r="V207" i="1" s="1"/>
  <c r="AC207" i="1" s="1"/>
  <c r="U205" i="1"/>
  <c r="V205" i="1" s="1"/>
  <c r="AC205" i="1" s="1"/>
  <c r="BM14" i="1"/>
  <c r="BM12" i="1"/>
  <c r="BM10" i="1"/>
  <c r="BM381" i="1"/>
  <c r="BM304" i="1"/>
  <c r="BM302" i="1"/>
  <c r="BM299" i="1"/>
  <c r="BM297" i="1"/>
  <c r="BM295" i="1"/>
  <c r="BM293" i="1"/>
  <c r="BM291" i="1"/>
  <c r="BM289" i="1"/>
  <c r="BM287" i="1"/>
  <c r="BM285" i="1"/>
  <c r="BM283" i="1"/>
  <c r="BM281" i="1"/>
  <c r="BM279" i="1"/>
  <c r="BM275" i="1"/>
  <c r="BM274" i="1"/>
  <c r="BM272" i="1"/>
  <c r="BM270" i="1"/>
  <c r="BM268" i="1"/>
  <c r="BM266" i="1"/>
  <c r="BM264" i="1"/>
  <c r="BM262" i="1"/>
  <c r="BM260" i="1"/>
  <c r="BM258" i="1"/>
  <c r="U202" i="1"/>
  <c r="V202" i="1" s="1"/>
  <c r="AC202" i="1" s="1"/>
  <c r="U201" i="1"/>
  <c r="V201" i="1" s="1"/>
  <c r="AC201" i="1" s="1"/>
  <c r="U200" i="1"/>
  <c r="V200" i="1" s="1"/>
  <c r="U199" i="1"/>
  <c r="V199" i="1" s="1"/>
  <c r="AC199" i="1" s="1"/>
  <c r="U198" i="1"/>
  <c r="V198" i="1" s="1"/>
  <c r="AC198" i="1" s="1"/>
  <c r="U197" i="1"/>
  <c r="V197" i="1" s="1"/>
  <c r="AC197" i="1" s="1"/>
  <c r="U196" i="1"/>
  <c r="V196" i="1" s="1"/>
  <c r="AC196" i="1" s="1"/>
  <c r="U195" i="1"/>
  <c r="V195" i="1" s="1"/>
  <c r="AC195" i="1" s="1"/>
  <c r="U194" i="1"/>
  <c r="V194" i="1" s="1"/>
  <c r="AC194" i="1" s="1"/>
  <c r="U193" i="1"/>
  <c r="V193" i="1" s="1"/>
  <c r="AC193" i="1" s="1"/>
  <c r="U192" i="1"/>
  <c r="V192" i="1" s="1"/>
  <c r="AC192" i="1" s="1"/>
  <c r="U191" i="1"/>
  <c r="V191" i="1" s="1"/>
  <c r="AC191" i="1" s="1"/>
  <c r="U190" i="1"/>
  <c r="V190" i="1" s="1"/>
  <c r="AC190" i="1" s="1"/>
  <c r="U189" i="1"/>
  <c r="V189" i="1" s="1"/>
  <c r="AC189" i="1" s="1"/>
  <c r="U188" i="1"/>
  <c r="V188" i="1" s="1"/>
  <c r="AC188" i="1" s="1"/>
  <c r="U187" i="1"/>
  <c r="V187" i="1" s="1"/>
  <c r="AC187" i="1" s="1"/>
  <c r="U186" i="1"/>
  <c r="V186" i="1" s="1"/>
  <c r="AC186" i="1" s="1"/>
  <c r="U185" i="1"/>
  <c r="V185" i="1" s="1"/>
  <c r="AC185" i="1" s="1"/>
  <c r="U184" i="1"/>
  <c r="V184" i="1" s="1"/>
  <c r="AC184" i="1" s="1"/>
  <c r="AH184" i="1" s="1"/>
  <c r="AW184" i="1" s="1"/>
  <c r="U183" i="1"/>
  <c r="V183" i="1" s="1"/>
  <c r="AC183" i="1" s="1"/>
  <c r="U182" i="1"/>
  <c r="V182" i="1" s="1"/>
  <c r="AC182" i="1" s="1"/>
  <c r="U181" i="1"/>
  <c r="V181" i="1" s="1"/>
  <c r="AC181" i="1" s="1"/>
  <c r="U180" i="1"/>
  <c r="V180" i="1" s="1"/>
  <c r="AC180" i="1" s="1"/>
  <c r="U179" i="1"/>
  <c r="V179" i="1" s="1"/>
  <c r="AC179" i="1" s="1"/>
  <c r="U178" i="1"/>
  <c r="V178" i="1" s="1"/>
  <c r="AC178" i="1" s="1"/>
  <c r="U177" i="1"/>
  <c r="V177" i="1" s="1"/>
  <c r="AC177" i="1" s="1"/>
  <c r="U176" i="1"/>
  <c r="V176" i="1" s="1"/>
  <c r="AC176" i="1" s="1"/>
  <c r="AH176" i="1" s="1"/>
  <c r="AW176" i="1" s="1"/>
  <c r="U175" i="1"/>
  <c r="V175" i="1" s="1"/>
  <c r="AC175" i="1" s="1"/>
  <c r="U174" i="1"/>
  <c r="V174" i="1" s="1"/>
  <c r="AC174" i="1" s="1"/>
  <c r="U173" i="1"/>
  <c r="V173" i="1" s="1"/>
  <c r="AC173" i="1" s="1"/>
  <c r="U172" i="1"/>
  <c r="V172" i="1" s="1"/>
  <c r="AC172" i="1" s="1"/>
  <c r="U171" i="1"/>
  <c r="V171" i="1" s="1"/>
  <c r="AC171" i="1" s="1"/>
  <c r="U170" i="1"/>
  <c r="V170" i="1" s="1"/>
  <c r="AC170" i="1" s="1"/>
  <c r="U169" i="1"/>
  <c r="V169" i="1" s="1"/>
  <c r="AC169" i="1" s="1"/>
  <c r="U168" i="1"/>
  <c r="V168" i="1" s="1"/>
  <c r="AC168" i="1" s="1"/>
  <c r="U167" i="1"/>
  <c r="V167" i="1" s="1"/>
  <c r="AC167" i="1" s="1"/>
  <c r="U166" i="1"/>
  <c r="V166" i="1" s="1"/>
  <c r="AC166" i="1" s="1"/>
  <c r="U165" i="1"/>
  <c r="V165" i="1" s="1"/>
  <c r="AC165" i="1" s="1"/>
  <c r="U164" i="1"/>
  <c r="V164" i="1" s="1"/>
  <c r="AC164" i="1" s="1"/>
  <c r="U163" i="1"/>
  <c r="V163" i="1" s="1"/>
  <c r="AC163" i="1" s="1"/>
  <c r="U162" i="1"/>
  <c r="V162" i="1" s="1"/>
  <c r="U161" i="1"/>
  <c r="V161" i="1" s="1"/>
  <c r="AC161" i="1" s="1"/>
  <c r="U160" i="1"/>
  <c r="V160" i="1" s="1"/>
  <c r="AC160" i="1" s="1"/>
  <c r="AH160" i="1" s="1"/>
  <c r="U159" i="1"/>
  <c r="V159" i="1" s="1"/>
  <c r="AC159" i="1" s="1"/>
  <c r="U158" i="1"/>
  <c r="V158" i="1" s="1"/>
  <c r="AC158" i="1" s="1"/>
  <c r="U157" i="1"/>
  <c r="V157" i="1" s="1"/>
  <c r="AC157" i="1" s="1"/>
  <c r="U156" i="1"/>
  <c r="V156" i="1" s="1"/>
  <c r="AC156" i="1" s="1"/>
  <c r="U155" i="1"/>
  <c r="V155" i="1" s="1"/>
  <c r="U154" i="1"/>
  <c r="V154" i="1" s="1"/>
  <c r="AC154" i="1" s="1"/>
  <c r="U153" i="1"/>
  <c r="V153" i="1" s="1"/>
  <c r="AC153" i="1" s="1"/>
  <c r="U152" i="1"/>
  <c r="V152" i="1" s="1"/>
  <c r="AC152" i="1" s="1"/>
  <c r="AH152" i="1" s="1"/>
  <c r="AW152" i="1" s="1"/>
  <c r="U151" i="1"/>
  <c r="V151" i="1" s="1"/>
  <c r="AC151" i="1" s="1"/>
  <c r="U150" i="1"/>
  <c r="V150" i="1" s="1"/>
  <c r="AC150" i="1" s="1"/>
  <c r="U149" i="1"/>
  <c r="V149" i="1" s="1"/>
  <c r="AC149" i="1" s="1"/>
  <c r="U148" i="1"/>
  <c r="V148" i="1" s="1"/>
  <c r="AC148" i="1" s="1"/>
  <c r="U147" i="1"/>
  <c r="V147" i="1" s="1"/>
  <c r="AC147" i="1" s="1"/>
  <c r="U146" i="1"/>
  <c r="V146" i="1" s="1"/>
  <c r="AC146" i="1" s="1"/>
  <c r="U145" i="1"/>
  <c r="V145" i="1" s="1"/>
  <c r="AC145" i="1" s="1"/>
  <c r="U144" i="1"/>
  <c r="V144" i="1" s="1"/>
  <c r="AC144" i="1" s="1"/>
  <c r="AH144" i="1" s="1"/>
  <c r="AW144" i="1" s="1"/>
  <c r="U143" i="1"/>
  <c r="V143" i="1" s="1"/>
  <c r="AC143" i="1" s="1"/>
  <c r="U142" i="1"/>
  <c r="V142" i="1" s="1"/>
  <c r="AC142" i="1" s="1"/>
  <c r="U141" i="1"/>
  <c r="V141" i="1" s="1"/>
  <c r="AC141" i="1" s="1"/>
  <c r="U140" i="1"/>
  <c r="V140" i="1" s="1"/>
  <c r="AC140" i="1" s="1"/>
  <c r="U139" i="1"/>
  <c r="V139" i="1" s="1"/>
  <c r="AC139" i="1" s="1"/>
  <c r="U138" i="1"/>
  <c r="V138" i="1" s="1"/>
  <c r="AC138" i="1" s="1"/>
  <c r="U137" i="1"/>
  <c r="V137" i="1" s="1"/>
  <c r="AC137" i="1" s="1"/>
  <c r="U136" i="1"/>
  <c r="V136" i="1" s="1"/>
  <c r="AC136" i="1" s="1"/>
  <c r="U135" i="1"/>
  <c r="V135" i="1" s="1"/>
  <c r="AC135" i="1" s="1"/>
  <c r="U134" i="1"/>
  <c r="V134" i="1" s="1"/>
  <c r="AC134" i="1" s="1"/>
  <c r="U133" i="1"/>
  <c r="V133" i="1" s="1"/>
  <c r="AC133" i="1" s="1"/>
  <c r="AH133" i="1" s="1"/>
  <c r="AW133" i="1" s="1"/>
  <c r="U132" i="1"/>
  <c r="V132" i="1" s="1"/>
  <c r="AC132" i="1" s="1"/>
  <c r="U131" i="1"/>
  <c r="V131" i="1" s="1"/>
  <c r="AC131" i="1" s="1"/>
  <c r="U130" i="1"/>
  <c r="V130" i="1" s="1"/>
  <c r="AC130" i="1" s="1"/>
  <c r="U129" i="1"/>
  <c r="V129" i="1" s="1"/>
  <c r="AC129" i="1" s="1"/>
  <c r="U128" i="1"/>
  <c r="V128" i="1" s="1"/>
  <c r="AC128" i="1" s="1"/>
  <c r="U127" i="1"/>
  <c r="V127" i="1" s="1"/>
  <c r="AC127" i="1" s="1"/>
  <c r="U126" i="1"/>
  <c r="V126" i="1" s="1"/>
  <c r="AC126" i="1" s="1"/>
  <c r="U125" i="1"/>
  <c r="V125" i="1" s="1"/>
  <c r="AC125" i="1" s="1"/>
  <c r="U124" i="1"/>
  <c r="V124" i="1" s="1"/>
  <c r="AC124" i="1" s="1"/>
  <c r="U123" i="1"/>
  <c r="V123" i="1" s="1"/>
  <c r="AC123" i="1" s="1"/>
  <c r="U122" i="1"/>
  <c r="V122" i="1" s="1"/>
  <c r="AC122" i="1" s="1"/>
  <c r="U121" i="1"/>
  <c r="V121" i="1" s="1"/>
  <c r="AC121" i="1" s="1"/>
  <c r="U120" i="1"/>
  <c r="V120" i="1" s="1"/>
  <c r="AC120" i="1" s="1"/>
  <c r="U119" i="1"/>
  <c r="V119" i="1" s="1"/>
  <c r="AC119" i="1" s="1"/>
  <c r="U118" i="1"/>
  <c r="V118" i="1" s="1"/>
  <c r="AC118" i="1" s="1"/>
  <c r="U117" i="1"/>
  <c r="V117" i="1" s="1"/>
  <c r="AC117" i="1" s="1"/>
  <c r="U116" i="1"/>
  <c r="V116" i="1" s="1"/>
  <c r="AC116" i="1" s="1"/>
  <c r="U115" i="1"/>
  <c r="V115" i="1" s="1"/>
  <c r="AC115" i="1" s="1"/>
  <c r="U114" i="1"/>
  <c r="V114" i="1" s="1"/>
  <c r="AC114" i="1" s="1"/>
  <c r="U113" i="1"/>
  <c r="V113" i="1" s="1"/>
  <c r="AC113" i="1" s="1"/>
  <c r="U112" i="1"/>
  <c r="V112" i="1" s="1"/>
  <c r="AC112" i="1" s="1"/>
  <c r="U111" i="1"/>
  <c r="V111" i="1" s="1"/>
  <c r="AC111" i="1" s="1"/>
  <c r="U110" i="1"/>
  <c r="V110" i="1" s="1"/>
  <c r="AC110" i="1" s="1"/>
  <c r="U109" i="1"/>
  <c r="V109" i="1" s="1"/>
  <c r="AC109" i="1" s="1"/>
  <c r="U108" i="1"/>
  <c r="V108" i="1" s="1"/>
  <c r="AC108" i="1" s="1"/>
  <c r="U107" i="1"/>
  <c r="V107" i="1" s="1"/>
  <c r="AC107" i="1" s="1"/>
  <c r="U106" i="1"/>
  <c r="V106" i="1" s="1"/>
  <c r="AC106" i="1" s="1"/>
  <c r="U105" i="1"/>
  <c r="V105" i="1" s="1"/>
  <c r="U104" i="1"/>
  <c r="V104" i="1" s="1"/>
  <c r="AC104" i="1" s="1"/>
  <c r="BM48" i="1"/>
  <c r="BM46" i="1"/>
  <c r="BM45" i="1"/>
  <c r="BM43" i="1"/>
  <c r="BM42" i="1"/>
  <c r="BM40" i="1"/>
  <c r="BM38" i="1"/>
  <c r="BM36" i="1"/>
  <c r="BM34" i="1"/>
  <c r="BM32" i="1"/>
  <c r="BM30" i="1"/>
  <c r="U103" i="1"/>
  <c r="V103" i="1" s="1"/>
  <c r="AC103" i="1" s="1"/>
  <c r="U102" i="1"/>
  <c r="V102" i="1" s="1"/>
  <c r="AC102" i="1" s="1"/>
  <c r="AI102" i="1" s="1"/>
  <c r="U101" i="1"/>
  <c r="V101" i="1" s="1"/>
  <c r="AC101" i="1" s="1"/>
  <c r="AH101" i="1" s="1"/>
  <c r="AW101" i="1" s="1"/>
  <c r="U100" i="1"/>
  <c r="V100" i="1" s="1"/>
  <c r="U99" i="1"/>
  <c r="V99" i="1" s="1"/>
  <c r="U98" i="1"/>
  <c r="V98" i="1" s="1"/>
  <c r="U97" i="1"/>
  <c r="V97" i="1" s="1"/>
  <c r="U96" i="1"/>
  <c r="V96" i="1" s="1"/>
  <c r="U95" i="1"/>
  <c r="V95" i="1" s="1"/>
  <c r="AC95" i="1" s="1"/>
  <c r="U94" i="1"/>
  <c r="V94" i="1" s="1"/>
  <c r="U93" i="1"/>
  <c r="V93" i="1" s="1"/>
  <c r="U92" i="1"/>
  <c r="V92" i="1" s="1"/>
  <c r="U91" i="1"/>
  <c r="V91" i="1" s="1"/>
  <c r="AC91" i="1" s="1"/>
  <c r="U90" i="1"/>
  <c r="V90" i="1" s="1"/>
  <c r="U89" i="1"/>
  <c r="V89" i="1" s="1"/>
  <c r="U88" i="1"/>
  <c r="V88" i="1" s="1"/>
  <c r="U87" i="1"/>
  <c r="V87" i="1" s="1"/>
  <c r="U86" i="1"/>
  <c r="V86" i="1" s="1"/>
  <c r="U85" i="1"/>
  <c r="V85" i="1" s="1"/>
  <c r="U84" i="1"/>
  <c r="V84" i="1" s="1"/>
  <c r="U83" i="1"/>
  <c r="V83" i="1" s="1"/>
  <c r="U82" i="1"/>
  <c r="V82" i="1" s="1"/>
  <c r="U81" i="1"/>
  <c r="V81" i="1" s="1"/>
  <c r="U80" i="1"/>
  <c r="V80" i="1" s="1"/>
  <c r="U79" i="1"/>
  <c r="V79" i="1" s="1"/>
  <c r="U78" i="1"/>
  <c r="V78" i="1" s="1"/>
  <c r="U77" i="1"/>
  <c r="V77" i="1" s="1"/>
  <c r="U76" i="1"/>
  <c r="V76" i="1" s="1"/>
  <c r="U75" i="1"/>
  <c r="V75" i="1" s="1"/>
  <c r="U74" i="1"/>
  <c r="V74" i="1" s="1"/>
  <c r="U73" i="1"/>
  <c r="V73" i="1" s="1"/>
  <c r="U72" i="1"/>
  <c r="V72" i="1" s="1"/>
  <c r="U71" i="1"/>
  <c r="V71" i="1" s="1"/>
  <c r="U70" i="1"/>
  <c r="V70" i="1" s="1"/>
  <c r="U69" i="1"/>
  <c r="V69" i="1" s="1"/>
  <c r="U68" i="1"/>
  <c r="V68" i="1" s="1"/>
  <c r="U67" i="1"/>
  <c r="V67" i="1" s="1"/>
  <c r="U66" i="1"/>
  <c r="V66" i="1" s="1"/>
  <c r="U65" i="1"/>
  <c r="V65" i="1" s="1"/>
  <c r="U64" i="1"/>
  <c r="V64" i="1" s="1"/>
  <c r="U63" i="1"/>
  <c r="V63" i="1" s="1"/>
  <c r="U62" i="1"/>
  <c r="V62" i="1" s="1"/>
  <c r="U61" i="1"/>
  <c r="V61" i="1" s="1"/>
  <c r="U60" i="1"/>
  <c r="V60" i="1" s="1"/>
  <c r="AC60" i="1" s="1"/>
  <c r="U59" i="1"/>
  <c r="V59" i="1" s="1"/>
  <c r="U58" i="1"/>
  <c r="V58" i="1" s="1"/>
  <c r="U57" i="1"/>
  <c r="V57" i="1" s="1"/>
  <c r="U56" i="1"/>
  <c r="V56" i="1" s="1"/>
  <c r="U55" i="1"/>
  <c r="V55" i="1" s="1"/>
  <c r="U54" i="1"/>
  <c r="V54" i="1" s="1"/>
  <c r="U53" i="1"/>
  <c r="V53" i="1" s="1"/>
  <c r="U52" i="1"/>
  <c r="V52" i="1" s="1"/>
  <c r="U51" i="1"/>
  <c r="V51" i="1" s="1"/>
  <c r="U50" i="1"/>
  <c r="V50" i="1" s="1"/>
  <c r="U49" i="1"/>
  <c r="V49" i="1" s="1"/>
  <c r="BM47" i="1"/>
  <c r="BM44" i="1"/>
  <c r="BM41" i="1"/>
  <c r="BM39" i="1"/>
  <c r="BM37" i="1"/>
  <c r="BM35" i="1"/>
  <c r="BM33" i="1"/>
  <c r="BM31" i="1"/>
  <c r="BM29" i="1"/>
  <c r="BM27" i="1"/>
  <c r="BM25" i="1"/>
  <c r="BM23" i="1"/>
  <c r="BM21" i="1"/>
  <c r="BM19" i="1"/>
  <c r="BM17" i="1"/>
  <c r="BM15" i="1"/>
  <c r="BM28" i="1"/>
  <c r="BM26" i="1"/>
  <c r="BM24" i="1"/>
  <c r="BM22" i="1"/>
  <c r="BM20" i="1"/>
  <c r="BM18" i="1"/>
  <c r="BM16" i="1"/>
  <c r="BM13" i="1"/>
  <c r="BM11" i="1"/>
  <c r="BM9" i="1"/>
  <c r="BL301" i="2"/>
  <c r="BJ301" i="2"/>
  <c r="BG301" i="2"/>
  <c r="BF301" i="2"/>
  <c r="BK301" i="2" s="1"/>
  <c r="BE301" i="2"/>
  <c r="BI301" i="2"/>
  <c r="AE301" i="2"/>
  <c r="AD301" i="2"/>
  <c r="S301" i="2"/>
  <c r="U301" i="2" s="1"/>
  <c r="V301" i="2" s="1"/>
  <c r="R301" i="2"/>
  <c r="AA301" i="2" s="1"/>
  <c r="AH189" i="1" l="1"/>
  <c r="AW189" i="1" s="1"/>
  <c r="AH131" i="1"/>
  <c r="AR131" i="1" s="1"/>
  <c r="AH238" i="1"/>
  <c r="AR238" i="1" s="1"/>
  <c r="AH357" i="1"/>
  <c r="AW357" i="1" s="1"/>
  <c r="AH310" i="1"/>
  <c r="AW310" i="1" s="1"/>
  <c r="AH197" i="1"/>
  <c r="AW197" i="1" s="1"/>
  <c r="AI219" i="1"/>
  <c r="AH245" i="1"/>
  <c r="AW245" i="1" s="1"/>
  <c r="AH135" i="1"/>
  <c r="AW135" i="1" s="1"/>
  <c r="AH207" i="1"/>
  <c r="AQ207" i="1" s="1"/>
  <c r="AU207" i="1" s="1"/>
  <c r="AH230" i="1"/>
  <c r="AW230" i="1" s="1"/>
  <c r="AH308" i="1"/>
  <c r="AW308" i="1" s="1"/>
  <c r="AH352" i="1"/>
  <c r="AW352" i="1" s="1"/>
  <c r="AH177" i="1"/>
  <c r="AW177" i="1" s="1"/>
  <c r="AH193" i="1"/>
  <c r="AW193" i="1" s="1"/>
  <c r="AH204" i="1"/>
  <c r="AW204" i="1" s="1"/>
  <c r="AH287" i="1"/>
  <c r="AW287" i="1" s="1"/>
  <c r="AH295" i="1"/>
  <c r="AW295" i="1" s="1"/>
  <c r="AH115" i="1"/>
  <c r="AW115" i="1" s="1"/>
  <c r="AH123" i="1"/>
  <c r="AW123" i="1" s="1"/>
  <c r="AH163" i="1"/>
  <c r="AW163" i="1" s="1"/>
  <c r="AH195" i="1"/>
  <c r="AW195" i="1" s="1"/>
  <c r="AH316" i="1"/>
  <c r="AW316" i="1" s="1"/>
  <c r="AH325" i="1"/>
  <c r="AW325" i="1" s="1"/>
  <c r="AH108" i="1"/>
  <c r="AW108" i="1" s="1"/>
  <c r="AI116" i="1"/>
  <c r="AI140" i="1"/>
  <c r="AH148" i="1"/>
  <c r="AW148" i="1" s="1"/>
  <c r="AH156" i="1"/>
  <c r="AR156" i="1" s="1"/>
  <c r="AH180" i="1"/>
  <c r="AW180" i="1" s="1"/>
  <c r="AH208" i="1"/>
  <c r="AW208" i="1" s="1"/>
  <c r="AH224" i="1"/>
  <c r="AW224" i="1" s="1"/>
  <c r="AH343" i="1"/>
  <c r="AW343" i="1" s="1"/>
  <c r="AH318" i="1"/>
  <c r="AW318" i="1" s="1"/>
  <c r="AH146" i="1"/>
  <c r="AW146" i="1" s="1"/>
  <c r="AH117" i="1"/>
  <c r="AW117" i="1" s="1"/>
  <c r="AH165" i="1"/>
  <c r="AV165" i="1" s="1"/>
  <c r="AH210" i="1"/>
  <c r="AW210" i="1" s="1"/>
  <c r="AH345" i="1"/>
  <c r="AW345" i="1" s="1"/>
  <c r="AH154" i="1"/>
  <c r="AW154" i="1" s="1"/>
  <c r="AI109" i="1"/>
  <c r="AH363" i="1"/>
  <c r="AW363" i="1" s="1"/>
  <c r="AH337" i="1"/>
  <c r="AW337" i="1" s="1"/>
  <c r="AH299" i="1"/>
  <c r="AW299" i="1" s="1"/>
  <c r="AH320" i="1"/>
  <c r="AT320" i="1" s="1"/>
  <c r="AH158" i="1"/>
  <c r="AV158" i="1" s="1"/>
  <c r="AH212" i="1"/>
  <c r="AW212" i="1" s="1"/>
  <c r="AH330" i="1"/>
  <c r="AW330" i="1" s="1"/>
  <c r="AH307" i="1"/>
  <c r="AT307" i="1" s="1"/>
  <c r="AH111" i="1"/>
  <c r="AW111" i="1" s="1"/>
  <c r="AH119" i="1"/>
  <c r="AO119" i="1" s="1"/>
  <c r="AH127" i="1"/>
  <c r="AP127" i="1" s="1"/>
  <c r="AH167" i="1"/>
  <c r="AP167" i="1" s="1"/>
  <c r="AH191" i="1"/>
  <c r="AV191" i="1" s="1"/>
  <c r="AH199" i="1"/>
  <c r="AW199" i="1" s="1"/>
  <c r="AH214" i="1"/>
  <c r="AW214" i="1" s="1"/>
  <c r="AH332" i="1"/>
  <c r="AW332" i="1" s="1"/>
  <c r="AH349" i="1"/>
  <c r="AW349" i="1" s="1"/>
  <c r="AH323" i="1"/>
  <c r="AV323" i="1" s="1"/>
  <c r="AH410" i="1"/>
  <c r="AW410" i="1" s="1"/>
  <c r="AH265" i="1"/>
  <c r="AR265" i="1" s="1"/>
  <c r="AH297" i="1"/>
  <c r="AT297" i="1" s="1"/>
  <c r="AI174" i="1"/>
  <c r="AH312" i="1"/>
  <c r="AO312" i="1" s="1"/>
  <c r="AI112" i="1"/>
  <c r="AH150" i="1"/>
  <c r="AR150" i="1" s="1"/>
  <c r="AH182" i="1"/>
  <c r="AV182" i="1" s="1"/>
  <c r="AH91" i="1"/>
  <c r="AR91" i="1" s="1"/>
  <c r="AH121" i="1"/>
  <c r="AW121" i="1" s="1"/>
  <c r="AH137" i="1"/>
  <c r="AW137" i="1" s="1"/>
  <c r="AH201" i="1"/>
  <c r="AW201" i="1" s="1"/>
  <c r="AI211" i="1"/>
  <c r="AH234" i="1"/>
  <c r="AV234" i="1" s="1"/>
  <c r="AH313" i="1"/>
  <c r="AR313" i="1" s="1"/>
  <c r="AH342" i="1"/>
  <c r="AP342" i="1" s="1"/>
  <c r="AH358" i="1"/>
  <c r="AT358" i="1" s="1"/>
  <c r="AH142" i="1"/>
  <c r="AW142" i="1" s="1"/>
  <c r="AH205" i="1"/>
  <c r="AW205" i="1" s="1"/>
  <c r="AH232" i="1"/>
  <c r="AW232" i="1" s="1"/>
  <c r="AH129" i="1"/>
  <c r="AW129" i="1" s="1"/>
  <c r="AI114" i="1"/>
  <c r="AI122" i="1"/>
  <c r="AH170" i="1"/>
  <c r="AO170" i="1" s="1"/>
  <c r="AH186" i="1"/>
  <c r="AO186" i="1" s="1"/>
  <c r="AH236" i="1"/>
  <c r="AO236" i="1" s="1"/>
  <c r="AH329" i="1"/>
  <c r="AQ329" i="1" s="1"/>
  <c r="AU329" i="1" s="1"/>
  <c r="AH344" i="1"/>
  <c r="AO344" i="1" s="1"/>
  <c r="AH381" i="1"/>
  <c r="AW381" i="1" s="1"/>
  <c r="AO413" i="1"/>
  <c r="AS413" i="1" s="1"/>
  <c r="AW413" i="1"/>
  <c r="AH266" i="1"/>
  <c r="AW266" i="1" s="1"/>
  <c r="AH268" i="1"/>
  <c r="AW268" i="1" s="1"/>
  <c r="AH270" i="1"/>
  <c r="AW270" i="1" s="1"/>
  <c r="AH276" i="1"/>
  <c r="AW276" i="1" s="1"/>
  <c r="AH278" i="1"/>
  <c r="AW278" i="1" s="1"/>
  <c r="AH290" i="1"/>
  <c r="AT290" i="1" s="1"/>
  <c r="AH292" i="1"/>
  <c r="AW292" i="1" s="1"/>
  <c r="AH298" i="1"/>
  <c r="AW298" i="1" s="1"/>
  <c r="AH302" i="1"/>
  <c r="AO302" i="1" s="1"/>
  <c r="AH304" i="1"/>
  <c r="AQ304" i="1" s="1"/>
  <c r="AU304" i="1" s="1"/>
  <c r="AH306" i="1"/>
  <c r="AW306" i="1" s="1"/>
  <c r="AP413" i="1"/>
  <c r="AH26" i="1"/>
  <c r="AW26" i="1" s="1"/>
  <c r="AH28" i="1"/>
  <c r="AV28" i="1" s="1"/>
  <c r="AH30" i="1"/>
  <c r="AW30" i="1" s="1"/>
  <c r="AH32" i="1"/>
  <c r="AW32" i="1" s="1"/>
  <c r="AT413" i="1"/>
  <c r="AQ413" i="1"/>
  <c r="AU413" i="1" s="1"/>
  <c r="AV413" i="1"/>
  <c r="AR413" i="1"/>
  <c r="AH29" i="1"/>
  <c r="AW29" i="1" s="1"/>
  <c r="AH31" i="1"/>
  <c r="AW31" i="1" s="1"/>
  <c r="AI113" i="1"/>
  <c r="AH113" i="1"/>
  <c r="AI125" i="1"/>
  <c r="AH125" i="1"/>
  <c r="AV131" i="1"/>
  <c r="AO131" i="1"/>
  <c r="AQ131" i="1"/>
  <c r="AU131" i="1" s="1"/>
  <c r="AP135" i="1"/>
  <c r="AP101" i="1"/>
  <c r="AR101" i="1"/>
  <c r="AO101" i="1"/>
  <c r="AQ101" i="1"/>
  <c r="AU101" i="1" s="1"/>
  <c r="AT101" i="1"/>
  <c r="AV101" i="1"/>
  <c r="AI103" i="1"/>
  <c r="AH103" i="1"/>
  <c r="AI110" i="1"/>
  <c r="AK110" i="1"/>
  <c r="AO144" i="1"/>
  <c r="AQ144" i="1"/>
  <c r="AU144" i="1" s="1"/>
  <c r="AP144" i="1"/>
  <c r="AR144" i="1"/>
  <c r="AT144" i="1"/>
  <c r="AV144" i="1"/>
  <c r="AP152" i="1"/>
  <c r="AR152" i="1"/>
  <c r="AT152" i="1"/>
  <c r="AV152" i="1"/>
  <c r="AQ152" i="1"/>
  <c r="AU152" i="1" s="1"/>
  <c r="AO152" i="1"/>
  <c r="AR160" i="1"/>
  <c r="AV160" i="1"/>
  <c r="AQ160" i="1"/>
  <c r="AU160" i="1" s="1"/>
  <c r="AO160" i="1"/>
  <c r="AP176" i="1"/>
  <c r="AR176" i="1"/>
  <c r="AT176" i="1"/>
  <c r="AV176" i="1"/>
  <c r="AO176" i="1"/>
  <c r="AQ176" i="1"/>
  <c r="AU176" i="1" s="1"/>
  <c r="AP184" i="1"/>
  <c r="AR184" i="1"/>
  <c r="AT184" i="1"/>
  <c r="AV184" i="1"/>
  <c r="AO184" i="1"/>
  <c r="AQ184" i="1"/>
  <c r="AU184" i="1" s="1"/>
  <c r="AR216" i="1"/>
  <c r="AV216" i="1"/>
  <c r="AO216" i="1"/>
  <c r="AQ216" i="1"/>
  <c r="AU216" i="1" s="1"/>
  <c r="AI220" i="1"/>
  <c r="AH220" i="1"/>
  <c r="AP317" i="1"/>
  <c r="AR317" i="1"/>
  <c r="AT317" i="1"/>
  <c r="AV317" i="1"/>
  <c r="AO317" i="1"/>
  <c r="AQ317" i="1"/>
  <c r="AU317" i="1" s="1"/>
  <c r="AP351" i="1"/>
  <c r="AR351" i="1"/>
  <c r="AT351" i="1"/>
  <c r="AV351" i="1"/>
  <c r="AO351" i="1"/>
  <c r="AQ351" i="1"/>
  <c r="AU351" i="1" s="1"/>
  <c r="AO340" i="1"/>
  <c r="AQ340" i="1"/>
  <c r="AU340" i="1" s="1"/>
  <c r="AP340" i="1"/>
  <c r="AR340" i="1"/>
  <c r="AT340" i="1"/>
  <c r="AV340" i="1"/>
  <c r="AT352" i="1"/>
  <c r="AP407" i="1"/>
  <c r="AR407" i="1"/>
  <c r="AT407" i="1"/>
  <c r="AV407" i="1"/>
  <c r="AO407" i="1"/>
  <c r="AQ407" i="1"/>
  <c r="AU407" i="1" s="1"/>
  <c r="AO409" i="1"/>
  <c r="AQ409" i="1"/>
  <c r="AU409" i="1" s="1"/>
  <c r="AP409" i="1"/>
  <c r="AR409" i="1"/>
  <c r="AT409" i="1"/>
  <c r="AV409" i="1"/>
  <c r="AP411" i="1"/>
  <c r="AR411" i="1"/>
  <c r="AT411" i="1"/>
  <c r="AV411" i="1"/>
  <c r="AO411" i="1"/>
  <c r="AQ411" i="1"/>
  <c r="AU411" i="1" s="1"/>
  <c r="AR298" i="1"/>
  <c r="AO383" i="1"/>
  <c r="AQ383" i="1"/>
  <c r="AU383" i="1" s="1"/>
  <c r="AR383" i="1"/>
  <c r="AV383" i="1"/>
  <c r="AP383" i="1"/>
  <c r="AT383" i="1"/>
  <c r="AI28" i="1"/>
  <c r="AI131" i="1"/>
  <c r="AP131" i="1" s="1"/>
  <c r="AI156" i="1"/>
  <c r="AI158" i="1"/>
  <c r="AI160" i="1"/>
  <c r="AP160" i="1" s="1"/>
  <c r="AH164" i="1"/>
  <c r="AW164" i="1" s="1"/>
  <c r="AH166" i="1"/>
  <c r="AW166" i="1" s="1"/>
  <c r="AH169" i="1"/>
  <c r="AW169" i="1" s="1"/>
  <c r="AI171" i="1"/>
  <c r="AI207" i="1"/>
  <c r="AH229" i="1"/>
  <c r="AW229" i="1" s="1"/>
  <c r="AH231" i="1"/>
  <c r="AW231" i="1" s="1"/>
  <c r="AH233" i="1"/>
  <c r="AW233" i="1" s="1"/>
  <c r="AH235" i="1"/>
  <c r="AI241" i="1"/>
  <c r="AH314" i="1"/>
  <c r="AW314" i="1" s="1"/>
  <c r="AH326" i="1"/>
  <c r="AW326" i="1" s="1"/>
  <c r="AH328" i="1"/>
  <c r="AW328" i="1" s="1"/>
  <c r="AH333" i="1"/>
  <c r="AW333" i="1" s="1"/>
  <c r="AH348" i="1"/>
  <c r="AW348" i="1" s="1"/>
  <c r="AH350" i="1"/>
  <c r="AW350" i="1" s="1"/>
  <c r="AH384" i="1"/>
  <c r="AW384" i="1" s="1"/>
  <c r="AH386" i="1"/>
  <c r="AW386" i="1" s="1"/>
  <c r="AH107" i="1"/>
  <c r="AW107" i="1" s="1"/>
  <c r="AH109" i="1"/>
  <c r="AH138" i="1"/>
  <c r="AW138" i="1" s="1"/>
  <c r="AH140" i="1"/>
  <c r="AH175" i="1"/>
  <c r="AW175" i="1" s="1"/>
  <c r="AH179" i="1"/>
  <c r="AW179" i="1" s="1"/>
  <c r="AH181" i="1"/>
  <c r="AW181" i="1" s="1"/>
  <c r="AH183" i="1"/>
  <c r="AW183" i="1" s="1"/>
  <c r="AH185" i="1"/>
  <c r="AW185" i="1" s="1"/>
  <c r="AH187" i="1"/>
  <c r="AW187" i="1" s="1"/>
  <c r="AH209" i="1"/>
  <c r="AW209" i="1" s="1"/>
  <c r="AH211" i="1"/>
  <c r="AH213" i="1"/>
  <c r="AW213" i="1" s="1"/>
  <c r="AH215" i="1"/>
  <c r="AW215" i="1" s="1"/>
  <c r="AH217" i="1"/>
  <c r="AW217" i="1" s="1"/>
  <c r="AH219" i="1"/>
  <c r="AH221" i="1"/>
  <c r="AW221" i="1" s="1"/>
  <c r="AH223" i="1"/>
  <c r="AW223" i="1" s="1"/>
  <c r="AH228" i="1"/>
  <c r="AW228" i="1" s="1"/>
  <c r="AH277" i="1"/>
  <c r="AW277" i="1" s="1"/>
  <c r="AH279" i="1"/>
  <c r="AW279" i="1" s="1"/>
  <c r="AH289" i="1"/>
  <c r="AW289" i="1" s="1"/>
  <c r="AH291" i="1"/>
  <c r="AW291" i="1" s="1"/>
  <c r="AH301" i="1"/>
  <c r="AW301" i="1" s="1"/>
  <c r="AH303" i="1"/>
  <c r="AW303" i="1" s="1"/>
  <c r="AH305" i="1"/>
  <c r="AW305" i="1" s="1"/>
  <c r="AH339" i="1"/>
  <c r="AW339" i="1" s="1"/>
  <c r="AH362" i="1"/>
  <c r="AW362" i="1" s="1"/>
  <c r="AH364" i="1"/>
  <c r="AW364" i="1" s="1"/>
  <c r="AP133" i="1"/>
  <c r="AR133" i="1"/>
  <c r="AT133" i="1"/>
  <c r="AV133" i="1"/>
  <c r="AO133" i="1"/>
  <c r="AQ133" i="1"/>
  <c r="AU133" i="1" s="1"/>
  <c r="AI139" i="1"/>
  <c r="AH139" i="1"/>
  <c r="AO189" i="1"/>
  <c r="AQ189" i="1"/>
  <c r="AU189" i="1" s="1"/>
  <c r="AP189" i="1"/>
  <c r="AR189" i="1"/>
  <c r="AT189" i="1"/>
  <c r="AV189" i="1"/>
  <c r="AR207" i="1"/>
  <c r="AP222" i="1"/>
  <c r="AR222" i="1"/>
  <c r="AT222" i="1"/>
  <c r="AV222" i="1"/>
  <c r="AO222" i="1"/>
  <c r="AQ222" i="1"/>
  <c r="AU222" i="1" s="1"/>
  <c r="AP230" i="1"/>
  <c r="AQ238" i="1"/>
  <c r="AU238" i="1" s="1"/>
  <c r="AV238" i="1"/>
  <c r="AO310" i="1"/>
  <c r="AO324" i="1"/>
  <c r="AQ324" i="1"/>
  <c r="AU324" i="1" s="1"/>
  <c r="AP324" i="1"/>
  <c r="AR324" i="1"/>
  <c r="AT324" i="1"/>
  <c r="AV324" i="1"/>
  <c r="AP357" i="1"/>
  <c r="AO361" i="1"/>
  <c r="AQ361" i="1"/>
  <c r="AU361" i="1" s="1"/>
  <c r="AP361" i="1"/>
  <c r="AR361" i="1"/>
  <c r="AT361" i="1"/>
  <c r="AV361" i="1"/>
  <c r="AO241" i="1"/>
  <c r="AQ241" i="1"/>
  <c r="AU241" i="1" s="1"/>
  <c r="AR241" i="1"/>
  <c r="AV241" i="1"/>
  <c r="AP327" i="1"/>
  <c r="AR327" i="1"/>
  <c r="AT327" i="1"/>
  <c r="AV327" i="1"/>
  <c r="AO327" i="1"/>
  <c r="AQ327" i="1"/>
  <c r="AU327" i="1" s="1"/>
  <c r="AO346" i="1"/>
  <c r="AQ346" i="1"/>
  <c r="AU346" i="1" s="1"/>
  <c r="AP346" i="1"/>
  <c r="AR346" i="1"/>
  <c r="AT346" i="1"/>
  <c r="AV346" i="1"/>
  <c r="AO366" i="1"/>
  <c r="AQ366" i="1"/>
  <c r="AU366" i="1" s="1"/>
  <c r="AP366" i="1"/>
  <c r="AR366" i="1"/>
  <c r="AT366" i="1"/>
  <c r="AV366" i="1"/>
  <c r="AO408" i="1"/>
  <c r="AQ408" i="1"/>
  <c r="AU408" i="1" s="1"/>
  <c r="AP408" i="1"/>
  <c r="AR408" i="1"/>
  <c r="AT408" i="1"/>
  <c r="AV408" i="1"/>
  <c r="AP271" i="1"/>
  <c r="AR271" i="1"/>
  <c r="AT271" i="1"/>
  <c r="AV271" i="1"/>
  <c r="AO271" i="1"/>
  <c r="AQ271" i="1"/>
  <c r="AU271" i="1" s="1"/>
  <c r="AP285" i="1"/>
  <c r="AR285" i="1"/>
  <c r="AT285" i="1"/>
  <c r="AV285" i="1"/>
  <c r="AO285" i="1"/>
  <c r="AQ285" i="1"/>
  <c r="AU285" i="1" s="1"/>
  <c r="AP293" i="1"/>
  <c r="AR293" i="1"/>
  <c r="AT293" i="1"/>
  <c r="AV293" i="1"/>
  <c r="AO293" i="1"/>
  <c r="AQ293" i="1"/>
  <c r="AU293" i="1" s="1"/>
  <c r="AO295" i="1"/>
  <c r="AI91" i="1"/>
  <c r="AH132" i="1"/>
  <c r="AW132" i="1" s="1"/>
  <c r="AH134" i="1"/>
  <c r="AW134" i="1" s="1"/>
  <c r="AH136" i="1"/>
  <c r="AW136" i="1" s="1"/>
  <c r="AH141" i="1"/>
  <c r="AW141" i="1" s="1"/>
  <c r="AH143" i="1"/>
  <c r="AW143" i="1" s="1"/>
  <c r="AH145" i="1"/>
  <c r="AW145" i="1" s="1"/>
  <c r="AH147" i="1"/>
  <c r="AW147" i="1" s="1"/>
  <c r="AH149" i="1"/>
  <c r="AW149" i="1" s="1"/>
  <c r="AH151" i="1"/>
  <c r="AW151" i="1" s="1"/>
  <c r="AH153" i="1"/>
  <c r="AW153" i="1" s="1"/>
  <c r="AI157" i="1"/>
  <c r="AH159" i="1"/>
  <c r="AW159" i="1" s="1"/>
  <c r="AH161" i="1"/>
  <c r="AW161" i="1" s="1"/>
  <c r="AI165" i="1"/>
  <c r="AH202" i="1"/>
  <c r="AW202" i="1" s="1"/>
  <c r="AH206" i="1"/>
  <c r="AW206" i="1" s="1"/>
  <c r="AI238" i="1"/>
  <c r="AH240" i="1"/>
  <c r="AH242" i="1"/>
  <c r="AH321" i="1"/>
  <c r="AW321" i="1" s="1"/>
  <c r="AH102" i="1"/>
  <c r="AW102" i="1" s="1"/>
  <c r="AH104" i="1"/>
  <c r="AW104" i="1" s="1"/>
  <c r="AH110" i="1"/>
  <c r="AH112" i="1"/>
  <c r="AH114" i="1"/>
  <c r="AH116" i="1"/>
  <c r="AW116" i="1" s="1"/>
  <c r="AH118" i="1"/>
  <c r="AW118" i="1" s="1"/>
  <c r="AH120" i="1"/>
  <c r="AW120" i="1" s="1"/>
  <c r="AH122" i="1"/>
  <c r="AH124" i="1"/>
  <c r="AW124" i="1" s="1"/>
  <c r="AH126" i="1"/>
  <c r="AW126" i="1" s="1"/>
  <c r="AH128" i="1"/>
  <c r="AW128" i="1" s="1"/>
  <c r="AH130" i="1"/>
  <c r="AW130" i="1" s="1"/>
  <c r="AH178" i="1"/>
  <c r="AW178" i="1" s="1"/>
  <c r="AH188" i="1"/>
  <c r="AW188" i="1" s="1"/>
  <c r="AH190" i="1"/>
  <c r="AW190" i="1" s="1"/>
  <c r="AH192" i="1"/>
  <c r="AW192" i="1" s="1"/>
  <c r="AH194" i="1"/>
  <c r="AW194" i="1" s="1"/>
  <c r="AH196" i="1"/>
  <c r="AW196" i="1" s="1"/>
  <c r="AH198" i="1"/>
  <c r="AW198" i="1" s="1"/>
  <c r="AH203" i="1"/>
  <c r="AW203" i="1" s="1"/>
  <c r="AH244" i="1"/>
  <c r="AW244" i="1" s="1"/>
  <c r="AH246" i="1"/>
  <c r="AW246" i="1" s="1"/>
  <c r="AH272" i="1"/>
  <c r="AW272" i="1" s="1"/>
  <c r="AH274" i="1"/>
  <c r="AW274" i="1" s="1"/>
  <c r="AH280" i="1"/>
  <c r="AW280" i="1" s="1"/>
  <c r="AH282" i="1"/>
  <c r="AW282" i="1" s="1"/>
  <c r="AH284" i="1"/>
  <c r="AW284" i="1" s="1"/>
  <c r="AH168" i="1"/>
  <c r="AK168" i="1"/>
  <c r="AH243" i="1"/>
  <c r="AW243" i="1" s="1"/>
  <c r="AH372" i="1"/>
  <c r="AW372" i="1" s="1"/>
  <c r="AH388" i="1"/>
  <c r="AW388" i="1" s="1"/>
  <c r="AH391" i="1"/>
  <c r="AW391" i="1" s="1"/>
  <c r="AH394" i="1"/>
  <c r="AW394" i="1" s="1"/>
  <c r="AH396" i="1"/>
  <c r="AW396" i="1" s="1"/>
  <c r="AH397" i="1"/>
  <c r="AW397" i="1" s="1"/>
  <c r="AH399" i="1"/>
  <c r="AW399" i="1" s="1"/>
  <c r="AH400" i="1"/>
  <c r="AW400" i="1" s="1"/>
  <c r="AH402" i="1"/>
  <c r="AW402" i="1" s="1"/>
  <c r="AH403" i="1"/>
  <c r="AW403" i="1" s="1"/>
  <c r="AH404" i="1"/>
  <c r="AW404" i="1" s="1"/>
  <c r="AH172" i="1"/>
  <c r="AW172" i="1" s="1"/>
  <c r="AH173" i="1"/>
  <c r="AW173" i="1" s="1"/>
  <c r="AH174" i="1"/>
  <c r="AI235" i="1"/>
  <c r="AI240" i="1"/>
  <c r="AI242" i="1"/>
  <c r="AH259" i="1"/>
  <c r="AW259" i="1" s="1"/>
  <c r="AH262" i="1"/>
  <c r="AW262" i="1" s="1"/>
  <c r="AH373" i="1"/>
  <c r="AW373" i="1" s="1"/>
  <c r="AH376" i="1"/>
  <c r="AW376" i="1" s="1"/>
  <c r="AK331" i="1"/>
  <c r="AK338" i="1"/>
  <c r="AH338" i="1"/>
  <c r="AO412" i="1"/>
  <c r="AQ412" i="1"/>
  <c r="AU412" i="1" s="1"/>
  <c r="AP412" i="1"/>
  <c r="AR412" i="1"/>
  <c r="AT412" i="1"/>
  <c r="AV412" i="1"/>
  <c r="AO380" i="1"/>
  <c r="AQ380" i="1"/>
  <c r="AU380" i="1" s="1"/>
  <c r="AR380" i="1"/>
  <c r="AV380" i="1"/>
  <c r="AP380" i="1"/>
  <c r="AT380" i="1"/>
  <c r="AH157" i="1"/>
  <c r="AH171" i="1"/>
  <c r="AI236" i="1"/>
  <c r="AH252" i="1"/>
  <c r="AW252" i="1" s="1"/>
  <c r="AH253" i="1"/>
  <c r="AW253" i="1" s="1"/>
  <c r="AH311" i="1"/>
  <c r="AW311" i="1" s="1"/>
  <c r="AH315" i="1"/>
  <c r="AW315" i="1" s="1"/>
  <c r="AH387" i="1"/>
  <c r="AW387" i="1" s="1"/>
  <c r="AH389" i="1"/>
  <c r="AW389" i="1" s="1"/>
  <c r="AH390" i="1"/>
  <c r="AW390" i="1" s="1"/>
  <c r="AH392" i="1"/>
  <c r="AW392" i="1" s="1"/>
  <c r="AH395" i="1"/>
  <c r="AW395" i="1" s="1"/>
  <c r="AH398" i="1"/>
  <c r="AW398" i="1" s="1"/>
  <c r="AI216" i="1"/>
  <c r="AP216" i="1" s="1"/>
  <c r="AH247" i="1"/>
  <c r="AW247" i="1" s="1"/>
  <c r="AH248" i="1"/>
  <c r="AW248" i="1" s="1"/>
  <c r="AH249" i="1"/>
  <c r="AW249" i="1" s="1"/>
  <c r="AH250" i="1"/>
  <c r="AW250" i="1" s="1"/>
  <c r="AH251" i="1"/>
  <c r="AW251" i="1" s="1"/>
  <c r="AH254" i="1"/>
  <c r="AW254" i="1" s="1"/>
  <c r="AH255" i="1"/>
  <c r="AW255" i="1" s="1"/>
  <c r="AH256" i="1"/>
  <c r="AW256" i="1" s="1"/>
  <c r="AH257" i="1"/>
  <c r="AW257" i="1" s="1"/>
  <c r="AH9" i="1"/>
  <c r="AW9" i="1" s="1"/>
  <c r="AW103" i="6"/>
  <c r="AS103" i="6"/>
  <c r="AZ103" i="6" s="1"/>
  <c r="AX103" i="6"/>
  <c r="AV14" i="22"/>
  <c r="AT14" i="22"/>
  <c r="AR14" i="22"/>
  <c r="AP14" i="22"/>
  <c r="AW14" i="22"/>
  <c r="AQ14" i="22"/>
  <c r="AU14" i="22" s="1"/>
  <c r="AO14" i="22"/>
  <c r="AS13" i="22"/>
  <c r="AZ13" i="22" s="1"/>
  <c r="AX13" i="22"/>
  <c r="AW13" i="22"/>
  <c r="AV12" i="22"/>
  <c r="AT12" i="22"/>
  <c r="AR12" i="22"/>
  <c r="AP12" i="22"/>
  <c r="AW12" i="22"/>
  <c r="AQ12" i="22"/>
  <c r="AU12" i="22" s="1"/>
  <c r="AO12" i="22"/>
  <c r="AV11" i="22"/>
  <c r="AT11" i="22"/>
  <c r="AR11" i="22"/>
  <c r="AP11" i="22"/>
  <c r="AW11" i="22"/>
  <c r="AQ11" i="22"/>
  <c r="AU11" i="22" s="1"/>
  <c r="AO11" i="22"/>
  <c r="BM6" i="22"/>
  <c r="AU9" i="22"/>
  <c r="AX9" i="22"/>
  <c r="AS9" i="22"/>
  <c r="AW9" i="22"/>
  <c r="AI301" i="2"/>
  <c r="AB301" i="2"/>
  <c r="AC301" i="2"/>
  <c r="AH301" i="2" s="1"/>
  <c r="BM301" i="2"/>
  <c r="BH301" i="2"/>
  <c r="AP197" i="1" l="1"/>
  <c r="AQ310" i="1"/>
  <c r="AU310" i="1" s="1"/>
  <c r="AR195" i="1"/>
  <c r="AO177" i="1"/>
  <c r="AS177" i="1" s="1"/>
  <c r="AT310" i="1"/>
  <c r="AR310" i="1"/>
  <c r="AP245" i="1"/>
  <c r="AV337" i="1"/>
  <c r="AV295" i="1"/>
  <c r="AP310" i="1"/>
  <c r="AR197" i="1"/>
  <c r="AP352" i="1"/>
  <c r="AT150" i="1"/>
  <c r="AV310" i="1"/>
  <c r="AO238" i="1"/>
  <c r="AX238" i="1" s="1"/>
  <c r="AV207" i="1"/>
  <c r="AV197" i="1"/>
  <c r="AW112" i="1"/>
  <c r="AR357" i="1"/>
  <c r="AO197" i="1"/>
  <c r="AS197" i="1" s="1"/>
  <c r="AQ318" i="1"/>
  <c r="AU318" i="1" s="1"/>
  <c r="AQ357" i="1"/>
  <c r="AU357" i="1" s="1"/>
  <c r="AQ234" i="1"/>
  <c r="AU234" i="1" s="1"/>
  <c r="AT214" i="1"/>
  <c r="AQ191" i="1"/>
  <c r="AU191" i="1" s="1"/>
  <c r="AP158" i="1"/>
  <c r="AQ180" i="1"/>
  <c r="AU180" i="1" s="1"/>
  <c r="AT205" i="1"/>
  <c r="AP30" i="1"/>
  <c r="AQ245" i="1"/>
  <c r="AU245" i="1" s="1"/>
  <c r="AO343" i="1"/>
  <c r="AS343" i="1" s="1"/>
  <c r="AR204" i="1"/>
  <c r="AO287" i="1"/>
  <c r="AS287" i="1" s="1"/>
  <c r="AO245" i="1"/>
  <c r="AO357" i="1"/>
  <c r="AT343" i="1"/>
  <c r="AP308" i="1"/>
  <c r="AP287" i="1"/>
  <c r="AV332" i="1"/>
  <c r="AT197" i="1"/>
  <c r="AP381" i="1"/>
  <c r="AP343" i="1"/>
  <c r="AT108" i="1"/>
  <c r="AT332" i="1"/>
  <c r="AT30" i="1"/>
  <c r="AO135" i="1"/>
  <c r="AS135" i="1" s="1"/>
  <c r="AV357" i="1"/>
  <c r="AQ332" i="1"/>
  <c r="AU332" i="1" s="1"/>
  <c r="AO292" i="1"/>
  <c r="AT135" i="1"/>
  <c r="AW114" i="1"/>
  <c r="AP238" i="1"/>
  <c r="AT357" i="1"/>
  <c r="AR234" i="1"/>
  <c r="AQ197" i="1"/>
  <c r="AU197" i="1" s="1"/>
  <c r="AW219" i="1"/>
  <c r="AQ276" i="1"/>
  <c r="AU276" i="1" s="1"/>
  <c r="AR135" i="1"/>
  <c r="AV32" i="1"/>
  <c r="AR363" i="1"/>
  <c r="AO32" i="1"/>
  <c r="AS32" i="1" s="1"/>
  <c r="AP295" i="1"/>
  <c r="AT245" i="1"/>
  <c r="AR308" i="1"/>
  <c r="AR230" i="1"/>
  <c r="AT337" i="1"/>
  <c r="AO308" i="1"/>
  <c r="AS308" i="1" s="1"/>
  <c r="AW171" i="1"/>
  <c r="AQ295" i="1"/>
  <c r="AU295" i="1" s="1"/>
  <c r="AR349" i="1"/>
  <c r="AO230" i="1"/>
  <c r="AS230" i="1" s="1"/>
  <c r="AO207" i="1"/>
  <c r="AS207" i="1" s="1"/>
  <c r="AP298" i="1"/>
  <c r="AQ325" i="1"/>
  <c r="AU325" i="1" s="1"/>
  <c r="AO224" i="1"/>
  <c r="AR111" i="1"/>
  <c r="AO290" i="1"/>
  <c r="AS290" i="1" s="1"/>
  <c r="AO154" i="1"/>
  <c r="AS154" i="1" s="1"/>
  <c r="AQ308" i="1"/>
  <c r="AU308" i="1" s="1"/>
  <c r="AR299" i="1"/>
  <c r="AR323" i="1"/>
  <c r="AV245" i="1"/>
  <c r="AV308" i="1"/>
  <c r="AR32" i="1"/>
  <c r="AT295" i="1"/>
  <c r="AR245" i="1"/>
  <c r="AO201" i="1"/>
  <c r="AS201" i="1" s="1"/>
  <c r="AO193" i="1"/>
  <c r="AS193" i="1" s="1"/>
  <c r="AT308" i="1"/>
  <c r="AP129" i="1"/>
  <c r="AR214" i="1"/>
  <c r="AV224" i="1"/>
  <c r="AT154" i="1"/>
  <c r="AW110" i="1"/>
  <c r="AQ31" i="1"/>
  <c r="AU31" i="1" s="1"/>
  <c r="AR28" i="1"/>
  <c r="AQ316" i="1"/>
  <c r="AU316" i="1" s="1"/>
  <c r="AQ210" i="1"/>
  <c r="AU210" i="1" s="1"/>
  <c r="AW211" i="1"/>
  <c r="AQ298" i="1"/>
  <c r="AU298" i="1" s="1"/>
  <c r="AT325" i="1"/>
  <c r="AT330" i="1"/>
  <c r="AR224" i="1"/>
  <c r="AV212" i="1"/>
  <c r="AR205" i="1"/>
  <c r="AR154" i="1"/>
  <c r="AP32" i="1"/>
  <c r="AQ28" i="1"/>
  <c r="AU28" i="1" s="1"/>
  <c r="AR295" i="1"/>
  <c r="AV313" i="1"/>
  <c r="AP349" i="1"/>
  <c r="AV230" i="1"/>
  <c r="AP207" i="1"/>
  <c r="AO381" i="1"/>
  <c r="AS381" i="1" s="1"/>
  <c r="AQ292" i="1"/>
  <c r="AU292" i="1" s="1"/>
  <c r="AV352" i="1"/>
  <c r="AR325" i="1"/>
  <c r="AR330" i="1"/>
  <c r="AP224" i="1"/>
  <c r="AQ204" i="1"/>
  <c r="AU204" i="1" s="1"/>
  <c r="AQ135" i="1"/>
  <c r="AU135" i="1" s="1"/>
  <c r="AP204" i="1"/>
  <c r="AP214" i="1"/>
  <c r="AV325" i="1"/>
  <c r="AV330" i="1"/>
  <c r="AO28" i="1"/>
  <c r="AS28" i="1" s="1"/>
  <c r="AP345" i="1"/>
  <c r="AQ214" i="1"/>
  <c r="AU214" i="1" s="1"/>
  <c r="AT28" i="1"/>
  <c r="AV381" i="1"/>
  <c r="AP325" i="1"/>
  <c r="AP330" i="1"/>
  <c r="AO204" i="1"/>
  <c r="AS204" i="1" s="1"/>
  <c r="AQ158" i="1"/>
  <c r="AU158" i="1" s="1"/>
  <c r="AQ129" i="1"/>
  <c r="AU129" i="1" s="1"/>
  <c r="AV111" i="1"/>
  <c r="AV154" i="1"/>
  <c r="AR26" i="1"/>
  <c r="AT381" i="1"/>
  <c r="AV290" i="1"/>
  <c r="AQ330" i="1"/>
  <c r="AU330" i="1" s="1"/>
  <c r="AV312" i="1"/>
  <c r="AR232" i="1"/>
  <c r="AV204" i="1"/>
  <c r="AR158" i="1"/>
  <c r="AV129" i="1"/>
  <c r="AO325" i="1"/>
  <c r="AS325" i="1" s="1"/>
  <c r="AT224" i="1"/>
  <c r="AO214" i="1"/>
  <c r="AS214" i="1" s="1"/>
  <c r="AV214" i="1"/>
  <c r="AT195" i="1"/>
  <c r="AR381" i="1"/>
  <c r="AR290" i="1"/>
  <c r="AR344" i="1"/>
  <c r="AO318" i="1"/>
  <c r="AS318" i="1" s="1"/>
  <c r="AO330" i="1"/>
  <c r="AS330" i="1" s="1"/>
  <c r="AP312" i="1"/>
  <c r="AQ224" i="1"/>
  <c r="AU224" i="1" s="1"/>
  <c r="AT204" i="1"/>
  <c r="AQ154" i="1"/>
  <c r="AU154" i="1" s="1"/>
  <c r="AR129" i="1"/>
  <c r="AQ111" i="1"/>
  <c r="AU111" i="1" s="1"/>
  <c r="AP26" i="1"/>
  <c r="AQ26" i="1"/>
  <c r="AU26" i="1" s="1"/>
  <c r="AT210" i="1"/>
  <c r="AT199" i="1"/>
  <c r="AP191" i="1"/>
  <c r="AT276" i="1"/>
  <c r="AO208" i="1"/>
  <c r="AV26" i="1"/>
  <c r="AT345" i="1"/>
  <c r="AP210" i="1"/>
  <c r="AP201" i="1"/>
  <c r="AO195" i="1"/>
  <c r="AS195" i="1" s="1"/>
  <c r="AP177" i="1"/>
  <c r="AQ115" i="1"/>
  <c r="AU115" i="1" s="1"/>
  <c r="AO352" i="1"/>
  <c r="AT32" i="1"/>
  <c r="AR30" i="1"/>
  <c r="AT26" i="1"/>
  <c r="AP316" i="1"/>
  <c r="AR345" i="1"/>
  <c r="AT230" i="1"/>
  <c r="AQ201" i="1"/>
  <c r="AU201" i="1" s="1"/>
  <c r="AV195" i="1"/>
  <c r="AQ193" i="1"/>
  <c r="AU193" i="1" s="1"/>
  <c r="AQ177" i="1"/>
  <c r="AU177" i="1" s="1"/>
  <c r="AP137" i="1"/>
  <c r="AO115" i="1"/>
  <c r="AS115" i="1" s="1"/>
  <c r="AT298" i="1"/>
  <c r="AV344" i="1"/>
  <c r="AP363" i="1"/>
  <c r="AV343" i="1"/>
  <c r="AP232" i="1"/>
  <c r="AO212" i="1"/>
  <c r="AS212" i="1" s="1"/>
  <c r="AR208" i="1"/>
  <c r="AV205" i="1"/>
  <c r="AV108" i="1"/>
  <c r="AQ199" i="1"/>
  <c r="AU199" i="1" s="1"/>
  <c r="AO210" i="1"/>
  <c r="AO199" i="1"/>
  <c r="AP195" i="1"/>
  <c r="AO191" i="1"/>
  <c r="AO276" i="1"/>
  <c r="AS276" i="1" s="1"/>
  <c r="AR337" i="1"/>
  <c r="AP212" i="1"/>
  <c r="AP205" i="1"/>
  <c r="AO180" i="1"/>
  <c r="AS180" i="1" s="1"/>
  <c r="AQ32" i="1"/>
  <c r="AU32" i="1" s="1"/>
  <c r="AQ297" i="1"/>
  <c r="AU297" i="1" s="1"/>
  <c r="AR342" i="1"/>
  <c r="AP323" i="1"/>
  <c r="AQ345" i="1"/>
  <c r="AU345" i="1" s="1"/>
  <c r="AR332" i="1"/>
  <c r="AQ230" i="1"/>
  <c r="AU230" i="1" s="1"/>
  <c r="AV210" i="1"/>
  <c r="AV201" i="1"/>
  <c r="AV199" i="1"/>
  <c r="AV193" i="1"/>
  <c r="AV177" i="1"/>
  <c r="AQ137" i="1"/>
  <c r="AU137" i="1" s="1"/>
  <c r="AP292" i="1"/>
  <c r="AV276" i="1"/>
  <c r="AR352" i="1"/>
  <c r="AT329" i="1"/>
  <c r="AP318" i="1"/>
  <c r="AQ208" i="1"/>
  <c r="AU208" i="1" s="1"/>
  <c r="AV180" i="1"/>
  <c r="AV135" i="1"/>
  <c r="AP111" i="1"/>
  <c r="AO316" i="1"/>
  <c r="AS316" i="1" s="1"/>
  <c r="AR212" i="1"/>
  <c r="AT193" i="1"/>
  <c r="AT177" i="1"/>
  <c r="AV137" i="1"/>
  <c r="AO26" i="1"/>
  <c r="AS26" i="1" s="1"/>
  <c r="AV297" i="1"/>
  <c r="AT316" i="1"/>
  <c r="AV345" i="1"/>
  <c r="AR210" i="1"/>
  <c r="AR201" i="1"/>
  <c r="AR199" i="1"/>
  <c r="AQ195" i="1"/>
  <c r="AU195" i="1" s="1"/>
  <c r="AR193" i="1"/>
  <c r="AR177" i="1"/>
  <c r="AT137" i="1"/>
  <c r="AR276" i="1"/>
  <c r="AQ352" i="1"/>
  <c r="AU352" i="1" s="1"/>
  <c r="AV208" i="1"/>
  <c r="AR180" i="1"/>
  <c r="AQ232" i="1"/>
  <c r="AU232" i="1" s="1"/>
  <c r="AO297" i="1"/>
  <c r="AS297" i="1" s="1"/>
  <c r="AV316" i="1"/>
  <c r="AO345" i="1"/>
  <c r="AS345" i="1" s="1"/>
  <c r="AT201" i="1"/>
  <c r="AP329" i="1"/>
  <c r="AT180" i="1"/>
  <c r="AR316" i="1"/>
  <c r="AP199" i="1"/>
  <c r="AP193" i="1"/>
  <c r="AR137" i="1"/>
  <c r="AO266" i="1"/>
  <c r="AS266" i="1" s="1"/>
  <c r="AT232" i="1"/>
  <c r="AQ212" i="1"/>
  <c r="AU212" i="1" s="1"/>
  <c r="AT208" i="1"/>
  <c r="AQ205" i="1"/>
  <c r="AU205" i="1" s="1"/>
  <c r="AO146" i="1"/>
  <c r="AS146" i="1" s="1"/>
  <c r="AP148" i="1"/>
  <c r="AR108" i="1"/>
  <c r="AV30" i="1"/>
  <c r="AQ287" i="1"/>
  <c r="AU287" i="1" s="1"/>
  <c r="AP358" i="1"/>
  <c r="AP332" i="1"/>
  <c r="AO127" i="1"/>
  <c r="AS127" i="1" s="1"/>
  <c r="AT270" i="1"/>
  <c r="AR343" i="1"/>
  <c r="AV232" i="1"/>
  <c r="AQ148" i="1"/>
  <c r="AU148" i="1" s="1"/>
  <c r="AT142" i="1"/>
  <c r="AP108" i="1"/>
  <c r="AR165" i="1"/>
  <c r="AV127" i="1"/>
  <c r="AQ30" i="1"/>
  <c r="AU30" i="1" s="1"/>
  <c r="AV287" i="1"/>
  <c r="AV410" i="1"/>
  <c r="AO332" i="1"/>
  <c r="AS332" i="1" s="1"/>
  <c r="AO163" i="1"/>
  <c r="AS163" i="1" s="1"/>
  <c r="AP119" i="1"/>
  <c r="AW109" i="1"/>
  <c r="AV292" i="1"/>
  <c r="AV266" i="1"/>
  <c r="AR117" i="1"/>
  <c r="AO30" i="1"/>
  <c r="AS30" i="1" s="1"/>
  <c r="AT287" i="1"/>
  <c r="AT410" i="1"/>
  <c r="AP234" i="1"/>
  <c r="AR119" i="1"/>
  <c r="AT292" i="1"/>
  <c r="AT266" i="1"/>
  <c r="AQ108" i="1"/>
  <c r="AU108" i="1" s="1"/>
  <c r="AT117" i="1"/>
  <c r="AP299" i="1"/>
  <c r="AR287" i="1"/>
  <c r="AQ119" i="1"/>
  <c r="AU119" i="1" s="1"/>
  <c r="AR292" i="1"/>
  <c r="AQ343" i="1"/>
  <c r="AU343" i="1" s="1"/>
  <c r="AO108" i="1"/>
  <c r="AS108" i="1" s="1"/>
  <c r="AO129" i="1"/>
  <c r="AS129" i="1" s="1"/>
  <c r="AR410" i="1"/>
  <c r="AV320" i="1"/>
  <c r="AR304" i="1"/>
  <c r="AP270" i="1"/>
  <c r="AO148" i="1"/>
  <c r="AS148" i="1" s="1"/>
  <c r="AP142" i="1"/>
  <c r="AP117" i="1"/>
  <c r="AP123" i="1"/>
  <c r="AW140" i="1"/>
  <c r="AP304" i="1"/>
  <c r="AO268" i="1"/>
  <c r="AS268" i="1" s="1"/>
  <c r="AR266" i="1"/>
  <c r="AP337" i="1"/>
  <c r="AV236" i="1"/>
  <c r="AT170" i="1"/>
  <c r="AO156" i="1"/>
  <c r="AV146" i="1"/>
  <c r="AQ142" i="1"/>
  <c r="AU142" i="1" s="1"/>
  <c r="AT121" i="1"/>
  <c r="AQ117" i="1"/>
  <c r="AU117" i="1" s="1"/>
  <c r="AP91" i="1"/>
  <c r="AQ299" i="1"/>
  <c r="AU299" i="1" s="1"/>
  <c r="AO265" i="1"/>
  <c r="AS265" i="1" s="1"/>
  <c r="AQ320" i="1"/>
  <c r="AU320" i="1" s="1"/>
  <c r="AT313" i="1"/>
  <c r="AQ349" i="1"/>
  <c r="AU349" i="1" s="1"/>
  <c r="AO167" i="1"/>
  <c r="AR163" i="1"/>
  <c r="AO137" i="1"/>
  <c r="AV123" i="1"/>
  <c r="AT115" i="1"/>
  <c r="AQ381" i="1"/>
  <c r="AU381" i="1" s="1"/>
  <c r="AO298" i="1"/>
  <c r="AS298" i="1" s="1"/>
  <c r="AP276" i="1"/>
  <c r="AV268" i="1"/>
  <c r="AP266" i="1"/>
  <c r="AQ363" i="1"/>
  <c r="AU363" i="1" s="1"/>
  <c r="AR236" i="1"/>
  <c r="AO232" i="1"/>
  <c r="AT212" i="1"/>
  <c r="AP208" i="1"/>
  <c r="AO205" i="1"/>
  <c r="AS205" i="1" s="1"/>
  <c r="AP180" i="1"/>
  <c r="AQ156" i="1"/>
  <c r="AU156" i="1" s="1"/>
  <c r="AP154" i="1"/>
  <c r="AT146" i="1"/>
  <c r="AO142" i="1"/>
  <c r="AS142" i="1" s="1"/>
  <c r="AT129" i="1"/>
  <c r="AP121" i="1"/>
  <c r="AO117" i="1"/>
  <c r="AS117" i="1" s="1"/>
  <c r="AO111" i="1"/>
  <c r="AS111" i="1" s="1"/>
  <c r="AP236" i="1"/>
  <c r="AR270" i="1"/>
  <c r="AV121" i="1"/>
  <c r="AO165" i="1"/>
  <c r="AS165" i="1" s="1"/>
  <c r="AP156" i="1"/>
  <c r="AT306" i="1"/>
  <c r="AO299" i="1"/>
  <c r="AS299" i="1" s="1"/>
  <c r="AO349" i="1"/>
  <c r="AS349" i="1" s="1"/>
  <c r="AT167" i="1"/>
  <c r="AT163" i="1"/>
  <c r="AR123" i="1"/>
  <c r="AP115" i="1"/>
  <c r="AT302" i="1"/>
  <c r="AQ270" i="1"/>
  <c r="AU270" i="1" s="1"/>
  <c r="AT268" i="1"/>
  <c r="AV318" i="1"/>
  <c r="AO363" i="1"/>
  <c r="AS363" i="1" s="1"/>
  <c r="AQ236" i="1"/>
  <c r="AU236" i="1" s="1"/>
  <c r="AV156" i="1"/>
  <c r="AV148" i="1"/>
  <c r="AR146" i="1"/>
  <c r="AO91" i="1"/>
  <c r="AS91" i="1" s="1"/>
  <c r="AQ121" i="1"/>
  <c r="AU121" i="1" s="1"/>
  <c r="AR142" i="1"/>
  <c r="AR121" i="1"/>
  <c r="AX413" i="1"/>
  <c r="BA413" i="1" s="1"/>
  <c r="AW157" i="1"/>
  <c r="AT165" i="1"/>
  <c r="AV299" i="1"/>
  <c r="AQ410" i="1"/>
  <c r="AU410" i="1" s="1"/>
  <c r="AV349" i="1"/>
  <c r="AP163" i="1"/>
  <c r="AQ123" i="1"/>
  <c r="AU123" i="1" s="1"/>
  <c r="AV115" i="1"/>
  <c r="AO270" i="1"/>
  <c r="AR268" i="1"/>
  <c r="AQ337" i="1"/>
  <c r="AU337" i="1" s="1"/>
  <c r="AT318" i="1"/>
  <c r="AV363" i="1"/>
  <c r="AT148" i="1"/>
  <c r="AP146" i="1"/>
  <c r="AV91" i="1"/>
  <c r="AO121" i="1"/>
  <c r="AS121" i="1" s="1"/>
  <c r="AQ165" i="1"/>
  <c r="AU165" i="1" s="1"/>
  <c r="AT123" i="1"/>
  <c r="AP410" i="1"/>
  <c r="AV163" i="1"/>
  <c r="AT299" i="1"/>
  <c r="AO410" i="1"/>
  <c r="AV342" i="1"/>
  <c r="AT349" i="1"/>
  <c r="AQ163" i="1"/>
  <c r="AU163" i="1" s="1"/>
  <c r="AQ127" i="1"/>
  <c r="AU127" i="1" s="1"/>
  <c r="AO123" i="1"/>
  <c r="AS123" i="1" s="1"/>
  <c r="AR115" i="1"/>
  <c r="AV298" i="1"/>
  <c r="AV270" i="1"/>
  <c r="AQ266" i="1"/>
  <c r="AU266" i="1" s="1"/>
  <c r="AO337" i="1"/>
  <c r="AS337" i="1" s="1"/>
  <c r="AR318" i="1"/>
  <c r="AT363" i="1"/>
  <c r="AR148" i="1"/>
  <c r="AQ146" i="1"/>
  <c r="AU146" i="1" s="1"/>
  <c r="AV142" i="1"/>
  <c r="AV117" i="1"/>
  <c r="AT111" i="1"/>
  <c r="AW307" i="1"/>
  <c r="AQ307" i="1"/>
  <c r="AU307" i="1" s="1"/>
  <c r="AP307" i="1"/>
  <c r="AP306" i="1"/>
  <c r="AV29" i="1"/>
  <c r="AR29" i="1"/>
  <c r="AQ342" i="1"/>
  <c r="AU342" i="1" s="1"/>
  <c r="AP186" i="1"/>
  <c r="AW302" i="1"/>
  <c r="AR302" i="1"/>
  <c r="AV302" i="1"/>
  <c r="AW344" i="1"/>
  <c r="AQ344" i="1"/>
  <c r="AU344" i="1" s="1"/>
  <c r="AP344" i="1"/>
  <c r="AO306" i="1"/>
  <c r="AS306" i="1" s="1"/>
  <c r="AW174" i="1"/>
  <c r="AW122" i="1"/>
  <c r="AV31" i="1"/>
  <c r="AT29" i="1"/>
  <c r="AO342" i="1"/>
  <c r="AS342" i="1" s="1"/>
  <c r="AP302" i="1"/>
  <c r="AQ186" i="1"/>
  <c r="AU186" i="1" s="1"/>
  <c r="AW329" i="1"/>
  <c r="AR329" i="1"/>
  <c r="AV329" i="1"/>
  <c r="AO329" i="1"/>
  <c r="AS329" i="1" s="1"/>
  <c r="AW234" i="1"/>
  <c r="AT234" i="1"/>
  <c r="AO234" i="1"/>
  <c r="AS234" i="1" s="1"/>
  <c r="AW191" i="1"/>
  <c r="AR191" i="1"/>
  <c r="AT191" i="1"/>
  <c r="AW320" i="1"/>
  <c r="AO320" i="1"/>
  <c r="AS320" i="1" s="1"/>
  <c r="AP320" i="1"/>
  <c r="AR320" i="1"/>
  <c r="AT241" i="1"/>
  <c r="AP241" i="1"/>
  <c r="AX241" i="1" s="1"/>
  <c r="AW182" i="1"/>
  <c r="AO182" i="1"/>
  <c r="AS182" i="1" s="1"/>
  <c r="AQ182" i="1"/>
  <c r="AU182" i="1" s="1"/>
  <c r="AP182" i="1"/>
  <c r="AO31" i="1"/>
  <c r="AS31" i="1" s="1"/>
  <c r="AR307" i="1"/>
  <c r="AW150" i="1"/>
  <c r="AQ150" i="1"/>
  <c r="AU150" i="1" s="1"/>
  <c r="AP150" i="1"/>
  <c r="AW304" i="1"/>
  <c r="AV304" i="1"/>
  <c r="AO304" i="1"/>
  <c r="AS304" i="1" s="1"/>
  <c r="AW313" i="1"/>
  <c r="AO313" i="1"/>
  <c r="AS313" i="1" s="1"/>
  <c r="AW265" i="1"/>
  <c r="AP265" i="1"/>
  <c r="AT265" i="1"/>
  <c r="AV265" i="1"/>
  <c r="AQ306" i="1"/>
  <c r="AU306" i="1" s="1"/>
  <c r="AP313" i="1"/>
  <c r="AZ413" i="1"/>
  <c r="AR31" i="1"/>
  <c r="AP29" i="1"/>
  <c r="AP28" i="1"/>
  <c r="AV358" i="1"/>
  <c r="AQ302" i="1"/>
  <c r="AU302" i="1" s="1"/>
  <c r="AT182" i="1"/>
  <c r="AW312" i="1"/>
  <c r="AQ312" i="1"/>
  <c r="AU312" i="1" s="1"/>
  <c r="AR312" i="1"/>
  <c r="AT312" i="1"/>
  <c r="AW323" i="1"/>
  <c r="AT323" i="1"/>
  <c r="AO323" i="1"/>
  <c r="AS323" i="1" s="1"/>
  <c r="AQ323" i="1"/>
  <c r="AU323" i="1" s="1"/>
  <c r="AW167" i="1"/>
  <c r="AR167" i="1"/>
  <c r="AV167" i="1"/>
  <c r="AQ167" i="1"/>
  <c r="AU167" i="1" s="1"/>
  <c r="AT31" i="1"/>
  <c r="AR182" i="1"/>
  <c r="AO150" i="1"/>
  <c r="AW186" i="1"/>
  <c r="AR186" i="1"/>
  <c r="AT186" i="1"/>
  <c r="AV186" i="1"/>
  <c r="AW127" i="1"/>
  <c r="AR127" i="1"/>
  <c r="AT127" i="1"/>
  <c r="AW358" i="1"/>
  <c r="AO358" i="1"/>
  <c r="AQ358" i="1"/>
  <c r="AU358" i="1" s="1"/>
  <c r="AR306" i="1"/>
  <c r="AW342" i="1"/>
  <c r="AT342" i="1"/>
  <c r="AQ29" i="1"/>
  <c r="AU29" i="1" s="1"/>
  <c r="AO307" i="1"/>
  <c r="AS307" i="1" s="1"/>
  <c r="AV306" i="1"/>
  <c r="AP31" i="1"/>
  <c r="AO29" i="1"/>
  <c r="AS29" i="1" s="1"/>
  <c r="AQ265" i="1"/>
  <c r="AU265" i="1" s="1"/>
  <c r="AR358" i="1"/>
  <c r="AQ313" i="1"/>
  <c r="AU313" i="1" s="1"/>
  <c r="AT304" i="1"/>
  <c r="AT344" i="1"/>
  <c r="AV307" i="1"/>
  <c r="AV150" i="1"/>
  <c r="AQ91" i="1"/>
  <c r="AU91" i="1" s="1"/>
  <c r="AW290" i="1"/>
  <c r="AQ290" i="1"/>
  <c r="AU290" i="1" s="1"/>
  <c r="AP290" i="1"/>
  <c r="AW170" i="1"/>
  <c r="AQ170" i="1"/>
  <c r="AU170" i="1" s="1"/>
  <c r="AR170" i="1"/>
  <c r="AV170" i="1"/>
  <c r="AP170" i="1"/>
  <c r="AW297" i="1"/>
  <c r="AP297" i="1"/>
  <c r="AR297" i="1"/>
  <c r="AW119" i="1"/>
  <c r="AV119" i="1"/>
  <c r="AT119" i="1"/>
  <c r="AP268" i="1"/>
  <c r="AO158" i="1"/>
  <c r="AQ268" i="1"/>
  <c r="AU268" i="1" s="1"/>
  <c r="AW125" i="1"/>
  <c r="AW113" i="1"/>
  <c r="AW139" i="1"/>
  <c r="AW338" i="1"/>
  <c r="AW168" i="1"/>
  <c r="AW242" i="1"/>
  <c r="AW235" i="1"/>
  <c r="AW220" i="1"/>
  <c r="AW103" i="1"/>
  <c r="AW236" i="1"/>
  <c r="AW156" i="1"/>
  <c r="AW241" i="1"/>
  <c r="AW207" i="1"/>
  <c r="AW131" i="1"/>
  <c r="AW160" i="1"/>
  <c r="AW240" i="1"/>
  <c r="AW28" i="1"/>
  <c r="AW216" i="1"/>
  <c r="AW158" i="1"/>
  <c r="AW238" i="1"/>
  <c r="AW165" i="1"/>
  <c r="AW91" i="1"/>
  <c r="AV278" i="1"/>
  <c r="AR278" i="1"/>
  <c r="AP278" i="1"/>
  <c r="AT278" i="1"/>
  <c r="AQ278" i="1"/>
  <c r="AU278" i="1" s="1"/>
  <c r="AO278" i="1"/>
  <c r="AT207" i="1"/>
  <c r="AO9" i="1"/>
  <c r="AS9" i="1" s="1"/>
  <c r="AO256" i="1"/>
  <c r="AQ256" i="1"/>
  <c r="AU256" i="1" s="1"/>
  <c r="AR256" i="1"/>
  <c r="AV256" i="1"/>
  <c r="AP256" i="1"/>
  <c r="AT256" i="1"/>
  <c r="AO254" i="1"/>
  <c r="AQ254" i="1"/>
  <c r="AU254" i="1" s="1"/>
  <c r="AR254" i="1"/>
  <c r="AV254" i="1"/>
  <c r="AP254" i="1"/>
  <c r="AT254" i="1"/>
  <c r="AO250" i="1"/>
  <c r="AQ250" i="1"/>
  <c r="AU250" i="1" s="1"/>
  <c r="AR250" i="1"/>
  <c r="AV250" i="1"/>
  <c r="AP250" i="1"/>
  <c r="AT250" i="1"/>
  <c r="AO248" i="1"/>
  <c r="AQ248" i="1"/>
  <c r="AU248" i="1" s="1"/>
  <c r="AR248" i="1"/>
  <c r="AV248" i="1"/>
  <c r="AP248" i="1"/>
  <c r="AT248" i="1"/>
  <c r="AO157" i="1"/>
  <c r="AQ157" i="1"/>
  <c r="AU157" i="1" s="1"/>
  <c r="AR157" i="1"/>
  <c r="AV157" i="1"/>
  <c r="AP157" i="1"/>
  <c r="AT157" i="1"/>
  <c r="AP259" i="1"/>
  <c r="AR259" i="1"/>
  <c r="AT259" i="1"/>
  <c r="AV259" i="1"/>
  <c r="AO259" i="1"/>
  <c r="AQ259" i="1"/>
  <c r="AU259" i="1" s="1"/>
  <c r="AP403" i="1"/>
  <c r="AR403" i="1"/>
  <c r="AT403" i="1"/>
  <c r="AV403" i="1"/>
  <c r="AO403" i="1"/>
  <c r="AQ403" i="1"/>
  <c r="AU403" i="1" s="1"/>
  <c r="AP399" i="1"/>
  <c r="AR399" i="1"/>
  <c r="AT399" i="1"/>
  <c r="AV399" i="1"/>
  <c r="AO399" i="1"/>
  <c r="AQ399" i="1"/>
  <c r="AU399" i="1" s="1"/>
  <c r="AP388" i="1"/>
  <c r="AR388" i="1"/>
  <c r="AT388" i="1"/>
  <c r="AV388" i="1"/>
  <c r="AO388" i="1"/>
  <c r="AQ388" i="1"/>
  <c r="AU388" i="1" s="1"/>
  <c r="AP168" i="1"/>
  <c r="AR168" i="1"/>
  <c r="AT168" i="1"/>
  <c r="AV168" i="1"/>
  <c r="AO168" i="1"/>
  <c r="AQ168" i="1"/>
  <c r="AU168" i="1" s="1"/>
  <c r="AP284" i="1"/>
  <c r="AR284" i="1"/>
  <c r="AT284" i="1"/>
  <c r="AV284" i="1"/>
  <c r="AO284" i="1"/>
  <c r="AQ284" i="1"/>
  <c r="AU284" i="1" s="1"/>
  <c r="AP272" i="1"/>
  <c r="AR272" i="1"/>
  <c r="AT272" i="1"/>
  <c r="AV272" i="1"/>
  <c r="AO272" i="1"/>
  <c r="AQ272" i="1"/>
  <c r="AU272" i="1" s="1"/>
  <c r="AO246" i="1"/>
  <c r="AQ246" i="1"/>
  <c r="AU246" i="1" s="1"/>
  <c r="AR246" i="1"/>
  <c r="AV246" i="1"/>
  <c r="AP246" i="1"/>
  <c r="AT246" i="1"/>
  <c r="AP196" i="1"/>
  <c r="AR196" i="1"/>
  <c r="AT196" i="1"/>
  <c r="AV196" i="1"/>
  <c r="AO196" i="1"/>
  <c r="AQ196" i="1"/>
  <c r="AU196" i="1" s="1"/>
  <c r="AP188" i="1"/>
  <c r="AR188" i="1"/>
  <c r="AT188" i="1"/>
  <c r="AV188" i="1"/>
  <c r="AO188" i="1"/>
  <c r="AQ188" i="1"/>
  <c r="AU188" i="1" s="1"/>
  <c r="AO130" i="1"/>
  <c r="AQ130" i="1"/>
  <c r="AU130" i="1" s="1"/>
  <c r="AP130" i="1"/>
  <c r="AR130" i="1"/>
  <c r="AT130" i="1"/>
  <c r="AV130" i="1"/>
  <c r="AP122" i="1"/>
  <c r="AR122" i="1"/>
  <c r="AT122" i="1"/>
  <c r="AV122" i="1"/>
  <c r="AQ122" i="1"/>
  <c r="AU122" i="1" s="1"/>
  <c r="AO122" i="1"/>
  <c r="AP114" i="1"/>
  <c r="AR114" i="1"/>
  <c r="AT114" i="1"/>
  <c r="AV114" i="1"/>
  <c r="AQ114" i="1"/>
  <c r="AU114" i="1" s="1"/>
  <c r="AO114" i="1"/>
  <c r="AP102" i="1"/>
  <c r="AR102" i="1"/>
  <c r="AT102" i="1"/>
  <c r="AV102" i="1"/>
  <c r="AQ102" i="1"/>
  <c r="AU102" i="1" s="1"/>
  <c r="AO102" i="1"/>
  <c r="AO202" i="1"/>
  <c r="AQ202" i="1"/>
  <c r="AU202" i="1" s="1"/>
  <c r="AP202" i="1"/>
  <c r="AR202" i="1"/>
  <c r="AT202" i="1"/>
  <c r="AV202" i="1"/>
  <c r="AP143" i="1"/>
  <c r="AR143" i="1"/>
  <c r="AT143" i="1"/>
  <c r="AV143" i="1"/>
  <c r="AO143" i="1"/>
  <c r="AQ143" i="1"/>
  <c r="AU143" i="1" s="1"/>
  <c r="AO257" i="1"/>
  <c r="AP257" i="1"/>
  <c r="AR257" i="1"/>
  <c r="AT257" i="1"/>
  <c r="AV257" i="1"/>
  <c r="AQ257" i="1"/>
  <c r="AU257" i="1" s="1"/>
  <c r="AO255" i="1"/>
  <c r="AQ255" i="1"/>
  <c r="AU255" i="1" s="1"/>
  <c r="AP255" i="1"/>
  <c r="AT255" i="1"/>
  <c r="AR255" i="1"/>
  <c r="AV255" i="1"/>
  <c r="AO251" i="1"/>
  <c r="AQ251" i="1"/>
  <c r="AU251" i="1" s="1"/>
  <c r="AP251" i="1"/>
  <c r="AT251" i="1"/>
  <c r="AR251" i="1"/>
  <c r="AV251" i="1"/>
  <c r="AO249" i="1"/>
  <c r="AQ249" i="1"/>
  <c r="AU249" i="1" s="1"/>
  <c r="AP249" i="1"/>
  <c r="AT249" i="1"/>
  <c r="AR249" i="1"/>
  <c r="AV249" i="1"/>
  <c r="AO247" i="1"/>
  <c r="AQ247" i="1"/>
  <c r="AU247" i="1" s="1"/>
  <c r="AP247" i="1"/>
  <c r="AT247" i="1"/>
  <c r="AR247" i="1"/>
  <c r="AV247" i="1"/>
  <c r="AP395" i="1"/>
  <c r="AR395" i="1"/>
  <c r="AT395" i="1"/>
  <c r="AV395" i="1"/>
  <c r="AO395" i="1"/>
  <c r="AQ395" i="1"/>
  <c r="AU395" i="1" s="1"/>
  <c r="AO390" i="1"/>
  <c r="AQ390" i="1"/>
  <c r="AU390" i="1" s="1"/>
  <c r="AP390" i="1"/>
  <c r="AR390" i="1"/>
  <c r="AT390" i="1"/>
  <c r="AV390" i="1"/>
  <c r="AP387" i="1"/>
  <c r="AR387" i="1"/>
  <c r="AT387" i="1"/>
  <c r="AV387" i="1"/>
  <c r="AO387" i="1"/>
  <c r="AQ387" i="1"/>
  <c r="AU387" i="1" s="1"/>
  <c r="AP315" i="1"/>
  <c r="AR315" i="1"/>
  <c r="AT315" i="1"/>
  <c r="AV315" i="1"/>
  <c r="AO315" i="1"/>
  <c r="AQ315" i="1"/>
  <c r="AU315" i="1" s="1"/>
  <c r="AO253" i="1"/>
  <c r="AQ253" i="1"/>
  <c r="AU253" i="1" s="1"/>
  <c r="AP253" i="1"/>
  <c r="AT253" i="1"/>
  <c r="AR253" i="1"/>
  <c r="AV253" i="1"/>
  <c r="AP171" i="1"/>
  <c r="AR171" i="1"/>
  <c r="AT171" i="1"/>
  <c r="AV171" i="1"/>
  <c r="AO171" i="1"/>
  <c r="AQ171" i="1"/>
  <c r="AU171" i="1" s="1"/>
  <c r="AS380" i="1"/>
  <c r="AZ380" i="1" s="1"/>
  <c r="AX380" i="1"/>
  <c r="BA380" i="1" s="1"/>
  <c r="AO338" i="1"/>
  <c r="AQ338" i="1"/>
  <c r="AU338" i="1" s="1"/>
  <c r="AP338" i="1"/>
  <c r="AR338" i="1"/>
  <c r="AT338" i="1"/>
  <c r="AV338" i="1"/>
  <c r="AP376" i="1"/>
  <c r="AR376" i="1"/>
  <c r="AO376" i="1"/>
  <c r="AQ376" i="1"/>
  <c r="AU376" i="1" s="1"/>
  <c r="AT376" i="1"/>
  <c r="AV376" i="1"/>
  <c r="AO373" i="1"/>
  <c r="AQ373" i="1"/>
  <c r="AU373" i="1" s="1"/>
  <c r="AP373" i="1"/>
  <c r="AR373" i="1"/>
  <c r="AT373" i="1"/>
  <c r="AV373" i="1"/>
  <c r="AX258" i="1"/>
  <c r="AZ258" i="1"/>
  <c r="AO174" i="1"/>
  <c r="AQ174" i="1"/>
  <c r="AU174" i="1" s="1"/>
  <c r="AP174" i="1"/>
  <c r="AT174" i="1"/>
  <c r="AR174" i="1"/>
  <c r="AV174" i="1"/>
  <c r="AP172" i="1"/>
  <c r="AR172" i="1"/>
  <c r="AT172" i="1"/>
  <c r="AV172" i="1"/>
  <c r="AQ172" i="1"/>
  <c r="AU172" i="1" s="1"/>
  <c r="AO172" i="1"/>
  <c r="AP404" i="1"/>
  <c r="AR404" i="1"/>
  <c r="AT404" i="1"/>
  <c r="AV404" i="1"/>
  <c r="AO404" i="1"/>
  <c r="AQ404" i="1"/>
  <c r="AU404" i="1" s="1"/>
  <c r="AO402" i="1"/>
  <c r="AQ402" i="1"/>
  <c r="AU402" i="1" s="1"/>
  <c r="AP402" i="1"/>
  <c r="AR402" i="1"/>
  <c r="AT402" i="1"/>
  <c r="AV402" i="1"/>
  <c r="AP400" i="1"/>
  <c r="AR400" i="1"/>
  <c r="AT400" i="1"/>
  <c r="AV400" i="1"/>
  <c r="AO400" i="1"/>
  <c r="AQ400" i="1"/>
  <c r="AU400" i="1" s="1"/>
  <c r="AO397" i="1"/>
  <c r="AQ397" i="1"/>
  <c r="AU397" i="1" s="1"/>
  <c r="AP397" i="1"/>
  <c r="AR397" i="1"/>
  <c r="AT397" i="1"/>
  <c r="AV397" i="1"/>
  <c r="AO394" i="1"/>
  <c r="AQ394" i="1"/>
  <c r="AU394" i="1" s="1"/>
  <c r="AP394" i="1"/>
  <c r="AR394" i="1"/>
  <c r="AT394" i="1"/>
  <c r="AV394" i="1"/>
  <c r="AP391" i="1"/>
  <c r="AR391" i="1"/>
  <c r="AT391" i="1"/>
  <c r="AV391" i="1"/>
  <c r="AO391" i="1"/>
  <c r="AQ391" i="1"/>
  <c r="AU391" i="1" s="1"/>
  <c r="AP372" i="1"/>
  <c r="AR372" i="1"/>
  <c r="AT372" i="1"/>
  <c r="AV372" i="1"/>
  <c r="AO372" i="1"/>
  <c r="AQ372" i="1"/>
  <c r="AU372" i="1" s="1"/>
  <c r="AO243" i="1"/>
  <c r="AQ243" i="1"/>
  <c r="AU243" i="1" s="1"/>
  <c r="AP243" i="1"/>
  <c r="AT243" i="1"/>
  <c r="AR243" i="1"/>
  <c r="AV243" i="1"/>
  <c r="AP282" i="1"/>
  <c r="AR282" i="1"/>
  <c r="AT282" i="1"/>
  <c r="AV282" i="1"/>
  <c r="AO282" i="1"/>
  <c r="AQ282" i="1"/>
  <c r="AU282" i="1" s="1"/>
  <c r="AP274" i="1"/>
  <c r="AR274" i="1"/>
  <c r="AT274" i="1"/>
  <c r="AV274" i="1"/>
  <c r="AO274" i="1"/>
  <c r="AQ274" i="1"/>
  <c r="AU274" i="1" s="1"/>
  <c r="AO244" i="1"/>
  <c r="AQ244" i="1"/>
  <c r="AU244" i="1" s="1"/>
  <c r="AR244" i="1"/>
  <c r="AV244" i="1"/>
  <c r="AP244" i="1"/>
  <c r="AT244" i="1"/>
  <c r="AO198" i="1"/>
  <c r="AQ198" i="1"/>
  <c r="AU198" i="1" s="1"/>
  <c r="AP198" i="1"/>
  <c r="AR198" i="1"/>
  <c r="AT198" i="1"/>
  <c r="AV198" i="1"/>
  <c r="AO194" i="1"/>
  <c r="AQ194" i="1"/>
  <c r="AU194" i="1" s="1"/>
  <c r="AP194" i="1"/>
  <c r="AR194" i="1"/>
  <c r="AT194" i="1"/>
  <c r="AV194" i="1"/>
  <c r="AO190" i="1"/>
  <c r="AQ190" i="1"/>
  <c r="AU190" i="1" s="1"/>
  <c r="AP190" i="1"/>
  <c r="AR190" i="1"/>
  <c r="AT190" i="1"/>
  <c r="AV190" i="1"/>
  <c r="AO178" i="1"/>
  <c r="AQ178" i="1"/>
  <c r="AU178" i="1" s="1"/>
  <c r="AP178" i="1"/>
  <c r="AR178" i="1"/>
  <c r="AT178" i="1"/>
  <c r="AV178" i="1"/>
  <c r="AO128" i="1"/>
  <c r="AQ128" i="1"/>
  <c r="AU128" i="1" s="1"/>
  <c r="AP128" i="1"/>
  <c r="AR128" i="1"/>
  <c r="AT128" i="1"/>
  <c r="AV128" i="1"/>
  <c r="AP124" i="1"/>
  <c r="AR124" i="1"/>
  <c r="AO124" i="1"/>
  <c r="AQ124" i="1"/>
  <c r="AU124" i="1" s="1"/>
  <c r="AT124" i="1"/>
  <c r="AV124" i="1"/>
  <c r="AP120" i="1"/>
  <c r="AR120" i="1"/>
  <c r="AT120" i="1"/>
  <c r="AV120" i="1"/>
  <c r="AO120" i="1"/>
  <c r="AQ120" i="1"/>
  <c r="AU120" i="1" s="1"/>
  <c r="AP116" i="1"/>
  <c r="AR116" i="1"/>
  <c r="AT116" i="1"/>
  <c r="AV116" i="1"/>
  <c r="AO116" i="1"/>
  <c r="AQ116" i="1"/>
  <c r="AU116" i="1" s="1"/>
  <c r="AP112" i="1"/>
  <c r="AR112" i="1"/>
  <c r="AT112" i="1"/>
  <c r="AV112" i="1"/>
  <c r="AO112" i="1"/>
  <c r="AQ112" i="1"/>
  <c r="AU112" i="1" s="1"/>
  <c r="AP104" i="1"/>
  <c r="AR104" i="1"/>
  <c r="AT104" i="1"/>
  <c r="AV104" i="1"/>
  <c r="AO104" i="1"/>
  <c r="AQ104" i="1"/>
  <c r="AU104" i="1" s="1"/>
  <c r="AP321" i="1"/>
  <c r="AR321" i="1"/>
  <c r="AT321" i="1"/>
  <c r="AV321" i="1"/>
  <c r="AO321" i="1"/>
  <c r="AQ321" i="1"/>
  <c r="AU321" i="1" s="1"/>
  <c r="AO240" i="1"/>
  <c r="AQ240" i="1"/>
  <c r="AU240" i="1" s="1"/>
  <c r="AR240" i="1"/>
  <c r="AV240" i="1"/>
  <c r="AP240" i="1"/>
  <c r="AT240" i="1"/>
  <c r="AP206" i="1"/>
  <c r="AR206" i="1"/>
  <c r="AT206" i="1"/>
  <c r="AV206" i="1"/>
  <c r="AO206" i="1"/>
  <c r="AQ206" i="1"/>
  <c r="AU206" i="1" s="1"/>
  <c r="AO161" i="1"/>
  <c r="AQ161" i="1"/>
  <c r="AU161" i="1" s="1"/>
  <c r="AR161" i="1"/>
  <c r="AV161" i="1"/>
  <c r="AP161" i="1"/>
  <c r="AT161" i="1"/>
  <c r="AO153" i="1"/>
  <c r="AQ153" i="1"/>
  <c r="AU153" i="1" s="1"/>
  <c r="AR153" i="1"/>
  <c r="AV153" i="1"/>
  <c r="AP153" i="1"/>
  <c r="AT153" i="1"/>
  <c r="AO149" i="1"/>
  <c r="AQ149" i="1"/>
  <c r="AU149" i="1" s="1"/>
  <c r="AR149" i="1"/>
  <c r="AV149" i="1"/>
  <c r="AP149" i="1"/>
  <c r="AT149" i="1"/>
  <c r="AP145" i="1"/>
  <c r="AR145" i="1"/>
  <c r="AT145" i="1"/>
  <c r="AV145" i="1"/>
  <c r="AO145" i="1"/>
  <c r="AQ145" i="1"/>
  <c r="AU145" i="1" s="1"/>
  <c r="AP141" i="1"/>
  <c r="AR141" i="1"/>
  <c r="AT141" i="1"/>
  <c r="AV141" i="1"/>
  <c r="AO141" i="1"/>
  <c r="AQ141" i="1"/>
  <c r="AU141" i="1" s="1"/>
  <c r="AO134" i="1"/>
  <c r="AQ134" i="1"/>
  <c r="AU134" i="1" s="1"/>
  <c r="AP134" i="1"/>
  <c r="AR134" i="1"/>
  <c r="AT134" i="1"/>
  <c r="AV134" i="1"/>
  <c r="AS293" i="1"/>
  <c r="AZ293" i="1" s="1"/>
  <c r="AX293" i="1"/>
  <c r="BA293" i="1" s="1"/>
  <c r="AX285" i="1"/>
  <c r="BA285" i="1" s="1"/>
  <c r="AS285" i="1"/>
  <c r="AZ285" i="1" s="1"/>
  <c r="AS408" i="1"/>
  <c r="AZ408" i="1" s="1"/>
  <c r="AX408" i="1"/>
  <c r="BA408" i="1" s="1"/>
  <c r="AS366" i="1"/>
  <c r="AZ366" i="1" s="1"/>
  <c r="AX366" i="1"/>
  <c r="BA366" i="1" s="1"/>
  <c r="AS346" i="1"/>
  <c r="AZ346" i="1" s="1"/>
  <c r="AX346" i="1"/>
  <c r="BA346" i="1" s="1"/>
  <c r="AS327" i="1"/>
  <c r="AZ327" i="1" s="1"/>
  <c r="AX327" i="1"/>
  <c r="BA327" i="1" s="1"/>
  <c r="AS241" i="1"/>
  <c r="AS324" i="1"/>
  <c r="AZ324" i="1" s="1"/>
  <c r="AX324" i="1"/>
  <c r="BA324" i="1" s="1"/>
  <c r="AT238" i="1"/>
  <c r="AX222" i="1"/>
  <c r="BA222" i="1" s="1"/>
  <c r="AS222" i="1"/>
  <c r="AZ222" i="1" s="1"/>
  <c r="AS189" i="1"/>
  <c r="AZ189" i="1" s="1"/>
  <c r="AX189" i="1"/>
  <c r="BA189" i="1" s="1"/>
  <c r="AP165" i="1"/>
  <c r="AX133" i="1"/>
  <c r="BA133" i="1" s="1"/>
  <c r="AS133" i="1"/>
  <c r="AZ133" i="1" s="1"/>
  <c r="AO362" i="1"/>
  <c r="AQ362" i="1"/>
  <c r="AU362" i="1" s="1"/>
  <c r="AP362" i="1"/>
  <c r="AR362" i="1"/>
  <c r="AT362" i="1"/>
  <c r="AV362" i="1"/>
  <c r="AP303" i="1"/>
  <c r="AR303" i="1"/>
  <c r="AT303" i="1"/>
  <c r="AV303" i="1"/>
  <c r="AO303" i="1"/>
  <c r="AQ303" i="1"/>
  <c r="AU303" i="1" s="1"/>
  <c r="AP291" i="1"/>
  <c r="AR291" i="1"/>
  <c r="AT291" i="1"/>
  <c r="AV291" i="1"/>
  <c r="AO291" i="1"/>
  <c r="AQ291" i="1"/>
  <c r="AU291" i="1" s="1"/>
  <c r="AP279" i="1"/>
  <c r="AR279" i="1"/>
  <c r="AT279" i="1"/>
  <c r="AV279" i="1"/>
  <c r="AO279" i="1"/>
  <c r="AQ279" i="1"/>
  <c r="AU279" i="1" s="1"/>
  <c r="AP221" i="1"/>
  <c r="AR221" i="1"/>
  <c r="AT221" i="1"/>
  <c r="AV221" i="1"/>
  <c r="AO221" i="1"/>
  <c r="AQ221" i="1"/>
  <c r="AU221" i="1" s="1"/>
  <c r="AP217" i="1"/>
  <c r="AR217" i="1"/>
  <c r="AT217" i="1"/>
  <c r="AV217" i="1"/>
  <c r="AO217" i="1"/>
  <c r="AQ217" i="1"/>
  <c r="AU217" i="1" s="1"/>
  <c r="AP213" i="1"/>
  <c r="AR213" i="1"/>
  <c r="AT213" i="1"/>
  <c r="AV213" i="1"/>
  <c r="AO213" i="1"/>
  <c r="AQ213" i="1"/>
  <c r="AU213" i="1" s="1"/>
  <c r="AP209" i="1"/>
  <c r="AR209" i="1"/>
  <c r="AT209" i="1"/>
  <c r="AV209" i="1"/>
  <c r="AO209" i="1"/>
  <c r="AQ209" i="1"/>
  <c r="AU209" i="1" s="1"/>
  <c r="AO185" i="1"/>
  <c r="AQ185" i="1"/>
  <c r="AU185" i="1" s="1"/>
  <c r="AP185" i="1"/>
  <c r="AR185" i="1"/>
  <c r="AT185" i="1"/>
  <c r="AV185" i="1"/>
  <c r="AO181" i="1"/>
  <c r="AQ181" i="1"/>
  <c r="AU181" i="1" s="1"/>
  <c r="AP181" i="1"/>
  <c r="AR181" i="1"/>
  <c r="AT181" i="1"/>
  <c r="AV181" i="1"/>
  <c r="AP175" i="1"/>
  <c r="AR175" i="1"/>
  <c r="AQ175" i="1"/>
  <c r="AU175" i="1" s="1"/>
  <c r="AT175" i="1"/>
  <c r="AV175" i="1"/>
  <c r="AO175" i="1"/>
  <c r="AO138" i="1"/>
  <c r="AQ138" i="1"/>
  <c r="AU138" i="1" s="1"/>
  <c r="AP138" i="1"/>
  <c r="AR138" i="1"/>
  <c r="AT138" i="1"/>
  <c r="AV138" i="1"/>
  <c r="AO107" i="1"/>
  <c r="AQ107" i="1"/>
  <c r="AU107" i="1" s="1"/>
  <c r="AR107" i="1"/>
  <c r="AV107" i="1"/>
  <c r="AP107" i="1"/>
  <c r="AT107" i="1"/>
  <c r="AO386" i="1"/>
  <c r="AQ386" i="1"/>
  <c r="AU386" i="1" s="1"/>
  <c r="AP386" i="1"/>
  <c r="AR386" i="1"/>
  <c r="AT386" i="1"/>
  <c r="AV386" i="1"/>
  <c r="AO350" i="1"/>
  <c r="AQ350" i="1"/>
  <c r="AU350" i="1" s="1"/>
  <c r="AP350" i="1"/>
  <c r="AR350" i="1"/>
  <c r="AT350" i="1"/>
  <c r="AV350" i="1"/>
  <c r="AP333" i="1"/>
  <c r="AR333" i="1"/>
  <c r="AT333" i="1"/>
  <c r="AV333" i="1"/>
  <c r="AO333" i="1"/>
  <c r="AQ333" i="1"/>
  <c r="AU333" i="1" s="1"/>
  <c r="AO326" i="1"/>
  <c r="AQ326" i="1"/>
  <c r="AU326" i="1" s="1"/>
  <c r="AP326" i="1"/>
  <c r="AR326" i="1"/>
  <c r="AT326" i="1"/>
  <c r="AV326" i="1"/>
  <c r="AO233" i="1"/>
  <c r="AQ233" i="1"/>
  <c r="AU233" i="1" s="1"/>
  <c r="AP233" i="1"/>
  <c r="AT233" i="1"/>
  <c r="AR233" i="1"/>
  <c r="AV233" i="1"/>
  <c r="AO229" i="1"/>
  <c r="AQ229" i="1"/>
  <c r="AU229" i="1" s="1"/>
  <c r="AP229" i="1"/>
  <c r="AT229" i="1"/>
  <c r="AR229" i="1"/>
  <c r="AV229" i="1"/>
  <c r="AO166" i="1"/>
  <c r="AQ166" i="1"/>
  <c r="AU166" i="1" s="1"/>
  <c r="AP166" i="1"/>
  <c r="AT166" i="1"/>
  <c r="AR166" i="1"/>
  <c r="AV166" i="1"/>
  <c r="AS383" i="1"/>
  <c r="AZ383" i="1" s="1"/>
  <c r="AX383" i="1"/>
  <c r="BA383" i="1" s="1"/>
  <c r="AS409" i="1"/>
  <c r="AZ409" i="1" s="1"/>
  <c r="AX409" i="1"/>
  <c r="BA409" i="1" s="1"/>
  <c r="AS344" i="1"/>
  <c r="AS351" i="1"/>
  <c r="AZ351" i="1" s="1"/>
  <c r="AX351" i="1"/>
  <c r="BA351" i="1" s="1"/>
  <c r="AS312" i="1"/>
  <c r="AT236" i="1"/>
  <c r="AS236" i="1"/>
  <c r="AS224" i="1"/>
  <c r="AS186" i="1"/>
  <c r="AX176" i="1"/>
  <c r="BA176" i="1" s="1"/>
  <c r="AS176" i="1"/>
  <c r="AZ176" i="1" s="1"/>
  <c r="AX160" i="1"/>
  <c r="AS160" i="1"/>
  <c r="AT158" i="1"/>
  <c r="AX152" i="1"/>
  <c r="BA152" i="1" s="1"/>
  <c r="AS152" i="1"/>
  <c r="AZ152" i="1" s="1"/>
  <c r="AO398" i="1"/>
  <c r="AQ398" i="1"/>
  <c r="AU398" i="1" s="1"/>
  <c r="AP398" i="1"/>
  <c r="AR398" i="1"/>
  <c r="AT398" i="1"/>
  <c r="AV398" i="1"/>
  <c r="AP392" i="1"/>
  <c r="AR392" i="1"/>
  <c r="AT392" i="1"/>
  <c r="AV392" i="1"/>
  <c r="AO392" i="1"/>
  <c r="AQ392" i="1"/>
  <c r="AU392" i="1" s="1"/>
  <c r="AO389" i="1"/>
  <c r="AQ389" i="1"/>
  <c r="AU389" i="1" s="1"/>
  <c r="AP389" i="1"/>
  <c r="AR389" i="1"/>
  <c r="AT389" i="1"/>
  <c r="AV389" i="1"/>
  <c r="AP311" i="1"/>
  <c r="AR311" i="1"/>
  <c r="AT311" i="1"/>
  <c r="AV311" i="1"/>
  <c r="AO311" i="1"/>
  <c r="AQ311" i="1"/>
  <c r="AU311" i="1" s="1"/>
  <c r="AO252" i="1"/>
  <c r="AQ252" i="1"/>
  <c r="AU252" i="1" s="1"/>
  <c r="AR252" i="1"/>
  <c r="AV252" i="1"/>
  <c r="AP252" i="1"/>
  <c r="AT252" i="1"/>
  <c r="AS412" i="1"/>
  <c r="AZ412" i="1" s="1"/>
  <c r="AX412" i="1"/>
  <c r="BA412" i="1" s="1"/>
  <c r="AP262" i="1"/>
  <c r="AR262" i="1"/>
  <c r="AT262" i="1"/>
  <c r="AV262" i="1"/>
  <c r="AO262" i="1"/>
  <c r="AQ262" i="1"/>
  <c r="AU262" i="1" s="1"/>
  <c r="AO173" i="1"/>
  <c r="AQ173" i="1"/>
  <c r="AU173" i="1" s="1"/>
  <c r="AR173" i="1"/>
  <c r="AV173" i="1"/>
  <c r="AP173" i="1"/>
  <c r="AT173" i="1"/>
  <c r="AP396" i="1"/>
  <c r="AR396" i="1"/>
  <c r="AT396" i="1"/>
  <c r="AV396" i="1"/>
  <c r="AO396" i="1"/>
  <c r="AQ396" i="1"/>
  <c r="AU396" i="1" s="1"/>
  <c r="AP280" i="1"/>
  <c r="AR280" i="1"/>
  <c r="AT280" i="1"/>
  <c r="AV280" i="1"/>
  <c r="AO280" i="1"/>
  <c r="AQ280" i="1"/>
  <c r="AU280" i="1" s="1"/>
  <c r="AP203" i="1"/>
  <c r="AR203" i="1"/>
  <c r="AT203" i="1"/>
  <c r="AV203" i="1"/>
  <c r="AO203" i="1"/>
  <c r="AQ203" i="1"/>
  <c r="AU203" i="1" s="1"/>
  <c r="AP192" i="1"/>
  <c r="AR192" i="1"/>
  <c r="AT192" i="1"/>
  <c r="AV192" i="1"/>
  <c r="AO192" i="1"/>
  <c r="AQ192" i="1"/>
  <c r="AU192" i="1" s="1"/>
  <c r="AO126" i="1"/>
  <c r="AQ126" i="1"/>
  <c r="AU126" i="1" s="1"/>
  <c r="AP126" i="1"/>
  <c r="AR126" i="1"/>
  <c r="AT126" i="1"/>
  <c r="AV126" i="1"/>
  <c r="AP118" i="1"/>
  <c r="AR118" i="1"/>
  <c r="AT118" i="1"/>
  <c r="AV118" i="1"/>
  <c r="AQ118" i="1"/>
  <c r="AU118" i="1" s="1"/>
  <c r="AO118" i="1"/>
  <c r="AP110" i="1"/>
  <c r="AR110" i="1"/>
  <c r="AT110" i="1"/>
  <c r="AV110" i="1"/>
  <c r="AQ110" i="1"/>
  <c r="AU110" i="1" s="1"/>
  <c r="AO110" i="1"/>
  <c r="AO242" i="1"/>
  <c r="AQ242" i="1"/>
  <c r="AU242" i="1" s="1"/>
  <c r="AR242" i="1"/>
  <c r="AV242" i="1"/>
  <c r="AP242" i="1"/>
  <c r="AT242" i="1"/>
  <c r="AO159" i="1"/>
  <c r="AQ159" i="1"/>
  <c r="AU159" i="1" s="1"/>
  <c r="AP159" i="1"/>
  <c r="AT159" i="1"/>
  <c r="AR159" i="1"/>
  <c r="AV159" i="1"/>
  <c r="AO151" i="1"/>
  <c r="AQ151" i="1"/>
  <c r="AU151" i="1" s="1"/>
  <c r="AP151" i="1"/>
  <c r="AT151" i="1"/>
  <c r="AR151" i="1"/>
  <c r="AV151" i="1"/>
  <c r="AP147" i="1"/>
  <c r="AR147" i="1"/>
  <c r="AT147" i="1"/>
  <c r="AV147" i="1"/>
  <c r="AO147" i="1"/>
  <c r="AQ147" i="1"/>
  <c r="AU147" i="1" s="1"/>
  <c r="AO136" i="1"/>
  <c r="AQ136" i="1"/>
  <c r="AU136" i="1" s="1"/>
  <c r="AP136" i="1"/>
  <c r="AR136" i="1"/>
  <c r="AT136" i="1"/>
  <c r="AV136" i="1"/>
  <c r="AO132" i="1"/>
  <c r="AQ132" i="1"/>
  <c r="AU132" i="1" s="1"/>
  <c r="AP132" i="1"/>
  <c r="AR132" i="1"/>
  <c r="AT132" i="1"/>
  <c r="AV132" i="1"/>
  <c r="AS295" i="1"/>
  <c r="AX271" i="1"/>
  <c r="BA271" i="1" s="1"/>
  <c r="AS271" i="1"/>
  <c r="AZ271" i="1" s="1"/>
  <c r="AS361" i="1"/>
  <c r="AZ361" i="1" s="1"/>
  <c r="AX361" i="1"/>
  <c r="BA361" i="1" s="1"/>
  <c r="AS310" i="1"/>
  <c r="AX310" i="1"/>
  <c r="BA310" i="1" s="1"/>
  <c r="AS191" i="1"/>
  <c r="AP139" i="1"/>
  <c r="AR139" i="1"/>
  <c r="AT139" i="1"/>
  <c r="AV139" i="1"/>
  <c r="AO139" i="1"/>
  <c r="AQ139" i="1"/>
  <c r="AU139" i="1" s="1"/>
  <c r="AS119" i="1"/>
  <c r="AP364" i="1"/>
  <c r="AR364" i="1"/>
  <c r="AT364" i="1"/>
  <c r="AV364" i="1"/>
  <c r="AO364" i="1"/>
  <c r="AQ364" i="1"/>
  <c r="AU364" i="1" s="1"/>
  <c r="AP339" i="1"/>
  <c r="AR339" i="1"/>
  <c r="AT339" i="1"/>
  <c r="AV339" i="1"/>
  <c r="AO339" i="1"/>
  <c r="AQ339" i="1"/>
  <c r="AU339" i="1" s="1"/>
  <c r="AP305" i="1"/>
  <c r="AR305" i="1"/>
  <c r="AT305" i="1"/>
  <c r="AV305" i="1"/>
  <c r="AO305" i="1"/>
  <c r="AQ305" i="1"/>
  <c r="AU305" i="1" s="1"/>
  <c r="AP301" i="1"/>
  <c r="AR301" i="1"/>
  <c r="AT301" i="1"/>
  <c r="AV301" i="1"/>
  <c r="AO301" i="1"/>
  <c r="AQ301" i="1"/>
  <c r="AU301" i="1" s="1"/>
  <c r="AP289" i="1"/>
  <c r="AR289" i="1"/>
  <c r="AT289" i="1"/>
  <c r="AV289" i="1"/>
  <c r="AO289" i="1"/>
  <c r="AQ289" i="1"/>
  <c r="AU289" i="1" s="1"/>
  <c r="AP277" i="1"/>
  <c r="AR277" i="1"/>
  <c r="AT277" i="1"/>
  <c r="AV277" i="1"/>
  <c r="AO277" i="1"/>
  <c r="AQ277" i="1"/>
  <c r="AU277" i="1" s="1"/>
  <c r="AO228" i="1"/>
  <c r="AQ228" i="1"/>
  <c r="AU228" i="1" s="1"/>
  <c r="AR228" i="1"/>
  <c r="AV228" i="1"/>
  <c r="AP228" i="1"/>
  <c r="AT228" i="1"/>
  <c r="AP223" i="1"/>
  <c r="AR223" i="1"/>
  <c r="AT223" i="1"/>
  <c r="AV223" i="1"/>
  <c r="AO223" i="1"/>
  <c r="AQ223" i="1"/>
  <c r="AU223" i="1" s="1"/>
  <c r="AP219" i="1"/>
  <c r="AR219" i="1"/>
  <c r="AT219" i="1"/>
  <c r="AV219" i="1"/>
  <c r="AO219" i="1"/>
  <c r="AQ219" i="1"/>
  <c r="AU219" i="1" s="1"/>
  <c r="AP215" i="1"/>
  <c r="AR215" i="1"/>
  <c r="AT215" i="1"/>
  <c r="AV215" i="1"/>
  <c r="AO215" i="1"/>
  <c r="AQ215" i="1"/>
  <c r="AU215" i="1" s="1"/>
  <c r="AP211" i="1"/>
  <c r="AR211" i="1"/>
  <c r="AT211" i="1"/>
  <c r="AV211" i="1"/>
  <c r="AO211" i="1"/>
  <c r="AQ211" i="1"/>
  <c r="AU211" i="1" s="1"/>
  <c r="AP187" i="1"/>
  <c r="AR187" i="1"/>
  <c r="AT187" i="1"/>
  <c r="AV187" i="1"/>
  <c r="AO187" i="1"/>
  <c r="AQ187" i="1"/>
  <c r="AU187" i="1" s="1"/>
  <c r="AP183" i="1"/>
  <c r="AR183" i="1"/>
  <c r="AT183" i="1"/>
  <c r="AV183" i="1"/>
  <c r="AO183" i="1"/>
  <c r="AQ183" i="1"/>
  <c r="AU183" i="1" s="1"/>
  <c r="AP179" i="1"/>
  <c r="AR179" i="1"/>
  <c r="AT179" i="1"/>
  <c r="AV179" i="1"/>
  <c r="AO179" i="1"/>
  <c r="AQ179" i="1"/>
  <c r="AU179" i="1" s="1"/>
  <c r="AO140" i="1"/>
  <c r="AQ140" i="1"/>
  <c r="AU140" i="1" s="1"/>
  <c r="AP140" i="1"/>
  <c r="AR140" i="1"/>
  <c r="AT140" i="1"/>
  <c r="AV140" i="1"/>
  <c r="AO109" i="1"/>
  <c r="AQ109" i="1"/>
  <c r="AU109" i="1" s="1"/>
  <c r="AP109" i="1"/>
  <c r="AT109" i="1"/>
  <c r="AR109" i="1"/>
  <c r="AV109" i="1"/>
  <c r="AO384" i="1"/>
  <c r="AQ384" i="1"/>
  <c r="AU384" i="1" s="1"/>
  <c r="AP384" i="1"/>
  <c r="AT384" i="1"/>
  <c r="AV384" i="1"/>
  <c r="AR384" i="1"/>
  <c r="AO348" i="1"/>
  <c r="AQ348" i="1"/>
  <c r="AU348" i="1" s="1"/>
  <c r="AP348" i="1"/>
  <c r="AR348" i="1"/>
  <c r="AT348" i="1"/>
  <c r="AV348" i="1"/>
  <c r="AO328" i="1"/>
  <c r="AQ328" i="1"/>
  <c r="AU328" i="1" s="1"/>
  <c r="AP328" i="1"/>
  <c r="AR328" i="1"/>
  <c r="AT328" i="1"/>
  <c r="AV328" i="1"/>
  <c r="AO314" i="1"/>
  <c r="AQ314" i="1"/>
  <c r="AU314" i="1" s="1"/>
  <c r="AP314" i="1"/>
  <c r="AR314" i="1"/>
  <c r="AT314" i="1"/>
  <c r="AV314" i="1"/>
  <c r="AO235" i="1"/>
  <c r="AQ235" i="1"/>
  <c r="AU235" i="1" s="1"/>
  <c r="AP235" i="1"/>
  <c r="AT235" i="1"/>
  <c r="AR235" i="1"/>
  <c r="AV235" i="1"/>
  <c r="AO231" i="1"/>
  <c r="AQ231" i="1"/>
  <c r="AU231" i="1" s="1"/>
  <c r="AP231" i="1"/>
  <c r="AT231" i="1"/>
  <c r="AR231" i="1"/>
  <c r="AV231" i="1"/>
  <c r="AO169" i="1"/>
  <c r="AQ169" i="1"/>
  <c r="AU169" i="1" s="1"/>
  <c r="AP169" i="1"/>
  <c r="AT169" i="1"/>
  <c r="AR169" i="1"/>
  <c r="AV169" i="1"/>
  <c r="AP164" i="1"/>
  <c r="AR164" i="1"/>
  <c r="AT164" i="1"/>
  <c r="AV164" i="1"/>
  <c r="AQ164" i="1"/>
  <c r="AU164" i="1" s="1"/>
  <c r="AO164" i="1"/>
  <c r="AS302" i="1"/>
  <c r="AX411" i="1"/>
  <c r="BA411" i="1" s="1"/>
  <c r="AS411" i="1"/>
  <c r="AZ411" i="1" s="1"/>
  <c r="AX407" i="1"/>
  <c r="BA407" i="1" s="1"/>
  <c r="AS407" i="1"/>
  <c r="AZ407" i="1" s="1"/>
  <c r="AS340" i="1"/>
  <c r="AZ340" i="1" s="1"/>
  <c r="AX340" i="1"/>
  <c r="BA340" i="1" s="1"/>
  <c r="AS317" i="1"/>
  <c r="AZ317" i="1" s="1"/>
  <c r="AX317" i="1"/>
  <c r="BA317" i="1" s="1"/>
  <c r="AS232" i="1"/>
  <c r="AP220" i="1"/>
  <c r="AR220" i="1"/>
  <c r="AT220" i="1"/>
  <c r="AV220" i="1"/>
  <c r="AO220" i="1"/>
  <c r="AQ220" i="1"/>
  <c r="AU220" i="1" s="1"/>
  <c r="AX216" i="1"/>
  <c r="AS216" i="1"/>
  <c r="AT216" i="1"/>
  <c r="AX184" i="1"/>
  <c r="BA184" i="1" s="1"/>
  <c r="AS184" i="1"/>
  <c r="AZ184" i="1" s="1"/>
  <c r="AS170" i="1"/>
  <c r="AT160" i="1"/>
  <c r="AT156" i="1"/>
  <c r="AS144" i="1"/>
  <c r="AZ144" i="1" s="1"/>
  <c r="AX144" i="1"/>
  <c r="BA144" i="1" s="1"/>
  <c r="AO103" i="1"/>
  <c r="AQ103" i="1"/>
  <c r="AU103" i="1" s="1"/>
  <c r="AR103" i="1"/>
  <c r="AV103" i="1"/>
  <c r="AP103" i="1"/>
  <c r="AT103" i="1"/>
  <c r="AS101" i="1"/>
  <c r="AZ101" i="1" s="1"/>
  <c r="AX101" i="1"/>
  <c r="BA101" i="1" s="1"/>
  <c r="AT91" i="1"/>
  <c r="AX131" i="1"/>
  <c r="AS131" i="1"/>
  <c r="AT131" i="1"/>
  <c r="AP125" i="1"/>
  <c r="AR125" i="1"/>
  <c r="AT125" i="1"/>
  <c r="AV125" i="1"/>
  <c r="AO125" i="1"/>
  <c r="AQ125" i="1"/>
  <c r="AU125" i="1" s="1"/>
  <c r="AO113" i="1"/>
  <c r="AQ113" i="1"/>
  <c r="AU113" i="1" s="1"/>
  <c r="AP113" i="1"/>
  <c r="AT113" i="1"/>
  <c r="AR113" i="1"/>
  <c r="AV113" i="1"/>
  <c r="BA103" i="6"/>
  <c r="AR9" i="1"/>
  <c r="AV9" i="1"/>
  <c r="AP9" i="1"/>
  <c r="AT9" i="1"/>
  <c r="AQ9" i="1"/>
  <c r="AU9" i="1" s="1"/>
  <c r="AX14" i="22"/>
  <c r="BA14" i="22" s="1"/>
  <c r="AS14" i="22"/>
  <c r="AZ14" i="22" s="1"/>
  <c r="BA13" i="22"/>
  <c r="AX12" i="22"/>
  <c r="AS12" i="22"/>
  <c r="AZ12" i="22" s="1"/>
  <c r="BA12" i="22"/>
  <c r="AX11" i="22"/>
  <c r="BA11" i="22" s="1"/>
  <c r="AS11" i="22"/>
  <c r="AZ11" i="22" s="1"/>
  <c r="BA9" i="22"/>
  <c r="AZ9" i="22"/>
  <c r="AK301" i="2"/>
  <c r="AW301" i="2" s="1"/>
  <c r="AV301" i="2"/>
  <c r="AT301" i="2"/>
  <c r="AR301" i="2"/>
  <c r="AP301" i="2"/>
  <c r="AQ301" i="2"/>
  <c r="AU301" i="2" s="1"/>
  <c r="AO301" i="2"/>
  <c r="AS238" i="1" l="1"/>
  <c r="AX357" i="1"/>
  <c r="BA357" i="1" s="1"/>
  <c r="AX245" i="1"/>
  <c r="BA245" i="1" s="1"/>
  <c r="AX26" i="1"/>
  <c r="BA26" i="1" s="1"/>
  <c r="AZ310" i="1"/>
  <c r="AX154" i="1"/>
  <c r="BA154" i="1" s="1"/>
  <c r="AX137" i="1"/>
  <c r="BA137" i="1" s="1"/>
  <c r="AX352" i="1"/>
  <c r="BA352" i="1" s="1"/>
  <c r="AX298" i="1"/>
  <c r="BA298" i="1" s="1"/>
  <c r="AX292" i="1"/>
  <c r="BA292" i="1" s="1"/>
  <c r="AZ287" i="1"/>
  <c r="AZ232" i="1"/>
  <c r="AX330" i="1"/>
  <c r="BA330" i="1" s="1"/>
  <c r="AX306" i="1"/>
  <c r="BA306" i="1" s="1"/>
  <c r="BA216" i="1"/>
  <c r="AX28" i="1"/>
  <c r="BA28" i="1" s="1"/>
  <c r="AX167" i="1"/>
  <c r="BA167" i="1" s="1"/>
  <c r="AX345" i="1"/>
  <c r="BA345" i="1" s="1"/>
  <c r="AZ234" i="1"/>
  <c r="AX287" i="1"/>
  <c r="BA287" i="1" s="1"/>
  <c r="AX197" i="1"/>
  <c r="BA197" i="1" s="1"/>
  <c r="AZ345" i="1"/>
  <c r="AX295" i="1"/>
  <c r="BA295" i="1" s="1"/>
  <c r="AX349" i="1"/>
  <c r="BA349" i="1" s="1"/>
  <c r="AZ295" i="1"/>
  <c r="AX191" i="1"/>
  <c r="BA191" i="1" s="1"/>
  <c r="AX214" i="1"/>
  <c r="BA214" i="1" s="1"/>
  <c r="AX276" i="1"/>
  <c r="BA276" i="1" s="1"/>
  <c r="AX268" i="1"/>
  <c r="BA268" i="1" s="1"/>
  <c r="AZ337" i="1"/>
  <c r="AZ121" i="1"/>
  <c r="AX270" i="1"/>
  <c r="BA270" i="1" s="1"/>
  <c r="AX204" i="1"/>
  <c r="BA204" i="1" s="1"/>
  <c r="AX224" i="1"/>
  <c r="BA224" i="1" s="1"/>
  <c r="AZ332" i="1"/>
  <c r="AS292" i="1"/>
  <c r="AZ292" i="1" s="1"/>
  <c r="AS357" i="1"/>
  <c r="AZ357" i="1" s="1"/>
  <c r="AX318" i="1"/>
  <c r="BA318" i="1" s="1"/>
  <c r="AX195" i="1"/>
  <c r="BA195" i="1" s="1"/>
  <c r="AS245" i="1"/>
  <c r="AZ245" i="1" s="1"/>
  <c r="AZ197" i="1"/>
  <c r="AX150" i="1"/>
  <c r="AX186" i="1"/>
  <c r="BA186" i="1" s="1"/>
  <c r="AX332" i="1"/>
  <c r="BA332" i="1" s="1"/>
  <c r="AX199" i="1"/>
  <c r="BA199" i="1" s="1"/>
  <c r="AX208" i="1"/>
  <c r="BA208" i="1" s="1"/>
  <c r="AX410" i="1"/>
  <c r="BA410" i="1" s="1"/>
  <c r="AX146" i="1"/>
  <c r="BA146" i="1" s="1"/>
  <c r="AX108" i="1"/>
  <c r="BA108" i="1" s="1"/>
  <c r="AX329" i="1"/>
  <c r="BA329" i="1" s="1"/>
  <c r="AX207" i="1"/>
  <c r="BA207" i="1" s="1"/>
  <c r="AX177" i="1"/>
  <c r="BA177" i="1" s="1"/>
  <c r="AZ204" i="1"/>
  <c r="AZ180" i="1"/>
  <c r="AZ325" i="1"/>
  <c r="AZ160" i="1"/>
  <c r="AZ308" i="1"/>
  <c r="AZ290" i="1"/>
  <c r="AX119" i="1"/>
  <c r="BA119" i="1" s="1"/>
  <c r="AX325" i="1"/>
  <c r="BA325" i="1" s="1"/>
  <c r="AX308" i="1"/>
  <c r="BA308" i="1" s="1"/>
  <c r="AX266" i="1"/>
  <c r="BA266" i="1" s="1"/>
  <c r="AZ330" i="1"/>
  <c r="AX158" i="1"/>
  <c r="BA158" i="1" s="1"/>
  <c r="AX210" i="1"/>
  <c r="BA210" i="1" s="1"/>
  <c r="AX316" i="1"/>
  <c r="BA316" i="1" s="1"/>
  <c r="AZ193" i="1"/>
  <c r="AX180" i="1"/>
  <c r="BA180" i="1" s="1"/>
  <c r="AX230" i="1"/>
  <c r="BA230" i="1" s="1"/>
  <c r="AX111" i="1"/>
  <c r="BA111" i="1" s="1"/>
  <c r="AX129" i="1"/>
  <c r="BA129" i="1" s="1"/>
  <c r="AZ224" i="1"/>
  <c r="AZ28" i="1"/>
  <c r="AZ154" i="1"/>
  <c r="AZ135" i="1"/>
  <c r="AZ230" i="1"/>
  <c r="AS167" i="1"/>
  <c r="AZ167" i="1" s="1"/>
  <c r="AS199" i="1"/>
  <c r="AZ199" i="1" s="1"/>
  <c r="AZ276" i="1"/>
  <c r="AX135" i="1"/>
  <c r="BA135" i="1" s="1"/>
  <c r="AZ214" i="1"/>
  <c r="AX236" i="1"/>
  <c r="BA236" i="1" s="1"/>
  <c r="AZ205" i="1"/>
  <c r="AS352" i="1"/>
  <c r="AZ352" i="1" s="1"/>
  <c r="AZ177" i="1"/>
  <c r="AX342" i="1"/>
  <c r="BA342" i="1" s="1"/>
  <c r="AZ201" i="1"/>
  <c r="AX290" i="1"/>
  <c r="BA290" i="1" s="1"/>
  <c r="AS210" i="1"/>
  <c r="AZ210" i="1" s="1"/>
  <c r="AZ32" i="1"/>
  <c r="AS270" i="1"/>
  <c r="AZ270" i="1" s="1"/>
  <c r="AX297" i="1"/>
  <c r="BA297" i="1" s="1"/>
  <c r="AZ316" i="1"/>
  <c r="AS208" i="1"/>
  <c r="AZ208" i="1" s="1"/>
  <c r="AZ298" i="1"/>
  <c r="AZ26" i="1"/>
  <c r="AX212" i="1"/>
  <c r="BA212" i="1" s="1"/>
  <c r="AX32" i="1"/>
  <c r="BA32" i="1" s="1"/>
  <c r="AZ146" i="1"/>
  <c r="AX201" i="1"/>
  <c r="BA201" i="1" s="1"/>
  <c r="AX205" i="1"/>
  <c r="BA205" i="1" s="1"/>
  <c r="AZ195" i="1"/>
  <c r="AX193" i="1"/>
  <c r="BA193" i="1" s="1"/>
  <c r="AZ31" i="1"/>
  <c r="BA160" i="1"/>
  <c r="AX313" i="1"/>
  <c r="BA313" i="1" s="1"/>
  <c r="AZ304" i="1"/>
  <c r="AX182" i="1"/>
  <c r="BA182" i="1" s="1"/>
  <c r="AZ320" i="1"/>
  <c r="AX115" i="1"/>
  <c r="BA115" i="1" s="1"/>
  <c r="AZ165" i="1"/>
  <c r="AZ142" i="1"/>
  <c r="AX232" i="1"/>
  <c r="BA232" i="1" s="1"/>
  <c r="AX117" i="1"/>
  <c r="BA117" i="1" s="1"/>
  <c r="AZ108" i="1"/>
  <c r="AX358" i="1"/>
  <c r="BA358" i="1" s="1"/>
  <c r="AZ148" i="1"/>
  <c r="AX30" i="1"/>
  <c r="BA30" i="1" s="1"/>
  <c r="AZ111" i="1"/>
  <c r="AS358" i="1"/>
  <c r="AZ358" i="1" s="1"/>
  <c r="AX142" i="1"/>
  <c r="BA142" i="1" s="1"/>
  <c r="AZ163" i="1"/>
  <c r="BA241" i="1"/>
  <c r="AX121" i="1"/>
  <c r="BA121" i="1" s="1"/>
  <c r="AS410" i="1"/>
  <c r="AZ410" i="1" s="1"/>
  <c r="AX343" i="1"/>
  <c r="BA343" i="1" s="1"/>
  <c r="AX234" i="1"/>
  <c r="BA234" i="1" s="1"/>
  <c r="AX91" i="1"/>
  <c r="BA91" i="1" s="1"/>
  <c r="AS137" i="1"/>
  <c r="AZ137" i="1" s="1"/>
  <c r="AX165" i="1"/>
  <c r="BA165" i="1" s="1"/>
  <c r="AX299" i="1"/>
  <c r="BA299" i="1" s="1"/>
  <c r="AZ343" i="1"/>
  <c r="AZ30" i="1"/>
  <c r="AZ117" i="1"/>
  <c r="AX31" i="1"/>
  <c r="BA31" i="1" s="1"/>
  <c r="AX307" i="1"/>
  <c r="BA307" i="1" s="1"/>
  <c r="AX156" i="1"/>
  <c r="BA156" i="1" s="1"/>
  <c r="AX123" i="1"/>
  <c r="BA123" i="1" s="1"/>
  <c r="AZ268" i="1"/>
  <c r="AX337" i="1"/>
  <c r="BA337" i="1" s="1"/>
  <c r="AZ299" i="1"/>
  <c r="AZ182" i="1"/>
  <c r="BA131" i="1"/>
  <c r="AS158" i="1"/>
  <c r="AZ158" i="1" s="1"/>
  <c r="AZ123" i="1"/>
  <c r="AX320" i="1"/>
  <c r="BA320" i="1" s="1"/>
  <c r="AZ129" i="1"/>
  <c r="AX312" i="1"/>
  <c r="BA312" i="1" s="1"/>
  <c r="AZ363" i="1"/>
  <c r="AX304" i="1"/>
  <c r="BA304" i="1" s="1"/>
  <c r="AX265" i="1"/>
  <c r="BA265" i="1" s="1"/>
  <c r="AX344" i="1"/>
  <c r="BA344" i="1" s="1"/>
  <c r="AS156" i="1"/>
  <c r="AZ156" i="1" s="1"/>
  <c r="AZ115" i="1"/>
  <c r="AX381" i="1"/>
  <c r="BA381" i="1" s="1"/>
  <c r="AZ323" i="1"/>
  <c r="AZ212" i="1"/>
  <c r="AX363" i="1"/>
  <c r="BA363" i="1" s="1"/>
  <c r="AZ349" i="1"/>
  <c r="AZ381" i="1"/>
  <c r="AX148" i="1"/>
  <c r="BA148" i="1" s="1"/>
  <c r="AZ318" i="1"/>
  <c r="AX127" i="1"/>
  <c r="BA127" i="1" s="1"/>
  <c r="AZ266" i="1"/>
  <c r="AX163" i="1"/>
  <c r="BA163" i="1" s="1"/>
  <c r="BA150" i="1"/>
  <c r="AZ306" i="1"/>
  <c r="AX302" i="1"/>
  <c r="BA302" i="1" s="1"/>
  <c r="AZ302" i="1"/>
  <c r="AZ186" i="1"/>
  <c r="AX170" i="1"/>
  <c r="BA170" i="1" s="1"/>
  <c r="AZ127" i="1"/>
  <c r="AZ191" i="1"/>
  <c r="AZ297" i="1"/>
  <c r="AS150" i="1"/>
  <c r="AZ150" i="1" s="1"/>
  <c r="AZ307" i="1"/>
  <c r="AZ207" i="1"/>
  <c r="AX323" i="1"/>
  <c r="BA323" i="1" s="1"/>
  <c r="AZ329" i="1"/>
  <c r="AZ29" i="1"/>
  <c r="AZ344" i="1"/>
  <c r="AZ241" i="1"/>
  <c r="AX29" i="1"/>
  <c r="BA29" i="1" s="1"/>
  <c r="AZ170" i="1"/>
  <c r="AZ119" i="1"/>
  <c r="AZ313" i="1"/>
  <c r="AZ342" i="1"/>
  <c r="AZ312" i="1"/>
  <c r="BA238" i="1"/>
  <c r="AZ265" i="1"/>
  <c r="AS278" i="1"/>
  <c r="AZ278" i="1" s="1"/>
  <c r="AX278" i="1"/>
  <c r="BA278" i="1" s="1"/>
  <c r="AX9" i="1"/>
  <c r="BA9" i="1" s="1"/>
  <c r="AZ216" i="1"/>
  <c r="AZ91" i="1"/>
  <c r="AS113" i="1"/>
  <c r="AZ113" i="1" s="1"/>
  <c r="AX113" i="1"/>
  <c r="BA113" i="1" s="1"/>
  <c r="AZ131" i="1"/>
  <c r="AS103" i="1"/>
  <c r="AZ103" i="1" s="1"/>
  <c r="AX103" i="1"/>
  <c r="BA103" i="1" s="1"/>
  <c r="AX220" i="1"/>
  <c r="BA220" i="1" s="1"/>
  <c r="AS220" i="1"/>
  <c r="AZ220" i="1" s="1"/>
  <c r="AX231" i="1"/>
  <c r="BA231" i="1" s="1"/>
  <c r="AS231" i="1"/>
  <c r="AZ231" i="1" s="1"/>
  <c r="AS314" i="1"/>
  <c r="AZ314" i="1" s="1"/>
  <c r="AX314" i="1"/>
  <c r="BA314" i="1" s="1"/>
  <c r="AS348" i="1"/>
  <c r="AZ348" i="1" s="1"/>
  <c r="AX348" i="1"/>
  <c r="BA348" i="1" s="1"/>
  <c r="AS384" i="1"/>
  <c r="AZ384" i="1" s="1"/>
  <c r="AX384" i="1"/>
  <c r="BA384" i="1" s="1"/>
  <c r="AS140" i="1"/>
  <c r="AZ140" i="1" s="1"/>
  <c r="AX140" i="1"/>
  <c r="BA140" i="1" s="1"/>
  <c r="AX183" i="1"/>
  <c r="BA183" i="1" s="1"/>
  <c r="AS183" i="1"/>
  <c r="AZ183" i="1" s="1"/>
  <c r="AX211" i="1"/>
  <c r="BA211" i="1" s="1"/>
  <c r="AS211" i="1"/>
  <c r="AZ211" i="1" s="1"/>
  <c r="AX219" i="1"/>
  <c r="BA219" i="1" s="1"/>
  <c r="AS219" i="1"/>
  <c r="AZ219" i="1" s="1"/>
  <c r="AX228" i="1"/>
  <c r="BA228" i="1" s="1"/>
  <c r="AS228" i="1"/>
  <c r="AZ228" i="1" s="1"/>
  <c r="AS301" i="1"/>
  <c r="AZ301" i="1" s="1"/>
  <c r="AX301" i="1"/>
  <c r="BA301" i="1" s="1"/>
  <c r="AS339" i="1"/>
  <c r="AZ339" i="1" s="1"/>
  <c r="AX339" i="1"/>
  <c r="BA339" i="1" s="1"/>
  <c r="AS136" i="1"/>
  <c r="AZ136" i="1" s="1"/>
  <c r="AX136" i="1"/>
  <c r="BA136" i="1" s="1"/>
  <c r="AS151" i="1"/>
  <c r="AZ151" i="1" s="1"/>
  <c r="AX151" i="1"/>
  <c r="BA151" i="1" s="1"/>
  <c r="AS159" i="1"/>
  <c r="AZ159" i="1" s="1"/>
  <c r="AX159" i="1"/>
  <c r="BA159" i="1" s="1"/>
  <c r="AX110" i="1"/>
  <c r="AS110" i="1"/>
  <c r="AZ110" i="1" s="1"/>
  <c r="AX192" i="1"/>
  <c r="BA192" i="1" s="1"/>
  <c r="AS192" i="1"/>
  <c r="AZ192" i="1" s="1"/>
  <c r="AX280" i="1"/>
  <c r="BA280" i="1" s="1"/>
  <c r="AS280" i="1"/>
  <c r="AZ280" i="1" s="1"/>
  <c r="AX396" i="1"/>
  <c r="BA396" i="1" s="1"/>
  <c r="AS396" i="1"/>
  <c r="AZ396" i="1" s="1"/>
  <c r="AS173" i="1"/>
  <c r="AZ173" i="1" s="1"/>
  <c r="AX173" i="1"/>
  <c r="BA173" i="1" s="1"/>
  <c r="AS311" i="1"/>
  <c r="AZ311" i="1" s="1"/>
  <c r="AX311" i="1"/>
  <c r="BA311" i="1" s="1"/>
  <c r="AX392" i="1"/>
  <c r="BA392" i="1" s="1"/>
  <c r="AS392" i="1"/>
  <c r="AZ392" i="1" s="1"/>
  <c r="AZ236" i="1"/>
  <c r="AS166" i="1"/>
  <c r="AZ166" i="1" s="1"/>
  <c r="AX166" i="1"/>
  <c r="BA166" i="1" s="1"/>
  <c r="AX233" i="1"/>
  <c r="BA233" i="1" s="1"/>
  <c r="AS233" i="1"/>
  <c r="AZ233" i="1" s="1"/>
  <c r="AS333" i="1"/>
  <c r="AZ333" i="1" s="1"/>
  <c r="AX333" i="1"/>
  <c r="BA333" i="1" s="1"/>
  <c r="AS138" i="1"/>
  <c r="AZ138" i="1" s="1"/>
  <c r="AX138" i="1"/>
  <c r="BA138" i="1" s="1"/>
  <c r="AX175" i="1"/>
  <c r="BA175" i="1" s="1"/>
  <c r="AS175" i="1"/>
  <c r="AZ175" i="1" s="1"/>
  <c r="AS181" i="1"/>
  <c r="AZ181" i="1" s="1"/>
  <c r="AX181" i="1"/>
  <c r="BA181" i="1" s="1"/>
  <c r="AX209" i="1"/>
  <c r="BA209" i="1" s="1"/>
  <c r="AS209" i="1"/>
  <c r="AZ209" i="1" s="1"/>
  <c r="AX217" i="1"/>
  <c r="BA217" i="1" s="1"/>
  <c r="AS217" i="1"/>
  <c r="AZ217" i="1" s="1"/>
  <c r="AX279" i="1"/>
  <c r="BA279" i="1" s="1"/>
  <c r="AS279" i="1"/>
  <c r="AZ279" i="1" s="1"/>
  <c r="AS291" i="1"/>
  <c r="AZ291" i="1" s="1"/>
  <c r="AX291" i="1"/>
  <c r="BA291" i="1" s="1"/>
  <c r="AZ238" i="1"/>
  <c r="AX141" i="1"/>
  <c r="BA141" i="1" s="1"/>
  <c r="AS141" i="1"/>
  <c r="AZ141" i="1" s="1"/>
  <c r="AS149" i="1"/>
  <c r="AZ149" i="1" s="1"/>
  <c r="AX149" i="1"/>
  <c r="BA149" i="1" s="1"/>
  <c r="AS161" i="1"/>
  <c r="AZ161" i="1" s="1"/>
  <c r="AX161" i="1"/>
  <c r="BA161" i="1" s="1"/>
  <c r="AX206" i="1"/>
  <c r="BA206" i="1" s="1"/>
  <c r="AS206" i="1"/>
  <c r="AZ206" i="1" s="1"/>
  <c r="AS321" i="1"/>
  <c r="AZ321" i="1" s="1"/>
  <c r="AX321" i="1"/>
  <c r="BA321" i="1" s="1"/>
  <c r="AX112" i="1"/>
  <c r="BA112" i="1" s="1"/>
  <c r="AS112" i="1"/>
  <c r="AZ112" i="1" s="1"/>
  <c r="AX120" i="1"/>
  <c r="BA120" i="1" s="1"/>
  <c r="AS120" i="1"/>
  <c r="AZ120" i="1" s="1"/>
  <c r="AS128" i="1"/>
  <c r="AZ128" i="1" s="1"/>
  <c r="AX128" i="1"/>
  <c r="BA128" i="1" s="1"/>
  <c r="AS190" i="1"/>
  <c r="AZ190" i="1" s="1"/>
  <c r="AX190" i="1"/>
  <c r="BA190" i="1" s="1"/>
  <c r="AS198" i="1"/>
  <c r="AZ198" i="1" s="1"/>
  <c r="AX198" i="1"/>
  <c r="BA198" i="1" s="1"/>
  <c r="AX282" i="1"/>
  <c r="BA282" i="1" s="1"/>
  <c r="AS282" i="1"/>
  <c r="AZ282" i="1" s="1"/>
  <c r="AX372" i="1"/>
  <c r="BA372" i="1" s="1"/>
  <c r="AS372" i="1"/>
  <c r="AZ372" i="1" s="1"/>
  <c r="AS394" i="1"/>
  <c r="AZ394" i="1" s="1"/>
  <c r="AX394" i="1"/>
  <c r="BA394" i="1" s="1"/>
  <c r="AX400" i="1"/>
  <c r="BA400" i="1" s="1"/>
  <c r="AS400" i="1"/>
  <c r="AZ400" i="1" s="1"/>
  <c r="AX404" i="1"/>
  <c r="BA404" i="1" s="1"/>
  <c r="AS404" i="1"/>
  <c r="AZ404" i="1" s="1"/>
  <c r="AX172" i="1"/>
  <c r="BA172" i="1" s="1"/>
  <c r="AS172" i="1"/>
  <c r="AZ172" i="1" s="1"/>
  <c r="AS174" i="1"/>
  <c r="AZ174" i="1" s="1"/>
  <c r="AX174" i="1"/>
  <c r="BA174" i="1" s="1"/>
  <c r="AS373" i="1"/>
  <c r="AZ373" i="1" s="1"/>
  <c r="AX373" i="1"/>
  <c r="BA373" i="1" s="1"/>
  <c r="AS338" i="1"/>
  <c r="AZ338" i="1" s="1"/>
  <c r="AX338" i="1"/>
  <c r="BA338" i="1" s="1"/>
  <c r="AS315" i="1"/>
  <c r="AZ315" i="1" s="1"/>
  <c r="AX315" i="1"/>
  <c r="BA315" i="1" s="1"/>
  <c r="AS390" i="1"/>
  <c r="AZ390" i="1" s="1"/>
  <c r="AX390" i="1"/>
  <c r="BA390" i="1" s="1"/>
  <c r="AX249" i="1"/>
  <c r="BA249" i="1" s="1"/>
  <c r="AS249" i="1"/>
  <c r="AZ249" i="1" s="1"/>
  <c r="AX255" i="1"/>
  <c r="BA255" i="1" s="1"/>
  <c r="AS255" i="1"/>
  <c r="AZ255" i="1" s="1"/>
  <c r="AS202" i="1"/>
  <c r="AZ202" i="1" s="1"/>
  <c r="AX202" i="1"/>
  <c r="BA202" i="1" s="1"/>
  <c r="AX102" i="1"/>
  <c r="BA102" i="1" s="1"/>
  <c r="AS102" i="1"/>
  <c r="AZ102" i="1" s="1"/>
  <c r="AX122" i="1"/>
  <c r="BA122" i="1" s="1"/>
  <c r="AS122" i="1"/>
  <c r="AZ122" i="1" s="1"/>
  <c r="AS130" i="1"/>
  <c r="AZ130" i="1" s="1"/>
  <c r="AX130" i="1"/>
  <c r="BA130" i="1" s="1"/>
  <c r="AX196" i="1"/>
  <c r="BA196" i="1" s="1"/>
  <c r="AS196" i="1"/>
  <c r="AZ196" i="1" s="1"/>
  <c r="AX272" i="1"/>
  <c r="BA272" i="1" s="1"/>
  <c r="AS272" i="1"/>
  <c r="AZ272" i="1" s="1"/>
  <c r="AX168" i="1"/>
  <c r="BA168" i="1" s="1"/>
  <c r="AS168" i="1"/>
  <c r="AZ168" i="1" s="1"/>
  <c r="AX388" i="1"/>
  <c r="BA388" i="1" s="1"/>
  <c r="AS388" i="1"/>
  <c r="AZ388" i="1" s="1"/>
  <c r="AX399" i="1"/>
  <c r="BA399" i="1" s="1"/>
  <c r="AS399" i="1"/>
  <c r="AZ399" i="1" s="1"/>
  <c r="AX259" i="1"/>
  <c r="BA259" i="1" s="1"/>
  <c r="AS259" i="1"/>
  <c r="AZ259" i="1" s="1"/>
  <c r="AS157" i="1"/>
  <c r="AZ157" i="1" s="1"/>
  <c r="AX157" i="1"/>
  <c r="BA157" i="1" s="1"/>
  <c r="AX250" i="1"/>
  <c r="BA250" i="1" s="1"/>
  <c r="AS250" i="1"/>
  <c r="AZ250" i="1" s="1"/>
  <c r="AX256" i="1"/>
  <c r="BA256" i="1" s="1"/>
  <c r="AS256" i="1"/>
  <c r="AZ256" i="1" s="1"/>
  <c r="AX125" i="1"/>
  <c r="BA125" i="1" s="1"/>
  <c r="AS125" i="1"/>
  <c r="AZ125" i="1" s="1"/>
  <c r="AX164" i="1"/>
  <c r="BA164" i="1" s="1"/>
  <c r="AS164" i="1"/>
  <c r="AZ164" i="1" s="1"/>
  <c r="AS169" i="1"/>
  <c r="AZ169" i="1" s="1"/>
  <c r="AX169" i="1"/>
  <c r="BA169" i="1" s="1"/>
  <c r="AX235" i="1"/>
  <c r="BA235" i="1" s="1"/>
  <c r="AS235" i="1"/>
  <c r="AZ235" i="1" s="1"/>
  <c r="AS328" i="1"/>
  <c r="AZ328" i="1" s="1"/>
  <c r="AX328" i="1"/>
  <c r="BA328" i="1" s="1"/>
  <c r="AS109" i="1"/>
  <c r="AZ109" i="1" s="1"/>
  <c r="AX109" i="1"/>
  <c r="BA109" i="1" s="1"/>
  <c r="AX179" i="1"/>
  <c r="BA179" i="1" s="1"/>
  <c r="AS179" i="1"/>
  <c r="AZ179" i="1" s="1"/>
  <c r="AX187" i="1"/>
  <c r="BA187" i="1" s="1"/>
  <c r="AS187" i="1"/>
  <c r="AZ187" i="1" s="1"/>
  <c r="AX215" i="1"/>
  <c r="BA215" i="1" s="1"/>
  <c r="AS215" i="1"/>
  <c r="AZ215" i="1" s="1"/>
  <c r="AX223" i="1"/>
  <c r="BA223" i="1" s="1"/>
  <c r="AS223" i="1"/>
  <c r="AZ223" i="1" s="1"/>
  <c r="AX277" i="1"/>
  <c r="BA277" i="1" s="1"/>
  <c r="AS277" i="1"/>
  <c r="AZ277" i="1" s="1"/>
  <c r="AS289" i="1"/>
  <c r="AZ289" i="1" s="1"/>
  <c r="AX289" i="1"/>
  <c r="BA289" i="1" s="1"/>
  <c r="AS305" i="1"/>
  <c r="AZ305" i="1" s="1"/>
  <c r="AX305" i="1"/>
  <c r="BA305" i="1" s="1"/>
  <c r="AX364" i="1"/>
  <c r="BA364" i="1" s="1"/>
  <c r="AS364" i="1"/>
  <c r="AZ364" i="1" s="1"/>
  <c r="AX139" i="1"/>
  <c r="BA139" i="1" s="1"/>
  <c r="AS139" i="1"/>
  <c r="AZ139" i="1" s="1"/>
  <c r="AS132" i="1"/>
  <c r="AZ132" i="1" s="1"/>
  <c r="AX132" i="1"/>
  <c r="BA132" i="1" s="1"/>
  <c r="AX147" i="1"/>
  <c r="BA147" i="1" s="1"/>
  <c r="AS147" i="1"/>
  <c r="AZ147" i="1" s="1"/>
  <c r="AX242" i="1"/>
  <c r="BA242" i="1" s="1"/>
  <c r="AS242" i="1"/>
  <c r="AZ242" i="1" s="1"/>
  <c r="BA110" i="1"/>
  <c r="AX118" i="1"/>
  <c r="BA118" i="1" s="1"/>
  <c r="AS118" i="1"/>
  <c r="AZ118" i="1" s="1"/>
  <c r="AS126" i="1"/>
  <c r="AZ126" i="1" s="1"/>
  <c r="AX126" i="1"/>
  <c r="BA126" i="1" s="1"/>
  <c r="AX203" i="1"/>
  <c r="BA203" i="1" s="1"/>
  <c r="AS203" i="1"/>
  <c r="AZ203" i="1" s="1"/>
  <c r="AX262" i="1"/>
  <c r="BA262" i="1" s="1"/>
  <c r="AS262" i="1"/>
  <c r="AZ262" i="1" s="1"/>
  <c r="AX252" i="1"/>
  <c r="BA252" i="1" s="1"/>
  <c r="AS252" i="1"/>
  <c r="AZ252" i="1" s="1"/>
  <c r="AS389" i="1"/>
  <c r="AZ389" i="1" s="1"/>
  <c r="AX389" i="1"/>
  <c r="BA389" i="1" s="1"/>
  <c r="AS398" i="1"/>
  <c r="AZ398" i="1" s="1"/>
  <c r="AX398" i="1"/>
  <c r="BA398" i="1" s="1"/>
  <c r="AX229" i="1"/>
  <c r="BA229" i="1" s="1"/>
  <c r="AS229" i="1"/>
  <c r="AZ229" i="1" s="1"/>
  <c r="AS326" i="1"/>
  <c r="AZ326" i="1" s="1"/>
  <c r="AX326" i="1"/>
  <c r="BA326" i="1" s="1"/>
  <c r="AS350" i="1"/>
  <c r="AZ350" i="1" s="1"/>
  <c r="AX350" i="1"/>
  <c r="BA350" i="1" s="1"/>
  <c r="AS386" i="1"/>
  <c r="AZ386" i="1" s="1"/>
  <c r="AX386" i="1"/>
  <c r="BA386" i="1" s="1"/>
  <c r="AS107" i="1"/>
  <c r="AZ107" i="1" s="1"/>
  <c r="AX107" i="1"/>
  <c r="BA107" i="1" s="1"/>
  <c r="AS185" i="1"/>
  <c r="AZ185" i="1" s="1"/>
  <c r="AX185" i="1"/>
  <c r="BA185" i="1" s="1"/>
  <c r="AX213" i="1"/>
  <c r="BA213" i="1" s="1"/>
  <c r="AS213" i="1"/>
  <c r="AZ213" i="1" s="1"/>
  <c r="AX221" i="1"/>
  <c r="BA221" i="1" s="1"/>
  <c r="AS221" i="1"/>
  <c r="AZ221" i="1" s="1"/>
  <c r="AS303" i="1"/>
  <c r="AZ303" i="1" s="1"/>
  <c r="AX303" i="1"/>
  <c r="BA303" i="1" s="1"/>
  <c r="AS362" i="1"/>
  <c r="AZ362" i="1" s="1"/>
  <c r="AX362" i="1"/>
  <c r="BA362" i="1" s="1"/>
  <c r="AS134" i="1"/>
  <c r="AZ134" i="1" s="1"/>
  <c r="AX134" i="1"/>
  <c r="BA134" i="1" s="1"/>
  <c r="AX145" i="1"/>
  <c r="BA145" i="1" s="1"/>
  <c r="AS145" i="1"/>
  <c r="AZ145" i="1" s="1"/>
  <c r="AS153" i="1"/>
  <c r="AZ153" i="1" s="1"/>
  <c r="AX153" i="1"/>
  <c r="BA153" i="1" s="1"/>
  <c r="AX240" i="1"/>
  <c r="BA240" i="1" s="1"/>
  <c r="AS240" i="1"/>
  <c r="AZ240" i="1" s="1"/>
  <c r="AX104" i="1"/>
  <c r="BA104" i="1" s="1"/>
  <c r="AS104" i="1"/>
  <c r="AZ104" i="1" s="1"/>
  <c r="AX116" i="1"/>
  <c r="BA116" i="1" s="1"/>
  <c r="AS116" i="1"/>
  <c r="AZ116" i="1" s="1"/>
  <c r="AS124" i="1"/>
  <c r="AZ124" i="1" s="1"/>
  <c r="AX124" i="1"/>
  <c r="BA124" i="1" s="1"/>
  <c r="AS178" i="1"/>
  <c r="AZ178" i="1" s="1"/>
  <c r="AX178" i="1"/>
  <c r="BA178" i="1" s="1"/>
  <c r="AS194" i="1"/>
  <c r="AZ194" i="1" s="1"/>
  <c r="AX194" i="1"/>
  <c r="BA194" i="1" s="1"/>
  <c r="AX244" i="1"/>
  <c r="BA244" i="1" s="1"/>
  <c r="AS244" i="1"/>
  <c r="AZ244" i="1" s="1"/>
  <c r="AX274" i="1"/>
  <c r="BA274" i="1" s="1"/>
  <c r="AS274" i="1"/>
  <c r="AZ274" i="1" s="1"/>
  <c r="AX243" i="1"/>
  <c r="BA243" i="1" s="1"/>
  <c r="AS243" i="1"/>
  <c r="AZ243" i="1" s="1"/>
  <c r="AX391" i="1"/>
  <c r="BA391" i="1" s="1"/>
  <c r="AS391" i="1"/>
  <c r="AZ391" i="1" s="1"/>
  <c r="AS397" i="1"/>
  <c r="AZ397" i="1" s="1"/>
  <c r="AX397" i="1"/>
  <c r="BA397" i="1" s="1"/>
  <c r="AS402" i="1"/>
  <c r="AZ402" i="1" s="1"/>
  <c r="AX402" i="1"/>
  <c r="BA402" i="1" s="1"/>
  <c r="AS376" i="1"/>
  <c r="AZ376" i="1" s="1"/>
  <c r="AX376" i="1"/>
  <c r="BA376" i="1" s="1"/>
  <c r="AX171" i="1"/>
  <c r="BA171" i="1" s="1"/>
  <c r="AS171" i="1"/>
  <c r="AZ171" i="1" s="1"/>
  <c r="AX253" i="1"/>
  <c r="BA253" i="1" s="1"/>
  <c r="AS253" i="1"/>
  <c r="AZ253" i="1" s="1"/>
  <c r="AX387" i="1"/>
  <c r="BA387" i="1" s="1"/>
  <c r="AS387" i="1"/>
  <c r="AZ387" i="1" s="1"/>
  <c r="AX395" i="1"/>
  <c r="BA395" i="1" s="1"/>
  <c r="AS395" i="1"/>
  <c r="AZ395" i="1" s="1"/>
  <c r="AX247" i="1"/>
  <c r="BA247" i="1" s="1"/>
  <c r="AS247" i="1"/>
  <c r="AZ247" i="1" s="1"/>
  <c r="AX251" i="1"/>
  <c r="BA251" i="1" s="1"/>
  <c r="AS251" i="1"/>
  <c r="AZ251" i="1" s="1"/>
  <c r="AX257" i="1"/>
  <c r="BA257" i="1" s="1"/>
  <c r="AS257" i="1"/>
  <c r="AZ257" i="1" s="1"/>
  <c r="AX143" i="1"/>
  <c r="BA143" i="1" s="1"/>
  <c r="AS143" i="1"/>
  <c r="AZ143" i="1" s="1"/>
  <c r="AX114" i="1"/>
  <c r="BA114" i="1" s="1"/>
  <c r="AS114" i="1"/>
  <c r="AZ114" i="1" s="1"/>
  <c r="AX188" i="1"/>
  <c r="BA188" i="1" s="1"/>
  <c r="AS188" i="1"/>
  <c r="AZ188" i="1" s="1"/>
  <c r="AX246" i="1"/>
  <c r="BA246" i="1" s="1"/>
  <c r="AS246" i="1"/>
  <c r="AZ246" i="1" s="1"/>
  <c r="AX284" i="1"/>
  <c r="BA284" i="1" s="1"/>
  <c r="AS284" i="1"/>
  <c r="AZ284" i="1" s="1"/>
  <c r="AX403" i="1"/>
  <c r="BA403" i="1" s="1"/>
  <c r="AS403" i="1"/>
  <c r="AZ403" i="1" s="1"/>
  <c r="AX248" i="1"/>
  <c r="BA248" i="1" s="1"/>
  <c r="AS248" i="1"/>
  <c r="AZ248" i="1" s="1"/>
  <c r="AX254" i="1"/>
  <c r="BA254" i="1" s="1"/>
  <c r="AS254" i="1"/>
  <c r="AZ254" i="1" s="1"/>
  <c r="AZ9" i="1"/>
  <c r="AX301" i="2"/>
  <c r="BA301" i="2" s="1"/>
  <c r="AS301" i="2"/>
  <c r="AZ301" i="2" s="1"/>
  <c r="T300" i="2" l="1"/>
  <c r="AC300" i="2" s="1"/>
  <c r="AF300" i="2"/>
  <c r="AG300" i="2"/>
  <c r="AH300" i="2"/>
  <c r="AK300" i="2"/>
  <c r="T299" i="2"/>
  <c r="AC299" i="2"/>
  <c r="AD299" i="2" s="1"/>
  <c r="AE299" i="2"/>
  <c r="AF299" i="2"/>
  <c r="AG299" i="2"/>
  <c r="AH299" i="2"/>
  <c r="AK299" i="2"/>
  <c r="R298" i="2"/>
  <c r="S298" i="2"/>
  <c r="U298" i="2" s="1"/>
  <c r="V298" i="2" s="1"/>
  <c r="AC298" i="2" s="1"/>
  <c r="AA298" i="2"/>
  <c r="AB298" i="2"/>
  <c r="AD298" i="2"/>
  <c r="AE298" i="2"/>
  <c r="AF298" i="2"/>
  <c r="AF297" i="2"/>
  <c r="AE297" i="2"/>
  <c r="AD297" i="2"/>
  <c r="S297" i="2"/>
  <c r="U297" i="2" s="1"/>
  <c r="V297" i="2" s="1"/>
  <c r="R297" i="2"/>
  <c r="AA297" i="2" s="1"/>
  <c r="AJ299" i="2" l="1"/>
  <c r="AV299" i="2" s="1"/>
  <c r="AI298" i="2"/>
  <c r="AE300" i="2"/>
  <c r="AD300" i="2"/>
  <c r="AJ300" i="2" s="1"/>
  <c r="AR299" i="2"/>
  <c r="AT299" i="2"/>
  <c r="AH298" i="2"/>
  <c r="AK298" i="2"/>
  <c r="AC297" i="2"/>
  <c r="AB297" i="2"/>
  <c r="AI297" i="2"/>
  <c r="AP299" i="2" l="1"/>
  <c r="AO299" i="2"/>
  <c r="AM299" i="2"/>
  <c r="AW299" i="2" s="1"/>
  <c r="AQ299" i="2"/>
  <c r="AU299" i="2" s="1"/>
  <c r="AK297" i="2"/>
  <c r="AO300" i="2"/>
  <c r="AQ300" i="2"/>
  <c r="AU300" i="2" s="1"/>
  <c r="AM300" i="2"/>
  <c r="AW300" i="2" s="1"/>
  <c r="AP300" i="2"/>
  <c r="AR300" i="2"/>
  <c r="AT300" i="2"/>
  <c r="AV300" i="2"/>
  <c r="AS299" i="2"/>
  <c r="AZ299" i="2" s="1"/>
  <c r="AX299" i="2"/>
  <c r="BA299" i="2" s="1"/>
  <c r="AP298" i="2"/>
  <c r="AR298" i="2"/>
  <c r="AT298" i="2"/>
  <c r="AV298" i="2"/>
  <c r="AO298" i="2"/>
  <c r="AQ298" i="2"/>
  <c r="AU298" i="2" s="1"/>
  <c r="AW298" i="2"/>
  <c r="AH297" i="2"/>
  <c r="AS300" i="2" l="1"/>
  <c r="AZ300" i="2" s="1"/>
  <c r="AX300" i="2"/>
  <c r="BA300" i="2" s="1"/>
  <c r="AX298" i="2"/>
  <c r="BA298" i="2" s="1"/>
  <c r="AS298" i="2"/>
  <c r="AZ298" i="2" s="1"/>
  <c r="AV297" i="2"/>
  <c r="AT297" i="2"/>
  <c r="AR297" i="2"/>
  <c r="AP297" i="2"/>
  <c r="AW297" i="2"/>
  <c r="AQ297" i="2"/>
  <c r="AU297" i="2" s="1"/>
  <c r="AO297" i="2"/>
  <c r="AX297" i="2" l="1"/>
  <c r="BA297" i="2" s="1"/>
  <c r="AS297" i="2"/>
  <c r="AZ297" i="2" s="1"/>
  <c r="R296" i="2" l="1"/>
  <c r="S296" i="2"/>
  <c r="U296" i="2" s="1"/>
  <c r="V296" i="2" s="1"/>
  <c r="AC296" i="2" s="1"/>
  <c r="AA296" i="2"/>
  <c r="AB296" i="2"/>
  <c r="AD296" i="2"/>
  <c r="AE296" i="2"/>
  <c r="BE296" i="2"/>
  <c r="BF296" i="2"/>
  <c r="BK296" i="2" s="1"/>
  <c r="BG296" i="2"/>
  <c r="BI296" i="2"/>
  <c r="BJ296" i="2"/>
  <c r="BL296" i="2"/>
  <c r="BL295" i="2"/>
  <c r="BJ295" i="2"/>
  <c r="BG295" i="2"/>
  <c r="BF295" i="2"/>
  <c r="BK295" i="2" s="1"/>
  <c r="BE295" i="2"/>
  <c r="BI295" i="2"/>
  <c r="AE295" i="2"/>
  <c r="S295" i="2"/>
  <c r="AI295" i="2" s="1"/>
  <c r="S294" i="2"/>
  <c r="U294" i="2" s="1"/>
  <c r="V294" i="2" s="1"/>
  <c r="AE294" i="2"/>
  <c r="BE294" i="2"/>
  <c r="BF294" i="2"/>
  <c r="BK294" i="2" s="1"/>
  <c r="BG294" i="2"/>
  <c r="BI294" i="2"/>
  <c r="BJ294" i="2"/>
  <c r="BL294" i="2"/>
  <c r="BL293" i="2"/>
  <c r="BJ293" i="2"/>
  <c r="BI293" i="2"/>
  <c r="BG293" i="2"/>
  <c r="BF293" i="2"/>
  <c r="BK293" i="2" s="1"/>
  <c r="BE293" i="2"/>
  <c r="AE293" i="2"/>
  <c r="AD293" i="2"/>
  <c r="S293" i="2"/>
  <c r="AI293" i="2" s="1"/>
  <c r="R293" i="2"/>
  <c r="AA293" i="2" s="1"/>
  <c r="R292" i="2"/>
  <c r="AA292" i="2" s="1"/>
  <c r="AB292" i="2" s="1"/>
  <c r="S292" i="2"/>
  <c r="U292" i="2" s="1"/>
  <c r="V292" i="2" s="1"/>
  <c r="AD292" i="2"/>
  <c r="AE292" i="2"/>
  <c r="BE292" i="2"/>
  <c r="BF292" i="2"/>
  <c r="BK292" i="2" s="1"/>
  <c r="BG292" i="2"/>
  <c r="BI292" i="2"/>
  <c r="BJ292" i="2"/>
  <c r="BL292" i="2"/>
  <c r="BL291" i="2"/>
  <c r="BJ291" i="2"/>
  <c r="BG291" i="2"/>
  <c r="BF291" i="2"/>
  <c r="BK291" i="2" s="1"/>
  <c r="BE291" i="2"/>
  <c r="BI291" i="2"/>
  <c r="AE291" i="2"/>
  <c r="AD291" i="2"/>
  <c r="S291" i="2"/>
  <c r="AI291" i="2" s="1"/>
  <c r="R291" i="2"/>
  <c r="AA291" i="2" s="1"/>
  <c r="R290" i="2"/>
  <c r="S290" i="2"/>
  <c r="U290" i="2" s="1"/>
  <c r="V290" i="2" s="1"/>
  <c r="AA290" i="2"/>
  <c r="AB290" i="2" s="1"/>
  <c r="AD290" i="2"/>
  <c r="AE290" i="2"/>
  <c r="BI290" i="2"/>
  <c r="BE290" i="2"/>
  <c r="BF290" i="2"/>
  <c r="BK290" i="2" s="1"/>
  <c r="BG290" i="2"/>
  <c r="BJ290" i="2"/>
  <c r="BL290" i="2"/>
  <c r="R289" i="2"/>
  <c r="S289" i="2"/>
  <c r="U289" i="2" s="1"/>
  <c r="V289" i="2" s="1"/>
  <c r="AA289" i="2"/>
  <c r="AB289" i="2" s="1"/>
  <c r="AD289" i="2"/>
  <c r="AE289" i="2"/>
  <c r="BI289" i="2"/>
  <c r="BE289" i="2"/>
  <c r="BF289" i="2"/>
  <c r="BK289" i="2" s="1"/>
  <c r="BG289" i="2"/>
  <c r="BJ289" i="2"/>
  <c r="BL289" i="2"/>
  <c r="R288" i="2"/>
  <c r="S288" i="2"/>
  <c r="U288" i="2" s="1"/>
  <c r="V288" i="2" s="1"/>
  <c r="AA288" i="2"/>
  <c r="AB288" i="2"/>
  <c r="AD288" i="2"/>
  <c r="AE288" i="2"/>
  <c r="BE288" i="2"/>
  <c r="BF288" i="2"/>
  <c r="BG288" i="2"/>
  <c r="BI288" i="2"/>
  <c r="BJ288" i="2"/>
  <c r="BK288" i="2"/>
  <c r="BL288" i="2"/>
  <c r="BL287" i="2"/>
  <c r="BJ287" i="2"/>
  <c r="BG287" i="2"/>
  <c r="BF287" i="2"/>
  <c r="BK287" i="2" s="1"/>
  <c r="BE287" i="2"/>
  <c r="BI287" i="2"/>
  <c r="AE287" i="2"/>
  <c r="AD287" i="2"/>
  <c r="S287" i="2"/>
  <c r="AI287" i="2" s="1"/>
  <c r="R287" i="2"/>
  <c r="AA287" i="2" s="1"/>
  <c r="R286" i="2"/>
  <c r="S286" i="2"/>
  <c r="U286" i="2" s="1"/>
  <c r="V286" i="2" s="1"/>
  <c r="AA286" i="2"/>
  <c r="AB286" i="2"/>
  <c r="AD286" i="2"/>
  <c r="AE286" i="2"/>
  <c r="BE286" i="2"/>
  <c r="BF286" i="2"/>
  <c r="BG286" i="2"/>
  <c r="BI286" i="2"/>
  <c r="BJ286" i="2"/>
  <c r="BK286" i="2"/>
  <c r="BL286" i="2"/>
  <c r="R285" i="2"/>
  <c r="S285" i="2"/>
  <c r="U285" i="2" s="1"/>
  <c r="V285" i="2" s="1"/>
  <c r="AA285" i="2"/>
  <c r="AB285" i="2" s="1"/>
  <c r="AD285" i="2"/>
  <c r="AE285" i="2"/>
  <c r="BI285" i="2"/>
  <c r="BE285" i="2"/>
  <c r="BF285" i="2"/>
  <c r="BK285" i="2" s="1"/>
  <c r="BG285" i="2"/>
  <c r="BJ285" i="2"/>
  <c r="BL285" i="2"/>
  <c r="BL284" i="2"/>
  <c r="BJ284" i="2"/>
  <c r="BG284" i="2"/>
  <c r="BF284" i="2"/>
  <c r="BK284" i="2" s="1"/>
  <c r="BE284" i="2"/>
  <c r="BI284" i="2"/>
  <c r="AE284" i="2"/>
  <c r="AD284" i="2"/>
  <c r="S284" i="2"/>
  <c r="U284" i="2" s="1"/>
  <c r="V284" i="2" s="1"/>
  <c r="R284" i="2"/>
  <c r="AA284" i="2" s="1"/>
  <c r="R283" i="2"/>
  <c r="S283" i="2"/>
  <c r="U283" i="2" s="1"/>
  <c r="V283" i="2" s="1"/>
  <c r="AA283" i="2"/>
  <c r="AB283" i="2" s="1"/>
  <c r="AD283" i="2"/>
  <c r="AE283" i="2"/>
  <c r="BE283" i="2"/>
  <c r="BF283" i="2"/>
  <c r="BK283" i="2" s="1"/>
  <c r="BG283" i="2"/>
  <c r="BI283" i="2"/>
  <c r="BJ283" i="2"/>
  <c r="BL283" i="2"/>
  <c r="R282" i="2"/>
  <c r="S282" i="2"/>
  <c r="U282" i="2" s="1"/>
  <c r="V282" i="2" s="1"/>
  <c r="AA282" i="2"/>
  <c r="AB282" i="2"/>
  <c r="AD282" i="2"/>
  <c r="AE282" i="2"/>
  <c r="BE282" i="2"/>
  <c r="BF282" i="2"/>
  <c r="BG282" i="2"/>
  <c r="BI282" i="2"/>
  <c r="BJ282" i="2"/>
  <c r="BK282" i="2"/>
  <c r="BL282" i="2"/>
  <c r="R281" i="2"/>
  <c r="AA281" i="2" s="1"/>
  <c r="AB281" i="2" s="1"/>
  <c r="S281" i="2"/>
  <c r="U281" i="2" s="1"/>
  <c r="V281" i="2" s="1"/>
  <c r="AD281" i="2"/>
  <c r="AE281" i="2"/>
  <c r="BE281" i="2"/>
  <c r="BF281" i="2"/>
  <c r="BK281" i="2" s="1"/>
  <c r="BG281" i="2"/>
  <c r="BI281" i="2"/>
  <c r="BJ281" i="2"/>
  <c r="BL281" i="2"/>
  <c r="BL280" i="2"/>
  <c r="BJ280" i="2"/>
  <c r="BG280" i="2"/>
  <c r="BF280" i="2"/>
  <c r="BK280" i="2" s="1"/>
  <c r="BE280" i="2"/>
  <c r="AE280" i="2"/>
  <c r="S280" i="2"/>
  <c r="AI280" i="2" s="1"/>
  <c r="BL279" i="2"/>
  <c r="BJ279" i="2"/>
  <c r="BG279" i="2"/>
  <c r="BF279" i="2"/>
  <c r="BK279" i="2" s="1"/>
  <c r="BE279" i="2"/>
  <c r="BI279" i="2"/>
  <c r="AE279" i="2"/>
  <c r="S279" i="2"/>
  <c r="AI279" i="2" s="1"/>
  <c r="BL278" i="2"/>
  <c r="BJ278" i="2"/>
  <c r="BG278" i="2"/>
  <c r="BF278" i="2"/>
  <c r="BK278" i="2" s="1"/>
  <c r="BE278" i="2"/>
  <c r="BI278" i="2"/>
  <c r="AE278" i="2"/>
  <c r="AD278" i="2"/>
  <c r="S278" i="2"/>
  <c r="AI278" i="2" s="1"/>
  <c r="R278" i="2"/>
  <c r="AA278" i="2" s="1"/>
  <c r="BL277" i="2"/>
  <c r="BJ277" i="2"/>
  <c r="BG277" i="2"/>
  <c r="BF277" i="2"/>
  <c r="BK277" i="2" s="1"/>
  <c r="BE277" i="2"/>
  <c r="BI277" i="2"/>
  <c r="AE277" i="2"/>
  <c r="AD277" i="2"/>
  <c r="S277" i="2"/>
  <c r="AI277" i="2" s="1"/>
  <c r="R277" i="2"/>
  <c r="AA277" i="2" s="1"/>
  <c r="BL276" i="2"/>
  <c r="BJ276" i="2"/>
  <c r="BG276" i="2"/>
  <c r="BF276" i="2"/>
  <c r="BK276" i="2" s="1"/>
  <c r="BE276" i="2"/>
  <c r="AE276" i="2"/>
  <c r="AD276" i="2"/>
  <c r="S276" i="2"/>
  <c r="AI276" i="2" s="1"/>
  <c r="R276" i="2"/>
  <c r="AA276" i="2" s="1"/>
  <c r="BL275" i="2"/>
  <c r="BJ275" i="2"/>
  <c r="BG275" i="2"/>
  <c r="BF275" i="2"/>
  <c r="BK275" i="2" s="1"/>
  <c r="BE275" i="2"/>
  <c r="AE275" i="2"/>
  <c r="AD275" i="2"/>
  <c r="S275" i="2"/>
  <c r="AI275" i="2" s="1"/>
  <c r="R275" i="2"/>
  <c r="AA275" i="2" s="1"/>
  <c r="R274" i="2"/>
  <c r="S274" i="2"/>
  <c r="U274" i="2" s="1"/>
  <c r="V274" i="2" s="1"/>
  <c r="AA274" i="2"/>
  <c r="AB274" i="2" s="1"/>
  <c r="AD274" i="2"/>
  <c r="AE274" i="2"/>
  <c r="BE274" i="2"/>
  <c r="BF274" i="2"/>
  <c r="BK274" i="2" s="1"/>
  <c r="BG274" i="2"/>
  <c r="BI274" i="2"/>
  <c r="BJ274" i="2"/>
  <c r="BL274" i="2"/>
  <c r="BL273" i="2"/>
  <c r="BJ273" i="2"/>
  <c r="BG273" i="2"/>
  <c r="BF273" i="2"/>
  <c r="BK273" i="2" s="1"/>
  <c r="BE273" i="2"/>
  <c r="AE273" i="2"/>
  <c r="AD273" i="2"/>
  <c r="S273" i="2"/>
  <c r="AI273" i="2" s="1"/>
  <c r="R273" i="2"/>
  <c r="AA273" i="2" s="1"/>
  <c r="R272" i="2"/>
  <c r="S272" i="2"/>
  <c r="U272" i="2" s="1"/>
  <c r="V272" i="2" s="1"/>
  <c r="AA272" i="2"/>
  <c r="AB272" i="2"/>
  <c r="AD272" i="2"/>
  <c r="AE272" i="2"/>
  <c r="BE272" i="2"/>
  <c r="BF272" i="2"/>
  <c r="BG272" i="2"/>
  <c r="BI272" i="2"/>
  <c r="BJ272" i="2"/>
  <c r="BK272" i="2"/>
  <c r="BL272" i="2"/>
  <c r="R271" i="2"/>
  <c r="S271" i="2"/>
  <c r="U271" i="2" s="1"/>
  <c r="V271" i="2" s="1"/>
  <c r="AA271" i="2"/>
  <c r="AB271" i="2"/>
  <c r="AD271" i="2"/>
  <c r="AE271" i="2"/>
  <c r="BE271" i="2"/>
  <c r="BF271" i="2"/>
  <c r="BK271" i="2" s="1"/>
  <c r="BG271" i="2"/>
  <c r="BI271" i="2"/>
  <c r="BJ271" i="2"/>
  <c r="BL271" i="2"/>
  <c r="R270" i="2"/>
  <c r="S270" i="2"/>
  <c r="U270" i="2" s="1"/>
  <c r="V270" i="2" s="1"/>
  <c r="AA270" i="2"/>
  <c r="AB270" i="2" s="1"/>
  <c r="AD270" i="2"/>
  <c r="AE270" i="2"/>
  <c r="BE270" i="2"/>
  <c r="BF270" i="2"/>
  <c r="BK270" i="2" s="1"/>
  <c r="BG270" i="2"/>
  <c r="BI270" i="2"/>
  <c r="BJ270" i="2"/>
  <c r="BL270" i="2"/>
  <c r="BL269" i="2"/>
  <c r="BJ269" i="2"/>
  <c r="BG269" i="2"/>
  <c r="BF269" i="2"/>
  <c r="BK269" i="2" s="1"/>
  <c r="BE269" i="2"/>
  <c r="AE269" i="2"/>
  <c r="AD269" i="2"/>
  <c r="S269" i="2"/>
  <c r="AI269" i="2" s="1"/>
  <c r="R269" i="2"/>
  <c r="AA269" i="2" s="1"/>
  <c r="R268" i="2"/>
  <c r="S268" i="2"/>
  <c r="U268" i="2" s="1"/>
  <c r="V268" i="2" s="1"/>
  <c r="AA268" i="2"/>
  <c r="AB268" i="2" s="1"/>
  <c r="AD268" i="2"/>
  <c r="AE268" i="2"/>
  <c r="BI268" i="2"/>
  <c r="BE268" i="2"/>
  <c r="BF268" i="2"/>
  <c r="BK268" i="2" s="1"/>
  <c r="BG268" i="2"/>
  <c r="BJ268" i="2"/>
  <c r="BL268" i="2"/>
  <c r="BL267" i="2"/>
  <c r="BJ267" i="2"/>
  <c r="BG267" i="2"/>
  <c r="BF267" i="2"/>
  <c r="BK267" i="2" s="1"/>
  <c r="BE267" i="2"/>
  <c r="BI267" i="2"/>
  <c r="AE267" i="2"/>
  <c r="AD267" i="2"/>
  <c r="S267" i="2"/>
  <c r="U267" i="2" s="1"/>
  <c r="V267" i="2" s="1"/>
  <c r="R267" i="2"/>
  <c r="AA267" i="2" s="1"/>
  <c r="BL266" i="2"/>
  <c r="BJ266" i="2"/>
  <c r="BG266" i="2"/>
  <c r="BF266" i="2"/>
  <c r="BK266" i="2" s="1"/>
  <c r="BE266" i="2"/>
  <c r="BI266" i="2"/>
  <c r="AE266" i="2"/>
  <c r="AD266" i="2"/>
  <c r="S266" i="2"/>
  <c r="U266" i="2" s="1"/>
  <c r="V266" i="2" s="1"/>
  <c r="R266" i="2"/>
  <c r="AA266" i="2" s="1"/>
  <c r="BL265" i="2"/>
  <c r="BJ265" i="2"/>
  <c r="BG265" i="2"/>
  <c r="BF265" i="2"/>
  <c r="BK265" i="2" s="1"/>
  <c r="BE265" i="2"/>
  <c r="AE265" i="2"/>
  <c r="AD265" i="2"/>
  <c r="S265" i="2"/>
  <c r="AI265" i="2" s="1"/>
  <c r="R265" i="2"/>
  <c r="AA265" i="2" s="1"/>
  <c r="BL264" i="2"/>
  <c r="BJ264" i="2"/>
  <c r="BG264" i="2"/>
  <c r="BF264" i="2"/>
  <c r="BK264" i="2" s="1"/>
  <c r="BE264" i="2"/>
  <c r="AE264" i="2"/>
  <c r="AD264" i="2"/>
  <c r="S264" i="2"/>
  <c r="AI264" i="2" s="1"/>
  <c r="R264" i="2"/>
  <c r="AA264" i="2" s="1"/>
  <c r="R263" i="2"/>
  <c r="S263" i="2"/>
  <c r="U263" i="2" s="1"/>
  <c r="V263" i="2" s="1"/>
  <c r="AA263" i="2"/>
  <c r="AB263" i="2"/>
  <c r="AD263" i="2"/>
  <c r="AE263" i="2"/>
  <c r="BE263" i="2"/>
  <c r="BF263" i="2"/>
  <c r="BG263" i="2"/>
  <c r="BI263" i="2"/>
  <c r="BJ263" i="2"/>
  <c r="BK263" i="2"/>
  <c r="BL263" i="2"/>
  <c r="BL262" i="2"/>
  <c r="BJ262" i="2"/>
  <c r="BG262" i="2"/>
  <c r="BF262" i="2"/>
  <c r="BK262" i="2" s="1"/>
  <c r="BE262" i="2"/>
  <c r="AE262" i="2"/>
  <c r="AD262" i="2"/>
  <c r="S262" i="2"/>
  <c r="AI262" i="2" s="1"/>
  <c r="R262" i="2"/>
  <c r="AA262" i="2" s="1"/>
  <c r="BL261" i="2"/>
  <c r="BJ261" i="2"/>
  <c r="BG261" i="2"/>
  <c r="BF261" i="2"/>
  <c r="BK261" i="2" s="1"/>
  <c r="BE261" i="2"/>
  <c r="BI261" i="2"/>
  <c r="AE261" i="2"/>
  <c r="AD261" i="2"/>
  <c r="S261" i="2"/>
  <c r="U261" i="2" s="1"/>
  <c r="V261" i="2" s="1"/>
  <c r="R261" i="2"/>
  <c r="AA261" i="2" s="1"/>
  <c r="S260" i="2"/>
  <c r="U260" i="2" s="1"/>
  <c r="V260" i="2" s="1"/>
  <c r="AE260" i="2"/>
  <c r="BE260" i="2"/>
  <c r="BF260" i="2"/>
  <c r="BG260" i="2"/>
  <c r="BI260" i="2"/>
  <c r="BJ260" i="2"/>
  <c r="BK260" i="2"/>
  <c r="BL260" i="2"/>
  <c r="S259" i="2"/>
  <c r="U259" i="2" s="1"/>
  <c r="V259" i="2" s="1"/>
  <c r="AE259" i="2"/>
  <c r="BE259" i="2"/>
  <c r="BF259" i="2"/>
  <c r="BG259" i="2"/>
  <c r="BI259" i="2"/>
  <c r="BJ259" i="2"/>
  <c r="BK259" i="2"/>
  <c r="BL259" i="2"/>
  <c r="BL258" i="2"/>
  <c r="BJ258" i="2"/>
  <c r="BG258" i="2"/>
  <c r="BF258" i="2"/>
  <c r="BK258" i="2" s="1"/>
  <c r="BE258" i="2"/>
  <c r="AE258" i="2"/>
  <c r="S258" i="2"/>
  <c r="AI258" i="2" s="1"/>
  <c r="BL257" i="2"/>
  <c r="BJ257" i="2"/>
  <c r="BG257" i="2"/>
  <c r="BF257" i="2"/>
  <c r="BK257" i="2" s="1"/>
  <c r="BE257" i="2"/>
  <c r="AE257" i="2"/>
  <c r="AD257" i="2"/>
  <c r="S257" i="2"/>
  <c r="AI257" i="2" s="1"/>
  <c r="R257" i="2"/>
  <c r="AA257" i="2" s="1"/>
  <c r="BL256" i="2"/>
  <c r="BJ256" i="2"/>
  <c r="BG256" i="2"/>
  <c r="BF256" i="2"/>
  <c r="BK256" i="2" s="1"/>
  <c r="BE256" i="2"/>
  <c r="BI256" i="2"/>
  <c r="AE256" i="2"/>
  <c r="AD256" i="2"/>
  <c r="S256" i="2"/>
  <c r="U256" i="2" s="1"/>
  <c r="V256" i="2" s="1"/>
  <c r="R256" i="2"/>
  <c r="AA256" i="2" s="1"/>
  <c r="BL255" i="2"/>
  <c r="BJ255" i="2"/>
  <c r="BG255" i="2"/>
  <c r="BF255" i="2"/>
  <c r="BK255" i="2" s="1"/>
  <c r="BE255" i="2"/>
  <c r="AE255" i="2"/>
  <c r="AD255" i="2"/>
  <c r="S255" i="2"/>
  <c r="AI255" i="2" s="1"/>
  <c r="R255" i="2"/>
  <c r="AA255" i="2" s="1"/>
  <c r="BL254" i="2"/>
  <c r="BJ254" i="2"/>
  <c r="BG254" i="2"/>
  <c r="BF254" i="2"/>
  <c r="BK254" i="2" s="1"/>
  <c r="BE254" i="2"/>
  <c r="AE254" i="2"/>
  <c r="AD254" i="2"/>
  <c r="S254" i="2"/>
  <c r="AI254" i="2" s="1"/>
  <c r="R254" i="2"/>
  <c r="AA254" i="2" s="1"/>
  <c r="BL253" i="2"/>
  <c r="BJ253" i="2"/>
  <c r="BG253" i="2"/>
  <c r="BF253" i="2"/>
  <c r="BK253" i="2" s="1"/>
  <c r="BE253" i="2"/>
  <c r="AE253" i="2"/>
  <c r="AD253" i="2"/>
  <c r="S253" i="2"/>
  <c r="AI253" i="2" s="1"/>
  <c r="R253" i="2"/>
  <c r="AA253" i="2" s="1"/>
  <c r="BL252" i="2"/>
  <c r="BJ252" i="2"/>
  <c r="BG252" i="2"/>
  <c r="BF252" i="2"/>
  <c r="BK252" i="2" s="1"/>
  <c r="BE252" i="2"/>
  <c r="BI252" i="2"/>
  <c r="AE252" i="2"/>
  <c r="S252" i="2"/>
  <c r="U252" i="2" s="1"/>
  <c r="V252" i="2" s="1"/>
  <c r="BL251" i="2"/>
  <c r="BJ251" i="2"/>
  <c r="BG251" i="2"/>
  <c r="BF251" i="2"/>
  <c r="BK251" i="2" s="1"/>
  <c r="BE251" i="2"/>
  <c r="AE251" i="2"/>
  <c r="AD251" i="2"/>
  <c r="S251" i="2"/>
  <c r="AI251" i="2" s="1"/>
  <c r="R251" i="2"/>
  <c r="AA251" i="2" s="1"/>
  <c r="BL250" i="2"/>
  <c r="BJ250" i="2"/>
  <c r="BG250" i="2"/>
  <c r="BF250" i="2"/>
  <c r="BK250" i="2" s="1"/>
  <c r="BE250" i="2"/>
  <c r="BI250" i="2"/>
  <c r="AE250" i="2"/>
  <c r="AD250" i="2"/>
  <c r="S250" i="2"/>
  <c r="AI250" i="2" s="1"/>
  <c r="R250" i="2"/>
  <c r="AA250" i="2" s="1"/>
  <c r="BL249" i="2"/>
  <c r="BJ249" i="2"/>
  <c r="BG249" i="2"/>
  <c r="BF249" i="2"/>
  <c r="BK249" i="2" s="1"/>
  <c r="BE249" i="2"/>
  <c r="BI249" i="2"/>
  <c r="AE249" i="2"/>
  <c r="AD249" i="2"/>
  <c r="S249" i="2"/>
  <c r="U249" i="2" s="1"/>
  <c r="V249" i="2" s="1"/>
  <c r="R249" i="2"/>
  <c r="AA249" i="2" s="1"/>
  <c r="R248" i="2"/>
  <c r="S248" i="2"/>
  <c r="U248" i="2" s="1"/>
  <c r="V248" i="2" s="1"/>
  <c r="AA248" i="2"/>
  <c r="AB248" i="2"/>
  <c r="AD248" i="2"/>
  <c r="AE248" i="2"/>
  <c r="BI248" i="2"/>
  <c r="BE248" i="2"/>
  <c r="BF248" i="2"/>
  <c r="BK248" i="2" s="1"/>
  <c r="BG248" i="2"/>
  <c r="BJ248" i="2"/>
  <c r="BL248" i="2"/>
  <c r="R247" i="2"/>
  <c r="S247" i="2"/>
  <c r="U247" i="2" s="1"/>
  <c r="V247" i="2" s="1"/>
  <c r="AC247" i="2" s="1"/>
  <c r="AA247" i="2"/>
  <c r="AB247" i="2"/>
  <c r="AD247" i="2"/>
  <c r="AE247" i="2"/>
  <c r="BE247" i="2"/>
  <c r="BF247" i="2"/>
  <c r="BK247" i="2" s="1"/>
  <c r="BG247" i="2"/>
  <c r="BI247" i="2"/>
  <c r="BJ247" i="2"/>
  <c r="BL247" i="2"/>
  <c r="R246" i="2"/>
  <c r="S246" i="2"/>
  <c r="U246" i="2" s="1"/>
  <c r="V246" i="2" s="1"/>
  <c r="AA246" i="2"/>
  <c r="AB246" i="2" s="1"/>
  <c r="AD246" i="2"/>
  <c r="AE246" i="2"/>
  <c r="BE246" i="2"/>
  <c r="BF246" i="2"/>
  <c r="BK246" i="2" s="1"/>
  <c r="BG246" i="2"/>
  <c r="BI246" i="2"/>
  <c r="BJ246" i="2"/>
  <c r="BL246" i="2"/>
  <c r="R245" i="2"/>
  <c r="AA245" i="2" s="1"/>
  <c r="S245" i="2"/>
  <c r="U245" i="2" s="1"/>
  <c r="V245" i="2" s="1"/>
  <c r="AC245" i="2" s="1"/>
  <c r="AD245" i="2"/>
  <c r="AE245" i="2"/>
  <c r="BI245" i="2"/>
  <c r="BE245" i="2"/>
  <c r="BF245" i="2"/>
  <c r="BK245" i="2" s="1"/>
  <c r="BG245" i="2"/>
  <c r="BJ245" i="2"/>
  <c r="BL245" i="2"/>
  <c r="AE98" i="6"/>
  <c r="AD98" i="6"/>
  <c r="S98" i="6"/>
  <c r="AI98" i="6" s="1"/>
  <c r="R98" i="6"/>
  <c r="AA98" i="6" s="1"/>
  <c r="AC292" i="2" l="1"/>
  <c r="AC246" i="2"/>
  <c r="AC270" i="2"/>
  <c r="AK270" i="2" s="1"/>
  <c r="AC290" i="2"/>
  <c r="AC263" i="2"/>
  <c r="AK263" i="2" s="1"/>
  <c r="AC288" i="2"/>
  <c r="AH288" i="2" s="1"/>
  <c r="AC272" i="2"/>
  <c r="AC289" i="2"/>
  <c r="AK289" i="2" s="1"/>
  <c r="AC274" i="2"/>
  <c r="AC283" i="2"/>
  <c r="AC248" i="2"/>
  <c r="AH248" i="2" s="1"/>
  <c r="AC268" i="2"/>
  <c r="AK268" i="2" s="1"/>
  <c r="AC282" i="2"/>
  <c r="AH282" i="2" s="1"/>
  <c r="AC271" i="2"/>
  <c r="AC285" i="2"/>
  <c r="AC286" i="2"/>
  <c r="AH286" i="2" s="1"/>
  <c r="AC281" i="2"/>
  <c r="AK281" i="2" s="1"/>
  <c r="BM296" i="2"/>
  <c r="BH296" i="2"/>
  <c r="AH296" i="2"/>
  <c r="AK296" i="2"/>
  <c r="AI296" i="2"/>
  <c r="BM295" i="2"/>
  <c r="U295" i="2"/>
  <c r="V295" i="2" s="1"/>
  <c r="BH295" i="2"/>
  <c r="BM294" i="2"/>
  <c r="BH294" i="2"/>
  <c r="BH293" i="2"/>
  <c r="BM292" i="2"/>
  <c r="AI294" i="2"/>
  <c r="BM291" i="2"/>
  <c r="BM293" i="2"/>
  <c r="AB293" i="2"/>
  <c r="U293" i="2"/>
  <c r="V293" i="2" s="1"/>
  <c r="AC293" i="2" s="1"/>
  <c r="BH292" i="2"/>
  <c r="AH292" i="2"/>
  <c r="AK292" i="2"/>
  <c r="BH290" i="2"/>
  <c r="U291" i="2"/>
  <c r="V291" i="2" s="1"/>
  <c r="AC291" i="2" s="1"/>
  <c r="AI292" i="2"/>
  <c r="AB291" i="2"/>
  <c r="BH291" i="2"/>
  <c r="BM290" i="2"/>
  <c r="AI290" i="2"/>
  <c r="AH290" i="2"/>
  <c r="AK290" i="2"/>
  <c r="BM288" i="2"/>
  <c r="BH289" i="2"/>
  <c r="AI289" i="2"/>
  <c r="BM289" i="2"/>
  <c r="AH289" i="2"/>
  <c r="BH288" i="2"/>
  <c r="AI288" i="2"/>
  <c r="BM286" i="2"/>
  <c r="BM287" i="2"/>
  <c r="AB287" i="2"/>
  <c r="U287" i="2"/>
  <c r="V287" i="2" s="1"/>
  <c r="AC287" i="2" s="1"/>
  <c r="BH287" i="2"/>
  <c r="BH286" i="2"/>
  <c r="AK286" i="2"/>
  <c r="BH285" i="2"/>
  <c r="AI285" i="2"/>
  <c r="AI286" i="2"/>
  <c r="BM285" i="2"/>
  <c r="AK285" i="2"/>
  <c r="AH285" i="2"/>
  <c r="AI284" i="2"/>
  <c r="BM283" i="2"/>
  <c r="BM284" i="2"/>
  <c r="AB284" i="2"/>
  <c r="AC284" i="2"/>
  <c r="BH284" i="2"/>
  <c r="BM282" i="2"/>
  <c r="BH283" i="2"/>
  <c r="AH283" i="2"/>
  <c r="AK283" i="2"/>
  <c r="AI283" i="2"/>
  <c r="BM281" i="2"/>
  <c r="BH282" i="2"/>
  <c r="AI282" i="2"/>
  <c r="BH281" i="2"/>
  <c r="AI281" i="2"/>
  <c r="AH281" i="2"/>
  <c r="BH280" i="2"/>
  <c r="BI280" i="2"/>
  <c r="BM280" i="2" s="1"/>
  <c r="U280" i="2"/>
  <c r="V280" i="2" s="1"/>
  <c r="BM279" i="2"/>
  <c r="U279" i="2"/>
  <c r="V279" i="2" s="1"/>
  <c r="BH279" i="2"/>
  <c r="BM278" i="2"/>
  <c r="AB278" i="2"/>
  <c r="BM277" i="2"/>
  <c r="U278" i="2"/>
  <c r="V278" i="2" s="1"/>
  <c r="AC278" i="2" s="1"/>
  <c r="BH278" i="2"/>
  <c r="U277" i="2"/>
  <c r="V277" i="2" s="1"/>
  <c r="AC277" i="2" s="1"/>
  <c r="AB277" i="2"/>
  <c r="BH277" i="2"/>
  <c r="AI274" i="2"/>
  <c r="BH276" i="2"/>
  <c r="BI276" i="2"/>
  <c r="BM276" i="2" s="1"/>
  <c r="AB276" i="2"/>
  <c r="BM274" i="2"/>
  <c r="BH275" i="2"/>
  <c r="U276" i="2"/>
  <c r="V276" i="2" s="1"/>
  <c r="AC276" i="2" s="1"/>
  <c r="BI275" i="2"/>
  <c r="BM275" i="2" s="1"/>
  <c r="AB275" i="2"/>
  <c r="U275" i="2"/>
  <c r="V275" i="2" s="1"/>
  <c r="AC275" i="2" s="1"/>
  <c r="AH275" i="2" s="1"/>
  <c r="BM272" i="2"/>
  <c r="BH274" i="2"/>
  <c r="AH274" i="2"/>
  <c r="AK274" i="2"/>
  <c r="BH273" i="2"/>
  <c r="BI273" i="2"/>
  <c r="BM273" i="2" s="1"/>
  <c r="AB273" i="2"/>
  <c r="U273" i="2"/>
  <c r="V273" i="2" s="1"/>
  <c r="AC273" i="2" s="1"/>
  <c r="AH273" i="2" s="1"/>
  <c r="BM271" i="2"/>
  <c r="AI271" i="2"/>
  <c r="BH272" i="2"/>
  <c r="AH272" i="2"/>
  <c r="AK272" i="2"/>
  <c r="AI272" i="2"/>
  <c r="BM270" i="2"/>
  <c r="BH271" i="2"/>
  <c r="AH271" i="2"/>
  <c r="AK271" i="2"/>
  <c r="BH270" i="2"/>
  <c r="AH270" i="2"/>
  <c r="BH268" i="2"/>
  <c r="AI270" i="2"/>
  <c r="BH269" i="2"/>
  <c r="BI269" i="2"/>
  <c r="BM269" i="2" s="1"/>
  <c r="AB269" i="2"/>
  <c r="U269" i="2"/>
  <c r="V269" i="2" s="1"/>
  <c r="AC269" i="2" s="1"/>
  <c r="AH269" i="2" s="1"/>
  <c r="BM268" i="2"/>
  <c r="AI267" i="2"/>
  <c r="BM267" i="2"/>
  <c r="AB267" i="2"/>
  <c r="AC267" i="2"/>
  <c r="BH267" i="2"/>
  <c r="AI266" i="2"/>
  <c r="BM263" i="2"/>
  <c r="BM266" i="2"/>
  <c r="AB266" i="2"/>
  <c r="AC266" i="2"/>
  <c r="BH266" i="2"/>
  <c r="BH265" i="2"/>
  <c r="BI265" i="2"/>
  <c r="BM265" i="2" s="1"/>
  <c r="AB265" i="2"/>
  <c r="U265" i="2"/>
  <c r="V265" i="2" s="1"/>
  <c r="AC265" i="2" s="1"/>
  <c r="AH265" i="2" s="1"/>
  <c r="BH264" i="2"/>
  <c r="BI264" i="2"/>
  <c r="BM264" i="2" s="1"/>
  <c r="AB264" i="2"/>
  <c r="U264" i="2"/>
  <c r="V264" i="2" s="1"/>
  <c r="AC264" i="2" s="1"/>
  <c r="AH264" i="2" s="1"/>
  <c r="BH263" i="2"/>
  <c r="AH263" i="2"/>
  <c r="AI263" i="2"/>
  <c r="BH262" i="2"/>
  <c r="BI262" i="2"/>
  <c r="BM262" i="2" s="1"/>
  <c r="AB262" i="2"/>
  <c r="U262" i="2"/>
  <c r="V262" i="2" s="1"/>
  <c r="AC262" i="2" s="1"/>
  <c r="AH262" i="2" s="1"/>
  <c r="AI261" i="2"/>
  <c r="BH260" i="2"/>
  <c r="BM261" i="2"/>
  <c r="AB261" i="2"/>
  <c r="AC261" i="2"/>
  <c r="AH261" i="2" s="1"/>
  <c r="BM260" i="2"/>
  <c r="BH261" i="2"/>
  <c r="BH259" i="2"/>
  <c r="BM259" i="2"/>
  <c r="AI259" i="2"/>
  <c r="BH258" i="2"/>
  <c r="BI258" i="2"/>
  <c r="BM258" i="2" s="1"/>
  <c r="U258" i="2"/>
  <c r="V258" i="2" s="1"/>
  <c r="BH257" i="2"/>
  <c r="BI257" i="2"/>
  <c r="BM257" i="2" s="1"/>
  <c r="AB257" i="2"/>
  <c r="U257" i="2"/>
  <c r="V257" i="2" s="1"/>
  <c r="AC257" i="2" s="1"/>
  <c r="AI256" i="2"/>
  <c r="BM256" i="2"/>
  <c r="AB256" i="2"/>
  <c r="AC256" i="2"/>
  <c r="BH256" i="2"/>
  <c r="BH255" i="2"/>
  <c r="BI255" i="2"/>
  <c r="BM255" i="2" s="1"/>
  <c r="AB255" i="2"/>
  <c r="U255" i="2"/>
  <c r="V255" i="2" s="1"/>
  <c r="AC255" i="2" s="1"/>
  <c r="AH255" i="2" s="1"/>
  <c r="BH254" i="2"/>
  <c r="BI254" i="2"/>
  <c r="BM254" i="2" s="1"/>
  <c r="AB254" i="2"/>
  <c r="U254" i="2"/>
  <c r="V254" i="2" s="1"/>
  <c r="AC254" i="2" s="1"/>
  <c r="AH254" i="2" s="1"/>
  <c r="BH253" i="2"/>
  <c r="BI253" i="2"/>
  <c r="BM253" i="2" s="1"/>
  <c r="AB253" i="2"/>
  <c r="U253" i="2"/>
  <c r="V253" i="2" s="1"/>
  <c r="AC253" i="2" s="1"/>
  <c r="AH253" i="2" s="1"/>
  <c r="AI252" i="2"/>
  <c r="BM252" i="2"/>
  <c r="BH252" i="2"/>
  <c r="BH248" i="2"/>
  <c r="U250" i="2"/>
  <c r="V250" i="2" s="1"/>
  <c r="BH251" i="2"/>
  <c r="BI251" i="2"/>
  <c r="BM251" i="2" s="1"/>
  <c r="AB251" i="2"/>
  <c r="U251" i="2"/>
  <c r="V251" i="2" s="1"/>
  <c r="AC251" i="2" s="1"/>
  <c r="AB250" i="2"/>
  <c r="AC250" i="2"/>
  <c r="AH250" i="2" s="1"/>
  <c r="BM250" i="2"/>
  <c r="BH250" i="2"/>
  <c r="AC249" i="2"/>
  <c r="AH249" i="2" s="1"/>
  <c r="BM249" i="2"/>
  <c r="AI249" i="2"/>
  <c r="BH249" i="2"/>
  <c r="BM248" i="2"/>
  <c r="BH247" i="2"/>
  <c r="AI248" i="2"/>
  <c r="AK248" i="2"/>
  <c r="BM247" i="2"/>
  <c r="BM246" i="2"/>
  <c r="AH247" i="2"/>
  <c r="AK247" i="2"/>
  <c r="BH245" i="2"/>
  <c r="AI247" i="2"/>
  <c r="BH246" i="2"/>
  <c r="AH246" i="2"/>
  <c r="AK246" i="2"/>
  <c r="AI246" i="2"/>
  <c r="AI245" i="2"/>
  <c r="BM245" i="2"/>
  <c r="AB245" i="2"/>
  <c r="AK245" i="2" s="1"/>
  <c r="AH245" i="2"/>
  <c r="AB98" i="6"/>
  <c r="U98" i="6"/>
  <c r="V98" i="6" s="1"/>
  <c r="AC98" i="6" s="1"/>
  <c r="AI268" i="2" l="1"/>
  <c r="AH251" i="2"/>
  <c r="AO251" i="2" s="1"/>
  <c r="AH256" i="2"/>
  <c r="AQ256" i="2" s="1"/>
  <c r="AU256" i="2" s="1"/>
  <c r="AH276" i="2"/>
  <c r="AV276" i="2" s="1"/>
  <c r="AH293" i="2"/>
  <c r="AQ293" i="2" s="1"/>
  <c r="AU293" i="2" s="1"/>
  <c r="AK288" i="2"/>
  <c r="AW288" i="2" s="1"/>
  <c r="AH257" i="2"/>
  <c r="AH266" i="2"/>
  <c r="AK282" i="2"/>
  <c r="AW282" i="2" s="1"/>
  <c r="AH268" i="2"/>
  <c r="AR268" i="2" s="1"/>
  <c r="AO296" i="2"/>
  <c r="AQ296" i="2"/>
  <c r="AU296" i="2" s="1"/>
  <c r="AW296" i="2"/>
  <c r="AP296" i="2"/>
  <c r="AR296" i="2"/>
  <c r="AT296" i="2"/>
  <c r="AV296" i="2"/>
  <c r="AK293" i="2"/>
  <c r="AV293" i="2"/>
  <c r="AP293" i="2"/>
  <c r="AK291" i="2"/>
  <c r="AO292" i="2"/>
  <c r="AQ292" i="2"/>
  <c r="AU292" i="2" s="1"/>
  <c r="AW292" i="2"/>
  <c r="AP292" i="2"/>
  <c r="AR292" i="2"/>
  <c r="AT292" i="2"/>
  <c r="AV292" i="2"/>
  <c r="AH291" i="2"/>
  <c r="AO290" i="2"/>
  <c r="AQ290" i="2"/>
  <c r="AU290" i="2" s="1"/>
  <c r="AW290" i="2"/>
  <c r="AP290" i="2"/>
  <c r="AR290" i="2"/>
  <c r="AT290" i="2"/>
  <c r="AV290" i="2"/>
  <c r="AP289" i="2"/>
  <c r="AR289" i="2"/>
  <c r="AT289" i="2"/>
  <c r="AV289" i="2"/>
  <c r="AO289" i="2"/>
  <c r="AQ289" i="2"/>
  <c r="AU289" i="2" s="1"/>
  <c r="AW289" i="2"/>
  <c r="AK287" i="2"/>
  <c r="AO288" i="2"/>
  <c r="AQ288" i="2"/>
  <c r="AU288" i="2" s="1"/>
  <c r="AP288" i="2"/>
  <c r="AR288" i="2"/>
  <c r="AT288" i="2"/>
  <c r="AV288" i="2"/>
  <c r="AH287" i="2"/>
  <c r="AK284" i="2"/>
  <c r="AO286" i="2"/>
  <c r="AQ286" i="2"/>
  <c r="AU286" i="2" s="1"/>
  <c r="AW286" i="2"/>
  <c r="AP286" i="2"/>
  <c r="AR286" i="2"/>
  <c r="AT286" i="2"/>
  <c r="AV286" i="2"/>
  <c r="AP285" i="2"/>
  <c r="AR285" i="2"/>
  <c r="AT285" i="2"/>
  <c r="AV285" i="2"/>
  <c r="AO285" i="2"/>
  <c r="AQ285" i="2"/>
  <c r="AU285" i="2" s="1"/>
  <c r="AW285" i="2"/>
  <c r="AH284" i="2"/>
  <c r="AO283" i="2"/>
  <c r="AQ283" i="2"/>
  <c r="AU283" i="2" s="1"/>
  <c r="AW283" i="2"/>
  <c r="AP283" i="2"/>
  <c r="AR283" i="2"/>
  <c r="AT283" i="2"/>
  <c r="AV283" i="2"/>
  <c r="AO282" i="2"/>
  <c r="AQ282" i="2"/>
  <c r="AU282" i="2" s="1"/>
  <c r="AP282" i="2"/>
  <c r="AR282" i="2"/>
  <c r="AT282" i="2"/>
  <c r="AV282" i="2"/>
  <c r="AO281" i="2"/>
  <c r="AQ281" i="2"/>
  <c r="AU281" i="2" s="1"/>
  <c r="AW281" i="2"/>
  <c r="AP281" i="2"/>
  <c r="AR281" i="2"/>
  <c r="AT281" i="2"/>
  <c r="AV281" i="2"/>
  <c r="AH278" i="2"/>
  <c r="AK278" i="2"/>
  <c r="AK277" i="2"/>
  <c r="AH277" i="2"/>
  <c r="AK276" i="2"/>
  <c r="AQ276" i="2"/>
  <c r="AU276" i="2" s="1"/>
  <c r="AO276" i="2"/>
  <c r="AT276" i="2"/>
  <c r="AR276" i="2"/>
  <c r="AP276" i="2"/>
  <c r="AK275" i="2"/>
  <c r="AW275" i="2" s="1"/>
  <c r="AQ275" i="2"/>
  <c r="AU275" i="2" s="1"/>
  <c r="AO275" i="2"/>
  <c r="AV275" i="2"/>
  <c r="AT275" i="2"/>
  <c r="AR275" i="2"/>
  <c r="AP275" i="2"/>
  <c r="AK273" i="2"/>
  <c r="AW273" i="2" s="1"/>
  <c r="AO274" i="2"/>
  <c r="AQ274" i="2"/>
  <c r="AU274" i="2" s="1"/>
  <c r="AW274" i="2"/>
  <c r="AP274" i="2"/>
  <c r="AR274" i="2"/>
  <c r="AT274" i="2"/>
  <c r="AV274" i="2"/>
  <c r="AQ273" i="2"/>
  <c r="AU273" i="2" s="1"/>
  <c r="AO273" i="2"/>
  <c r="AV273" i="2"/>
  <c r="AT273" i="2"/>
  <c r="AR273" i="2"/>
  <c r="AP273" i="2"/>
  <c r="AO272" i="2"/>
  <c r="AQ272" i="2"/>
  <c r="AU272" i="2" s="1"/>
  <c r="AW272" i="2"/>
  <c r="AP272" i="2"/>
  <c r="AR272" i="2"/>
  <c r="AT272" i="2"/>
  <c r="AV272" i="2"/>
  <c r="AK269" i="2"/>
  <c r="AW269" i="2" s="1"/>
  <c r="AO271" i="2"/>
  <c r="AQ271" i="2"/>
  <c r="AU271" i="2" s="1"/>
  <c r="AW271" i="2"/>
  <c r="AP271" i="2"/>
  <c r="AR271" i="2"/>
  <c r="AT271" i="2"/>
  <c r="AV271" i="2"/>
  <c r="AO270" i="2"/>
  <c r="AQ270" i="2"/>
  <c r="AU270" i="2" s="1"/>
  <c r="AW270" i="2"/>
  <c r="AP270" i="2"/>
  <c r="AR270" i="2"/>
  <c r="AT270" i="2"/>
  <c r="AV270" i="2"/>
  <c r="AQ269" i="2"/>
  <c r="AU269" i="2" s="1"/>
  <c r="AO269" i="2"/>
  <c r="AV269" i="2"/>
  <c r="AT269" i="2"/>
  <c r="AR269" i="2"/>
  <c r="AP269" i="2"/>
  <c r="AK267" i="2"/>
  <c r="AP268" i="2"/>
  <c r="AV268" i="2"/>
  <c r="AO268" i="2"/>
  <c r="AK265" i="2"/>
  <c r="AW265" i="2" s="1"/>
  <c r="AH267" i="2"/>
  <c r="AK266" i="2"/>
  <c r="AV266" i="2"/>
  <c r="AT266" i="2"/>
  <c r="AR266" i="2"/>
  <c r="AP266" i="2"/>
  <c r="AQ266" i="2"/>
  <c r="AU266" i="2" s="1"/>
  <c r="AO266" i="2"/>
  <c r="AQ265" i="2"/>
  <c r="AU265" i="2" s="1"/>
  <c r="AO265" i="2"/>
  <c r="AV265" i="2"/>
  <c r="AT265" i="2"/>
  <c r="AR265" i="2"/>
  <c r="AP265" i="2"/>
  <c r="AK264" i="2"/>
  <c r="AW264" i="2" s="1"/>
  <c r="AQ264" i="2"/>
  <c r="AU264" i="2" s="1"/>
  <c r="AO264" i="2"/>
  <c r="AV264" i="2"/>
  <c r="AT264" i="2"/>
  <c r="AR264" i="2"/>
  <c r="AP264" i="2"/>
  <c r="AO263" i="2"/>
  <c r="AQ263" i="2"/>
  <c r="AU263" i="2" s="1"/>
  <c r="AW263" i="2"/>
  <c r="AP263" i="2"/>
  <c r="AR263" i="2"/>
  <c r="AT263" i="2"/>
  <c r="AV263" i="2"/>
  <c r="AK262" i="2"/>
  <c r="AW262" i="2" s="1"/>
  <c r="AQ262" i="2"/>
  <c r="AU262" i="2" s="1"/>
  <c r="AO262" i="2"/>
  <c r="AV262" i="2"/>
  <c r="AT262" i="2"/>
  <c r="AR262" i="2"/>
  <c r="AP262" i="2"/>
  <c r="AK261" i="2"/>
  <c r="AW261" i="2" s="1"/>
  <c r="AV261" i="2"/>
  <c r="AT261" i="2"/>
  <c r="AR261" i="2"/>
  <c r="AP261" i="2"/>
  <c r="AQ261" i="2"/>
  <c r="AU261" i="2" s="1"/>
  <c r="AO261" i="2"/>
  <c r="AK257" i="2"/>
  <c r="AW257" i="2" s="1"/>
  <c r="AQ257" i="2"/>
  <c r="AU257" i="2" s="1"/>
  <c r="AO257" i="2"/>
  <c r="AV257" i="2"/>
  <c r="AT257" i="2"/>
  <c r="AR257" i="2"/>
  <c r="AP257" i="2"/>
  <c r="AK256" i="2"/>
  <c r="AT256" i="2"/>
  <c r="AR256" i="2"/>
  <c r="AK255" i="2"/>
  <c r="AW255" i="2" s="1"/>
  <c r="AQ255" i="2"/>
  <c r="AU255" i="2" s="1"/>
  <c r="AO255" i="2"/>
  <c r="AV255" i="2"/>
  <c r="AT255" i="2"/>
  <c r="AR255" i="2"/>
  <c r="AP255" i="2"/>
  <c r="AK254" i="2"/>
  <c r="AW254" i="2" s="1"/>
  <c r="AQ254" i="2"/>
  <c r="AU254" i="2" s="1"/>
  <c r="AO254" i="2"/>
  <c r="AV254" i="2"/>
  <c r="AT254" i="2"/>
  <c r="AR254" i="2"/>
  <c r="AP254" i="2"/>
  <c r="AK253" i="2"/>
  <c r="AW253" i="2" s="1"/>
  <c r="AQ253" i="2"/>
  <c r="AU253" i="2" s="1"/>
  <c r="AO253" i="2"/>
  <c r="AV253" i="2"/>
  <c r="AT253" i="2"/>
  <c r="AR253" i="2"/>
  <c r="AP253" i="2"/>
  <c r="AK251" i="2"/>
  <c r="AW251" i="2" s="1"/>
  <c r="AQ251" i="2"/>
  <c r="AU251" i="2" s="1"/>
  <c r="AV251" i="2"/>
  <c r="AT251" i="2"/>
  <c r="AR251" i="2"/>
  <c r="AK250" i="2"/>
  <c r="AW250" i="2" s="1"/>
  <c r="AV250" i="2"/>
  <c r="AT250" i="2"/>
  <c r="AR250" i="2"/>
  <c r="AP250" i="2"/>
  <c r="AQ250" i="2"/>
  <c r="AU250" i="2" s="1"/>
  <c r="AO250" i="2"/>
  <c r="AV249" i="2"/>
  <c r="AT249" i="2"/>
  <c r="AR249" i="2"/>
  <c r="AP249" i="2"/>
  <c r="AQ249" i="2"/>
  <c r="AU249" i="2" s="1"/>
  <c r="AO249" i="2"/>
  <c r="AK249" i="2"/>
  <c r="AW249" i="2" s="1"/>
  <c r="AO248" i="2"/>
  <c r="AQ248" i="2"/>
  <c r="AU248" i="2" s="1"/>
  <c r="AW248" i="2"/>
  <c r="AP248" i="2"/>
  <c r="AR248" i="2"/>
  <c r="AT248" i="2"/>
  <c r="AV248" i="2"/>
  <c r="AO247" i="2"/>
  <c r="AQ247" i="2"/>
  <c r="AU247" i="2" s="1"/>
  <c r="AW247" i="2"/>
  <c r="AP247" i="2"/>
  <c r="AR247" i="2"/>
  <c r="AT247" i="2"/>
  <c r="AV247" i="2"/>
  <c r="AO246" i="2"/>
  <c r="AQ246" i="2"/>
  <c r="AU246" i="2" s="1"/>
  <c r="AW246" i="2"/>
  <c r="AP246" i="2"/>
  <c r="AR246" i="2"/>
  <c r="AT246" i="2"/>
  <c r="AV246" i="2"/>
  <c r="AP245" i="2"/>
  <c r="AR245" i="2"/>
  <c r="AT245" i="2"/>
  <c r="AV245" i="2"/>
  <c r="AQ245" i="2"/>
  <c r="AU245" i="2" s="1"/>
  <c r="AW245" i="2"/>
  <c r="AO245" i="2"/>
  <c r="AK98" i="6"/>
  <c r="AH98" i="6"/>
  <c r="AW268" i="2" l="1"/>
  <c r="AP251" i="2"/>
  <c r="AP256" i="2"/>
  <c r="AQ268" i="2"/>
  <c r="AU268" i="2" s="1"/>
  <c r="AW293" i="2"/>
  <c r="AV256" i="2"/>
  <c r="AT268" i="2"/>
  <c r="AR293" i="2"/>
  <c r="AW256" i="2"/>
  <c r="AW266" i="2"/>
  <c r="AT293" i="2"/>
  <c r="AO256" i="2"/>
  <c r="AO293" i="2"/>
  <c r="AX293" i="2" s="1"/>
  <c r="BA293" i="2" s="1"/>
  <c r="AW276" i="2"/>
  <c r="AS296" i="2"/>
  <c r="AZ296" i="2" s="1"/>
  <c r="AX296" i="2"/>
  <c r="BA296" i="2" s="1"/>
  <c r="AS293" i="2"/>
  <c r="AS292" i="2"/>
  <c r="AZ292" i="2" s="1"/>
  <c r="AX292" i="2"/>
  <c r="BA292" i="2" s="1"/>
  <c r="AV291" i="2"/>
  <c r="AT291" i="2"/>
  <c r="AR291" i="2"/>
  <c r="AP291" i="2"/>
  <c r="AW291" i="2"/>
  <c r="AQ291" i="2"/>
  <c r="AU291" i="2" s="1"/>
  <c r="AO291" i="2"/>
  <c r="AS290" i="2"/>
  <c r="AZ290" i="2" s="1"/>
  <c r="AX290" i="2"/>
  <c r="BA290" i="2" s="1"/>
  <c r="AX289" i="2"/>
  <c r="BA289" i="2" s="1"/>
  <c r="AS289" i="2"/>
  <c r="AZ289" i="2" s="1"/>
  <c r="AS288" i="2"/>
  <c r="AZ288" i="2" s="1"/>
  <c r="AX288" i="2"/>
  <c r="BA288" i="2" s="1"/>
  <c r="AV287" i="2"/>
  <c r="AT287" i="2"/>
  <c r="AR287" i="2"/>
  <c r="AP287" i="2"/>
  <c r="AW287" i="2"/>
  <c r="AQ287" i="2"/>
  <c r="AU287" i="2" s="1"/>
  <c r="AO287" i="2"/>
  <c r="AS286" i="2"/>
  <c r="AZ286" i="2" s="1"/>
  <c r="AX286" i="2"/>
  <c r="BA286" i="2" s="1"/>
  <c r="AX285" i="2"/>
  <c r="BA285" i="2" s="1"/>
  <c r="AS285" i="2"/>
  <c r="AZ285" i="2" s="1"/>
  <c r="AV284" i="2"/>
  <c r="AT284" i="2"/>
  <c r="AR284" i="2"/>
  <c r="AP284" i="2"/>
  <c r="AW284" i="2"/>
  <c r="AQ284" i="2"/>
  <c r="AU284" i="2" s="1"/>
  <c r="AO284" i="2"/>
  <c r="AS283" i="2"/>
  <c r="AZ283" i="2" s="1"/>
  <c r="AX283" i="2"/>
  <c r="BA283" i="2" s="1"/>
  <c r="AS282" i="2"/>
  <c r="AZ282" i="2" s="1"/>
  <c r="AX282" i="2"/>
  <c r="BA282" i="2" s="1"/>
  <c r="AS281" i="2"/>
  <c r="AZ281" i="2" s="1"/>
  <c r="AX281" i="2"/>
  <c r="BA281" i="2" s="1"/>
  <c r="AV278" i="2"/>
  <c r="AT278" i="2"/>
  <c r="AR278" i="2"/>
  <c r="AP278" i="2"/>
  <c r="AW278" i="2"/>
  <c r="AQ278" i="2"/>
  <c r="AU278" i="2" s="1"/>
  <c r="AO278" i="2"/>
  <c r="AV277" i="2"/>
  <c r="AT277" i="2"/>
  <c r="AR277" i="2"/>
  <c r="AP277" i="2"/>
  <c r="AW277" i="2"/>
  <c r="AQ277" i="2"/>
  <c r="AU277" i="2" s="1"/>
  <c r="AO277" i="2"/>
  <c r="AS276" i="2"/>
  <c r="AZ276" i="2" s="1"/>
  <c r="AX276" i="2"/>
  <c r="AS275" i="2"/>
  <c r="AZ275" i="2" s="1"/>
  <c r="AX275" i="2"/>
  <c r="BA275" i="2" s="1"/>
  <c r="AS274" i="2"/>
  <c r="AZ274" i="2" s="1"/>
  <c r="AX274" i="2"/>
  <c r="BA274" i="2" s="1"/>
  <c r="AS273" i="2"/>
  <c r="AZ273" i="2" s="1"/>
  <c r="AX273" i="2"/>
  <c r="BA273" i="2" s="1"/>
  <c r="AS272" i="2"/>
  <c r="AZ272" i="2" s="1"/>
  <c r="AX272" i="2"/>
  <c r="BA272" i="2" s="1"/>
  <c r="AS271" i="2"/>
  <c r="AZ271" i="2" s="1"/>
  <c r="AX271" i="2"/>
  <c r="BA271" i="2" s="1"/>
  <c r="AS270" i="2"/>
  <c r="AZ270" i="2" s="1"/>
  <c r="AX270" i="2"/>
  <c r="BA270" i="2" s="1"/>
  <c r="AS269" i="2"/>
  <c r="AZ269" i="2" s="1"/>
  <c r="AX269" i="2"/>
  <c r="BA269" i="2" s="1"/>
  <c r="AX268" i="2"/>
  <c r="BA268" i="2" s="1"/>
  <c r="AS268" i="2"/>
  <c r="AV267" i="2"/>
  <c r="AT267" i="2"/>
  <c r="AR267" i="2"/>
  <c r="AP267" i="2"/>
  <c r="AW267" i="2"/>
  <c r="AQ267" i="2"/>
  <c r="AU267" i="2" s="1"/>
  <c r="AO267" i="2"/>
  <c r="AX266" i="2"/>
  <c r="AS266" i="2"/>
  <c r="AZ266" i="2" s="1"/>
  <c r="BA266" i="2"/>
  <c r="AS265" i="2"/>
  <c r="AZ265" i="2" s="1"/>
  <c r="AX265" i="2"/>
  <c r="BA265" i="2" s="1"/>
  <c r="AS264" i="2"/>
  <c r="AZ264" i="2" s="1"/>
  <c r="AX264" i="2"/>
  <c r="BA264" i="2" s="1"/>
  <c r="AS263" i="2"/>
  <c r="AZ263" i="2" s="1"/>
  <c r="AX263" i="2"/>
  <c r="BA263" i="2" s="1"/>
  <c r="AS262" i="2"/>
  <c r="AZ262" i="2" s="1"/>
  <c r="AX262" i="2"/>
  <c r="BA262" i="2" s="1"/>
  <c r="AX261" i="2"/>
  <c r="AS261" i="2"/>
  <c r="AZ261" i="2" s="1"/>
  <c r="BA261" i="2"/>
  <c r="AS257" i="2"/>
  <c r="AZ257" i="2" s="1"/>
  <c r="AX257" i="2"/>
  <c r="BA257" i="2" s="1"/>
  <c r="AX256" i="2"/>
  <c r="AS256" i="2"/>
  <c r="AZ256" i="2" s="1"/>
  <c r="BA256" i="2"/>
  <c r="AS255" i="2"/>
  <c r="AZ255" i="2" s="1"/>
  <c r="AX255" i="2"/>
  <c r="BA255" i="2" s="1"/>
  <c r="AS254" i="2"/>
  <c r="AZ254" i="2" s="1"/>
  <c r="AX254" i="2"/>
  <c r="BA254" i="2" s="1"/>
  <c r="AS253" i="2"/>
  <c r="AZ253" i="2" s="1"/>
  <c r="AX253" i="2"/>
  <c r="BA253" i="2" s="1"/>
  <c r="AS251" i="2"/>
  <c r="AZ251" i="2" s="1"/>
  <c r="AX251" i="2"/>
  <c r="BA251" i="2" s="1"/>
  <c r="AX250" i="2"/>
  <c r="BA250" i="2" s="1"/>
  <c r="AS250" i="2"/>
  <c r="AZ250" i="2" s="1"/>
  <c r="AX249" i="2"/>
  <c r="BA249" i="2" s="1"/>
  <c r="AS249" i="2"/>
  <c r="AZ249" i="2" s="1"/>
  <c r="AS248" i="2"/>
  <c r="AZ248" i="2" s="1"/>
  <c r="AX248" i="2"/>
  <c r="BA248" i="2" s="1"/>
  <c r="AS247" i="2"/>
  <c r="AZ247" i="2" s="1"/>
  <c r="AX247" i="2"/>
  <c r="BA247" i="2" s="1"/>
  <c r="AS246" i="2"/>
  <c r="AZ246" i="2" s="1"/>
  <c r="AX246" i="2"/>
  <c r="BA246" i="2" s="1"/>
  <c r="AX245" i="2"/>
  <c r="BA245" i="2" s="1"/>
  <c r="AS245" i="2"/>
  <c r="AZ245" i="2" s="1"/>
  <c r="AW98" i="6"/>
  <c r="AQ98" i="6"/>
  <c r="AU98" i="6" s="1"/>
  <c r="AO98" i="6"/>
  <c r="AV98" i="6"/>
  <c r="AT98" i="6"/>
  <c r="AR98" i="6"/>
  <c r="AP98" i="6"/>
  <c r="AZ268" i="2" l="1"/>
  <c r="BA276" i="2"/>
  <c r="AZ293" i="2"/>
  <c r="AX291" i="2"/>
  <c r="BA291" i="2" s="1"/>
  <c r="AS291" i="2"/>
  <c r="AZ291" i="2" s="1"/>
  <c r="AX287" i="2"/>
  <c r="AS287" i="2"/>
  <c r="AZ287" i="2" s="1"/>
  <c r="BA287" i="2"/>
  <c r="AX284" i="2"/>
  <c r="AS284" i="2"/>
  <c r="AZ284" i="2" s="1"/>
  <c r="BA284" i="2"/>
  <c r="AX278" i="2"/>
  <c r="BA278" i="2" s="1"/>
  <c r="AS278" i="2"/>
  <c r="AZ278" i="2" s="1"/>
  <c r="AX277" i="2"/>
  <c r="AS277" i="2"/>
  <c r="AZ277" i="2" s="1"/>
  <c r="BA277" i="2"/>
  <c r="AX267" i="2"/>
  <c r="BA267" i="2" s="1"/>
  <c r="AS267" i="2"/>
  <c r="AZ267" i="2" s="1"/>
  <c r="AS98" i="6"/>
  <c r="AZ98" i="6" s="1"/>
  <c r="AX98" i="6"/>
  <c r="BA98" i="6" s="1"/>
  <c r="S244" i="2" l="1"/>
  <c r="U244" i="2" s="1"/>
  <c r="V244" i="2" s="1"/>
  <c r="AE244" i="2"/>
  <c r="BI244" i="2"/>
  <c r="BE244" i="2"/>
  <c r="BF244" i="2"/>
  <c r="BK244" i="2" s="1"/>
  <c r="BG244" i="2"/>
  <c r="BJ244" i="2"/>
  <c r="BL244" i="2"/>
  <c r="A7" i="19"/>
  <c r="BH244" i="2" l="1"/>
  <c r="AI244" i="2"/>
  <c r="BM244" i="2"/>
  <c r="U4" i="21"/>
  <c r="A5" i="21" l="1"/>
  <c r="BC4" i="9"/>
  <c r="BC3" i="9"/>
  <c r="BM6" i="9"/>
  <c r="BM7" i="9"/>
  <c r="BJ6" i="9"/>
  <c r="BK6" i="9"/>
  <c r="BL6" i="9"/>
  <c r="BI6" i="9"/>
  <c r="BH7" i="9"/>
  <c r="BH6" i="9"/>
  <c r="BE6" i="9"/>
  <c r="BF6" i="9"/>
  <c r="BG6" i="9"/>
  <c r="BD6" i="9"/>
  <c r="AB4" i="9"/>
  <c r="AD4" i="9"/>
  <c r="AE4" i="9"/>
  <c r="AF4" i="9"/>
  <c r="AG4" i="9"/>
  <c r="AI4" i="9"/>
  <c r="AL4" i="9"/>
  <c r="AM4" i="9"/>
  <c r="AN4" i="9"/>
  <c r="AY4" i="9"/>
  <c r="AB5" i="9"/>
  <c r="AD5" i="9"/>
  <c r="AE5" i="9"/>
  <c r="AF5" i="9"/>
  <c r="AG5" i="9"/>
  <c r="AI5" i="9"/>
  <c r="AL5" i="9"/>
  <c r="AM5" i="9"/>
  <c r="AN5" i="9"/>
  <c r="AY5" i="9"/>
  <c r="AA5" i="9"/>
  <c r="AA4" i="9"/>
  <c r="A7" i="9"/>
  <c r="H14" i="20"/>
  <c r="I14" i="20" s="1"/>
  <c r="H25" i="20"/>
  <c r="I25" i="20" s="1"/>
  <c r="K25" i="20"/>
  <c r="L25" i="20" s="1"/>
  <c r="K14" i="20"/>
  <c r="L14" i="20" s="1"/>
  <c r="S243" i="2"/>
  <c r="U243" i="2" s="1"/>
  <c r="V243" i="2" s="1"/>
  <c r="AE243" i="2"/>
  <c r="BI243" i="2"/>
  <c r="BE243" i="2"/>
  <c r="BF243" i="2"/>
  <c r="BK243" i="2" s="1"/>
  <c r="BG243" i="2"/>
  <c r="BJ243" i="2"/>
  <c r="BL243" i="2"/>
  <c r="BL242" i="2"/>
  <c r="BJ242" i="2"/>
  <c r="BG242" i="2"/>
  <c r="BF242" i="2"/>
  <c r="BK242" i="2" s="1"/>
  <c r="BE242" i="2"/>
  <c r="AE242" i="2"/>
  <c r="AD242" i="2"/>
  <c r="S242" i="2"/>
  <c r="AI242" i="2" s="1"/>
  <c r="R242" i="2"/>
  <c r="AA242" i="2" s="1"/>
  <c r="R241" i="2"/>
  <c r="AA241" i="2" s="1"/>
  <c r="AB241" i="2" s="1"/>
  <c r="S241" i="2"/>
  <c r="U241" i="2" s="1"/>
  <c r="V241" i="2" s="1"/>
  <c r="AD241" i="2"/>
  <c r="AE241" i="2"/>
  <c r="BI241" i="2"/>
  <c r="BE241" i="2"/>
  <c r="BF241" i="2"/>
  <c r="BK241" i="2" s="1"/>
  <c r="BG241" i="2"/>
  <c r="BJ241" i="2"/>
  <c r="BL241" i="2"/>
  <c r="S240" i="2"/>
  <c r="U240" i="2" s="1"/>
  <c r="V240" i="2" s="1"/>
  <c r="AE240" i="2"/>
  <c r="BE240" i="2"/>
  <c r="BF240" i="2"/>
  <c r="BG240" i="2"/>
  <c r="BI240" i="2"/>
  <c r="BJ240" i="2"/>
  <c r="BK240" i="2"/>
  <c r="BL240" i="2"/>
  <c r="AE97" i="6"/>
  <c r="S97" i="6"/>
  <c r="AI97" i="6" s="1"/>
  <c r="AE96" i="6"/>
  <c r="AD96" i="6"/>
  <c r="S96" i="6"/>
  <c r="AI96" i="6" s="1"/>
  <c r="R96" i="6"/>
  <c r="AA96" i="6" s="1"/>
  <c r="AE95" i="6"/>
  <c r="S95" i="6"/>
  <c r="AI95" i="6" s="1"/>
  <c r="AE94" i="6"/>
  <c r="AD94" i="6"/>
  <c r="S94" i="6"/>
  <c r="R94" i="6"/>
  <c r="AA94" i="6" s="1"/>
  <c r="BH241" i="2" l="1"/>
  <c r="AC241" i="2"/>
  <c r="AK241" i="2" s="1"/>
  <c r="AH4" i="9"/>
  <c r="AH5" i="9"/>
  <c r="AC4" i="9"/>
  <c r="AC5" i="9"/>
  <c r="BH242" i="2"/>
  <c r="BM240" i="2"/>
  <c r="AI240" i="2"/>
  <c r="BH243" i="2"/>
  <c r="BM243" i="2"/>
  <c r="AI243" i="2"/>
  <c r="AB242" i="2"/>
  <c r="BI242" i="2"/>
  <c r="BM242" i="2" s="1"/>
  <c r="U242" i="2"/>
  <c r="V242" i="2" s="1"/>
  <c r="AC242" i="2" s="1"/>
  <c r="AH242" i="2" s="1"/>
  <c r="BM241" i="2"/>
  <c r="AI241" i="2"/>
  <c r="BH240" i="2"/>
  <c r="U97" i="6"/>
  <c r="V97" i="6" s="1"/>
  <c r="AB96" i="6"/>
  <c r="U96" i="6"/>
  <c r="V96" i="6" s="1"/>
  <c r="AC96" i="6" s="1"/>
  <c r="U95" i="6"/>
  <c r="V95" i="6" s="1"/>
  <c r="AB94" i="6"/>
  <c r="U94" i="6"/>
  <c r="V94" i="6" s="1"/>
  <c r="AC94" i="6" s="1"/>
  <c r="AH241" i="2" l="1"/>
  <c r="AP241" i="2" s="1"/>
  <c r="AJ4" i="9"/>
  <c r="AJ5" i="9"/>
  <c r="AP4" i="9"/>
  <c r="AP5" i="9"/>
  <c r="AT4" i="9"/>
  <c r="AT5" i="9"/>
  <c r="AO4" i="9"/>
  <c r="AO5" i="9"/>
  <c r="AK4" i="9"/>
  <c r="AK5" i="9"/>
  <c r="AR4" i="9"/>
  <c r="AR5" i="9"/>
  <c r="AV4" i="9"/>
  <c r="AV5" i="9"/>
  <c r="AQ4" i="9"/>
  <c r="AQ5" i="9"/>
  <c r="AQ242" i="2"/>
  <c r="AU242" i="2" s="1"/>
  <c r="AO242" i="2"/>
  <c r="AV242" i="2"/>
  <c r="AT242" i="2"/>
  <c r="AR242" i="2"/>
  <c r="AP242" i="2"/>
  <c r="AK242" i="2"/>
  <c r="AW242" i="2" s="1"/>
  <c r="AR241" i="2"/>
  <c r="AK96" i="6"/>
  <c r="AH96" i="6"/>
  <c r="AH94" i="6"/>
  <c r="AK94" i="6"/>
  <c r="AI94" i="6"/>
  <c r="S237" i="2"/>
  <c r="U237" i="2" s="1"/>
  <c r="V237" i="2" s="1"/>
  <c r="AE237" i="2"/>
  <c r="BE237" i="2"/>
  <c r="BF237" i="2"/>
  <c r="BG237" i="2"/>
  <c r="BI237" i="2"/>
  <c r="BJ237" i="2"/>
  <c r="BK237" i="2"/>
  <c r="BL237" i="2"/>
  <c r="BL236" i="2"/>
  <c r="BJ236" i="2"/>
  <c r="BI236" i="2"/>
  <c r="BG236" i="2"/>
  <c r="BF236" i="2"/>
  <c r="BK236" i="2" s="1"/>
  <c r="BE236" i="2"/>
  <c r="AE236" i="2"/>
  <c r="AD236" i="2"/>
  <c r="S236" i="2"/>
  <c r="AI236" i="2" s="1"/>
  <c r="R236" i="2"/>
  <c r="AA236" i="2" s="1"/>
  <c r="BL235" i="2"/>
  <c r="BJ235" i="2"/>
  <c r="BG235" i="2"/>
  <c r="BF235" i="2"/>
  <c r="BK235" i="2" s="1"/>
  <c r="BE235" i="2"/>
  <c r="BI235" i="2"/>
  <c r="AE235" i="2"/>
  <c r="AD235" i="2"/>
  <c r="S235" i="2"/>
  <c r="U235" i="2" s="1"/>
  <c r="V235" i="2" s="1"/>
  <c r="R235" i="2"/>
  <c r="AA235" i="2" s="1"/>
  <c r="BL234" i="2"/>
  <c r="BJ234" i="2"/>
  <c r="BG234" i="2"/>
  <c r="BF234" i="2"/>
  <c r="BK234" i="2" s="1"/>
  <c r="BE234" i="2"/>
  <c r="BI234" i="2"/>
  <c r="AE234" i="2"/>
  <c r="AD234" i="2"/>
  <c r="S234" i="2"/>
  <c r="AI234" i="2" s="1"/>
  <c r="R234" i="2"/>
  <c r="AA234" i="2" s="1"/>
  <c r="AQ241" i="2" l="1"/>
  <c r="AU241" i="2" s="1"/>
  <c r="AV241" i="2"/>
  <c r="AW241" i="2"/>
  <c r="AO241" i="2"/>
  <c r="AS241" i="2" s="1"/>
  <c r="AT241" i="2"/>
  <c r="AW4" i="9"/>
  <c r="AW5" i="9"/>
  <c r="AS4" i="9"/>
  <c r="AS5" i="9"/>
  <c r="AU5" i="9"/>
  <c r="AU4" i="9"/>
  <c r="AX4" i="9"/>
  <c r="AX5" i="9"/>
  <c r="AS242" i="2"/>
  <c r="AZ242" i="2" s="1"/>
  <c r="AX242" i="2"/>
  <c r="BA242" i="2" s="1"/>
  <c r="AW96" i="6"/>
  <c r="AQ96" i="6"/>
  <c r="AU96" i="6" s="1"/>
  <c r="AO96" i="6"/>
  <c r="AV96" i="6"/>
  <c r="AT96" i="6"/>
  <c r="AR96" i="6"/>
  <c r="AP96" i="6"/>
  <c r="AW94" i="6"/>
  <c r="AQ94" i="6"/>
  <c r="AU94" i="6" s="1"/>
  <c r="AO94" i="6"/>
  <c r="AV94" i="6"/>
  <c r="AT94" i="6"/>
  <c r="AR94" i="6"/>
  <c r="AP94" i="6"/>
  <c r="BM237" i="2"/>
  <c r="AI237" i="2"/>
  <c r="BH237" i="2"/>
  <c r="BH236" i="2"/>
  <c r="BM236" i="2"/>
  <c r="AB236" i="2"/>
  <c r="U236" i="2"/>
  <c r="V236" i="2" s="1"/>
  <c r="AC236" i="2" s="1"/>
  <c r="AI235" i="2"/>
  <c r="AB235" i="2"/>
  <c r="AC235" i="2"/>
  <c r="BM235" i="2"/>
  <c r="BH235" i="2"/>
  <c r="AB234" i="2"/>
  <c r="BM234" i="2"/>
  <c r="U234" i="2"/>
  <c r="V234" i="2" s="1"/>
  <c r="AC234" i="2" s="1"/>
  <c r="BH234" i="2"/>
  <c r="BL233" i="2"/>
  <c r="BJ233" i="2"/>
  <c r="BG233" i="2"/>
  <c r="BF233" i="2"/>
  <c r="BK233" i="2" s="1"/>
  <c r="BE233" i="2"/>
  <c r="BI233" i="2"/>
  <c r="AE233" i="2"/>
  <c r="S233" i="2"/>
  <c r="AI233" i="2" s="1"/>
  <c r="AZ241" i="2" l="1"/>
  <c r="AX241" i="2"/>
  <c r="BA241" i="2" s="1"/>
  <c r="BD4" i="9"/>
  <c r="BD3" i="9" s="1"/>
  <c r="BA4" i="9"/>
  <c r="BA5" i="9"/>
  <c r="AZ4" i="9"/>
  <c r="AZ5" i="9"/>
  <c r="AS96" i="6"/>
  <c r="AZ96" i="6" s="1"/>
  <c r="AX96" i="6"/>
  <c r="BA96" i="6" s="1"/>
  <c r="AS94" i="6"/>
  <c r="AZ94" i="6" s="1"/>
  <c r="AX94" i="6"/>
  <c r="BA94" i="6" s="1"/>
  <c r="AH236" i="2"/>
  <c r="AQ236" i="2" s="1"/>
  <c r="AU236" i="2" s="1"/>
  <c r="AH235" i="2"/>
  <c r="AT235" i="2" s="1"/>
  <c r="AK236" i="2"/>
  <c r="AK235" i="2"/>
  <c r="AK234" i="2"/>
  <c r="AH234" i="2"/>
  <c r="BM233" i="2"/>
  <c r="BH233" i="2"/>
  <c r="U233" i="2"/>
  <c r="V233" i="2" s="1"/>
  <c r="AW236" i="2" l="1"/>
  <c r="AV235" i="2"/>
  <c r="AT236" i="2"/>
  <c r="AP236" i="2"/>
  <c r="AO236" i="2"/>
  <c r="AS236" i="2" s="1"/>
  <c r="AR236" i="2"/>
  <c r="AV236" i="2"/>
  <c r="AQ235" i="2"/>
  <c r="AU235" i="2" s="1"/>
  <c r="AR235" i="2"/>
  <c r="AO235" i="2"/>
  <c r="AP235" i="2"/>
  <c r="AW235" i="2"/>
  <c r="AV234" i="2"/>
  <c r="AT234" i="2"/>
  <c r="AR234" i="2"/>
  <c r="AP234" i="2"/>
  <c r="AW234" i="2"/>
  <c r="AQ234" i="2"/>
  <c r="AU234" i="2" s="1"/>
  <c r="AO234" i="2"/>
  <c r="F27" i="4"/>
  <c r="AX236" i="2" l="1"/>
  <c r="BA236" i="2" s="1"/>
  <c r="AX235" i="2"/>
  <c r="BA235" i="2" s="1"/>
  <c r="AS235" i="2"/>
  <c r="AZ235" i="2" s="1"/>
  <c r="AZ236" i="2"/>
  <c r="AX234" i="2"/>
  <c r="BA234" i="2" s="1"/>
  <c r="AS234" i="2"/>
  <c r="AZ234" i="2" s="1"/>
  <c r="BD471" i="1" l="1"/>
  <c r="BI471" i="1" s="1"/>
  <c r="BE471" i="1"/>
  <c r="BF471" i="1"/>
  <c r="BK471" i="1" s="1"/>
  <c r="BG471" i="1"/>
  <c r="BJ471" i="1"/>
  <c r="BL471" i="1"/>
  <c r="BD472" i="1"/>
  <c r="BI472" i="1" s="1"/>
  <c r="BE472" i="1"/>
  <c r="BF472" i="1"/>
  <c r="BK472" i="1" s="1"/>
  <c r="BG472" i="1"/>
  <c r="BJ472" i="1"/>
  <c r="BL472" i="1"/>
  <c r="BD473" i="1"/>
  <c r="BI473" i="1" s="1"/>
  <c r="BE473" i="1"/>
  <c r="BF473" i="1"/>
  <c r="BK473" i="1" s="1"/>
  <c r="BG473" i="1"/>
  <c r="BJ473" i="1"/>
  <c r="BL473" i="1"/>
  <c r="BD474" i="1"/>
  <c r="BI474" i="1" s="1"/>
  <c r="BE474" i="1"/>
  <c r="BF474" i="1"/>
  <c r="BK474" i="1" s="1"/>
  <c r="BG474" i="1"/>
  <c r="BJ474" i="1"/>
  <c r="BL474" i="1"/>
  <c r="BD475" i="1"/>
  <c r="BI475" i="1" s="1"/>
  <c r="BE475" i="1"/>
  <c r="BF475" i="1"/>
  <c r="BK475" i="1" s="1"/>
  <c r="BG475" i="1"/>
  <c r="BJ475" i="1"/>
  <c r="BL475" i="1"/>
  <c r="BD476" i="1"/>
  <c r="BI476" i="1" s="1"/>
  <c r="BE476" i="1"/>
  <c r="BF476" i="1"/>
  <c r="BK476" i="1" s="1"/>
  <c r="BG476" i="1"/>
  <c r="BJ476" i="1"/>
  <c r="BL476" i="1"/>
  <c r="BD477" i="1"/>
  <c r="BI477" i="1" s="1"/>
  <c r="BE477" i="1"/>
  <c r="BF477" i="1"/>
  <c r="BK477" i="1" s="1"/>
  <c r="BG477" i="1"/>
  <c r="BJ477" i="1"/>
  <c r="BL477" i="1"/>
  <c r="BD478" i="1"/>
  <c r="BI478" i="1" s="1"/>
  <c r="BE478" i="1"/>
  <c r="BF478" i="1"/>
  <c r="BK478" i="1" s="1"/>
  <c r="BG478" i="1"/>
  <c r="BJ478" i="1"/>
  <c r="BL478" i="1"/>
  <c r="BD479" i="1"/>
  <c r="BI479" i="1" s="1"/>
  <c r="BE479" i="1"/>
  <c r="BF479" i="1"/>
  <c r="BK479" i="1" s="1"/>
  <c r="BG479" i="1"/>
  <c r="BJ479" i="1"/>
  <c r="BL479" i="1"/>
  <c r="BD480" i="1"/>
  <c r="BI480" i="1" s="1"/>
  <c r="BE480" i="1"/>
  <c r="BF480" i="1"/>
  <c r="BK480" i="1" s="1"/>
  <c r="BG480" i="1"/>
  <c r="BJ480" i="1"/>
  <c r="BL480" i="1"/>
  <c r="BD481" i="1"/>
  <c r="BI481" i="1" s="1"/>
  <c r="BE481" i="1"/>
  <c r="BF481" i="1"/>
  <c r="BK481" i="1" s="1"/>
  <c r="BG481" i="1"/>
  <c r="BJ481" i="1"/>
  <c r="BL481" i="1"/>
  <c r="BD482" i="1"/>
  <c r="BI482" i="1" s="1"/>
  <c r="BE482" i="1"/>
  <c r="BF482" i="1"/>
  <c r="BK482" i="1" s="1"/>
  <c r="BG482" i="1"/>
  <c r="BJ482" i="1"/>
  <c r="BL482" i="1"/>
  <c r="BD483" i="1"/>
  <c r="BI483" i="1" s="1"/>
  <c r="BE483" i="1"/>
  <c r="BF483" i="1"/>
  <c r="BK483" i="1" s="1"/>
  <c r="BG483" i="1"/>
  <c r="BJ483" i="1"/>
  <c r="BL483" i="1"/>
  <c r="BD484" i="1"/>
  <c r="BI484" i="1" s="1"/>
  <c r="BE484" i="1"/>
  <c r="BF484" i="1"/>
  <c r="BK484" i="1" s="1"/>
  <c r="BG484" i="1"/>
  <c r="BJ484" i="1"/>
  <c r="BL484" i="1"/>
  <c r="BD485" i="1"/>
  <c r="BI485" i="1" s="1"/>
  <c r="BE485" i="1"/>
  <c r="BF485" i="1"/>
  <c r="BK485" i="1" s="1"/>
  <c r="BG485" i="1"/>
  <c r="BJ485" i="1"/>
  <c r="BL485" i="1"/>
  <c r="BD486" i="1"/>
  <c r="BI486" i="1" s="1"/>
  <c r="BE486" i="1"/>
  <c r="BF486" i="1"/>
  <c r="BK486" i="1" s="1"/>
  <c r="BG486" i="1"/>
  <c r="BJ486" i="1"/>
  <c r="BL486" i="1"/>
  <c r="BD487" i="1"/>
  <c r="BI487" i="1" s="1"/>
  <c r="BE487" i="1"/>
  <c r="BF487" i="1"/>
  <c r="BK487" i="1" s="1"/>
  <c r="BG487" i="1"/>
  <c r="BJ487" i="1"/>
  <c r="BL487" i="1"/>
  <c r="BD488" i="1"/>
  <c r="BI488" i="1" s="1"/>
  <c r="BE488" i="1"/>
  <c r="BF488" i="1"/>
  <c r="BK488" i="1" s="1"/>
  <c r="BG488" i="1"/>
  <c r="BJ488" i="1"/>
  <c r="BL488" i="1"/>
  <c r="BD489" i="1"/>
  <c r="BI489" i="1" s="1"/>
  <c r="BE489" i="1"/>
  <c r="BF489" i="1"/>
  <c r="BK489" i="1" s="1"/>
  <c r="BG489" i="1"/>
  <c r="BJ489" i="1"/>
  <c r="BL489" i="1"/>
  <c r="BD490" i="1"/>
  <c r="BI490" i="1" s="1"/>
  <c r="BE490" i="1"/>
  <c r="BF490" i="1"/>
  <c r="BK490" i="1" s="1"/>
  <c r="BG490" i="1"/>
  <c r="BJ490" i="1"/>
  <c r="BL490" i="1"/>
  <c r="BD491" i="1"/>
  <c r="BI491" i="1" s="1"/>
  <c r="BE491" i="1"/>
  <c r="BF491" i="1"/>
  <c r="BK491" i="1" s="1"/>
  <c r="BG491" i="1"/>
  <c r="BJ491" i="1"/>
  <c r="BL491" i="1"/>
  <c r="BD492" i="1"/>
  <c r="BI492" i="1" s="1"/>
  <c r="BE492" i="1"/>
  <c r="BF492" i="1"/>
  <c r="BK492" i="1" s="1"/>
  <c r="BG492" i="1"/>
  <c r="BJ492" i="1"/>
  <c r="BL492" i="1"/>
  <c r="BD493" i="1"/>
  <c r="BI493" i="1" s="1"/>
  <c r="BE493" i="1"/>
  <c r="BF493" i="1"/>
  <c r="BK493" i="1" s="1"/>
  <c r="BG493" i="1"/>
  <c r="BJ493" i="1"/>
  <c r="BL493" i="1"/>
  <c r="BD494" i="1"/>
  <c r="BI494" i="1" s="1"/>
  <c r="BE494" i="1"/>
  <c r="BF494" i="1"/>
  <c r="BK494" i="1" s="1"/>
  <c r="BG494" i="1"/>
  <c r="BJ494" i="1"/>
  <c r="BL494" i="1"/>
  <c r="BD495" i="1"/>
  <c r="BI495" i="1" s="1"/>
  <c r="BE495" i="1"/>
  <c r="BF495" i="1"/>
  <c r="BK495" i="1" s="1"/>
  <c r="BG495" i="1"/>
  <c r="BJ495" i="1"/>
  <c r="BL495" i="1"/>
  <c r="BD496" i="1"/>
  <c r="BI496" i="1" s="1"/>
  <c r="BE496" i="1"/>
  <c r="BF496" i="1"/>
  <c r="BK496" i="1" s="1"/>
  <c r="BG496" i="1"/>
  <c r="BJ496" i="1"/>
  <c r="BL496" i="1"/>
  <c r="BD497" i="1"/>
  <c r="BI497" i="1" s="1"/>
  <c r="BE497" i="1"/>
  <c r="BF497" i="1"/>
  <c r="BK497" i="1" s="1"/>
  <c r="BG497" i="1"/>
  <c r="BJ497" i="1"/>
  <c r="BL497" i="1"/>
  <c r="BD498" i="1"/>
  <c r="BI498" i="1" s="1"/>
  <c r="BE498" i="1"/>
  <c r="BF498" i="1"/>
  <c r="BK498" i="1" s="1"/>
  <c r="BG498" i="1"/>
  <c r="BJ498" i="1"/>
  <c r="BL498" i="1"/>
  <c r="BD499" i="1"/>
  <c r="BI499" i="1" s="1"/>
  <c r="BE499" i="1"/>
  <c r="BF499" i="1"/>
  <c r="BK499" i="1" s="1"/>
  <c r="BG499" i="1"/>
  <c r="BJ499" i="1"/>
  <c r="BL499" i="1"/>
  <c r="BD500" i="1"/>
  <c r="BI500" i="1" s="1"/>
  <c r="BE500" i="1"/>
  <c r="BF500" i="1"/>
  <c r="BK500" i="1" s="1"/>
  <c r="BG500" i="1"/>
  <c r="BJ500" i="1"/>
  <c r="BL500" i="1"/>
  <c r="BD501" i="1"/>
  <c r="BI501" i="1" s="1"/>
  <c r="BE501" i="1"/>
  <c r="BF501" i="1"/>
  <c r="BK501" i="1" s="1"/>
  <c r="BG501" i="1"/>
  <c r="BJ501" i="1"/>
  <c r="BL501" i="1"/>
  <c r="BD502" i="1"/>
  <c r="BI502" i="1" s="1"/>
  <c r="BE502" i="1"/>
  <c r="BF502" i="1"/>
  <c r="BK502" i="1" s="1"/>
  <c r="BG502" i="1"/>
  <c r="BJ502" i="1"/>
  <c r="BL502" i="1"/>
  <c r="BD503" i="1"/>
  <c r="BI503" i="1" s="1"/>
  <c r="BE503" i="1"/>
  <c r="BF503" i="1"/>
  <c r="BK503" i="1" s="1"/>
  <c r="BG503" i="1"/>
  <c r="BJ503" i="1"/>
  <c r="BL503" i="1"/>
  <c r="BD504" i="1"/>
  <c r="BI504" i="1" s="1"/>
  <c r="BE504" i="1"/>
  <c r="BF504" i="1"/>
  <c r="BK504" i="1" s="1"/>
  <c r="BG504" i="1"/>
  <c r="BJ504" i="1"/>
  <c r="BL504" i="1"/>
  <c r="BD505" i="1"/>
  <c r="BI505" i="1" s="1"/>
  <c r="BE505" i="1"/>
  <c r="BF505" i="1"/>
  <c r="BK505" i="1" s="1"/>
  <c r="BG505" i="1"/>
  <c r="BJ505" i="1"/>
  <c r="BL505" i="1"/>
  <c r="BD506" i="1"/>
  <c r="BI506" i="1" s="1"/>
  <c r="BE506" i="1"/>
  <c r="BF506" i="1"/>
  <c r="BK506" i="1" s="1"/>
  <c r="BG506" i="1"/>
  <c r="BJ506" i="1"/>
  <c r="BL506" i="1"/>
  <c r="BD507" i="1"/>
  <c r="BI507" i="1" s="1"/>
  <c r="BE507" i="1"/>
  <c r="BF507" i="1"/>
  <c r="BK507" i="1" s="1"/>
  <c r="BG507" i="1"/>
  <c r="BJ507" i="1"/>
  <c r="BL507" i="1"/>
  <c r="BD508" i="1"/>
  <c r="BI508" i="1" s="1"/>
  <c r="BE508" i="1"/>
  <c r="BF508" i="1"/>
  <c r="BK508" i="1" s="1"/>
  <c r="BG508" i="1"/>
  <c r="BJ508" i="1"/>
  <c r="BL508" i="1"/>
  <c r="BD509" i="1"/>
  <c r="BI509" i="1" s="1"/>
  <c r="BE509" i="1"/>
  <c r="BF509" i="1"/>
  <c r="BK509" i="1" s="1"/>
  <c r="BG509" i="1"/>
  <c r="BJ509" i="1"/>
  <c r="BL509" i="1"/>
  <c r="BD510" i="1"/>
  <c r="BI510" i="1" s="1"/>
  <c r="BE510" i="1"/>
  <c r="BF510" i="1"/>
  <c r="BK510" i="1" s="1"/>
  <c r="BG510" i="1"/>
  <c r="BJ510" i="1"/>
  <c r="BL510" i="1"/>
  <c r="BD511" i="1"/>
  <c r="BI511" i="1" s="1"/>
  <c r="BE511" i="1"/>
  <c r="BF511" i="1"/>
  <c r="BK511" i="1" s="1"/>
  <c r="BG511" i="1"/>
  <c r="BJ511" i="1"/>
  <c r="BL511" i="1"/>
  <c r="BD512" i="1"/>
  <c r="BI512" i="1" s="1"/>
  <c r="BE512" i="1"/>
  <c r="BF512" i="1"/>
  <c r="BK512" i="1" s="1"/>
  <c r="BG512" i="1"/>
  <c r="BJ512" i="1"/>
  <c r="BL512" i="1"/>
  <c r="BD513" i="1"/>
  <c r="BI513" i="1" s="1"/>
  <c r="BE513" i="1"/>
  <c r="BF513" i="1"/>
  <c r="BK513" i="1" s="1"/>
  <c r="BG513" i="1"/>
  <c r="BJ513" i="1"/>
  <c r="BL513" i="1"/>
  <c r="BD514" i="1"/>
  <c r="BI514" i="1" s="1"/>
  <c r="BE514" i="1"/>
  <c r="BF514" i="1"/>
  <c r="BK514" i="1" s="1"/>
  <c r="BG514" i="1"/>
  <c r="BJ514" i="1"/>
  <c r="BL514" i="1"/>
  <c r="BD515" i="1"/>
  <c r="BI515" i="1" s="1"/>
  <c r="BE515" i="1"/>
  <c r="BF515" i="1"/>
  <c r="BK515" i="1" s="1"/>
  <c r="BG515" i="1"/>
  <c r="BJ515" i="1"/>
  <c r="BL515" i="1"/>
  <c r="BD516" i="1"/>
  <c r="BI516" i="1" s="1"/>
  <c r="BE516" i="1"/>
  <c r="BF516" i="1"/>
  <c r="BK516" i="1" s="1"/>
  <c r="BG516" i="1"/>
  <c r="BJ516" i="1"/>
  <c r="BL516" i="1"/>
  <c r="BD517" i="1"/>
  <c r="BI517" i="1" s="1"/>
  <c r="BE517" i="1"/>
  <c r="BF517" i="1"/>
  <c r="BK517" i="1" s="1"/>
  <c r="BG517" i="1"/>
  <c r="BJ517" i="1"/>
  <c r="BL517" i="1"/>
  <c r="BD518" i="1"/>
  <c r="BI518" i="1" s="1"/>
  <c r="BE518" i="1"/>
  <c r="BF518" i="1"/>
  <c r="BK518" i="1" s="1"/>
  <c r="BG518" i="1"/>
  <c r="BJ518" i="1"/>
  <c r="BL518" i="1"/>
  <c r="BD519" i="1"/>
  <c r="BI519" i="1" s="1"/>
  <c r="BE519" i="1"/>
  <c r="BF519" i="1"/>
  <c r="BK519" i="1" s="1"/>
  <c r="BG519" i="1"/>
  <c r="BJ519" i="1"/>
  <c r="BL519" i="1"/>
  <c r="BD520" i="1"/>
  <c r="BI520" i="1" s="1"/>
  <c r="BE520" i="1"/>
  <c r="BF520" i="1"/>
  <c r="BK520" i="1" s="1"/>
  <c r="BG520" i="1"/>
  <c r="BJ520" i="1"/>
  <c r="BL520" i="1"/>
  <c r="BD521" i="1"/>
  <c r="BI521" i="1" s="1"/>
  <c r="BE521" i="1"/>
  <c r="BF521" i="1"/>
  <c r="BK521" i="1" s="1"/>
  <c r="BG521" i="1"/>
  <c r="BJ521" i="1"/>
  <c r="BL521" i="1"/>
  <c r="BD522" i="1"/>
  <c r="BI522" i="1" s="1"/>
  <c r="BE522" i="1"/>
  <c r="BF522" i="1"/>
  <c r="BK522" i="1" s="1"/>
  <c r="BG522" i="1"/>
  <c r="BJ522" i="1"/>
  <c r="BL522" i="1"/>
  <c r="BD523" i="1"/>
  <c r="BI523" i="1" s="1"/>
  <c r="BE523" i="1"/>
  <c r="BF523" i="1"/>
  <c r="BK523" i="1" s="1"/>
  <c r="BG523" i="1"/>
  <c r="BJ523" i="1"/>
  <c r="BL523" i="1"/>
  <c r="BD524" i="1"/>
  <c r="BI524" i="1" s="1"/>
  <c r="BE524" i="1"/>
  <c r="BF524" i="1"/>
  <c r="BK524" i="1" s="1"/>
  <c r="BG524" i="1"/>
  <c r="BJ524" i="1"/>
  <c r="BL524" i="1"/>
  <c r="BD525" i="1"/>
  <c r="BI525" i="1" s="1"/>
  <c r="BE525" i="1"/>
  <c r="BF525" i="1"/>
  <c r="BK525" i="1" s="1"/>
  <c r="BG525" i="1"/>
  <c r="BJ525" i="1"/>
  <c r="BL525" i="1"/>
  <c r="BD526" i="1"/>
  <c r="BI526" i="1" s="1"/>
  <c r="BE526" i="1"/>
  <c r="BF526" i="1"/>
  <c r="BK526" i="1" s="1"/>
  <c r="BG526" i="1"/>
  <c r="BJ526" i="1"/>
  <c r="BL526" i="1"/>
  <c r="BD527" i="1"/>
  <c r="BI527" i="1" s="1"/>
  <c r="BE527" i="1"/>
  <c r="BF527" i="1"/>
  <c r="BK527" i="1" s="1"/>
  <c r="BG527" i="1"/>
  <c r="BJ527" i="1"/>
  <c r="BL527" i="1"/>
  <c r="BD528" i="1"/>
  <c r="BI528" i="1" s="1"/>
  <c r="BE528" i="1"/>
  <c r="BF528" i="1"/>
  <c r="BK528" i="1" s="1"/>
  <c r="BG528" i="1"/>
  <c r="BJ528" i="1"/>
  <c r="BL528" i="1"/>
  <c r="BD529" i="1"/>
  <c r="BI529" i="1" s="1"/>
  <c r="BE529" i="1"/>
  <c r="BF529" i="1"/>
  <c r="BK529" i="1" s="1"/>
  <c r="BG529" i="1"/>
  <c r="BJ529" i="1"/>
  <c r="BL529" i="1"/>
  <c r="BD530" i="1"/>
  <c r="BI530" i="1" s="1"/>
  <c r="BE530" i="1"/>
  <c r="BF530" i="1"/>
  <c r="BK530" i="1" s="1"/>
  <c r="BG530" i="1"/>
  <c r="BJ530" i="1"/>
  <c r="BL530" i="1"/>
  <c r="BD531" i="1"/>
  <c r="BI531" i="1" s="1"/>
  <c r="BE531" i="1"/>
  <c r="BF531" i="1"/>
  <c r="BK531" i="1" s="1"/>
  <c r="BG531" i="1"/>
  <c r="BJ531" i="1"/>
  <c r="BL531" i="1"/>
  <c r="BD532" i="1"/>
  <c r="BI532" i="1" s="1"/>
  <c r="BE532" i="1"/>
  <c r="BF532" i="1"/>
  <c r="BK532" i="1" s="1"/>
  <c r="BG532" i="1"/>
  <c r="BJ532" i="1"/>
  <c r="BL532" i="1"/>
  <c r="BD533" i="1"/>
  <c r="BI533" i="1" s="1"/>
  <c r="BE533" i="1"/>
  <c r="BF533" i="1"/>
  <c r="BK533" i="1" s="1"/>
  <c r="BG533" i="1"/>
  <c r="BJ533" i="1"/>
  <c r="BL533" i="1"/>
  <c r="BD534" i="1"/>
  <c r="BI534" i="1" s="1"/>
  <c r="BE534" i="1"/>
  <c r="BF534" i="1"/>
  <c r="BK534" i="1" s="1"/>
  <c r="BG534" i="1"/>
  <c r="BJ534" i="1"/>
  <c r="BL534" i="1"/>
  <c r="BD535" i="1"/>
  <c r="BI535" i="1" s="1"/>
  <c r="BE535" i="1"/>
  <c r="BF535" i="1"/>
  <c r="BK535" i="1" s="1"/>
  <c r="BG535" i="1"/>
  <c r="BJ535" i="1"/>
  <c r="BL535" i="1"/>
  <c r="BD536" i="1"/>
  <c r="BI536" i="1" s="1"/>
  <c r="BE536" i="1"/>
  <c r="BF536" i="1"/>
  <c r="BK536" i="1" s="1"/>
  <c r="BG536" i="1"/>
  <c r="BJ536" i="1"/>
  <c r="BL536" i="1"/>
  <c r="BD537" i="1"/>
  <c r="BI537" i="1" s="1"/>
  <c r="BE537" i="1"/>
  <c r="BF537" i="1"/>
  <c r="BK537" i="1" s="1"/>
  <c r="BG537" i="1"/>
  <c r="BJ537" i="1"/>
  <c r="BL537" i="1"/>
  <c r="BD538" i="1"/>
  <c r="BI538" i="1" s="1"/>
  <c r="BE538" i="1"/>
  <c r="BF538" i="1"/>
  <c r="BK538" i="1" s="1"/>
  <c r="BG538" i="1"/>
  <c r="BJ538" i="1"/>
  <c r="BL538" i="1"/>
  <c r="BD539" i="1"/>
  <c r="BI539" i="1" s="1"/>
  <c r="BE539" i="1"/>
  <c r="BF539" i="1"/>
  <c r="BK539" i="1" s="1"/>
  <c r="BG539" i="1"/>
  <c r="BJ539" i="1"/>
  <c r="BL539" i="1"/>
  <c r="BD540" i="1"/>
  <c r="BI540" i="1" s="1"/>
  <c r="BE540" i="1"/>
  <c r="BF540" i="1"/>
  <c r="BK540" i="1" s="1"/>
  <c r="BG540" i="1"/>
  <c r="BJ540" i="1"/>
  <c r="BL540" i="1"/>
  <c r="BD541" i="1"/>
  <c r="BI541" i="1" s="1"/>
  <c r="BE541" i="1"/>
  <c r="BF541" i="1"/>
  <c r="BK541" i="1" s="1"/>
  <c r="BG541" i="1"/>
  <c r="BJ541" i="1"/>
  <c r="BL541" i="1"/>
  <c r="BD542" i="1"/>
  <c r="BI542" i="1" s="1"/>
  <c r="BE542" i="1"/>
  <c r="BF542" i="1"/>
  <c r="BK542" i="1" s="1"/>
  <c r="BG542" i="1"/>
  <c r="BJ542" i="1"/>
  <c r="BL542" i="1"/>
  <c r="BD543" i="1"/>
  <c r="BI543" i="1" s="1"/>
  <c r="BE543" i="1"/>
  <c r="BF543" i="1"/>
  <c r="BK543" i="1" s="1"/>
  <c r="BG543" i="1"/>
  <c r="BJ543" i="1"/>
  <c r="BL543" i="1"/>
  <c r="BD544" i="1"/>
  <c r="BI544" i="1" s="1"/>
  <c r="BE544" i="1"/>
  <c r="BF544" i="1"/>
  <c r="BK544" i="1" s="1"/>
  <c r="BG544" i="1"/>
  <c r="BJ544" i="1"/>
  <c r="BL544" i="1"/>
  <c r="BD545" i="1"/>
  <c r="BI545" i="1" s="1"/>
  <c r="BE545" i="1"/>
  <c r="BF545" i="1"/>
  <c r="BK545" i="1" s="1"/>
  <c r="BG545" i="1"/>
  <c r="BJ545" i="1"/>
  <c r="BL545" i="1"/>
  <c r="BD546" i="1"/>
  <c r="BI546" i="1" s="1"/>
  <c r="BE546" i="1"/>
  <c r="BF546" i="1"/>
  <c r="BK546" i="1" s="1"/>
  <c r="BG546" i="1"/>
  <c r="BJ546" i="1"/>
  <c r="BL546" i="1"/>
  <c r="BD547" i="1"/>
  <c r="BI547" i="1" s="1"/>
  <c r="BE547" i="1"/>
  <c r="BF547" i="1"/>
  <c r="BK547" i="1" s="1"/>
  <c r="BG547" i="1"/>
  <c r="BJ547" i="1"/>
  <c r="BL547" i="1"/>
  <c r="BD548" i="1"/>
  <c r="BI548" i="1" s="1"/>
  <c r="BE548" i="1"/>
  <c r="BF548" i="1"/>
  <c r="BK548" i="1" s="1"/>
  <c r="BG548" i="1"/>
  <c r="BJ548" i="1"/>
  <c r="BL548" i="1"/>
  <c r="BD549" i="1"/>
  <c r="BI549" i="1" s="1"/>
  <c r="BE549" i="1"/>
  <c r="BF549" i="1"/>
  <c r="BK549" i="1" s="1"/>
  <c r="BG549" i="1"/>
  <c r="BJ549" i="1"/>
  <c r="BL549" i="1"/>
  <c r="BD550" i="1"/>
  <c r="BI550" i="1" s="1"/>
  <c r="BE550" i="1"/>
  <c r="BF550" i="1"/>
  <c r="BK550" i="1" s="1"/>
  <c r="BG550" i="1"/>
  <c r="BJ550" i="1"/>
  <c r="BL550" i="1"/>
  <c r="BD551" i="1"/>
  <c r="BI551" i="1" s="1"/>
  <c r="BE551" i="1"/>
  <c r="BF551" i="1"/>
  <c r="BK551" i="1" s="1"/>
  <c r="BG551" i="1"/>
  <c r="BJ551" i="1"/>
  <c r="BL551" i="1"/>
  <c r="BD552" i="1"/>
  <c r="BI552" i="1" s="1"/>
  <c r="BE552" i="1"/>
  <c r="BF552" i="1"/>
  <c r="BK552" i="1" s="1"/>
  <c r="BG552" i="1"/>
  <c r="BJ552" i="1"/>
  <c r="BL552" i="1"/>
  <c r="BD553" i="1"/>
  <c r="BI553" i="1" s="1"/>
  <c r="BE553" i="1"/>
  <c r="BF553" i="1"/>
  <c r="BK553" i="1" s="1"/>
  <c r="BG553" i="1"/>
  <c r="BJ553" i="1"/>
  <c r="BL553" i="1"/>
  <c r="BD554" i="1"/>
  <c r="BI554" i="1" s="1"/>
  <c r="BE554" i="1"/>
  <c r="BF554" i="1"/>
  <c r="BK554" i="1" s="1"/>
  <c r="BG554" i="1"/>
  <c r="BJ554" i="1"/>
  <c r="BL554" i="1"/>
  <c r="BD555" i="1"/>
  <c r="BI555" i="1" s="1"/>
  <c r="BE555" i="1"/>
  <c r="BF555" i="1"/>
  <c r="BK555" i="1" s="1"/>
  <c r="BG555" i="1"/>
  <c r="BJ555" i="1"/>
  <c r="BL555" i="1"/>
  <c r="BD556" i="1"/>
  <c r="BI556" i="1" s="1"/>
  <c r="BE556" i="1"/>
  <c r="BF556" i="1"/>
  <c r="BK556" i="1" s="1"/>
  <c r="BG556" i="1"/>
  <c r="BJ556" i="1"/>
  <c r="BL556" i="1"/>
  <c r="BD557" i="1"/>
  <c r="BI557" i="1" s="1"/>
  <c r="BE557" i="1"/>
  <c r="BF557" i="1"/>
  <c r="BK557" i="1" s="1"/>
  <c r="BG557" i="1"/>
  <c r="BJ557" i="1"/>
  <c r="BL557" i="1"/>
  <c r="BD558" i="1"/>
  <c r="BI558" i="1" s="1"/>
  <c r="BE558" i="1"/>
  <c r="BF558" i="1"/>
  <c r="BK558" i="1" s="1"/>
  <c r="BG558" i="1"/>
  <c r="BJ558" i="1"/>
  <c r="BL558" i="1"/>
  <c r="BD559" i="1"/>
  <c r="BI559" i="1" s="1"/>
  <c r="BE559" i="1"/>
  <c r="BF559" i="1"/>
  <c r="BK559" i="1" s="1"/>
  <c r="BG559" i="1"/>
  <c r="BJ559" i="1"/>
  <c r="BL559" i="1"/>
  <c r="BD560" i="1"/>
  <c r="BI560" i="1" s="1"/>
  <c r="BE560" i="1"/>
  <c r="BF560" i="1"/>
  <c r="BK560" i="1" s="1"/>
  <c r="BG560" i="1"/>
  <c r="BJ560" i="1"/>
  <c r="BL560" i="1"/>
  <c r="BD561" i="1"/>
  <c r="BI561" i="1" s="1"/>
  <c r="BE561" i="1"/>
  <c r="BF561" i="1"/>
  <c r="BK561" i="1" s="1"/>
  <c r="BG561" i="1"/>
  <c r="BJ561" i="1"/>
  <c r="BL561" i="1"/>
  <c r="BD562" i="1"/>
  <c r="BI562" i="1" s="1"/>
  <c r="BE562" i="1"/>
  <c r="BF562" i="1"/>
  <c r="BK562" i="1" s="1"/>
  <c r="BG562" i="1"/>
  <c r="BJ562" i="1"/>
  <c r="BL562" i="1"/>
  <c r="BD563" i="1"/>
  <c r="BI563" i="1" s="1"/>
  <c r="BE563" i="1"/>
  <c r="BF563" i="1"/>
  <c r="BK563" i="1" s="1"/>
  <c r="BG563" i="1"/>
  <c r="BJ563" i="1"/>
  <c r="BL563" i="1"/>
  <c r="BD564" i="1"/>
  <c r="BI564" i="1" s="1"/>
  <c r="BE564" i="1"/>
  <c r="BF564" i="1"/>
  <c r="BK564" i="1" s="1"/>
  <c r="BG564" i="1"/>
  <c r="BJ564" i="1"/>
  <c r="BL564" i="1"/>
  <c r="BD565" i="1"/>
  <c r="BI565" i="1" s="1"/>
  <c r="BE565" i="1"/>
  <c r="BF565" i="1"/>
  <c r="BK565" i="1" s="1"/>
  <c r="BG565" i="1"/>
  <c r="BJ565" i="1"/>
  <c r="BL565" i="1"/>
  <c r="BD566" i="1"/>
  <c r="BI566" i="1" s="1"/>
  <c r="BE566" i="1"/>
  <c r="BF566" i="1"/>
  <c r="BK566" i="1" s="1"/>
  <c r="BG566" i="1"/>
  <c r="BJ566" i="1"/>
  <c r="BL566" i="1"/>
  <c r="BD567" i="1"/>
  <c r="BI567" i="1" s="1"/>
  <c r="BE567" i="1"/>
  <c r="BF567" i="1"/>
  <c r="BK567" i="1" s="1"/>
  <c r="BG567" i="1"/>
  <c r="BJ567" i="1"/>
  <c r="BL567" i="1"/>
  <c r="BD568" i="1"/>
  <c r="BI568" i="1" s="1"/>
  <c r="BE568" i="1"/>
  <c r="BF568" i="1"/>
  <c r="BK568" i="1" s="1"/>
  <c r="BG568" i="1"/>
  <c r="BJ568" i="1"/>
  <c r="BL568" i="1"/>
  <c r="BD569" i="1"/>
  <c r="BI569" i="1" s="1"/>
  <c r="BE569" i="1"/>
  <c r="BF569" i="1"/>
  <c r="BK569" i="1" s="1"/>
  <c r="BG569" i="1"/>
  <c r="BJ569" i="1"/>
  <c r="BL569" i="1"/>
  <c r="BD570" i="1"/>
  <c r="BI570" i="1" s="1"/>
  <c r="BE570" i="1"/>
  <c r="BF570" i="1"/>
  <c r="BK570" i="1" s="1"/>
  <c r="BG570" i="1"/>
  <c r="BJ570" i="1"/>
  <c r="BL570" i="1"/>
  <c r="BD571" i="1"/>
  <c r="BI571" i="1" s="1"/>
  <c r="BE571" i="1"/>
  <c r="BF571" i="1"/>
  <c r="BK571" i="1" s="1"/>
  <c r="BG571" i="1"/>
  <c r="BJ571" i="1"/>
  <c r="BL571" i="1"/>
  <c r="BD572" i="1"/>
  <c r="BI572" i="1" s="1"/>
  <c r="BE572" i="1"/>
  <c r="BF572" i="1"/>
  <c r="BK572" i="1" s="1"/>
  <c r="BG572" i="1"/>
  <c r="BJ572" i="1"/>
  <c r="BL572" i="1"/>
  <c r="BD573" i="1"/>
  <c r="BI573" i="1" s="1"/>
  <c r="BE573" i="1"/>
  <c r="BF573" i="1"/>
  <c r="BK573" i="1" s="1"/>
  <c r="BG573" i="1"/>
  <c r="BJ573" i="1"/>
  <c r="BL573" i="1"/>
  <c r="BD574" i="1"/>
  <c r="BI574" i="1" s="1"/>
  <c r="BE574" i="1"/>
  <c r="BF574" i="1"/>
  <c r="BK574" i="1" s="1"/>
  <c r="BG574" i="1"/>
  <c r="BJ574" i="1"/>
  <c r="BL574" i="1"/>
  <c r="BD575" i="1"/>
  <c r="BI575" i="1" s="1"/>
  <c r="BE575" i="1"/>
  <c r="BF575" i="1"/>
  <c r="BK575" i="1" s="1"/>
  <c r="BG575" i="1"/>
  <c r="BJ575" i="1"/>
  <c r="BL575" i="1"/>
  <c r="BD576" i="1"/>
  <c r="BI576" i="1" s="1"/>
  <c r="BE576" i="1"/>
  <c r="BF576" i="1"/>
  <c r="BK576" i="1" s="1"/>
  <c r="BG576" i="1"/>
  <c r="BJ576" i="1"/>
  <c r="BL576" i="1"/>
  <c r="BD577" i="1"/>
  <c r="BI577" i="1" s="1"/>
  <c r="BE577" i="1"/>
  <c r="BF577" i="1"/>
  <c r="BK577" i="1" s="1"/>
  <c r="BG577" i="1"/>
  <c r="BJ577" i="1"/>
  <c r="BL577" i="1"/>
  <c r="BD578" i="1"/>
  <c r="BI578" i="1" s="1"/>
  <c r="BE578" i="1"/>
  <c r="BF578" i="1"/>
  <c r="BK578" i="1" s="1"/>
  <c r="BG578" i="1"/>
  <c r="BJ578" i="1"/>
  <c r="BL578" i="1"/>
  <c r="BD579" i="1"/>
  <c r="BI579" i="1" s="1"/>
  <c r="BE579" i="1"/>
  <c r="BF579" i="1"/>
  <c r="BK579" i="1" s="1"/>
  <c r="BG579" i="1"/>
  <c r="BJ579" i="1"/>
  <c r="BL579" i="1"/>
  <c r="BD580" i="1"/>
  <c r="BI580" i="1" s="1"/>
  <c r="BE580" i="1"/>
  <c r="BF580" i="1"/>
  <c r="BK580" i="1" s="1"/>
  <c r="BG580" i="1"/>
  <c r="BJ580" i="1"/>
  <c r="BL580" i="1"/>
  <c r="BD581" i="1"/>
  <c r="BI581" i="1" s="1"/>
  <c r="BE581" i="1"/>
  <c r="BF581" i="1"/>
  <c r="BK581" i="1" s="1"/>
  <c r="BG581" i="1"/>
  <c r="BJ581" i="1"/>
  <c r="BL581" i="1"/>
  <c r="BD582" i="1"/>
  <c r="BI582" i="1" s="1"/>
  <c r="BE582" i="1"/>
  <c r="BF582" i="1"/>
  <c r="BK582" i="1" s="1"/>
  <c r="BG582" i="1"/>
  <c r="BJ582" i="1"/>
  <c r="BL582" i="1"/>
  <c r="BD583" i="1"/>
  <c r="BI583" i="1" s="1"/>
  <c r="BE583" i="1"/>
  <c r="BF583" i="1"/>
  <c r="BK583" i="1" s="1"/>
  <c r="BG583" i="1"/>
  <c r="BJ583" i="1"/>
  <c r="BL583" i="1"/>
  <c r="BD584" i="1"/>
  <c r="BI584" i="1" s="1"/>
  <c r="BE584" i="1"/>
  <c r="BF584" i="1"/>
  <c r="BK584" i="1" s="1"/>
  <c r="BG584" i="1"/>
  <c r="BJ584" i="1"/>
  <c r="BL584" i="1"/>
  <c r="BD585" i="1"/>
  <c r="BI585" i="1" s="1"/>
  <c r="BE585" i="1"/>
  <c r="BF585" i="1"/>
  <c r="BK585" i="1" s="1"/>
  <c r="BG585" i="1"/>
  <c r="BJ585" i="1"/>
  <c r="BL585" i="1"/>
  <c r="BD586" i="1"/>
  <c r="BI586" i="1" s="1"/>
  <c r="BE586" i="1"/>
  <c r="BF586" i="1"/>
  <c r="BK586" i="1" s="1"/>
  <c r="BG586" i="1"/>
  <c r="BJ586" i="1"/>
  <c r="BL586" i="1"/>
  <c r="BD587" i="1"/>
  <c r="BI587" i="1" s="1"/>
  <c r="BE587" i="1"/>
  <c r="BF587" i="1"/>
  <c r="BK587" i="1" s="1"/>
  <c r="BG587" i="1"/>
  <c r="BJ587" i="1"/>
  <c r="BL587" i="1"/>
  <c r="BD588" i="1"/>
  <c r="BI588" i="1" s="1"/>
  <c r="BE588" i="1"/>
  <c r="BF588" i="1"/>
  <c r="BK588" i="1" s="1"/>
  <c r="BG588" i="1"/>
  <c r="BJ588" i="1"/>
  <c r="BL588" i="1"/>
  <c r="BD589" i="1"/>
  <c r="BI589" i="1" s="1"/>
  <c r="BE589" i="1"/>
  <c r="BF589" i="1"/>
  <c r="BK589" i="1" s="1"/>
  <c r="BG589" i="1"/>
  <c r="BJ589" i="1"/>
  <c r="BL589" i="1"/>
  <c r="BD590" i="1"/>
  <c r="BI590" i="1" s="1"/>
  <c r="BE590" i="1"/>
  <c r="BF590" i="1"/>
  <c r="BK590" i="1" s="1"/>
  <c r="BG590" i="1"/>
  <c r="BJ590" i="1"/>
  <c r="BL590" i="1"/>
  <c r="BD591" i="1"/>
  <c r="BI591" i="1" s="1"/>
  <c r="BE591" i="1"/>
  <c r="BF591" i="1"/>
  <c r="BK591" i="1" s="1"/>
  <c r="BG591" i="1"/>
  <c r="BJ591" i="1"/>
  <c r="BL591" i="1"/>
  <c r="BD592" i="1"/>
  <c r="BI592" i="1" s="1"/>
  <c r="BE592" i="1"/>
  <c r="BF592" i="1"/>
  <c r="BK592" i="1" s="1"/>
  <c r="BG592" i="1"/>
  <c r="BJ592" i="1"/>
  <c r="BL592" i="1"/>
  <c r="BD593" i="1"/>
  <c r="BI593" i="1" s="1"/>
  <c r="BE593" i="1"/>
  <c r="BF593" i="1"/>
  <c r="BK593" i="1" s="1"/>
  <c r="BG593" i="1"/>
  <c r="BJ593" i="1"/>
  <c r="BL593" i="1"/>
  <c r="BD594" i="1"/>
  <c r="BI594" i="1" s="1"/>
  <c r="BE594" i="1"/>
  <c r="BF594" i="1"/>
  <c r="BK594" i="1" s="1"/>
  <c r="BG594" i="1"/>
  <c r="BJ594" i="1"/>
  <c r="BL594" i="1"/>
  <c r="BD595" i="1"/>
  <c r="BI595" i="1" s="1"/>
  <c r="BE595" i="1"/>
  <c r="BF595" i="1"/>
  <c r="BK595" i="1" s="1"/>
  <c r="BG595" i="1"/>
  <c r="BJ595" i="1"/>
  <c r="BL595" i="1"/>
  <c r="BD596" i="1"/>
  <c r="BI596" i="1" s="1"/>
  <c r="BE596" i="1"/>
  <c r="BF596" i="1"/>
  <c r="BK596" i="1" s="1"/>
  <c r="BG596" i="1"/>
  <c r="BJ596" i="1"/>
  <c r="BL596" i="1"/>
  <c r="BD597" i="1"/>
  <c r="BI597" i="1" s="1"/>
  <c r="BE597" i="1"/>
  <c r="BF597" i="1"/>
  <c r="BK597" i="1" s="1"/>
  <c r="BG597" i="1"/>
  <c r="BJ597" i="1"/>
  <c r="BL597" i="1"/>
  <c r="BD598" i="1"/>
  <c r="BI598" i="1" s="1"/>
  <c r="BE598" i="1"/>
  <c r="BF598" i="1"/>
  <c r="BK598" i="1" s="1"/>
  <c r="BG598" i="1"/>
  <c r="BJ598" i="1"/>
  <c r="BL598" i="1"/>
  <c r="BD599" i="1"/>
  <c r="BI599" i="1" s="1"/>
  <c r="BE599" i="1"/>
  <c r="BF599" i="1"/>
  <c r="BK599" i="1" s="1"/>
  <c r="BG599" i="1"/>
  <c r="BJ599" i="1"/>
  <c r="BL599" i="1"/>
  <c r="BD600" i="1"/>
  <c r="BI600" i="1" s="1"/>
  <c r="BE600" i="1"/>
  <c r="BF600" i="1"/>
  <c r="BK600" i="1" s="1"/>
  <c r="BG600" i="1"/>
  <c r="BJ600" i="1"/>
  <c r="BL600" i="1"/>
  <c r="BD601" i="1"/>
  <c r="BI601" i="1" s="1"/>
  <c r="BE601" i="1"/>
  <c r="BF601" i="1"/>
  <c r="BK601" i="1" s="1"/>
  <c r="BG601" i="1"/>
  <c r="BJ601" i="1"/>
  <c r="BL601" i="1"/>
  <c r="BD602" i="1"/>
  <c r="BI602" i="1" s="1"/>
  <c r="BE602" i="1"/>
  <c r="BF602" i="1"/>
  <c r="BK602" i="1" s="1"/>
  <c r="BG602" i="1"/>
  <c r="BJ602" i="1"/>
  <c r="BL602" i="1"/>
  <c r="BD603" i="1"/>
  <c r="BI603" i="1" s="1"/>
  <c r="BE603" i="1"/>
  <c r="BF603" i="1"/>
  <c r="BK603" i="1" s="1"/>
  <c r="BG603" i="1"/>
  <c r="BJ603" i="1"/>
  <c r="BL603" i="1"/>
  <c r="BD604" i="1"/>
  <c r="BI604" i="1" s="1"/>
  <c r="BE604" i="1"/>
  <c r="BF604" i="1"/>
  <c r="BK604" i="1" s="1"/>
  <c r="BG604" i="1"/>
  <c r="BJ604" i="1"/>
  <c r="BL604" i="1"/>
  <c r="BD605" i="1"/>
  <c r="BI605" i="1" s="1"/>
  <c r="BE605" i="1"/>
  <c r="BF605" i="1"/>
  <c r="BK605" i="1" s="1"/>
  <c r="BG605" i="1"/>
  <c r="BJ605" i="1"/>
  <c r="BL605" i="1"/>
  <c r="BD606" i="1"/>
  <c r="BI606" i="1" s="1"/>
  <c r="BE606" i="1"/>
  <c r="BF606" i="1"/>
  <c r="BK606" i="1" s="1"/>
  <c r="BG606" i="1"/>
  <c r="BJ606" i="1"/>
  <c r="BL606" i="1"/>
  <c r="BD607" i="1"/>
  <c r="BI607" i="1" s="1"/>
  <c r="BE607" i="1"/>
  <c r="BF607" i="1"/>
  <c r="BK607" i="1" s="1"/>
  <c r="BG607" i="1"/>
  <c r="BJ607" i="1"/>
  <c r="BL607" i="1"/>
  <c r="BD608" i="1"/>
  <c r="BI608" i="1" s="1"/>
  <c r="BE608" i="1"/>
  <c r="BF608" i="1"/>
  <c r="BK608" i="1" s="1"/>
  <c r="BG608" i="1"/>
  <c r="BJ608" i="1"/>
  <c r="BL608" i="1"/>
  <c r="BD609" i="1"/>
  <c r="BI609" i="1" s="1"/>
  <c r="BE609" i="1"/>
  <c r="BF609" i="1"/>
  <c r="BK609" i="1" s="1"/>
  <c r="BG609" i="1"/>
  <c r="BJ609" i="1"/>
  <c r="BL609" i="1"/>
  <c r="BD610" i="1"/>
  <c r="BI610" i="1" s="1"/>
  <c r="BE610" i="1"/>
  <c r="BF610" i="1"/>
  <c r="BK610" i="1" s="1"/>
  <c r="BG610" i="1"/>
  <c r="BJ610" i="1"/>
  <c r="BL610" i="1"/>
  <c r="BD611" i="1"/>
  <c r="BI611" i="1" s="1"/>
  <c r="BE611" i="1"/>
  <c r="BF611" i="1"/>
  <c r="BK611" i="1" s="1"/>
  <c r="BG611" i="1"/>
  <c r="BJ611" i="1"/>
  <c r="BL611" i="1"/>
  <c r="BD612" i="1"/>
  <c r="BI612" i="1" s="1"/>
  <c r="BE612" i="1"/>
  <c r="BF612" i="1"/>
  <c r="BK612" i="1" s="1"/>
  <c r="BG612" i="1"/>
  <c r="BJ612" i="1"/>
  <c r="BL612" i="1"/>
  <c r="BD613" i="1"/>
  <c r="BI613" i="1" s="1"/>
  <c r="BE613" i="1"/>
  <c r="BF613" i="1"/>
  <c r="BK613" i="1" s="1"/>
  <c r="BG613" i="1"/>
  <c r="BJ613" i="1"/>
  <c r="BL613" i="1"/>
  <c r="BD614" i="1"/>
  <c r="BI614" i="1" s="1"/>
  <c r="BE614" i="1"/>
  <c r="BF614" i="1"/>
  <c r="BK614" i="1" s="1"/>
  <c r="BG614" i="1"/>
  <c r="BJ614" i="1"/>
  <c r="BL614" i="1"/>
  <c r="BD615" i="1"/>
  <c r="BI615" i="1" s="1"/>
  <c r="BE615" i="1"/>
  <c r="BF615" i="1"/>
  <c r="BK615" i="1" s="1"/>
  <c r="BG615" i="1"/>
  <c r="BJ615" i="1"/>
  <c r="BL615" i="1"/>
  <c r="BD616" i="1"/>
  <c r="BI616" i="1" s="1"/>
  <c r="BE616" i="1"/>
  <c r="BF616" i="1"/>
  <c r="BK616" i="1" s="1"/>
  <c r="BG616" i="1"/>
  <c r="BJ616" i="1"/>
  <c r="BL616" i="1"/>
  <c r="BD617" i="1"/>
  <c r="BI617" i="1" s="1"/>
  <c r="BE617" i="1"/>
  <c r="BF617" i="1"/>
  <c r="BK617" i="1" s="1"/>
  <c r="BG617" i="1"/>
  <c r="BJ617" i="1"/>
  <c r="BL617" i="1"/>
  <c r="BD618" i="1"/>
  <c r="BI618" i="1" s="1"/>
  <c r="BE618" i="1"/>
  <c r="BF618" i="1"/>
  <c r="BK618" i="1" s="1"/>
  <c r="BG618" i="1"/>
  <c r="BJ618" i="1"/>
  <c r="BL618" i="1"/>
  <c r="BD619" i="1"/>
  <c r="BI619" i="1" s="1"/>
  <c r="BE619" i="1"/>
  <c r="BF619" i="1"/>
  <c r="BK619" i="1" s="1"/>
  <c r="BG619" i="1"/>
  <c r="BJ619" i="1"/>
  <c r="BL619" i="1"/>
  <c r="BD620" i="1"/>
  <c r="BI620" i="1" s="1"/>
  <c r="BE620" i="1"/>
  <c r="BF620" i="1"/>
  <c r="BK620" i="1" s="1"/>
  <c r="BG620" i="1"/>
  <c r="BJ620" i="1"/>
  <c r="BL620" i="1"/>
  <c r="BD621" i="1"/>
  <c r="BI621" i="1" s="1"/>
  <c r="BE621" i="1"/>
  <c r="BF621" i="1"/>
  <c r="BK621" i="1" s="1"/>
  <c r="BG621" i="1"/>
  <c r="BJ621" i="1"/>
  <c r="BL621" i="1"/>
  <c r="BD622" i="1"/>
  <c r="BI622" i="1" s="1"/>
  <c r="BE622" i="1"/>
  <c r="BF622" i="1"/>
  <c r="BK622" i="1" s="1"/>
  <c r="BG622" i="1"/>
  <c r="BJ622" i="1"/>
  <c r="BL622" i="1"/>
  <c r="BD623" i="1"/>
  <c r="BI623" i="1" s="1"/>
  <c r="BE623" i="1"/>
  <c r="BF623" i="1"/>
  <c r="BK623" i="1" s="1"/>
  <c r="BG623" i="1"/>
  <c r="BJ623" i="1"/>
  <c r="BL623" i="1"/>
  <c r="BD624" i="1"/>
  <c r="BI624" i="1" s="1"/>
  <c r="BE624" i="1"/>
  <c r="BF624" i="1"/>
  <c r="BK624" i="1" s="1"/>
  <c r="BG624" i="1"/>
  <c r="BJ624" i="1"/>
  <c r="BL624" i="1"/>
  <c r="BD625" i="1"/>
  <c r="BI625" i="1" s="1"/>
  <c r="BE625" i="1"/>
  <c r="BF625" i="1"/>
  <c r="BK625" i="1" s="1"/>
  <c r="BG625" i="1"/>
  <c r="BJ625" i="1"/>
  <c r="BL625" i="1"/>
  <c r="BD626" i="1"/>
  <c r="BI626" i="1" s="1"/>
  <c r="BE626" i="1"/>
  <c r="BF626" i="1"/>
  <c r="BK626" i="1" s="1"/>
  <c r="BG626" i="1"/>
  <c r="BJ626" i="1"/>
  <c r="BL626" i="1"/>
  <c r="BD627" i="1"/>
  <c r="BI627" i="1" s="1"/>
  <c r="BE627" i="1"/>
  <c r="BF627" i="1"/>
  <c r="BK627" i="1" s="1"/>
  <c r="BG627" i="1"/>
  <c r="BJ627" i="1"/>
  <c r="BL627" i="1"/>
  <c r="BD628" i="1"/>
  <c r="BI628" i="1" s="1"/>
  <c r="BE628" i="1"/>
  <c r="BF628" i="1"/>
  <c r="BK628" i="1" s="1"/>
  <c r="BG628" i="1"/>
  <c r="BJ628" i="1"/>
  <c r="BL628" i="1"/>
  <c r="BD629" i="1"/>
  <c r="BI629" i="1" s="1"/>
  <c r="BE629" i="1"/>
  <c r="BF629" i="1"/>
  <c r="BK629" i="1" s="1"/>
  <c r="BG629" i="1"/>
  <c r="BJ629" i="1"/>
  <c r="BL629" i="1"/>
  <c r="BD630" i="1"/>
  <c r="BI630" i="1" s="1"/>
  <c r="BE630" i="1"/>
  <c r="BF630" i="1"/>
  <c r="BK630" i="1" s="1"/>
  <c r="BG630" i="1"/>
  <c r="BJ630" i="1"/>
  <c r="BL630" i="1"/>
  <c r="BD631" i="1"/>
  <c r="BI631" i="1" s="1"/>
  <c r="BE631" i="1"/>
  <c r="BF631" i="1"/>
  <c r="BK631" i="1" s="1"/>
  <c r="BG631" i="1"/>
  <c r="BJ631" i="1"/>
  <c r="BL631" i="1"/>
  <c r="BD632" i="1"/>
  <c r="BI632" i="1" s="1"/>
  <c r="BE632" i="1"/>
  <c r="BF632" i="1"/>
  <c r="BK632" i="1" s="1"/>
  <c r="BG632" i="1"/>
  <c r="BJ632" i="1"/>
  <c r="BL632" i="1"/>
  <c r="BD633" i="1"/>
  <c r="BI633" i="1" s="1"/>
  <c r="BE633" i="1"/>
  <c r="BF633" i="1"/>
  <c r="BK633" i="1" s="1"/>
  <c r="BG633" i="1"/>
  <c r="BJ633" i="1"/>
  <c r="BL633" i="1"/>
  <c r="BD634" i="1"/>
  <c r="BI634" i="1" s="1"/>
  <c r="BE634" i="1"/>
  <c r="BF634" i="1"/>
  <c r="BK634" i="1" s="1"/>
  <c r="BG634" i="1"/>
  <c r="BJ634" i="1"/>
  <c r="BL634" i="1"/>
  <c r="BD635" i="1"/>
  <c r="BI635" i="1" s="1"/>
  <c r="BE635" i="1"/>
  <c r="BF635" i="1"/>
  <c r="BK635" i="1" s="1"/>
  <c r="BG635" i="1"/>
  <c r="BJ635" i="1"/>
  <c r="BL635" i="1"/>
  <c r="BD636" i="1"/>
  <c r="BI636" i="1" s="1"/>
  <c r="BE636" i="1"/>
  <c r="BF636" i="1"/>
  <c r="BK636" i="1" s="1"/>
  <c r="BG636" i="1"/>
  <c r="BJ636" i="1"/>
  <c r="BL636" i="1"/>
  <c r="BD637" i="1"/>
  <c r="BI637" i="1" s="1"/>
  <c r="BE637" i="1"/>
  <c r="BF637" i="1"/>
  <c r="BK637" i="1" s="1"/>
  <c r="BG637" i="1"/>
  <c r="BJ637" i="1"/>
  <c r="BL637" i="1"/>
  <c r="BD638" i="1"/>
  <c r="BI638" i="1" s="1"/>
  <c r="BE638" i="1"/>
  <c r="BF638" i="1"/>
  <c r="BK638" i="1" s="1"/>
  <c r="BG638" i="1"/>
  <c r="BJ638" i="1"/>
  <c r="BL638" i="1"/>
  <c r="BD639" i="1"/>
  <c r="BI639" i="1" s="1"/>
  <c r="BE639" i="1"/>
  <c r="BF639" i="1"/>
  <c r="BK639" i="1" s="1"/>
  <c r="BG639" i="1"/>
  <c r="BJ639" i="1"/>
  <c r="BL639" i="1"/>
  <c r="BD640" i="1"/>
  <c r="BI640" i="1" s="1"/>
  <c r="BE640" i="1"/>
  <c r="BF640" i="1"/>
  <c r="BK640" i="1" s="1"/>
  <c r="BG640" i="1"/>
  <c r="BJ640" i="1"/>
  <c r="BL640" i="1"/>
  <c r="BD641" i="1"/>
  <c r="BI641" i="1" s="1"/>
  <c r="BE641" i="1"/>
  <c r="BF641" i="1"/>
  <c r="BK641" i="1" s="1"/>
  <c r="BG641" i="1"/>
  <c r="BJ641" i="1"/>
  <c r="BL641" i="1"/>
  <c r="BD642" i="1"/>
  <c r="BI642" i="1" s="1"/>
  <c r="BE642" i="1"/>
  <c r="BF642" i="1"/>
  <c r="BK642" i="1" s="1"/>
  <c r="BG642" i="1"/>
  <c r="BJ642" i="1"/>
  <c r="BL642" i="1"/>
  <c r="BD643" i="1"/>
  <c r="BI643" i="1" s="1"/>
  <c r="BE643" i="1"/>
  <c r="BF643" i="1"/>
  <c r="BK643" i="1" s="1"/>
  <c r="BG643" i="1"/>
  <c r="BJ643" i="1"/>
  <c r="BL643" i="1"/>
  <c r="BD644" i="1"/>
  <c r="BI644" i="1" s="1"/>
  <c r="BE644" i="1"/>
  <c r="BF644" i="1"/>
  <c r="BK644" i="1" s="1"/>
  <c r="BG644" i="1"/>
  <c r="BJ644" i="1"/>
  <c r="BL644" i="1"/>
  <c r="BD645" i="1"/>
  <c r="BI645" i="1" s="1"/>
  <c r="BE645" i="1"/>
  <c r="BF645" i="1"/>
  <c r="BK645" i="1" s="1"/>
  <c r="BG645" i="1"/>
  <c r="BJ645" i="1"/>
  <c r="BL645" i="1"/>
  <c r="BD646" i="1"/>
  <c r="BI646" i="1" s="1"/>
  <c r="BE646" i="1"/>
  <c r="BF646" i="1"/>
  <c r="BK646" i="1" s="1"/>
  <c r="BG646" i="1"/>
  <c r="BJ646" i="1"/>
  <c r="BL646" i="1"/>
  <c r="BD647" i="1"/>
  <c r="BI647" i="1" s="1"/>
  <c r="BE647" i="1"/>
  <c r="BF647" i="1"/>
  <c r="BK647" i="1" s="1"/>
  <c r="BG647" i="1"/>
  <c r="BJ647" i="1"/>
  <c r="BL647" i="1"/>
  <c r="BD648" i="1"/>
  <c r="BI648" i="1" s="1"/>
  <c r="BE648" i="1"/>
  <c r="BF648" i="1"/>
  <c r="BK648" i="1" s="1"/>
  <c r="BG648" i="1"/>
  <c r="BJ648" i="1"/>
  <c r="BL648" i="1"/>
  <c r="BD649" i="1"/>
  <c r="BI649" i="1" s="1"/>
  <c r="BE649" i="1"/>
  <c r="BF649" i="1"/>
  <c r="BK649" i="1" s="1"/>
  <c r="BG649" i="1"/>
  <c r="BJ649" i="1"/>
  <c r="BL649" i="1"/>
  <c r="BD650" i="1"/>
  <c r="BI650" i="1" s="1"/>
  <c r="BE650" i="1"/>
  <c r="BF650" i="1"/>
  <c r="BK650" i="1" s="1"/>
  <c r="BG650" i="1"/>
  <c r="BJ650" i="1"/>
  <c r="BL650" i="1"/>
  <c r="BD651" i="1"/>
  <c r="BI651" i="1" s="1"/>
  <c r="BE651" i="1"/>
  <c r="BF651" i="1"/>
  <c r="BK651" i="1" s="1"/>
  <c r="BG651" i="1"/>
  <c r="BJ651" i="1"/>
  <c r="BL651" i="1"/>
  <c r="BD652" i="1"/>
  <c r="BI652" i="1" s="1"/>
  <c r="BE652" i="1"/>
  <c r="BF652" i="1"/>
  <c r="BK652" i="1" s="1"/>
  <c r="BG652" i="1"/>
  <c r="BJ652" i="1"/>
  <c r="BL652" i="1"/>
  <c r="BD653" i="1"/>
  <c r="BI653" i="1" s="1"/>
  <c r="BE653" i="1"/>
  <c r="BF653" i="1"/>
  <c r="BK653" i="1" s="1"/>
  <c r="BG653" i="1"/>
  <c r="BJ653" i="1"/>
  <c r="BL653" i="1"/>
  <c r="BD654" i="1"/>
  <c r="BI654" i="1" s="1"/>
  <c r="BE654" i="1"/>
  <c r="BF654" i="1"/>
  <c r="BK654" i="1" s="1"/>
  <c r="BG654" i="1"/>
  <c r="BJ654" i="1"/>
  <c r="BL654" i="1"/>
  <c r="BD655" i="1"/>
  <c r="BI655" i="1" s="1"/>
  <c r="BE655" i="1"/>
  <c r="BF655" i="1"/>
  <c r="BK655" i="1" s="1"/>
  <c r="BG655" i="1"/>
  <c r="BJ655" i="1"/>
  <c r="BL655" i="1"/>
  <c r="BD656" i="1"/>
  <c r="BI656" i="1" s="1"/>
  <c r="BE656" i="1"/>
  <c r="BF656" i="1"/>
  <c r="BK656" i="1" s="1"/>
  <c r="BG656" i="1"/>
  <c r="BJ656" i="1"/>
  <c r="BL656" i="1"/>
  <c r="BD657" i="1"/>
  <c r="BI657" i="1" s="1"/>
  <c r="BE657" i="1"/>
  <c r="BF657" i="1"/>
  <c r="BK657" i="1" s="1"/>
  <c r="BG657" i="1"/>
  <c r="BJ657" i="1"/>
  <c r="BL657" i="1"/>
  <c r="BD658" i="1"/>
  <c r="BI658" i="1" s="1"/>
  <c r="BE658" i="1"/>
  <c r="BF658" i="1"/>
  <c r="BK658" i="1" s="1"/>
  <c r="BG658" i="1"/>
  <c r="BJ658" i="1"/>
  <c r="BL658" i="1"/>
  <c r="BD659" i="1"/>
  <c r="BI659" i="1" s="1"/>
  <c r="BE659" i="1"/>
  <c r="BF659" i="1"/>
  <c r="BK659" i="1" s="1"/>
  <c r="BG659" i="1"/>
  <c r="BJ659" i="1"/>
  <c r="BL659" i="1"/>
  <c r="BD660" i="1"/>
  <c r="BI660" i="1" s="1"/>
  <c r="BE660" i="1"/>
  <c r="BF660" i="1"/>
  <c r="BK660" i="1" s="1"/>
  <c r="BG660" i="1"/>
  <c r="BJ660" i="1"/>
  <c r="BL660" i="1"/>
  <c r="BD661" i="1"/>
  <c r="BI661" i="1" s="1"/>
  <c r="BE661" i="1"/>
  <c r="BF661" i="1"/>
  <c r="BK661" i="1" s="1"/>
  <c r="BG661" i="1"/>
  <c r="BJ661" i="1"/>
  <c r="BL661" i="1"/>
  <c r="BD662" i="1"/>
  <c r="BI662" i="1" s="1"/>
  <c r="BE662" i="1"/>
  <c r="BF662" i="1"/>
  <c r="BK662" i="1" s="1"/>
  <c r="BG662" i="1"/>
  <c r="BJ662" i="1"/>
  <c r="BL662" i="1"/>
  <c r="BD663" i="1"/>
  <c r="BI663" i="1" s="1"/>
  <c r="BE663" i="1"/>
  <c r="BF663" i="1"/>
  <c r="BK663" i="1" s="1"/>
  <c r="BG663" i="1"/>
  <c r="BJ663" i="1"/>
  <c r="BL663" i="1"/>
  <c r="BD664" i="1"/>
  <c r="BI664" i="1" s="1"/>
  <c r="BE664" i="1"/>
  <c r="BF664" i="1"/>
  <c r="BK664" i="1" s="1"/>
  <c r="BG664" i="1"/>
  <c r="BJ664" i="1"/>
  <c r="BL664" i="1"/>
  <c r="BD665" i="1"/>
  <c r="BI665" i="1" s="1"/>
  <c r="BE665" i="1"/>
  <c r="BF665" i="1"/>
  <c r="BK665" i="1" s="1"/>
  <c r="BG665" i="1"/>
  <c r="BJ665" i="1"/>
  <c r="BL665" i="1"/>
  <c r="BD666" i="1"/>
  <c r="BI666" i="1" s="1"/>
  <c r="BE666" i="1"/>
  <c r="BF666" i="1"/>
  <c r="BK666" i="1" s="1"/>
  <c r="BG666" i="1"/>
  <c r="BJ666" i="1"/>
  <c r="BL666" i="1"/>
  <c r="BD667" i="1"/>
  <c r="BI667" i="1" s="1"/>
  <c r="BE667" i="1"/>
  <c r="BF667" i="1"/>
  <c r="BK667" i="1" s="1"/>
  <c r="BG667" i="1"/>
  <c r="BJ667" i="1"/>
  <c r="BL667" i="1"/>
  <c r="BD668" i="1"/>
  <c r="BI668" i="1" s="1"/>
  <c r="BE668" i="1"/>
  <c r="BF668" i="1"/>
  <c r="BK668" i="1" s="1"/>
  <c r="BG668" i="1"/>
  <c r="BJ668" i="1"/>
  <c r="BL668" i="1"/>
  <c r="BD669" i="1"/>
  <c r="BI669" i="1" s="1"/>
  <c r="BE669" i="1"/>
  <c r="BF669" i="1"/>
  <c r="BK669" i="1" s="1"/>
  <c r="BG669" i="1"/>
  <c r="BJ669" i="1"/>
  <c r="BL669" i="1"/>
  <c r="BD670" i="1"/>
  <c r="BI670" i="1" s="1"/>
  <c r="BE670" i="1"/>
  <c r="BF670" i="1"/>
  <c r="BK670" i="1" s="1"/>
  <c r="BG670" i="1"/>
  <c r="BJ670" i="1"/>
  <c r="BL670" i="1"/>
  <c r="BD671" i="1"/>
  <c r="BI671" i="1" s="1"/>
  <c r="BE671" i="1"/>
  <c r="BF671" i="1"/>
  <c r="BK671" i="1" s="1"/>
  <c r="BG671" i="1"/>
  <c r="BJ671" i="1"/>
  <c r="BL671" i="1"/>
  <c r="BD672" i="1"/>
  <c r="BI672" i="1" s="1"/>
  <c r="BE672" i="1"/>
  <c r="BF672" i="1"/>
  <c r="BK672" i="1" s="1"/>
  <c r="BG672" i="1"/>
  <c r="BJ672" i="1"/>
  <c r="BL672" i="1"/>
  <c r="BD673" i="1"/>
  <c r="BI673" i="1" s="1"/>
  <c r="BE673" i="1"/>
  <c r="BF673" i="1"/>
  <c r="BK673" i="1" s="1"/>
  <c r="BG673" i="1"/>
  <c r="BJ673" i="1"/>
  <c r="BL673" i="1"/>
  <c r="BD674" i="1"/>
  <c r="BI674" i="1" s="1"/>
  <c r="BE674" i="1"/>
  <c r="BF674" i="1"/>
  <c r="BK674" i="1" s="1"/>
  <c r="BG674" i="1"/>
  <c r="BJ674" i="1"/>
  <c r="BL674" i="1"/>
  <c r="BD675" i="1"/>
  <c r="BI675" i="1" s="1"/>
  <c r="BE675" i="1"/>
  <c r="BF675" i="1"/>
  <c r="BK675" i="1" s="1"/>
  <c r="BG675" i="1"/>
  <c r="BJ675" i="1"/>
  <c r="BL675" i="1"/>
  <c r="BD676" i="1"/>
  <c r="BI676" i="1" s="1"/>
  <c r="BE676" i="1"/>
  <c r="BF676" i="1"/>
  <c r="BK676" i="1" s="1"/>
  <c r="BG676" i="1"/>
  <c r="BJ676" i="1"/>
  <c r="BL676" i="1"/>
  <c r="BD677" i="1"/>
  <c r="BI677" i="1" s="1"/>
  <c r="BE677" i="1"/>
  <c r="BF677" i="1"/>
  <c r="BK677" i="1" s="1"/>
  <c r="BG677" i="1"/>
  <c r="BJ677" i="1"/>
  <c r="BL677" i="1"/>
  <c r="BD678" i="1"/>
  <c r="BI678" i="1" s="1"/>
  <c r="BE678" i="1"/>
  <c r="BF678" i="1"/>
  <c r="BK678" i="1" s="1"/>
  <c r="BG678" i="1"/>
  <c r="BJ678" i="1"/>
  <c r="BL678" i="1"/>
  <c r="BD679" i="1"/>
  <c r="BI679" i="1" s="1"/>
  <c r="BE679" i="1"/>
  <c r="BF679" i="1"/>
  <c r="BK679" i="1" s="1"/>
  <c r="BG679" i="1"/>
  <c r="BJ679" i="1"/>
  <c r="BL679" i="1"/>
  <c r="BD680" i="1"/>
  <c r="BI680" i="1" s="1"/>
  <c r="BE680" i="1"/>
  <c r="BF680" i="1"/>
  <c r="BK680" i="1" s="1"/>
  <c r="BG680" i="1"/>
  <c r="BJ680" i="1"/>
  <c r="BL680" i="1"/>
  <c r="BD681" i="1"/>
  <c r="BI681" i="1" s="1"/>
  <c r="BE681" i="1"/>
  <c r="BF681" i="1"/>
  <c r="BK681" i="1" s="1"/>
  <c r="BG681" i="1"/>
  <c r="BJ681" i="1"/>
  <c r="BL681" i="1"/>
  <c r="BD682" i="1"/>
  <c r="BI682" i="1" s="1"/>
  <c r="BE682" i="1"/>
  <c r="BF682" i="1"/>
  <c r="BK682" i="1" s="1"/>
  <c r="BG682" i="1"/>
  <c r="BJ682" i="1"/>
  <c r="BL682" i="1"/>
  <c r="BD683" i="1"/>
  <c r="BI683" i="1" s="1"/>
  <c r="BE683" i="1"/>
  <c r="BF683" i="1"/>
  <c r="BK683" i="1" s="1"/>
  <c r="BG683" i="1"/>
  <c r="BJ683" i="1"/>
  <c r="BL683" i="1"/>
  <c r="BD684" i="1"/>
  <c r="BI684" i="1" s="1"/>
  <c r="BE684" i="1"/>
  <c r="BF684" i="1"/>
  <c r="BK684" i="1" s="1"/>
  <c r="BG684" i="1"/>
  <c r="BJ684" i="1"/>
  <c r="BL684" i="1"/>
  <c r="BD685" i="1"/>
  <c r="BI685" i="1" s="1"/>
  <c r="BE685" i="1"/>
  <c r="BF685" i="1"/>
  <c r="BK685" i="1" s="1"/>
  <c r="BG685" i="1"/>
  <c r="BJ685" i="1"/>
  <c r="BL685" i="1"/>
  <c r="BD686" i="1"/>
  <c r="BI686" i="1" s="1"/>
  <c r="BE686" i="1"/>
  <c r="BF686" i="1"/>
  <c r="BK686" i="1" s="1"/>
  <c r="BG686" i="1"/>
  <c r="BJ686" i="1"/>
  <c r="BL686" i="1"/>
  <c r="BD687" i="1"/>
  <c r="BI687" i="1" s="1"/>
  <c r="BE687" i="1"/>
  <c r="BF687" i="1"/>
  <c r="BK687" i="1" s="1"/>
  <c r="BG687" i="1"/>
  <c r="BJ687" i="1"/>
  <c r="BL687" i="1"/>
  <c r="BD688" i="1"/>
  <c r="BI688" i="1" s="1"/>
  <c r="BE688" i="1"/>
  <c r="BF688" i="1"/>
  <c r="BK688" i="1" s="1"/>
  <c r="BG688" i="1"/>
  <c r="BJ688" i="1"/>
  <c r="BL688" i="1"/>
  <c r="BD689" i="1"/>
  <c r="BI689" i="1" s="1"/>
  <c r="BE689" i="1"/>
  <c r="BF689" i="1"/>
  <c r="BK689" i="1" s="1"/>
  <c r="BG689" i="1"/>
  <c r="BJ689" i="1"/>
  <c r="BL689" i="1"/>
  <c r="BD690" i="1"/>
  <c r="BI690" i="1" s="1"/>
  <c r="BE690" i="1"/>
  <c r="BF690" i="1"/>
  <c r="BK690" i="1" s="1"/>
  <c r="BG690" i="1"/>
  <c r="BJ690" i="1"/>
  <c r="BL690" i="1"/>
  <c r="BD691" i="1"/>
  <c r="BI691" i="1" s="1"/>
  <c r="BE691" i="1"/>
  <c r="BF691" i="1"/>
  <c r="BK691" i="1" s="1"/>
  <c r="BG691" i="1"/>
  <c r="BJ691" i="1"/>
  <c r="BL691" i="1"/>
  <c r="BD692" i="1"/>
  <c r="BI692" i="1" s="1"/>
  <c r="BE692" i="1"/>
  <c r="BF692" i="1"/>
  <c r="BK692" i="1" s="1"/>
  <c r="BG692" i="1"/>
  <c r="BJ692" i="1"/>
  <c r="BL692" i="1"/>
  <c r="BD693" i="1"/>
  <c r="BI693" i="1" s="1"/>
  <c r="BE693" i="1"/>
  <c r="BF693" i="1"/>
  <c r="BK693" i="1" s="1"/>
  <c r="BG693" i="1"/>
  <c r="BJ693" i="1"/>
  <c r="BL693" i="1"/>
  <c r="BD694" i="1"/>
  <c r="BI694" i="1" s="1"/>
  <c r="BE694" i="1"/>
  <c r="BF694" i="1"/>
  <c r="BK694" i="1" s="1"/>
  <c r="BG694" i="1"/>
  <c r="BJ694" i="1"/>
  <c r="BL694" i="1"/>
  <c r="BD695" i="1"/>
  <c r="BI695" i="1" s="1"/>
  <c r="BE695" i="1"/>
  <c r="BF695" i="1"/>
  <c r="BK695" i="1" s="1"/>
  <c r="BG695" i="1"/>
  <c r="BJ695" i="1"/>
  <c r="BL695" i="1"/>
  <c r="BD696" i="1"/>
  <c r="BI696" i="1" s="1"/>
  <c r="BE696" i="1"/>
  <c r="BF696" i="1"/>
  <c r="BK696" i="1" s="1"/>
  <c r="BG696" i="1"/>
  <c r="BJ696" i="1"/>
  <c r="BL696" i="1"/>
  <c r="BD697" i="1"/>
  <c r="BI697" i="1" s="1"/>
  <c r="BE697" i="1"/>
  <c r="BF697" i="1"/>
  <c r="BK697" i="1" s="1"/>
  <c r="BG697" i="1"/>
  <c r="BJ697" i="1"/>
  <c r="BL697" i="1"/>
  <c r="BD698" i="1"/>
  <c r="BI698" i="1" s="1"/>
  <c r="BE698" i="1"/>
  <c r="BF698" i="1"/>
  <c r="BK698" i="1" s="1"/>
  <c r="BG698" i="1"/>
  <c r="BJ698" i="1"/>
  <c r="BL698" i="1"/>
  <c r="BD699" i="1"/>
  <c r="BI699" i="1" s="1"/>
  <c r="BE699" i="1"/>
  <c r="BF699" i="1"/>
  <c r="BK699" i="1" s="1"/>
  <c r="BG699" i="1"/>
  <c r="BJ699" i="1"/>
  <c r="BL699" i="1"/>
  <c r="BD700" i="1"/>
  <c r="BI700" i="1" s="1"/>
  <c r="BE700" i="1"/>
  <c r="BF700" i="1"/>
  <c r="BK700" i="1" s="1"/>
  <c r="BG700" i="1"/>
  <c r="BJ700" i="1"/>
  <c r="BL700" i="1"/>
  <c r="BD701" i="1"/>
  <c r="BI701" i="1" s="1"/>
  <c r="BE701" i="1"/>
  <c r="BF701" i="1"/>
  <c r="BK701" i="1" s="1"/>
  <c r="BG701" i="1"/>
  <c r="BJ701" i="1"/>
  <c r="BL701" i="1"/>
  <c r="BD702" i="1"/>
  <c r="BI702" i="1" s="1"/>
  <c r="BE702" i="1"/>
  <c r="BF702" i="1"/>
  <c r="BK702" i="1" s="1"/>
  <c r="BG702" i="1"/>
  <c r="BJ702" i="1"/>
  <c r="BL702" i="1"/>
  <c r="BD703" i="1"/>
  <c r="BI703" i="1" s="1"/>
  <c r="BE703" i="1"/>
  <c r="BF703" i="1"/>
  <c r="BK703" i="1" s="1"/>
  <c r="BG703" i="1"/>
  <c r="BJ703" i="1"/>
  <c r="BL703" i="1"/>
  <c r="BD704" i="1"/>
  <c r="BI704" i="1" s="1"/>
  <c r="BE704" i="1"/>
  <c r="BF704" i="1"/>
  <c r="BK704" i="1" s="1"/>
  <c r="BG704" i="1"/>
  <c r="BJ704" i="1"/>
  <c r="BL704" i="1"/>
  <c r="BD705" i="1"/>
  <c r="BI705" i="1" s="1"/>
  <c r="BE705" i="1"/>
  <c r="BF705" i="1"/>
  <c r="BK705" i="1" s="1"/>
  <c r="BG705" i="1"/>
  <c r="BJ705" i="1"/>
  <c r="BL705" i="1"/>
  <c r="BD706" i="1"/>
  <c r="BI706" i="1" s="1"/>
  <c r="BE706" i="1"/>
  <c r="BF706" i="1"/>
  <c r="BK706" i="1" s="1"/>
  <c r="BG706" i="1"/>
  <c r="BJ706" i="1"/>
  <c r="BL706" i="1"/>
  <c r="BD707" i="1"/>
  <c r="BI707" i="1" s="1"/>
  <c r="BE707" i="1"/>
  <c r="BF707" i="1"/>
  <c r="BK707" i="1" s="1"/>
  <c r="BG707" i="1"/>
  <c r="BJ707" i="1"/>
  <c r="BL707" i="1"/>
  <c r="BD708" i="1"/>
  <c r="BI708" i="1" s="1"/>
  <c r="BE708" i="1"/>
  <c r="BF708" i="1"/>
  <c r="BK708" i="1" s="1"/>
  <c r="BG708" i="1"/>
  <c r="BJ708" i="1"/>
  <c r="BL708" i="1"/>
  <c r="BD709" i="1"/>
  <c r="BI709" i="1" s="1"/>
  <c r="BE709" i="1"/>
  <c r="BF709" i="1"/>
  <c r="BK709" i="1" s="1"/>
  <c r="BG709" i="1"/>
  <c r="BJ709" i="1"/>
  <c r="BL709" i="1"/>
  <c r="BD710" i="1"/>
  <c r="BI710" i="1" s="1"/>
  <c r="BE710" i="1"/>
  <c r="BF710" i="1"/>
  <c r="BK710" i="1" s="1"/>
  <c r="BG710" i="1"/>
  <c r="BJ710" i="1"/>
  <c r="BL710" i="1"/>
  <c r="BD711" i="1"/>
  <c r="BI711" i="1" s="1"/>
  <c r="BE711" i="1"/>
  <c r="BF711" i="1"/>
  <c r="BK711" i="1" s="1"/>
  <c r="BG711" i="1"/>
  <c r="BJ711" i="1"/>
  <c r="BL711" i="1"/>
  <c r="BD712" i="1"/>
  <c r="BI712" i="1" s="1"/>
  <c r="BE712" i="1"/>
  <c r="BF712" i="1"/>
  <c r="BK712" i="1" s="1"/>
  <c r="BG712" i="1"/>
  <c r="BJ712" i="1"/>
  <c r="BL712" i="1"/>
  <c r="BD713" i="1"/>
  <c r="BI713" i="1" s="1"/>
  <c r="BE713" i="1"/>
  <c r="BF713" i="1"/>
  <c r="BK713" i="1" s="1"/>
  <c r="BG713" i="1"/>
  <c r="BJ713" i="1"/>
  <c r="BL713" i="1"/>
  <c r="BD714" i="1"/>
  <c r="BI714" i="1" s="1"/>
  <c r="BE714" i="1"/>
  <c r="BF714" i="1"/>
  <c r="BK714" i="1" s="1"/>
  <c r="BG714" i="1"/>
  <c r="BJ714" i="1"/>
  <c r="BL714" i="1"/>
  <c r="BD715" i="1"/>
  <c r="BI715" i="1" s="1"/>
  <c r="BE715" i="1"/>
  <c r="BF715" i="1"/>
  <c r="BK715" i="1" s="1"/>
  <c r="BG715" i="1"/>
  <c r="BJ715" i="1"/>
  <c r="BL715" i="1"/>
  <c r="BD716" i="1"/>
  <c r="BI716" i="1" s="1"/>
  <c r="BE716" i="1"/>
  <c r="BF716" i="1"/>
  <c r="BK716" i="1" s="1"/>
  <c r="BG716" i="1"/>
  <c r="BJ716" i="1"/>
  <c r="BL716" i="1"/>
  <c r="BD717" i="1"/>
  <c r="BI717" i="1" s="1"/>
  <c r="BE717" i="1"/>
  <c r="BF717" i="1"/>
  <c r="BK717" i="1" s="1"/>
  <c r="BG717" i="1"/>
  <c r="BJ717" i="1"/>
  <c r="BL717" i="1"/>
  <c r="BD718" i="1"/>
  <c r="BI718" i="1" s="1"/>
  <c r="BE718" i="1"/>
  <c r="BF718" i="1"/>
  <c r="BK718" i="1" s="1"/>
  <c r="BG718" i="1"/>
  <c r="BJ718" i="1"/>
  <c r="BL718" i="1"/>
  <c r="BD719" i="1"/>
  <c r="BI719" i="1" s="1"/>
  <c r="BE719" i="1"/>
  <c r="BF719" i="1"/>
  <c r="BK719" i="1" s="1"/>
  <c r="BG719" i="1"/>
  <c r="BJ719" i="1"/>
  <c r="BL719" i="1"/>
  <c r="BD720" i="1"/>
  <c r="BI720" i="1" s="1"/>
  <c r="BE720" i="1"/>
  <c r="BF720" i="1"/>
  <c r="BK720" i="1" s="1"/>
  <c r="BG720" i="1"/>
  <c r="BJ720" i="1"/>
  <c r="BL720" i="1"/>
  <c r="BD721" i="1"/>
  <c r="BI721" i="1" s="1"/>
  <c r="BE721" i="1"/>
  <c r="BF721" i="1"/>
  <c r="BK721" i="1" s="1"/>
  <c r="BG721" i="1"/>
  <c r="BJ721" i="1"/>
  <c r="BL721" i="1"/>
  <c r="BD722" i="1"/>
  <c r="BI722" i="1" s="1"/>
  <c r="BE722" i="1"/>
  <c r="BF722" i="1"/>
  <c r="BK722" i="1" s="1"/>
  <c r="BG722" i="1"/>
  <c r="BJ722" i="1"/>
  <c r="BL722" i="1"/>
  <c r="BD723" i="1"/>
  <c r="BI723" i="1" s="1"/>
  <c r="BE723" i="1"/>
  <c r="BF723" i="1"/>
  <c r="BK723" i="1" s="1"/>
  <c r="BG723" i="1"/>
  <c r="BJ723" i="1"/>
  <c r="BL723" i="1"/>
  <c r="BD724" i="1"/>
  <c r="BI724" i="1" s="1"/>
  <c r="BE724" i="1"/>
  <c r="BF724" i="1"/>
  <c r="BK724" i="1" s="1"/>
  <c r="BG724" i="1"/>
  <c r="BJ724" i="1"/>
  <c r="BL724" i="1"/>
  <c r="BD725" i="1"/>
  <c r="BI725" i="1" s="1"/>
  <c r="BE725" i="1"/>
  <c r="BF725" i="1"/>
  <c r="BK725" i="1" s="1"/>
  <c r="BG725" i="1"/>
  <c r="BJ725" i="1"/>
  <c r="BL725" i="1"/>
  <c r="BD726" i="1"/>
  <c r="BI726" i="1" s="1"/>
  <c r="BE726" i="1"/>
  <c r="BF726" i="1"/>
  <c r="BK726" i="1" s="1"/>
  <c r="BG726" i="1"/>
  <c r="BJ726" i="1"/>
  <c r="BL726" i="1"/>
  <c r="BD727" i="1"/>
  <c r="BI727" i="1" s="1"/>
  <c r="BE727" i="1"/>
  <c r="BF727" i="1"/>
  <c r="BK727" i="1" s="1"/>
  <c r="BG727" i="1"/>
  <c r="BJ727" i="1"/>
  <c r="BL727" i="1"/>
  <c r="BD728" i="1"/>
  <c r="BI728" i="1" s="1"/>
  <c r="BE728" i="1"/>
  <c r="BF728" i="1"/>
  <c r="BK728" i="1" s="1"/>
  <c r="BG728" i="1"/>
  <c r="BJ728" i="1"/>
  <c r="BL728" i="1"/>
  <c r="BD729" i="1"/>
  <c r="BI729" i="1" s="1"/>
  <c r="BE729" i="1"/>
  <c r="BF729" i="1"/>
  <c r="BK729" i="1" s="1"/>
  <c r="BG729" i="1"/>
  <c r="BJ729" i="1"/>
  <c r="BL729" i="1"/>
  <c r="BD730" i="1"/>
  <c r="BI730" i="1" s="1"/>
  <c r="BE730" i="1"/>
  <c r="BF730" i="1"/>
  <c r="BK730" i="1" s="1"/>
  <c r="BG730" i="1"/>
  <c r="BJ730" i="1"/>
  <c r="BL730" i="1"/>
  <c r="BD731" i="1"/>
  <c r="BI731" i="1" s="1"/>
  <c r="BE731" i="1"/>
  <c r="BF731" i="1"/>
  <c r="BK731" i="1" s="1"/>
  <c r="BG731" i="1"/>
  <c r="BJ731" i="1"/>
  <c r="BL731" i="1"/>
  <c r="BD732" i="1"/>
  <c r="BI732" i="1" s="1"/>
  <c r="BE732" i="1"/>
  <c r="BF732" i="1"/>
  <c r="BK732" i="1" s="1"/>
  <c r="BG732" i="1"/>
  <c r="BJ732" i="1"/>
  <c r="BL732" i="1"/>
  <c r="BD733" i="1"/>
  <c r="BI733" i="1" s="1"/>
  <c r="BE733" i="1"/>
  <c r="BF733" i="1"/>
  <c r="BK733" i="1" s="1"/>
  <c r="BG733" i="1"/>
  <c r="BJ733" i="1"/>
  <c r="BL733" i="1"/>
  <c r="BD734" i="1"/>
  <c r="BI734" i="1" s="1"/>
  <c r="BE734" i="1"/>
  <c r="BF734" i="1"/>
  <c r="BK734" i="1" s="1"/>
  <c r="BG734" i="1"/>
  <c r="BJ734" i="1"/>
  <c r="BL734" i="1"/>
  <c r="BD735" i="1"/>
  <c r="BI735" i="1" s="1"/>
  <c r="BE735" i="1"/>
  <c r="BF735" i="1"/>
  <c r="BK735" i="1" s="1"/>
  <c r="BG735" i="1"/>
  <c r="BJ735" i="1"/>
  <c r="BL735" i="1"/>
  <c r="BD736" i="1"/>
  <c r="BI736" i="1" s="1"/>
  <c r="BE736" i="1"/>
  <c r="BF736" i="1"/>
  <c r="BK736" i="1" s="1"/>
  <c r="BG736" i="1"/>
  <c r="BJ736" i="1"/>
  <c r="BL736" i="1"/>
  <c r="BD737" i="1"/>
  <c r="BI737" i="1" s="1"/>
  <c r="BE737" i="1"/>
  <c r="BF737" i="1"/>
  <c r="BK737" i="1" s="1"/>
  <c r="BG737" i="1"/>
  <c r="BJ737" i="1"/>
  <c r="BL737" i="1"/>
  <c r="BD738" i="1"/>
  <c r="BI738" i="1" s="1"/>
  <c r="BE738" i="1"/>
  <c r="BF738" i="1"/>
  <c r="BK738" i="1" s="1"/>
  <c r="BG738" i="1"/>
  <c r="BJ738" i="1"/>
  <c r="BL738" i="1"/>
  <c r="BD739" i="1"/>
  <c r="BI739" i="1" s="1"/>
  <c r="BE739" i="1"/>
  <c r="BF739" i="1"/>
  <c r="BK739" i="1" s="1"/>
  <c r="BG739" i="1"/>
  <c r="BJ739" i="1"/>
  <c r="BL739" i="1"/>
  <c r="BD740" i="1"/>
  <c r="BI740" i="1" s="1"/>
  <c r="BE740" i="1"/>
  <c r="BF740" i="1"/>
  <c r="BK740" i="1" s="1"/>
  <c r="BG740" i="1"/>
  <c r="BJ740" i="1"/>
  <c r="BL740" i="1"/>
  <c r="BD741" i="1"/>
  <c r="BI741" i="1" s="1"/>
  <c r="BE741" i="1"/>
  <c r="BF741" i="1"/>
  <c r="BK741" i="1" s="1"/>
  <c r="BG741" i="1"/>
  <c r="BJ741" i="1"/>
  <c r="BL741" i="1"/>
  <c r="BD742" i="1"/>
  <c r="BI742" i="1" s="1"/>
  <c r="BE742" i="1"/>
  <c r="BF742" i="1"/>
  <c r="BK742" i="1" s="1"/>
  <c r="BG742" i="1"/>
  <c r="BJ742" i="1"/>
  <c r="BL742" i="1"/>
  <c r="BD743" i="1"/>
  <c r="BI743" i="1" s="1"/>
  <c r="BE743" i="1"/>
  <c r="BF743" i="1"/>
  <c r="BK743" i="1" s="1"/>
  <c r="BG743" i="1"/>
  <c r="BJ743" i="1"/>
  <c r="BL743" i="1"/>
  <c r="BD744" i="1"/>
  <c r="BI744" i="1" s="1"/>
  <c r="BE744" i="1"/>
  <c r="BF744" i="1"/>
  <c r="BK744" i="1" s="1"/>
  <c r="BG744" i="1"/>
  <c r="BJ744" i="1"/>
  <c r="BL744" i="1"/>
  <c r="BD745" i="1"/>
  <c r="BI745" i="1" s="1"/>
  <c r="BE745" i="1"/>
  <c r="BF745" i="1"/>
  <c r="BK745" i="1" s="1"/>
  <c r="BG745" i="1"/>
  <c r="BJ745" i="1"/>
  <c r="BL745" i="1"/>
  <c r="BD746" i="1"/>
  <c r="BI746" i="1" s="1"/>
  <c r="BE746" i="1"/>
  <c r="BF746" i="1"/>
  <c r="BK746" i="1" s="1"/>
  <c r="BG746" i="1"/>
  <c r="BJ746" i="1"/>
  <c r="BL746" i="1"/>
  <c r="BD747" i="1"/>
  <c r="BI747" i="1" s="1"/>
  <c r="BE747" i="1"/>
  <c r="BF747" i="1"/>
  <c r="BK747" i="1" s="1"/>
  <c r="BG747" i="1"/>
  <c r="BJ747" i="1"/>
  <c r="BL747" i="1"/>
  <c r="BD748" i="1"/>
  <c r="BI748" i="1" s="1"/>
  <c r="BE748" i="1"/>
  <c r="BF748" i="1"/>
  <c r="BK748" i="1" s="1"/>
  <c r="BG748" i="1"/>
  <c r="BJ748" i="1"/>
  <c r="BL748" i="1"/>
  <c r="BD749" i="1"/>
  <c r="BI749" i="1" s="1"/>
  <c r="BE749" i="1"/>
  <c r="BF749" i="1"/>
  <c r="BK749" i="1" s="1"/>
  <c r="BG749" i="1"/>
  <c r="BJ749" i="1"/>
  <c r="BL749" i="1"/>
  <c r="BD750" i="1"/>
  <c r="BI750" i="1" s="1"/>
  <c r="BE750" i="1"/>
  <c r="BF750" i="1"/>
  <c r="BK750" i="1" s="1"/>
  <c r="BG750" i="1"/>
  <c r="BJ750" i="1"/>
  <c r="BL750" i="1"/>
  <c r="BD751" i="1"/>
  <c r="BI751" i="1" s="1"/>
  <c r="BE751" i="1"/>
  <c r="BF751" i="1"/>
  <c r="BK751" i="1" s="1"/>
  <c r="BG751" i="1"/>
  <c r="BJ751" i="1"/>
  <c r="BL751" i="1"/>
  <c r="BD752" i="1"/>
  <c r="BI752" i="1" s="1"/>
  <c r="BE752" i="1"/>
  <c r="BF752" i="1"/>
  <c r="BK752" i="1" s="1"/>
  <c r="BG752" i="1"/>
  <c r="BJ752" i="1"/>
  <c r="BL752" i="1"/>
  <c r="BD753" i="1"/>
  <c r="BI753" i="1" s="1"/>
  <c r="BE753" i="1"/>
  <c r="BF753" i="1"/>
  <c r="BK753" i="1" s="1"/>
  <c r="BG753" i="1"/>
  <c r="BJ753" i="1"/>
  <c r="BL753" i="1"/>
  <c r="BD754" i="1"/>
  <c r="BI754" i="1" s="1"/>
  <c r="BE754" i="1"/>
  <c r="BF754" i="1"/>
  <c r="BK754" i="1" s="1"/>
  <c r="BG754" i="1"/>
  <c r="BJ754" i="1"/>
  <c r="BL754" i="1"/>
  <c r="BD755" i="1"/>
  <c r="BI755" i="1" s="1"/>
  <c r="BE755" i="1"/>
  <c r="BF755" i="1"/>
  <c r="BK755" i="1" s="1"/>
  <c r="BG755" i="1"/>
  <c r="BJ755" i="1"/>
  <c r="BL755" i="1"/>
  <c r="BD756" i="1"/>
  <c r="BI756" i="1" s="1"/>
  <c r="BE756" i="1"/>
  <c r="BF756" i="1"/>
  <c r="BK756" i="1" s="1"/>
  <c r="BG756" i="1"/>
  <c r="BJ756" i="1"/>
  <c r="BL756" i="1"/>
  <c r="BD757" i="1"/>
  <c r="BI757" i="1" s="1"/>
  <c r="BE757" i="1"/>
  <c r="BF757" i="1"/>
  <c r="BK757" i="1" s="1"/>
  <c r="BG757" i="1"/>
  <c r="BJ757" i="1"/>
  <c r="BL757" i="1"/>
  <c r="BD758" i="1"/>
  <c r="BI758" i="1" s="1"/>
  <c r="BE758" i="1"/>
  <c r="BF758" i="1"/>
  <c r="BK758" i="1" s="1"/>
  <c r="BG758" i="1"/>
  <c r="BJ758" i="1"/>
  <c r="BL758" i="1"/>
  <c r="BD759" i="1"/>
  <c r="BI759" i="1" s="1"/>
  <c r="BE759" i="1"/>
  <c r="BF759" i="1"/>
  <c r="BK759" i="1" s="1"/>
  <c r="BG759" i="1"/>
  <c r="BJ759" i="1"/>
  <c r="BL759" i="1"/>
  <c r="BD760" i="1"/>
  <c r="BI760" i="1" s="1"/>
  <c r="BE760" i="1"/>
  <c r="BF760" i="1"/>
  <c r="BK760" i="1" s="1"/>
  <c r="BG760" i="1"/>
  <c r="BJ760" i="1"/>
  <c r="BL760" i="1"/>
  <c r="BD761" i="1"/>
  <c r="BI761" i="1" s="1"/>
  <c r="BE761" i="1"/>
  <c r="BF761" i="1"/>
  <c r="BK761" i="1" s="1"/>
  <c r="BG761" i="1"/>
  <c r="BJ761" i="1"/>
  <c r="BL761" i="1"/>
  <c r="BD762" i="1"/>
  <c r="BI762" i="1" s="1"/>
  <c r="BE762" i="1"/>
  <c r="BF762" i="1"/>
  <c r="BK762" i="1" s="1"/>
  <c r="BG762" i="1"/>
  <c r="BJ762" i="1"/>
  <c r="BL762" i="1"/>
  <c r="BD763" i="1"/>
  <c r="BI763" i="1" s="1"/>
  <c r="BE763" i="1"/>
  <c r="BF763" i="1"/>
  <c r="BK763" i="1" s="1"/>
  <c r="BG763" i="1"/>
  <c r="BJ763" i="1"/>
  <c r="BL763" i="1"/>
  <c r="BD764" i="1"/>
  <c r="BI764" i="1" s="1"/>
  <c r="BE764" i="1"/>
  <c r="BF764" i="1"/>
  <c r="BK764" i="1" s="1"/>
  <c r="BG764" i="1"/>
  <c r="BJ764" i="1"/>
  <c r="BL764" i="1"/>
  <c r="BD765" i="1"/>
  <c r="BI765" i="1" s="1"/>
  <c r="BE765" i="1"/>
  <c r="BF765" i="1"/>
  <c r="BK765" i="1" s="1"/>
  <c r="BG765" i="1"/>
  <c r="BJ765" i="1"/>
  <c r="BL765" i="1"/>
  <c r="BD766" i="1"/>
  <c r="BI766" i="1" s="1"/>
  <c r="BE766" i="1"/>
  <c r="BF766" i="1"/>
  <c r="BK766" i="1" s="1"/>
  <c r="BG766" i="1"/>
  <c r="BJ766" i="1"/>
  <c r="BL766" i="1"/>
  <c r="BD767" i="1"/>
  <c r="BI767" i="1" s="1"/>
  <c r="BE767" i="1"/>
  <c r="BF767" i="1"/>
  <c r="BK767" i="1" s="1"/>
  <c r="BG767" i="1"/>
  <c r="BJ767" i="1"/>
  <c r="BL767" i="1"/>
  <c r="BD768" i="1"/>
  <c r="BI768" i="1" s="1"/>
  <c r="BE768" i="1"/>
  <c r="BF768" i="1"/>
  <c r="BK768" i="1" s="1"/>
  <c r="BG768" i="1"/>
  <c r="BJ768" i="1"/>
  <c r="BL768" i="1"/>
  <c r="BD769" i="1"/>
  <c r="BI769" i="1" s="1"/>
  <c r="BE769" i="1"/>
  <c r="BF769" i="1"/>
  <c r="BK769" i="1" s="1"/>
  <c r="BG769" i="1"/>
  <c r="BJ769" i="1"/>
  <c r="BL769" i="1"/>
  <c r="BD770" i="1"/>
  <c r="BI770" i="1" s="1"/>
  <c r="BE770" i="1"/>
  <c r="BF770" i="1"/>
  <c r="BK770" i="1" s="1"/>
  <c r="BG770" i="1"/>
  <c r="BJ770" i="1"/>
  <c r="BL770" i="1"/>
  <c r="BD771" i="1"/>
  <c r="BI771" i="1" s="1"/>
  <c r="BE771" i="1"/>
  <c r="BF771" i="1"/>
  <c r="BK771" i="1" s="1"/>
  <c r="BG771" i="1"/>
  <c r="BJ771" i="1"/>
  <c r="BL771" i="1"/>
  <c r="BD772" i="1"/>
  <c r="BI772" i="1" s="1"/>
  <c r="BE772" i="1"/>
  <c r="BF772" i="1"/>
  <c r="BK772" i="1" s="1"/>
  <c r="BG772" i="1"/>
  <c r="BJ772" i="1"/>
  <c r="BL772" i="1"/>
  <c r="BD773" i="1"/>
  <c r="BI773" i="1" s="1"/>
  <c r="BE773" i="1"/>
  <c r="BF773" i="1"/>
  <c r="BK773" i="1" s="1"/>
  <c r="BG773" i="1"/>
  <c r="BJ773" i="1"/>
  <c r="BL773" i="1"/>
  <c r="BD774" i="1"/>
  <c r="BI774" i="1" s="1"/>
  <c r="BE774" i="1"/>
  <c r="BF774" i="1"/>
  <c r="BK774" i="1" s="1"/>
  <c r="BG774" i="1"/>
  <c r="BJ774" i="1"/>
  <c r="BL774" i="1"/>
  <c r="BD775" i="1"/>
  <c r="BI775" i="1" s="1"/>
  <c r="BE775" i="1"/>
  <c r="BF775" i="1"/>
  <c r="BK775" i="1" s="1"/>
  <c r="BG775" i="1"/>
  <c r="BJ775" i="1"/>
  <c r="BL775" i="1"/>
  <c r="BD776" i="1"/>
  <c r="BI776" i="1" s="1"/>
  <c r="BE776" i="1"/>
  <c r="BF776" i="1"/>
  <c r="BK776" i="1" s="1"/>
  <c r="BG776" i="1"/>
  <c r="BJ776" i="1"/>
  <c r="BL776" i="1"/>
  <c r="BD777" i="1"/>
  <c r="BI777" i="1" s="1"/>
  <c r="BE777" i="1"/>
  <c r="BF777" i="1"/>
  <c r="BK777" i="1" s="1"/>
  <c r="BG777" i="1"/>
  <c r="BJ777" i="1"/>
  <c r="BL777" i="1"/>
  <c r="BD778" i="1"/>
  <c r="BI778" i="1" s="1"/>
  <c r="BE778" i="1"/>
  <c r="BF778" i="1"/>
  <c r="BK778" i="1" s="1"/>
  <c r="BG778" i="1"/>
  <c r="BJ778" i="1"/>
  <c r="BL778" i="1"/>
  <c r="BD779" i="1"/>
  <c r="BI779" i="1" s="1"/>
  <c r="BE779" i="1"/>
  <c r="BF779" i="1"/>
  <c r="BK779" i="1" s="1"/>
  <c r="BG779" i="1"/>
  <c r="BJ779" i="1"/>
  <c r="BL779" i="1"/>
  <c r="BD780" i="1"/>
  <c r="BI780" i="1" s="1"/>
  <c r="BE780" i="1"/>
  <c r="BF780" i="1"/>
  <c r="BK780" i="1" s="1"/>
  <c r="BG780" i="1"/>
  <c r="BJ780" i="1"/>
  <c r="BL780" i="1"/>
  <c r="BD781" i="1"/>
  <c r="BI781" i="1" s="1"/>
  <c r="BE781" i="1"/>
  <c r="BF781" i="1"/>
  <c r="BK781" i="1" s="1"/>
  <c r="BG781" i="1"/>
  <c r="BJ781" i="1"/>
  <c r="BL781" i="1"/>
  <c r="BD782" i="1"/>
  <c r="BI782" i="1" s="1"/>
  <c r="BE782" i="1"/>
  <c r="BF782" i="1"/>
  <c r="BK782" i="1" s="1"/>
  <c r="BG782" i="1"/>
  <c r="BJ782" i="1"/>
  <c r="BL782" i="1"/>
  <c r="BD783" i="1"/>
  <c r="BI783" i="1" s="1"/>
  <c r="BE783" i="1"/>
  <c r="BF783" i="1"/>
  <c r="BK783" i="1" s="1"/>
  <c r="BG783" i="1"/>
  <c r="BJ783" i="1"/>
  <c r="BL783" i="1"/>
  <c r="BD784" i="1"/>
  <c r="BI784" i="1" s="1"/>
  <c r="BE784" i="1"/>
  <c r="BF784" i="1"/>
  <c r="BK784" i="1" s="1"/>
  <c r="BG784" i="1"/>
  <c r="BJ784" i="1"/>
  <c r="BL784" i="1"/>
  <c r="BD785" i="1"/>
  <c r="BI785" i="1" s="1"/>
  <c r="BE785" i="1"/>
  <c r="BF785" i="1"/>
  <c r="BK785" i="1" s="1"/>
  <c r="BG785" i="1"/>
  <c r="BJ785" i="1"/>
  <c r="BL785" i="1"/>
  <c r="BD786" i="1"/>
  <c r="BI786" i="1" s="1"/>
  <c r="BE786" i="1"/>
  <c r="BF786" i="1"/>
  <c r="BK786" i="1" s="1"/>
  <c r="BG786" i="1"/>
  <c r="BJ786" i="1"/>
  <c r="BL786" i="1"/>
  <c r="BD787" i="1"/>
  <c r="BI787" i="1" s="1"/>
  <c r="BE787" i="1"/>
  <c r="BF787" i="1"/>
  <c r="BK787" i="1" s="1"/>
  <c r="BG787" i="1"/>
  <c r="BJ787" i="1"/>
  <c r="BL787" i="1"/>
  <c r="BD788" i="1"/>
  <c r="BI788" i="1" s="1"/>
  <c r="BE788" i="1"/>
  <c r="BF788" i="1"/>
  <c r="BK788" i="1" s="1"/>
  <c r="BG788" i="1"/>
  <c r="BJ788" i="1"/>
  <c r="BL788" i="1"/>
  <c r="BD789" i="1"/>
  <c r="BI789" i="1" s="1"/>
  <c r="BE789" i="1"/>
  <c r="BF789" i="1"/>
  <c r="BK789" i="1" s="1"/>
  <c r="BG789" i="1"/>
  <c r="BJ789" i="1"/>
  <c r="BL789" i="1"/>
  <c r="BD790" i="1"/>
  <c r="BI790" i="1" s="1"/>
  <c r="BE790" i="1"/>
  <c r="BF790" i="1"/>
  <c r="BK790" i="1" s="1"/>
  <c r="BG790" i="1"/>
  <c r="BJ790" i="1"/>
  <c r="BL790" i="1"/>
  <c r="BD791" i="1"/>
  <c r="BI791" i="1" s="1"/>
  <c r="BE791" i="1"/>
  <c r="BF791" i="1"/>
  <c r="BK791" i="1" s="1"/>
  <c r="BG791" i="1"/>
  <c r="BJ791" i="1"/>
  <c r="BL791" i="1"/>
  <c r="BD792" i="1"/>
  <c r="BI792" i="1" s="1"/>
  <c r="BE792" i="1"/>
  <c r="BF792" i="1"/>
  <c r="BK792" i="1" s="1"/>
  <c r="BG792" i="1"/>
  <c r="BJ792" i="1"/>
  <c r="BL792" i="1"/>
  <c r="BD793" i="1"/>
  <c r="BI793" i="1" s="1"/>
  <c r="BE793" i="1"/>
  <c r="BF793" i="1"/>
  <c r="BK793" i="1" s="1"/>
  <c r="BG793" i="1"/>
  <c r="BJ793" i="1"/>
  <c r="BL793" i="1"/>
  <c r="BD794" i="1"/>
  <c r="BI794" i="1" s="1"/>
  <c r="BE794" i="1"/>
  <c r="BF794" i="1"/>
  <c r="BK794" i="1" s="1"/>
  <c r="BG794" i="1"/>
  <c r="BJ794" i="1"/>
  <c r="BL794" i="1"/>
  <c r="BD795" i="1"/>
  <c r="BI795" i="1" s="1"/>
  <c r="BE795" i="1"/>
  <c r="BF795" i="1"/>
  <c r="BK795" i="1" s="1"/>
  <c r="BG795" i="1"/>
  <c r="BJ795" i="1"/>
  <c r="BL795" i="1"/>
  <c r="BD796" i="1"/>
  <c r="BI796" i="1" s="1"/>
  <c r="BE796" i="1"/>
  <c r="BF796" i="1"/>
  <c r="BK796" i="1" s="1"/>
  <c r="BG796" i="1"/>
  <c r="BJ796" i="1"/>
  <c r="BL796" i="1"/>
  <c r="BD797" i="1"/>
  <c r="BI797" i="1" s="1"/>
  <c r="BE797" i="1"/>
  <c r="BF797" i="1"/>
  <c r="BK797" i="1" s="1"/>
  <c r="BG797" i="1"/>
  <c r="BJ797" i="1"/>
  <c r="BL797" i="1"/>
  <c r="BD798" i="1"/>
  <c r="BI798" i="1" s="1"/>
  <c r="BE798" i="1"/>
  <c r="BF798" i="1"/>
  <c r="BK798" i="1" s="1"/>
  <c r="BG798" i="1"/>
  <c r="BJ798" i="1"/>
  <c r="BL798" i="1"/>
  <c r="BD799" i="1"/>
  <c r="BI799" i="1" s="1"/>
  <c r="BE799" i="1"/>
  <c r="BF799" i="1"/>
  <c r="BK799" i="1" s="1"/>
  <c r="BG799" i="1"/>
  <c r="BJ799" i="1"/>
  <c r="BL799" i="1"/>
  <c r="BD800" i="1"/>
  <c r="BI800" i="1" s="1"/>
  <c r="BE800" i="1"/>
  <c r="BF800" i="1"/>
  <c r="BK800" i="1" s="1"/>
  <c r="BG800" i="1"/>
  <c r="BJ800" i="1"/>
  <c r="BL800" i="1"/>
  <c r="BD801" i="1"/>
  <c r="BI801" i="1" s="1"/>
  <c r="BE801" i="1"/>
  <c r="BF801" i="1"/>
  <c r="BK801" i="1" s="1"/>
  <c r="BG801" i="1"/>
  <c r="BJ801" i="1"/>
  <c r="BL801" i="1"/>
  <c r="BD802" i="1"/>
  <c r="BI802" i="1" s="1"/>
  <c r="BE802" i="1"/>
  <c r="BF802" i="1"/>
  <c r="BK802" i="1" s="1"/>
  <c r="BG802" i="1"/>
  <c r="BJ802" i="1"/>
  <c r="BL802" i="1"/>
  <c r="BD803" i="1"/>
  <c r="BI803" i="1" s="1"/>
  <c r="BE803" i="1"/>
  <c r="BF803" i="1"/>
  <c r="BK803" i="1" s="1"/>
  <c r="BG803" i="1"/>
  <c r="BJ803" i="1"/>
  <c r="BL803" i="1"/>
  <c r="BD804" i="1"/>
  <c r="BI804" i="1" s="1"/>
  <c r="BE804" i="1"/>
  <c r="BF804" i="1"/>
  <c r="BK804" i="1" s="1"/>
  <c r="BG804" i="1"/>
  <c r="BJ804" i="1"/>
  <c r="BL804" i="1"/>
  <c r="BD805" i="1"/>
  <c r="BI805" i="1" s="1"/>
  <c r="BE805" i="1"/>
  <c r="BF805" i="1"/>
  <c r="BK805" i="1" s="1"/>
  <c r="BG805" i="1"/>
  <c r="BJ805" i="1"/>
  <c r="BL805" i="1"/>
  <c r="BD806" i="1"/>
  <c r="BI806" i="1" s="1"/>
  <c r="BE806" i="1"/>
  <c r="BF806" i="1"/>
  <c r="BK806" i="1" s="1"/>
  <c r="BG806" i="1"/>
  <c r="BJ806" i="1"/>
  <c r="BL806" i="1"/>
  <c r="BD807" i="1"/>
  <c r="BI807" i="1" s="1"/>
  <c r="BE807" i="1"/>
  <c r="BF807" i="1"/>
  <c r="BK807" i="1" s="1"/>
  <c r="BG807" i="1"/>
  <c r="BJ807" i="1"/>
  <c r="BL807" i="1"/>
  <c r="BD808" i="1"/>
  <c r="BI808" i="1" s="1"/>
  <c r="BE808" i="1"/>
  <c r="BF808" i="1"/>
  <c r="BK808" i="1" s="1"/>
  <c r="BG808" i="1"/>
  <c r="BJ808" i="1"/>
  <c r="BL808" i="1"/>
  <c r="BD809" i="1"/>
  <c r="BI809" i="1" s="1"/>
  <c r="BE809" i="1"/>
  <c r="BF809" i="1"/>
  <c r="BK809" i="1" s="1"/>
  <c r="BG809" i="1"/>
  <c r="BJ809" i="1"/>
  <c r="BL809" i="1"/>
  <c r="BD810" i="1"/>
  <c r="BI810" i="1" s="1"/>
  <c r="BE810" i="1"/>
  <c r="BF810" i="1"/>
  <c r="BK810" i="1" s="1"/>
  <c r="BG810" i="1"/>
  <c r="BJ810" i="1"/>
  <c r="BL810" i="1"/>
  <c r="BD811" i="1"/>
  <c r="BI811" i="1" s="1"/>
  <c r="BE811" i="1"/>
  <c r="BF811" i="1"/>
  <c r="BK811" i="1" s="1"/>
  <c r="BG811" i="1"/>
  <c r="BJ811" i="1"/>
  <c r="BL811" i="1"/>
  <c r="BD812" i="1"/>
  <c r="BI812" i="1" s="1"/>
  <c r="BE812" i="1"/>
  <c r="BF812" i="1"/>
  <c r="BK812" i="1" s="1"/>
  <c r="BG812" i="1"/>
  <c r="BJ812" i="1"/>
  <c r="BL812" i="1"/>
  <c r="BD813" i="1"/>
  <c r="BI813" i="1" s="1"/>
  <c r="BE813" i="1"/>
  <c r="BF813" i="1"/>
  <c r="BK813" i="1" s="1"/>
  <c r="BG813" i="1"/>
  <c r="BJ813" i="1"/>
  <c r="BL813" i="1"/>
  <c r="BD814" i="1"/>
  <c r="BI814" i="1" s="1"/>
  <c r="BE814" i="1"/>
  <c r="BF814" i="1"/>
  <c r="BK814" i="1" s="1"/>
  <c r="BG814" i="1"/>
  <c r="BJ814" i="1"/>
  <c r="BL814" i="1"/>
  <c r="BD815" i="1"/>
  <c r="BI815" i="1" s="1"/>
  <c r="BE815" i="1"/>
  <c r="BF815" i="1"/>
  <c r="BK815" i="1" s="1"/>
  <c r="BG815" i="1"/>
  <c r="BJ815" i="1"/>
  <c r="BL815" i="1"/>
  <c r="BD816" i="1"/>
  <c r="BI816" i="1" s="1"/>
  <c r="BE816" i="1"/>
  <c r="BF816" i="1"/>
  <c r="BK816" i="1" s="1"/>
  <c r="BG816" i="1"/>
  <c r="BJ816" i="1"/>
  <c r="BL816" i="1"/>
  <c r="BD817" i="1"/>
  <c r="BI817" i="1" s="1"/>
  <c r="BE817" i="1"/>
  <c r="BF817" i="1"/>
  <c r="BK817" i="1" s="1"/>
  <c r="BG817" i="1"/>
  <c r="BJ817" i="1"/>
  <c r="BL817" i="1"/>
  <c r="BD818" i="1"/>
  <c r="BI818" i="1" s="1"/>
  <c r="BE818" i="1"/>
  <c r="BF818" i="1"/>
  <c r="BK818" i="1" s="1"/>
  <c r="BG818" i="1"/>
  <c r="BJ818" i="1"/>
  <c r="BL818" i="1"/>
  <c r="BD819" i="1"/>
  <c r="BI819" i="1" s="1"/>
  <c r="BE819" i="1"/>
  <c r="BF819" i="1"/>
  <c r="BK819" i="1" s="1"/>
  <c r="BG819" i="1"/>
  <c r="BJ819" i="1"/>
  <c r="BL819" i="1"/>
  <c r="BD820" i="1"/>
  <c r="BI820" i="1" s="1"/>
  <c r="BE820" i="1"/>
  <c r="BF820" i="1"/>
  <c r="BK820" i="1" s="1"/>
  <c r="BG820" i="1"/>
  <c r="BJ820" i="1"/>
  <c r="BL820" i="1"/>
  <c r="BD821" i="1"/>
  <c r="BI821" i="1" s="1"/>
  <c r="BE821" i="1"/>
  <c r="BF821" i="1"/>
  <c r="BK821" i="1" s="1"/>
  <c r="BG821" i="1"/>
  <c r="BJ821" i="1"/>
  <c r="BL821" i="1"/>
  <c r="BD822" i="1"/>
  <c r="BI822" i="1" s="1"/>
  <c r="BE822" i="1"/>
  <c r="BF822" i="1"/>
  <c r="BK822" i="1" s="1"/>
  <c r="BG822" i="1"/>
  <c r="BJ822" i="1"/>
  <c r="BL822" i="1"/>
  <c r="BD823" i="1"/>
  <c r="BI823" i="1" s="1"/>
  <c r="BE823" i="1"/>
  <c r="BF823" i="1"/>
  <c r="BK823" i="1" s="1"/>
  <c r="BG823" i="1"/>
  <c r="BJ823" i="1"/>
  <c r="BL823" i="1"/>
  <c r="BD824" i="1"/>
  <c r="BI824" i="1" s="1"/>
  <c r="BE824" i="1"/>
  <c r="BF824" i="1"/>
  <c r="BK824" i="1" s="1"/>
  <c r="BG824" i="1"/>
  <c r="BJ824" i="1"/>
  <c r="BL824" i="1"/>
  <c r="BD825" i="1"/>
  <c r="BI825" i="1" s="1"/>
  <c r="BE825" i="1"/>
  <c r="BF825" i="1"/>
  <c r="BK825" i="1" s="1"/>
  <c r="BG825" i="1"/>
  <c r="BJ825" i="1"/>
  <c r="BL825" i="1"/>
  <c r="BD826" i="1"/>
  <c r="BI826" i="1" s="1"/>
  <c r="BE826" i="1"/>
  <c r="BF826" i="1"/>
  <c r="BK826" i="1" s="1"/>
  <c r="BG826" i="1"/>
  <c r="BJ826" i="1"/>
  <c r="BL826" i="1"/>
  <c r="BD827" i="1"/>
  <c r="BI827" i="1" s="1"/>
  <c r="BE827" i="1"/>
  <c r="BF827" i="1"/>
  <c r="BK827" i="1" s="1"/>
  <c r="BG827" i="1"/>
  <c r="BJ827" i="1"/>
  <c r="BL827" i="1"/>
  <c r="BD828" i="1"/>
  <c r="BI828" i="1" s="1"/>
  <c r="BE828" i="1"/>
  <c r="BF828" i="1"/>
  <c r="BK828" i="1" s="1"/>
  <c r="BG828" i="1"/>
  <c r="BJ828" i="1"/>
  <c r="BL828" i="1"/>
  <c r="BD829" i="1"/>
  <c r="BI829" i="1" s="1"/>
  <c r="BE829" i="1"/>
  <c r="BF829" i="1"/>
  <c r="BK829" i="1" s="1"/>
  <c r="BG829" i="1"/>
  <c r="BJ829" i="1"/>
  <c r="BL829" i="1"/>
  <c r="BD830" i="1"/>
  <c r="BI830" i="1" s="1"/>
  <c r="BE830" i="1"/>
  <c r="BF830" i="1"/>
  <c r="BK830" i="1" s="1"/>
  <c r="BG830" i="1"/>
  <c r="BJ830" i="1"/>
  <c r="BL830" i="1"/>
  <c r="BD831" i="1"/>
  <c r="BI831" i="1" s="1"/>
  <c r="BE831" i="1"/>
  <c r="BF831" i="1"/>
  <c r="BK831" i="1" s="1"/>
  <c r="BG831" i="1"/>
  <c r="BJ831" i="1"/>
  <c r="BL831" i="1"/>
  <c r="BD832" i="1"/>
  <c r="BI832" i="1" s="1"/>
  <c r="BE832" i="1"/>
  <c r="BF832" i="1"/>
  <c r="BK832" i="1" s="1"/>
  <c r="BG832" i="1"/>
  <c r="BJ832" i="1"/>
  <c r="BL832" i="1"/>
  <c r="BD833" i="1"/>
  <c r="BI833" i="1" s="1"/>
  <c r="BE833" i="1"/>
  <c r="BF833" i="1"/>
  <c r="BK833" i="1" s="1"/>
  <c r="BG833" i="1"/>
  <c r="BJ833" i="1"/>
  <c r="BL833" i="1"/>
  <c r="BD834" i="1"/>
  <c r="BI834" i="1" s="1"/>
  <c r="BE834" i="1"/>
  <c r="BF834" i="1"/>
  <c r="BK834" i="1" s="1"/>
  <c r="BG834" i="1"/>
  <c r="BJ834" i="1"/>
  <c r="BL834" i="1"/>
  <c r="BD835" i="1"/>
  <c r="BI835" i="1" s="1"/>
  <c r="BE835" i="1"/>
  <c r="BF835" i="1"/>
  <c r="BK835" i="1" s="1"/>
  <c r="BG835" i="1"/>
  <c r="BJ835" i="1"/>
  <c r="BL835" i="1"/>
  <c r="BD836" i="1"/>
  <c r="BI836" i="1" s="1"/>
  <c r="BE836" i="1"/>
  <c r="BF836" i="1"/>
  <c r="BK836" i="1" s="1"/>
  <c r="BG836" i="1"/>
  <c r="BJ836" i="1"/>
  <c r="BL836" i="1"/>
  <c r="BD837" i="1"/>
  <c r="BI837" i="1" s="1"/>
  <c r="BE837" i="1"/>
  <c r="BF837" i="1"/>
  <c r="BK837" i="1" s="1"/>
  <c r="BG837" i="1"/>
  <c r="BJ837" i="1"/>
  <c r="BL837" i="1"/>
  <c r="BD838" i="1"/>
  <c r="BI838" i="1" s="1"/>
  <c r="BE838" i="1"/>
  <c r="BF838" i="1"/>
  <c r="BK838" i="1" s="1"/>
  <c r="BG838" i="1"/>
  <c r="BJ838" i="1"/>
  <c r="BL838" i="1"/>
  <c r="BD839" i="1"/>
  <c r="BI839" i="1" s="1"/>
  <c r="BE839" i="1"/>
  <c r="BF839" i="1"/>
  <c r="BK839" i="1" s="1"/>
  <c r="BG839" i="1"/>
  <c r="BJ839" i="1"/>
  <c r="BL839" i="1"/>
  <c r="BD840" i="1"/>
  <c r="BI840" i="1" s="1"/>
  <c r="BE840" i="1"/>
  <c r="BF840" i="1"/>
  <c r="BK840" i="1" s="1"/>
  <c r="BG840" i="1"/>
  <c r="BJ840" i="1"/>
  <c r="BL840" i="1"/>
  <c r="BD841" i="1"/>
  <c r="BI841" i="1" s="1"/>
  <c r="BE841" i="1"/>
  <c r="BF841" i="1"/>
  <c r="BK841" i="1" s="1"/>
  <c r="BG841" i="1"/>
  <c r="BJ841" i="1"/>
  <c r="BL841" i="1"/>
  <c r="BD842" i="1"/>
  <c r="BI842" i="1" s="1"/>
  <c r="BE842" i="1"/>
  <c r="BF842" i="1"/>
  <c r="BK842" i="1" s="1"/>
  <c r="BG842" i="1"/>
  <c r="BJ842" i="1"/>
  <c r="BL842" i="1"/>
  <c r="BD843" i="1"/>
  <c r="BI843" i="1" s="1"/>
  <c r="BE843" i="1"/>
  <c r="BF843" i="1"/>
  <c r="BK843" i="1" s="1"/>
  <c r="BG843" i="1"/>
  <c r="BJ843" i="1"/>
  <c r="BL843" i="1"/>
  <c r="AE93" i="6"/>
  <c r="AD93" i="6"/>
  <c r="S93" i="6"/>
  <c r="AI93" i="6" s="1"/>
  <c r="R93" i="6"/>
  <c r="AA93" i="6" s="1"/>
  <c r="K15" i="20"/>
  <c r="K16" i="20"/>
  <c r="K17" i="20"/>
  <c r="K18" i="20"/>
  <c r="K19" i="20"/>
  <c r="K22" i="20"/>
  <c r="K23" i="20"/>
  <c r="K24" i="20"/>
  <c r="K20" i="20"/>
  <c r="K21" i="20"/>
  <c r="S231" i="2"/>
  <c r="U231" i="2" s="1"/>
  <c r="V231" i="2" s="1"/>
  <c r="AE231" i="2"/>
  <c r="BI231" i="2"/>
  <c r="BE231" i="2"/>
  <c r="BF231" i="2"/>
  <c r="BK231" i="2" s="1"/>
  <c r="BG231" i="2"/>
  <c r="BJ231" i="2"/>
  <c r="BL231" i="2"/>
  <c r="S230" i="2"/>
  <c r="U230" i="2" s="1"/>
  <c r="V230" i="2" s="1"/>
  <c r="AE230" i="2"/>
  <c r="BE230" i="2"/>
  <c r="BF230" i="2"/>
  <c r="BK230" i="2" s="1"/>
  <c r="BG230" i="2"/>
  <c r="BI230" i="2"/>
  <c r="BJ230" i="2"/>
  <c r="BL230" i="2"/>
  <c r="BL229" i="2"/>
  <c r="BJ229" i="2"/>
  <c r="BG229" i="2"/>
  <c r="BF229" i="2"/>
  <c r="BK229" i="2" s="1"/>
  <c r="BE229" i="2"/>
  <c r="BI229" i="2"/>
  <c r="AE229" i="2"/>
  <c r="S229" i="2"/>
  <c r="AI229" i="2" s="1"/>
  <c r="BL228" i="2"/>
  <c r="BJ228" i="2"/>
  <c r="BI228" i="2"/>
  <c r="BG228" i="2"/>
  <c r="BF228" i="2"/>
  <c r="BK228" i="2" s="1"/>
  <c r="BE228" i="2"/>
  <c r="AE228" i="2"/>
  <c r="AD228" i="2"/>
  <c r="S228" i="2"/>
  <c r="AI228" i="2" s="1"/>
  <c r="R228" i="2"/>
  <c r="AA228" i="2" s="1"/>
  <c r="BH633" i="1" l="1"/>
  <c r="BH764" i="1"/>
  <c r="BH679" i="1"/>
  <c r="BH664" i="1"/>
  <c r="BH648" i="1"/>
  <c r="BH640" i="1"/>
  <c r="BH637" i="1"/>
  <c r="BH635" i="1"/>
  <c r="BH634" i="1"/>
  <c r="BH825" i="1"/>
  <c r="BH793" i="1"/>
  <c r="BH780" i="1"/>
  <c r="BH772" i="1"/>
  <c r="BH768" i="1"/>
  <c r="BH766" i="1"/>
  <c r="BH765" i="1"/>
  <c r="BH499" i="1"/>
  <c r="BH699" i="1"/>
  <c r="BH681" i="1"/>
  <c r="BH680" i="1"/>
  <c r="BH585" i="1"/>
  <c r="BH531" i="1"/>
  <c r="BH514" i="1"/>
  <c r="BH507" i="1"/>
  <c r="BH503" i="1"/>
  <c r="BH501" i="1"/>
  <c r="BH841" i="1"/>
  <c r="BH827" i="1"/>
  <c r="BH826" i="1"/>
  <c r="BH733" i="1"/>
  <c r="BH713" i="1"/>
  <c r="BH671" i="1"/>
  <c r="BH667" i="1"/>
  <c r="BH666" i="1"/>
  <c r="BH665" i="1"/>
  <c r="BH617" i="1"/>
  <c r="BH601" i="1"/>
  <c r="BH593" i="1"/>
  <c r="BH589" i="1"/>
  <c r="BH587" i="1"/>
  <c r="BH586" i="1"/>
  <c r="BH809" i="1"/>
  <c r="BH795" i="1"/>
  <c r="BH794" i="1"/>
  <c r="BH749" i="1"/>
  <c r="BH741" i="1"/>
  <c r="BH737" i="1"/>
  <c r="BH735" i="1"/>
  <c r="BH691" i="1"/>
  <c r="BH683" i="1"/>
  <c r="BH656" i="1"/>
  <c r="BH650" i="1"/>
  <c r="BH649" i="1"/>
  <c r="BH625" i="1"/>
  <c r="BH621" i="1"/>
  <c r="BH619" i="1"/>
  <c r="BH618" i="1"/>
  <c r="BH561" i="1"/>
  <c r="BH541" i="1"/>
  <c r="BH535" i="1"/>
  <c r="BH533" i="1"/>
  <c r="BH532" i="1"/>
  <c r="BH483" i="1"/>
  <c r="BH475" i="1"/>
  <c r="BH471" i="1"/>
  <c r="BH843" i="1"/>
  <c r="BH842" i="1"/>
  <c r="BH817" i="1"/>
  <c r="BH813" i="1"/>
  <c r="BH811" i="1"/>
  <c r="BH810" i="1"/>
  <c r="BH785" i="1"/>
  <c r="BH782" i="1"/>
  <c r="BH781" i="1"/>
  <c r="BH757" i="1"/>
  <c r="BH753" i="1"/>
  <c r="BH751" i="1"/>
  <c r="BH750" i="1"/>
  <c r="BH723" i="1"/>
  <c r="BH717" i="1"/>
  <c r="BH715" i="1"/>
  <c r="BH695" i="1"/>
  <c r="BH693" i="1"/>
  <c r="BH673" i="1"/>
  <c r="BH660" i="1"/>
  <c r="BH658" i="1"/>
  <c r="BH657" i="1"/>
  <c r="BH642" i="1"/>
  <c r="BH641" i="1"/>
  <c r="BH626" i="1"/>
  <c r="BH609" i="1"/>
  <c r="BH605" i="1"/>
  <c r="BH603" i="1"/>
  <c r="BH577" i="1"/>
  <c r="BH569" i="1"/>
  <c r="BH565" i="1"/>
  <c r="BH563" i="1"/>
  <c r="BH562" i="1"/>
  <c r="BH522" i="1"/>
  <c r="BH518" i="1"/>
  <c r="BH516" i="1"/>
  <c r="BH515" i="1"/>
  <c r="BH491" i="1"/>
  <c r="BH487" i="1"/>
  <c r="BH485" i="1"/>
  <c r="BH231" i="2"/>
  <c r="BH675" i="1"/>
  <c r="BH644" i="1"/>
  <c r="BH629" i="1"/>
  <c r="BH627" i="1"/>
  <c r="BH613" i="1"/>
  <c r="BH611" i="1"/>
  <c r="BH610" i="1"/>
  <c r="BH597" i="1"/>
  <c r="BH595" i="1"/>
  <c r="BH594" i="1"/>
  <c r="BH581" i="1"/>
  <c r="BH579" i="1"/>
  <c r="BH578" i="1"/>
  <c r="BH553" i="1"/>
  <c r="BH833" i="1"/>
  <c r="BH829" i="1"/>
  <c r="BH801" i="1"/>
  <c r="BH797" i="1"/>
  <c r="BH776" i="1"/>
  <c r="BH774" i="1"/>
  <c r="BH773" i="1"/>
  <c r="BH761" i="1"/>
  <c r="BH759" i="1"/>
  <c r="BH745" i="1"/>
  <c r="BH743" i="1"/>
  <c r="BH742" i="1"/>
  <c r="BH729" i="1"/>
  <c r="BH727" i="1"/>
  <c r="BH725" i="1"/>
  <c r="BH724" i="1"/>
  <c r="BH705" i="1"/>
  <c r="BH701" i="1"/>
  <c r="BH652" i="1"/>
  <c r="BH549" i="1"/>
  <c r="BH545" i="1"/>
  <c r="BH543" i="1"/>
  <c r="BH542" i="1"/>
  <c r="BH527" i="1"/>
  <c r="BH525" i="1"/>
  <c r="BH511" i="1"/>
  <c r="BH509" i="1"/>
  <c r="BH508" i="1"/>
  <c r="BH495" i="1"/>
  <c r="BH493" i="1"/>
  <c r="BH479" i="1"/>
  <c r="BH477" i="1"/>
  <c r="BH476" i="1"/>
  <c r="BH837" i="1"/>
  <c r="BH835" i="1"/>
  <c r="BH834" i="1"/>
  <c r="BH821" i="1"/>
  <c r="BH819" i="1"/>
  <c r="BH818" i="1"/>
  <c r="BH805" i="1"/>
  <c r="BH803" i="1"/>
  <c r="BH802" i="1"/>
  <c r="BH789" i="1"/>
  <c r="BH787" i="1"/>
  <c r="BH786" i="1"/>
  <c r="BH778" i="1"/>
  <c r="BH777" i="1"/>
  <c r="BH770" i="1"/>
  <c r="BH762" i="1"/>
  <c r="BH755" i="1"/>
  <c r="BH747" i="1"/>
  <c r="BH746" i="1"/>
  <c r="BH739" i="1"/>
  <c r="BH731" i="1"/>
  <c r="BH719" i="1"/>
  <c r="BH709" i="1"/>
  <c r="BH707" i="1"/>
  <c r="BH706" i="1"/>
  <c r="BH697" i="1"/>
  <c r="BH689" i="1"/>
  <c r="BH685" i="1"/>
  <c r="BH684" i="1"/>
  <c r="BH677" i="1"/>
  <c r="BH669" i="1"/>
  <c r="BH662" i="1"/>
  <c r="BH661" i="1"/>
  <c r="BH654" i="1"/>
  <c r="BH646" i="1"/>
  <c r="BH638" i="1"/>
  <c r="BH631" i="1"/>
  <c r="BH630" i="1"/>
  <c r="BH623" i="1"/>
  <c r="BH622" i="1"/>
  <c r="BH615" i="1"/>
  <c r="BH614" i="1"/>
  <c r="BH607" i="1"/>
  <c r="BH606" i="1"/>
  <c r="BH599" i="1"/>
  <c r="BH598" i="1"/>
  <c r="BH591" i="1"/>
  <c r="BH590" i="1"/>
  <c r="BH583" i="1"/>
  <c r="BH582" i="1"/>
  <c r="BH575" i="1"/>
  <c r="BH573" i="1"/>
  <c r="BH572" i="1"/>
  <c r="BH571" i="1"/>
  <c r="BH570" i="1"/>
  <c r="BH557" i="1"/>
  <c r="BH555" i="1"/>
  <c r="BH554" i="1"/>
  <c r="BH550" i="1"/>
  <c r="BH537" i="1"/>
  <c r="BH529" i="1"/>
  <c r="BH520" i="1"/>
  <c r="BH519" i="1"/>
  <c r="BH513" i="1"/>
  <c r="BH512" i="1"/>
  <c r="BH505" i="1"/>
  <c r="BH504" i="1"/>
  <c r="BH497" i="1"/>
  <c r="BH496" i="1"/>
  <c r="BH489" i="1"/>
  <c r="BH488" i="1"/>
  <c r="BH481" i="1"/>
  <c r="BH473" i="1"/>
  <c r="BH472" i="1"/>
  <c r="BH687" i="1"/>
  <c r="BH839" i="1"/>
  <c r="BH838" i="1"/>
  <c r="BH831" i="1"/>
  <c r="BH830" i="1"/>
  <c r="BH823" i="1"/>
  <c r="BH822" i="1"/>
  <c r="BH815" i="1"/>
  <c r="BH814" i="1"/>
  <c r="BH807" i="1"/>
  <c r="BH806" i="1"/>
  <c r="BH799" i="1"/>
  <c r="BH798" i="1"/>
  <c r="BH791" i="1"/>
  <c r="BH790" i="1"/>
  <c r="BH771" i="1"/>
  <c r="BH767" i="1"/>
  <c r="BH763" i="1"/>
  <c r="BH760" i="1"/>
  <c r="BH756" i="1"/>
  <c r="BH752" i="1"/>
  <c r="BH748" i="1"/>
  <c r="BH736" i="1"/>
  <c r="BH732" i="1"/>
  <c r="BH728" i="1"/>
  <c r="BH721" i="1"/>
  <c r="BH720" i="1"/>
  <c r="BH716" i="1"/>
  <c r="BH711" i="1"/>
  <c r="BH710" i="1"/>
  <c r="BH703" i="1"/>
  <c r="BH702" i="1"/>
  <c r="BH698" i="1"/>
  <c r="BH694" i="1"/>
  <c r="BH690" i="1"/>
  <c r="BH686" i="1"/>
  <c r="BH682" i="1"/>
  <c r="BH674" i="1"/>
  <c r="BH670" i="1"/>
  <c r="BH663" i="1"/>
  <c r="BH655" i="1"/>
  <c r="BH651" i="1"/>
  <c r="BH647" i="1"/>
  <c r="BH639" i="1"/>
  <c r="BH636" i="1"/>
  <c r="BH632" i="1"/>
  <c r="BH628" i="1"/>
  <c r="BH624" i="1"/>
  <c r="BH604" i="1"/>
  <c r="BH600" i="1"/>
  <c r="BH596" i="1"/>
  <c r="BH592" i="1"/>
  <c r="BH588" i="1"/>
  <c r="BH584" i="1"/>
  <c r="BH576" i="1"/>
  <c r="BH567" i="1"/>
  <c r="BH566" i="1"/>
  <c r="BH559" i="1"/>
  <c r="BH558" i="1"/>
  <c r="BH551" i="1"/>
  <c r="BH547" i="1"/>
  <c r="BH546" i="1"/>
  <c r="BH539" i="1"/>
  <c r="BH538" i="1"/>
  <c r="BH534" i="1"/>
  <c r="BH530" i="1"/>
  <c r="BH526" i="1"/>
  <c r="BH521" i="1"/>
  <c r="BH506" i="1"/>
  <c r="BH502" i="1"/>
  <c r="BH498" i="1"/>
  <c r="BH494" i="1"/>
  <c r="BH490" i="1"/>
  <c r="BH482" i="1"/>
  <c r="BH478" i="1"/>
  <c r="BH474" i="1"/>
  <c r="BH769" i="1"/>
  <c r="BH758" i="1"/>
  <c r="BH754" i="1"/>
  <c r="BH738" i="1"/>
  <c r="BH734" i="1"/>
  <c r="BH730" i="1"/>
  <c r="BH726" i="1"/>
  <c r="BH722" i="1"/>
  <c r="BH718" i="1"/>
  <c r="BH714" i="1"/>
  <c r="BH678" i="1"/>
  <c r="BH659" i="1"/>
  <c r="BH643" i="1"/>
  <c r="BH620" i="1"/>
  <c r="BH616" i="1"/>
  <c r="BH612" i="1"/>
  <c r="BH608" i="1"/>
  <c r="BH580" i="1"/>
  <c r="BH840" i="1"/>
  <c r="BH836" i="1"/>
  <c r="BH832" i="1"/>
  <c r="BH828" i="1"/>
  <c r="BH824" i="1"/>
  <c r="BH820" i="1"/>
  <c r="BH816" i="1"/>
  <c r="BH812" i="1"/>
  <c r="BH808" i="1"/>
  <c r="BH804" i="1"/>
  <c r="BH800" i="1"/>
  <c r="BH796" i="1"/>
  <c r="BH792" i="1"/>
  <c r="BH788" i="1"/>
  <c r="BH784" i="1"/>
  <c r="BH779" i="1"/>
  <c r="BH775" i="1"/>
  <c r="BH744" i="1"/>
  <c r="BH740" i="1"/>
  <c r="BH712" i="1"/>
  <c r="BH708" i="1"/>
  <c r="BH704" i="1"/>
  <c r="BH700" i="1"/>
  <c r="BH696" i="1"/>
  <c r="BH692" i="1"/>
  <c r="BH688" i="1"/>
  <c r="BH676" i="1"/>
  <c r="BH672" i="1"/>
  <c r="BH668" i="1"/>
  <c r="BH653" i="1"/>
  <c r="BH645" i="1"/>
  <c r="BH602" i="1"/>
  <c r="BH574" i="1"/>
  <c r="BH517" i="1"/>
  <c r="BH510" i="1"/>
  <c r="BH486" i="1"/>
  <c r="BH568" i="1"/>
  <c r="BH564" i="1"/>
  <c r="BH560" i="1"/>
  <c r="BH556" i="1"/>
  <c r="BH552" i="1"/>
  <c r="BH548" i="1"/>
  <c r="BH544" i="1"/>
  <c r="BH540" i="1"/>
  <c r="BH536" i="1"/>
  <c r="BH528" i="1"/>
  <c r="BH524" i="1"/>
  <c r="BH500" i="1"/>
  <c r="BH492" i="1"/>
  <c r="BH484" i="1"/>
  <c r="BH480" i="1"/>
  <c r="BH783" i="1"/>
  <c r="BM550" i="1"/>
  <c r="BM842" i="1"/>
  <c r="BM840" i="1"/>
  <c r="BM838" i="1"/>
  <c r="BM836" i="1"/>
  <c r="BM834" i="1"/>
  <c r="BM832" i="1"/>
  <c r="BM830" i="1"/>
  <c r="BM828" i="1"/>
  <c r="BM826" i="1"/>
  <c r="BM824" i="1"/>
  <c r="BM822" i="1"/>
  <c r="BM820" i="1"/>
  <c r="BM818" i="1"/>
  <c r="BM816" i="1"/>
  <c r="BM814" i="1"/>
  <c r="BM812" i="1"/>
  <c r="BM810" i="1"/>
  <c r="BM808" i="1"/>
  <c r="BM806" i="1"/>
  <c r="BM804" i="1"/>
  <c r="BM802" i="1"/>
  <c r="BM800" i="1"/>
  <c r="BM798" i="1"/>
  <c r="BM796" i="1"/>
  <c r="BM794" i="1"/>
  <c r="BM792" i="1"/>
  <c r="BM790" i="1"/>
  <c r="BM788" i="1"/>
  <c r="BM786" i="1"/>
  <c r="BM784" i="1"/>
  <c r="BM782" i="1"/>
  <c r="BM780" i="1"/>
  <c r="BM778" i="1"/>
  <c r="BM776" i="1"/>
  <c r="BM774" i="1"/>
  <c r="BM772" i="1"/>
  <c r="BM770" i="1"/>
  <c r="BM768" i="1"/>
  <c r="BM766" i="1"/>
  <c r="BM764" i="1"/>
  <c r="BM762" i="1"/>
  <c r="BM760" i="1"/>
  <c r="BM758" i="1"/>
  <c r="BM756" i="1"/>
  <c r="BM754" i="1"/>
  <c r="BM752" i="1"/>
  <c r="BM750" i="1"/>
  <c r="BM748" i="1"/>
  <c r="BM746" i="1"/>
  <c r="BM744" i="1"/>
  <c r="BM742" i="1"/>
  <c r="BM740" i="1"/>
  <c r="BM738" i="1"/>
  <c r="BM736" i="1"/>
  <c r="BM734" i="1"/>
  <c r="BM732" i="1"/>
  <c r="BM730" i="1"/>
  <c r="BM728" i="1"/>
  <c r="BM726" i="1"/>
  <c r="BM724" i="1"/>
  <c r="BM722" i="1"/>
  <c r="BM720" i="1"/>
  <c r="BM718" i="1"/>
  <c r="BM716" i="1"/>
  <c r="BM714" i="1"/>
  <c r="BM712" i="1"/>
  <c r="BM710" i="1"/>
  <c r="BM708" i="1"/>
  <c r="BM706" i="1"/>
  <c r="BM704" i="1"/>
  <c r="BM702" i="1"/>
  <c r="BM700" i="1"/>
  <c r="BM698" i="1"/>
  <c r="BM696" i="1"/>
  <c r="BM694" i="1"/>
  <c r="BM692" i="1"/>
  <c r="BM690" i="1"/>
  <c r="BM688" i="1"/>
  <c r="BM686" i="1"/>
  <c r="BM684" i="1"/>
  <c r="BM682" i="1"/>
  <c r="BM680" i="1"/>
  <c r="BM678" i="1"/>
  <c r="BM676" i="1"/>
  <c r="BM674" i="1"/>
  <c r="BM672" i="1"/>
  <c r="BM670" i="1"/>
  <c r="BM668" i="1"/>
  <c r="BM666" i="1"/>
  <c r="BM664" i="1"/>
  <c r="BM662" i="1"/>
  <c r="BM660" i="1"/>
  <c r="BM658" i="1"/>
  <c r="BM656" i="1"/>
  <c r="BM654" i="1"/>
  <c r="BM652" i="1"/>
  <c r="BM650" i="1"/>
  <c r="BM648" i="1"/>
  <c r="BM646" i="1"/>
  <c r="BM644" i="1"/>
  <c r="BM642" i="1"/>
  <c r="BM640" i="1"/>
  <c r="BM638" i="1"/>
  <c r="BM636" i="1"/>
  <c r="BM634" i="1"/>
  <c r="BM632" i="1"/>
  <c r="BM630" i="1"/>
  <c r="BM628" i="1"/>
  <c r="BM626" i="1"/>
  <c r="BM624" i="1"/>
  <c r="BM622" i="1"/>
  <c r="BM620" i="1"/>
  <c r="BM618" i="1"/>
  <c r="BM616" i="1"/>
  <c r="BM614" i="1"/>
  <c r="BM612" i="1"/>
  <c r="BM610" i="1"/>
  <c r="BM608" i="1"/>
  <c r="BM606" i="1"/>
  <c r="BM604" i="1"/>
  <c r="BM602" i="1"/>
  <c r="BM600" i="1"/>
  <c r="BM598" i="1"/>
  <c r="BM596" i="1"/>
  <c r="BM594" i="1"/>
  <c r="BM592" i="1"/>
  <c r="BM590" i="1"/>
  <c r="BM588" i="1"/>
  <c r="BM586" i="1"/>
  <c r="BM584" i="1"/>
  <c r="BM582" i="1"/>
  <c r="BM580" i="1"/>
  <c r="BM578" i="1"/>
  <c r="BM576" i="1"/>
  <c r="BM574" i="1"/>
  <c r="BM572" i="1"/>
  <c r="BM570" i="1"/>
  <c r="BM568" i="1"/>
  <c r="BM566" i="1"/>
  <c r="BM564" i="1"/>
  <c r="BM562" i="1"/>
  <c r="BM560" i="1"/>
  <c r="BM558" i="1"/>
  <c r="BM556" i="1"/>
  <c r="BM554" i="1"/>
  <c r="BM552" i="1"/>
  <c r="BM843" i="1"/>
  <c r="BM841" i="1"/>
  <c r="BM839" i="1"/>
  <c r="BM837" i="1"/>
  <c r="BM835" i="1"/>
  <c r="BM833" i="1"/>
  <c r="BM831" i="1"/>
  <c r="BM829" i="1"/>
  <c r="BM827" i="1"/>
  <c r="BM825" i="1"/>
  <c r="BM823" i="1"/>
  <c r="BM821" i="1"/>
  <c r="BM819" i="1"/>
  <c r="BM817" i="1"/>
  <c r="BM815" i="1"/>
  <c r="BM813" i="1"/>
  <c r="BM811" i="1"/>
  <c r="BM809" i="1"/>
  <c r="BM807" i="1"/>
  <c r="BM805" i="1"/>
  <c r="BM803" i="1"/>
  <c r="BM801" i="1"/>
  <c r="BM799" i="1"/>
  <c r="BM797" i="1"/>
  <c r="BM795" i="1"/>
  <c r="BM793" i="1"/>
  <c r="BM791" i="1"/>
  <c r="BM789" i="1"/>
  <c r="BM787" i="1"/>
  <c r="BM785" i="1"/>
  <c r="BM783" i="1"/>
  <c r="BM781" i="1"/>
  <c r="BM779" i="1"/>
  <c r="BM777" i="1"/>
  <c r="BM775" i="1"/>
  <c r="BM773" i="1"/>
  <c r="BM771" i="1"/>
  <c r="BM769" i="1"/>
  <c r="BM767" i="1"/>
  <c r="BM765" i="1"/>
  <c r="BM763" i="1"/>
  <c r="BM761" i="1"/>
  <c r="BM759" i="1"/>
  <c r="BM757" i="1"/>
  <c r="BM755" i="1"/>
  <c r="BM753" i="1"/>
  <c r="BM751" i="1"/>
  <c r="BM749" i="1"/>
  <c r="BM747" i="1"/>
  <c r="BM745" i="1"/>
  <c r="BM743" i="1"/>
  <c r="BM741" i="1"/>
  <c r="BM739" i="1"/>
  <c r="BM737" i="1"/>
  <c r="BM735" i="1"/>
  <c r="BM733" i="1"/>
  <c r="BM731" i="1"/>
  <c r="BM729" i="1"/>
  <c r="BM727" i="1"/>
  <c r="BM725" i="1"/>
  <c r="BM723" i="1"/>
  <c r="BM721" i="1"/>
  <c r="BM719" i="1"/>
  <c r="BM717" i="1"/>
  <c r="BM715" i="1"/>
  <c r="BM713" i="1"/>
  <c r="BM711" i="1"/>
  <c r="BM709" i="1"/>
  <c r="BM707" i="1"/>
  <c r="BM705" i="1"/>
  <c r="BM703" i="1"/>
  <c r="BM701" i="1"/>
  <c r="BM699" i="1"/>
  <c r="BM697" i="1"/>
  <c r="BM695" i="1"/>
  <c r="BM693" i="1"/>
  <c r="BM691" i="1"/>
  <c r="BM689" i="1"/>
  <c r="BM687" i="1"/>
  <c r="BM685" i="1"/>
  <c r="BM683" i="1"/>
  <c r="BM681" i="1"/>
  <c r="BM679" i="1"/>
  <c r="BM677" i="1"/>
  <c r="BM675" i="1"/>
  <c r="BM673" i="1"/>
  <c r="BM671" i="1"/>
  <c r="BM669" i="1"/>
  <c r="BM667" i="1"/>
  <c r="BM665" i="1"/>
  <c r="BM663" i="1"/>
  <c r="BM661" i="1"/>
  <c r="BM659" i="1"/>
  <c r="BM657" i="1"/>
  <c r="BM655" i="1"/>
  <c r="BM653" i="1"/>
  <c r="BM651" i="1"/>
  <c r="BM649" i="1"/>
  <c r="BM647" i="1"/>
  <c r="BM645" i="1"/>
  <c r="BM643" i="1"/>
  <c r="BM641" i="1"/>
  <c r="BM639" i="1"/>
  <c r="BM637" i="1"/>
  <c r="BM635" i="1"/>
  <c r="BM633" i="1"/>
  <c r="BM631" i="1"/>
  <c r="BM629" i="1"/>
  <c r="BM627" i="1"/>
  <c r="BM625" i="1"/>
  <c r="BM623" i="1"/>
  <c r="BM621" i="1"/>
  <c r="BM619" i="1"/>
  <c r="BM617" i="1"/>
  <c r="BM615" i="1"/>
  <c r="BM613" i="1"/>
  <c r="BM611" i="1"/>
  <c r="BM609" i="1"/>
  <c r="BM607" i="1"/>
  <c r="BM605" i="1"/>
  <c r="BM603" i="1"/>
  <c r="BM601" i="1"/>
  <c r="BM599" i="1"/>
  <c r="BM597" i="1"/>
  <c r="BM595" i="1"/>
  <c r="BM593" i="1"/>
  <c r="BM591" i="1"/>
  <c r="BM589" i="1"/>
  <c r="BM587" i="1"/>
  <c r="BM585" i="1"/>
  <c r="BM583" i="1"/>
  <c r="BM581" i="1"/>
  <c r="BM579" i="1"/>
  <c r="BM577" i="1"/>
  <c r="BM575" i="1"/>
  <c r="BM573" i="1"/>
  <c r="BM571" i="1"/>
  <c r="BM569" i="1"/>
  <c r="BM567" i="1"/>
  <c r="BM565" i="1"/>
  <c r="BM563" i="1"/>
  <c r="BM561" i="1"/>
  <c r="BM559" i="1"/>
  <c r="BM557" i="1"/>
  <c r="BM555" i="1"/>
  <c r="BM553" i="1"/>
  <c r="BM551" i="1"/>
  <c r="BM549" i="1"/>
  <c r="BM547" i="1"/>
  <c r="BM545" i="1"/>
  <c r="BM543" i="1"/>
  <c r="BM541" i="1"/>
  <c r="BM539" i="1"/>
  <c r="BM537" i="1"/>
  <c r="BM535" i="1"/>
  <c r="BM533" i="1"/>
  <c r="BM531" i="1"/>
  <c r="BM529" i="1"/>
  <c r="BM527" i="1"/>
  <c r="BM525" i="1"/>
  <c r="BH523" i="1"/>
  <c r="BM523" i="1"/>
  <c r="BM521" i="1"/>
  <c r="BM519" i="1"/>
  <c r="BM517" i="1"/>
  <c r="BM515" i="1"/>
  <c r="BM513" i="1"/>
  <c r="BM511" i="1"/>
  <c r="BM509" i="1"/>
  <c r="BM507" i="1"/>
  <c r="BM505" i="1"/>
  <c r="BM503" i="1"/>
  <c r="BM501" i="1"/>
  <c r="BM499" i="1"/>
  <c r="BM497" i="1"/>
  <c r="BM495" i="1"/>
  <c r="BM493" i="1"/>
  <c r="BM491" i="1"/>
  <c r="BM489" i="1"/>
  <c r="BM487" i="1"/>
  <c r="BM485" i="1"/>
  <c r="BM483" i="1"/>
  <c r="BM481" i="1"/>
  <c r="BM479" i="1"/>
  <c r="BM477" i="1"/>
  <c r="BM475" i="1"/>
  <c r="BM473" i="1"/>
  <c r="BM471" i="1"/>
  <c r="BM548" i="1"/>
  <c r="BM546" i="1"/>
  <c r="BM544" i="1"/>
  <c r="BM542" i="1"/>
  <c r="BM540" i="1"/>
  <c r="BM538" i="1"/>
  <c r="BM536" i="1"/>
  <c r="BM534" i="1"/>
  <c r="BM532" i="1"/>
  <c r="BM530" i="1"/>
  <c r="BM528" i="1"/>
  <c r="BM526" i="1"/>
  <c r="BM524" i="1"/>
  <c r="BM522" i="1"/>
  <c r="BM520" i="1"/>
  <c r="BM518" i="1"/>
  <c r="BM516" i="1"/>
  <c r="BM514" i="1"/>
  <c r="BM512" i="1"/>
  <c r="BM510" i="1"/>
  <c r="BM508" i="1"/>
  <c r="BM506" i="1"/>
  <c r="BM504" i="1"/>
  <c r="BM502" i="1"/>
  <c r="BM500" i="1"/>
  <c r="BM498" i="1"/>
  <c r="BM496" i="1"/>
  <c r="BM494" i="1"/>
  <c r="BM492" i="1"/>
  <c r="BM490" i="1"/>
  <c r="BM488" i="1"/>
  <c r="BM486" i="1"/>
  <c r="BM484" i="1"/>
  <c r="BM482" i="1"/>
  <c r="BM480" i="1"/>
  <c r="BM478" i="1"/>
  <c r="BM476" i="1"/>
  <c r="BM474" i="1"/>
  <c r="BM472" i="1"/>
  <c r="AB93" i="6"/>
  <c r="U93" i="6"/>
  <c r="V93" i="6" s="1"/>
  <c r="AC93" i="6" s="1"/>
  <c r="BM231" i="2"/>
  <c r="BM230" i="2"/>
  <c r="BH230" i="2"/>
  <c r="AI231" i="2"/>
  <c r="BH228" i="2"/>
  <c r="BM229" i="2"/>
  <c r="BH229" i="2"/>
  <c r="U229" i="2"/>
  <c r="V229" i="2" s="1"/>
  <c r="BM228" i="2"/>
  <c r="AB228" i="2"/>
  <c r="U228" i="2"/>
  <c r="V228" i="2" s="1"/>
  <c r="AC228" i="2" s="1"/>
  <c r="BL227" i="2"/>
  <c r="BJ227" i="2"/>
  <c r="BG227" i="2"/>
  <c r="BF227" i="2"/>
  <c r="BK227" i="2" s="1"/>
  <c r="BE227" i="2"/>
  <c r="BI227" i="2"/>
  <c r="AE227" i="2"/>
  <c r="BM6" i="1" l="1"/>
  <c r="BH6" i="1"/>
  <c r="AH93" i="6"/>
  <c r="AO93" i="6" s="1"/>
  <c r="AH228" i="2"/>
  <c r="AO228" i="2" s="1"/>
  <c r="AK93" i="6"/>
  <c r="AK228" i="2"/>
  <c r="BM227" i="2"/>
  <c r="BH227" i="2"/>
  <c r="AF5" i="13"/>
  <c r="AG5" i="13"/>
  <c r="AI5" i="13"/>
  <c r="AJ5" i="13"/>
  <c r="AL5" i="13"/>
  <c r="AM5" i="13"/>
  <c r="AN5" i="13"/>
  <c r="AO5" i="13"/>
  <c r="AP5" i="13"/>
  <c r="AQ5" i="13"/>
  <c r="AS5" i="13"/>
  <c r="AT5" i="13"/>
  <c r="AU5" i="13"/>
  <c r="AY5" i="13"/>
  <c r="AE5" i="13"/>
  <c r="AV93" i="6" l="1"/>
  <c r="AR93" i="6"/>
  <c r="AQ93" i="6"/>
  <c r="AU93" i="6" s="1"/>
  <c r="AP93" i="6"/>
  <c r="AT93" i="6"/>
  <c r="AW93" i="6"/>
  <c r="AQ228" i="2"/>
  <c r="AU228" i="2" s="1"/>
  <c r="AR228" i="2"/>
  <c r="AV228" i="2"/>
  <c r="AP228" i="2"/>
  <c r="AT228" i="2"/>
  <c r="AW228" i="2"/>
  <c r="AS93" i="6"/>
  <c r="AS228" i="2"/>
  <c r="AX5" i="13"/>
  <c r="AX93" i="6" l="1"/>
  <c r="BA93" i="6" s="1"/>
  <c r="AZ93" i="6"/>
  <c r="AX228" i="2"/>
  <c r="BA228" i="2" s="1"/>
  <c r="AZ228" i="2"/>
  <c r="BL226" i="2" l="1"/>
  <c r="BJ226" i="2"/>
  <c r="BG226" i="2"/>
  <c r="BF226" i="2"/>
  <c r="BK226" i="2" s="1"/>
  <c r="BE226" i="2"/>
  <c r="BI226" i="2"/>
  <c r="AE226" i="2"/>
  <c r="BL225" i="2"/>
  <c r="BJ225" i="2"/>
  <c r="BG225" i="2"/>
  <c r="BF225" i="2"/>
  <c r="BK225" i="2" s="1"/>
  <c r="BE225" i="2"/>
  <c r="BI225" i="2"/>
  <c r="AE225" i="2"/>
  <c r="AE68" i="6"/>
  <c r="AD68" i="6"/>
  <c r="R68" i="6"/>
  <c r="AA68" i="6" s="1"/>
  <c r="AE224" i="2"/>
  <c r="AD224" i="2"/>
  <c r="R224" i="2"/>
  <c r="AA224" i="2" s="1"/>
  <c r="AE223" i="2"/>
  <c r="AD223" i="2"/>
  <c r="R223" i="2"/>
  <c r="AA223" i="2" s="1"/>
  <c r="AE222" i="2"/>
  <c r="R221" i="2"/>
  <c r="S221" i="2"/>
  <c r="U221" i="2" s="1"/>
  <c r="V221" i="2" s="1"/>
  <c r="AA221" i="2"/>
  <c r="AB221" i="2" s="1"/>
  <c r="AD221" i="2"/>
  <c r="AE221" i="2"/>
  <c r="AF221" i="2"/>
  <c r="AE220" i="2"/>
  <c r="AD220" i="2"/>
  <c r="R220" i="2"/>
  <c r="AA220" i="2" s="1"/>
  <c r="AE219" i="2"/>
  <c r="AE218" i="2"/>
  <c r="AE217" i="2"/>
  <c r="AD217" i="2"/>
  <c r="R217" i="2"/>
  <c r="AA217" i="2" s="1"/>
  <c r="AE216" i="2"/>
  <c r="AD216" i="2"/>
  <c r="R216" i="2"/>
  <c r="AA216" i="2" s="1"/>
  <c r="AE215" i="2"/>
  <c r="AD215" i="2"/>
  <c r="R215" i="2"/>
  <c r="AA215" i="2" s="1"/>
  <c r="AE214" i="2"/>
  <c r="AD214" i="2"/>
  <c r="R214" i="2"/>
  <c r="AA214" i="2" s="1"/>
  <c r="AE213" i="2"/>
  <c r="AD213" i="2"/>
  <c r="R213" i="2"/>
  <c r="AA213" i="2" s="1"/>
  <c r="AE212" i="2"/>
  <c r="AD212" i="2"/>
  <c r="R212" i="2"/>
  <c r="AA212" i="2" s="1"/>
  <c r="AE211" i="2"/>
  <c r="AD211" i="2"/>
  <c r="R211" i="2"/>
  <c r="AA211" i="2" s="1"/>
  <c r="AE210" i="2"/>
  <c r="AD210" i="2"/>
  <c r="R210" i="2"/>
  <c r="AA210" i="2" s="1"/>
  <c r="AE209" i="2"/>
  <c r="AD209" i="2"/>
  <c r="R209" i="2"/>
  <c r="AA209" i="2" s="1"/>
  <c r="AE208" i="2"/>
  <c r="AD208" i="2"/>
  <c r="R208" i="2"/>
  <c r="AA208" i="2" s="1"/>
  <c r="AE90" i="6"/>
  <c r="AD90" i="6"/>
  <c r="S90" i="6"/>
  <c r="U90" i="6" s="1"/>
  <c r="V90" i="6" s="1"/>
  <c r="R90" i="6"/>
  <c r="AA90" i="6" s="1"/>
  <c r="AE89" i="6"/>
  <c r="AD89" i="6"/>
  <c r="R89" i="6"/>
  <c r="AA89" i="6" s="1"/>
  <c r="AI90" i="6" l="1"/>
  <c r="AC221" i="2"/>
  <c r="AI221" i="2" s="1"/>
  <c r="BM225" i="2"/>
  <c r="BM226" i="2"/>
  <c r="BH226" i="2"/>
  <c r="BH225" i="2"/>
  <c r="AB68" i="6"/>
  <c r="AB224" i="2"/>
  <c r="AB223" i="2"/>
  <c r="AB220" i="2"/>
  <c r="AB217" i="2"/>
  <c r="AB216" i="2"/>
  <c r="AB215" i="2"/>
  <c r="AB214" i="2"/>
  <c r="AB213" i="2"/>
  <c r="AB212" i="2"/>
  <c r="AB211" i="2"/>
  <c r="AB210" i="2"/>
  <c r="AB209" i="2"/>
  <c r="AB208" i="2"/>
  <c r="AB90" i="6"/>
  <c r="AC90" i="6"/>
  <c r="AB89" i="6"/>
  <c r="L19" i="4"/>
  <c r="L20" i="4"/>
  <c r="L21" i="4"/>
  <c r="L22" i="4"/>
  <c r="L23" i="4"/>
  <c r="L24" i="4"/>
  <c r="L25" i="4"/>
  <c r="L18" i="4"/>
  <c r="E11" i="4"/>
  <c r="E10" i="4"/>
  <c r="E9" i="4"/>
  <c r="E8" i="4"/>
  <c r="E7" i="4"/>
  <c r="E6" i="4"/>
  <c r="AD39" i="1" l="1"/>
  <c r="AD47" i="1"/>
  <c r="AD55" i="1"/>
  <c r="AD63" i="1"/>
  <c r="AD71" i="1"/>
  <c r="AD79" i="1"/>
  <c r="AD95" i="1"/>
  <c r="AH95" i="1" s="1"/>
  <c r="AD239" i="1"/>
  <c r="AD263" i="1"/>
  <c r="AD319" i="1"/>
  <c r="AD335" i="1"/>
  <c r="AD359" i="1"/>
  <c r="AD367" i="1"/>
  <c r="AD375" i="1"/>
  <c r="AD237" i="1"/>
  <c r="AD261" i="1"/>
  <c r="AD269" i="1"/>
  <c r="AD309" i="1"/>
  <c r="AD365" i="1"/>
  <c r="AH365" i="1" s="1"/>
  <c r="AD46" i="1"/>
  <c r="AD62" i="1"/>
  <c r="AD78" i="1"/>
  <c r="AD286" i="1"/>
  <c r="AD49" i="1"/>
  <c r="AD81" i="1"/>
  <c r="AD89" i="1"/>
  <c r="AD382" i="1"/>
  <c r="AD76" i="1"/>
  <c r="AD260" i="1"/>
  <c r="AD356" i="1"/>
  <c r="AH356" i="1" s="1"/>
  <c r="AD393" i="1"/>
  <c r="AD34" i="1"/>
  <c r="AD42" i="1"/>
  <c r="AD50" i="1"/>
  <c r="AD58" i="1"/>
  <c r="AD66" i="1"/>
  <c r="AD74" i="1"/>
  <c r="AD82" i="1"/>
  <c r="AD90" i="1"/>
  <c r="AD98" i="1"/>
  <c r="AD106" i="1"/>
  <c r="AH106" i="1" s="1"/>
  <c r="AD162" i="1"/>
  <c r="AD218" i="1"/>
  <c r="AH218" i="1" s="1"/>
  <c r="AD226" i="1"/>
  <c r="AD322" i="1"/>
  <c r="AD354" i="1"/>
  <c r="AD370" i="1"/>
  <c r="AD378" i="1"/>
  <c r="AD415" i="1"/>
  <c r="AD37" i="1"/>
  <c r="AD45" i="1"/>
  <c r="AD53" i="1"/>
  <c r="AD61" i="1"/>
  <c r="AD69" i="1"/>
  <c r="AD77" i="1"/>
  <c r="AD85" i="1"/>
  <c r="AD93" i="1"/>
  <c r="AD418" i="1"/>
  <c r="AD347" i="1"/>
  <c r="AD294" i="1"/>
  <c r="AD374" i="1"/>
  <c r="AD57" i="1"/>
  <c r="AD73" i="1"/>
  <c r="AD105" i="1"/>
  <c r="AD273" i="1"/>
  <c r="AD281" i="1"/>
  <c r="AD369" i="1"/>
  <c r="AD36" i="1"/>
  <c r="AD44" i="1"/>
  <c r="AD68" i="1"/>
  <c r="AD92" i="1"/>
  <c r="AD300" i="1"/>
  <c r="AD385" i="1"/>
  <c r="AD417" i="1"/>
  <c r="AD40" i="1"/>
  <c r="AD56" i="1"/>
  <c r="AD64" i="1"/>
  <c r="AD80" i="1"/>
  <c r="AD200" i="1"/>
  <c r="AD264" i="1"/>
  <c r="AD288" i="1"/>
  <c r="AD296" i="1"/>
  <c r="AD336" i="1"/>
  <c r="AD360" i="1"/>
  <c r="AD368" i="1"/>
  <c r="AD405" i="1"/>
  <c r="AD27" i="1"/>
  <c r="AD43" i="1"/>
  <c r="AD51" i="1"/>
  <c r="AD59" i="1"/>
  <c r="AD67" i="1"/>
  <c r="AD83" i="1"/>
  <c r="AD99" i="1"/>
  <c r="AD155" i="1"/>
  <c r="AD227" i="1"/>
  <c r="AD267" i="1"/>
  <c r="AH267" i="1" s="1"/>
  <c r="AD275" i="1"/>
  <c r="AD283" i="1"/>
  <c r="AD355" i="1"/>
  <c r="AD38" i="1"/>
  <c r="AD70" i="1"/>
  <c r="AD334" i="1"/>
  <c r="AD41" i="1"/>
  <c r="AD65" i="1"/>
  <c r="AD97" i="1"/>
  <c r="AD225" i="1"/>
  <c r="AD353" i="1"/>
  <c r="AD60" i="1"/>
  <c r="AH60" i="1" s="1"/>
  <c r="AD84" i="1"/>
  <c r="AD100" i="1"/>
  <c r="AD24" i="22"/>
  <c r="R417" i="1"/>
  <c r="AA417" i="1" s="1"/>
  <c r="AD21" i="22"/>
  <c r="R24" i="22"/>
  <c r="AA24" i="22" s="1"/>
  <c r="AD23" i="22"/>
  <c r="R21" i="22"/>
  <c r="AA21" i="22" s="1"/>
  <c r="R20" i="22"/>
  <c r="AA20" i="22" s="1"/>
  <c r="R418" i="1"/>
  <c r="AA418" i="1" s="1"/>
  <c r="AD20" i="22"/>
  <c r="R23" i="22"/>
  <c r="AA23" i="22" s="1"/>
  <c r="R415" i="1"/>
  <c r="AA415" i="1" s="1"/>
  <c r="AD10" i="22"/>
  <c r="AD15" i="22"/>
  <c r="R10" i="22"/>
  <c r="AA10" i="22" s="1"/>
  <c r="R15" i="22"/>
  <c r="AA15" i="22" s="1"/>
  <c r="R63" i="1"/>
  <c r="AA63" i="1" s="1"/>
  <c r="R67" i="1"/>
  <c r="AA67" i="1" s="1"/>
  <c r="R73" i="1"/>
  <c r="AA73" i="1" s="1"/>
  <c r="R100" i="1"/>
  <c r="AA100" i="1" s="1"/>
  <c r="R260" i="1"/>
  <c r="AA260" i="1" s="1"/>
  <c r="R261" i="1"/>
  <c r="AA261" i="1" s="1"/>
  <c r="R263" i="1"/>
  <c r="AA263" i="1" s="1"/>
  <c r="R269" i="1"/>
  <c r="AA269" i="1" s="1"/>
  <c r="R273" i="1"/>
  <c r="AA273" i="1" s="1"/>
  <c r="R275" i="1"/>
  <c r="AA275" i="1" s="1"/>
  <c r="R281" i="1"/>
  <c r="AA281" i="1" s="1"/>
  <c r="R283" i="1"/>
  <c r="AA283" i="1" s="1"/>
  <c r="R286" i="1"/>
  <c r="AA286" i="1" s="1"/>
  <c r="R288" i="1"/>
  <c r="AA288" i="1" s="1"/>
  <c r="R294" i="1"/>
  <c r="AA294" i="1" s="1"/>
  <c r="R296" i="1"/>
  <c r="AA296" i="1" s="1"/>
  <c r="R300" i="1"/>
  <c r="AA300" i="1" s="1"/>
  <c r="R355" i="1"/>
  <c r="AA355" i="1" s="1"/>
  <c r="R51" i="1"/>
  <c r="AA51" i="1" s="1"/>
  <c r="R55" i="1"/>
  <c r="AA55" i="1" s="1"/>
  <c r="R59" i="1"/>
  <c r="AA59" i="1" s="1"/>
  <c r="R78" i="1"/>
  <c r="AA78" i="1" s="1"/>
  <c r="R82" i="1"/>
  <c r="AA82" i="1" s="1"/>
  <c r="R90" i="1"/>
  <c r="AA90" i="1" s="1"/>
  <c r="R237" i="1"/>
  <c r="AA237" i="1" s="1"/>
  <c r="R64" i="1"/>
  <c r="AA64" i="1" s="1"/>
  <c r="R68" i="1"/>
  <c r="AA68" i="1" s="1"/>
  <c r="R74" i="1"/>
  <c r="AA74" i="1" s="1"/>
  <c r="R56" i="1"/>
  <c r="AA56" i="1" s="1"/>
  <c r="R69" i="1"/>
  <c r="AA69" i="1" s="1"/>
  <c r="R79" i="1"/>
  <c r="AA79" i="1" s="1"/>
  <c r="R83" i="1"/>
  <c r="AA83" i="1" s="1"/>
  <c r="R92" i="1"/>
  <c r="AA92" i="1" s="1"/>
  <c r="R155" i="1"/>
  <c r="AA155" i="1" s="1"/>
  <c r="R239" i="1"/>
  <c r="AA239" i="1" s="1"/>
  <c r="R374" i="1"/>
  <c r="AA374" i="1" s="1"/>
  <c r="R378" i="1"/>
  <c r="AA378" i="1" s="1"/>
  <c r="R50" i="1"/>
  <c r="AA50" i="1" s="1"/>
  <c r="R58" i="1"/>
  <c r="AA58" i="1" s="1"/>
  <c r="R77" i="1"/>
  <c r="AA77" i="1" s="1"/>
  <c r="R81" i="1"/>
  <c r="AA81" i="1" s="1"/>
  <c r="R85" i="1"/>
  <c r="AA85" i="1" s="1"/>
  <c r="R89" i="1"/>
  <c r="AA89" i="1" s="1"/>
  <c r="R99" i="1"/>
  <c r="AA99" i="1" s="1"/>
  <c r="R335" i="1"/>
  <c r="AA335" i="1" s="1"/>
  <c r="R336" i="1"/>
  <c r="AA336" i="1" s="1"/>
  <c r="R65" i="1"/>
  <c r="AA65" i="1" s="1"/>
  <c r="R93" i="1"/>
  <c r="AA93" i="1" s="1"/>
  <c r="R200" i="1"/>
  <c r="AA200" i="1" s="1"/>
  <c r="R334" i="1"/>
  <c r="AA334" i="1" s="1"/>
  <c r="R375" i="1"/>
  <c r="AA375" i="1" s="1"/>
  <c r="R66" i="1"/>
  <c r="AA66" i="1" s="1"/>
  <c r="R360" i="1"/>
  <c r="AA360" i="1" s="1"/>
  <c r="R385" i="1"/>
  <c r="AA385" i="1" s="1"/>
  <c r="R405" i="1"/>
  <c r="AA405" i="1" s="1"/>
  <c r="R62" i="1"/>
  <c r="AA62" i="1" s="1"/>
  <c r="R369" i="1"/>
  <c r="AA369" i="1" s="1"/>
  <c r="R84" i="1"/>
  <c r="AA84" i="1" s="1"/>
  <c r="R309" i="1"/>
  <c r="AA309" i="1" s="1"/>
  <c r="R27" i="1"/>
  <c r="AA27" i="1" s="1"/>
  <c r="R34" i="1"/>
  <c r="AA34" i="1" s="1"/>
  <c r="R36" i="1"/>
  <c r="AA36" i="1" s="1"/>
  <c r="R37" i="1"/>
  <c r="AA37" i="1" s="1"/>
  <c r="R38" i="1"/>
  <c r="AA38" i="1" s="1"/>
  <c r="R39" i="1"/>
  <c r="AA39" i="1" s="1"/>
  <c r="R40" i="1"/>
  <c r="AA40" i="1" s="1"/>
  <c r="R41" i="1"/>
  <c r="AA41" i="1" s="1"/>
  <c r="R42" i="1"/>
  <c r="AA42" i="1" s="1"/>
  <c r="R43" i="1"/>
  <c r="AA43" i="1" s="1"/>
  <c r="R44" i="1"/>
  <c r="AA44" i="1" s="1"/>
  <c r="R45" i="1"/>
  <c r="AA45" i="1" s="1"/>
  <c r="R46" i="1"/>
  <c r="AA46" i="1" s="1"/>
  <c r="R47" i="1"/>
  <c r="AA47" i="1" s="1"/>
  <c r="R49" i="1"/>
  <c r="AA49" i="1" s="1"/>
  <c r="R70" i="1"/>
  <c r="AA70" i="1" s="1"/>
  <c r="R71" i="1"/>
  <c r="AA71" i="1" s="1"/>
  <c r="R97" i="1"/>
  <c r="AA97" i="1" s="1"/>
  <c r="R98" i="1"/>
  <c r="AA98" i="1" s="1"/>
  <c r="R105" i="1"/>
  <c r="AA105" i="1" s="1"/>
  <c r="R162" i="1"/>
  <c r="AA162" i="1" s="1"/>
  <c r="R319" i="1"/>
  <c r="AA319" i="1" s="1"/>
  <c r="R353" i="1"/>
  <c r="AA353" i="1" s="1"/>
  <c r="R354" i="1"/>
  <c r="AA354" i="1" s="1"/>
  <c r="R322" i="1"/>
  <c r="AA322" i="1" s="1"/>
  <c r="R347" i="1"/>
  <c r="AA347" i="1" s="1"/>
  <c r="R368" i="1"/>
  <c r="AA368" i="1" s="1"/>
  <c r="R227" i="1"/>
  <c r="AA227" i="1" s="1"/>
  <c r="R370" i="1"/>
  <c r="AA370" i="1" s="1"/>
  <c r="R382" i="1"/>
  <c r="AA382" i="1" s="1"/>
  <c r="R53" i="1"/>
  <c r="AA53" i="1" s="1"/>
  <c r="R225" i="1"/>
  <c r="AA225" i="1" s="1"/>
  <c r="R367" i="1"/>
  <c r="AA367" i="1" s="1"/>
  <c r="R57" i="1"/>
  <c r="AA57" i="1" s="1"/>
  <c r="R226" i="1"/>
  <c r="AA226" i="1" s="1"/>
  <c r="R76" i="1"/>
  <c r="AA76" i="1" s="1"/>
  <c r="R80" i="1"/>
  <c r="AA80" i="1" s="1"/>
  <c r="R359" i="1"/>
  <c r="AA359" i="1" s="1"/>
  <c r="R61" i="1"/>
  <c r="AA61" i="1" s="1"/>
  <c r="R393" i="1"/>
  <c r="AA393" i="1" s="1"/>
  <c r="AD260" i="2"/>
  <c r="R280" i="2"/>
  <c r="AA280" i="2" s="1"/>
  <c r="AD252" i="2"/>
  <c r="R259" i="2"/>
  <c r="AA259" i="2" s="1"/>
  <c r="AD294" i="2"/>
  <c r="AD295" i="2"/>
  <c r="R260" i="2"/>
  <c r="AA260" i="2" s="1"/>
  <c r="AD259" i="2"/>
  <c r="R295" i="2"/>
  <c r="AA295" i="2" s="1"/>
  <c r="R279" i="2"/>
  <c r="AA279" i="2" s="1"/>
  <c r="R258" i="2"/>
  <c r="AA258" i="2" s="1"/>
  <c r="R294" i="2"/>
  <c r="AA294" i="2" s="1"/>
  <c r="AD280" i="2"/>
  <c r="AD279" i="2"/>
  <c r="AD258" i="2"/>
  <c r="R252" i="2"/>
  <c r="AA252" i="2" s="1"/>
  <c r="AD33" i="1"/>
  <c r="R33" i="1"/>
  <c r="AA33" i="1" s="1"/>
  <c r="AD75" i="1"/>
  <c r="R75" i="1"/>
  <c r="AA75" i="1" s="1"/>
  <c r="AD15" i="1"/>
  <c r="AD23" i="1"/>
  <c r="AD87" i="1"/>
  <c r="AD341" i="1"/>
  <c r="AD331" i="1"/>
  <c r="AD14" i="1"/>
  <c r="AD94" i="1"/>
  <c r="AD12" i="1"/>
  <c r="AD10" i="1"/>
  <c r="AD18" i="1"/>
  <c r="AD258" i="1"/>
  <c r="AD13" i="1"/>
  <c r="AD21" i="1"/>
  <c r="AD86" i="1"/>
  <c r="AD17" i="1"/>
  <c r="AD377" i="1"/>
  <c r="AD401" i="1"/>
  <c r="AD16" i="1"/>
  <c r="AD24" i="1"/>
  <c r="AD48" i="1"/>
  <c r="AD72" i="1"/>
  <c r="AD88" i="1"/>
  <c r="AD96" i="1"/>
  <c r="AD11" i="1"/>
  <c r="AD19" i="1"/>
  <c r="AD35" i="1"/>
  <c r="AD371" i="1"/>
  <c r="AD379" i="1"/>
  <c r="AD416" i="1"/>
  <c r="AD22" i="1"/>
  <c r="AD54" i="1"/>
  <c r="AD25" i="1"/>
  <c r="AD406" i="1"/>
  <c r="AD20" i="1"/>
  <c r="AD52" i="1"/>
  <c r="R416" i="1"/>
  <c r="AA416" i="1" s="1"/>
  <c r="R16" i="22"/>
  <c r="AA16" i="22" s="1"/>
  <c r="AD16" i="22"/>
  <c r="AD17" i="22"/>
  <c r="R17" i="22"/>
  <c r="AA17" i="22" s="1"/>
  <c r="R258" i="1"/>
  <c r="AA258" i="1" s="1"/>
  <c r="R86" i="1"/>
  <c r="AA86" i="1" s="1"/>
  <c r="R52" i="1"/>
  <c r="AA52" i="1" s="1"/>
  <c r="R87" i="1"/>
  <c r="AA87" i="1" s="1"/>
  <c r="R96" i="1"/>
  <c r="AA96" i="1" s="1"/>
  <c r="R54" i="1"/>
  <c r="AA54" i="1" s="1"/>
  <c r="R94" i="1"/>
  <c r="AA94" i="1" s="1"/>
  <c r="R341" i="1"/>
  <c r="AA341" i="1" s="1"/>
  <c r="R379" i="1"/>
  <c r="AA379" i="1" s="1"/>
  <c r="R371" i="1"/>
  <c r="AA371" i="1" s="1"/>
  <c r="R88" i="1"/>
  <c r="AA88" i="1" s="1"/>
  <c r="R10" i="1"/>
  <c r="AA10" i="1" s="1"/>
  <c r="R11" i="1"/>
  <c r="AA11" i="1" s="1"/>
  <c r="R12" i="1"/>
  <c r="AA12" i="1" s="1"/>
  <c r="R13" i="1"/>
  <c r="AA13" i="1" s="1"/>
  <c r="R14" i="1"/>
  <c r="AA14" i="1" s="1"/>
  <c r="R15" i="1"/>
  <c r="AA15" i="1" s="1"/>
  <c r="R16" i="1"/>
  <c r="AA16" i="1" s="1"/>
  <c r="R17" i="1"/>
  <c r="AA17" i="1" s="1"/>
  <c r="R18" i="1"/>
  <c r="AA18" i="1" s="1"/>
  <c r="R19" i="1"/>
  <c r="AA19" i="1" s="1"/>
  <c r="R20" i="1"/>
  <c r="AA20" i="1" s="1"/>
  <c r="R21" i="1"/>
  <c r="AA21" i="1" s="1"/>
  <c r="R22" i="1"/>
  <c r="AA22" i="1" s="1"/>
  <c r="R23" i="1"/>
  <c r="AA23" i="1" s="1"/>
  <c r="R24" i="1"/>
  <c r="AA24" i="1" s="1"/>
  <c r="R25" i="1"/>
  <c r="AA25" i="1" s="1"/>
  <c r="R35" i="1"/>
  <c r="AA35" i="1" s="1"/>
  <c r="R48" i="1"/>
  <c r="AA48" i="1" s="1"/>
  <c r="R72" i="1"/>
  <c r="AA72" i="1" s="1"/>
  <c r="R377" i="1"/>
  <c r="AA377" i="1" s="1"/>
  <c r="R401" i="1"/>
  <c r="AA401" i="1" s="1"/>
  <c r="R406" i="1"/>
  <c r="AA406" i="1" s="1"/>
  <c r="R244" i="2"/>
  <c r="AA244" i="2" s="1"/>
  <c r="AD244" i="2"/>
  <c r="AD231" i="2"/>
  <c r="R230" i="2"/>
  <c r="AA230" i="2" s="1"/>
  <c r="R231" i="2"/>
  <c r="AA231" i="2" s="1"/>
  <c r="AD230" i="2"/>
  <c r="R227" i="2"/>
  <c r="AA227" i="2" s="1"/>
  <c r="AB227" i="2" s="1"/>
  <c r="AD227" i="2"/>
  <c r="R243" i="2"/>
  <c r="AA243" i="2" s="1"/>
  <c r="R240" i="2"/>
  <c r="AA240" i="2" s="1"/>
  <c r="AD243" i="2"/>
  <c r="AD240" i="2"/>
  <c r="AD97" i="6"/>
  <c r="R97" i="6"/>
  <c r="AA97" i="6" s="1"/>
  <c r="AD95" i="6"/>
  <c r="R95" i="6"/>
  <c r="AA95" i="6" s="1"/>
  <c r="AD237" i="2"/>
  <c r="R237" i="2"/>
  <c r="AA237" i="2" s="1"/>
  <c r="AD233" i="2"/>
  <c r="R233" i="2"/>
  <c r="AA233" i="2" s="1"/>
  <c r="AD229" i="2"/>
  <c r="R229" i="2"/>
  <c r="AA229" i="2" s="1"/>
  <c r="AD5" i="13"/>
  <c r="R226" i="2"/>
  <c r="AA226" i="2" s="1"/>
  <c r="AB226" i="2" s="1"/>
  <c r="AD225" i="2"/>
  <c r="AD222" i="2"/>
  <c r="AD219" i="2"/>
  <c r="R218" i="2"/>
  <c r="AA218" i="2" s="1"/>
  <c r="AB218" i="2" s="1"/>
  <c r="AD226" i="2"/>
  <c r="R225" i="2"/>
  <c r="AA225" i="2" s="1"/>
  <c r="AB225" i="2" s="1"/>
  <c r="R222" i="2"/>
  <c r="AA222" i="2" s="1"/>
  <c r="AB222" i="2" s="1"/>
  <c r="R219" i="2"/>
  <c r="AA219" i="2" s="1"/>
  <c r="AB219" i="2" s="1"/>
  <c r="AD218" i="2"/>
  <c r="AK90" i="6"/>
  <c r="AK221" i="2"/>
  <c r="AH221" i="2"/>
  <c r="AR221" i="2" s="1"/>
  <c r="AH90" i="6"/>
  <c r="AV90" i="6" s="1"/>
  <c r="AF88" i="6"/>
  <c r="AE88" i="6"/>
  <c r="AD88" i="6"/>
  <c r="S88" i="6"/>
  <c r="AI88" i="6" s="1"/>
  <c r="R88" i="6"/>
  <c r="AA88" i="6" s="1"/>
  <c r="AF87" i="6"/>
  <c r="AE87" i="6"/>
  <c r="AD87" i="6"/>
  <c r="S87" i="6"/>
  <c r="AI87" i="6" s="1"/>
  <c r="R87" i="6"/>
  <c r="AA87" i="6" s="1"/>
  <c r="AF86" i="6"/>
  <c r="AE86" i="6"/>
  <c r="AD86" i="6"/>
  <c r="S86" i="6"/>
  <c r="AI86" i="6" s="1"/>
  <c r="R86" i="6"/>
  <c r="AA86" i="6" s="1"/>
  <c r="AF85" i="6"/>
  <c r="AE85" i="6"/>
  <c r="AD85" i="6"/>
  <c r="S85" i="6"/>
  <c r="AI85" i="6" s="1"/>
  <c r="R85" i="6"/>
  <c r="AA85" i="6" s="1"/>
  <c r="AF84" i="6"/>
  <c r="AE84" i="6"/>
  <c r="AD84" i="6"/>
  <c r="S84" i="6"/>
  <c r="U84" i="6" s="1"/>
  <c r="V84" i="6" s="1"/>
  <c r="R84" i="6"/>
  <c r="AA84" i="6" s="1"/>
  <c r="AB87" i="1" l="1"/>
  <c r="AC87" i="1"/>
  <c r="AB252" i="2"/>
  <c r="AH252" i="2" s="1"/>
  <c r="AC252" i="2"/>
  <c r="AK252" i="2"/>
  <c r="AB354" i="1"/>
  <c r="AC354" i="1"/>
  <c r="AB309" i="1"/>
  <c r="AC309" i="1"/>
  <c r="AB239" i="1"/>
  <c r="AC239" i="1"/>
  <c r="AB281" i="1"/>
  <c r="AC281" i="1"/>
  <c r="AB417" i="1"/>
  <c r="AC417" i="1"/>
  <c r="AK264" i="1"/>
  <c r="AH264" i="1"/>
  <c r="AB25" i="1"/>
  <c r="AC25" i="1"/>
  <c r="AB53" i="1"/>
  <c r="AC53" i="1"/>
  <c r="AB84" i="1"/>
  <c r="AC84" i="1"/>
  <c r="AH84" i="1" s="1"/>
  <c r="AB64" i="1"/>
  <c r="AC64" i="1"/>
  <c r="AB24" i="1"/>
  <c r="AC24" i="1"/>
  <c r="AB382" i="1"/>
  <c r="AC382" i="1"/>
  <c r="AB39" i="1"/>
  <c r="AC39" i="1"/>
  <c r="AB81" i="1"/>
  <c r="AC81" i="1"/>
  <c r="AB300" i="1"/>
  <c r="AC300" i="1"/>
  <c r="AB63" i="1"/>
  <c r="AC63" i="1"/>
  <c r="AB23" i="1"/>
  <c r="AC23" i="1"/>
  <c r="AB379" i="1"/>
  <c r="AC379" i="1"/>
  <c r="AB370" i="1"/>
  <c r="AC370" i="1"/>
  <c r="AB46" i="1"/>
  <c r="AC46" i="1"/>
  <c r="AB62" i="1"/>
  <c r="AC62" i="1"/>
  <c r="AB77" i="1"/>
  <c r="AC77" i="1"/>
  <c r="AB90" i="1"/>
  <c r="AC90" i="1"/>
  <c r="AB269" i="1"/>
  <c r="AC269" i="1"/>
  <c r="AB20" i="22"/>
  <c r="AC20" i="22"/>
  <c r="AK20" i="22"/>
  <c r="AJ20" i="22"/>
  <c r="AH20" i="22"/>
  <c r="AB401" i="1"/>
  <c r="AC401" i="1"/>
  <c r="AB22" i="1"/>
  <c r="AC22" i="1"/>
  <c r="AB14" i="1"/>
  <c r="AC14" i="1"/>
  <c r="AB341" i="1"/>
  <c r="AC341" i="1"/>
  <c r="AB17" i="22"/>
  <c r="AH17" i="22" s="1"/>
  <c r="AC17" i="22"/>
  <c r="AB75" i="1"/>
  <c r="AC75" i="1"/>
  <c r="AB294" i="2"/>
  <c r="AH294" i="2" s="1"/>
  <c r="AK294" i="2"/>
  <c r="AC294" i="2"/>
  <c r="AB259" i="2"/>
  <c r="AC259" i="2"/>
  <c r="AH259" i="2"/>
  <c r="AK259" i="2"/>
  <c r="AB76" i="1"/>
  <c r="AC76" i="1"/>
  <c r="AB227" i="1"/>
  <c r="AC227" i="1"/>
  <c r="AB105" i="1"/>
  <c r="AC105" i="1"/>
  <c r="AB45" i="1"/>
  <c r="AC45" i="1"/>
  <c r="AB37" i="1"/>
  <c r="AC37" i="1"/>
  <c r="AB405" i="1"/>
  <c r="AC405" i="1"/>
  <c r="AB65" i="1"/>
  <c r="AC65" i="1"/>
  <c r="AB58" i="1"/>
  <c r="AC58" i="1"/>
  <c r="AK58" i="1" s="1"/>
  <c r="AB79" i="1"/>
  <c r="AC79" i="1"/>
  <c r="AB82" i="1"/>
  <c r="AH82" i="1" s="1"/>
  <c r="AC82" i="1"/>
  <c r="AB294" i="1"/>
  <c r="AC294" i="1"/>
  <c r="AB263" i="1"/>
  <c r="AC263" i="1"/>
  <c r="AA5" i="22"/>
  <c r="AA3" i="22" s="1"/>
  <c r="AB10" i="22"/>
  <c r="AH10" i="22"/>
  <c r="AA4" i="22"/>
  <c r="AC10" i="22"/>
  <c r="AB21" i="22"/>
  <c r="AC21" i="22"/>
  <c r="AK21" i="22" s="1"/>
  <c r="AW60" i="1"/>
  <c r="AO60" i="1"/>
  <c r="AQ60" i="1"/>
  <c r="AU60" i="1" s="1"/>
  <c r="AR60" i="1"/>
  <c r="AT60" i="1"/>
  <c r="AP60" i="1"/>
  <c r="AV60" i="1"/>
  <c r="AB35" i="1"/>
  <c r="AC35" i="1"/>
  <c r="AB416" i="1"/>
  <c r="AC416" i="1"/>
  <c r="AB225" i="1"/>
  <c r="AC225" i="1"/>
  <c r="AB41" i="1"/>
  <c r="AC41" i="1"/>
  <c r="AB89" i="1"/>
  <c r="AC89" i="1"/>
  <c r="AB51" i="1"/>
  <c r="AC51" i="1"/>
  <c r="AB23" i="22"/>
  <c r="AH23" i="22" s="1"/>
  <c r="AC23" i="22"/>
  <c r="AK23" i="22" s="1"/>
  <c r="AW267" i="1"/>
  <c r="AT267" i="1"/>
  <c r="AO267" i="1"/>
  <c r="AQ267" i="1"/>
  <c r="AU267" i="1" s="1"/>
  <c r="AP267" i="1"/>
  <c r="AR267" i="1"/>
  <c r="AV267" i="1"/>
  <c r="AB88" i="1"/>
  <c r="AC88" i="1"/>
  <c r="AB61" i="1"/>
  <c r="AC61" i="1"/>
  <c r="AB40" i="1"/>
  <c r="AC40" i="1"/>
  <c r="AB155" i="1"/>
  <c r="AC155" i="1"/>
  <c r="AB67" i="1"/>
  <c r="AC67" i="1"/>
  <c r="AW95" i="1"/>
  <c r="AR95" i="1"/>
  <c r="AT95" i="1"/>
  <c r="AV95" i="1"/>
  <c r="AO95" i="1"/>
  <c r="AP95" i="1"/>
  <c r="AQ95" i="1"/>
  <c r="AU95" i="1" s="1"/>
  <c r="AB16" i="1"/>
  <c r="AC16" i="1"/>
  <c r="AB86" i="1"/>
  <c r="AC86" i="1"/>
  <c r="AB359" i="1"/>
  <c r="AC359" i="1"/>
  <c r="AB47" i="1"/>
  <c r="AC47" i="1"/>
  <c r="AB200" i="1"/>
  <c r="AC200" i="1"/>
  <c r="AB237" i="1"/>
  <c r="AC237" i="1"/>
  <c r="AB273" i="1"/>
  <c r="AC273" i="1"/>
  <c r="AB418" i="1"/>
  <c r="AC418" i="1"/>
  <c r="AW356" i="1"/>
  <c r="AV356" i="1"/>
  <c r="AQ356" i="1"/>
  <c r="AU356" i="1" s="1"/>
  <c r="AP356" i="1"/>
  <c r="AR356" i="1"/>
  <c r="AT356" i="1"/>
  <c r="AO356" i="1"/>
  <c r="AB406" i="1"/>
  <c r="AC406" i="1"/>
  <c r="AB15" i="1"/>
  <c r="AC15" i="1"/>
  <c r="AB258" i="1"/>
  <c r="AC258" i="1"/>
  <c r="AB80" i="1"/>
  <c r="AC80" i="1"/>
  <c r="AB162" i="1"/>
  <c r="AC162" i="1"/>
  <c r="AB38" i="1"/>
  <c r="AC38" i="1"/>
  <c r="AB93" i="1"/>
  <c r="AC93" i="1"/>
  <c r="AB83" i="1"/>
  <c r="AC83" i="1"/>
  <c r="AB296" i="1"/>
  <c r="AC296" i="1"/>
  <c r="AC15" i="22"/>
  <c r="AK15" i="22" s="1"/>
  <c r="AB15" i="22"/>
  <c r="AH15" i="22" s="1"/>
  <c r="AB377" i="1"/>
  <c r="AC377" i="1"/>
  <c r="AB21" i="1"/>
  <c r="AC21" i="1"/>
  <c r="AB13" i="1"/>
  <c r="AC13" i="1"/>
  <c r="AB94" i="1"/>
  <c r="AC94" i="1"/>
  <c r="AB258" i="2"/>
  <c r="AK258" i="2" s="1"/>
  <c r="AC258" i="2"/>
  <c r="AB226" i="1"/>
  <c r="AC226" i="1"/>
  <c r="AB368" i="1"/>
  <c r="AC368" i="1"/>
  <c r="AB98" i="1"/>
  <c r="AC98" i="1"/>
  <c r="AB44" i="1"/>
  <c r="AC44" i="1"/>
  <c r="AC36" i="1"/>
  <c r="AB36" i="1"/>
  <c r="AB385" i="1"/>
  <c r="AC385" i="1"/>
  <c r="AB336" i="1"/>
  <c r="AC336" i="1"/>
  <c r="AB50" i="1"/>
  <c r="AC50" i="1"/>
  <c r="AB69" i="1"/>
  <c r="AC69" i="1"/>
  <c r="AB78" i="1"/>
  <c r="AC78" i="1"/>
  <c r="AB288" i="1"/>
  <c r="AC288" i="1"/>
  <c r="AB261" i="1"/>
  <c r="AC261" i="1"/>
  <c r="AW218" i="1"/>
  <c r="AQ218" i="1"/>
  <c r="AU218" i="1" s="1"/>
  <c r="AP218" i="1"/>
  <c r="AR218" i="1"/>
  <c r="AT218" i="1"/>
  <c r="AV218" i="1"/>
  <c r="AO218" i="1"/>
  <c r="AW365" i="1"/>
  <c r="AR365" i="1"/>
  <c r="AV365" i="1"/>
  <c r="AO365" i="1"/>
  <c r="AT365" i="1"/>
  <c r="AQ365" i="1"/>
  <c r="AU365" i="1" s="1"/>
  <c r="AP365" i="1"/>
  <c r="AB18" i="1"/>
  <c r="AC18" i="1"/>
  <c r="AB70" i="1"/>
  <c r="AC70" i="1"/>
  <c r="AB375" i="1"/>
  <c r="AC375" i="1"/>
  <c r="AB68" i="1"/>
  <c r="AC68" i="1"/>
  <c r="AB73" i="1"/>
  <c r="AC73" i="1"/>
  <c r="AB17" i="1"/>
  <c r="AC17" i="1"/>
  <c r="AB353" i="1"/>
  <c r="AC353" i="1"/>
  <c r="AB334" i="1"/>
  <c r="AC334" i="1"/>
  <c r="AB355" i="1"/>
  <c r="AC355" i="1"/>
  <c r="AB369" i="1"/>
  <c r="AC369" i="1"/>
  <c r="AB72" i="1"/>
  <c r="AC72" i="1"/>
  <c r="AB54" i="1"/>
  <c r="AC54" i="1"/>
  <c r="AB33" i="1"/>
  <c r="AC33" i="1"/>
  <c r="AB279" i="2"/>
  <c r="AH279" i="2" s="1"/>
  <c r="AK279" i="2"/>
  <c r="AC279" i="2"/>
  <c r="AB280" i="2"/>
  <c r="AC280" i="2"/>
  <c r="AH280" i="2" s="1"/>
  <c r="AK280" i="2"/>
  <c r="AW280" i="2" s="1"/>
  <c r="AB57" i="1"/>
  <c r="AC57" i="1"/>
  <c r="AB347" i="1"/>
  <c r="AC347" i="1"/>
  <c r="AB97" i="1"/>
  <c r="AC97" i="1"/>
  <c r="AB43" i="1"/>
  <c r="AC43" i="1"/>
  <c r="AB34" i="1"/>
  <c r="AC34" i="1"/>
  <c r="AB360" i="1"/>
  <c r="AC360" i="1"/>
  <c r="AB335" i="1"/>
  <c r="AC335" i="1"/>
  <c r="AB378" i="1"/>
  <c r="AC378" i="1"/>
  <c r="AB56" i="1"/>
  <c r="AC56" i="1"/>
  <c r="AB59" i="1"/>
  <c r="AC59" i="1"/>
  <c r="AB286" i="1"/>
  <c r="AC286" i="1"/>
  <c r="AB260" i="1"/>
  <c r="AC260" i="1"/>
  <c r="AD4" i="22"/>
  <c r="AD5" i="22"/>
  <c r="AB24" i="22"/>
  <c r="AH24" i="22" s="1"/>
  <c r="AC24" i="22"/>
  <c r="AJ24" i="22" s="1"/>
  <c r="AB10" i="1"/>
  <c r="AC10" i="1"/>
  <c r="AB393" i="1"/>
  <c r="AC393" i="1"/>
  <c r="AB52" i="1"/>
  <c r="AC52" i="1"/>
  <c r="AB260" i="2"/>
  <c r="AK260" i="2" s="1"/>
  <c r="AC260" i="2"/>
  <c r="AB49" i="1"/>
  <c r="AC49" i="1"/>
  <c r="AB85" i="1"/>
  <c r="AC85" i="1"/>
  <c r="AB275" i="1"/>
  <c r="AC275" i="1"/>
  <c r="AB371" i="1"/>
  <c r="AC371" i="1"/>
  <c r="AB319" i="1"/>
  <c r="AC319" i="1"/>
  <c r="AB92" i="1"/>
  <c r="AC92" i="1"/>
  <c r="AB20" i="1"/>
  <c r="AC20" i="1"/>
  <c r="AB12" i="1"/>
  <c r="AC12" i="1"/>
  <c r="AB48" i="1"/>
  <c r="AC48" i="1"/>
  <c r="AB19" i="1"/>
  <c r="AC19" i="1"/>
  <c r="AB11" i="1"/>
  <c r="AC11" i="1"/>
  <c r="AB96" i="1"/>
  <c r="AC96" i="1"/>
  <c r="AC16" i="22"/>
  <c r="AB16" i="22"/>
  <c r="AK16" i="22" s="1"/>
  <c r="AI331" i="1"/>
  <c r="AH331" i="1"/>
  <c r="AB295" i="2"/>
  <c r="AC295" i="2"/>
  <c r="AK295" i="2" s="1"/>
  <c r="AB367" i="1"/>
  <c r="AC367" i="1"/>
  <c r="AB322" i="1"/>
  <c r="AC322" i="1"/>
  <c r="AB71" i="1"/>
  <c r="AC71" i="1"/>
  <c r="AB42" i="1"/>
  <c r="AC42" i="1"/>
  <c r="AB27" i="1"/>
  <c r="AC27" i="1"/>
  <c r="AB66" i="1"/>
  <c r="AC66" i="1"/>
  <c r="AB99" i="1"/>
  <c r="AC99" i="1"/>
  <c r="AB374" i="1"/>
  <c r="AC374" i="1"/>
  <c r="AB74" i="1"/>
  <c r="AC74" i="1"/>
  <c r="AB55" i="1"/>
  <c r="AC55" i="1"/>
  <c r="AB283" i="1"/>
  <c r="AC283" i="1"/>
  <c r="AB100" i="1"/>
  <c r="AC100" i="1"/>
  <c r="AB415" i="1"/>
  <c r="AC415" i="1"/>
  <c r="AW106" i="1"/>
  <c r="AV106" i="1"/>
  <c r="AQ106" i="1"/>
  <c r="AU106" i="1" s="1"/>
  <c r="AO106" i="1"/>
  <c r="AP106" i="1"/>
  <c r="AR106" i="1"/>
  <c r="AT106" i="1"/>
  <c r="AB244" i="2"/>
  <c r="AC244" i="2"/>
  <c r="AK244" i="2" s="1"/>
  <c r="AB229" i="2"/>
  <c r="AC229" i="2"/>
  <c r="AJ229" i="2" s="1"/>
  <c r="AB233" i="2"/>
  <c r="AC233" i="2"/>
  <c r="AH233" i="2" s="1"/>
  <c r="AB237" i="2"/>
  <c r="AC237" i="2"/>
  <c r="AJ237" i="2" s="1"/>
  <c r="AB240" i="2"/>
  <c r="AC240" i="2"/>
  <c r="AB230" i="2"/>
  <c r="AC230" i="2"/>
  <c r="AB95" i="6"/>
  <c r="AC95" i="6"/>
  <c r="AB97" i="6"/>
  <c r="AC97" i="6"/>
  <c r="AB243" i="2"/>
  <c r="AC243" i="2"/>
  <c r="AK243" i="2" s="1"/>
  <c r="AB231" i="2"/>
  <c r="AC231" i="2"/>
  <c r="AA5" i="13"/>
  <c r="AC5" i="13"/>
  <c r="AW221" i="2"/>
  <c r="AT221" i="2"/>
  <c r="AQ221" i="2"/>
  <c r="AU221" i="2" s="1"/>
  <c r="AO221" i="2"/>
  <c r="AS221" i="2" s="1"/>
  <c r="AV221" i="2"/>
  <c r="AP221" i="2"/>
  <c r="AP90" i="6"/>
  <c r="AT90" i="6"/>
  <c r="AO90" i="6"/>
  <c r="AW90" i="6"/>
  <c r="AR90" i="6"/>
  <c r="U85" i="6"/>
  <c r="V85" i="6" s="1"/>
  <c r="AC85" i="6" s="1"/>
  <c r="U87" i="6"/>
  <c r="V87" i="6" s="1"/>
  <c r="AC87" i="6" s="1"/>
  <c r="AB87" i="6"/>
  <c r="AB88" i="6"/>
  <c r="AB84" i="6"/>
  <c r="AC84" i="6"/>
  <c r="AB85" i="6"/>
  <c r="AB86" i="6"/>
  <c r="AI84" i="6"/>
  <c r="U86" i="6"/>
  <c r="V86" i="6" s="1"/>
  <c r="AC86" i="6" s="1"/>
  <c r="U88" i="6"/>
  <c r="V88" i="6" s="1"/>
  <c r="AC88" i="6" s="1"/>
  <c r="AH67" i="1" l="1"/>
  <c r="AO67" i="1" s="1"/>
  <c r="AH105" i="1"/>
  <c r="AR105" i="1" s="1"/>
  <c r="AH393" i="1"/>
  <c r="AK16" i="1"/>
  <c r="AI87" i="1"/>
  <c r="AH260" i="1"/>
  <c r="AT260" i="1" s="1"/>
  <c r="AK401" i="1"/>
  <c r="AI11" i="1"/>
  <c r="AH273" i="1"/>
  <c r="AO273" i="1" s="1"/>
  <c r="AH51" i="1"/>
  <c r="AV51" i="1" s="1"/>
  <c r="AH37" i="1"/>
  <c r="AQ37" i="1" s="1"/>
  <c r="AU37" i="1" s="1"/>
  <c r="AH100" i="1"/>
  <c r="AQ100" i="1" s="1"/>
  <c r="AU100" i="1" s="1"/>
  <c r="AK20" i="1"/>
  <c r="AK77" i="1"/>
  <c r="AH379" i="1"/>
  <c r="AT379" i="1" s="1"/>
  <c r="AK100" i="1"/>
  <c r="AW100" i="1" s="1"/>
  <c r="AH44" i="1"/>
  <c r="AR44" i="1" s="1"/>
  <c r="AH46" i="1"/>
  <c r="AW46" i="1" s="1"/>
  <c r="AK24" i="1"/>
  <c r="AH377" i="1"/>
  <c r="AP377" i="1" s="1"/>
  <c r="AK39" i="1"/>
  <c r="AI50" i="1"/>
  <c r="AH80" i="1"/>
  <c r="AQ80" i="1" s="1"/>
  <c r="AU80" i="1" s="1"/>
  <c r="AH258" i="1"/>
  <c r="AH76" i="1"/>
  <c r="AP76" i="1" s="1"/>
  <c r="AK336" i="1"/>
  <c r="AK105" i="1"/>
  <c r="AK239" i="1"/>
  <c r="AK260" i="1"/>
  <c r="AH11" i="1"/>
  <c r="AO11" i="1" s="1"/>
  <c r="AH360" i="1"/>
  <c r="AQ360" i="1" s="1"/>
  <c r="AU360" i="1" s="1"/>
  <c r="AK70" i="1"/>
  <c r="AH45" i="1"/>
  <c r="AR45" i="1" s="1"/>
  <c r="AK13" i="1"/>
  <c r="AH296" i="1"/>
  <c r="AV296" i="1" s="1"/>
  <c r="AH200" i="1"/>
  <c r="AW200" i="1" s="1"/>
  <c r="AI65" i="1"/>
  <c r="AH281" i="1"/>
  <c r="AP281" i="1" s="1"/>
  <c r="AH97" i="1"/>
  <c r="AP97" i="1" s="1"/>
  <c r="AH94" i="1"/>
  <c r="AO94" i="1" s="1"/>
  <c r="AH89" i="1"/>
  <c r="AV89" i="1" s="1"/>
  <c r="AH59" i="1"/>
  <c r="AR59" i="1" s="1"/>
  <c r="AH99" i="1"/>
  <c r="AP99" i="1" s="1"/>
  <c r="AH52" i="1"/>
  <c r="AT52" i="1" s="1"/>
  <c r="AK57" i="1"/>
  <c r="AH73" i="1"/>
  <c r="AR73" i="1" s="1"/>
  <c r="AK50" i="1"/>
  <c r="AH226" i="1"/>
  <c r="AR226" i="1" s="1"/>
  <c r="AK21" i="1"/>
  <c r="AH406" i="1"/>
  <c r="AO406" i="1" s="1"/>
  <c r="AI88" i="1"/>
  <c r="AH405" i="1"/>
  <c r="AO405" i="1" s="1"/>
  <c r="AH90" i="1"/>
  <c r="AW90" i="1" s="1"/>
  <c r="AH370" i="1"/>
  <c r="AT370" i="1" s="1"/>
  <c r="AH300" i="1"/>
  <c r="AV300" i="1" s="1"/>
  <c r="AH239" i="1"/>
  <c r="AR239" i="1" s="1"/>
  <c r="AH38" i="1"/>
  <c r="AO38" i="1" s="1"/>
  <c r="AH55" i="1"/>
  <c r="AR55" i="1" s="1"/>
  <c r="AK322" i="1"/>
  <c r="AH92" i="1"/>
  <c r="AQ92" i="1" s="1"/>
  <c r="AU92" i="1" s="1"/>
  <c r="AH378" i="1"/>
  <c r="AW378" i="1" s="1"/>
  <c r="AK54" i="1"/>
  <c r="AH334" i="1"/>
  <c r="AW334" i="1" s="1"/>
  <c r="AH68" i="1"/>
  <c r="AW68" i="1" s="1"/>
  <c r="AH288" i="1"/>
  <c r="AW288" i="1" s="1"/>
  <c r="AK258" i="1"/>
  <c r="AH79" i="1"/>
  <c r="AO79" i="1" s="1"/>
  <c r="AK353" i="1"/>
  <c r="AH263" i="1"/>
  <c r="AV263" i="1" s="1"/>
  <c r="AK319" i="1"/>
  <c r="AK40" i="1"/>
  <c r="AK48" i="1"/>
  <c r="AH88" i="1"/>
  <c r="AO88" i="1" s="1"/>
  <c r="AH416" i="1"/>
  <c r="AO416" i="1" s="1"/>
  <c r="AK63" i="1"/>
  <c r="AH27" i="1"/>
  <c r="AQ27" i="1" s="1"/>
  <c r="AU27" i="1" s="1"/>
  <c r="AI36" i="1"/>
  <c r="AH13" i="1"/>
  <c r="AT13" i="1" s="1"/>
  <c r="AK38" i="1"/>
  <c r="AH35" i="1"/>
  <c r="AO35" i="1" s="1"/>
  <c r="AH354" i="1"/>
  <c r="AT354" i="1" s="1"/>
  <c r="AH283" i="1"/>
  <c r="AQ283" i="1" s="1"/>
  <c r="AU283" i="1" s="1"/>
  <c r="AK33" i="1"/>
  <c r="AH71" i="1"/>
  <c r="AT71" i="1" s="1"/>
  <c r="AH43" i="1"/>
  <c r="AQ43" i="1" s="1"/>
  <c r="AU43" i="1" s="1"/>
  <c r="AK162" i="1"/>
  <c r="AK15" i="1"/>
  <c r="AI51" i="1"/>
  <c r="AH81" i="1"/>
  <c r="AV81" i="1" s="1"/>
  <c r="AH374" i="1"/>
  <c r="AT374" i="1" s="1"/>
  <c r="AH155" i="1"/>
  <c r="AQ155" i="1" s="1"/>
  <c r="AU155" i="1" s="1"/>
  <c r="AK55" i="1"/>
  <c r="AH20" i="1"/>
  <c r="AW20" i="1" s="1"/>
  <c r="AH275" i="1"/>
  <c r="AQ275" i="1" s="1"/>
  <c r="AU275" i="1" s="1"/>
  <c r="AK52" i="1"/>
  <c r="AK59" i="1"/>
  <c r="AK406" i="1"/>
  <c r="AH237" i="1"/>
  <c r="AO237" i="1" s="1"/>
  <c r="AH40" i="1"/>
  <c r="AP40" i="1" s="1"/>
  <c r="AK51" i="1"/>
  <c r="AK65" i="1"/>
  <c r="AI45" i="1"/>
  <c r="AI64" i="1"/>
  <c r="AK341" i="1"/>
  <c r="AH66" i="1"/>
  <c r="AO66" i="1" s="1"/>
  <c r="AH85" i="1"/>
  <c r="AV85" i="1" s="1"/>
  <c r="AH353" i="1"/>
  <c r="AQ353" i="1" s="1"/>
  <c r="AU353" i="1" s="1"/>
  <c r="AH78" i="1"/>
  <c r="AR78" i="1" s="1"/>
  <c r="AK75" i="1"/>
  <c r="AH22" i="1"/>
  <c r="AR22" i="1" s="1"/>
  <c r="AK309" i="1"/>
  <c r="AH69" i="1"/>
  <c r="AT69" i="1" s="1"/>
  <c r="AK64" i="1"/>
  <c r="AK371" i="1"/>
  <c r="AH54" i="1"/>
  <c r="AO54" i="1" s="1"/>
  <c r="AH225" i="1"/>
  <c r="AT225" i="1" s="1"/>
  <c r="AH58" i="1"/>
  <c r="AV58" i="1" s="1"/>
  <c r="AI239" i="1"/>
  <c r="AK87" i="1"/>
  <c r="AK335" i="1"/>
  <c r="AK17" i="1"/>
  <c r="AH368" i="1"/>
  <c r="AO368" i="1" s="1"/>
  <c r="AH25" i="1"/>
  <c r="AO25" i="1" s="1"/>
  <c r="AH12" i="1"/>
  <c r="AT12" i="1" s="1"/>
  <c r="AK41" i="1"/>
  <c r="AK379" i="1"/>
  <c r="AK71" i="1"/>
  <c r="AK49" i="1"/>
  <c r="AK360" i="1"/>
  <c r="AH418" i="1"/>
  <c r="AR418" i="1" s="1"/>
  <c r="AH61" i="1"/>
  <c r="AO61" i="1" s="1"/>
  <c r="AH382" i="1"/>
  <c r="AQ382" i="1" s="1"/>
  <c r="AU382" i="1" s="1"/>
  <c r="AK74" i="1"/>
  <c r="AK374" i="1"/>
  <c r="AH322" i="1"/>
  <c r="AO322" i="1" s="1"/>
  <c r="AH19" i="1"/>
  <c r="AQ19" i="1" s="1"/>
  <c r="AU19" i="1" s="1"/>
  <c r="AH10" i="1"/>
  <c r="AO10" i="1" s="1"/>
  <c r="AK56" i="1"/>
  <c r="AK34" i="1"/>
  <c r="AK72" i="1"/>
  <c r="AH21" i="1"/>
  <c r="AP21" i="1" s="1"/>
  <c r="AH15" i="1"/>
  <c r="AK273" i="1"/>
  <c r="AK47" i="1"/>
  <c r="AK88" i="1"/>
  <c r="AH294" i="1"/>
  <c r="AV294" i="1" s="1"/>
  <c r="AH341" i="1"/>
  <c r="AQ341" i="1" s="1"/>
  <c r="AU341" i="1" s="1"/>
  <c r="AH23" i="1"/>
  <c r="AT23" i="1" s="1"/>
  <c r="AH417" i="1"/>
  <c r="AR417" i="1" s="1"/>
  <c r="AH42" i="1"/>
  <c r="AV42" i="1" s="1"/>
  <c r="AH86" i="1"/>
  <c r="AP86" i="1" s="1"/>
  <c r="AK35" i="1"/>
  <c r="AH14" i="1"/>
  <c r="AT14" i="1" s="1"/>
  <c r="AK11" i="1"/>
  <c r="AH261" i="1"/>
  <c r="AT261" i="1" s="1"/>
  <c r="AH62" i="1"/>
  <c r="AR62" i="1" s="1"/>
  <c r="AH33" i="1"/>
  <c r="AV33" i="1" s="1"/>
  <c r="AH98" i="1"/>
  <c r="AW98" i="1" s="1"/>
  <c r="AK94" i="1"/>
  <c r="AH83" i="1"/>
  <c r="AO83" i="1" s="1"/>
  <c r="AH359" i="1"/>
  <c r="AP359" i="1" s="1"/>
  <c r="AK416" i="1"/>
  <c r="AI58" i="1"/>
  <c r="AH401" i="1"/>
  <c r="AO401" i="1" s="1"/>
  <c r="AH63" i="1"/>
  <c r="AQ63" i="1" s="1"/>
  <c r="AU63" i="1" s="1"/>
  <c r="AH39" i="1"/>
  <c r="AV39" i="1" s="1"/>
  <c r="AH24" i="1"/>
  <c r="AT24" i="1" s="1"/>
  <c r="AK53" i="1"/>
  <c r="AH87" i="1"/>
  <c r="AH93" i="1"/>
  <c r="AT93" i="1" s="1"/>
  <c r="AH18" i="1"/>
  <c r="AT18" i="1" s="1"/>
  <c r="AH367" i="1"/>
  <c r="AP367" i="1" s="1"/>
  <c r="AH96" i="1"/>
  <c r="AQ96" i="1" s="1"/>
  <c r="AU96" i="1" s="1"/>
  <c r="AH48" i="1"/>
  <c r="AQ48" i="1" s="1"/>
  <c r="AU48" i="1" s="1"/>
  <c r="AH286" i="1"/>
  <c r="AW286" i="1" s="1"/>
  <c r="AH57" i="1"/>
  <c r="AV57" i="1" s="1"/>
  <c r="AH375" i="1"/>
  <c r="AO375" i="1" s="1"/>
  <c r="AH385" i="1"/>
  <c r="AW385" i="1" s="1"/>
  <c r="AK377" i="1"/>
  <c r="AK89" i="1"/>
  <c r="AH64" i="1"/>
  <c r="AO64" i="1" s="1"/>
  <c r="AK25" i="1"/>
  <c r="AV23" i="22"/>
  <c r="AR23" i="22"/>
  <c r="AQ23" i="22"/>
  <c r="AU23" i="22" s="1"/>
  <c r="AO23" i="22"/>
  <c r="AV12" i="1"/>
  <c r="AV17" i="22"/>
  <c r="AO17" i="22"/>
  <c r="AW17" i="22"/>
  <c r="AQ17" i="22"/>
  <c r="AU17" i="22" s="1"/>
  <c r="AT17" i="22"/>
  <c r="AP17" i="22"/>
  <c r="AR17" i="22"/>
  <c r="AT401" i="1"/>
  <c r="AW375" i="1"/>
  <c r="AV375" i="1"/>
  <c r="AO294" i="2"/>
  <c r="AW294" i="2"/>
  <c r="AV294" i="2"/>
  <c r="AP294" i="2"/>
  <c r="AR294" i="2"/>
  <c r="AT294" i="2"/>
  <c r="AQ294" i="2"/>
  <c r="AU294" i="2" s="1"/>
  <c r="AT15" i="22"/>
  <c r="AR15" i="22"/>
  <c r="AP15" i="22"/>
  <c r="AQ15" i="22"/>
  <c r="AU15" i="22" s="1"/>
  <c r="AW15" i="22"/>
  <c r="AO15" i="22"/>
  <c r="AV15" i="22"/>
  <c r="AW393" i="1"/>
  <c r="AO393" i="1"/>
  <c r="AQ393" i="1"/>
  <c r="AU393" i="1" s="1"/>
  <c r="AP393" i="1"/>
  <c r="AT393" i="1"/>
  <c r="AR393" i="1"/>
  <c r="AV393" i="1"/>
  <c r="AT61" i="1"/>
  <c r="AW84" i="1"/>
  <c r="AT84" i="1"/>
  <c r="AV84" i="1"/>
  <c r="AR84" i="1"/>
  <c r="AQ84" i="1"/>
  <c r="AU84" i="1" s="1"/>
  <c r="AO84" i="1"/>
  <c r="AP84" i="1"/>
  <c r="AV252" i="2"/>
  <c r="AO252" i="2"/>
  <c r="AT252" i="2"/>
  <c r="AP252" i="2"/>
  <c r="AQ252" i="2"/>
  <c r="AU252" i="2" s="1"/>
  <c r="AR252" i="2"/>
  <c r="AW252" i="2"/>
  <c r="AW279" i="2"/>
  <c r="AQ279" i="2"/>
  <c r="AU279" i="2" s="1"/>
  <c r="AR279" i="2"/>
  <c r="AP279" i="2"/>
  <c r="AO279" i="2"/>
  <c r="AT279" i="2"/>
  <c r="AV279" i="2"/>
  <c r="AO24" i="22"/>
  <c r="AR24" i="22"/>
  <c r="AV24" i="22"/>
  <c r="AQ24" i="22"/>
  <c r="AU24" i="22" s="1"/>
  <c r="AP44" i="1"/>
  <c r="AT44" i="1"/>
  <c r="AQ10" i="22"/>
  <c r="AV10" i="22"/>
  <c r="AO10" i="22"/>
  <c r="AT10" i="22"/>
  <c r="AR10" i="22"/>
  <c r="AH295" i="2"/>
  <c r="AH319" i="1"/>
  <c r="AW296" i="1"/>
  <c r="AW82" i="1"/>
  <c r="AR82" i="1"/>
  <c r="AP82" i="1"/>
  <c r="AT82" i="1"/>
  <c r="AQ82" i="1"/>
  <c r="AU82" i="1" s="1"/>
  <c r="AV82" i="1"/>
  <c r="AO82" i="1"/>
  <c r="AJ4" i="22"/>
  <c r="AI48" i="1"/>
  <c r="AH70" i="1"/>
  <c r="AK359" i="1"/>
  <c r="AH16" i="1"/>
  <c r="AV105" i="1"/>
  <c r="AK22" i="1"/>
  <c r="AS106" i="1"/>
  <c r="AZ106" i="1" s="1"/>
  <c r="AX106" i="1"/>
  <c r="BA106" i="1" s="1"/>
  <c r="AK42" i="1"/>
  <c r="AH260" i="2"/>
  <c r="AK24" i="22"/>
  <c r="AH34" i="1"/>
  <c r="AH72" i="1"/>
  <c r="AH50" i="1"/>
  <c r="AK36" i="1"/>
  <c r="AH258" i="2"/>
  <c r="AW67" i="1"/>
  <c r="AV67" i="1"/>
  <c r="AQ67" i="1"/>
  <c r="AU67" i="1" s="1"/>
  <c r="AR67" i="1"/>
  <c r="AT67" i="1"/>
  <c r="AT259" i="2"/>
  <c r="AV259" i="2"/>
  <c r="AO259" i="2"/>
  <c r="AQ259" i="2"/>
  <c r="AU259" i="2" s="1"/>
  <c r="AW259" i="2"/>
  <c r="AP259" i="2"/>
  <c r="AR259" i="2"/>
  <c r="AH75" i="1"/>
  <c r="AH53" i="1"/>
  <c r="AK354" i="1"/>
  <c r="AK96" i="1"/>
  <c r="AK19" i="1"/>
  <c r="AK12" i="1"/>
  <c r="AK92" i="1"/>
  <c r="AW92" i="1" s="1"/>
  <c r="AH371" i="1"/>
  <c r="AI24" i="22"/>
  <c r="AP24" i="22" s="1"/>
  <c r="AH335" i="1"/>
  <c r="AP280" i="2"/>
  <c r="AQ280" i="2"/>
  <c r="AU280" i="2" s="1"/>
  <c r="AO280" i="2"/>
  <c r="AV280" i="2"/>
  <c r="AR280" i="2"/>
  <c r="AT280" i="2"/>
  <c r="AK78" i="1"/>
  <c r="AH36" i="1"/>
  <c r="AH162" i="1"/>
  <c r="AH47" i="1"/>
  <c r="AK61" i="1"/>
  <c r="AJ23" i="22"/>
  <c r="AI41" i="1"/>
  <c r="AH65" i="1"/>
  <c r="AK23" i="1"/>
  <c r="AV88" i="1"/>
  <c r="AO100" i="1"/>
  <c r="AB5" i="22"/>
  <c r="AB4" i="22"/>
  <c r="AH309" i="1"/>
  <c r="AV99" i="1"/>
  <c r="AI260" i="2"/>
  <c r="AQ260" i="1"/>
  <c r="AU260" i="1" s="1"/>
  <c r="AX365" i="1"/>
  <c r="BA365" i="1" s="1"/>
  <c r="AS365" i="1"/>
  <c r="AZ365" i="1" s="1"/>
  <c r="AH41" i="1"/>
  <c r="AJ21" i="22"/>
  <c r="AJ5" i="22" s="1"/>
  <c r="AI23" i="22"/>
  <c r="AW23" i="22" s="1"/>
  <c r="AH21" i="22"/>
  <c r="AW37" i="1"/>
  <c r="AO37" i="1"/>
  <c r="AH77" i="1"/>
  <c r="AW264" i="1"/>
  <c r="AO264" i="1"/>
  <c r="AQ264" i="1"/>
  <c r="AU264" i="1" s="1"/>
  <c r="AP264" i="1"/>
  <c r="AV264" i="1"/>
  <c r="AR264" i="1"/>
  <c r="AT264" i="1"/>
  <c r="AH74" i="1"/>
  <c r="AT331" i="1"/>
  <c r="AW331" i="1"/>
  <c r="AO331" i="1"/>
  <c r="AQ331" i="1"/>
  <c r="AU331" i="1" s="1"/>
  <c r="AR331" i="1"/>
  <c r="AP331" i="1"/>
  <c r="AV331" i="1"/>
  <c r="AI49" i="1"/>
  <c r="AH347" i="1"/>
  <c r="AH369" i="1"/>
  <c r="AK18" i="1"/>
  <c r="AK368" i="1"/>
  <c r="AK418" i="1"/>
  <c r="AI237" i="1"/>
  <c r="AI47" i="1"/>
  <c r="AK10" i="22"/>
  <c r="AW10" i="22" s="1"/>
  <c r="AH227" i="1"/>
  <c r="AH269" i="1"/>
  <c r="AK62" i="1"/>
  <c r="AP27" i="1"/>
  <c r="AR52" i="1"/>
  <c r="AX267" i="1"/>
  <c r="BA267" i="1" s="1"/>
  <c r="AS267" i="1"/>
  <c r="AZ267" i="1" s="1"/>
  <c r="AO20" i="22"/>
  <c r="AT20" i="22"/>
  <c r="AP20" i="22"/>
  <c r="AR20" i="22"/>
  <c r="AW20" i="22"/>
  <c r="AV20" i="22"/>
  <c r="AQ20" i="22"/>
  <c r="AU20" i="22" s="1"/>
  <c r="AO367" i="1"/>
  <c r="AH16" i="22"/>
  <c r="AH4" i="22" s="1"/>
  <c r="AH49" i="1"/>
  <c r="AK10" i="1"/>
  <c r="AH56" i="1"/>
  <c r="AH17" i="1"/>
  <c r="AS218" i="1"/>
  <c r="AZ218" i="1" s="1"/>
  <c r="AX218" i="1"/>
  <c r="BA218" i="1" s="1"/>
  <c r="AK69" i="1"/>
  <c r="AI15" i="1"/>
  <c r="AX356" i="1"/>
  <c r="BA356" i="1" s="1"/>
  <c r="AS356" i="1"/>
  <c r="AZ356" i="1" s="1"/>
  <c r="AK86" i="1"/>
  <c r="AS95" i="1"/>
  <c r="AZ95" i="1" s="1"/>
  <c r="AX95" i="1"/>
  <c r="BA95" i="1" s="1"/>
  <c r="AI89" i="1"/>
  <c r="AI10" i="22"/>
  <c r="AC5" i="22"/>
  <c r="AC4" i="22"/>
  <c r="AK17" i="22"/>
  <c r="AH415" i="1"/>
  <c r="AH355" i="1"/>
  <c r="AH336" i="1"/>
  <c r="AX60" i="1"/>
  <c r="BA60" i="1" s="1"/>
  <c r="AS60" i="1"/>
  <c r="AZ60" i="1" s="1"/>
  <c r="AK45" i="1"/>
  <c r="AK14" i="1"/>
  <c r="AK230" i="2"/>
  <c r="AI230" i="2"/>
  <c r="AH97" i="6"/>
  <c r="AO97" i="6" s="1"/>
  <c r="AK95" i="6"/>
  <c r="AJ244" i="2"/>
  <c r="AH244" i="2"/>
  <c r="AP244" i="2" s="1"/>
  <c r="AJ231" i="2"/>
  <c r="AH229" i="2"/>
  <c r="AR229" i="2" s="1"/>
  <c r="AH230" i="2"/>
  <c r="AO230" i="2" s="1"/>
  <c r="AH243" i="2"/>
  <c r="AO243" i="2" s="1"/>
  <c r="AJ233" i="2"/>
  <c r="AH231" i="2"/>
  <c r="AP231" i="2" s="1"/>
  <c r="AJ243" i="2"/>
  <c r="AJ97" i="6"/>
  <c r="AH95" i="6"/>
  <c r="AV95" i="6" s="1"/>
  <c r="AH240" i="2"/>
  <c r="AQ240" i="2" s="1"/>
  <c r="AU240" i="2" s="1"/>
  <c r="AH237" i="2"/>
  <c r="AO237" i="2" s="1"/>
  <c r="AK240" i="2"/>
  <c r="AK237" i="2"/>
  <c r="AK229" i="2"/>
  <c r="AV233" i="2"/>
  <c r="AO233" i="2"/>
  <c r="AR233" i="2"/>
  <c r="AP233" i="2"/>
  <c r="AT233" i="2"/>
  <c r="AQ233" i="2"/>
  <c r="AU233" i="2" s="1"/>
  <c r="AQ97" i="6"/>
  <c r="AU97" i="6" s="1"/>
  <c r="AK231" i="2"/>
  <c r="AK97" i="6"/>
  <c r="AJ95" i="6"/>
  <c r="AJ230" i="2"/>
  <c r="AJ240" i="2"/>
  <c r="AK233" i="2"/>
  <c r="AK5" i="13"/>
  <c r="AB5" i="13"/>
  <c r="AH5" i="13"/>
  <c r="AR5" i="13"/>
  <c r="AX221" i="2"/>
  <c r="BA221" i="2" s="1"/>
  <c r="AZ221" i="2"/>
  <c r="AS90" i="6"/>
  <c r="AH88" i="6"/>
  <c r="AQ88" i="6" s="1"/>
  <c r="AU88" i="6" s="1"/>
  <c r="AH84" i="6"/>
  <c r="AP84" i="6" s="1"/>
  <c r="AH86" i="6"/>
  <c r="AQ86" i="6" s="1"/>
  <c r="AU86" i="6" s="1"/>
  <c r="AK85" i="6"/>
  <c r="AK84" i="6"/>
  <c r="AK87" i="6"/>
  <c r="AJ84" i="6"/>
  <c r="AH87" i="6"/>
  <c r="AV87" i="6" s="1"/>
  <c r="AK88" i="6"/>
  <c r="AK86" i="6"/>
  <c r="AH85" i="6"/>
  <c r="C33" i="3"/>
  <c r="D33" i="3"/>
  <c r="E33" i="3"/>
  <c r="G33" i="3"/>
  <c r="H33" i="3"/>
  <c r="J33" i="3"/>
  <c r="I33" i="3"/>
  <c r="K30" i="3"/>
  <c r="K31" i="3"/>
  <c r="K32" i="3"/>
  <c r="K29" i="3"/>
  <c r="G11" i="20"/>
  <c r="J11" i="20"/>
  <c r="H15" i="20"/>
  <c r="H16" i="20"/>
  <c r="H17" i="20"/>
  <c r="H18" i="20"/>
  <c r="H19" i="20"/>
  <c r="H22" i="20"/>
  <c r="H23" i="20"/>
  <c r="H24" i="20"/>
  <c r="H20" i="20"/>
  <c r="H21" i="20"/>
  <c r="BC4" i="11"/>
  <c r="BD4" i="11"/>
  <c r="BC4" i="19"/>
  <c r="BD4" i="19"/>
  <c r="BC4" i="10"/>
  <c r="BD4" i="10"/>
  <c r="AP260" i="1" l="1"/>
  <c r="AT281" i="1"/>
  <c r="AR260" i="1"/>
  <c r="AO360" i="1"/>
  <c r="AQ57" i="1"/>
  <c r="AU57" i="1" s="1"/>
  <c r="AR300" i="1"/>
  <c r="AV379" i="1"/>
  <c r="AP87" i="1"/>
  <c r="AO260" i="1"/>
  <c r="AX260" i="1" s="1"/>
  <c r="AO105" i="1"/>
  <c r="AP379" i="1"/>
  <c r="AV260" i="1"/>
  <c r="AP67" i="1"/>
  <c r="AX67" i="1" s="1"/>
  <c r="BA67" i="1" s="1"/>
  <c r="AQ105" i="1"/>
  <c r="AU105" i="1" s="1"/>
  <c r="AV273" i="1"/>
  <c r="AR360" i="1"/>
  <c r="AT105" i="1"/>
  <c r="AV360" i="1"/>
  <c r="AT360" i="1"/>
  <c r="AW260" i="1"/>
  <c r="AQ379" i="1"/>
  <c r="AU379" i="1" s="1"/>
  <c r="AP105" i="1"/>
  <c r="AT273" i="1"/>
  <c r="AO374" i="1"/>
  <c r="AS374" i="1" s="1"/>
  <c r="AT10" i="1"/>
  <c r="AT11" i="1"/>
  <c r="AV354" i="1"/>
  <c r="AV80" i="1"/>
  <c r="AW105" i="1"/>
  <c r="AV83" i="1"/>
  <c r="AO19" i="1"/>
  <c r="AW258" i="1"/>
  <c r="BA258" i="1" s="1"/>
  <c r="AO379" i="1"/>
  <c r="AS379" i="1" s="1"/>
  <c r="AQ239" i="1"/>
  <c r="AU239" i="1" s="1"/>
  <c r="AT300" i="1"/>
  <c r="AW44" i="1"/>
  <c r="AR354" i="1"/>
  <c r="AW273" i="1"/>
  <c r="AR81" i="1"/>
  <c r="AT66" i="1"/>
  <c r="AO51" i="1"/>
  <c r="AS51" i="1" s="1"/>
  <c r="AV334" i="1"/>
  <c r="AP38" i="1"/>
  <c r="AR76" i="1"/>
  <c r="AV44" i="1"/>
  <c r="AP80" i="1"/>
  <c r="AV46" i="1"/>
  <c r="AP288" i="1"/>
  <c r="AP360" i="1"/>
  <c r="AX360" i="1" s="1"/>
  <c r="AW379" i="1"/>
  <c r="AP418" i="1"/>
  <c r="AO87" i="1"/>
  <c r="AW226" i="1"/>
  <c r="AP273" i="1"/>
  <c r="AV76" i="1"/>
  <c r="AR35" i="1"/>
  <c r="AP354" i="1"/>
  <c r="AO359" i="1"/>
  <c r="AS359" i="1" s="1"/>
  <c r="AW81" i="1"/>
  <c r="AR379" i="1"/>
  <c r="AQ51" i="1"/>
  <c r="AU51" i="1" s="1"/>
  <c r="AR38" i="1"/>
  <c r="AQ76" i="1"/>
  <c r="AU76" i="1" s="1"/>
  <c r="AQ44" i="1"/>
  <c r="AU44" i="1" s="1"/>
  <c r="AO80" i="1"/>
  <c r="AS80" i="1" s="1"/>
  <c r="AT288" i="1"/>
  <c r="AQ87" i="1"/>
  <c r="AU87" i="1" s="1"/>
  <c r="AR273" i="1"/>
  <c r="AQ359" i="1"/>
  <c r="AU359" i="1" s="1"/>
  <c r="AR66" i="1"/>
  <c r="AW10" i="1"/>
  <c r="AQ273" i="1"/>
  <c r="AU273" i="1" s="1"/>
  <c r="AO44" i="1"/>
  <c r="AS44" i="1" s="1"/>
  <c r="AW80" i="1"/>
  <c r="AW261" i="1"/>
  <c r="AV66" i="1"/>
  <c r="AR51" i="1"/>
  <c r="AW336" i="1"/>
  <c r="AV385" i="1"/>
  <c r="AP374" i="1"/>
  <c r="AV94" i="1"/>
  <c r="AQ14" i="1"/>
  <c r="AU14" i="1" s="1"/>
  <c r="AV367" i="1"/>
  <c r="AR100" i="1"/>
  <c r="AP23" i="1"/>
  <c r="AP405" i="1"/>
  <c r="AO92" i="1"/>
  <c r="AS92" i="1" s="1"/>
  <c r="AT37" i="1"/>
  <c r="AP78" i="1"/>
  <c r="AO200" i="1"/>
  <c r="AV100" i="1"/>
  <c r="AT377" i="1"/>
  <c r="AR294" i="1"/>
  <c r="AR405" i="1"/>
  <c r="AV92" i="1"/>
  <c r="AP46" i="1"/>
  <c r="AR43" i="1"/>
  <c r="AV378" i="1"/>
  <c r="AV405" i="1"/>
  <c r="AW401" i="1"/>
  <c r="AR377" i="1"/>
  <c r="AQ52" i="1"/>
  <c r="AU52" i="1" s="1"/>
  <c r="AV37" i="1"/>
  <c r="AQ78" i="1"/>
  <c r="AU78" i="1" s="1"/>
  <c r="AV406" i="1"/>
  <c r="AQ200" i="1"/>
  <c r="AU200" i="1" s="1"/>
  <c r="AP100" i="1"/>
  <c r="AX100" i="1" s="1"/>
  <c r="BA100" i="1" s="1"/>
  <c r="AO377" i="1"/>
  <c r="AT21" i="1"/>
  <c r="AR382" i="1"/>
  <c r="AT46" i="1"/>
  <c r="AP37" i="1"/>
  <c r="AX37" i="1" s="1"/>
  <c r="BA37" i="1" s="1"/>
  <c r="AP52" i="1"/>
  <c r="AR37" i="1"/>
  <c r="AR406" i="1"/>
  <c r="AV200" i="1"/>
  <c r="AT100" i="1"/>
  <c r="AP79" i="1"/>
  <c r="AX79" i="1" s="1"/>
  <c r="BA79" i="1" s="1"/>
  <c r="AW78" i="1"/>
  <c r="AR263" i="1"/>
  <c r="AP382" i="1"/>
  <c r="AQ46" i="1"/>
  <c r="AU46" i="1" s="1"/>
  <c r="AO225" i="1"/>
  <c r="AV377" i="1"/>
  <c r="AT92" i="1"/>
  <c r="AV43" i="1"/>
  <c r="AV52" i="1"/>
  <c r="AV416" i="1"/>
  <c r="AR200" i="1"/>
  <c r="AT263" i="1"/>
  <c r="AO62" i="1"/>
  <c r="AS62" i="1" s="1"/>
  <c r="AQ378" i="1"/>
  <c r="AU378" i="1" s="1"/>
  <c r="AW11" i="1"/>
  <c r="AQ367" i="1"/>
  <c r="AU367" i="1" s="1"/>
  <c r="AQ55" i="1"/>
  <c r="AU55" i="1" s="1"/>
  <c r="AW27" i="1"/>
  <c r="AT367" i="1"/>
  <c r="AO52" i="1"/>
  <c r="AT43" i="1"/>
  <c r="AT78" i="1"/>
  <c r="AQ377" i="1"/>
  <c r="AU377" i="1" s="1"/>
  <c r="AT59" i="1"/>
  <c r="AP294" i="1"/>
  <c r="AW405" i="1"/>
  <c r="AV11" i="1"/>
  <c r="AV237" i="1"/>
  <c r="AP92" i="1"/>
  <c r="AT375" i="1"/>
  <c r="AO46" i="1"/>
  <c r="AS46" i="1" s="1"/>
  <c r="AQ225" i="1"/>
  <c r="AU225" i="1" s="1"/>
  <c r="AT359" i="1"/>
  <c r="AW52" i="1"/>
  <c r="AO43" i="1"/>
  <c r="AS43" i="1" s="1"/>
  <c r="AR378" i="1"/>
  <c r="AQ263" i="1"/>
  <c r="AU263" i="1" s="1"/>
  <c r="AQ281" i="1"/>
  <c r="AU281" i="1" s="1"/>
  <c r="AQ417" i="1"/>
  <c r="AU417" i="1" s="1"/>
  <c r="AQ11" i="1"/>
  <c r="AU11" i="1" s="1"/>
  <c r="AQ90" i="1"/>
  <c r="AU90" i="1" s="1"/>
  <c r="AV78" i="1"/>
  <c r="AT200" i="1"/>
  <c r="AP378" i="1"/>
  <c r="AO263" i="1"/>
  <c r="AS263" i="1" s="1"/>
  <c r="AQ73" i="1"/>
  <c r="AU73" i="1" s="1"/>
  <c r="AR71" i="1"/>
  <c r="AR23" i="1"/>
  <c r="AW382" i="1"/>
  <c r="AT405" i="1"/>
  <c r="AQ93" i="1"/>
  <c r="AU93" i="1" s="1"/>
  <c r="AO13" i="1"/>
  <c r="AS13" i="1" s="1"/>
  <c r="AO90" i="1"/>
  <c r="AS90" i="1" s="1"/>
  <c r="AQ401" i="1"/>
  <c r="AU401" i="1" s="1"/>
  <c r="AR46" i="1"/>
  <c r="AR288" i="1"/>
  <c r="AQ12" i="1"/>
  <c r="AU12" i="1" s="1"/>
  <c r="AP370" i="1"/>
  <c r="AW377" i="1"/>
  <c r="AW33" i="1"/>
  <c r="AT88" i="1"/>
  <c r="AW370" i="1"/>
  <c r="AO55" i="1"/>
  <c r="AS55" i="1" s="1"/>
  <c r="AO27" i="1"/>
  <c r="AS27" i="1" s="1"/>
  <c r="AO78" i="1"/>
  <c r="AS78" i="1" s="1"/>
  <c r="AP200" i="1"/>
  <c r="AW96" i="1"/>
  <c r="AQ20" i="1"/>
  <c r="AU20" i="1" s="1"/>
  <c r="AQ23" i="1"/>
  <c r="AU23" i="1" s="1"/>
  <c r="AP62" i="1"/>
  <c r="AQ405" i="1"/>
  <c r="AU405" i="1" s="1"/>
  <c r="AR92" i="1"/>
  <c r="AV283" i="1"/>
  <c r="AR225" i="1"/>
  <c r="AO12" i="1"/>
  <c r="AS12" i="1" s="1"/>
  <c r="AW88" i="1"/>
  <c r="AR281" i="1"/>
  <c r="AR11" i="1"/>
  <c r="AV90" i="1"/>
  <c r="AO59" i="1"/>
  <c r="AS59" i="1" s="1"/>
  <c r="AO20" i="1"/>
  <c r="AS20" i="1" s="1"/>
  <c r="AQ62" i="1"/>
  <c r="AU62" i="1" s="1"/>
  <c r="AQ237" i="1"/>
  <c r="AU237" i="1" s="1"/>
  <c r="AO283" i="1"/>
  <c r="AP225" i="1"/>
  <c r="AW51" i="1"/>
  <c r="AT99" i="1"/>
  <c r="AQ79" i="1"/>
  <c r="AU79" i="1" s="1"/>
  <c r="AW55" i="1"/>
  <c r="AO99" i="1"/>
  <c r="AP59" i="1"/>
  <c r="AR237" i="1"/>
  <c r="AP81" i="1"/>
  <c r="AT237" i="1"/>
  <c r="AR88" i="1"/>
  <c r="AR296" i="1"/>
  <c r="AO76" i="1"/>
  <c r="AX76" i="1" s="1"/>
  <c r="AR283" i="1"/>
  <c r="AQ288" i="1"/>
  <c r="AU288" i="1" s="1"/>
  <c r="AV25" i="1"/>
  <c r="AR359" i="1"/>
  <c r="AV87" i="1"/>
  <c r="AT81" i="1"/>
  <c r="AQ66" i="1"/>
  <c r="AU66" i="1" s="1"/>
  <c r="AP55" i="1"/>
  <c r="AW406" i="1"/>
  <c r="AP88" i="1"/>
  <c r="AW354" i="1"/>
  <c r="AR385" i="1"/>
  <c r="AT418" i="1"/>
  <c r="AO354" i="1"/>
  <c r="AS354" i="1" s="1"/>
  <c r="AQ89" i="1"/>
  <c r="AU89" i="1" s="1"/>
  <c r="AR375" i="1"/>
  <c r="AO288" i="1"/>
  <c r="AS288" i="1" s="1"/>
  <c r="AV359" i="1"/>
  <c r="AW38" i="1"/>
  <c r="AP89" i="1"/>
  <c r="AV55" i="1"/>
  <c r="AO40" i="1"/>
  <c r="AS40" i="1" s="1"/>
  <c r="AW79" i="1"/>
  <c r="AQ38" i="1"/>
  <c r="AU38" i="1" s="1"/>
  <c r="AQ296" i="1"/>
  <c r="AU296" i="1" s="1"/>
  <c r="AT368" i="1"/>
  <c r="AR80" i="1"/>
  <c r="AP375" i="1"/>
  <c r="AV288" i="1"/>
  <c r="AW360" i="1"/>
  <c r="AO45" i="1"/>
  <c r="AS45" i="1" s="1"/>
  <c r="AW25" i="1"/>
  <c r="AT15" i="1"/>
  <c r="AW374" i="1"/>
  <c r="AP45" i="1"/>
  <c r="AR87" i="1"/>
  <c r="AO81" i="1"/>
  <c r="AW66" i="1"/>
  <c r="AT40" i="1"/>
  <c r="AP275" i="1"/>
  <c r="AW85" i="1"/>
  <c r="AQ416" i="1"/>
  <c r="AU416" i="1" s="1"/>
  <c r="AQ406" i="1"/>
  <c r="AU406" i="1" s="1"/>
  <c r="AW99" i="1"/>
  <c r="AQ88" i="1"/>
  <c r="AU88" i="1" s="1"/>
  <c r="AT353" i="1"/>
  <c r="AT38" i="1"/>
  <c r="AO296" i="1"/>
  <c r="AS296" i="1" s="1"/>
  <c r="AW73" i="1"/>
  <c r="AT76" i="1"/>
  <c r="AQ10" i="1"/>
  <c r="AU10" i="1" s="1"/>
  <c r="AP11" i="1"/>
  <c r="AR368" i="1"/>
  <c r="AO89" i="1"/>
  <c r="AT80" i="1"/>
  <c r="AQ375" i="1"/>
  <c r="AU375" i="1" s="1"/>
  <c r="AV14" i="1"/>
  <c r="AV45" i="1"/>
  <c r="AV155" i="1"/>
  <c r="AR18" i="1"/>
  <c r="AP416" i="1"/>
  <c r="AT406" i="1"/>
  <c r="AV79" i="1"/>
  <c r="AT296" i="1"/>
  <c r="AO385" i="1"/>
  <c r="AS385" i="1" s="1"/>
  <c r="AW294" i="1"/>
  <c r="AR54" i="1"/>
  <c r="AQ418" i="1"/>
  <c r="AU418" i="1" s="1"/>
  <c r="AR93" i="1"/>
  <c r="AT283" i="1"/>
  <c r="AP66" i="1"/>
  <c r="AX66" i="1" s="1"/>
  <c r="BA66" i="1" s="1"/>
  <c r="AT55" i="1"/>
  <c r="AT416" i="1"/>
  <c r="AP406" i="1"/>
  <c r="AQ99" i="1"/>
  <c r="AU99" i="1" s="1"/>
  <c r="AT79" i="1"/>
  <c r="AQ59" i="1"/>
  <c r="AU59" i="1" s="1"/>
  <c r="AT385" i="1"/>
  <c r="AV10" i="1"/>
  <c r="AP54" i="1"/>
  <c r="AV418" i="1"/>
  <c r="AP93" i="1"/>
  <c r="AQ354" i="1"/>
  <c r="AU354" i="1" s="1"/>
  <c r="AR14" i="1"/>
  <c r="AW341" i="1"/>
  <c r="AW59" i="1"/>
  <c r="AT85" i="1"/>
  <c r="AR416" i="1"/>
  <c r="AR99" i="1"/>
  <c r="AR79" i="1"/>
  <c r="AV59" i="1"/>
  <c r="AV38" i="1"/>
  <c r="AP296" i="1"/>
  <c r="AW76" i="1"/>
  <c r="AR10" i="1"/>
  <c r="AP368" i="1"/>
  <c r="AP283" i="1"/>
  <c r="AP14" i="1"/>
  <c r="AQ45" i="1"/>
  <c r="AU45" i="1" s="1"/>
  <c r="AW64" i="1"/>
  <c r="AW14" i="1"/>
  <c r="AT87" i="1"/>
  <c r="AQ81" i="1"/>
  <c r="AU81" i="1" s="1"/>
  <c r="AR85" i="1"/>
  <c r="AW416" i="1"/>
  <c r="AT51" i="1"/>
  <c r="AW359" i="1"/>
  <c r="AP10" i="1"/>
  <c r="AR89" i="1"/>
  <c r="AW283" i="1"/>
  <c r="AO14" i="1"/>
  <c r="AS14" i="1" s="1"/>
  <c r="AW17" i="1"/>
  <c r="AO341" i="1"/>
  <c r="AS341" i="1" s="1"/>
  <c r="AW97" i="1"/>
  <c r="AR374" i="1"/>
  <c r="AT294" i="1"/>
  <c r="AQ261" i="1"/>
  <c r="AU261" i="1" s="1"/>
  <c r="AO155" i="1"/>
  <c r="AS155" i="1" s="1"/>
  <c r="AP35" i="1"/>
  <c r="AQ94" i="1"/>
  <c r="AU94" i="1" s="1"/>
  <c r="AT57" i="1"/>
  <c r="AT334" i="1"/>
  <c r="AQ83" i="1"/>
  <c r="AU83" i="1" s="1"/>
  <c r="AR24" i="1"/>
  <c r="AT239" i="1"/>
  <c r="AP51" i="1"/>
  <c r="AP19" i="1"/>
  <c r="AT64" i="1"/>
  <c r="AQ97" i="1"/>
  <c r="AU97" i="1" s="1"/>
  <c r="AQ226" i="1"/>
  <c r="AU226" i="1" s="1"/>
  <c r="AO334" i="1"/>
  <c r="AO378" i="1"/>
  <c r="AS378" i="1" s="1"/>
  <c r="AW263" i="1"/>
  <c r="AO73" i="1"/>
  <c r="AS73" i="1" s="1"/>
  <c r="AT20" i="1"/>
  <c r="AO281" i="1"/>
  <c r="AX281" i="1" s="1"/>
  <c r="AV35" i="1"/>
  <c r="AT19" i="1"/>
  <c r="AW13" i="1"/>
  <c r="AT90" i="1"/>
  <c r="AT94" i="1"/>
  <c r="AQ286" i="1"/>
  <c r="AU286" i="1" s="1"/>
  <c r="AQ68" i="1"/>
  <c r="AU68" i="1" s="1"/>
  <c r="AQ69" i="1"/>
  <c r="AU69" i="1" s="1"/>
  <c r="AQ370" i="1"/>
  <c r="AU370" i="1" s="1"/>
  <c r="AP68" i="1"/>
  <c r="AW94" i="1"/>
  <c r="AV97" i="1"/>
  <c r="AT226" i="1"/>
  <c r="AV19" i="1"/>
  <c r="AR334" i="1"/>
  <c r="AW83" i="1"/>
  <c r="AO57" i="1"/>
  <c r="AR69" i="1"/>
  <c r="AW43" i="1"/>
  <c r="AP300" i="1"/>
  <c r="AO97" i="1"/>
  <c r="AO226" i="1"/>
  <c r="AP334" i="1"/>
  <c r="AT378" i="1"/>
  <c r="AT83" i="1"/>
  <c r="AV73" i="1"/>
  <c r="AP20" i="1"/>
  <c r="AW281" i="1"/>
  <c r="AO58" i="1"/>
  <c r="AS58" i="1" s="1"/>
  <c r="AT35" i="1"/>
  <c r="AR19" i="1"/>
  <c r="AP22" i="1"/>
  <c r="AR90" i="1"/>
  <c r="AP94" i="1"/>
  <c r="AP57" i="1"/>
  <c r="AO96" i="1"/>
  <c r="AR68" i="1"/>
  <c r="AO69" i="1"/>
  <c r="AO370" i="1"/>
  <c r="AS370" i="1" s="1"/>
  <c r="AW40" i="1"/>
  <c r="AP83" i="1"/>
  <c r="AV69" i="1"/>
  <c r="AV239" i="1"/>
  <c r="AQ300" i="1"/>
  <c r="AU300" i="1" s="1"/>
  <c r="AW19" i="1"/>
  <c r="AR94" i="1"/>
  <c r="AR57" i="1"/>
  <c r="AP226" i="1"/>
  <c r="AT68" i="1"/>
  <c r="AW69" i="1"/>
  <c r="AP43" i="1"/>
  <c r="AX43" i="1" s="1"/>
  <c r="BA43" i="1" s="1"/>
  <c r="AO300" i="1"/>
  <c r="AX300" i="1" s="1"/>
  <c r="AT97" i="1"/>
  <c r="AV226" i="1"/>
  <c r="AQ334" i="1"/>
  <c r="AU334" i="1" s="1"/>
  <c r="AR63" i="1"/>
  <c r="AR83" i="1"/>
  <c r="AP263" i="1"/>
  <c r="AT73" i="1"/>
  <c r="AW35" i="1"/>
  <c r="AV322" i="1"/>
  <c r="AP90" i="1"/>
  <c r="AW57" i="1"/>
  <c r="AO68" i="1"/>
  <c r="AS68" i="1" s="1"/>
  <c r="AP69" i="1"/>
  <c r="AR370" i="1"/>
  <c r="AO239" i="1"/>
  <c r="AS239" i="1" s="1"/>
  <c r="AV68" i="1"/>
  <c r="AW300" i="1"/>
  <c r="AR97" i="1"/>
  <c r="AP73" i="1"/>
  <c r="AV281" i="1"/>
  <c r="AQ35" i="1"/>
  <c r="AU35" i="1" s="1"/>
  <c r="AR13" i="1"/>
  <c r="AV370" i="1"/>
  <c r="AW63" i="1"/>
  <c r="AW22" i="1"/>
  <c r="AT86" i="1"/>
  <c r="AW45" i="1"/>
  <c r="AO275" i="1"/>
  <c r="AS275" i="1" s="1"/>
  <c r="AV15" i="1"/>
  <c r="AP71" i="1"/>
  <c r="AV54" i="1"/>
  <c r="AR61" i="1"/>
  <c r="AR261" i="1"/>
  <c r="AP18" i="1"/>
  <c r="AQ25" i="1"/>
  <c r="AU25" i="1" s="1"/>
  <c r="AW155" i="1"/>
  <c r="AQ40" i="1"/>
  <c r="AU40" i="1" s="1"/>
  <c r="AR275" i="1"/>
  <c r="AT27" i="1"/>
  <c r="AW368" i="1"/>
  <c r="AP85" i="1"/>
  <c r="AV341" i="1"/>
  <c r="AQ15" i="1"/>
  <c r="AU15" i="1" s="1"/>
  <c r="AV353" i="1"/>
  <c r="AR33" i="1"/>
  <c r="AP385" i="1"/>
  <c r="AV20" i="1"/>
  <c r="AQ374" i="1"/>
  <c r="AU374" i="1" s="1"/>
  <c r="AV21" i="1"/>
  <c r="AT54" i="1"/>
  <c r="AP61" i="1"/>
  <c r="AO418" i="1"/>
  <c r="AS418" i="1" s="1"/>
  <c r="AW93" i="1"/>
  <c r="AP13" i="1"/>
  <c r="AV368" i="1"/>
  <c r="AP261" i="1"/>
  <c r="AW18" i="1"/>
  <c r="AW23" i="1"/>
  <c r="AW12" i="1"/>
  <c r="AV275" i="1"/>
  <c r="AW239" i="1"/>
  <c r="AV22" i="1"/>
  <c r="AQ18" i="1"/>
  <c r="AU18" i="1" s="1"/>
  <c r="AR40" i="1"/>
  <c r="AV27" i="1"/>
  <c r="AO85" i="1"/>
  <c r="AP341" i="1"/>
  <c r="AR353" i="1"/>
  <c r="AQ385" i="1"/>
  <c r="AU385" i="1" s="1"/>
  <c r="AR20" i="1"/>
  <c r="AO71" i="1"/>
  <c r="AO417" i="1"/>
  <c r="AS417" i="1" s="1"/>
  <c r="AQ294" i="1"/>
  <c r="AU294" i="1" s="1"/>
  <c r="AQ54" i="1"/>
  <c r="AU54" i="1" s="1"/>
  <c r="AQ22" i="1"/>
  <c r="AU22" i="1" s="1"/>
  <c r="AQ61" i="1"/>
  <c r="AU61" i="1" s="1"/>
  <c r="AW418" i="1"/>
  <c r="AO93" i="1"/>
  <c r="AS93" i="1" s="1"/>
  <c r="AQ13" i="1"/>
  <c r="AU13" i="1" s="1"/>
  <c r="AQ368" i="1"/>
  <c r="AU368" i="1" s="1"/>
  <c r="AV261" i="1"/>
  <c r="AO18" i="1"/>
  <c r="AS18" i="1" s="1"/>
  <c r="AP25" i="1"/>
  <c r="AT45" i="1"/>
  <c r="AP155" i="1"/>
  <c r="AW353" i="1"/>
  <c r="AO22" i="1"/>
  <c r="AV40" i="1"/>
  <c r="AQ71" i="1"/>
  <c r="AU71" i="1" s="1"/>
  <c r="AW54" i="1"/>
  <c r="AV61" i="1"/>
  <c r="AT275" i="1"/>
  <c r="AR27" i="1"/>
  <c r="AO98" i="1"/>
  <c r="AS98" i="1" s="1"/>
  <c r="AQ85" i="1"/>
  <c r="AU85" i="1" s="1"/>
  <c r="AR341" i="1"/>
  <c r="AW61" i="1"/>
  <c r="AP353" i="1"/>
  <c r="AT39" i="1"/>
  <c r="AV71" i="1"/>
  <c r="AV374" i="1"/>
  <c r="AP417" i="1"/>
  <c r="AO294" i="1"/>
  <c r="AS294" i="1" s="1"/>
  <c r="AT22" i="1"/>
  <c r="AV93" i="1"/>
  <c r="AV13" i="1"/>
  <c r="AV48" i="1"/>
  <c r="AO261" i="1"/>
  <c r="AS261" i="1" s="1"/>
  <c r="AV18" i="1"/>
  <c r="AT25" i="1"/>
  <c r="AR155" i="1"/>
  <c r="AW48" i="1"/>
  <c r="AW275" i="1"/>
  <c r="AT341" i="1"/>
  <c r="AO353" i="1"/>
  <c r="AS353" i="1" s="1"/>
  <c r="AR25" i="1"/>
  <c r="AT155" i="1"/>
  <c r="AR39" i="1"/>
  <c r="AR58" i="1"/>
  <c r="AT42" i="1"/>
  <c r="AR48" i="1"/>
  <c r="AW71" i="1"/>
  <c r="AW87" i="1"/>
  <c r="AO286" i="1"/>
  <c r="AS286" i="1" s="1"/>
  <c r="AP24" i="1"/>
  <c r="AP39" i="1"/>
  <c r="AT98" i="1"/>
  <c r="AV417" i="1"/>
  <c r="AP286" i="1"/>
  <c r="AR367" i="1"/>
  <c r="AP239" i="1"/>
  <c r="AP64" i="1"/>
  <c r="AR98" i="1"/>
  <c r="AV63" i="1"/>
  <c r="AO33" i="1"/>
  <c r="AS33" i="1" s="1"/>
  <c r="AW58" i="1"/>
  <c r="AW417" i="1"/>
  <c r="AR21" i="1"/>
  <c r="AQ322" i="1"/>
  <c r="AU322" i="1" s="1"/>
  <c r="AV382" i="1"/>
  <c r="AV62" i="1"/>
  <c r="AQ86" i="1"/>
  <c r="AU86" i="1" s="1"/>
  <c r="AQ42" i="1"/>
  <c r="AU42" i="1" s="1"/>
  <c r="AP237" i="1"/>
  <c r="AV286" i="1"/>
  <c r="AT96" i="1"/>
  <c r="AR401" i="1"/>
  <c r="AV225" i="1"/>
  <c r="AR12" i="1"/>
  <c r="AW322" i="1"/>
  <c r="AR86" i="1"/>
  <c r="AO15" i="1"/>
  <c r="AS15" i="1" s="1"/>
  <c r="AT322" i="1"/>
  <c r="AV86" i="1"/>
  <c r="AT286" i="1"/>
  <c r="AR15" i="1"/>
  <c r="AW367" i="1"/>
  <c r="AR64" i="1"/>
  <c r="AP98" i="1"/>
  <c r="AT63" i="1"/>
  <c r="AP33" i="1"/>
  <c r="AO39" i="1"/>
  <c r="AS39" i="1" s="1"/>
  <c r="AP58" i="1"/>
  <c r="AV23" i="1"/>
  <c r="AO21" i="1"/>
  <c r="AS21" i="1" s="1"/>
  <c r="AT382" i="1"/>
  <c r="AT62" i="1"/>
  <c r="AO86" i="1"/>
  <c r="AS86" i="1" s="1"/>
  <c r="AR42" i="1"/>
  <c r="AW237" i="1"/>
  <c r="AR286" i="1"/>
  <c r="AV96" i="1"/>
  <c r="AV401" i="1"/>
  <c r="AW225" i="1"/>
  <c r="AP12" i="1"/>
  <c r="AQ24" i="1"/>
  <c r="AU24" i="1" s="1"/>
  <c r="AV98" i="1"/>
  <c r="AP42" i="1"/>
  <c r="AW86" i="1"/>
  <c r="AV64" i="1"/>
  <c r="AW21" i="1"/>
  <c r="AW24" i="1"/>
  <c r="AP15" i="1"/>
  <c r="AQ64" i="1"/>
  <c r="AU64" i="1" s="1"/>
  <c r="AQ98" i="1"/>
  <c r="AU98" i="1" s="1"/>
  <c r="AO63" i="1"/>
  <c r="AS63" i="1" s="1"/>
  <c r="AW42" i="1"/>
  <c r="AQ33" i="1"/>
  <c r="AU33" i="1" s="1"/>
  <c r="AQ39" i="1"/>
  <c r="AU39" i="1" s="1"/>
  <c r="AQ58" i="1"/>
  <c r="AU58" i="1" s="1"/>
  <c r="AT417" i="1"/>
  <c r="AO23" i="1"/>
  <c r="AS23" i="1" s="1"/>
  <c r="AQ21" i="1"/>
  <c r="AU21" i="1" s="1"/>
  <c r="AP322" i="1"/>
  <c r="AO382" i="1"/>
  <c r="AO42" i="1"/>
  <c r="AS42" i="1" s="1"/>
  <c r="AP96" i="1"/>
  <c r="AP401" i="1"/>
  <c r="AX401" i="1" s="1"/>
  <c r="BA401" i="1" s="1"/>
  <c r="AV24" i="1"/>
  <c r="AO48" i="1"/>
  <c r="AS48" i="1" s="1"/>
  <c r="AO24" i="1"/>
  <c r="AP63" i="1"/>
  <c r="AT33" i="1"/>
  <c r="AW39" i="1"/>
  <c r="AT58" i="1"/>
  <c r="AR322" i="1"/>
  <c r="AR96" i="1"/>
  <c r="AW62" i="1"/>
  <c r="AS81" i="1"/>
  <c r="AW347" i="1"/>
  <c r="AV347" i="1"/>
  <c r="AQ347" i="1"/>
  <c r="AU347" i="1" s="1"/>
  <c r="AP347" i="1"/>
  <c r="AT347" i="1"/>
  <c r="AR347" i="1"/>
  <c r="AO347" i="1"/>
  <c r="AQ47" i="1"/>
  <c r="AU47" i="1" s="1"/>
  <c r="AO47" i="1"/>
  <c r="AW47" i="1"/>
  <c r="AP47" i="1"/>
  <c r="AR47" i="1"/>
  <c r="AT47" i="1"/>
  <c r="AV47" i="1"/>
  <c r="AW75" i="1"/>
  <c r="AV75" i="1"/>
  <c r="AR75" i="1"/>
  <c r="AQ75" i="1"/>
  <c r="AU75" i="1" s="1"/>
  <c r="AO75" i="1"/>
  <c r="AT75" i="1"/>
  <c r="AP75" i="1"/>
  <c r="AS35" i="1"/>
  <c r="AS11" i="1"/>
  <c r="AW89" i="1"/>
  <c r="AW309" i="1"/>
  <c r="AR309" i="1"/>
  <c r="AT309" i="1"/>
  <c r="AV309" i="1"/>
  <c r="AO309" i="1"/>
  <c r="AP309" i="1"/>
  <c r="AQ309" i="1"/>
  <c r="AU309" i="1" s="1"/>
  <c r="AW70" i="1"/>
  <c r="AP70" i="1"/>
  <c r="AR70" i="1"/>
  <c r="AT70" i="1"/>
  <c r="AO70" i="1"/>
  <c r="AV70" i="1"/>
  <c r="AQ70" i="1"/>
  <c r="AU70" i="1" s="1"/>
  <c r="AW24" i="22"/>
  <c r="AS252" i="2"/>
  <c r="AZ252" i="2" s="1"/>
  <c r="AX252" i="2"/>
  <c r="BA252" i="2" s="1"/>
  <c r="AS393" i="1"/>
  <c r="AZ393" i="1" s="1"/>
  <c r="AX393" i="1"/>
  <c r="BA393" i="1" s="1"/>
  <c r="AX15" i="22"/>
  <c r="BA15" i="22" s="1"/>
  <c r="AS15" i="22"/>
  <c r="AZ15" i="22" s="1"/>
  <c r="AX294" i="2"/>
  <c r="BA294" i="2" s="1"/>
  <c r="AS294" i="2"/>
  <c r="AZ294" i="2" s="1"/>
  <c r="AP48" i="1"/>
  <c r="AW355" i="1"/>
  <c r="AR355" i="1"/>
  <c r="AT355" i="1"/>
  <c r="AO355" i="1"/>
  <c r="AP355" i="1"/>
  <c r="AV355" i="1"/>
  <c r="AQ355" i="1"/>
  <c r="AU355" i="1" s="1"/>
  <c r="AS87" i="1"/>
  <c r="AW41" i="1"/>
  <c r="AP41" i="1"/>
  <c r="AR41" i="1"/>
  <c r="AO41" i="1"/>
  <c r="AT41" i="1"/>
  <c r="AQ41" i="1"/>
  <c r="AU41" i="1" s="1"/>
  <c r="AV41" i="1"/>
  <c r="AW34" i="1"/>
  <c r="AO34" i="1"/>
  <c r="AR34" i="1"/>
  <c r="AP34" i="1"/>
  <c r="AT34" i="1"/>
  <c r="AQ34" i="1"/>
  <c r="AU34" i="1" s="1"/>
  <c r="AV34" i="1"/>
  <c r="AU10" i="22"/>
  <c r="AQ5" i="22"/>
  <c r="AQ4" i="22"/>
  <c r="AS405" i="1"/>
  <c r="AS237" i="1"/>
  <c r="AX17" i="22"/>
  <c r="BA17" i="22" s="1"/>
  <c r="AS17" i="22"/>
  <c r="AZ17" i="22" s="1"/>
  <c r="AS23" i="22"/>
  <c r="AW269" i="1"/>
  <c r="AO269" i="1"/>
  <c r="AQ269" i="1"/>
  <c r="AU269" i="1" s="1"/>
  <c r="AT269" i="1"/>
  <c r="AV269" i="1"/>
  <c r="AP269" i="1"/>
  <c r="AR269" i="1"/>
  <c r="AW369" i="1"/>
  <c r="AV369" i="1"/>
  <c r="AO369" i="1"/>
  <c r="AR369" i="1"/>
  <c r="AT369" i="1"/>
  <c r="AQ369" i="1"/>
  <c r="AU369" i="1" s="1"/>
  <c r="AP369" i="1"/>
  <c r="AW335" i="1"/>
  <c r="AP335" i="1"/>
  <c r="AT335" i="1"/>
  <c r="AR335" i="1"/>
  <c r="AV335" i="1"/>
  <c r="AO335" i="1"/>
  <c r="AQ335" i="1"/>
  <c r="AU335" i="1" s="1"/>
  <c r="AS367" i="1"/>
  <c r="AP162" i="1"/>
  <c r="AR162" i="1"/>
  <c r="AT162" i="1"/>
  <c r="AV162" i="1"/>
  <c r="AO162" i="1"/>
  <c r="AQ162" i="1"/>
  <c r="AU162" i="1" s="1"/>
  <c r="AT89" i="1"/>
  <c r="AR56" i="1"/>
  <c r="AT56" i="1"/>
  <c r="AV56" i="1"/>
  <c r="AO56" i="1"/>
  <c r="AW56" i="1"/>
  <c r="AP56" i="1"/>
  <c r="AQ56" i="1"/>
  <c r="AU56" i="1" s="1"/>
  <c r="AS416" i="1"/>
  <c r="AW72" i="1"/>
  <c r="AO72" i="1"/>
  <c r="AQ72" i="1"/>
  <c r="AU72" i="1" s="1"/>
  <c r="AT72" i="1"/>
  <c r="AR72" i="1"/>
  <c r="AV72" i="1"/>
  <c r="AP72" i="1"/>
  <c r="AW415" i="1"/>
  <c r="AO415" i="1"/>
  <c r="AQ415" i="1"/>
  <c r="AU415" i="1" s="1"/>
  <c r="AP415" i="1"/>
  <c r="AR415" i="1"/>
  <c r="AT415" i="1"/>
  <c r="AV415" i="1"/>
  <c r="AO49" i="1"/>
  <c r="AQ49" i="1"/>
  <c r="AU49" i="1" s="1"/>
  <c r="AW49" i="1"/>
  <c r="AP49" i="1"/>
  <c r="AV49" i="1"/>
  <c r="AR49" i="1"/>
  <c r="AT49" i="1"/>
  <c r="AX275" i="1"/>
  <c r="AS37" i="1"/>
  <c r="AS406" i="1"/>
  <c r="AS83" i="1"/>
  <c r="AS280" i="2"/>
  <c r="AZ280" i="2" s="1"/>
  <c r="AX280" i="2"/>
  <c r="BA280" i="2" s="1"/>
  <c r="AS67" i="1"/>
  <c r="AZ67" i="1" s="1"/>
  <c r="AS82" i="1"/>
  <c r="AZ82" i="1" s="1"/>
  <c r="AX82" i="1"/>
  <c r="BA82" i="1" s="1"/>
  <c r="AS273" i="1"/>
  <c r="AT24" i="22"/>
  <c r="AS279" i="2"/>
  <c r="AZ279" i="2" s="1"/>
  <c r="AX279" i="2"/>
  <c r="BA279" i="2" s="1"/>
  <c r="AS54" i="1"/>
  <c r="AT23" i="22"/>
  <c r="AT258" i="2"/>
  <c r="AR258" i="2"/>
  <c r="AO258" i="2"/>
  <c r="AP258" i="2"/>
  <c r="AW258" i="2"/>
  <c r="AV258" i="2"/>
  <c r="AQ258" i="2"/>
  <c r="AU258" i="2" s="1"/>
  <c r="AS360" i="1"/>
  <c r="AS69" i="1"/>
  <c r="AX20" i="22"/>
  <c r="BA20" i="22" s="1"/>
  <c r="AS20" i="22"/>
  <c r="AZ20" i="22" s="1"/>
  <c r="AW227" i="1"/>
  <c r="AR227" i="1"/>
  <c r="AT227" i="1"/>
  <c r="AO227" i="1"/>
  <c r="AP227" i="1"/>
  <c r="AQ227" i="1"/>
  <c r="AU227" i="1" s="1"/>
  <c r="AV227" i="1"/>
  <c r="AS322" i="1"/>
  <c r="AS375" i="1"/>
  <c r="AQ17" i="1"/>
  <c r="AU17" i="1" s="1"/>
  <c r="AT17" i="1"/>
  <c r="AR17" i="1"/>
  <c r="AV17" i="1"/>
  <c r="AP17" i="1"/>
  <c r="AO17" i="1"/>
  <c r="AK5" i="22"/>
  <c r="AK3" i="22" s="1"/>
  <c r="AK4" i="22"/>
  <c r="AR74" i="1"/>
  <c r="AW74" i="1"/>
  <c r="AV74" i="1"/>
  <c r="AO74" i="1"/>
  <c r="AT74" i="1"/>
  <c r="AQ74" i="1"/>
  <c r="AU74" i="1" s="1"/>
  <c r="AP74" i="1"/>
  <c r="AV36" i="1"/>
  <c r="AP36" i="1"/>
  <c r="AR36" i="1"/>
  <c r="AT36" i="1"/>
  <c r="AO36" i="1"/>
  <c r="AQ36" i="1"/>
  <c r="AU36" i="1" s="1"/>
  <c r="AW36" i="1"/>
  <c r="AW50" i="1"/>
  <c r="AV50" i="1"/>
  <c r="AT50" i="1"/>
  <c r="AO50" i="1"/>
  <c r="AR50" i="1"/>
  <c r="AQ50" i="1"/>
  <c r="AU50" i="1" s="1"/>
  <c r="AP50" i="1"/>
  <c r="AW16" i="1"/>
  <c r="AP16" i="1"/>
  <c r="AO16" i="1"/>
  <c r="AT16" i="1"/>
  <c r="AV16" i="1"/>
  <c r="AQ16" i="1"/>
  <c r="AU16" i="1" s="1"/>
  <c r="AR16" i="1"/>
  <c r="AS94" i="1"/>
  <c r="AX25" i="1"/>
  <c r="AS25" i="1"/>
  <c r="AQ336" i="1"/>
  <c r="AU336" i="1" s="1"/>
  <c r="AR336" i="1"/>
  <c r="AT336" i="1"/>
  <c r="AO336" i="1"/>
  <c r="AP336" i="1"/>
  <c r="AV336" i="1"/>
  <c r="AS66" i="1"/>
  <c r="AV16" i="22"/>
  <c r="AV4" i="22" s="1"/>
  <c r="AT16" i="22"/>
  <c r="AO16" i="22"/>
  <c r="AR16" i="22"/>
  <c r="AW16" i="22"/>
  <c r="AW4" i="22" s="1"/>
  <c r="AQ16" i="22"/>
  <c r="AU16" i="22" s="1"/>
  <c r="AP16" i="22"/>
  <c r="AR65" i="1"/>
  <c r="AT65" i="1"/>
  <c r="AV65" i="1"/>
  <c r="AQ65" i="1"/>
  <c r="AU65" i="1" s="1"/>
  <c r="AW65" i="1"/>
  <c r="AO65" i="1"/>
  <c r="AP65" i="1"/>
  <c r="AS259" i="2"/>
  <c r="AZ259" i="2" s="1"/>
  <c r="AX259" i="2"/>
  <c r="BA259" i="2" s="1"/>
  <c r="AW260" i="2"/>
  <c r="AO260" i="2"/>
  <c r="AQ260" i="2"/>
  <c r="AU260" i="2" s="1"/>
  <c r="AP260" i="2"/>
  <c r="AR260" i="2"/>
  <c r="AT260" i="2"/>
  <c r="AV260" i="2"/>
  <c r="AS38" i="1"/>
  <c r="AH5" i="22"/>
  <c r="AX84" i="1"/>
  <c r="BA84" i="1" s="1"/>
  <c r="AS84" i="1"/>
  <c r="AZ84" i="1" s="1"/>
  <c r="AS61" i="1"/>
  <c r="AS368" i="1"/>
  <c r="AT48" i="1"/>
  <c r="AS401" i="1"/>
  <c r="AP53" i="1"/>
  <c r="AR53" i="1"/>
  <c r="AT53" i="1"/>
  <c r="AW53" i="1"/>
  <c r="AQ53" i="1"/>
  <c r="AU53" i="1" s="1"/>
  <c r="AV53" i="1"/>
  <c r="AO53" i="1"/>
  <c r="AP23" i="22"/>
  <c r="AX23" i="22" s="1"/>
  <c r="BA23" i="22" s="1"/>
  <c r="AX377" i="1"/>
  <c r="AS377" i="1"/>
  <c r="AZ377" i="1" s="1"/>
  <c r="AT4" i="22"/>
  <c r="AT5" i="22"/>
  <c r="AT3" i="22" s="1"/>
  <c r="AS88" i="1"/>
  <c r="AV371" i="1"/>
  <c r="AP371" i="1"/>
  <c r="AW371" i="1"/>
  <c r="AR371" i="1"/>
  <c r="AQ371" i="1"/>
  <c r="AU371" i="1" s="1"/>
  <c r="AT371" i="1"/>
  <c r="AO371" i="1"/>
  <c r="AS10" i="22"/>
  <c r="AI4" i="22"/>
  <c r="AI5" i="22"/>
  <c r="AX331" i="1"/>
  <c r="BA331" i="1" s="1"/>
  <c r="AS331" i="1"/>
  <c r="AZ331" i="1" s="1"/>
  <c r="AX264" i="1"/>
  <c r="BA264" i="1" s="1"/>
  <c r="AS264" i="1"/>
  <c r="AZ264" i="1" s="1"/>
  <c r="AS64" i="1"/>
  <c r="AW77" i="1"/>
  <c r="AT77" i="1"/>
  <c r="AV77" i="1"/>
  <c r="AO77" i="1"/>
  <c r="AQ77" i="1"/>
  <c r="AU77" i="1" s="1"/>
  <c r="AP77" i="1"/>
  <c r="AR77" i="1"/>
  <c r="AQ21" i="22"/>
  <c r="AU21" i="22" s="1"/>
  <c r="AO21" i="22"/>
  <c r="AO5" i="22" s="1"/>
  <c r="AO3" i="22" s="1"/>
  <c r="AR21" i="22"/>
  <c r="AR4" i="22" s="1"/>
  <c r="AW21" i="22"/>
  <c r="AV21" i="22"/>
  <c r="AT21" i="22"/>
  <c r="AP21" i="22"/>
  <c r="AS100" i="1"/>
  <c r="AW15" i="1"/>
  <c r="AS79" i="1"/>
  <c r="AO319" i="1"/>
  <c r="AW319" i="1"/>
  <c r="AR319" i="1"/>
  <c r="AT319" i="1"/>
  <c r="AV319" i="1"/>
  <c r="AQ319" i="1"/>
  <c r="AU319" i="1" s="1"/>
  <c r="AP319" i="1"/>
  <c r="AV295" i="2"/>
  <c r="AT295" i="2"/>
  <c r="AR295" i="2"/>
  <c r="AQ295" i="2"/>
  <c r="AU295" i="2" s="1"/>
  <c r="AP295" i="2"/>
  <c r="AW295" i="2"/>
  <c r="AO295" i="2"/>
  <c r="AP10" i="22"/>
  <c r="AX24" i="22"/>
  <c r="AS24" i="22"/>
  <c r="AS10" i="1"/>
  <c r="AS89" i="1"/>
  <c r="AW162" i="1"/>
  <c r="AR97" i="6"/>
  <c r="AT97" i="6"/>
  <c r="AV97" i="6"/>
  <c r="AP97" i="6"/>
  <c r="AX97" i="6" s="1"/>
  <c r="AV243" i="2"/>
  <c r="AP240" i="2"/>
  <c r="AO229" i="2"/>
  <c r="AS229" i="2" s="1"/>
  <c r="AV240" i="2"/>
  <c r="AQ231" i="2"/>
  <c r="AU231" i="2" s="1"/>
  <c r="AQ95" i="6"/>
  <c r="AU95" i="6" s="1"/>
  <c r="AV237" i="2"/>
  <c r="AT95" i="6"/>
  <c r="AT230" i="2"/>
  <c r="AW240" i="2"/>
  <c r="AW231" i="2"/>
  <c r="AP237" i="2"/>
  <c r="AW237" i="2"/>
  <c r="AR95" i="6"/>
  <c r="AR230" i="2"/>
  <c r="AQ230" i="2"/>
  <c r="AU230" i="2" s="1"/>
  <c r="AV244" i="2"/>
  <c r="AP229" i="2"/>
  <c r="AV229" i="2"/>
  <c r="AP243" i="2"/>
  <c r="AW243" i="2"/>
  <c r="AO240" i="2"/>
  <c r="AS240" i="2" s="1"/>
  <c r="AR231" i="2"/>
  <c r="AQ244" i="2"/>
  <c r="AU244" i="2" s="1"/>
  <c r="AT244" i="2"/>
  <c r="AW97" i="6"/>
  <c r="AQ229" i="2"/>
  <c r="AU229" i="2" s="1"/>
  <c r="AT229" i="2"/>
  <c r="AT243" i="2"/>
  <c r="AQ243" i="2"/>
  <c r="AU243" i="2" s="1"/>
  <c r="AR243" i="2"/>
  <c r="AR240" i="2"/>
  <c r="AT240" i="2"/>
  <c r="AO231" i="2"/>
  <c r="AS231" i="2" s="1"/>
  <c r="AT231" i="2"/>
  <c r="AV231" i="2"/>
  <c r="AW229" i="2"/>
  <c r="AW233" i="2"/>
  <c r="AW230" i="2"/>
  <c r="AW95" i="6"/>
  <c r="AT237" i="2"/>
  <c r="AQ237" i="2"/>
  <c r="AU237" i="2" s="1"/>
  <c r="AR237" i="2"/>
  <c r="AP95" i="6"/>
  <c r="AO95" i="6"/>
  <c r="AS95" i="6" s="1"/>
  <c r="AP230" i="2"/>
  <c r="AV230" i="2"/>
  <c r="AW244" i="2"/>
  <c r="AR244" i="2"/>
  <c r="AO244" i="2"/>
  <c r="AX244" i="2" s="1"/>
  <c r="BA244" i="2" s="1"/>
  <c r="AS230" i="2"/>
  <c r="AS237" i="2"/>
  <c r="AS97" i="6"/>
  <c r="AS243" i="2"/>
  <c r="AS233" i="2"/>
  <c r="AZ233" i="2" s="1"/>
  <c r="AX233" i="2"/>
  <c r="AW5" i="13"/>
  <c r="F13" i="3" s="1"/>
  <c r="BA5" i="13"/>
  <c r="AV5" i="13"/>
  <c r="AZ5" i="13"/>
  <c r="AW86" i="6"/>
  <c r="AO86" i="6"/>
  <c r="AS86" i="6" s="1"/>
  <c r="AT88" i="6"/>
  <c r="AW84" i="6"/>
  <c r="AP86" i="6"/>
  <c r="AP88" i="6"/>
  <c r="AO88" i="6"/>
  <c r="AS88" i="6" s="1"/>
  <c r="AT86" i="6"/>
  <c r="AQ84" i="6"/>
  <c r="AU84" i="6" s="1"/>
  <c r="AW88" i="6"/>
  <c r="AR86" i="6"/>
  <c r="AV86" i="6"/>
  <c r="AR88" i="6"/>
  <c r="AV88" i="6"/>
  <c r="AR84" i="6"/>
  <c r="AT84" i="6"/>
  <c r="AV84" i="6"/>
  <c r="AO84" i="6"/>
  <c r="AS84" i="6" s="1"/>
  <c r="AP87" i="6"/>
  <c r="AQ87" i="6"/>
  <c r="AU87" i="6" s="1"/>
  <c r="AT87" i="6"/>
  <c r="AO87" i="6"/>
  <c r="AS87" i="6" s="1"/>
  <c r="AW87" i="6"/>
  <c r="AR87" i="6"/>
  <c r="K33" i="3"/>
  <c r="F33" i="3"/>
  <c r="AV85" i="6"/>
  <c r="AT85" i="6"/>
  <c r="AR85" i="6"/>
  <c r="AP85" i="6"/>
  <c r="AW85" i="6"/>
  <c r="AQ85" i="6"/>
  <c r="AU85" i="6" s="1"/>
  <c r="AO85" i="6"/>
  <c r="AX370" i="1" l="1"/>
  <c r="BA370" i="1" s="1"/>
  <c r="AX105" i="1"/>
  <c r="BA105" i="1" s="1"/>
  <c r="AS281" i="1"/>
  <c r="AZ379" i="1"/>
  <c r="BA260" i="1"/>
  <c r="AZ281" i="1"/>
  <c r="AS260" i="1"/>
  <c r="AZ260" i="1" s="1"/>
  <c r="AX19" i="1"/>
  <c r="BA19" i="1" s="1"/>
  <c r="AX379" i="1"/>
  <c r="BA379" i="1" s="1"/>
  <c r="AX405" i="1"/>
  <c r="BA405" i="1" s="1"/>
  <c r="AX80" i="1"/>
  <c r="BA80" i="1" s="1"/>
  <c r="AZ25" i="1"/>
  <c r="AX359" i="1"/>
  <c r="BA359" i="1" s="1"/>
  <c r="AX51" i="1"/>
  <c r="BA51" i="1" s="1"/>
  <c r="AS105" i="1"/>
  <c r="AZ105" i="1" s="1"/>
  <c r="AZ273" i="1"/>
  <c r="AX61" i="1"/>
  <c r="BA61" i="1" s="1"/>
  <c r="AX44" i="1"/>
  <c r="BA44" i="1" s="1"/>
  <c r="AZ44" i="1"/>
  <c r="AS19" i="1"/>
  <c r="AZ19" i="1" s="1"/>
  <c r="AX92" i="1"/>
  <c r="BA92" i="1" s="1"/>
  <c r="AX225" i="1"/>
  <c r="BA225" i="1" s="1"/>
  <c r="AX418" i="1"/>
  <c r="AX38" i="1"/>
  <c r="BA38" i="1" s="1"/>
  <c r="BA25" i="1"/>
  <c r="AX273" i="1"/>
  <c r="BA273" i="1" s="1"/>
  <c r="AX22" i="1"/>
  <c r="BA22" i="1" s="1"/>
  <c r="AX334" i="1"/>
  <c r="BA334" i="1" s="1"/>
  <c r="AX283" i="1"/>
  <c r="BA283" i="1" s="1"/>
  <c r="AZ66" i="1"/>
  <c r="AX367" i="1"/>
  <c r="BA367" i="1" s="1"/>
  <c r="AX12" i="1"/>
  <c r="BA12" i="1" s="1"/>
  <c r="AX20" i="1"/>
  <c r="BA20" i="1" s="1"/>
  <c r="AX52" i="1"/>
  <c r="BA52" i="1" s="1"/>
  <c r="AZ360" i="1"/>
  <c r="AX94" i="1"/>
  <c r="BA94" i="1" s="1"/>
  <c r="AX88" i="1"/>
  <c r="BA88" i="1" s="1"/>
  <c r="AZ12" i="1"/>
  <c r="AX200" i="1"/>
  <c r="BA200" i="1" s="1"/>
  <c r="AX87" i="1"/>
  <c r="BA87" i="1" s="1"/>
  <c r="AX14" i="1"/>
  <c r="BA14" i="1" s="1"/>
  <c r="AX59" i="1"/>
  <c r="BA59" i="1" s="1"/>
  <c r="AZ405" i="1"/>
  <c r="AX90" i="1"/>
  <c r="BA90" i="1" s="1"/>
  <c r="AX155" i="1"/>
  <c r="BA155" i="1" s="1"/>
  <c r="AX69" i="1"/>
  <c r="BA69" i="1" s="1"/>
  <c r="AX378" i="1"/>
  <c r="BA378" i="1" s="1"/>
  <c r="AX263" i="1"/>
  <c r="BA263" i="1" s="1"/>
  <c r="AX68" i="1"/>
  <c r="BA68" i="1" s="1"/>
  <c r="AZ43" i="1"/>
  <c r="AX78" i="1"/>
  <c r="BA78" i="1" s="1"/>
  <c r="AZ100" i="1"/>
  <c r="AZ37" i="1"/>
  <c r="AZ69" i="1"/>
  <c r="AS225" i="1"/>
  <c r="AZ225" i="1" s="1"/>
  <c r="AX406" i="1"/>
  <c r="BA406" i="1" s="1"/>
  <c r="AX382" i="1"/>
  <c r="BA382" i="1" s="1"/>
  <c r="AZ370" i="1"/>
  <c r="AZ375" i="1"/>
  <c r="AX354" i="1"/>
  <c r="BA354" i="1" s="1"/>
  <c r="AX55" i="1"/>
  <c r="BA55" i="1" s="1"/>
  <c r="AX46" i="1"/>
  <c r="BA46" i="1" s="1"/>
  <c r="AS334" i="1"/>
  <c r="AZ334" i="1" s="1"/>
  <c r="AZ46" i="1"/>
  <c r="AZ263" i="1"/>
  <c r="AZ353" i="1"/>
  <c r="AS200" i="1"/>
  <c r="AZ200" i="1" s="1"/>
  <c r="AS76" i="1"/>
  <c r="AZ76" i="1" s="1"/>
  <c r="AZ275" i="1"/>
  <c r="AS52" i="1"/>
  <c r="AZ52" i="1" s="1"/>
  <c r="AX288" i="1"/>
  <c r="BA288" i="1" s="1"/>
  <c r="BA377" i="1"/>
  <c r="AX10" i="1"/>
  <c r="BA10" i="1" s="1"/>
  <c r="AX27" i="1"/>
  <c r="BA27" i="1" s="1"/>
  <c r="AZ416" i="1"/>
  <c r="AS283" i="1"/>
  <c r="AZ283" i="1" s="1"/>
  <c r="BA76" i="1"/>
  <c r="AZ23" i="1"/>
  <c r="AZ86" i="1"/>
  <c r="AZ15" i="1"/>
  <c r="AX237" i="1"/>
  <c r="AX96" i="1"/>
  <c r="BA96" i="1" s="1"/>
  <c r="AX11" i="1"/>
  <c r="BA11" i="1" s="1"/>
  <c r="AX375" i="1"/>
  <c r="BA375" i="1" s="1"/>
  <c r="AX89" i="1"/>
  <c r="BA89" i="1" s="1"/>
  <c r="AX45" i="1"/>
  <c r="BA45" i="1" s="1"/>
  <c r="AZ374" i="1"/>
  <c r="AX99" i="1"/>
  <c r="BA99" i="1" s="1"/>
  <c r="AZ78" i="1"/>
  <c r="BA360" i="1"/>
  <c r="AX62" i="1"/>
  <c r="BA62" i="1" s="1"/>
  <c r="AZ11" i="1"/>
  <c r="AZ10" i="1"/>
  <c r="AZ378" i="1"/>
  <c r="AZ92" i="1"/>
  <c r="AZ81" i="1"/>
  <c r="AX24" i="1"/>
  <c r="BA24" i="1" s="1"/>
  <c r="AX286" i="1"/>
  <c r="BA286" i="1" s="1"/>
  <c r="AX97" i="1"/>
  <c r="BA97" i="1" s="1"/>
  <c r="AX296" i="1"/>
  <c r="BA296" i="1" s="1"/>
  <c r="AX416" i="1"/>
  <c r="BA416" i="1" s="1"/>
  <c r="AX81" i="1"/>
  <c r="BA81" i="1" s="1"/>
  <c r="AX261" i="1"/>
  <c r="BA261" i="1" s="1"/>
  <c r="BA300" i="1"/>
  <c r="AZ354" i="1"/>
  <c r="AZ51" i="1"/>
  <c r="AX83" i="1"/>
  <c r="BA83" i="1" s="1"/>
  <c r="AX57" i="1"/>
  <c r="BA57" i="1" s="1"/>
  <c r="AZ80" i="1"/>
  <c r="AZ61" i="1"/>
  <c r="AZ296" i="1"/>
  <c r="AS99" i="1"/>
  <c r="AZ99" i="1" s="1"/>
  <c r="AX93" i="1"/>
  <c r="BA93" i="1" s="1"/>
  <c r="AZ359" i="1"/>
  <c r="AZ418" i="1"/>
  <c r="AZ55" i="1"/>
  <c r="AX374" i="1"/>
  <c r="BA374" i="1" s="1"/>
  <c r="AZ237" i="1"/>
  <c r="AZ239" i="1"/>
  <c r="AZ88" i="1"/>
  <c r="AZ406" i="1"/>
  <c r="AZ87" i="1"/>
  <c r="AZ89" i="1"/>
  <c r="AX341" i="1"/>
  <c r="BA341" i="1" s="1"/>
  <c r="AZ14" i="1"/>
  <c r="AZ59" i="1"/>
  <c r="AZ288" i="1"/>
  <c r="AZ294" i="1"/>
  <c r="AZ73" i="1"/>
  <c r="AZ18" i="1"/>
  <c r="AZ79" i="1"/>
  <c r="AZ45" i="1"/>
  <c r="AZ38" i="1"/>
  <c r="AS57" i="1"/>
  <c r="AZ57" i="1" s="1"/>
  <c r="AZ35" i="1"/>
  <c r="AX322" i="1"/>
  <c r="BA322" i="1" s="1"/>
  <c r="AX42" i="1"/>
  <c r="BA42" i="1" s="1"/>
  <c r="AZ39" i="1"/>
  <c r="AX353" i="1"/>
  <c r="BA353" i="1" s="1"/>
  <c r="AX18" i="1"/>
  <c r="BA18" i="1" s="1"/>
  <c r="AX226" i="1"/>
  <c r="BA226" i="1" s="1"/>
  <c r="AX73" i="1"/>
  <c r="BA73" i="1" s="1"/>
  <c r="AS97" i="1"/>
  <c r="AZ97" i="1" s="1"/>
  <c r="AX417" i="1"/>
  <c r="BA417" i="1" s="1"/>
  <c r="AZ68" i="1"/>
  <c r="AZ63" i="1"/>
  <c r="AX85" i="1"/>
  <c r="BA85" i="1" s="1"/>
  <c r="AZ90" i="1"/>
  <c r="AX71" i="1"/>
  <c r="BA71" i="1" s="1"/>
  <c r="AS96" i="1"/>
  <c r="AZ96" i="1" s="1"/>
  <c r="BA275" i="1"/>
  <c r="BA281" i="1"/>
  <c r="AS226" i="1"/>
  <c r="AZ226" i="1" s="1"/>
  <c r="AX385" i="1"/>
  <c r="BA385" i="1" s="1"/>
  <c r="AS300" i="1"/>
  <c r="AZ300" i="1" s="1"/>
  <c r="AZ83" i="1"/>
  <c r="AS22" i="1"/>
  <c r="AZ22" i="1" s="1"/>
  <c r="AS71" i="1"/>
  <c r="AZ71" i="1" s="1"/>
  <c r="AX40" i="1"/>
  <c r="BA40" i="1" s="1"/>
  <c r="AZ417" i="1"/>
  <c r="AZ94" i="1"/>
  <c r="AZ385" i="1"/>
  <c r="BA418" i="1"/>
  <c r="AX35" i="1"/>
  <c r="BA35" i="1" s="1"/>
  <c r="AX239" i="1"/>
  <c r="BA239" i="1" s="1"/>
  <c r="AX21" i="1"/>
  <c r="BA21" i="1" s="1"/>
  <c r="AZ367" i="1"/>
  <c r="AZ341" i="1"/>
  <c r="AX294" i="1"/>
  <c r="BA294" i="1" s="1"/>
  <c r="AS24" i="1"/>
  <c r="AZ24" i="1" s="1"/>
  <c r="AX39" i="1"/>
  <c r="BA39" i="1" s="1"/>
  <c r="AX33" i="1"/>
  <c r="BA33" i="1" s="1"/>
  <c r="AS85" i="1"/>
  <c r="AZ85" i="1" s="1"/>
  <c r="AZ54" i="1"/>
  <c r="AZ20" i="1"/>
  <c r="AZ93" i="1"/>
  <c r="AZ40" i="1"/>
  <c r="AX64" i="1"/>
  <c r="BA64" i="1" s="1"/>
  <c r="AX48" i="1"/>
  <c r="BA48" i="1" s="1"/>
  <c r="AX98" i="1"/>
  <c r="BA98" i="1" s="1"/>
  <c r="AZ155" i="1"/>
  <c r="AX368" i="1"/>
  <c r="BA368" i="1" s="1"/>
  <c r="AX54" i="1"/>
  <c r="BA54" i="1" s="1"/>
  <c r="AX13" i="1"/>
  <c r="BA13" i="1" s="1"/>
  <c r="AZ261" i="1"/>
  <c r="AX15" i="1"/>
  <c r="BA15" i="1" s="1"/>
  <c r="AX23" i="1"/>
  <c r="BA23" i="1" s="1"/>
  <c r="AZ368" i="1"/>
  <c r="AZ27" i="1"/>
  <c r="AZ13" i="1"/>
  <c r="AX58" i="1"/>
  <c r="BA58" i="1" s="1"/>
  <c r="AZ322" i="1"/>
  <c r="AZ48" i="1"/>
  <c r="AZ21" i="1"/>
  <c r="BA237" i="1"/>
  <c r="AZ62" i="1"/>
  <c r="AS382" i="1"/>
  <c r="AZ382" i="1" s="1"/>
  <c r="AZ42" i="1"/>
  <c r="AZ58" i="1"/>
  <c r="AZ33" i="1"/>
  <c r="AZ98" i="1"/>
  <c r="AZ64" i="1"/>
  <c r="AX63" i="1"/>
  <c r="BA63" i="1" s="1"/>
  <c r="AZ286" i="1"/>
  <c r="AZ401" i="1"/>
  <c r="AX86" i="1"/>
  <c r="BA86" i="1" s="1"/>
  <c r="AS335" i="1"/>
  <c r="AZ335" i="1" s="1"/>
  <c r="AX335" i="1"/>
  <c r="BA335" i="1" s="1"/>
  <c r="AS369" i="1"/>
  <c r="AZ369" i="1" s="1"/>
  <c r="AX369" i="1"/>
  <c r="BA369" i="1" s="1"/>
  <c r="AZ24" i="22"/>
  <c r="AX77" i="1"/>
  <c r="BA77" i="1" s="1"/>
  <c r="AS77" i="1"/>
  <c r="AZ77" i="1" s="1"/>
  <c r="AX74" i="1"/>
  <c r="BA74" i="1" s="1"/>
  <c r="AS74" i="1"/>
  <c r="AZ74" i="1" s="1"/>
  <c r="AV5" i="22"/>
  <c r="AV3" i="22" s="1"/>
  <c r="AX347" i="1"/>
  <c r="BA347" i="1" s="1"/>
  <c r="AS347" i="1"/>
  <c r="AZ347" i="1" s="1"/>
  <c r="AP5" i="22"/>
  <c r="AP3" i="22" s="1"/>
  <c r="AP4" i="22"/>
  <c r="AX371" i="1"/>
  <c r="BA371" i="1" s="1"/>
  <c r="AS371" i="1"/>
  <c r="AZ371" i="1" s="1"/>
  <c r="AS258" i="2"/>
  <c r="AZ258" i="2" s="1"/>
  <c r="AX258" i="2"/>
  <c r="BA258" i="2" s="1"/>
  <c r="AR5" i="22"/>
  <c r="AR3" i="22" s="1"/>
  <c r="AX56" i="1"/>
  <c r="BA56" i="1" s="1"/>
  <c r="AS56" i="1"/>
  <c r="AZ56" i="1" s="1"/>
  <c r="AS75" i="1"/>
  <c r="AZ75" i="1" s="1"/>
  <c r="AX75" i="1"/>
  <c r="BA75" i="1" s="1"/>
  <c r="AW5" i="22"/>
  <c r="AS21" i="22"/>
  <c r="AZ21" i="22" s="1"/>
  <c r="AX21" i="22"/>
  <c r="BA21" i="22" s="1"/>
  <c r="AS36" i="1"/>
  <c r="AZ36" i="1" s="1"/>
  <c r="AX36" i="1"/>
  <c r="BA36" i="1" s="1"/>
  <c r="AS72" i="1"/>
  <c r="AZ72" i="1" s="1"/>
  <c r="AX72" i="1"/>
  <c r="BA72" i="1" s="1"/>
  <c r="AX269" i="1"/>
  <c r="BA269" i="1" s="1"/>
  <c r="AS269" i="1"/>
  <c r="AZ269" i="1" s="1"/>
  <c r="AX295" i="2"/>
  <c r="AS295" i="2"/>
  <c r="AZ295" i="2" s="1"/>
  <c r="AO4" i="22"/>
  <c r="AS260" i="2"/>
  <c r="AZ260" i="2" s="1"/>
  <c r="AX260" i="2"/>
  <c r="BA260" i="2" s="1"/>
  <c r="AS50" i="1"/>
  <c r="AZ50" i="1" s="1"/>
  <c r="AX50" i="1"/>
  <c r="BA50" i="1" s="1"/>
  <c r="AX34" i="1"/>
  <c r="BA34" i="1" s="1"/>
  <c r="AS34" i="1"/>
  <c r="AZ34" i="1" s="1"/>
  <c r="BA295" i="2"/>
  <c r="AX10" i="22"/>
  <c r="AX65" i="1"/>
  <c r="BA65" i="1" s="1"/>
  <c r="AS65" i="1"/>
  <c r="AZ65" i="1" s="1"/>
  <c r="AS16" i="22"/>
  <c r="AZ16" i="22" s="1"/>
  <c r="AX16" i="22"/>
  <c r="BA16" i="22" s="1"/>
  <c r="AS17" i="1"/>
  <c r="AZ17" i="1" s="1"/>
  <c r="AX17" i="1"/>
  <c r="BA17" i="1" s="1"/>
  <c r="AS49" i="1"/>
  <c r="AZ49" i="1" s="1"/>
  <c r="AX49" i="1"/>
  <c r="BA49" i="1" s="1"/>
  <c r="AX162" i="1"/>
  <c r="BA162" i="1" s="1"/>
  <c r="AS162" i="1"/>
  <c r="AZ162" i="1" s="1"/>
  <c r="BA24" i="22"/>
  <c r="AX309" i="1"/>
  <c r="BA309" i="1" s="1"/>
  <c r="AS309" i="1"/>
  <c r="AZ309" i="1" s="1"/>
  <c r="AX47" i="1"/>
  <c r="BA47" i="1" s="1"/>
  <c r="AS47" i="1"/>
  <c r="AZ47" i="1" s="1"/>
  <c r="AX319" i="1"/>
  <c r="BA319" i="1" s="1"/>
  <c r="AS319" i="1"/>
  <c r="AZ319" i="1" s="1"/>
  <c r="AX41" i="1"/>
  <c r="BA41" i="1" s="1"/>
  <c r="AS41" i="1"/>
  <c r="AZ41" i="1" s="1"/>
  <c r="AU5" i="22"/>
  <c r="AU3" i="22" s="1"/>
  <c r="AU4" i="22"/>
  <c r="AS415" i="1"/>
  <c r="AZ415" i="1" s="1"/>
  <c r="AX415" i="1"/>
  <c r="BA415" i="1" s="1"/>
  <c r="AS336" i="1"/>
  <c r="AZ336" i="1" s="1"/>
  <c r="AX336" i="1"/>
  <c r="BA336" i="1" s="1"/>
  <c r="AZ23" i="22"/>
  <c r="AZ10" i="22"/>
  <c r="AX53" i="1"/>
  <c r="BA53" i="1" s="1"/>
  <c r="AS53" i="1"/>
  <c r="AZ53" i="1" s="1"/>
  <c r="AX16" i="1"/>
  <c r="BA16" i="1" s="1"/>
  <c r="AS16" i="1"/>
  <c r="AZ16" i="1" s="1"/>
  <c r="AX227" i="1"/>
  <c r="BA227" i="1" s="1"/>
  <c r="AS227" i="1"/>
  <c r="AZ227" i="1" s="1"/>
  <c r="AX355" i="1"/>
  <c r="BA355" i="1" s="1"/>
  <c r="AS355" i="1"/>
  <c r="AZ355" i="1" s="1"/>
  <c r="AX70" i="1"/>
  <c r="BA70" i="1" s="1"/>
  <c r="AS70" i="1"/>
  <c r="AZ70" i="1" s="1"/>
  <c r="AZ97" i="6"/>
  <c r="AZ95" i="6"/>
  <c r="AX229" i="2"/>
  <c r="BA229" i="2" s="1"/>
  <c r="AX240" i="2"/>
  <c r="AX231" i="2"/>
  <c r="BA97" i="6"/>
  <c r="AX95" i="6"/>
  <c r="BA95" i="6" s="1"/>
  <c r="AZ231" i="2"/>
  <c r="AZ240" i="2"/>
  <c r="AX243" i="2"/>
  <c r="BA243" i="2" s="1"/>
  <c r="AZ229" i="2"/>
  <c r="AZ230" i="2"/>
  <c r="BA231" i="2"/>
  <c r="BA240" i="2"/>
  <c r="AX230" i="2"/>
  <c r="BA230" i="2" s="1"/>
  <c r="AZ243" i="2"/>
  <c r="AZ237" i="2"/>
  <c r="AS244" i="2"/>
  <c r="AZ244" i="2" s="1"/>
  <c r="BA233" i="2"/>
  <c r="AX237" i="2"/>
  <c r="BA237" i="2" s="1"/>
  <c r="AX84" i="6"/>
  <c r="BA84" i="6" s="1"/>
  <c r="AX88" i="6"/>
  <c r="BA88" i="6" s="1"/>
  <c r="AX86" i="6"/>
  <c r="BA86" i="6" s="1"/>
  <c r="AZ88" i="6"/>
  <c r="AZ86" i="6"/>
  <c r="AZ87" i="6"/>
  <c r="AX87" i="6"/>
  <c r="BA87" i="6" s="1"/>
  <c r="AZ84" i="6"/>
  <c r="AX85" i="6"/>
  <c r="BA85" i="6" s="1"/>
  <c r="AS85" i="6"/>
  <c r="AZ85" i="6" s="1"/>
  <c r="AX5" i="22" l="1"/>
  <c r="AX4" i="22"/>
  <c r="BA10" i="22"/>
  <c r="AS4" i="22"/>
  <c r="AS5" i="22"/>
  <c r="AS3" i="22" s="1"/>
  <c r="AZ4" i="22"/>
  <c r="AZ5" i="22"/>
  <c r="AF207" i="2"/>
  <c r="AE207" i="2"/>
  <c r="AA207" i="2"/>
  <c r="BD4" i="22" l="1"/>
  <c r="BD3" i="22" s="1"/>
  <c r="BD5" i="22" s="1"/>
  <c r="BA4" i="22"/>
  <c r="BA5" i="22"/>
  <c r="AF206" i="2"/>
  <c r="AE206" i="2"/>
  <c r="AD206" i="2"/>
  <c r="R206" i="2"/>
  <c r="AA206" i="2" s="1"/>
  <c r="AF205" i="2"/>
  <c r="AE205" i="2"/>
  <c r="AD205" i="2"/>
  <c r="S205" i="2"/>
  <c r="U205" i="2" s="1"/>
  <c r="V205" i="2" s="1"/>
  <c r="R205" i="2"/>
  <c r="AA205" i="2" s="1"/>
  <c r="I21" i="20"/>
  <c r="L20" i="20"/>
  <c r="I20" i="20"/>
  <c r="L24" i="20"/>
  <c r="I24" i="20"/>
  <c r="L23" i="20"/>
  <c r="I23" i="20"/>
  <c r="L19" i="20"/>
  <c r="I19" i="20"/>
  <c r="L18" i="20"/>
  <c r="I18" i="20"/>
  <c r="L17" i="20"/>
  <c r="I17" i="20"/>
  <c r="L16" i="20"/>
  <c r="I16" i="20"/>
  <c r="L15" i="20"/>
  <c r="I15" i="20"/>
  <c r="L22" i="20"/>
  <c r="I22" i="20"/>
  <c r="B12" i="20"/>
  <c r="BC3" i="20"/>
  <c r="D14" i="3" s="1"/>
  <c r="C14" i="3" s="1"/>
  <c r="BC5" i="20" l="1"/>
  <c r="I11" i="20"/>
  <c r="H11" i="20"/>
  <c r="K11" i="20"/>
  <c r="L21" i="20"/>
  <c r="L10" i="20" s="1"/>
  <c r="AB206" i="2"/>
  <c r="U3" i="21"/>
  <c r="AC205" i="2"/>
  <c r="AB205" i="2"/>
  <c r="AI205" i="2"/>
  <c r="L11" i="20" l="1"/>
  <c r="AK205" i="2"/>
  <c r="AJ205" i="2"/>
  <c r="AH205" i="2"/>
  <c r="AW205" i="2" l="1"/>
  <c r="BD4" i="20"/>
  <c r="G14" i="3" s="1"/>
  <c r="BB11" i="20"/>
  <c r="AV205" i="2"/>
  <c r="AR205" i="2"/>
  <c r="AQ205" i="2"/>
  <c r="AU205" i="2" s="1"/>
  <c r="AP205" i="2"/>
  <c r="AT205" i="2"/>
  <c r="AO205" i="2"/>
  <c r="AS205" i="2" s="1"/>
  <c r="BD3" i="20" l="1"/>
  <c r="AX205" i="2"/>
  <c r="BA205" i="2" s="1"/>
  <c r="AZ205" i="2"/>
  <c r="BD5" i="20" l="1"/>
  <c r="H14" i="3"/>
  <c r="F14" i="3" s="1"/>
  <c r="K14" i="3" s="1"/>
  <c r="S204" i="2"/>
  <c r="AI204" i="2" s="1"/>
  <c r="R204" i="2"/>
  <c r="AA204" i="2" s="1"/>
  <c r="U204" i="2" l="1"/>
  <c r="V204" i="2" s="1"/>
  <c r="AC204" i="2" s="1"/>
  <c r="AF203" i="2"/>
  <c r="AE203" i="2"/>
  <c r="AD203" i="2"/>
  <c r="S203" i="2"/>
  <c r="R203" i="2"/>
  <c r="AA203" i="2" s="1"/>
  <c r="AF202" i="2"/>
  <c r="AE202" i="2"/>
  <c r="AD202" i="2"/>
  <c r="S202" i="2"/>
  <c r="R202" i="2"/>
  <c r="AA202" i="2" s="1"/>
  <c r="AF201" i="2"/>
  <c r="AE201" i="2"/>
  <c r="AD201" i="2"/>
  <c r="S201" i="2"/>
  <c r="AI201" i="2" s="1"/>
  <c r="R201" i="2"/>
  <c r="AA201" i="2" s="1"/>
  <c r="AF200" i="2"/>
  <c r="AE200" i="2"/>
  <c r="AD200" i="2"/>
  <c r="S200" i="2"/>
  <c r="AI200" i="2" s="1"/>
  <c r="R200" i="2"/>
  <c r="AA200" i="2" s="1"/>
  <c r="AF199" i="2"/>
  <c r="AE199" i="2"/>
  <c r="AD199" i="2"/>
  <c r="S199" i="2"/>
  <c r="AI199" i="2" s="1"/>
  <c r="R199" i="2"/>
  <c r="AA199" i="2" s="1"/>
  <c r="AF67" i="6"/>
  <c r="AE67" i="6"/>
  <c r="AD67" i="6"/>
  <c r="S67" i="6"/>
  <c r="R67" i="6"/>
  <c r="AA67" i="6" s="1"/>
  <c r="BD198" i="2"/>
  <c r="AF198" i="2"/>
  <c r="AE198" i="2"/>
  <c r="AD198" i="2"/>
  <c r="S198" i="2"/>
  <c r="AI198" i="2" s="1"/>
  <c r="R198" i="2"/>
  <c r="AA198" i="2" s="1"/>
  <c r="AK204" i="2" l="1"/>
  <c r="AH204" i="2"/>
  <c r="AB203" i="2"/>
  <c r="U203" i="2"/>
  <c r="V203" i="2" s="1"/>
  <c r="AC203" i="2" s="1"/>
  <c r="AI203" i="2" s="1"/>
  <c r="AB202" i="2"/>
  <c r="U202" i="2"/>
  <c r="V202" i="2" s="1"/>
  <c r="AC202" i="2" s="1"/>
  <c r="AI202" i="2" s="1"/>
  <c r="AB201" i="2"/>
  <c r="U201" i="2"/>
  <c r="V201" i="2" s="1"/>
  <c r="AC201" i="2" s="1"/>
  <c r="AB200" i="2"/>
  <c r="U200" i="2"/>
  <c r="V200" i="2" s="1"/>
  <c r="AC200" i="2" s="1"/>
  <c r="AB199" i="2"/>
  <c r="U199" i="2"/>
  <c r="V199" i="2" s="1"/>
  <c r="AC199" i="2" s="1"/>
  <c r="AB67" i="6"/>
  <c r="U67" i="6"/>
  <c r="V67" i="6" s="1"/>
  <c r="AC67" i="6" s="1"/>
  <c r="AI67" i="6" s="1"/>
  <c r="AB198" i="2"/>
  <c r="U198" i="2"/>
  <c r="V198" i="2" s="1"/>
  <c r="AC198" i="2" s="1"/>
  <c r="AH199" i="2" l="1"/>
  <c r="AT199" i="2" s="1"/>
  <c r="AH67" i="6"/>
  <c r="AQ67" i="6" s="1"/>
  <c r="AU67" i="6" s="1"/>
  <c r="AH201" i="2"/>
  <c r="AQ201" i="2" s="1"/>
  <c r="AU201" i="2" s="1"/>
  <c r="AH203" i="2"/>
  <c r="AO203" i="2" s="1"/>
  <c r="AW204" i="2"/>
  <c r="AQ204" i="2"/>
  <c r="AU204" i="2" s="1"/>
  <c r="AO204" i="2"/>
  <c r="AV204" i="2"/>
  <c r="AT204" i="2"/>
  <c r="AR204" i="2"/>
  <c r="AP204" i="2"/>
  <c r="AK203" i="2"/>
  <c r="AK202" i="2"/>
  <c r="AH202" i="2"/>
  <c r="AK201" i="2"/>
  <c r="AK200" i="2"/>
  <c r="AH200" i="2"/>
  <c r="AK199" i="2"/>
  <c r="AK67" i="6"/>
  <c r="AH198" i="2"/>
  <c r="AQ198" i="2" s="1"/>
  <c r="AU198" i="2" s="1"/>
  <c r="AK198" i="2"/>
  <c r="AP199" i="2" l="1"/>
  <c r="AV67" i="6"/>
  <c r="AT203" i="2"/>
  <c r="AQ203" i="2"/>
  <c r="AU203" i="2" s="1"/>
  <c r="AO67" i="6"/>
  <c r="AS67" i="6" s="1"/>
  <c r="AR203" i="2"/>
  <c r="AV203" i="2"/>
  <c r="AW203" i="2"/>
  <c r="AO199" i="2"/>
  <c r="AS199" i="2" s="1"/>
  <c r="AW199" i="2"/>
  <c r="AV199" i="2"/>
  <c r="AQ199" i="2"/>
  <c r="AU199" i="2" s="1"/>
  <c r="AT201" i="2"/>
  <c r="AW67" i="6"/>
  <c r="AW201" i="2"/>
  <c r="AR67" i="6"/>
  <c r="AP201" i="2"/>
  <c r="AV201" i="2"/>
  <c r="AP67" i="6"/>
  <c r="AR199" i="2"/>
  <c r="AT67" i="6"/>
  <c r="AR201" i="2"/>
  <c r="AP203" i="2"/>
  <c r="AO201" i="2"/>
  <c r="AS201" i="2" s="1"/>
  <c r="AS204" i="2"/>
  <c r="AZ204" i="2" s="1"/>
  <c r="AX204" i="2"/>
  <c r="BA204" i="2" s="1"/>
  <c r="AS203" i="2"/>
  <c r="AW202" i="2"/>
  <c r="AQ202" i="2"/>
  <c r="AU202" i="2" s="1"/>
  <c r="AO202" i="2"/>
  <c r="AV202" i="2"/>
  <c r="AT202" i="2"/>
  <c r="AR202" i="2"/>
  <c r="AP202" i="2"/>
  <c r="AW200" i="2"/>
  <c r="AQ200" i="2"/>
  <c r="AU200" i="2" s="1"/>
  <c r="AO200" i="2"/>
  <c r="AV200" i="2"/>
  <c r="AT200" i="2"/>
  <c r="AR200" i="2"/>
  <c r="AP200" i="2"/>
  <c r="AW198" i="2"/>
  <c r="AP198" i="2"/>
  <c r="AT198" i="2"/>
  <c r="AR198" i="2"/>
  <c r="AV198" i="2"/>
  <c r="AO198" i="2"/>
  <c r="AS198" i="2" s="1"/>
  <c r="AF197" i="2"/>
  <c r="AE197" i="2"/>
  <c r="AD197" i="2"/>
  <c r="R197" i="2"/>
  <c r="AA197" i="2" s="1"/>
  <c r="AF196" i="2"/>
  <c r="AE196" i="2"/>
  <c r="AD196" i="2"/>
  <c r="R196" i="2"/>
  <c r="AA196" i="2" s="1"/>
  <c r="AF195" i="2"/>
  <c r="AE195" i="2"/>
  <c r="AD195" i="2"/>
  <c r="R195" i="2"/>
  <c r="AA195" i="2" s="1"/>
  <c r="BF194" i="2"/>
  <c r="AF194" i="2"/>
  <c r="AE194" i="2"/>
  <c r="AD194" i="2"/>
  <c r="R194" i="2"/>
  <c r="AA194" i="2" s="1"/>
  <c r="AF193" i="2"/>
  <c r="AE193" i="2"/>
  <c r="AD193" i="2"/>
  <c r="R193" i="2"/>
  <c r="AA193" i="2" s="1"/>
  <c r="AF192" i="2"/>
  <c r="AE192" i="2"/>
  <c r="AD192" i="2"/>
  <c r="R192" i="2"/>
  <c r="AA192" i="2" s="1"/>
  <c r="AF191" i="2"/>
  <c r="AE191" i="2"/>
  <c r="AD191" i="2"/>
  <c r="R191" i="2"/>
  <c r="AA191" i="2" s="1"/>
  <c r="AF189" i="2"/>
  <c r="AE189" i="2"/>
  <c r="AD189" i="2"/>
  <c r="S189" i="2"/>
  <c r="U189" i="2" s="1"/>
  <c r="V189" i="2" s="1"/>
  <c r="R189" i="2"/>
  <c r="AA189" i="2" s="1"/>
  <c r="AF188" i="2"/>
  <c r="AE188" i="2"/>
  <c r="AD188" i="2"/>
  <c r="R188" i="2"/>
  <c r="AA188" i="2" s="1"/>
  <c r="AF187" i="2"/>
  <c r="AE187" i="2"/>
  <c r="AD187" i="2"/>
  <c r="R187" i="2"/>
  <c r="AA187" i="2" s="1"/>
  <c r="AF186" i="2"/>
  <c r="AE186" i="2"/>
  <c r="AD186" i="2"/>
  <c r="R186" i="2"/>
  <c r="AA186" i="2" s="1"/>
  <c r="AF185" i="2"/>
  <c r="AE185" i="2"/>
  <c r="AD185" i="2"/>
  <c r="R185" i="2"/>
  <c r="AA185" i="2" s="1"/>
  <c r="AF184" i="2"/>
  <c r="AE184" i="2"/>
  <c r="AD184" i="2"/>
  <c r="R184" i="2"/>
  <c r="AA184" i="2" s="1"/>
  <c r="AF183" i="2"/>
  <c r="AE183" i="2"/>
  <c r="AD183" i="2"/>
  <c r="R183" i="2"/>
  <c r="AA183" i="2" s="1"/>
  <c r="AF182" i="2"/>
  <c r="AE182" i="2"/>
  <c r="AD182" i="2"/>
  <c r="R182" i="2"/>
  <c r="AA182" i="2" s="1"/>
  <c r="AF181" i="2"/>
  <c r="AE181" i="2"/>
  <c r="AD181" i="2"/>
  <c r="R181" i="2"/>
  <c r="AA181" i="2" s="1"/>
  <c r="AX203" i="2" l="1"/>
  <c r="BA203" i="2" s="1"/>
  <c r="AX67" i="6"/>
  <c r="BA67" i="6" s="1"/>
  <c r="AZ199" i="2"/>
  <c r="AZ203" i="2"/>
  <c r="AX199" i="2"/>
  <c r="BA199" i="2" s="1"/>
  <c r="AZ201" i="2"/>
  <c r="AX201" i="2"/>
  <c r="BA201" i="2" s="1"/>
  <c r="AZ67" i="6"/>
  <c r="AZ198" i="2"/>
  <c r="AS202" i="2"/>
  <c r="AZ202" i="2" s="1"/>
  <c r="AX202" i="2"/>
  <c r="BA202" i="2" s="1"/>
  <c r="AS200" i="2"/>
  <c r="AZ200" i="2" s="1"/>
  <c r="AX200" i="2"/>
  <c r="BA200" i="2" s="1"/>
  <c r="AX198" i="2"/>
  <c r="BA198" i="2" s="1"/>
  <c r="AB197" i="2"/>
  <c r="AB196" i="2"/>
  <c r="AB195" i="2"/>
  <c r="AB194" i="2"/>
  <c r="AB193" i="2"/>
  <c r="AB192" i="2"/>
  <c r="AB191" i="2"/>
  <c r="AI189" i="2"/>
  <c r="AB189" i="2"/>
  <c r="AC189" i="2"/>
  <c r="AB188" i="2"/>
  <c r="AB187" i="2"/>
  <c r="AB186" i="2"/>
  <c r="AB185" i="2"/>
  <c r="AB184" i="2"/>
  <c r="AB183" i="2"/>
  <c r="AB182" i="2"/>
  <c r="AB181" i="2"/>
  <c r="AH189" i="2" l="1"/>
  <c r="AR189" i="2" s="1"/>
  <c r="AK189" i="2"/>
  <c r="AF65" i="6"/>
  <c r="AE65" i="6"/>
  <c r="AD65" i="6"/>
  <c r="S65" i="6"/>
  <c r="U65" i="6" s="1"/>
  <c r="V65" i="6" s="1"/>
  <c r="R65" i="6"/>
  <c r="AA65" i="6" s="1"/>
  <c r="AT189" i="2" l="1"/>
  <c r="AQ189" i="2"/>
  <c r="AU189" i="2" s="1"/>
  <c r="AW189" i="2"/>
  <c r="AV189" i="2"/>
  <c r="AO189" i="2"/>
  <c r="AS189" i="2" s="1"/>
  <c r="AP189" i="2"/>
  <c r="AI65" i="6"/>
  <c r="AC65" i="6"/>
  <c r="AB65" i="6"/>
  <c r="BD3" i="11"/>
  <c r="BD5" i="11" s="1"/>
  <c r="BD3" i="19"/>
  <c r="BD5" i="19" s="1"/>
  <c r="BD3" i="10"/>
  <c r="BD5" i="10" s="1"/>
  <c r="BD5" i="9"/>
  <c r="BD4" i="13"/>
  <c r="BD3" i="13" s="1"/>
  <c r="BD5" i="13" s="1"/>
  <c r="BC4" i="13"/>
  <c r="E13" i="3" s="1"/>
  <c r="BC3" i="13"/>
  <c r="BD4" i="12"/>
  <c r="BD3" i="12" s="1"/>
  <c r="BD5" i="12" s="1"/>
  <c r="BC4" i="12"/>
  <c r="BM7" i="12"/>
  <c r="BH7" i="12"/>
  <c r="A7" i="12"/>
  <c r="BM6" i="12"/>
  <c r="BL6" i="12"/>
  <c r="BK6" i="12"/>
  <c r="BJ6" i="12"/>
  <c r="BI6" i="12"/>
  <c r="BH6" i="12"/>
  <c r="BG6" i="12"/>
  <c r="BF6" i="12"/>
  <c r="BE6" i="12"/>
  <c r="BD6" i="12"/>
  <c r="AB6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BR4" i="12"/>
  <c r="BR5" i="12" s="1"/>
  <c r="BR6" i="12" s="1"/>
  <c r="BR7" i="12" s="1"/>
  <c r="BR8" i="12" s="1"/>
  <c r="BP4" i="12"/>
  <c r="BP5" i="12" s="1"/>
  <c r="BP6" i="12" s="1"/>
  <c r="BP7" i="12" s="1"/>
  <c r="BP8" i="12" s="1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BC3" i="12"/>
  <c r="BN1" i="12"/>
  <c r="BM7" i="11"/>
  <c r="BH7" i="11"/>
  <c r="A7" i="11"/>
  <c r="BM6" i="11"/>
  <c r="BL6" i="11"/>
  <c r="BK6" i="11"/>
  <c r="BJ6" i="11"/>
  <c r="BI6" i="11"/>
  <c r="BH6" i="11"/>
  <c r="BG6" i="11"/>
  <c r="BF6" i="11"/>
  <c r="BE6" i="11"/>
  <c r="BD6" i="11"/>
  <c r="AB6" i="11"/>
  <c r="BA5" i="11"/>
  <c r="AZ5" i="11"/>
  <c r="AY5" i="11"/>
  <c r="AX5" i="11"/>
  <c r="AW5" i="11"/>
  <c r="F11" i="3" s="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BR4" i="11"/>
  <c r="BR5" i="11" s="1"/>
  <c r="BR6" i="11" s="1"/>
  <c r="BR7" i="11" s="1"/>
  <c r="BR8" i="11" s="1"/>
  <c r="BP4" i="11"/>
  <c r="BP5" i="11" s="1"/>
  <c r="BP6" i="11" s="1"/>
  <c r="BP7" i="11" s="1"/>
  <c r="BP8" i="11" s="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BC3" i="11"/>
  <c r="BN1" i="11"/>
  <c r="BM7" i="19"/>
  <c r="BH7" i="19"/>
  <c r="BM6" i="19"/>
  <c r="BL6" i="19"/>
  <c r="BK6" i="19"/>
  <c r="BJ6" i="19"/>
  <c r="BI6" i="19"/>
  <c r="BH6" i="19"/>
  <c r="BG6" i="19"/>
  <c r="BF6" i="19"/>
  <c r="BE6" i="19"/>
  <c r="BD6" i="19"/>
  <c r="AB6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BR4" i="19"/>
  <c r="BR5" i="19" s="1"/>
  <c r="BR6" i="19" s="1"/>
  <c r="BR7" i="19" s="1"/>
  <c r="BR8" i="19" s="1"/>
  <c r="BP4" i="19"/>
  <c r="BP5" i="19" s="1"/>
  <c r="BP6" i="19" s="1"/>
  <c r="BP7" i="19" s="1"/>
  <c r="BP8" i="19" s="1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BC3" i="19"/>
  <c r="BN1" i="19"/>
  <c r="BM7" i="10"/>
  <c r="BH7" i="10"/>
  <c r="A7" i="10"/>
  <c r="BM6" i="10"/>
  <c r="BL6" i="10"/>
  <c r="BK6" i="10"/>
  <c r="BJ6" i="10"/>
  <c r="BI6" i="10"/>
  <c r="BH6" i="10"/>
  <c r="BG6" i="10"/>
  <c r="BF6" i="10"/>
  <c r="BE6" i="10"/>
  <c r="BD6" i="10"/>
  <c r="AB6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BR4" i="10"/>
  <c r="BR5" i="10" s="1"/>
  <c r="BR6" i="10" s="1"/>
  <c r="BR7" i="10" s="1"/>
  <c r="BR8" i="10" s="1"/>
  <c r="BP4" i="10"/>
  <c r="BP5" i="10" s="1"/>
  <c r="BP6" i="10" s="1"/>
  <c r="BP7" i="10" s="1"/>
  <c r="BP8" i="10" s="1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BC3" i="10"/>
  <c r="BN1" i="10"/>
  <c r="AB6" i="9"/>
  <c r="BR4" i="9"/>
  <c r="BR5" i="9" s="1"/>
  <c r="BR6" i="9" s="1"/>
  <c r="BR7" i="9" s="1"/>
  <c r="BR8" i="9" s="1"/>
  <c r="BP4" i="9"/>
  <c r="BP5" i="9" s="1"/>
  <c r="BP6" i="9" s="1"/>
  <c r="BP7" i="9" s="1"/>
  <c r="BP8" i="9" s="1"/>
  <c r="BN1" i="9"/>
  <c r="AP3" i="19" l="1"/>
  <c r="AA3" i="9"/>
  <c r="AA3" i="12"/>
  <c r="AA3" i="10"/>
  <c r="AA3" i="11"/>
  <c r="AA3" i="19"/>
  <c r="AT3" i="10"/>
  <c r="AT3" i="12"/>
  <c r="BC5" i="12"/>
  <c r="AO3" i="12"/>
  <c r="BC5" i="13"/>
  <c r="C13" i="3" s="1"/>
  <c r="AP3" i="12"/>
  <c r="AU3" i="12"/>
  <c r="AR3" i="9"/>
  <c r="AP3" i="9"/>
  <c r="AZ189" i="2"/>
  <c r="AX189" i="2"/>
  <c r="BA189" i="2" s="1"/>
  <c r="AV3" i="12"/>
  <c r="BC5" i="11"/>
  <c r="AT3" i="19"/>
  <c r="AR3" i="12"/>
  <c r="AU3" i="10"/>
  <c r="AS3" i="12"/>
  <c r="AP3" i="10"/>
  <c r="AQ3" i="12"/>
  <c r="AU3" i="9"/>
  <c r="AO3" i="11"/>
  <c r="BC5" i="19"/>
  <c r="AT3" i="9"/>
  <c r="AV3" i="9"/>
  <c r="AV3" i="10"/>
  <c r="BC5" i="10"/>
  <c r="AU3" i="11"/>
  <c r="AS3" i="11"/>
  <c r="AH65" i="6"/>
  <c r="AR65" i="6" s="1"/>
  <c r="AK65" i="6"/>
  <c r="AU3" i="19"/>
  <c r="AR3" i="19"/>
  <c r="AV3" i="19"/>
  <c r="AQ3" i="10"/>
  <c r="AO3" i="10"/>
  <c r="BC5" i="9"/>
  <c r="AQ3" i="9"/>
  <c r="AO3" i="9"/>
  <c r="AQ3" i="11"/>
  <c r="AV3" i="11"/>
  <c r="AP3" i="11"/>
  <c r="AT3" i="11"/>
  <c r="AR3" i="11"/>
  <c r="AQ3" i="19"/>
  <c r="AS3" i="19"/>
  <c r="AO3" i="19"/>
  <c r="AR3" i="10"/>
  <c r="AS3" i="10"/>
  <c r="AS3" i="9"/>
  <c r="G13" i="3"/>
  <c r="M13" i="3" s="1"/>
  <c r="AG4" i="1"/>
  <c r="AL4" i="1"/>
  <c r="AN4" i="1"/>
  <c r="AY4" i="1"/>
  <c r="AW65" i="6" l="1"/>
  <c r="AQ65" i="6"/>
  <c r="AU65" i="6" s="1"/>
  <c r="AT65" i="6"/>
  <c r="AO65" i="6"/>
  <c r="AS65" i="6" s="1"/>
  <c r="AP65" i="6"/>
  <c r="AX65" i="6" l="1"/>
  <c r="BA65" i="6" s="1"/>
  <c r="J12" i="3"/>
  <c r="I12" i="3"/>
  <c r="H12" i="3"/>
  <c r="G12" i="3"/>
  <c r="F12" i="3"/>
  <c r="E12" i="3"/>
  <c r="D12" i="3"/>
  <c r="C12" i="3"/>
  <c r="D9" i="3" l="1"/>
  <c r="D8" i="3"/>
  <c r="C9" i="3" l="1"/>
  <c r="E9" i="3"/>
  <c r="C8" i="3"/>
  <c r="E8" i="3"/>
  <c r="AF61" i="6"/>
  <c r="AE61" i="6"/>
  <c r="AD61" i="6"/>
  <c r="S61" i="6"/>
  <c r="AI61" i="6" s="1"/>
  <c r="R61" i="6"/>
  <c r="AA61" i="6" s="1"/>
  <c r="AF60" i="6"/>
  <c r="AE60" i="6"/>
  <c r="AD60" i="6"/>
  <c r="S60" i="6"/>
  <c r="AI60" i="6" s="1"/>
  <c r="R60" i="6"/>
  <c r="AA60" i="6" s="1"/>
  <c r="AF180" i="2"/>
  <c r="AE180" i="2"/>
  <c r="AD180" i="2"/>
  <c r="R180" i="2"/>
  <c r="AA180" i="2" s="1"/>
  <c r="AF179" i="2"/>
  <c r="AE179" i="2"/>
  <c r="AD179" i="2"/>
  <c r="R179" i="2"/>
  <c r="AA179" i="2" s="1"/>
  <c r="J11" i="3"/>
  <c r="I11" i="3"/>
  <c r="E11" i="3"/>
  <c r="D11" i="3"/>
  <c r="J10" i="3"/>
  <c r="I10" i="3"/>
  <c r="F10" i="3"/>
  <c r="E10" i="3"/>
  <c r="D10" i="3"/>
  <c r="G10" i="3" l="1"/>
  <c r="G11" i="3"/>
  <c r="F8" i="3"/>
  <c r="C11" i="3"/>
  <c r="C10" i="3"/>
  <c r="AB61" i="6"/>
  <c r="U61" i="6"/>
  <c r="V61" i="6" s="1"/>
  <c r="AC61" i="6" s="1"/>
  <c r="AB60" i="6"/>
  <c r="U60" i="6"/>
  <c r="V60" i="6" s="1"/>
  <c r="AC60" i="6" s="1"/>
  <c r="AB180" i="2"/>
  <c r="AB179" i="2"/>
  <c r="R178" i="2"/>
  <c r="AA178" i="2" s="1"/>
  <c r="AB178" i="2" s="1"/>
  <c r="S178" i="2"/>
  <c r="U178" i="2" s="1"/>
  <c r="V178" i="2" s="1"/>
  <c r="AD178" i="2"/>
  <c r="AE178" i="2"/>
  <c r="AF178" i="2"/>
  <c r="R177" i="2"/>
  <c r="AA177" i="2" s="1"/>
  <c r="S177" i="2"/>
  <c r="U177" i="2" s="1"/>
  <c r="V177" i="2" s="1"/>
  <c r="AD177" i="2"/>
  <c r="AE177" i="2"/>
  <c r="AF177" i="2"/>
  <c r="AF59" i="6"/>
  <c r="AE59" i="6"/>
  <c r="AD59" i="6"/>
  <c r="S59" i="6"/>
  <c r="AI59" i="6" s="1"/>
  <c r="R59" i="6"/>
  <c r="AA59" i="6" s="1"/>
  <c r="C15" i="3" l="1"/>
  <c r="AK60" i="6"/>
  <c r="H10" i="3"/>
  <c r="M10" i="3" s="1"/>
  <c r="H11" i="3"/>
  <c r="I8" i="3"/>
  <c r="J8" i="3"/>
  <c r="F9" i="3"/>
  <c r="F15" i="3" s="1"/>
  <c r="I9" i="3"/>
  <c r="AK61" i="6"/>
  <c r="AH61" i="6"/>
  <c r="AH60" i="6"/>
  <c r="AI178" i="2"/>
  <c r="AC178" i="2"/>
  <c r="AK178" i="2" s="1"/>
  <c r="AB177" i="2"/>
  <c r="AI177" i="2" s="1"/>
  <c r="AC177" i="2"/>
  <c r="AB59" i="6"/>
  <c r="U59" i="6"/>
  <c r="V59" i="6" s="1"/>
  <c r="AC59" i="6" s="1"/>
  <c r="G8" i="3" l="1"/>
  <c r="J9" i="3"/>
  <c r="J15" i="3" s="1"/>
  <c r="AR61" i="6"/>
  <c r="AQ61" i="6"/>
  <c r="AU61" i="6" s="1"/>
  <c r="AP61" i="6"/>
  <c r="AW61" i="6"/>
  <c r="AO61" i="6"/>
  <c r="AV61" i="6"/>
  <c r="AT61" i="6"/>
  <c r="AR60" i="6"/>
  <c r="AQ60" i="6"/>
  <c r="AU60" i="6" s="1"/>
  <c r="AP60" i="6"/>
  <c r="AW60" i="6"/>
  <c r="AO60" i="6"/>
  <c r="AV60" i="6"/>
  <c r="AT60" i="6"/>
  <c r="AH59" i="6"/>
  <c r="AT59" i="6" s="1"/>
  <c r="AH177" i="2"/>
  <c r="AQ177" i="2" s="1"/>
  <c r="AU177" i="2" s="1"/>
  <c r="AH178" i="2"/>
  <c r="AJ178" i="2"/>
  <c r="AK177" i="2"/>
  <c r="AJ177" i="2"/>
  <c r="AK59" i="6"/>
  <c r="AF175" i="2"/>
  <c r="AE175" i="2"/>
  <c r="AD175" i="2"/>
  <c r="R175" i="2"/>
  <c r="AA175" i="2" s="1"/>
  <c r="AF174" i="2"/>
  <c r="AE174" i="2"/>
  <c r="AD174" i="2"/>
  <c r="R174" i="2"/>
  <c r="AA174" i="2" s="1"/>
  <c r="G9" i="3" l="1"/>
  <c r="H8" i="3"/>
  <c r="AX61" i="6"/>
  <c r="BA61" i="6" s="1"/>
  <c r="AS61" i="6"/>
  <c r="AZ61" i="6" s="1"/>
  <c r="AX60" i="6"/>
  <c r="BA60" i="6" s="1"/>
  <c r="AS60" i="6"/>
  <c r="AZ60" i="6" s="1"/>
  <c r="AW59" i="6"/>
  <c r="AO59" i="6"/>
  <c r="AS59" i="6" s="1"/>
  <c r="AQ59" i="6"/>
  <c r="AU59" i="6" s="1"/>
  <c r="AV59" i="6"/>
  <c r="AR177" i="2"/>
  <c r="AR59" i="6"/>
  <c r="AP59" i="6"/>
  <c r="AW177" i="2"/>
  <c r="AO177" i="2"/>
  <c r="AV177" i="2"/>
  <c r="AT177" i="2"/>
  <c r="AP177" i="2"/>
  <c r="AQ178" i="2"/>
  <c r="AU178" i="2" s="1"/>
  <c r="AT178" i="2"/>
  <c r="AV178" i="2"/>
  <c r="AO178" i="2"/>
  <c r="AW178" i="2"/>
  <c r="AP178" i="2"/>
  <c r="AR178" i="2"/>
  <c r="AB175" i="2"/>
  <c r="AB174" i="2"/>
  <c r="AF173" i="2"/>
  <c r="AE173" i="2"/>
  <c r="AD173" i="2"/>
  <c r="R173" i="2"/>
  <c r="AA173" i="2" s="1"/>
  <c r="AF172" i="2"/>
  <c r="AE172" i="2"/>
  <c r="AD172" i="2"/>
  <c r="R172" i="2"/>
  <c r="AA172" i="2" s="1"/>
  <c r="H9" i="3" l="1"/>
  <c r="AX59" i="6"/>
  <c r="BA59" i="6" s="1"/>
  <c r="AZ59" i="6"/>
  <c r="AX177" i="2"/>
  <c r="BA177" i="2" s="1"/>
  <c r="AS177" i="2"/>
  <c r="AZ177" i="2" s="1"/>
  <c r="AS178" i="2"/>
  <c r="AZ178" i="2" s="1"/>
  <c r="AX178" i="2"/>
  <c r="BA178" i="2" s="1"/>
  <c r="AB173" i="2"/>
  <c r="AB172" i="2"/>
  <c r="AF170" i="2"/>
  <c r="AE170" i="2"/>
  <c r="AD170" i="2"/>
  <c r="R170" i="2"/>
  <c r="AA170" i="2" s="1"/>
  <c r="BC3" i="1"/>
  <c r="AB170" i="2" l="1"/>
  <c r="AJ170" i="2"/>
  <c r="AF55" i="6"/>
  <c r="AE55" i="6"/>
  <c r="AD55" i="6"/>
  <c r="S55" i="6"/>
  <c r="U55" i="6" s="1"/>
  <c r="V55" i="6" s="1"/>
  <c r="R55" i="6"/>
  <c r="AA55" i="6" s="1"/>
  <c r="AF54" i="6"/>
  <c r="AE54" i="6"/>
  <c r="AD54" i="6"/>
  <c r="S54" i="6"/>
  <c r="AI54" i="6" s="1"/>
  <c r="R54" i="6"/>
  <c r="AA54" i="6" s="1"/>
  <c r="AB54" i="6" s="1"/>
  <c r="AF53" i="6"/>
  <c r="AE53" i="6"/>
  <c r="AD53" i="6"/>
  <c r="S53" i="6"/>
  <c r="U53" i="6" s="1"/>
  <c r="V53" i="6" s="1"/>
  <c r="R53" i="6"/>
  <c r="AA53" i="6" s="1"/>
  <c r="AF52" i="6"/>
  <c r="AE52" i="6"/>
  <c r="AD52" i="6"/>
  <c r="S52" i="6"/>
  <c r="AI52" i="6" s="1"/>
  <c r="R52" i="6"/>
  <c r="AA52" i="6" s="1"/>
  <c r="AF51" i="6"/>
  <c r="AE51" i="6"/>
  <c r="AD51" i="6"/>
  <c r="S51" i="6"/>
  <c r="U51" i="6" s="1"/>
  <c r="V51" i="6" s="1"/>
  <c r="R51" i="6"/>
  <c r="AA51" i="6" s="1"/>
  <c r="AF50" i="6"/>
  <c r="AE50" i="6"/>
  <c r="AD50" i="6"/>
  <c r="S50" i="6"/>
  <c r="AI50" i="6" s="1"/>
  <c r="R50" i="6"/>
  <c r="AA50" i="6" s="1"/>
  <c r="AF49" i="6"/>
  <c r="AE49" i="6"/>
  <c r="AD49" i="6"/>
  <c r="AA49" i="6"/>
  <c r="AJ49" i="6" s="1"/>
  <c r="S49" i="6"/>
  <c r="AE4" i="1" l="1"/>
  <c r="U54" i="6"/>
  <c r="V54" i="6" s="1"/>
  <c r="AC54" i="6" s="1"/>
  <c r="AL54" i="6" s="1"/>
  <c r="AB49" i="6"/>
  <c r="AI53" i="6"/>
  <c r="AI55" i="6"/>
  <c r="AC51" i="6"/>
  <c r="AB51" i="6"/>
  <c r="AC53" i="6"/>
  <c r="AB53" i="6"/>
  <c r="AB50" i="6"/>
  <c r="U52" i="6"/>
  <c r="V52" i="6" s="1"/>
  <c r="AC52" i="6" s="1"/>
  <c r="AC55" i="6"/>
  <c r="AB55" i="6"/>
  <c r="AI49" i="6"/>
  <c r="U49" i="6"/>
  <c r="V49" i="6" s="1"/>
  <c r="AC49" i="6" s="1"/>
  <c r="U50" i="6"/>
  <c r="V50" i="6" s="1"/>
  <c r="AC50" i="6" s="1"/>
  <c r="AB52" i="6"/>
  <c r="AF169" i="2"/>
  <c r="AE169" i="2"/>
  <c r="AD169" i="2"/>
  <c r="R169" i="2"/>
  <c r="AA169" i="2" s="1"/>
  <c r="AF168" i="2"/>
  <c r="AE168" i="2"/>
  <c r="AD168" i="2"/>
  <c r="R168" i="2"/>
  <c r="AA168" i="2" s="1"/>
  <c r="AH167" i="2"/>
  <c r="AG167" i="2"/>
  <c r="AF167" i="2"/>
  <c r="T167" i="2"/>
  <c r="AC167" i="2" s="1"/>
  <c r="AH166" i="2"/>
  <c r="AG166" i="2"/>
  <c r="AF166" i="2"/>
  <c r="T166" i="2"/>
  <c r="AC166" i="2" s="1"/>
  <c r="AH165" i="2"/>
  <c r="AG165" i="2"/>
  <c r="AF165" i="2"/>
  <c r="T165" i="2"/>
  <c r="AC165" i="2" s="1"/>
  <c r="AH164" i="2"/>
  <c r="AG164" i="2"/>
  <c r="AF164" i="2"/>
  <c r="T164" i="2"/>
  <c r="AC164" i="2" s="1"/>
  <c r="AH163" i="2"/>
  <c r="AG163" i="2"/>
  <c r="AF163" i="2"/>
  <c r="T163" i="2"/>
  <c r="AC163" i="2" s="1"/>
  <c r="A7" i="1"/>
  <c r="AL51" i="6" l="1"/>
  <c r="BJ6" i="1"/>
  <c r="BG6" i="1"/>
  <c r="BE6" i="1"/>
  <c r="BL6" i="1"/>
  <c r="BF6" i="1"/>
  <c r="BD6" i="1"/>
  <c r="AD4" i="1"/>
  <c r="AL55" i="6"/>
  <c r="AL50" i="6"/>
  <c r="AH52" i="6"/>
  <c r="AT52" i="6" s="1"/>
  <c r="AH53" i="6"/>
  <c r="AV53" i="6" s="1"/>
  <c r="AH51" i="6"/>
  <c r="AO51" i="6" s="1"/>
  <c r="AL49" i="6"/>
  <c r="AK49" i="6"/>
  <c r="AI51" i="6"/>
  <c r="AH55" i="6"/>
  <c r="AO55" i="6" s="1"/>
  <c r="AH50" i="6"/>
  <c r="AO50" i="6" s="1"/>
  <c r="AK54" i="6"/>
  <c r="AL52" i="6"/>
  <c r="AK55" i="6"/>
  <c r="AH49" i="6"/>
  <c r="AK50" i="6"/>
  <c r="AL53" i="6"/>
  <c r="AH54" i="6"/>
  <c r="AK53" i="6"/>
  <c r="AK52" i="6"/>
  <c r="AK51" i="6"/>
  <c r="AB169" i="2"/>
  <c r="AB168" i="2"/>
  <c r="AJ168" i="2"/>
  <c r="AD163" i="2"/>
  <c r="AD164" i="2"/>
  <c r="AL164" i="2"/>
  <c r="AL165" i="2"/>
  <c r="AD165" i="2"/>
  <c r="AD166" i="2"/>
  <c r="AL167" i="2"/>
  <c r="AD167" i="2"/>
  <c r="BI6" i="1" l="1"/>
  <c r="BH7" i="1"/>
  <c r="BK6" i="1"/>
  <c r="AV52" i="6"/>
  <c r="AO52" i="6"/>
  <c r="AS52" i="6" s="1"/>
  <c r="AQ52" i="6"/>
  <c r="AU52" i="6" s="1"/>
  <c r="AR52" i="6"/>
  <c r="AP52" i="6"/>
  <c r="AQ53" i="6"/>
  <c r="AU53" i="6" s="1"/>
  <c r="AT53" i="6"/>
  <c r="AW53" i="6"/>
  <c r="AW51" i="6"/>
  <c r="AV51" i="6"/>
  <c r="AR51" i="6"/>
  <c r="AR53" i="6"/>
  <c r="AO53" i="6"/>
  <c r="AS53" i="6" s="1"/>
  <c r="AQ50" i="6"/>
  <c r="AU50" i="6" s="1"/>
  <c r="AQ51" i="6"/>
  <c r="AU51" i="6" s="1"/>
  <c r="AP53" i="6"/>
  <c r="AP51" i="6"/>
  <c r="AT51" i="6"/>
  <c r="AQ55" i="6"/>
  <c r="AU55" i="6" s="1"/>
  <c r="AW50" i="6"/>
  <c r="AR50" i="6"/>
  <c r="AV50" i="6"/>
  <c r="AP50" i="6"/>
  <c r="AW55" i="6"/>
  <c r="AT50" i="6"/>
  <c r="AR55" i="6"/>
  <c r="AW52" i="6"/>
  <c r="AP55" i="6"/>
  <c r="AV55" i="6"/>
  <c r="AT55" i="6"/>
  <c r="AS51" i="6"/>
  <c r="AS55" i="6"/>
  <c r="AQ54" i="6"/>
  <c r="AU54" i="6" s="1"/>
  <c r="AT54" i="6"/>
  <c r="AP54" i="6"/>
  <c r="AW54" i="6"/>
  <c r="AO54" i="6"/>
  <c r="AR54" i="6"/>
  <c r="AV54" i="6"/>
  <c r="AS50" i="6"/>
  <c r="AW49" i="6"/>
  <c r="AO49" i="6"/>
  <c r="AV49" i="6"/>
  <c r="AR49" i="6"/>
  <c r="AP49" i="6"/>
  <c r="AQ49" i="6"/>
  <c r="AU49" i="6" s="1"/>
  <c r="AT49" i="6"/>
  <c r="BM7" i="1" l="1"/>
  <c r="AX52" i="6"/>
  <c r="BA52" i="6" s="1"/>
  <c r="AZ52" i="6"/>
  <c r="AX53" i="6"/>
  <c r="BA53" i="6" s="1"/>
  <c r="AZ51" i="6"/>
  <c r="AZ53" i="6"/>
  <c r="AX51" i="6"/>
  <c r="BA51" i="6" s="1"/>
  <c r="AX50" i="6"/>
  <c r="BA50" i="6" s="1"/>
  <c r="AX55" i="6"/>
  <c r="BA55" i="6" s="1"/>
  <c r="AZ50" i="6"/>
  <c r="AZ55" i="6"/>
  <c r="AS49" i="6"/>
  <c r="AZ49" i="6" s="1"/>
  <c r="AX49" i="6"/>
  <c r="BA49" i="6" s="1"/>
  <c r="AX54" i="6"/>
  <c r="BA54" i="6" s="1"/>
  <c r="AS54" i="6"/>
  <c r="AZ54" i="6" s="1"/>
  <c r="AV65" i="6" l="1"/>
  <c r="AZ65" i="6" s="1"/>
  <c r="AF4" i="1" l="1"/>
  <c r="AH162" i="2" l="1"/>
  <c r="AG162" i="2"/>
  <c r="AF162" i="2"/>
  <c r="T162" i="2"/>
  <c r="AC162" i="2" s="1"/>
  <c r="AD162" i="2" l="1"/>
  <c r="AL162" i="2"/>
  <c r="K10" i="3" l="1"/>
  <c r="AH48" i="6" l="1"/>
  <c r="AG48" i="6"/>
  <c r="AF48" i="6"/>
  <c r="U48" i="6"/>
  <c r="T48" i="6"/>
  <c r="AC48" i="6" s="1"/>
  <c r="W48" i="6" l="1"/>
  <c r="X48" i="6" s="1"/>
  <c r="AE48" i="6" s="1"/>
  <c r="AD48" i="6"/>
  <c r="AK48" i="6" l="1"/>
  <c r="AJ48" i="6"/>
  <c r="AV48" i="6" s="1"/>
  <c r="AM48" i="6"/>
  <c r="AW48" i="6" l="1"/>
  <c r="AP48" i="6"/>
  <c r="AR48" i="6"/>
  <c r="AQ48" i="6"/>
  <c r="AU48" i="6" s="1"/>
  <c r="AT48" i="6"/>
  <c r="AO48" i="6"/>
  <c r="AS48" i="6" s="1"/>
  <c r="AZ48" i="6" l="1"/>
  <c r="AX48" i="6"/>
  <c r="BA48" i="6" s="1"/>
  <c r="AH161" i="2"/>
  <c r="AG161" i="2"/>
  <c r="AF161" i="2"/>
  <c r="U161" i="2"/>
  <c r="T161" i="2"/>
  <c r="AC161" i="2" s="1"/>
  <c r="AH160" i="2"/>
  <c r="AG160" i="2"/>
  <c r="AF160" i="2"/>
  <c r="U160" i="2"/>
  <c r="W160" i="2" s="1"/>
  <c r="X160" i="2" s="1"/>
  <c r="T160" i="2"/>
  <c r="AC160" i="2" s="1"/>
  <c r="W161" i="2" l="1"/>
  <c r="X161" i="2" s="1"/>
  <c r="AE161" i="2" s="1"/>
  <c r="AK161" i="2" s="1"/>
  <c r="AD161" i="2"/>
  <c r="AL161" i="2"/>
  <c r="AJ161" i="2"/>
  <c r="AE160" i="2"/>
  <c r="AD160" i="2"/>
  <c r="AK160" i="2"/>
  <c r="AM161" i="2" l="1"/>
  <c r="AW161" i="2" s="1"/>
  <c r="AJ160" i="2"/>
  <c r="AP160" i="2" s="1"/>
  <c r="AV161" i="2"/>
  <c r="AT161" i="2"/>
  <c r="AR161" i="2"/>
  <c r="AP161" i="2"/>
  <c r="AQ161" i="2"/>
  <c r="AU161" i="2" s="1"/>
  <c r="AO161" i="2"/>
  <c r="AM160" i="2"/>
  <c r="AO160" i="2" l="1"/>
  <c r="AS160" i="2" s="1"/>
  <c r="AT160" i="2"/>
  <c r="AW160" i="2"/>
  <c r="AR160" i="2"/>
  <c r="AQ160" i="2"/>
  <c r="AU160" i="2" s="1"/>
  <c r="AV160" i="2"/>
  <c r="AX161" i="2"/>
  <c r="BA161" i="2" s="1"/>
  <c r="AS161" i="2"/>
  <c r="AZ161" i="2" s="1"/>
  <c r="AH159" i="2"/>
  <c r="AG159" i="2"/>
  <c r="AF159" i="2"/>
  <c r="U159" i="2"/>
  <c r="W159" i="2" s="1"/>
  <c r="X159" i="2" s="1"/>
  <c r="T159" i="2"/>
  <c r="AC159" i="2" s="1"/>
  <c r="T158" i="2"/>
  <c r="AC158" i="2" s="1"/>
  <c r="U158" i="2"/>
  <c r="W158" i="2" s="1"/>
  <c r="X158" i="2" s="1"/>
  <c r="AF158" i="2"/>
  <c r="AG158" i="2"/>
  <c r="AH158" i="2"/>
  <c r="AH157" i="2"/>
  <c r="AG157" i="2"/>
  <c r="AF157" i="2"/>
  <c r="U157" i="2"/>
  <c r="W157" i="2" s="1"/>
  <c r="X157" i="2" s="1"/>
  <c r="T157" i="2"/>
  <c r="AC157" i="2" s="1"/>
  <c r="T156" i="2"/>
  <c r="AC156" i="2" s="1"/>
  <c r="AD156" i="2" s="1"/>
  <c r="U156" i="2"/>
  <c r="W156" i="2" s="1"/>
  <c r="X156" i="2" s="1"/>
  <c r="AF156" i="2"/>
  <c r="AG156" i="2"/>
  <c r="AH156" i="2"/>
  <c r="T155" i="2"/>
  <c r="AC155" i="2" s="1"/>
  <c r="AD155" i="2" s="1"/>
  <c r="U155" i="2"/>
  <c r="W155" i="2" s="1"/>
  <c r="X155" i="2" s="1"/>
  <c r="AF155" i="2"/>
  <c r="AG155" i="2"/>
  <c r="AH155" i="2"/>
  <c r="AX160" i="2" l="1"/>
  <c r="BA160" i="2" s="1"/>
  <c r="AD158" i="2"/>
  <c r="AL158" i="2"/>
  <c r="AZ160" i="2"/>
  <c r="AL159" i="2"/>
  <c r="AE159" i="2"/>
  <c r="AD159" i="2"/>
  <c r="AK159" i="2"/>
  <c r="AK156" i="2"/>
  <c r="AE158" i="2"/>
  <c r="AL155" i="2"/>
  <c r="AE155" i="2"/>
  <c r="AM155" i="2" s="1"/>
  <c r="AL156" i="2"/>
  <c r="AL157" i="2"/>
  <c r="AE157" i="2"/>
  <c r="AD157" i="2"/>
  <c r="AK157" i="2"/>
  <c r="AE156" i="2"/>
  <c r="AJ156" i="2" s="1"/>
  <c r="AK155" i="2" l="1"/>
  <c r="AM158" i="2"/>
  <c r="AM159" i="2"/>
  <c r="AM157" i="2"/>
  <c r="AM156" i="2"/>
  <c r="AW156" i="2" s="1"/>
  <c r="AJ157" i="2"/>
  <c r="AO157" i="2" s="1"/>
  <c r="AK158" i="2"/>
  <c r="AJ159" i="2"/>
  <c r="AQ159" i="2" s="1"/>
  <c r="AU159" i="2" s="1"/>
  <c r="AJ155" i="2"/>
  <c r="AJ158" i="2"/>
  <c r="AO156" i="2"/>
  <c r="AQ156" i="2"/>
  <c r="AU156" i="2" s="1"/>
  <c r="AP156" i="2"/>
  <c r="AR156" i="2"/>
  <c r="AT156" i="2"/>
  <c r="AV156" i="2"/>
  <c r="AW155" i="2" l="1"/>
  <c r="AQ157" i="2"/>
  <c r="AU157" i="2" s="1"/>
  <c r="AW159" i="2"/>
  <c r="AP159" i="2"/>
  <c r="AT159" i="2"/>
  <c r="AO159" i="2"/>
  <c r="AQ155" i="2"/>
  <c r="AU155" i="2" s="1"/>
  <c r="AR157" i="2"/>
  <c r="AW157" i="2"/>
  <c r="AV157" i="2"/>
  <c r="AR159" i="2"/>
  <c r="AV159" i="2"/>
  <c r="AR155" i="2"/>
  <c r="AV155" i="2"/>
  <c r="AP157" i="2"/>
  <c r="AT157" i="2"/>
  <c r="AO155" i="2"/>
  <c r="AS155" i="2" s="1"/>
  <c r="AT155" i="2"/>
  <c r="AP155" i="2"/>
  <c r="AO158" i="2"/>
  <c r="AP158" i="2"/>
  <c r="AT158" i="2"/>
  <c r="AW158" i="2"/>
  <c r="AQ158" i="2"/>
  <c r="AU158" i="2" s="1"/>
  <c r="AR158" i="2"/>
  <c r="AV158" i="2"/>
  <c r="AS157" i="2"/>
  <c r="AS156" i="2"/>
  <c r="AZ156" i="2" s="1"/>
  <c r="AX156" i="2"/>
  <c r="BA156" i="2" s="1"/>
  <c r="AX157" i="2" l="1"/>
  <c r="BA157" i="2" s="1"/>
  <c r="AX159" i="2"/>
  <c r="BA159" i="2" s="1"/>
  <c r="AS159" i="2"/>
  <c r="AZ159" i="2" s="1"/>
  <c r="AZ157" i="2"/>
  <c r="AX155" i="2"/>
  <c r="BA155" i="2" s="1"/>
  <c r="AZ155" i="2"/>
  <c r="AX158" i="2"/>
  <c r="BA158" i="2" s="1"/>
  <c r="AS158" i="2"/>
  <c r="AZ158" i="2" s="1"/>
  <c r="AH154" i="2" l="1"/>
  <c r="AG154" i="2"/>
  <c r="AF154" i="2"/>
  <c r="T154" i="2"/>
  <c r="AC154" i="2" s="1"/>
  <c r="AD154" i="2" l="1"/>
  <c r="AL154" i="2"/>
  <c r="K27" i="17"/>
  <c r="L27" i="17" s="1"/>
  <c r="H27" i="17"/>
  <c r="I27" i="17" s="1"/>
  <c r="K26" i="17"/>
  <c r="L26" i="17" s="1"/>
  <c r="H26" i="17"/>
  <c r="I26" i="17" s="1"/>
  <c r="K25" i="17"/>
  <c r="L25" i="17" s="1"/>
  <c r="H25" i="17"/>
  <c r="I25" i="17" s="1"/>
  <c r="K24" i="17"/>
  <c r="L24" i="17" s="1"/>
  <c r="H24" i="17"/>
  <c r="I24" i="17" s="1"/>
  <c r="K23" i="17"/>
  <c r="L23" i="17" s="1"/>
  <c r="H23" i="17"/>
  <c r="I23" i="17" s="1"/>
  <c r="K22" i="17"/>
  <c r="L22" i="17" s="1"/>
  <c r="H22" i="17"/>
  <c r="I22" i="17" s="1"/>
  <c r="K21" i="17"/>
  <c r="L21" i="17" s="1"/>
  <c r="H21" i="17"/>
  <c r="I21" i="17" s="1"/>
  <c r="K20" i="17"/>
  <c r="L20" i="17" s="1"/>
  <c r="H20" i="17"/>
  <c r="I20" i="17" s="1"/>
  <c r="K19" i="17"/>
  <c r="L19" i="17" s="1"/>
  <c r="H19" i="17"/>
  <c r="I19" i="17" s="1"/>
  <c r="K18" i="17"/>
  <c r="L18" i="17" s="1"/>
  <c r="H18" i="17"/>
  <c r="I18" i="17" s="1"/>
  <c r="K17" i="17"/>
  <c r="L17" i="17" s="1"/>
  <c r="H17" i="17"/>
  <c r="I17" i="17" s="1"/>
  <c r="K16" i="17"/>
  <c r="L16" i="17" s="1"/>
  <c r="H16" i="17"/>
  <c r="I16" i="17" s="1"/>
  <c r="K15" i="17"/>
  <c r="L15" i="17" s="1"/>
  <c r="H15" i="17"/>
  <c r="I15" i="17" s="1"/>
  <c r="K14" i="17"/>
  <c r="L14" i="17" s="1"/>
  <c r="H14" i="17"/>
  <c r="I14" i="17" s="1"/>
  <c r="K13" i="17"/>
  <c r="L13" i="17" s="1"/>
  <c r="H13" i="17"/>
  <c r="K12" i="17"/>
  <c r="L12" i="17" s="1"/>
  <c r="H12" i="17"/>
  <c r="I12" i="17" s="1"/>
  <c r="B10" i="17"/>
  <c r="T153" i="2"/>
  <c r="AC153" i="2" s="1"/>
  <c r="U153" i="2"/>
  <c r="W153" i="2" s="1"/>
  <c r="X153" i="2" s="1"/>
  <c r="AF153" i="2"/>
  <c r="AG153" i="2"/>
  <c r="AH153" i="2"/>
  <c r="AH152" i="2"/>
  <c r="AG152" i="2"/>
  <c r="AF152" i="2"/>
  <c r="T152" i="2"/>
  <c r="AC152" i="2" s="1"/>
  <c r="L21" i="3"/>
  <c r="I13" i="17" l="1"/>
  <c r="H29" i="17"/>
  <c r="I29" i="17" s="1"/>
  <c r="AD153" i="2"/>
  <c r="AL153" i="2"/>
  <c r="AE153" i="2"/>
  <c r="BC5" i="1"/>
  <c r="AK153" i="2"/>
  <c r="AL152" i="2"/>
  <c r="AD152" i="2"/>
  <c r="AM153" i="2" l="1"/>
  <c r="AJ153" i="2"/>
  <c r="AR153" i="2" s="1"/>
  <c r="AO153" i="2" l="1"/>
  <c r="AS153" i="2" s="1"/>
  <c r="AW153" i="2"/>
  <c r="AV153" i="2"/>
  <c r="AP153" i="2"/>
  <c r="AT153" i="2"/>
  <c r="AQ153" i="2"/>
  <c r="AU153" i="2" s="1"/>
  <c r="AZ153" i="2" l="1"/>
  <c r="AX153" i="2"/>
  <c r="BA153" i="2" s="1"/>
  <c r="AK10" i="6" l="1"/>
  <c r="AK11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7" i="6"/>
  <c r="AH10" i="6"/>
  <c r="AH11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7" i="6"/>
  <c r="AH9" i="6"/>
  <c r="AF10" i="6"/>
  <c r="AF11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7" i="6"/>
  <c r="AF9" i="6"/>
  <c r="AG10" i="6"/>
  <c r="AG11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7" i="6"/>
  <c r="AG9" i="6"/>
  <c r="T10" i="6"/>
  <c r="AC10" i="6" s="1"/>
  <c r="T11" i="6"/>
  <c r="AC11" i="6" s="1"/>
  <c r="T13" i="6"/>
  <c r="AC13" i="6" s="1"/>
  <c r="T14" i="6"/>
  <c r="AC14" i="6" s="1"/>
  <c r="T15" i="6"/>
  <c r="AC15" i="6" s="1"/>
  <c r="T16" i="6"/>
  <c r="AC16" i="6" s="1"/>
  <c r="T17" i="6"/>
  <c r="AC17" i="6" s="1"/>
  <c r="T18" i="6"/>
  <c r="AC18" i="6" s="1"/>
  <c r="T19" i="6"/>
  <c r="AC19" i="6" s="1"/>
  <c r="T20" i="6"/>
  <c r="AC20" i="6" s="1"/>
  <c r="T21" i="6"/>
  <c r="AC21" i="6" s="1"/>
  <c r="T22" i="6"/>
  <c r="AC22" i="6" s="1"/>
  <c r="T23" i="6"/>
  <c r="AC23" i="6" s="1"/>
  <c r="T24" i="6"/>
  <c r="AC24" i="6" s="1"/>
  <c r="T25" i="6"/>
  <c r="AC25" i="6" s="1"/>
  <c r="T26" i="6"/>
  <c r="AC26" i="6" s="1"/>
  <c r="T27" i="6"/>
  <c r="AC27" i="6" s="1"/>
  <c r="T28" i="6"/>
  <c r="AC28" i="6" s="1"/>
  <c r="T29" i="6"/>
  <c r="AC29" i="6" s="1"/>
  <c r="T30" i="6"/>
  <c r="AC30" i="6" s="1"/>
  <c r="T31" i="6"/>
  <c r="AC31" i="6" s="1"/>
  <c r="T32" i="6"/>
  <c r="AC32" i="6" s="1"/>
  <c r="T33" i="6"/>
  <c r="AC33" i="6" s="1"/>
  <c r="T34" i="6"/>
  <c r="AC34" i="6" s="1"/>
  <c r="T35" i="6"/>
  <c r="AC35" i="6" s="1"/>
  <c r="T36" i="6"/>
  <c r="AC36" i="6" s="1"/>
  <c r="T37" i="6"/>
  <c r="AC37" i="6" s="1"/>
  <c r="T38" i="6"/>
  <c r="AC38" i="6" s="1"/>
  <c r="T39" i="6"/>
  <c r="AC39" i="6" s="1"/>
  <c r="T40" i="6"/>
  <c r="AC40" i="6" s="1"/>
  <c r="T41" i="6"/>
  <c r="AC41" i="6" s="1"/>
  <c r="T42" i="6"/>
  <c r="AC42" i="6" s="1"/>
  <c r="T43" i="6"/>
  <c r="AC43" i="6" s="1"/>
  <c r="T44" i="6"/>
  <c r="AC44" i="6" s="1"/>
  <c r="T45" i="6"/>
  <c r="AC45" i="6" s="1"/>
  <c r="T47" i="6"/>
  <c r="AC47" i="6" s="1"/>
  <c r="AI151" i="2"/>
  <c r="AH151" i="2"/>
  <c r="AG151" i="2"/>
  <c r="T151" i="2"/>
  <c r="AD151" i="2" s="1"/>
  <c r="AI150" i="2"/>
  <c r="AH150" i="2"/>
  <c r="AG150" i="2"/>
  <c r="T150" i="2"/>
  <c r="AD150" i="2" s="1"/>
  <c r="AE47" i="6" l="1"/>
  <c r="AD47" i="6"/>
  <c r="AE45" i="6"/>
  <c r="AD45" i="6"/>
  <c r="AE43" i="6"/>
  <c r="AD43" i="6"/>
  <c r="AE41" i="6"/>
  <c r="AD41" i="6"/>
  <c r="AE39" i="6"/>
  <c r="AD39" i="6"/>
  <c r="AE37" i="6"/>
  <c r="AD37" i="6"/>
  <c r="AE35" i="6"/>
  <c r="AD35" i="6"/>
  <c r="AE33" i="6"/>
  <c r="AD33" i="6"/>
  <c r="AE31" i="6"/>
  <c r="AD31" i="6"/>
  <c r="AE29" i="6"/>
  <c r="AD29" i="6"/>
  <c r="AE27" i="6"/>
  <c r="AD27" i="6"/>
  <c r="AE25" i="6"/>
  <c r="AD25" i="6"/>
  <c r="AE23" i="6"/>
  <c r="AD23" i="6"/>
  <c r="AE21" i="6"/>
  <c r="AD21" i="6"/>
  <c r="AE19" i="6"/>
  <c r="AD19" i="6"/>
  <c r="AE17" i="6"/>
  <c r="AD17" i="6"/>
  <c r="AE15" i="6"/>
  <c r="AD15" i="6"/>
  <c r="AE13" i="6"/>
  <c r="AD13" i="6"/>
  <c r="AE10" i="6"/>
  <c r="AD10" i="6"/>
  <c r="AE44" i="6"/>
  <c r="AD44" i="6"/>
  <c r="AE42" i="6"/>
  <c r="AD42" i="6"/>
  <c r="AE40" i="6"/>
  <c r="AD40" i="6"/>
  <c r="AE38" i="6"/>
  <c r="AD38" i="6"/>
  <c r="AE36" i="6"/>
  <c r="AD36" i="6"/>
  <c r="AE34" i="6"/>
  <c r="AD34" i="6"/>
  <c r="AE32" i="6"/>
  <c r="AD32" i="6"/>
  <c r="AE30" i="6"/>
  <c r="AD30" i="6"/>
  <c r="AE28" i="6"/>
  <c r="AD28" i="6"/>
  <c r="AE26" i="6"/>
  <c r="AD26" i="6"/>
  <c r="AE24" i="6"/>
  <c r="AD24" i="6"/>
  <c r="AE22" i="6"/>
  <c r="AD22" i="6"/>
  <c r="AE20" i="6"/>
  <c r="AD20" i="6"/>
  <c r="AE18" i="6"/>
  <c r="AD18" i="6"/>
  <c r="AE16" i="6"/>
  <c r="AD16" i="6"/>
  <c r="AE14" i="6"/>
  <c r="AD14" i="6"/>
  <c r="AE11" i="6"/>
  <c r="AD11" i="6"/>
  <c r="AE151" i="2"/>
  <c r="AM151" i="2"/>
  <c r="AE150" i="2"/>
  <c r="AM150" i="2"/>
  <c r="BN1" i="1"/>
  <c r="AG5" i="1"/>
  <c r="AN5" i="1"/>
  <c r="AY5" i="1"/>
  <c r="X148" i="2"/>
  <c r="X147" i="2"/>
  <c r="X146" i="2"/>
  <c r="X143" i="2"/>
  <c r="X140" i="2"/>
  <c r="X139" i="2"/>
  <c r="BD4" i="6"/>
  <c r="BC4" i="6"/>
  <c r="BC3" i="6"/>
  <c r="R67" i="4"/>
  <c r="R61" i="4"/>
  <c r="BC5" i="6" l="1"/>
  <c r="AJ15" i="6"/>
  <c r="AT15" i="6" s="1"/>
  <c r="AJ17" i="6"/>
  <c r="AP17" i="6" s="1"/>
  <c r="AJ19" i="6"/>
  <c r="AV19" i="6" s="1"/>
  <c r="AJ21" i="6"/>
  <c r="AT21" i="6" s="1"/>
  <c r="AJ23" i="6"/>
  <c r="AV23" i="6" s="1"/>
  <c r="AJ25" i="6"/>
  <c r="AR25" i="6" s="1"/>
  <c r="AJ27" i="6"/>
  <c r="AV27" i="6" s="1"/>
  <c r="AJ29" i="6"/>
  <c r="AO29" i="6" s="1"/>
  <c r="AJ31" i="6"/>
  <c r="AV31" i="6" s="1"/>
  <c r="AJ33" i="6"/>
  <c r="AT33" i="6" s="1"/>
  <c r="AJ35" i="6"/>
  <c r="AV35" i="6" s="1"/>
  <c r="AJ37" i="6"/>
  <c r="AT37" i="6" s="1"/>
  <c r="AJ39" i="6"/>
  <c r="AV39" i="6" s="1"/>
  <c r="AJ41" i="6"/>
  <c r="AR41" i="6" s="1"/>
  <c r="AJ43" i="6"/>
  <c r="AV43" i="6" s="1"/>
  <c r="AJ45" i="6"/>
  <c r="AO45" i="6" s="1"/>
  <c r="AJ47" i="6"/>
  <c r="AV47" i="6" s="1"/>
  <c r="AJ11" i="6"/>
  <c r="AR11" i="6" s="1"/>
  <c r="AJ14" i="6"/>
  <c r="AQ14" i="6" s="1"/>
  <c r="AU14" i="6" s="1"/>
  <c r="AJ16" i="6"/>
  <c r="AR16" i="6" s="1"/>
  <c r="AJ18" i="6"/>
  <c r="AV18" i="6" s="1"/>
  <c r="AJ20" i="6"/>
  <c r="AT20" i="6" s="1"/>
  <c r="AJ22" i="6"/>
  <c r="AT22" i="6" s="1"/>
  <c r="AJ24" i="6"/>
  <c r="AT24" i="6" s="1"/>
  <c r="AJ26" i="6"/>
  <c r="AT26" i="6" s="1"/>
  <c r="AJ28" i="6"/>
  <c r="AT28" i="6" s="1"/>
  <c r="AJ30" i="6"/>
  <c r="AT30" i="6" s="1"/>
  <c r="AJ32" i="6"/>
  <c r="AT32" i="6" s="1"/>
  <c r="AJ34" i="6"/>
  <c r="AV34" i="6" s="1"/>
  <c r="AJ36" i="6"/>
  <c r="AT36" i="6" s="1"/>
  <c r="AJ38" i="6"/>
  <c r="AT38" i="6" s="1"/>
  <c r="AJ40" i="6"/>
  <c r="AT40" i="6" s="1"/>
  <c r="AJ42" i="6"/>
  <c r="AT42" i="6" s="1"/>
  <c r="AJ44" i="6"/>
  <c r="AT44" i="6" s="1"/>
  <c r="AJ10" i="6"/>
  <c r="AV10" i="6" s="1"/>
  <c r="AJ13" i="6"/>
  <c r="AV13" i="6" s="1"/>
  <c r="AE5" i="1"/>
  <c r="AQ29" i="6" l="1"/>
  <c r="AU29" i="6" s="1"/>
  <c r="AR17" i="6"/>
  <c r="AP38" i="6"/>
  <c r="AP33" i="6"/>
  <c r="AO25" i="6"/>
  <c r="AS25" i="6" s="1"/>
  <c r="AV25" i="6"/>
  <c r="AO23" i="6"/>
  <c r="AS23" i="6" s="1"/>
  <c r="AT39" i="6"/>
  <c r="AQ17" i="6"/>
  <c r="AU17" i="6" s="1"/>
  <c r="AV41" i="6"/>
  <c r="AQ41" i="6"/>
  <c r="AU41" i="6" s="1"/>
  <c r="AM33" i="6"/>
  <c r="AW33" i="6" s="1"/>
  <c r="AV14" i="6"/>
  <c r="AV33" i="6"/>
  <c r="AM18" i="6"/>
  <c r="AW18" i="6" s="1"/>
  <c r="AQ42" i="6"/>
  <c r="AU42" i="6" s="1"/>
  <c r="AT19" i="6"/>
  <c r="AO18" i="6"/>
  <c r="AS18" i="6" s="1"/>
  <c r="AV17" i="6"/>
  <c r="AO41" i="6"/>
  <c r="AS41" i="6" s="1"/>
  <c r="AQ37" i="6"/>
  <c r="AU37" i="6" s="1"/>
  <c r="AR33" i="6"/>
  <c r="AQ25" i="6"/>
  <c r="AU25" i="6" s="1"/>
  <c r="AR10" i="6"/>
  <c r="AT34" i="6"/>
  <c r="AO35" i="6"/>
  <c r="AS35" i="6" s="1"/>
  <c r="AP26" i="6"/>
  <c r="AT35" i="6"/>
  <c r="AO19" i="6"/>
  <c r="AS19" i="6" s="1"/>
  <c r="AP10" i="6"/>
  <c r="AT10" i="6"/>
  <c r="AP42" i="6"/>
  <c r="AV42" i="6"/>
  <c r="AP34" i="6"/>
  <c r="AO34" i="6"/>
  <c r="AS34" i="6" s="1"/>
  <c r="AO26" i="6"/>
  <c r="AS26" i="6" s="1"/>
  <c r="AT18" i="6"/>
  <c r="AR18" i="6"/>
  <c r="AQ22" i="6"/>
  <c r="AU22" i="6" s="1"/>
  <c r="AQ21" i="6"/>
  <c r="AU21" i="6" s="1"/>
  <c r="AV36" i="6"/>
  <c r="AQ30" i="6"/>
  <c r="AU30" i="6" s="1"/>
  <c r="AV22" i="6"/>
  <c r="AT23" i="6"/>
  <c r="AO38" i="6"/>
  <c r="AS38" i="6" s="1"/>
  <c r="AQ45" i="6"/>
  <c r="AU45" i="6" s="1"/>
  <c r="AO39" i="6"/>
  <c r="AV20" i="6"/>
  <c r="AO17" i="6"/>
  <c r="AS17" i="6" s="1"/>
  <c r="AT17" i="6"/>
  <c r="AM45" i="6"/>
  <c r="AW45" i="6" s="1"/>
  <c r="AP41" i="6"/>
  <c r="AM41" i="6"/>
  <c r="AW41" i="6" s="1"/>
  <c r="AT41" i="6"/>
  <c r="AP37" i="6"/>
  <c r="AV37" i="6"/>
  <c r="AO33" i="6"/>
  <c r="AS33" i="6" s="1"/>
  <c r="AQ33" i="6"/>
  <c r="AU33" i="6" s="1"/>
  <c r="AM29" i="6"/>
  <c r="AW29" i="6" s="1"/>
  <c r="AP25" i="6"/>
  <c r="AM25" i="6"/>
  <c r="AW25" i="6" s="1"/>
  <c r="AT25" i="6"/>
  <c r="AP21" i="6"/>
  <c r="AV21" i="6"/>
  <c r="AV40" i="6"/>
  <c r="AV24" i="6"/>
  <c r="AM17" i="6"/>
  <c r="AW17" i="6" s="1"/>
  <c r="AV15" i="6"/>
  <c r="AQ39" i="6"/>
  <c r="AU39" i="6" s="1"/>
  <c r="AQ35" i="6"/>
  <c r="AU35" i="6" s="1"/>
  <c r="AQ23" i="6"/>
  <c r="AU23" i="6" s="1"/>
  <c r="AQ19" i="6"/>
  <c r="AU19" i="6" s="1"/>
  <c r="AM10" i="6"/>
  <c r="AW10" i="6" s="1"/>
  <c r="AO10" i="6"/>
  <c r="AS10" i="6" s="1"/>
  <c r="AQ10" i="6"/>
  <c r="AU10" i="6" s="1"/>
  <c r="AR42" i="6"/>
  <c r="AO42" i="6"/>
  <c r="AQ38" i="6"/>
  <c r="AU38" i="6" s="1"/>
  <c r="AV38" i="6"/>
  <c r="AM34" i="6"/>
  <c r="AW34" i="6" s="1"/>
  <c r="AR34" i="6"/>
  <c r="AQ34" i="6"/>
  <c r="AU34" i="6" s="1"/>
  <c r="AO30" i="6"/>
  <c r="AS30" i="6" s="1"/>
  <c r="AQ26" i="6"/>
  <c r="AU26" i="6" s="1"/>
  <c r="AV26" i="6"/>
  <c r="AP22" i="6"/>
  <c r="AO22" i="6"/>
  <c r="AS22" i="6" s="1"/>
  <c r="AP18" i="6"/>
  <c r="AQ18" i="6"/>
  <c r="AU18" i="6" s="1"/>
  <c r="AO14" i="6"/>
  <c r="AO47" i="6"/>
  <c r="AS47" i="6" s="1"/>
  <c r="AT45" i="6"/>
  <c r="AO37" i="6"/>
  <c r="AS37" i="6" s="1"/>
  <c r="AO31" i="6"/>
  <c r="AT29" i="6"/>
  <c r="AO21" i="6"/>
  <c r="AV44" i="6"/>
  <c r="AV32" i="6"/>
  <c r="AV28" i="6"/>
  <c r="AQ16" i="6"/>
  <c r="AU16" i="6" s="1"/>
  <c r="AT11" i="6"/>
  <c r="AQ47" i="6"/>
  <c r="AU47" i="6" s="1"/>
  <c r="AV45" i="6"/>
  <c r="AM37" i="6"/>
  <c r="AW37" i="6" s="1"/>
  <c r="AQ31" i="6"/>
  <c r="AU31" i="6" s="1"/>
  <c r="AV29" i="6"/>
  <c r="AM21" i="6"/>
  <c r="AW21" i="6" s="1"/>
  <c r="AM42" i="6"/>
  <c r="AW42" i="6" s="1"/>
  <c r="AM38" i="6"/>
  <c r="AW38" i="6" s="1"/>
  <c r="AM30" i="6"/>
  <c r="AW30" i="6" s="1"/>
  <c r="AM26" i="6"/>
  <c r="AW26" i="6" s="1"/>
  <c r="AM22" i="6"/>
  <c r="AW22" i="6" s="1"/>
  <c r="AP14" i="6"/>
  <c r="AQ11" i="6"/>
  <c r="AU11" i="6" s="1"/>
  <c r="AR45" i="6"/>
  <c r="AR29" i="6"/>
  <c r="AV30" i="6"/>
  <c r="AR14" i="6"/>
  <c r="AM15" i="6"/>
  <c r="AW15" i="6" s="1"/>
  <c r="AT47" i="6"/>
  <c r="AO43" i="6"/>
  <c r="AS43" i="6" s="1"/>
  <c r="AT31" i="6"/>
  <c r="AO27" i="6"/>
  <c r="AS27" i="6" s="1"/>
  <c r="AP30" i="6"/>
  <c r="AT14" i="6"/>
  <c r="AV11" i="6"/>
  <c r="AO15" i="6"/>
  <c r="AS15" i="6" s="1"/>
  <c r="AP45" i="6"/>
  <c r="AQ43" i="6"/>
  <c r="AU43" i="6" s="1"/>
  <c r="AR37" i="6"/>
  <c r="AP29" i="6"/>
  <c r="AX29" i="6" s="1"/>
  <c r="AQ27" i="6"/>
  <c r="AU27" i="6" s="1"/>
  <c r="AR21" i="6"/>
  <c r="AR38" i="6"/>
  <c r="AR30" i="6"/>
  <c r="AR26" i="6"/>
  <c r="AR22" i="6"/>
  <c r="AM14" i="6"/>
  <c r="AW14" i="6" s="1"/>
  <c r="AR15" i="6"/>
  <c r="AT43" i="6"/>
  <c r="AT27" i="6"/>
  <c r="AP15" i="6"/>
  <c r="AQ15" i="6"/>
  <c r="AU15" i="6" s="1"/>
  <c r="AP47" i="6"/>
  <c r="AM47" i="6"/>
  <c r="AW47" i="6" s="1"/>
  <c r="AR47" i="6"/>
  <c r="AP43" i="6"/>
  <c r="AM43" i="6"/>
  <c r="AW43" i="6" s="1"/>
  <c r="AR43" i="6"/>
  <c r="AP39" i="6"/>
  <c r="AM39" i="6"/>
  <c r="AW39" i="6" s="1"/>
  <c r="AR39" i="6"/>
  <c r="AP35" i="6"/>
  <c r="AM35" i="6"/>
  <c r="AW35" i="6" s="1"/>
  <c r="AR35" i="6"/>
  <c r="AP31" i="6"/>
  <c r="AM31" i="6"/>
  <c r="AW31" i="6" s="1"/>
  <c r="AR31" i="6"/>
  <c r="AP27" i="6"/>
  <c r="AM27" i="6"/>
  <c r="AW27" i="6" s="1"/>
  <c r="AR27" i="6"/>
  <c r="AP23" i="6"/>
  <c r="AM23" i="6"/>
  <c r="AW23" i="6" s="1"/>
  <c r="AR23" i="6"/>
  <c r="AP19" i="6"/>
  <c r="AM19" i="6"/>
  <c r="AW19" i="6" s="1"/>
  <c r="AR19" i="6"/>
  <c r="AP44" i="6"/>
  <c r="AO44" i="6"/>
  <c r="AS44" i="6" s="1"/>
  <c r="AP40" i="6"/>
  <c r="AO40" i="6"/>
  <c r="AS40" i="6" s="1"/>
  <c r="AP36" i="6"/>
  <c r="AO36" i="6"/>
  <c r="AS36" i="6" s="1"/>
  <c r="AP32" i="6"/>
  <c r="AO32" i="6"/>
  <c r="AS32" i="6" s="1"/>
  <c r="AP28" i="6"/>
  <c r="AO28" i="6"/>
  <c r="AS28" i="6" s="1"/>
  <c r="AP24" i="6"/>
  <c r="AO24" i="6"/>
  <c r="AS24" i="6" s="1"/>
  <c r="AP20" i="6"/>
  <c r="AO20" i="6"/>
  <c r="AS20" i="6" s="1"/>
  <c r="AV16" i="6"/>
  <c r="AT16" i="6"/>
  <c r="AP11" i="6"/>
  <c r="AM11" i="6"/>
  <c r="AW11" i="6" s="1"/>
  <c r="AO11" i="6"/>
  <c r="AS11" i="6" s="1"/>
  <c r="AP13" i="6"/>
  <c r="AR13" i="6"/>
  <c r="AM44" i="6"/>
  <c r="AW44" i="6" s="1"/>
  <c r="AR44" i="6"/>
  <c r="AQ44" i="6"/>
  <c r="AU44" i="6" s="1"/>
  <c r="AM40" i="6"/>
  <c r="AW40" i="6" s="1"/>
  <c r="AR40" i="6"/>
  <c r="AQ40" i="6"/>
  <c r="AU40" i="6" s="1"/>
  <c r="AM36" i="6"/>
  <c r="AW36" i="6" s="1"/>
  <c r="AR36" i="6"/>
  <c r="AQ36" i="6"/>
  <c r="AU36" i="6" s="1"/>
  <c r="AM32" i="6"/>
  <c r="AW32" i="6" s="1"/>
  <c r="AR32" i="6"/>
  <c r="AQ32" i="6"/>
  <c r="AU32" i="6" s="1"/>
  <c r="AM28" i="6"/>
  <c r="AW28" i="6" s="1"/>
  <c r="AR28" i="6"/>
  <c r="AQ28" i="6"/>
  <c r="AU28" i="6" s="1"/>
  <c r="AM24" i="6"/>
  <c r="AW24" i="6" s="1"/>
  <c r="AR24" i="6"/>
  <c r="AQ24" i="6"/>
  <c r="AU24" i="6" s="1"/>
  <c r="AM20" i="6"/>
  <c r="AW20" i="6" s="1"/>
  <c r="AR20" i="6"/>
  <c r="AQ20" i="6"/>
  <c r="AU20" i="6" s="1"/>
  <c r="AP16" i="6"/>
  <c r="AM16" i="6"/>
  <c r="AW16" i="6" s="1"/>
  <c r="AO16" i="6"/>
  <c r="AS16" i="6" s="1"/>
  <c r="AM13" i="6"/>
  <c r="AW13" i="6" s="1"/>
  <c r="AO13" i="6"/>
  <c r="AS13" i="6" s="1"/>
  <c r="AT13" i="6"/>
  <c r="AQ13" i="6"/>
  <c r="AU13" i="6" s="1"/>
  <c r="AS45" i="6"/>
  <c r="AS29" i="6"/>
  <c r="AX42" i="6" l="1"/>
  <c r="BA42" i="6" s="1"/>
  <c r="AX45" i="6"/>
  <c r="BA45" i="6" s="1"/>
  <c r="AX30" i="6"/>
  <c r="BA30" i="6" s="1"/>
  <c r="AZ18" i="6"/>
  <c r="AX39" i="6"/>
  <c r="BA39" i="6" s="1"/>
  <c r="AS42" i="6"/>
  <c r="AZ42" i="6" s="1"/>
  <c r="AZ16" i="6"/>
  <c r="AX25" i="6"/>
  <c r="BA25" i="6" s="1"/>
  <c r="AX41" i="6"/>
  <c r="BA41" i="6" s="1"/>
  <c r="AX10" i="6"/>
  <c r="BA10" i="6" s="1"/>
  <c r="AS39" i="6"/>
  <c r="AZ39" i="6" s="1"/>
  <c r="AX19" i="6"/>
  <c r="BA19" i="6" s="1"/>
  <c r="AZ25" i="6"/>
  <c r="AX35" i="6"/>
  <c r="BA35" i="6" s="1"/>
  <c r="AX14" i="6"/>
  <c r="BA14" i="6" s="1"/>
  <c r="AX22" i="6"/>
  <c r="BA22" i="6" s="1"/>
  <c r="AZ17" i="6"/>
  <c r="AX37" i="6"/>
  <c r="BA37" i="6" s="1"/>
  <c r="AZ41" i="6"/>
  <c r="AX17" i="6"/>
  <c r="BA17" i="6" s="1"/>
  <c r="AZ35" i="6"/>
  <c r="AX33" i="6"/>
  <c r="BA33" i="6" s="1"/>
  <c r="AZ23" i="6"/>
  <c r="AZ29" i="6"/>
  <c r="AX21" i="6"/>
  <c r="BA21" i="6" s="1"/>
  <c r="AX18" i="6"/>
  <c r="BA18" i="6" s="1"/>
  <c r="AZ33" i="6"/>
  <c r="AZ43" i="6"/>
  <c r="AX31" i="6"/>
  <c r="BA31" i="6" s="1"/>
  <c r="AS14" i="6"/>
  <c r="AZ14" i="6" s="1"/>
  <c r="AS31" i="6"/>
  <c r="AZ31" i="6" s="1"/>
  <c r="AX26" i="6"/>
  <c r="BA26" i="6" s="1"/>
  <c r="AX34" i="6"/>
  <c r="BA34" i="6" s="1"/>
  <c r="AX38" i="6"/>
  <c r="BA38" i="6" s="1"/>
  <c r="AS21" i="6"/>
  <c r="AZ21" i="6" s="1"/>
  <c r="BA29" i="6"/>
  <c r="AZ10" i="6"/>
  <c r="AZ19" i="6"/>
  <c r="AZ26" i="6"/>
  <c r="AZ30" i="6"/>
  <c r="AZ34" i="6"/>
  <c r="AZ38" i="6"/>
  <c r="AZ45" i="6"/>
  <c r="AZ15" i="6"/>
  <c r="AX23" i="6"/>
  <c r="BA23" i="6" s="1"/>
  <c r="AX20" i="6"/>
  <c r="BA20" i="6" s="1"/>
  <c r="AX11" i="6"/>
  <c r="BA11" i="6" s="1"/>
  <c r="AX28" i="6"/>
  <c r="BA28" i="6" s="1"/>
  <c r="AX44" i="6"/>
  <c r="BA44" i="6" s="1"/>
  <c r="AZ22" i="6"/>
  <c r="AX43" i="6"/>
  <c r="BA43" i="6" s="1"/>
  <c r="AZ11" i="6"/>
  <c r="AZ47" i="6"/>
  <c r="AZ27" i="6"/>
  <c r="AX47" i="6"/>
  <c r="BA47" i="6" s="1"/>
  <c r="AX36" i="6"/>
  <c r="BA36" i="6" s="1"/>
  <c r="AX27" i="6"/>
  <c r="BA27" i="6" s="1"/>
  <c r="AZ37" i="6"/>
  <c r="AX13" i="6"/>
  <c r="BA13" i="6" s="1"/>
  <c r="AX15" i="6"/>
  <c r="BA15" i="6" s="1"/>
  <c r="AX24" i="6"/>
  <c r="BA24" i="6" s="1"/>
  <c r="AX32" i="6"/>
  <c r="BA32" i="6" s="1"/>
  <c r="AX40" i="6"/>
  <c r="BA40" i="6" s="1"/>
  <c r="AX16" i="6"/>
  <c r="BA16" i="6" s="1"/>
  <c r="AZ20" i="6"/>
  <c r="AZ24" i="6"/>
  <c r="AZ28" i="6"/>
  <c r="AZ32" i="6"/>
  <c r="AZ36" i="6"/>
  <c r="AZ40" i="6"/>
  <c r="AZ44" i="6"/>
  <c r="AZ13" i="6"/>
  <c r="K13" i="3"/>
  <c r="BO4" i="6"/>
  <c r="BQ4" i="6" s="1"/>
  <c r="BQ5" i="6" s="1"/>
  <c r="AF5" i="6"/>
  <c r="AG5" i="6"/>
  <c r="AN5" i="6"/>
  <c r="A7" i="6"/>
  <c r="BD7" i="6"/>
  <c r="BE7" i="6"/>
  <c r="T9" i="6"/>
  <c r="AC9" i="6" s="1"/>
  <c r="U9" i="6"/>
  <c r="AK9" i="6" s="1"/>
  <c r="BQ6" i="6" l="1"/>
  <c r="BQ7" i="6" s="1"/>
  <c r="W9" i="6"/>
  <c r="X9" i="6" s="1"/>
  <c r="AE9" i="6" s="1"/>
  <c r="AD9" i="6"/>
  <c r="BS4" i="6"/>
  <c r="BS5" i="6" s="1"/>
  <c r="BS6" i="6" s="1"/>
  <c r="BS7" i="6" s="1"/>
  <c r="AQ90" i="6" l="1"/>
  <c r="AU90" i="6" s="1"/>
  <c r="AZ90" i="6" s="1"/>
  <c r="AJ9" i="6"/>
  <c r="AO9" i="6" s="1"/>
  <c r="AS9" i="6" s="1"/>
  <c r="AX90" i="6" l="1"/>
  <c r="BA90" i="6" s="1"/>
  <c r="AT9" i="6"/>
  <c r="AJ5" i="6"/>
  <c r="AP9" i="6"/>
  <c r="AV9" i="6"/>
  <c r="AQ9" i="6"/>
  <c r="AU9" i="6" s="1"/>
  <c r="AM9" i="6"/>
  <c r="AM5" i="6" s="1"/>
  <c r="AR9" i="6"/>
  <c r="AW9" i="6" l="1"/>
  <c r="AZ9" i="6"/>
  <c r="AI4" i="1" l="1"/>
  <c r="AF5" i="1" l="1"/>
  <c r="AE3" i="1" s="1"/>
  <c r="B83" i="4" l="1"/>
  <c r="A78" i="4"/>
  <c r="AG11" i="4"/>
  <c r="U11" i="4"/>
  <c r="R11" i="4" s="1"/>
  <c r="I11" i="4"/>
  <c r="AG10" i="4"/>
  <c r="U10" i="4"/>
  <c r="R10" i="4" s="1"/>
  <c r="I10" i="4"/>
  <c r="AG9" i="4"/>
  <c r="U9" i="4"/>
  <c r="R9" i="4" s="1"/>
  <c r="I9" i="4"/>
  <c r="AG8" i="4"/>
  <c r="U8" i="4"/>
  <c r="R8" i="4" s="1"/>
  <c r="I8" i="4"/>
  <c r="AG7" i="4"/>
  <c r="U7" i="4"/>
  <c r="R7" i="4" s="1"/>
  <c r="I7" i="4"/>
  <c r="AG6" i="4"/>
  <c r="U6" i="4"/>
  <c r="R6" i="4" s="1"/>
  <c r="I6" i="4"/>
  <c r="V6" i="4" l="1"/>
  <c r="AH6" i="4"/>
  <c r="V7" i="4"/>
  <c r="AH7" i="4"/>
  <c r="V8" i="4"/>
  <c r="AH8" i="4"/>
  <c r="V9" i="4"/>
  <c r="AH9" i="4"/>
  <c r="V10" i="4"/>
  <c r="AH10" i="4"/>
  <c r="V11" i="4"/>
  <c r="AH11" i="4"/>
  <c r="K9" i="3"/>
  <c r="K8" i="3"/>
  <c r="M8" i="3"/>
  <c r="M9" i="3"/>
  <c r="M11" i="3"/>
  <c r="A7" i="2"/>
  <c r="M2" i="2"/>
  <c r="S227" i="2" l="1"/>
  <c r="S226" i="2"/>
  <c r="U226" i="2" s="1"/>
  <c r="V226" i="2" s="1"/>
  <c r="AC226" i="2" s="1"/>
  <c r="S68" i="6"/>
  <c r="U68" i="6" s="1"/>
  <c r="V68" i="6" s="1"/>
  <c r="AC68" i="6" s="1"/>
  <c r="S225" i="2"/>
  <c r="S224" i="2"/>
  <c r="U224" i="2" s="1"/>
  <c r="V224" i="2" s="1"/>
  <c r="AC224" i="2" s="1"/>
  <c r="S222" i="2"/>
  <c r="U222" i="2" s="1"/>
  <c r="V222" i="2" s="1"/>
  <c r="AC222" i="2" s="1"/>
  <c r="S223" i="2"/>
  <c r="S219" i="2"/>
  <c r="U219" i="2" s="1"/>
  <c r="V219" i="2" s="1"/>
  <c r="AC219" i="2" s="1"/>
  <c r="S220" i="2"/>
  <c r="S217" i="2"/>
  <c r="U217" i="2" s="1"/>
  <c r="V217" i="2" s="1"/>
  <c r="AC217" i="2" s="1"/>
  <c r="S218" i="2"/>
  <c r="S215" i="2"/>
  <c r="U215" i="2" s="1"/>
  <c r="V215" i="2" s="1"/>
  <c r="AC215" i="2" s="1"/>
  <c r="S216" i="2"/>
  <c r="S213" i="2"/>
  <c r="U213" i="2" s="1"/>
  <c r="V213" i="2" s="1"/>
  <c r="AC213" i="2" s="1"/>
  <c r="S214" i="2"/>
  <c r="S211" i="2"/>
  <c r="U211" i="2" s="1"/>
  <c r="V211" i="2" s="1"/>
  <c r="AC211" i="2" s="1"/>
  <c r="S212" i="2"/>
  <c r="S209" i="2"/>
  <c r="U209" i="2" s="1"/>
  <c r="V209" i="2" s="1"/>
  <c r="AC209" i="2" s="1"/>
  <c r="S210" i="2"/>
  <c r="S89" i="6"/>
  <c r="U89" i="6" s="1"/>
  <c r="V89" i="6" s="1"/>
  <c r="AC89" i="6" s="1"/>
  <c r="S208" i="2"/>
  <c r="S206" i="2"/>
  <c r="U206" i="2" s="1"/>
  <c r="V206" i="2" s="1"/>
  <c r="AC206" i="2" s="1"/>
  <c r="S207" i="2"/>
  <c r="S197" i="2"/>
  <c r="U197" i="2" s="1"/>
  <c r="V197" i="2" s="1"/>
  <c r="AC197" i="2" s="1"/>
  <c r="AI197" i="2" s="1"/>
  <c r="S195" i="2"/>
  <c r="AI195" i="2" s="1"/>
  <c r="S196" i="2"/>
  <c r="S193" i="2"/>
  <c r="AI193" i="2" s="1"/>
  <c r="S194" i="2"/>
  <c r="S191" i="2"/>
  <c r="U191" i="2" s="1"/>
  <c r="V191" i="2" s="1"/>
  <c r="AC191" i="2" s="1"/>
  <c r="S192" i="2"/>
  <c r="S187" i="2"/>
  <c r="U187" i="2" s="1"/>
  <c r="V187" i="2" s="1"/>
  <c r="AC187" i="2" s="1"/>
  <c r="AI187" i="2" s="1"/>
  <c r="S188" i="2"/>
  <c r="S185" i="2"/>
  <c r="AI185" i="2" s="1"/>
  <c r="S186" i="2"/>
  <c r="S183" i="2"/>
  <c r="AI183" i="2" s="1"/>
  <c r="S184" i="2"/>
  <c r="S181" i="2"/>
  <c r="U181" i="2" s="1"/>
  <c r="V181" i="2" s="1"/>
  <c r="AC181" i="2" s="1"/>
  <c r="S182" i="2"/>
  <c r="S180" i="2"/>
  <c r="U180" i="2" s="1"/>
  <c r="V180" i="2" s="1"/>
  <c r="AC180" i="2" s="1"/>
  <c r="S179" i="2"/>
  <c r="S175" i="2"/>
  <c r="U175" i="2" s="1"/>
  <c r="V175" i="2" s="1"/>
  <c r="AC175" i="2" s="1"/>
  <c r="S173" i="2"/>
  <c r="AI173" i="2" s="1"/>
  <c r="S174" i="2"/>
  <c r="S170" i="2"/>
  <c r="U170" i="2" s="1"/>
  <c r="V170" i="2" s="1"/>
  <c r="AC170" i="2" s="1"/>
  <c r="S172" i="2"/>
  <c r="S168" i="2"/>
  <c r="AI168" i="2" s="1"/>
  <c r="S169" i="2"/>
  <c r="U162" i="2"/>
  <c r="U164" i="2"/>
  <c r="U166" i="2"/>
  <c r="U163" i="2"/>
  <c r="U167" i="2"/>
  <c r="U165" i="2"/>
  <c r="U152" i="2"/>
  <c r="W152" i="2" s="1"/>
  <c r="X152" i="2" s="1"/>
  <c r="AE152" i="2" s="1"/>
  <c r="U154" i="2"/>
  <c r="U150" i="2"/>
  <c r="W150" i="2" s="1"/>
  <c r="X150" i="2" s="1"/>
  <c r="AF150" i="2" s="1"/>
  <c r="U151" i="2"/>
  <c r="K11" i="3"/>
  <c r="T94" i="2"/>
  <c r="T91" i="2"/>
  <c r="T89" i="2"/>
  <c r="T88" i="2"/>
  <c r="T87" i="2"/>
  <c r="T85" i="2"/>
  <c r="T84" i="2"/>
  <c r="T82" i="2"/>
  <c r="T78" i="2"/>
  <c r="T75" i="2"/>
  <c r="T73" i="2"/>
  <c r="T72" i="2"/>
  <c r="T70" i="2"/>
  <c r="T67" i="2"/>
  <c r="T65" i="2"/>
  <c r="T64" i="2"/>
  <c r="T63" i="2"/>
  <c r="T61" i="2"/>
  <c r="T95" i="2"/>
  <c r="T93" i="2"/>
  <c r="T92" i="2"/>
  <c r="T90" i="2"/>
  <c r="T86" i="2"/>
  <c r="T83" i="2"/>
  <c r="T81" i="2"/>
  <c r="T80" i="2"/>
  <c r="T79" i="2"/>
  <c r="T77" i="2"/>
  <c r="T76" i="2"/>
  <c r="T74" i="2"/>
  <c r="T71" i="2"/>
  <c r="T69" i="2"/>
  <c r="T68" i="2"/>
  <c r="T66" i="2"/>
  <c r="T62" i="2"/>
  <c r="T59" i="2"/>
  <c r="T57" i="2"/>
  <c r="T56" i="2"/>
  <c r="T54" i="2"/>
  <c r="T51" i="2"/>
  <c r="T49" i="2"/>
  <c r="T48" i="2"/>
  <c r="T46" i="2"/>
  <c r="T44" i="2"/>
  <c r="T40" i="2"/>
  <c r="T39" i="2"/>
  <c r="T37" i="2"/>
  <c r="T35" i="2"/>
  <c r="T30" i="2"/>
  <c r="T29" i="2"/>
  <c r="T26" i="2"/>
  <c r="T60" i="2"/>
  <c r="T58" i="2"/>
  <c r="T55" i="2"/>
  <c r="T53" i="2"/>
  <c r="T52" i="2"/>
  <c r="T50" i="2"/>
  <c r="T47" i="2"/>
  <c r="T45" i="2"/>
  <c r="T43" i="2"/>
  <c r="T41" i="2"/>
  <c r="T38" i="2"/>
  <c r="T36" i="2"/>
  <c r="T34" i="2"/>
  <c r="T33" i="2"/>
  <c r="T32" i="2"/>
  <c r="T31" i="2"/>
  <c r="T28" i="2"/>
  <c r="T27" i="2"/>
  <c r="T11" i="2"/>
  <c r="T12" i="2"/>
  <c r="T13" i="2"/>
  <c r="T14" i="2"/>
  <c r="T19" i="2"/>
  <c r="T22" i="2"/>
  <c r="T24" i="2"/>
  <c r="T9" i="2"/>
  <c r="T10" i="2"/>
  <c r="T15" i="2"/>
  <c r="T16" i="2"/>
  <c r="T17" i="2"/>
  <c r="T18" i="2"/>
  <c r="T20" i="2"/>
  <c r="T21" i="2"/>
  <c r="T23" i="2"/>
  <c r="T25" i="2"/>
  <c r="AI222" i="2" l="1"/>
  <c r="AI226" i="2"/>
  <c r="U227" i="2"/>
  <c r="V227" i="2" s="1"/>
  <c r="AC227" i="2" s="1"/>
  <c r="AK227" i="2" s="1"/>
  <c r="AI209" i="2"/>
  <c r="AI219" i="2"/>
  <c r="AI217" i="2"/>
  <c r="AI89" i="6"/>
  <c r="AI215" i="2"/>
  <c r="AI68" i="6"/>
  <c r="AH226" i="2"/>
  <c r="AK226" i="2"/>
  <c r="AJ226" i="2"/>
  <c r="AI211" i="2"/>
  <c r="AC5" i="6"/>
  <c r="AI225" i="2"/>
  <c r="U225" i="2"/>
  <c r="V225" i="2" s="1"/>
  <c r="AC225" i="2" s="1"/>
  <c r="AI224" i="2"/>
  <c r="AH68" i="6"/>
  <c r="AK68" i="6"/>
  <c r="AH224" i="2"/>
  <c r="AK224" i="2"/>
  <c r="AI223" i="2"/>
  <c r="U223" i="2"/>
  <c r="V223" i="2" s="1"/>
  <c r="AC223" i="2" s="1"/>
  <c r="AI213" i="2"/>
  <c r="AH222" i="2"/>
  <c r="AK222" i="2"/>
  <c r="AJ222" i="2"/>
  <c r="U220" i="2"/>
  <c r="V220" i="2" s="1"/>
  <c r="AC220" i="2" s="1"/>
  <c r="AI220" i="2" s="1"/>
  <c r="AH219" i="2"/>
  <c r="AK219" i="2"/>
  <c r="AJ219" i="2"/>
  <c r="AI218" i="2"/>
  <c r="U218" i="2"/>
  <c r="V218" i="2" s="1"/>
  <c r="AC218" i="2" s="1"/>
  <c r="AH217" i="2"/>
  <c r="AK217" i="2"/>
  <c r="AI216" i="2"/>
  <c r="U216" i="2"/>
  <c r="V216" i="2" s="1"/>
  <c r="AC216" i="2" s="1"/>
  <c r="AK215" i="2"/>
  <c r="AH215" i="2"/>
  <c r="AI214" i="2"/>
  <c r="U214" i="2"/>
  <c r="V214" i="2" s="1"/>
  <c r="AC214" i="2" s="1"/>
  <c r="AH213" i="2"/>
  <c r="AK213" i="2"/>
  <c r="AI212" i="2"/>
  <c r="U212" i="2"/>
  <c r="V212" i="2" s="1"/>
  <c r="AC212" i="2" s="1"/>
  <c r="AK211" i="2"/>
  <c r="AH211" i="2"/>
  <c r="AI210" i="2"/>
  <c r="U210" i="2"/>
  <c r="V210" i="2" s="1"/>
  <c r="AC210" i="2" s="1"/>
  <c r="AH209" i="2"/>
  <c r="AK209" i="2"/>
  <c r="AI208" i="2"/>
  <c r="U208" i="2"/>
  <c r="V208" i="2" s="1"/>
  <c r="AC208" i="2" s="1"/>
  <c r="AK89" i="6"/>
  <c r="AH89" i="6"/>
  <c r="AI206" i="2"/>
  <c r="U207" i="2"/>
  <c r="V207" i="2" s="1"/>
  <c r="AC207" i="2" s="1"/>
  <c r="AH206" i="2"/>
  <c r="AK206" i="2"/>
  <c r="AK197" i="2"/>
  <c r="AH197" i="2"/>
  <c r="U195" i="2"/>
  <c r="V195" i="2" s="1"/>
  <c r="AC195" i="2" s="1"/>
  <c r="AJ195" i="2" s="1"/>
  <c r="U196" i="2"/>
  <c r="V196" i="2" s="1"/>
  <c r="AC196" i="2" s="1"/>
  <c r="U193" i="2"/>
  <c r="V193" i="2" s="1"/>
  <c r="AC193" i="2" s="1"/>
  <c r="AH193" i="2" s="1"/>
  <c r="U194" i="2"/>
  <c r="V194" i="2" s="1"/>
  <c r="AC194" i="2" s="1"/>
  <c r="AI191" i="2"/>
  <c r="U192" i="2"/>
  <c r="V192" i="2" s="1"/>
  <c r="AC192" i="2" s="1"/>
  <c r="AI192" i="2"/>
  <c r="AK191" i="2"/>
  <c r="AJ191" i="2"/>
  <c r="AH191" i="2"/>
  <c r="U188" i="2"/>
  <c r="V188" i="2" s="1"/>
  <c r="AC188" i="2" s="1"/>
  <c r="AI188" i="2"/>
  <c r="AK187" i="2"/>
  <c r="AH187" i="2"/>
  <c r="U185" i="2"/>
  <c r="V185" i="2" s="1"/>
  <c r="AC185" i="2" s="1"/>
  <c r="AH185" i="2" s="1"/>
  <c r="U186" i="2"/>
  <c r="V186" i="2" s="1"/>
  <c r="AC186" i="2" s="1"/>
  <c r="AI186" i="2"/>
  <c r="AI181" i="2"/>
  <c r="U183" i="2"/>
  <c r="V183" i="2" s="1"/>
  <c r="AC183" i="2" s="1"/>
  <c r="AK183" i="2" s="1"/>
  <c r="U184" i="2"/>
  <c r="V184" i="2" s="1"/>
  <c r="AC184" i="2" s="1"/>
  <c r="AI184" i="2"/>
  <c r="U182" i="2"/>
  <c r="V182" i="2" s="1"/>
  <c r="AC182" i="2" s="1"/>
  <c r="AI182" i="2" s="1"/>
  <c r="AK181" i="2"/>
  <c r="AH181" i="2"/>
  <c r="AI180" i="2"/>
  <c r="AK180" i="2"/>
  <c r="AH180" i="2"/>
  <c r="AI179" i="2"/>
  <c r="U179" i="2"/>
  <c r="V179" i="2" s="1"/>
  <c r="AC179" i="2" s="1"/>
  <c r="AI175" i="2"/>
  <c r="AJ175" i="2"/>
  <c r="AL175" i="2"/>
  <c r="AK175" i="2"/>
  <c r="AH175" i="2"/>
  <c r="U173" i="2"/>
  <c r="V173" i="2" s="1"/>
  <c r="AC173" i="2" s="1"/>
  <c r="AK173" i="2" s="1"/>
  <c r="U174" i="2"/>
  <c r="V174" i="2" s="1"/>
  <c r="AC174" i="2" s="1"/>
  <c r="AI174" i="2"/>
  <c r="AI170" i="2"/>
  <c r="AI172" i="2"/>
  <c r="U172" i="2"/>
  <c r="V172" i="2" s="1"/>
  <c r="AC172" i="2" s="1"/>
  <c r="AK170" i="2"/>
  <c r="AL170" i="2"/>
  <c r="AH170" i="2"/>
  <c r="U168" i="2"/>
  <c r="V168" i="2" s="1"/>
  <c r="AC168" i="2" s="1"/>
  <c r="AK168" i="2" s="1"/>
  <c r="U169" i="2"/>
  <c r="V169" i="2" s="1"/>
  <c r="AC169" i="2" s="1"/>
  <c r="AI169" i="2" s="1"/>
  <c r="W162" i="2"/>
  <c r="X162" i="2" s="1"/>
  <c r="AE162" i="2" s="1"/>
  <c r="AJ162" i="2" s="1"/>
  <c r="W166" i="2"/>
  <c r="X166" i="2" s="1"/>
  <c r="AE166" i="2" s="1"/>
  <c r="AK166" i="2"/>
  <c r="AK165" i="2"/>
  <c r="W165" i="2"/>
  <c r="X165" i="2" s="1"/>
  <c r="AE165" i="2" s="1"/>
  <c r="AK163" i="2"/>
  <c r="W163" i="2"/>
  <c r="X163" i="2" s="1"/>
  <c r="AE163" i="2" s="1"/>
  <c r="W164" i="2"/>
  <c r="X164" i="2" s="1"/>
  <c r="AE164" i="2" s="1"/>
  <c r="AK164" i="2" s="1"/>
  <c r="W167" i="2"/>
  <c r="X167" i="2" s="1"/>
  <c r="AE167" i="2" s="1"/>
  <c r="AK167" i="2"/>
  <c r="AK152" i="2"/>
  <c r="AK154" i="2"/>
  <c r="W154" i="2"/>
  <c r="X154" i="2" s="1"/>
  <c r="AE154" i="2" s="1"/>
  <c r="AM152" i="2"/>
  <c r="AJ152" i="2"/>
  <c r="AL150" i="2"/>
  <c r="AL151" i="2"/>
  <c r="W151" i="2"/>
  <c r="X151" i="2" s="1"/>
  <c r="AF151" i="2" s="1"/>
  <c r="AK150" i="2"/>
  <c r="AN150" i="2"/>
  <c r="AE5" i="6"/>
  <c r="AD6" i="6"/>
  <c r="AD5" i="6"/>
  <c r="AI227" i="2" l="1"/>
  <c r="AK162" i="2"/>
  <c r="AP162" i="2" s="1"/>
  <c r="AI5" i="6"/>
  <c r="AH227" i="2"/>
  <c r="AJ227" i="2"/>
  <c r="AV226" i="2"/>
  <c r="AT226" i="2"/>
  <c r="AR226" i="2"/>
  <c r="AP226" i="2"/>
  <c r="AW226" i="2"/>
  <c r="AQ226" i="2"/>
  <c r="AU226" i="2" s="1"/>
  <c r="AO226" i="2"/>
  <c r="AJ225" i="2"/>
  <c r="AH225" i="2"/>
  <c r="AK225" i="2"/>
  <c r="AV68" i="6"/>
  <c r="AT68" i="6"/>
  <c r="AR68" i="6"/>
  <c r="AP68" i="6"/>
  <c r="AW68" i="6"/>
  <c r="AQ68" i="6"/>
  <c r="AU68" i="6" s="1"/>
  <c r="AO68" i="6"/>
  <c r="AW224" i="2"/>
  <c r="AQ224" i="2"/>
  <c r="AU224" i="2" s="1"/>
  <c r="AO224" i="2"/>
  <c r="AV224" i="2"/>
  <c r="AT224" i="2"/>
  <c r="AR224" i="2"/>
  <c r="AP224" i="2"/>
  <c r="AH223" i="2"/>
  <c r="AK223" i="2"/>
  <c r="AV222" i="2"/>
  <c r="AT222" i="2"/>
  <c r="AR222" i="2"/>
  <c r="AP222" i="2"/>
  <c r="AW222" i="2"/>
  <c r="AQ222" i="2"/>
  <c r="AU222" i="2" s="1"/>
  <c r="AO222" i="2"/>
  <c r="AH220" i="2"/>
  <c r="AK220" i="2"/>
  <c r="AW219" i="2"/>
  <c r="AQ219" i="2"/>
  <c r="AU219" i="2" s="1"/>
  <c r="AO219" i="2"/>
  <c r="AV219" i="2"/>
  <c r="AT219" i="2"/>
  <c r="AR219" i="2"/>
  <c r="AP219" i="2"/>
  <c r="AH218" i="2"/>
  <c r="AK218" i="2"/>
  <c r="AJ218" i="2"/>
  <c r="AW217" i="2"/>
  <c r="AQ217" i="2"/>
  <c r="AU217" i="2" s="1"/>
  <c r="AO217" i="2"/>
  <c r="AV217" i="2"/>
  <c r="AT217" i="2"/>
  <c r="AR217" i="2"/>
  <c r="AP217" i="2"/>
  <c r="AH216" i="2"/>
  <c r="AK216" i="2"/>
  <c r="AV215" i="2"/>
  <c r="AT215" i="2"/>
  <c r="AR215" i="2"/>
  <c r="AP215" i="2"/>
  <c r="AW215" i="2"/>
  <c r="AQ215" i="2"/>
  <c r="AU215" i="2" s="1"/>
  <c r="AO215" i="2"/>
  <c r="AH214" i="2"/>
  <c r="AK214" i="2"/>
  <c r="AW213" i="2"/>
  <c r="AQ213" i="2"/>
  <c r="AU213" i="2" s="1"/>
  <c r="AO213" i="2"/>
  <c r="AV213" i="2"/>
  <c r="AT213" i="2"/>
  <c r="AR213" i="2"/>
  <c r="AP213" i="2"/>
  <c r="AK212" i="2"/>
  <c r="AH212" i="2"/>
  <c r="AV211" i="2"/>
  <c r="AT211" i="2"/>
  <c r="AR211" i="2"/>
  <c r="AP211" i="2"/>
  <c r="AW211" i="2"/>
  <c r="AQ211" i="2"/>
  <c r="AU211" i="2" s="1"/>
  <c r="AO211" i="2"/>
  <c r="AH210" i="2"/>
  <c r="AK210" i="2"/>
  <c r="AV209" i="2"/>
  <c r="AT209" i="2"/>
  <c r="AR209" i="2"/>
  <c r="AP209" i="2"/>
  <c r="AW209" i="2"/>
  <c r="AQ209" i="2"/>
  <c r="AU209" i="2" s="1"/>
  <c r="AO209" i="2"/>
  <c r="AH208" i="2"/>
  <c r="AK208" i="2"/>
  <c r="AV89" i="6"/>
  <c r="AT89" i="6"/>
  <c r="AR89" i="6"/>
  <c r="AP89" i="6"/>
  <c r="AP5" i="6" s="1"/>
  <c r="AW89" i="6"/>
  <c r="AQ89" i="6"/>
  <c r="AU89" i="6" s="1"/>
  <c r="AO89" i="6"/>
  <c r="AH5" i="6"/>
  <c r="AK207" i="2"/>
  <c r="AJ207" i="2"/>
  <c r="AH207" i="2"/>
  <c r="AI207" i="2"/>
  <c r="AW206" i="2"/>
  <c r="AQ206" i="2"/>
  <c r="AU206" i="2" s="1"/>
  <c r="AO206" i="2"/>
  <c r="AV206" i="2"/>
  <c r="AT206" i="2"/>
  <c r="AR206" i="2"/>
  <c r="AP206" i="2"/>
  <c r="AH195" i="2"/>
  <c r="AT195" i="2" s="1"/>
  <c r="AK195" i="2"/>
  <c r="AT197" i="2"/>
  <c r="AR197" i="2"/>
  <c r="AQ197" i="2"/>
  <c r="AU197" i="2" s="1"/>
  <c r="AP197" i="2"/>
  <c r="AW197" i="2"/>
  <c r="AO197" i="2"/>
  <c r="AV197" i="2"/>
  <c r="AK196" i="2"/>
  <c r="AH196" i="2"/>
  <c r="AJ196" i="2"/>
  <c r="AK193" i="2"/>
  <c r="AW193" i="2" s="1"/>
  <c r="AI196" i="2"/>
  <c r="AJ194" i="2"/>
  <c r="AH194" i="2"/>
  <c r="AK194" i="2"/>
  <c r="AI194" i="2"/>
  <c r="AQ193" i="2"/>
  <c r="AU193" i="2" s="1"/>
  <c r="AP193" i="2"/>
  <c r="AO193" i="2"/>
  <c r="AV193" i="2"/>
  <c r="AT193" i="2"/>
  <c r="AR193" i="2"/>
  <c r="AK192" i="2"/>
  <c r="AH192" i="2"/>
  <c r="AK185" i="2"/>
  <c r="AW185" i="2" s="1"/>
  <c r="AT191" i="2"/>
  <c r="AR191" i="2"/>
  <c r="AQ191" i="2"/>
  <c r="AU191" i="2" s="1"/>
  <c r="AP191" i="2"/>
  <c r="AW191" i="2"/>
  <c r="AO191" i="2"/>
  <c r="AV191" i="2"/>
  <c r="AK188" i="2"/>
  <c r="AH188" i="2"/>
  <c r="AQ187" i="2"/>
  <c r="AU187" i="2" s="1"/>
  <c r="AP187" i="2"/>
  <c r="AW187" i="2"/>
  <c r="AO187" i="2"/>
  <c r="AV187" i="2"/>
  <c r="AT187" i="2"/>
  <c r="AR187" i="2"/>
  <c r="AH183" i="2"/>
  <c r="AV183" i="2" s="1"/>
  <c r="AK186" i="2"/>
  <c r="AH186" i="2"/>
  <c r="AR185" i="2"/>
  <c r="AQ185" i="2"/>
  <c r="AU185" i="2" s="1"/>
  <c r="AP185" i="2"/>
  <c r="AO185" i="2"/>
  <c r="AV185" i="2"/>
  <c r="AT185" i="2"/>
  <c r="AK184" i="2"/>
  <c r="AH184" i="2"/>
  <c r="AJ182" i="2"/>
  <c r="AK182" i="2"/>
  <c r="AH182" i="2"/>
  <c r="AT181" i="2"/>
  <c r="AR181" i="2"/>
  <c r="AQ181" i="2"/>
  <c r="AU181" i="2" s="1"/>
  <c r="AP181" i="2"/>
  <c r="AW181" i="2"/>
  <c r="AO181" i="2"/>
  <c r="AV181" i="2"/>
  <c r="AR180" i="2"/>
  <c r="AP180" i="2"/>
  <c r="AO180" i="2"/>
  <c r="AT180" i="2"/>
  <c r="AQ180" i="2"/>
  <c r="AU180" i="2" s="1"/>
  <c r="AW180" i="2"/>
  <c r="AV180" i="2"/>
  <c r="AK179" i="2"/>
  <c r="AH179" i="2"/>
  <c r="AH173" i="2"/>
  <c r="AR173" i="2" s="1"/>
  <c r="AQ175" i="2"/>
  <c r="AU175" i="2" s="1"/>
  <c r="AT175" i="2"/>
  <c r="AP175" i="2"/>
  <c r="AV175" i="2"/>
  <c r="AR175" i="2"/>
  <c r="AW175" i="2"/>
  <c r="AO175" i="2"/>
  <c r="AL173" i="2"/>
  <c r="AH174" i="2"/>
  <c r="AL174" i="2"/>
  <c r="AK174" i="2"/>
  <c r="AK172" i="2"/>
  <c r="AH172" i="2"/>
  <c r="AL172" i="2"/>
  <c r="AV170" i="2"/>
  <c r="AR170" i="2"/>
  <c r="AQ170" i="2"/>
  <c r="AU170" i="2" s="1"/>
  <c r="AP170" i="2"/>
  <c r="AW170" i="2"/>
  <c r="AO170" i="2"/>
  <c r="AT170" i="2"/>
  <c r="AL168" i="2"/>
  <c r="AH168" i="2"/>
  <c r="AV168" i="2" s="1"/>
  <c r="AH169" i="2"/>
  <c r="AL169" i="2"/>
  <c r="AK169" i="2"/>
  <c r="AM162" i="2"/>
  <c r="AJ163" i="2"/>
  <c r="AM163" i="2"/>
  <c r="AN163" i="2"/>
  <c r="AJ167" i="2"/>
  <c r="AM167" i="2"/>
  <c r="AN167" i="2"/>
  <c r="AN166" i="2"/>
  <c r="AM166" i="2"/>
  <c r="AJ166" i="2"/>
  <c r="AM165" i="2"/>
  <c r="AN165" i="2"/>
  <c r="AJ165" i="2"/>
  <c r="AM164" i="2"/>
  <c r="AJ164" i="2"/>
  <c r="AN164" i="2"/>
  <c r="AV162" i="2"/>
  <c r="AR162" i="2"/>
  <c r="AQ162" i="2"/>
  <c r="AU162" i="2" s="1"/>
  <c r="AO162" i="2"/>
  <c r="AJ154" i="2"/>
  <c r="AM154" i="2"/>
  <c r="AW152" i="2"/>
  <c r="AQ152" i="2"/>
  <c r="AU152" i="2" s="1"/>
  <c r="AO152" i="2"/>
  <c r="AV152" i="2"/>
  <c r="AT152" i="2"/>
  <c r="AR152" i="2"/>
  <c r="AP152" i="2"/>
  <c r="AX150" i="2"/>
  <c r="AK151" i="2"/>
  <c r="AN151" i="2"/>
  <c r="AW150" i="2"/>
  <c r="AU150" i="2"/>
  <c r="AS150" i="2"/>
  <c r="AQ150" i="2"/>
  <c r="AR150" i="2"/>
  <c r="AV150" i="2" s="1"/>
  <c r="AP150" i="2"/>
  <c r="AT227" i="2" l="1"/>
  <c r="AT162" i="2"/>
  <c r="AW162" i="2"/>
  <c r="AV227" i="2"/>
  <c r="AQ227" i="2"/>
  <c r="AU227" i="2" s="1"/>
  <c r="AR227" i="2"/>
  <c r="AO227" i="2"/>
  <c r="AS227" i="2" s="1"/>
  <c r="AP227" i="2"/>
  <c r="AW227" i="2"/>
  <c r="AX226" i="2"/>
  <c r="BA226" i="2" s="1"/>
  <c r="AS226" i="2"/>
  <c r="AZ226" i="2" s="1"/>
  <c r="AV225" i="2"/>
  <c r="AT225" i="2"/>
  <c r="AR225" i="2"/>
  <c r="AP225" i="2"/>
  <c r="AW225" i="2"/>
  <c r="AQ225" i="2"/>
  <c r="AU225" i="2" s="1"/>
  <c r="AO225" i="2"/>
  <c r="AX68" i="6"/>
  <c r="BA68" i="6" s="1"/>
  <c r="AS68" i="6"/>
  <c r="AZ68" i="6" s="1"/>
  <c r="AS224" i="2"/>
  <c r="AZ224" i="2" s="1"/>
  <c r="AX224" i="2"/>
  <c r="BA224" i="2" s="1"/>
  <c r="AV223" i="2"/>
  <c r="AT223" i="2"/>
  <c r="AR223" i="2"/>
  <c r="AP223" i="2"/>
  <c r="AW223" i="2"/>
  <c r="AQ223" i="2"/>
  <c r="AU223" i="2" s="1"/>
  <c r="AO223" i="2"/>
  <c r="AX222" i="2"/>
  <c r="BA222" i="2" s="1"/>
  <c r="AS222" i="2"/>
  <c r="AZ222" i="2" s="1"/>
  <c r="AV220" i="2"/>
  <c r="AT220" i="2"/>
  <c r="AR220" i="2"/>
  <c r="AP220" i="2"/>
  <c r="AW220" i="2"/>
  <c r="AQ220" i="2"/>
  <c r="AU220" i="2" s="1"/>
  <c r="AO220" i="2"/>
  <c r="AS219" i="2"/>
  <c r="AZ219" i="2" s="1"/>
  <c r="AX219" i="2"/>
  <c r="BA219" i="2" s="1"/>
  <c r="AV218" i="2"/>
  <c r="AT218" i="2"/>
  <c r="AR218" i="2"/>
  <c r="AP218" i="2"/>
  <c r="AW218" i="2"/>
  <c r="AQ218" i="2"/>
  <c r="AU218" i="2" s="1"/>
  <c r="AO218" i="2"/>
  <c r="AS217" i="2"/>
  <c r="AZ217" i="2" s="1"/>
  <c r="AX217" i="2"/>
  <c r="BA217" i="2" s="1"/>
  <c r="AW216" i="2"/>
  <c r="AQ216" i="2"/>
  <c r="AU216" i="2" s="1"/>
  <c r="AO216" i="2"/>
  <c r="AV216" i="2"/>
  <c r="AT216" i="2"/>
  <c r="AR216" i="2"/>
  <c r="AP216" i="2"/>
  <c r="AX215" i="2"/>
  <c r="BA215" i="2" s="1"/>
  <c r="AS215" i="2"/>
  <c r="AZ215" i="2" s="1"/>
  <c r="AV214" i="2"/>
  <c r="AT214" i="2"/>
  <c r="AR214" i="2"/>
  <c r="AP214" i="2"/>
  <c r="AW214" i="2"/>
  <c r="AQ214" i="2"/>
  <c r="AU214" i="2" s="1"/>
  <c r="AO214" i="2"/>
  <c r="AS213" i="2"/>
  <c r="AZ213" i="2" s="1"/>
  <c r="AX213" i="2"/>
  <c r="BA213" i="2" s="1"/>
  <c r="AV212" i="2"/>
  <c r="AT212" i="2"/>
  <c r="AR212" i="2"/>
  <c r="AP212" i="2"/>
  <c r="AW212" i="2"/>
  <c r="AQ212" i="2"/>
  <c r="AU212" i="2" s="1"/>
  <c r="AO212" i="2"/>
  <c r="AX211" i="2"/>
  <c r="BA211" i="2" s="1"/>
  <c r="AS211" i="2"/>
  <c r="AZ211" i="2" s="1"/>
  <c r="AV210" i="2"/>
  <c r="AT210" i="2"/>
  <c r="AR210" i="2"/>
  <c r="AP210" i="2"/>
  <c r="AW210" i="2"/>
  <c r="AQ210" i="2"/>
  <c r="AU210" i="2" s="1"/>
  <c r="AO210" i="2"/>
  <c r="AX209" i="2"/>
  <c r="BA209" i="2" s="1"/>
  <c r="AS209" i="2"/>
  <c r="AZ209" i="2" s="1"/>
  <c r="AV208" i="2"/>
  <c r="AT208" i="2"/>
  <c r="AR208" i="2"/>
  <c r="AP208" i="2"/>
  <c r="AW208" i="2"/>
  <c r="AQ208" i="2"/>
  <c r="AU208" i="2" s="1"/>
  <c r="AO208" i="2"/>
  <c r="AX89" i="6"/>
  <c r="BA89" i="6" s="1"/>
  <c r="AS89" i="6"/>
  <c r="AZ89" i="6" s="1"/>
  <c r="AW5" i="6"/>
  <c r="AW207" i="2"/>
  <c r="AQ207" i="2"/>
  <c r="AU207" i="2" s="1"/>
  <c r="AO207" i="2"/>
  <c r="AV207" i="2"/>
  <c r="AT207" i="2"/>
  <c r="AR207" i="2"/>
  <c r="AP207" i="2"/>
  <c r="AS206" i="2"/>
  <c r="AZ206" i="2" s="1"/>
  <c r="AX206" i="2"/>
  <c r="BA206" i="2" s="1"/>
  <c r="AQ195" i="2"/>
  <c r="AU195" i="2" s="1"/>
  <c r="AP195" i="2"/>
  <c r="AR195" i="2"/>
  <c r="AV195" i="2"/>
  <c r="AO195" i="2"/>
  <c r="AW195" i="2"/>
  <c r="AS197" i="2"/>
  <c r="AZ197" i="2" s="1"/>
  <c r="AX197" i="2"/>
  <c r="BA197" i="2" s="1"/>
  <c r="AT196" i="2"/>
  <c r="AR196" i="2"/>
  <c r="AQ196" i="2"/>
  <c r="AU196" i="2" s="1"/>
  <c r="AP196" i="2"/>
  <c r="AW196" i="2"/>
  <c r="AO196" i="2"/>
  <c r="AV196" i="2"/>
  <c r="AV194" i="2"/>
  <c r="AT194" i="2"/>
  <c r="AP194" i="2"/>
  <c r="AW194" i="2"/>
  <c r="AR194" i="2"/>
  <c r="AQ194" i="2"/>
  <c r="AU194" i="2" s="1"/>
  <c r="AO194" i="2"/>
  <c r="AX193" i="2"/>
  <c r="BA193" i="2" s="1"/>
  <c r="AS193" i="2"/>
  <c r="AZ193" i="2" s="1"/>
  <c r="AT192" i="2"/>
  <c r="AR192" i="2"/>
  <c r="AQ192" i="2"/>
  <c r="AU192" i="2" s="1"/>
  <c r="AP192" i="2"/>
  <c r="AW192" i="2"/>
  <c r="AO192" i="2"/>
  <c r="AV192" i="2"/>
  <c r="AS191" i="2"/>
  <c r="AZ191" i="2" s="1"/>
  <c r="AX191" i="2"/>
  <c r="BA191" i="2" s="1"/>
  <c r="AT188" i="2"/>
  <c r="AQ188" i="2"/>
  <c r="AU188" i="2" s="1"/>
  <c r="AP188" i="2"/>
  <c r="AW188" i="2"/>
  <c r="AO188" i="2"/>
  <c r="AV188" i="2"/>
  <c r="AR188" i="2"/>
  <c r="AW183" i="2"/>
  <c r="AQ183" i="2"/>
  <c r="AU183" i="2" s="1"/>
  <c r="AT183" i="2"/>
  <c r="AX187" i="2"/>
  <c r="BA187" i="2" s="1"/>
  <c r="AS187" i="2"/>
  <c r="AZ187" i="2" s="1"/>
  <c r="AP183" i="2"/>
  <c r="AR183" i="2"/>
  <c r="AO183" i="2"/>
  <c r="AS183" i="2" s="1"/>
  <c r="AT186" i="2"/>
  <c r="AR186" i="2"/>
  <c r="AQ186" i="2"/>
  <c r="AU186" i="2" s="1"/>
  <c r="AP186" i="2"/>
  <c r="AW186" i="2"/>
  <c r="AO186" i="2"/>
  <c r="AV186" i="2"/>
  <c r="AX185" i="2"/>
  <c r="BA185" i="2" s="1"/>
  <c r="AS185" i="2"/>
  <c r="AZ185" i="2" s="1"/>
  <c r="AT184" i="2"/>
  <c r="AR184" i="2"/>
  <c r="AW184" i="2"/>
  <c r="AO184" i="2"/>
  <c r="AQ184" i="2"/>
  <c r="AU184" i="2" s="1"/>
  <c r="AP184" i="2"/>
  <c r="AV184" i="2"/>
  <c r="AR182" i="2"/>
  <c r="AQ182" i="2"/>
  <c r="AU182" i="2" s="1"/>
  <c r="AP182" i="2"/>
  <c r="AW182" i="2"/>
  <c r="AO182" i="2"/>
  <c r="AV182" i="2"/>
  <c r="AT182" i="2"/>
  <c r="AX181" i="2"/>
  <c r="BA181" i="2" s="1"/>
  <c r="AS181" i="2"/>
  <c r="AZ181" i="2" s="1"/>
  <c r="AX180" i="2"/>
  <c r="BA180" i="2" s="1"/>
  <c r="AS180" i="2"/>
  <c r="AZ180" i="2" s="1"/>
  <c r="AR179" i="2"/>
  <c r="AQ179" i="2"/>
  <c r="AU179" i="2" s="1"/>
  <c r="AP179" i="2"/>
  <c r="AW179" i="2"/>
  <c r="AO179" i="2"/>
  <c r="AV179" i="2"/>
  <c r="AT179" i="2"/>
  <c r="AW173" i="2"/>
  <c r="AV173" i="2"/>
  <c r="AO173" i="2"/>
  <c r="AS173" i="2" s="1"/>
  <c r="AP173" i="2"/>
  <c r="AT173" i="2"/>
  <c r="AQ173" i="2"/>
  <c r="AU173" i="2" s="1"/>
  <c r="AX175" i="2"/>
  <c r="BA175" i="2" s="1"/>
  <c r="AS175" i="2"/>
  <c r="AZ175" i="2" s="1"/>
  <c r="AQ174" i="2"/>
  <c r="AU174" i="2" s="1"/>
  <c r="AW174" i="2"/>
  <c r="AO174" i="2"/>
  <c r="AV174" i="2"/>
  <c r="AR174" i="2"/>
  <c r="AT174" i="2"/>
  <c r="AP174" i="2"/>
  <c r="AQ172" i="2"/>
  <c r="AU172" i="2" s="1"/>
  <c r="AT172" i="2"/>
  <c r="AP172" i="2"/>
  <c r="AW172" i="2"/>
  <c r="AO172" i="2"/>
  <c r="AV172" i="2"/>
  <c r="AR172" i="2"/>
  <c r="AX170" i="2"/>
  <c r="BA170" i="2" s="1"/>
  <c r="AS170" i="2"/>
  <c r="AZ170" i="2" s="1"/>
  <c r="AN168" i="2"/>
  <c r="AR168" i="2" s="1"/>
  <c r="AP168" i="2"/>
  <c r="AT168" i="2" s="1"/>
  <c r="AU168" i="2"/>
  <c r="AO168" i="2"/>
  <c r="AQ168" i="2"/>
  <c r="AS168" i="2"/>
  <c r="AW169" i="2"/>
  <c r="AO169" i="2"/>
  <c r="AV169" i="2"/>
  <c r="AR169" i="2"/>
  <c r="AQ169" i="2"/>
  <c r="AU169" i="2" s="1"/>
  <c r="AT169" i="2"/>
  <c r="AP169" i="2"/>
  <c r="AX166" i="2"/>
  <c r="AX164" i="2"/>
  <c r="AW167" i="2"/>
  <c r="AS167" i="2"/>
  <c r="AU167" i="2"/>
  <c r="AQ167" i="2"/>
  <c r="AP167" i="2"/>
  <c r="AR167" i="2"/>
  <c r="AV167" i="2" s="1"/>
  <c r="AW164" i="2"/>
  <c r="AS164" i="2"/>
  <c r="AR164" i="2"/>
  <c r="AV164" i="2" s="1"/>
  <c r="AP164" i="2"/>
  <c r="AU164" i="2"/>
  <c r="AQ164" i="2"/>
  <c r="AX165" i="2"/>
  <c r="AX163" i="2"/>
  <c r="AP165" i="2"/>
  <c r="AW165" i="2"/>
  <c r="AS165" i="2"/>
  <c r="AR165" i="2"/>
  <c r="AV165" i="2" s="1"/>
  <c r="AU165" i="2"/>
  <c r="AQ165" i="2"/>
  <c r="AR166" i="2"/>
  <c r="AV166" i="2" s="1"/>
  <c r="AW166" i="2"/>
  <c r="AS166" i="2"/>
  <c r="AU166" i="2"/>
  <c r="AQ166" i="2"/>
  <c r="AP166" i="2"/>
  <c r="AX167" i="2"/>
  <c r="AR163" i="2"/>
  <c r="AV163" i="2" s="1"/>
  <c r="AU163" i="2"/>
  <c r="AQ163" i="2"/>
  <c r="AW163" i="2"/>
  <c r="AS163" i="2"/>
  <c r="AP163" i="2"/>
  <c r="AS162" i="2"/>
  <c r="AX162" i="2"/>
  <c r="AW154" i="2"/>
  <c r="AP154" i="2"/>
  <c r="AO154" i="2"/>
  <c r="AV154" i="2"/>
  <c r="AT154" i="2"/>
  <c r="AQ154" i="2"/>
  <c r="AU154" i="2" s="1"/>
  <c r="AR154" i="2"/>
  <c r="AS152" i="2"/>
  <c r="AZ152" i="2" s="1"/>
  <c r="AX152" i="2"/>
  <c r="BA152" i="2" s="1"/>
  <c r="AW151" i="2"/>
  <c r="AU151" i="2"/>
  <c r="AS151" i="2"/>
  <c r="AQ151" i="2"/>
  <c r="AR151" i="2"/>
  <c r="AV151" i="2" s="1"/>
  <c r="AP151" i="2"/>
  <c r="AX151" i="2"/>
  <c r="AY150" i="2"/>
  <c r="BB150" i="2" s="1"/>
  <c r="AT150" i="2"/>
  <c r="BA150" i="2" s="1"/>
  <c r="D15" i="3"/>
  <c r="BA162" i="2" l="1"/>
  <c r="AZ162" i="2"/>
  <c r="AZ227" i="2"/>
  <c r="AX227" i="2"/>
  <c r="BA227" i="2" s="1"/>
  <c r="AX225" i="2"/>
  <c r="BA225" i="2" s="1"/>
  <c r="AS225" i="2"/>
  <c r="AZ225" i="2" s="1"/>
  <c r="AX223" i="2"/>
  <c r="BA223" i="2" s="1"/>
  <c r="AS223" i="2"/>
  <c r="AZ223" i="2" s="1"/>
  <c r="AX220" i="2"/>
  <c r="BA220" i="2" s="1"/>
  <c r="AS220" i="2"/>
  <c r="AZ220" i="2" s="1"/>
  <c r="AX218" i="2"/>
  <c r="BA218" i="2" s="1"/>
  <c r="AS218" i="2"/>
  <c r="AZ218" i="2" s="1"/>
  <c r="AS216" i="2"/>
  <c r="AZ216" i="2" s="1"/>
  <c r="AX216" i="2"/>
  <c r="BA216" i="2" s="1"/>
  <c r="AX214" i="2"/>
  <c r="BA214" i="2" s="1"/>
  <c r="AS214" i="2"/>
  <c r="AZ214" i="2" s="1"/>
  <c r="AX212" i="2"/>
  <c r="BA212" i="2" s="1"/>
  <c r="AS212" i="2"/>
  <c r="AZ212" i="2" s="1"/>
  <c r="AX210" i="2"/>
  <c r="BA210" i="2" s="1"/>
  <c r="AS210" i="2"/>
  <c r="AZ210" i="2" s="1"/>
  <c r="AX208" i="2"/>
  <c r="BA208" i="2" s="1"/>
  <c r="AS208" i="2"/>
  <c r="AZ208" i="2" s="1"/>
  <c r="AS207" i="2"/>
  <c r="AZ207" i="2" s="1"/>
  <c r="AX207" i="2"/>
  <c r="BA207" i="2" s="1"/>
  <c r="AX195" i="2"/>
  <c r="BA195" i="2" s="1"/>
  <c r="AS195" i="2"/>
  <c r="AZ195" i="2" s="1"/>
  <c r="AX196" i="2"/>
  <c r="BA196" i="2" s="1"/>
  <c r="AS196" i="2"/>
  <c r="AZ196" i="2" s="1"/>
  <c r="AX194" i="2"/>
  <c r="BA194" i="2" s="1"/>
  <c r="AS194" i="2"/>
  <c r="AZ194" i="2" s="1"/>
  <c r="AS192" i="2"/>
  <c r="AZ192" i="2" s="1"/>
  <c r="AX192" i="2"/>
  <c r="BA192" i="2" s="1"/>
  <c r="AS188" i="2"/>
  <c r="AZ188" i="2" s="1"/>
  <c r="AX188" i="2"/>
  <c r="BA188" i="2" s="1"/>
  <c r="AZ183" i="2"/>
  <c r="AX183" i="2"/>
  <c r="BA183" i="2" s="1"/>
  <c r="AS186" i="2"/>
  <c r="AZ186" i="2" s="1"/>
  <c r="AX186" i="2"/>
  <c r="BA186" i="2" s="1"/>
  <c r="AS184" i="2"/>
  <c r="AZ184" i="2" s="1"/>
  <c r="AX184" i="2"/>
  <c r="BA184" i="2" s="1"/>
  <c r="AS182" i="2"/>
  <c r="AZ182" i="2" s="1"/>
  <c r="AX182" i="2"/>
  <c r="BA182" i="2" s="1"/>
  <c r="AX179" i="2"/>
  <c r="BA179" i="2" s="1"/>
  <c r="AS179" i="2"/>
  <c r="AZ179" i="2" s="1"/>
  <c r="AZ173" i="2"/>
  <c r="AX173" i="2"/>
  <c r="BA173" i="2" s="1"/>
  <c r="AS174" i="2"/>
  <c r="AZ174" i="2" s="1"/>
  <c r="AX174" i="2"/>
  <c r="BA174" i="2" s="1"/>
  <c r="AX172" i="2"/>
  <c r="BA172" i="2" s="1"/>
  <c r="AS172" i="2"/>
  <c r="AZ172" i="2" s="1"/>
  <c r="AW168" i="2"/>
  <c r="AZ168" i="2" s="1"/>
  <c r="AY168" i="2"/>
  <c r="AS169" i="2"/>
  <c r="AZ169" i="2" s="1"/>
  <c r="AX169" i="2"/>
  <c r="BA169" i="2" s="1"/>
  <c r="AY166" i="2"/>
  <c r="BB166" i="2" s="1"/>
  <c r="AT166" i="2"/>
  <c r="BA166" i="2" s="1"/>
  <c r="AY163" i="2"/>
  <c r="BB163" i="2" s="1"/>
  <c r="AT163" i="2"/>
  <c r="BA163" i="2" s="1"/>
  <c r="AT165" i="2"/>
  <c r="BA165" i="2" s="1"/>
  <c r="AY165" i="2"/>
  <c r="BB165" i="2" s="1"/>
  <c r="AY164" i="2"/>
  <c r="BB164" i="2" s="1"/>
  <c r="AT164" i="2"/>
  <c r="BA164" i="2" s="1"/>
  <c r="AY167" i="2"/>
  <c r="BB167" i="2" s="1"/>
  <c r="AT167" i="2"/>
  <c r="BA167" i="2" s="1"/>
  <c r="AX154" i="2"/>
  <c r="BA154" i="2" s="1"/>
  <c r="AS154" i="2"/>
  <c r="AZ154" i="2" s="1"/>
  <c r="AY151" i="2"/>
  <c r="BB151" i="2" s="1"/>
  <c r="AT151" i="2"/>
  <c r="BA151" i="2" s="1"/>
  <c r="K12" i="3"/>
  <c r="G15" i="3"/>
  <c r="I15" i="3"/>
  <c r="K21" i="3" l="1"/>
  <c r="K22" i="3" s="1"/>
  <c r="K15" i="3"/>
  <c r="H15" i="3"/>
  <c r="AC4" i="1" l="1"/>
  <c r="AD5" i="1"/>
  <c r="BP4" i="1"/>
  <c r="AA5" i="1" l="1"/>
  <c r="AA4" i="1"/>
  <c r="AL5" i="1"/>
  <c r="AC5" i="1"/>
  <c r="AB5" i="1" l="1"/>
  <c r="AB4" i="1"/>
  <c r="AK4" i="1"/>
  <c r="AR4" i="1"/>
  <c r="AH4" i="1"/>
  <c r="AJ5" i="1"/>
  <c r="AI5" i="1"/>
  <c r="AH5" i="1"/>
  <c r="M12" i="3"/>
  <c r="E15" i="3"/>
  <c r="AT4" i="1"/>
  <c r="V94" i="2"/>
  <c r="W94" i="2" s="1"/>
  <c r="V91" i="2"/>
  <c r="W91" i="2" s="1"/>
  <c r="V85" i="2"/>
  <c r="W85" i="2" s="1"/>
  <c r="V82" i="2"/>
  <c r="W82" i="2" s="1"/>
  <c r="V79" i="2"/>
  <c r="W79" i="2" s="1"/>
  <c r="V76" i="2"/>
  <c r="W76" i="2" s="1"/>
  <c r="V73" i="2"/>
  <c r="W73" i="2" s="1"/>
  <c r="V68" i="2"/>
  <c r="W68" i="2" s="1"/>
  <c r="V65" i="2"/>
  <c r="W65" i="2" s="1"/>
  <c r="V93" i="2"/>
  <c r="W93" i="2" s="1"/>
  <c r="V88" i="2"/>
  <c r="W88" i="2" s="1"/>
  <c r="V86" i="2"/>
  <c r="W86" i="2" s="1"/>
  <c r="V77" i="2"/>
  <c r="W77" i="2" s="1"/>
  <c r="V95" i="2"/>
  <c r="W95" i="2" s="1"/>
  <c r="V92" i="2"/>
  <c r="W92" i="2" s="1"/>
  <c r="V90" i="2"/>
  <c r="W90" i="2" s="1"/>
  <c r="V83" i="2"/>
  <c r="W83" i="2" s="1"/>
  <c r="V81" i="2"/>
  <c r="W81" i="2" s="1"/>
  <c r="V80" i="2"/>
  <c r="W80" i="2" s="1"/>
  <c r="V74" i="2"/>
  <c r="W74" i="2" s="1"/>
  <c r="V71" i="2"/>
  <c r="W71" i="2" s="1"/>
  <c r="V69" i="2"/>
  <c r="W69" i="2" s="1"/>
  <c r="V66" i="2"/>
  <c r="W66" i="2" s="1"/>
  <c r="V62" i="2"/>
  <c r="W62" i="2" s="1"/>
  <c r="V89" i="2"/>
  <c r="W89" i="2" s="1"/>
  <c r="V87" i="2"/>
  <c r="W87" i="2" s="1"/>
  <c r="V84" i="2"/>
  <c r="W84" i="2" s="1"/>
  <c r="V78" i="2"/>
  <c r="W78" i="2" s="1"/>
  <c r="V75" i="2"/>
  <c r="W75" i="2" s="1"/>
  <c r="V72" i="2"/>
  <c r="W72" i="2" s="1"/>
  <c r="V70" i="2"/>
  <c r="W70" i="2" s="1"/>
  <c r="V67" i="2"/>
  <c r="W67" i="2" s="1"/>
  <c r="V64" i="2"/>
  <c r="W64" i="2" s="1"/>
  <c r="V63" i="2"/>
  <c r="W63" i="2" s="1"/>
  <c r="V61" i="2"/>
  <c r="W61" i="2" s="1"/>
  <c r="V60" i="2"/>
  <c r="W60" i="2" s="1"/>
  <c r="V58" i="2"/>
  <c r="W58" i="2" s="1"/>
  <c r="V55" i="2"/>
  <c r="W55" i="2" s="1"/>
  <c r="V53" i="2"/>
  <c r="W53" i="2" s="1"/>
  <c r="V52" i="2"/>
  <c r="W52" i="2" s="1"/>
  <c r="V50" i="2"/>
  <c r="W50" i="2" s="1"/>
  <c r="V47" i="2"/>
  <c r="W47" i="2" s="1"/>
  <c r="V45" i="2"/>
  <c r="W45" i="2" s="1"/>
  <c r="V43" i="2"/>
  <c r="W43" i="2" s="1"/>
  <c r="V41" i="2"/>
  <c r="W41" i="2" s="1"/>
  <c r="V38" i="2"/>
  <c r="W38" i="2" s="1"/>
  <c r="V36" i="2"/>
  <c r="W36" i="2" s="1"/>
  <c r="V34" i="2"/>
  <c r="W34" i="2" s="1"/>
  <c r="V33" i="2"/>
  <c r="W33" i="2" s="1"/>
  <c r="V32" i="2"/>
  <c r="W32" i="2" s="1"/>
  <c r="V31" i="2"/>
  <c r="W31" i="2" s="1"/>
  <c r="V28" i="2"/>
  <c r="W28" i="2" s="1"/>
  <c r="V27" i="2"/>
  <c r="W27" i="2" s="1"/>
  <c r="V59" i="2"/>
  <c r="W59" i="2" s="1"/>
  <c r="V57" i="2"/>
  <c r="W57" i="2" s="1"/>
  <c r="V56" i="2"/>
  <c r="W56" i="2" s="1"/>
  <c r="V54" i="2"/>
  <c r="W54" i="2" s="1"/>
  <c r="V51" i="2"/>
  <c r="W51" i="2" s="1"/>
  <c r="V49" i="2"/>
  <c r="W49" i="2" s="1"/>
  <c r="V48" i="2"/>
  <c r="W48" i="2" s="1"/>
  <c r="V46" i="2"/>
  <c r="W46" i="2" s="1"/>
  <c r="V44" i="2"/>
  <c r="W44" i="2" s="1"/>
  <c r="V40" i="2"/>
  <c r="W40" i="2" s="1"/>
  <c r="V39" i="2"/>
  <c r="W39" i="2" s="1"/>
  <c r="V37" i="2"/>
  <c r="W37" i="2" s="1"/>
  <c r="V35" i="2"/>
  <c r="W35" i="2" s="1"/>
  <c r="V30" i="2"/>
  <c r="W30" i="2" s="1"/>
  <c r="V29" i="2"/>
  <c r="W29" i="2" s="1"/>
  <c r="V26" i="2"/>
  <c r="W26" i="2" s="1"/>
  <c r="V25" i="2"/>
  <c r="W25" i="2" s="1"/>
  <c r="V24" i="2"/>
  <c r="W24" i="2" s="1"/>
  <c r="V21" i="2"/>
  <c r="W21" i="2" s="1"/>
  <c r="V18" i="2"/>
  <c r="W18" i="2" s="1"/>
  <c r="V13" i="2"/>
  <c r="W13" i="2" s="1"/>
  <c r="V12" i="2"/>
  <c r="W12" i="2" s="1"/>
  <c r="V11" i="2"/>
  <c r="W11" i="2" s="1"/>
  <c r="V10" i="2"/>
  <c r="W10" i="2" s="1"/>
  <c r="V23" i="2"/>
  <c r="W23" i="2" s="1"/>
  <c r="V20" i="2"/>
  <c r="W20" i="2" s="1"/>
  <c r="V19" i="2"/>
  <c r="W19" i="2" s="1"/>
  <c r="V17" i="2"/>
  <c r="W17" i="2" s="1"/>
  <c r="V16" i="2"/>
  <c r="W16" i="2" s="1"/>
  <c r="V15" i="2"/>
  <c r="W15" i="2" s="1"/>
  <c r="V22" i="2"/>
  <c r="W22" i="2" s="1"/>
  <c r="V14" i="2"/>
  <c r="W14" i="2" s="1"/>
  <c r="V9" i="2"/>
  <c r="W9" i="2" s="1"/>
  <c r="AJ4" i="1" l="1"/>
  <c r="AK5" i="1"/>
  <c r="AK3" i="1" s="1"/>
  <c r="AO4" i="1"/>
  <c r="AV4" i="1"/>
  <c r="AP4" i="1"/>
  <c r="AP5" i="1"/>
  <c r="AP3" i="1" s="1"/>
  <c r="AU4" i="1"/>
  <c r="AQ4" i="1"/>
  <c r="AO5" i="1"/>
  <c r="AO3" i="1" s="1"/>
  <c r="AR5" i="1"/>
  <c r="AR3" i="1" s="1"/>
  <c r="AT5" i="1"/>
  <c r="AT3" i="1" s="1"/>
  <c r="AV5" i="1"/>
  <c r="AV3" i="1" s="1"/>
  <c r="AQ5" i="1"/>
  <c r="BR4" i="1"/>
  <c r="BR5" i="1" s="1"/>
  <c r="BR6" i="1" s="1"/>
  <c r="BR7" i="1" s="1"/>
  <c r="BR8" i="1" s="1"/>
  <c r="BP5" i="1"/>
  <c r="BP6" i="1" s="1"/>
  <c r="BP7" i="1" s="1"/>
  <c r="BP8" i="1" s="1"/>
  <c r="AZ4" i="1" l="1"/>
  <c r="AU5" i="1"/>
  <c r="AU3" i="1" s="1"/>
  <c r="AX4" i="1"/>
  <c r="AS4" i="1"/>
  <c r="AT5" i="6"/>
  <c r="AX5" i="1"/>
  <c r="AS5" i="1"/>
  <c r="AS3" i="1" s="1"/>
  <c r="AZ5" i="1" l="1"/>
  <c r="AL5" i="6"/>
  <c r="AR5" i="6"/>
  <c r="AV5" i="6"/>
  <c r="AU5" i="6"/>
  <c r="AQ5" i="6"/>
  <c r="AY5" i="6"/>
  <c r="M15" i="3" l="1"/>
  <c r="AO5" i="6"/>
  <c r="AX9" i="6"/>
  <c r="AZ5" i="6" l="1"/>
  <c r="AS5" i="6"/>
  <c r="BA9" i="6"/>
  <c r="AX5" i="6"/>
  <c r="BD3" i="6" l="1"/>
  <c r="BD5" i="6" s="1"/>
  <c r="BA5" i="6"/>
  <c r="AM4" i="1"/>
  <c r="AM5" i="1"/>
  <c r="AA3" i="1" s="1"/>
  <c r="B7" i="1" s="1"/>
  <c r="BA5" i="1"/>
  <c r="BD4" i="1" l="1"/>
  <c r="BD3" i="1" s="1"/>
  <c r="BD5" i="1" s="1"/>
  <c r="AW4" i="1"/>
  <c r="AW5" i="1"/>
  <c r="BA4" i="1"/>
</calcChain>
</file>

<file path=xl/comments1.xml><?xml version="1.0" encoding="utf-8"?>
<comments xmlns="http://schemas.openxmlformats.org/spreadsheetml/2006/main">
  <authors>
    <author>Talento Humano DIR</author>
  </authors>
  <commentList>
    <comment ref="A278" authorId="0" shapeId="0">
      <text>
        <r>
          <rPr>
            <b/>
            <sz val="9"/>
            <color indexed="81"/>
            <rFont val="Tahoma"/>
            <family val="2"/>
          </rPr>
          <t>Talento Humano DIR:</t>
        </r>
        <r>
          <rPr>
            <sz val="9"/>
            <color indexed="81"/>
            <rFont val="Tahoma"/>
            <family val="2"/>
          </rPr>
          <t xml:space="preserve">
PAGAR LIQUIDACION HASTA EL 31/12/2021 YA QUE SE CULMINO SU CONTRATO 31/12/2021 Y LO VOLVIERON A CONTRATAR EN ENERO 2022</t>
        </r>
      </text>
    </comment>
  </commentList>
</comments>
</file>

<file path=xl/sharedStrings.xml><?xml version="1.0" encoding="utf-8"?>
<sst xmlns="http://schemas.openxmlformats.org/spreadsheetml/2006/main" count="23299" uniqueCount="2376">
  <si>
    <t>Estructura Presupuestaria</t>
  </si>
  <si>
    <t>Período Nro 010, 16/05/2021 - 30/05/2021</t>
  </si>
  <si>
    <t xml:space="preserve">NOMINA PERSONAL </t>
  </si>
  <si>
    <t>Nacionalidad</t>
  </si>
  <si>
    <t>Cédula</t>
  </si>
  <si>
    <t>Apellidos y Nombres</t>
  </si>
  <si>
    <t>Sexo</t>
  </si>
  <si>
    <t>Cargo</t>
  </si>
  <si>
    <t>Denominación de Cargo</t>
  </si>
  <si>
    <t>Unidad Adscripción</t>
  </si>
  <si>
    <t>Tipo de Nomina</t>
  </si>
  <si>
    <t>Fecha Ingreso</t>
  </si>
  <si>
    <t>Cuenta Bancaria Venezuela</t>
  </si>
  <si>
    <t>Cuenta por Cheques</t>
  </si>
  <si>
    <t>Banco Destino</t>
  </si>
  <si>
    <t>Ubicación Física</t>
  </si>
  <si>
    <t>Nivel Educativo</t>
  </si>
  <si>
    <t>Estado</t>
  </si>
  <si>
    <t>VENEZOLANOS</t>
  </si>
  <si>
    <t>VASQUEZ MATEUS WILMER JOSE</t>
  </si>
  <si>
    <t>M</t>
  </si>
  <si>
    <t>PRESIDENTE</t>
  </si>
  <si>
    <t>PRESIDENCIA</t>
  </si>
  <si>
    <t>SEDE PRINCIPAL</t>
  </si>
  <si>
    <t>Profesional Universitario</t>
  </si>
  <si>
    <t>DISTRITO CAPITAL</t>
  </si>
  <si>
    <t>SARMIENTO SALAZAR JOSE BERNARDO</t>
  </si>
  <si>
    <t>COORDINADOR</t>
  </si>
  <si>
    <t>DIRECCION DE RESERVORIO Y PRODUCCIÓN INTEGRAL DE PLANTAS</t>
  </si>
  <si>
    <t>BARINAS</t>
  </si>
  <si>
    <t>BERMUDEZ MORALES ELVIS LORENZO</t>
  </si>
  <si>
    <t>COORDINADOR DE PLANIFICACIÓN</t>
  </si>
  <si>
    <t>DIRECCION DE PLANIFICACION Y PRESUPUESTO</t>
  </si>
  <si>
    <t xml:space="preserve">DAVILA ESCALONA MARIA MIREYA </t>
  </si>
  <si>
    <t>F</t>
  </si>
  <si>
    <t>CONSULTORA</t>
  </si>
  <si>
    <t>CONSULTORIA JURIDICA</t>
  </si>
  <si>
    <t>RIVERO ORLANDO JOSE</t>
  </si>
  <si>
    <t>DIVISION DE FORMACION CAPACITACION E INVESTIGACION</t>
  </si>
  <si>
    <t>LARA</t>
  </si>
  <si>
    <t>SOLICITAR</t>
  </si>
  <si>
    <t>JIMENEZ CHACON ARIANNA MARIELES</t>
  </si>
  <si>
    <t>COORDINADORA DE NOMINA (E)</t>
  </si>
  <si>
    <t>DIRECCION DE GESTION HUMANA</t>
  </si>
  <si>
    <t>TECNICO I</t>
  </si>
  <si>
    <t>SOJO PANTOJA MARLON JOSE</t>
  </si>
  <si>
    <t>LA GUAIRA</t>
  </si>
  <si>
    <t>MILLAN URBANEJA JUAN BELTRAN</t>
  </si>
  <si>
    <t>MONAGAS</t>
  </si>
  <si>
    <t>ESTRADA LORETO PEDRO JOSE</t>
  </si>
  <si>
    <t>COJEDES</t>
  </si>
  <si>
    <t>VILLALOBOS RAMIREZ LEIDA YURIMA</t>
  </si>
  <si>
    <t>NUEVA ESPARTA</t>
  </si>
  <si>
    <t>HINOJOSA RIVAS MIGUEL ANGEL</t>
  </si>
  <si>
    <t>COORDINADOR DEL VIVERO DE SANTA ROSA</t>
  </si>
  <si>
    <t>DIRECCION DE RESERVORIO Y PRODUCCION INTEGRAL</t>
  </si>
  <si>
    <t>SUAREZ ORELLANA HELENA JENNIFER</t>
  </si>
  <si>
    <t>COORDINACION DE ADMINISTRACION</t>
  </si>
  <si>
    <t>VIVAS ORDOÑEZ, EVELYN YOSMARI</t>
  </si>
  <si>
    <t>DIRECTOR</t>
  </si>
  <si>
    <t>BLANCO ARDILA SILVIA KATIUSKA</t>
  </si>
  <si>
    <t>DIVISIÓN DE ORGANIZACIÓN AL PODER POPULAR</t>
  </si>
  <si>
    <t>APURE</t>
  </si>
  <si>
    <t>BACHILLER</t>
  </si>
  <si>
    <t>NAVA DUGARTE WILLIAM ALBERTO</t>
  </si>
  <si>
    <t>MERIDA</t>
  </si>
  <si>
    <t>PADRON BLANCO MARIA EUGENIA</t>
  </si>
  <si>
    <t>TRUJILLO</t>
  </si>
  <si>
    <t xml:space="preserve">ARAUJO OCHOA YULIMAR </t>
  </si>
  <si>
    <t>COORDINACION DE VENEZUELA BELLA</t>
  </si>
  <si>
    <t>GUARICO</t>
  </si>
  <si>
    <t>GONZALEZ BASTARDO FREDDY ANTONIO</t>
  </si>
  <si>
    <t>DIRECTOR ESTADAL</t>
  </si>
  <si>
    <t>SUCRE</t>
  </si>
  <si>
    <t>MARCANO SANCHEZ JESUS MANUEL</t>
  </si>
  <si>
    <t>BOLIVAR</t>
  </si>
  <si>
    <t>KATERY GARCIA</t>
  </si>
  <si>
    <t>COORDINADOR DE FORMACION Y CAPACITACION DE ESPECIES VEGETALES</t>
  </si>
  <si>
    <t>ARAGUA</t>
  </si>
  <si>
    <t>CARVAJAL BRITO ANGEL LUIS</t>
  </si>
  <si>
    <t>DIRECCION ESTADAL DEL ESTADO BOLIVAR</t>
  </si>
  <si>
    <t>AMADO FLORES JESUS DANIEL</t>
  </si>
  <si>
    <t>TACHIRA</t>
  </si>
  <si>
    <t>DOMINGUEZ LEZAMA ROGELIO SEGUNDO</t>
  </si>
  <si>
    <t>ZULIA</t>
  </si>
  <si>
    <t>HEISON GARCIA</t>
  </si>
  <si>
    <t>MOLINA FERMIN GERAHD ALEXANDER</t>
  </si>
  <si>
    <t>DIRECCION DE PLANTACION Y CONSERVACION DE ESPECIES VEGETALES</t>
  </si>
  <si>
    <t>BAES ALFONZO NUREYIS NAMIBIA</t>
  </si>
  <si>
    <t>DIVISIÓN DE FORMACIÓN, CAPACITACIÓN E INVESTIGACIÓN.</t>
  </si>
  <si>
    <t>ORTEGA MENDOZA LISBETH ELEYNA</t>
  </si>
  <si>
    <t>TRUJILLO SALAZAR LUIS GERONIMO</t>
  </si>
  <si>
    <t>ALAN DELGADO</t>
  </si>
  <si>
    <t>DIRECCION ESTADAL DEL ESTADO CARABOBO</t>
  </si>
  <si>
    <t>CARABOBO</t>
  </si>
  <si>
    <t>MARTINEZ PATRIZ MILEIDYS JOSEFINA</t>
  </si>
  <si>
    <t>DELTA AMACURO</t>
  </si>
  <si>
    <t>MUÑOZ SANCHEZ DEISY CAROLINA</t>
  </si>
  <si>
    <t>COORDINACIÓN DE TESORERIA</t>
  </si>
  <si>
    <t>DIRECCION DE GESTION ADMINISTRATIVA</t>
  </si>
  <si>
    <t>01020383050100107569</t>
  </si>
  <si>
    <t>VEGAS ZAMORA ARNALDO CARLOS</t>
  </si>
  <si>
    <t>DIRECCION DE INVESTIGACION E INNOVACION</t>
  </si>
  <si>
    <t>PEÑA DUARTE LEYDI CAROLL</t>
  </si>
  <si>
    <t>ANALISTA</t>
  </si>
  <si>
    <t>AGRINZONES RANGEL ROSAURA GABRIELA</t>
  </si>
  <si>
    <t>BARRETO GUEVARA LUIYER NARCISO</t>
  </si>
  <si>
    <t>OFICINA DE GESTION INTERNA</t>
  </si>
  <si>
    <t>CORTEZ HERNANDEZ CARLOS EDUARDO</t>
  </si>
  <si>
    <t>JIMENEZ MARBELIS</t>
  </si>
  <si>
    <t>MACHADO VERA RUBEN DARIO</t>
  </si>
  <si>
    <t>ZERPA ACOSTA RONALD JAVIER</t>
  </si>
  <si>
    <t>COORDINACION DE DESARROLLO INSTUTUCIONAL</t>
  </si>
  <si>
    <t>OLIVERO PEREZ EDUMARY DEL CARMEN</t>
  </si>
  <si>
    <t>REYES OITEICOCHEA GABRIELA ANDREINA</t>
  </si>
  <si>
    <t>FALCON</t>
  </si>
  <si>
    <t>RODRIGUEZ HUERFANO JEREMY RAFAEL</t>
  </si>
  <si>
    <t>COORDINADOR DE BIENES NACIONALES Y SERVICIOS GENERALES</t>
  </si>
  <si>
    <t>VASQUEZ COLMENARES JOSE ANGEL</t>
  </si>
  <si>
    <t>COMISION DE SERVICIO</t>
  </si>
  <si>
    <t>BARRIOS LAFFEE NELSON JOSE</t>
  </si>
  <si>
    <t>DIRECCION DE TECNOLOGIAS DE LA INFORMACION Y LA COMUNICACIÓN</t>
  </si>
  <si>
    <t>CAMACARO ESCALONA LUZBEL KARINA</t>
  </si>
  <si>
    <t>PORTUGUESA</t>
  </si>
  <si>
    <t>RODRIGUEZ DIEGO DAYAN</t>
  </si>
  <si>
    <t>FIGUERA URRIETA NAIROBIS ANAIS</t>
  </si>
  <si>
    <t>ANZOATEGUI</t>
  </si>
  <si>
    <t>OROPEZA SALAS MARIANN ALEJANDRA</t>
  </si>
  <si>
    <t>MIRANDA</t>
  </si>
  <si>
    <t>PEÑA DUARTE SASHA JULIET</t>
  </si>
  <si>
    <t>HERNANDEZ REYES HECTOR DAVID</t>
  </si>
  <si>
    <t>01020278700108849522</t>
  </si>
  <si>
    <t>MARTINEZ LOZADA OSWALDO IVAN</t>
  </si>
  <si>
    <t>ASISTENTE EJECUTIVO</t>
  </si>
  <si>
    <t>Especialista</t>
  </si>
  <si>
    <t>CHAVEZ BELISARIO ALEJANDRO ENRIQUE</t>
  </si>
  <si>
    <t>COORDINADOR DE PLANTACIONES</t>
  </si>
  <si>
    <t>SALAZAR CURVELO PERLA LEIDYMAR</t>
  </si>
  <si>
    <t>COORDINADOR DE DIVULGACION</t>
  </si>
  <si>
    <t>GERENCIA DE FORMACIÓN CAPACITACIÓN E INVESTIGACIÓN</t>
  </si>
  <si>
    <t>MELO SANTOS GENESIS ARJANNY</t>
  </si>
  <si>
    <t>DESARROLLO INSTITUCIONAL</t>
  </si>
  <si>
    <t>01020501800006638395</t>
  </si>
  <si>
    <t>URBINA REYES ARANTXA INDIRA</t>
  </si>
  <si>
    <t>DIRECCION ESTADAL DEL ESTADO FALCÓN</t>
  </si>
  <si>
    <t>CALDERON CARRION PATRICIA EMPERATRIZ</t>
  </si>
  <si>
    <t>BACHILLER I</t>
  </si>
  <si>
    <t>DIRECCION DE RELACIONES INTERINSTITUCIONALES</t>
  </si>
  <si>
    <t>Personal Contratado</t>
  </si>
  <si>
    <t>MUÑOZ SANCHEZ ANGIE YELIMAR</t>
  </si>
  <si>
    <t>COORDINADORA DE COMPRAS</t>
  </si>
  <si>
    <t>MORENO GOMEZ JOSE RAMON</t>
  </si>
  <si>
    <t xml:space="preserve">DURAN CALDERIN ANDERSON JOSE </t>
  </si>
  <si>
    <t>TESORO</t>
  </si>
  <si>
    <t>GIOVANINI MORALES ALEJANDRA VALERIA</t>
  </si>
  <si>
    <t>COORDINADOR DE ATENCION A ORGANIZACIONES Y MOVIMIENTOS ECOLOGICOS AMBIENTALES</t>
  </si>
  <si>
    <t>DIRECCION NACIONAL DE ORGANIZACION Y ENPODERAMIENTO DEL PODER POULAR</t>
  </si>
  <si>
    <t>GIOVANINI MORALES CLAUDIA EMPERATRIZ</t>
  </si>
  <si>
    <t>COORDINADOR DE INVESTIGACION E INNOVACION</t>
  </si>
  <si>
    <t>HERNANDEZ MENDOZA AMBER</t>
  </si>
  <si>
    <t>COORDINADORA DE PRENSA</t>
  </si>
  <si>
    <t>DIRECCION DE GESTION COMUNICACIONAL</t>
  </si>
  <si>
    <t>MONCADA LINARES YENITZIA DEL ROSARIO</t>
  </si>
  <si>
    <t>GOMEZ QUINTERO CHIQUINQUIRA GRABIELA</t>
  </si>
  <si>
    <t xml:space="preserve">CAÑIZALEZ AÑEZ AUKA </t>
  </si>
  <si>
    <t>RAMIREZ MORILLO RIWER ESTIVEN</t>
  </si>
  <si>
    <t>CORRO MENDOZA GINANGELY</t>
  </si>
  <si>
    <t>MARCANO SALAZAR MARIA DE LOS ANGELES</t>
  </si>
  <si>
    <t>DIVISION DE ORGANIZACIÓN  AL PODER POPULAR</t>
  </si>
  <si>
    <t>ARAUD BRICEÑO ANA GABRIELA</t>
  </si>
  <si>
    <t>BARRETO CORREDOR JORGE ENRIQUE</t>
  </si>
  <si>
    <t>PARRA RODRIGUEZ MICHELLE ALEJANDRA</t>
  </si>
  <si>
    <t>YULIANA JOSE RAMOS ANDREA</t>
  </si>
  <si>
    <t>PEREIRA ARTEGA LUIS ANDRES</t>
  </si>
  <si>
    <t>CASTILLO MAIKOL YEREMI</t>
  </si>
  <si>
    <t>DIRECCION ESTADAL DEL ESTADO ANZOATEGUI</t>
  </si>
  <si>
    <t>CLEMENTE SUWENDY</t>
  </si>
  <si>
    <t>ANALISTA DE RELACIONES INSTERINSTITUCIONALES</t>
  </si>
  <si>
    <t>GONZALEZ DIOSELYS</t>
  </si>
  <si>
    <t>DIRECCION GENERAL</t>
  </si>
  <si>
    <t>GUILLEN RIVAS DAVID ANTONIO</t>
  </si>
  <si>
    <t>HERAZO PEREZ ADRIAN MANUEL</t>
  </si>
  <si>
    <t>DIRECCION ESTADAL DE DISTRITO CAPITAL</t>
  </si>
  <si>
    <t>GONZALEZ FIGUEROA MARIA TERESA</t>
  </si>
  <si>
    <t>YARACUY</t>
  </si>
  <si>
    <t>DEIKER ALEJANDRO MEDINA GIL</t>
  </si>
  <si>
    <t xml:space="preserve">YURUHAIMA DOMINGUEZ </t>
  </si>
  <si>
    <t>YOELBYS LÓPEZ</t>
  </si>
  <si>
    <t xml:space="preserve">COORDINADOR </t>
  </si>
  <si>
    <t>DIVISIÓN DE PLANTACIÓN Y CONSERVACIÓN DE ESPECIES VEGETALES</t>
  </si>
  <si>
    <t>CESAR MIGUEL PERDOMO MORENO</t>
  </si>
  <si>
    <t>COORDINADOR DE FINANZA</t>
  </si>
  <si>
    <t>ROBERT TORRES</t>
  </si>
  <si>
    <t>DIRECCION ESTADAL DEL ESTADO LARA</t>
  </si>
  <si>
    <t>CAMILA MORO PAZOS</t>
  </si>
  <si>
    <t>YRENE DELVALLE MUÑOZ FARIAS</t>
  </si>
  <si>
    <t>COORDINADOR DE BIENESTAR SOCIAL (E)</t>
  </si>
  <si>
    <t>ELIEN ANIBAL</t>
  </si>
  <si>
    <t>DIRECCION ESTADAL DEL ESTADO MONAGAS</t>
  </si>
  <si>
    <t>JOPHSSAURA IGNACE GONZALEZ MARQUEZ</t>
  </si>
  <si>
    <t>MIGUEL ANGEL GARCIA PARUTA</t>
  </si>
  <si>
    <t>COORDINADOR DE DIVISIÓN DE PLANTACIÓN Y CONSERVACIÓN DE ESPECIES VEGETALES</t>
  </si>
  <si>
    <t xml:space="preserve">MERIAN YACARI ORULA ARDILA ANDRADE </t>
  </si>
  <si>
    <t>SANTIAGO ERNESTO PERERA FLORES</t>
  </si>
  <si>
    <t>COORDINADOR DE LA GERENCIA DE PLANTACIÓN Y CONSERVACIÓN DE ESPECIES</t>
  </si>
  <si>
    <t>EDUARDO JOSE GULLEN RIVAS</t>
  </si>
  <si>
    <t>COORDINADOR DE LA GERENCIA DE FORMACIÓN, CAPACITACIÓN E INVESTIGACIÓN</t>
  </si>
  <si>
    <t>CARLOS MANUEL MATHEUS APARICIO</t>
  </si>
  <si>
    <t>COORDINADOR DE FORMACIÓN CAPACITACION E INVESTIGACIÓN</t>
  </si>
  <si>
    <t>GERENCIA REGIONAL DEL ESTADO ARAGUA</t>
  </si>
  <si>
    <t>DULCE PAZ CASTILLO</t>
  </si>
  <si>
    <t>OFICINA DE ATENCION CIUDADANA</t>
  </si>
  <si>
    <t>DANIELA VICTORIA ROMERO</t>
  </si>
  <si>
    <t>COORDINADOR DE PARTICIPACION CIUDADANA</t>
  </si>
  <si>
    <t>ARNOLD NICOLA SUAREZ GUAREGUA</t>
  </si>
  <si>
    <t>TECNICO</t>
  </si>
  <si>
    <t>KARELYS ANTONIETA UTRERA PEREZ</t>
  </si>
  <si>
    <t>YURAIMA MARTINEZ MENARE</t>
  </si>
  <si>
    <t>AMAZONAS</t>
  </si>
  <si>
    <t>GEORGE ARAQUE</t>
  </si>
  <si>
    <t xml:space="preserve">ARGENIS JOSE FLORES FLORES </t>
  </si>
  <si>
    <t>DIRECCION DE RESERVORIO Y PRODUCCION INTEGRAL DE PLANTAS</t>
  </si>
  <si>
    <t>DIAZ FRANCO BARBARA MIZAIDA</t>
  </si>
  <si>
    <t>HILDEMARYS FRANYELIS MENESES FLORES</t>
  </si>
  <si>
    <t>RONDON LUIGI GLEBYS</t>
  </si>
  <si>
    <t>DIRECTORA DE FORMACION Y CAPACITACION</t>
  </si>
  <si>
    <t>JANICE ROJAS</t>
  </si>
  <si>
    <t>EDUARD RAFAEL SANCHEZ MORALES</t>
  </si>
  <si>
    <t>COORDINADOR NACIONAL DE ORGANIZACION Y EMPODERAMIENTO DEL PODER POPULAR</t>
  </si>
  <si>
    <t>DIRECCION ESTADAL DE YARACUY</t>
  </si>
  <si>
    <t xml:space="preserve">KARITZA MARIA SEMPRUM </t>
  </si>
  <si>
    <t>01160125110033167095</t>
  </si>
  <si>
    <t>BOD</t>
  </si>
  <si>
    <t>CARLA LEODARNYS YUSTY LUNA</t>
  </si>
  <si>
    <t>COORDINADORA DE PLANTACION Y CONSERVACION DE ESPECIES VEGETALES</t>
  </si>
  <si>
    <t>ANUBIS BERIOTZKA MALDONADO MARTINEZ</t>
  </si>
  <si>
    <t>ALEJANDRO SABASTIAN DIAZ MATA</t>
  </si>
  <si>
    <t>KELBYN DAVID SERRANO SERRANO</t>
  </si>
  <si>
    <t xml:space="preserve">COORDINADOR DE TRANSPORTE </t>
  </si>
  <si>
    <t>YEIKER HUMBERTO FLORES BELTRAN</t>
  </si>
  <si>
    <t>MICHAEL CHACON</t>
  </si>
  <si>
    <t>DIRECTOR DE TECNOLOGIAS DE LA INFORMACION Y COMUNICACION</t>
  </si>
  <si>
    <t>MIRGLEMAR NAZARETH CASTRO HERNANDEZ</t>
  </si>
  <si>
    <t>COORDINADORA DE PRESUPUESTO ( E )</t>
  </si>
  <si>
    <t>NAYROBI ECHEVERRIA</t>
  </si>
  <si>
    <t>BEXY YASMIRA INFANTE REYES</t>
  </si>
  <si>
    <t>SABRINA CAROLINA RAMOS ASCANIO</t>
  </si>
  <si>
    <t>COORDINADORA DE LA PRENSA DE LA DIRECCION DE GESTION COMUNICACIONAL</t>
  </si>
  <si>
    <t>JESUS MIGUEL MARQUEZ ALTUVE</t>
  </si>
  <si>
    <t>LANDINEZ MENDEZ YESSICA ROSIBEL</t>
  </si>
  <si>
    <t>COORDINADOR DE PLANTACION Y CONSERVACION DE ESPECIES VEGETALES</t>
  </si>
  <si>
    <t>TACHINAMO GARCIA FREDDY LEON</t>
  </si>
  <si>
    <t>PROFESIONAL I</t>
  </si>
  <si>
    <t>Empleados Fijos</t>
  </si>
  <si>
    <t xml:space="preserve">ANZOATEGUI </t>
  </si>
  <si>
    <t>MUJICA PEREZ WILLIAM RAMON</t>
  </si>
  <si>
    <t>01020364300100030776</t>
  </si>
  <si>
    <t>NUÑEZ PORRAS MODESTO</t>
  </si>
  <si>
    <t>ARANA MARTINEZ EIRA DEL VALLE</t>
  </si>
  <si>
    <t>ADSCRITO A LA GERENCIA ESTADAL</t>
  </si>
  <si>
    <t>TAPIA JOSE LUIS</t>
  </si>
  <si>
    <t>BRACHO DIAZ VICENTE DEL JESUS</t>
  </si>
  <si>
    <t>DIAZ DE MATOS MONICA ELENA</t>
  </si>
  <si>
    <t>TECNICO II</t>
  </si>
  <si>
    <t>DAVILA DAVILA RAFAEL RAMON</t>
  </si>
  <si>
    <t>BURGOS PACHECO FRANCIA ELEONORA</t>
  </si>
  <si>
    <t>VALECILLOS MARIA EUGENIA</t>
  </si>
  <si>
    <t>FERNANDEZ NESTOR</t>
  </si>
  <si>
    <t>ARANGUREN JESUS</t>
  </si>
  <si>
    <t>FUENMAYOR REYES HECTOR RAFAEL</t>
  </si>
  <si>
    <t>GAMERO YSMARA</t>
  </si>
  <si>
    <t>MEDINA OSORIO HEYDI DEL VALLE</t>
  </si>
  <si>
    <t>SOLORZANO LLOVERA SAYLUBI MERCEDES</t>
  </si>
  <si>
    <t>IZQUIER PEDRO JOSE</t>
  </si>
  <si>
    <t>CHIRINOS LOREANNI</t>
  </si>
  <si>
    <t>BRACHO MAXIMA</t>
  </si>
  <si>
    <t>SALAZAR LLONNATA</t>
  </si>
  <si>
    <t>LOVIOGGNI MAYERLIN</t>
  </si>
  <si>
    <t>RIVILLO MITAROTONDO JULIO CESAR</t>
  </si>
  <si>
    <t>VILLALBA LUIS</t>
  </si>
  <si>
    <t>ACOSTA ACOSTA VICTOR MANUEL</t>
  </si>
  <si>
    <t>CAMARGO LOPEZ AURIBEL DEL VALLE</t>
  </si>
  <si>
    <t>ARELLANO CONTRERAS DAYANA CAROLINA</t>
  </si>
  <si>
    <t>ALEN MARQUEZ MAIROBER EMPERATRIZ</t>
  </si>
  <si>
    <t>GODOY JOSE GREGORIO</t>
  </si>
  <si>
    <t>ZAMORA YANEZ PEDRO MIGUEL</t>
  </si>
  <si>
    <t>SALAZAR ARIANA</t>
  </si>
  <si>
    <t>MAITA BENTACOURT ERNESTO JOSE</t>
  </si>
  <si>
    <t>BASTIDAS GAMBO JULIO ANTONIO</t>
  </si>
  <si>
    <t>OBRERO</t>
  </si>
  <si>
    <t>OBRERO 1</t>
  </si>
  <si>
    <t>CORTESIA SORIANNYS</t>
  </si>
  <si>
    <t>PALENCIA MACARIO ANTONIO</t>
  </si>
  <si>
    <t xml:space="preserve">OBRERO </t>
  </si>
  <si>
    <t xml:space="preserve">ARIAS CAICEDO WILLIAM </t>
  </si>
  <si>
    <t>VILLEGAS COLMENARES ENRIQUETA JOSEFINA</t>
  </si>
  <si>
    <t>GODOY TRIBIÑO JOSE DE JESUS</t>
  </si>
  <si>
    <t>BRICEÑO ELVIS CARLOS ASDRUBAL</t>
  </si>
  <si>
    <t xml:space="preserve">DELGADO MARQUEZ CARLOS ALBERTO </t>
  </si>
  <si>
    <t>LEON MILLAN HUGO JOSE</t>
  </si>
  <si>
    <t>JOSE GREGORIO GUZMAN MACUARE</t>
  </si>
  <si>
    <t>ESCALONA GOMEZ LUIS ROBERT</t>
  </si>
  <si>
    <t>JOSE GREGORIO LA CRUZ GIRON</t>
  </si>
  <si>
    <t>VASQUEZ VILLARROEL  MIGUEL ANGEL</t>
  </si>
  <si>
    <t>CHOFER</t>
  </si>
  <si>
    <t>RODRIGUEZ DE PEREZ MARIA ROBERTA</t>
  </si>
  <si>
    <t>PIMENTEL BENAVIDES ABEL LEONELLES</t>
  </si>
  <si>
    <t>MARIN JOSEFINA DEL VALLE</t>
  </si>
  <si>
    <t>ANDREINA ECHEVERRIA</t>
  </si>
  <si>
    <t>ANALISTA EN LA COORDINACION NACIONAL DE EMPODERAMIENTO DEL PODER POPULAR</t>
  </si>
  <si>
    <t>NO TIENE CUENTA BANCARIA</t>
  </si>
  <si>
    <t>OMAVGE MORENO</t>
  </si>
  <si>
    <t xml:space="preserve">PASTOR BETANCOURT WILLIAM </t>
  </si>
  <si>
    <t>YANEZ MOCCO ANA LUISA</t>
  </si>
  <si>
    <t>GONZALEZ DE GOODOY MARIA TERESA</t>
  </si>
  <si>
    <t>BARBARA GISELA LOPEZ SANCHEZ</t>
  </si>
  <si>
    <t>FONDO COMUN</t>
  </si>
  <si>
    <t>GARCIA RODRIGUEZ YONNY ANTONIO</t>
  </si>
  <si>
    <t>ARANGUREN REYES ELISEX  JOSE</t>
  </si>
  <si>
    <t>CURVELO LENNIS SUHAID</t>
  </si>
  <si>
    <t>ASCANIO GARCIA JULIANY KATHERINE</t>
  </si>
  <si>
    <t>VASQUEZ COVA ANDREINA DEL VALLE</t>
  </si>
  <si>
    <t>PACHECO GUDIÑO YUSMERI COROMOTO</t>
  </si>
  <si>
    <t>ARANDIA BRAVO JACKELIN ALBERMALY</t>
  </si>
  <si>
    <t>POVEDA LUZ CAROLINA</t>
  </si>
  <si>
    <t>ESPINOZA RANGEL JEAN CARLOS</t>
  </si>
  <si>
    <t>PINEDA ORTIZ ANDREINA CAROLINA</t>
  </si>
  <si>
    <t>CORONA HERNANDEZ WILFREDO RAFAEL</t>
  </si>
  <si>
    <t xml:space="preserve">SANCHEZ HERNANDEZ JHORMAN ADAM </t>
  </si>
  <si>
    <t>MARTINEZ COBO JORGE ARMANDO</t>
  </si>
  <si>
    <t>TOVAR CAPUANO WILIANA MARGARITA</t>
  </si>
  <si>
    <t>SALAZAR URBINA CECILIA VANESSA</t>
  </si>
  <si>
    <t>SILVA HERNANDEZ MARIA FRANCIA</t>
  </si>
  <si>
    <t>COORDINADORA DE PROTOCOLO Y EVENTO</t>
  </si>
  <si>
    <t>VASQUEZ MEZA JENIREE COROMOTO</t>
  </si>
  <si>
    <t>CASTILLO STEPUSZSZYN DANIELA ANTONIETA</t>
  </si>
  <si>
    <t>VELIZ BAZAN HERMES EDUARDO</t>
  </si>
  <si>
    <t>DIAZ HURTADO BLEINIS JOSE</t>
  </si>
  <si>
    <t>ZAMBRANO RATIA MIGUEL ANGEL</t>
  </si>
  <si>
    <t>ROSARIO NUÑEZ MARIA DE LOS ANGELES</t>
  </si>
  <si>
    <t>RINCONES A  ADRIAN J</t>
  </si>
  <si>
    <t>LICET SAUDINO ROSA ELENA</t>
  </si>
  <si>
    <t>JERYK DUNO</t>
  </si>
  <si>
    <t>MARTINEZ MILANO YULERDY CAROLINA</t>
  </si>
  <si>
    <t>FERNANDEZ LEIVA LISNEIDY DEL CARMEN</t>
  </si>
  <si>
    <t>ROMERO BERNAVET JUNIOR JOSE</t>
  </si>
  <si>
    <t>ROMERO MELENDEZ YELIS CARINA</t>
  </si>
  <si>
    <t>BASTIDAS  DE MENDEZ DAYANA ANDREINA</t>
  </si>
  <si>
    <t>BALLESTER FIGUEROA ROSA  DEL CARMEN</t>
  </si>
  <si>
    <t>ADJUNTA</t>
  </si>
  <si>
    <t>SILVA DELGADO ARIANA DE JESUS</t>
  </si>
  <si>
    <t>RANGEL EUDODIMAR DEL VALLE</t>
  </si>
  <si>
    <t>MARTINEZ EUREA JULIAN DANIEL</t>
  </si>
  <si>
    <t>MATEUS VALDERRAMA JESUS ANTONIO</t>
  </si>
  <si>
    <t>FARFAN HERRERA OLGA ELIZABETH</t>
  </si>
  <si>
    <t>FARFAN HERRERA JOHANA ISOBEL</t>
  </si>
  <si>
    <t>MARTINEZ NATERA ARISLEIDY DEL CARMEN</t>
  </si>
  <si>
    <t>YETXIBETT CAROLINA LARA</t>
  </si>
  <si>
    <t>REYES GUERRA CRISBELI DANIELA</t>
  </si>
  <si>
    <t>COBIS CHIRINOS JESUS ENMANUEL</t>
  </si>
  <si>
    <t>UGUETO CELIS CRUZ DANIELA</t>
  </si>
  <si>
    <t xml:space="preserve">RICHARD RAFAEL ORTEGA ALVIAREZ </t>
  </si>
  <si>
    <t>ANALISTA DE ORGANIZACION Y EMPODERAMIENTO DEL PODER POPULAR</t>
  </si>
  <si>
    <t>HUIZI DIAZ YOLIMAR CAROLINA</t>
  </si>
  <si>
    <t>ANDRES ARCNIEGAS</t>
  </si>
  <si>
    <t>DISEÑADOR DE LA COORDINACION DE AUDIOVISUALES</t>
  </si>
  <si>
    <t>HIDALGO GUEVARA LUIS ENRIQUE</t>
  </si>
  <si>
    <t>CELIS BLANCO SERGIO JOSE</t>
  </si>
  <si>
    <t>MITARONTODO CASTELLANOS LOREXY SOMALIA</t>
  </si>
  <si>
    <t>ZAMBRANO YRAIDA YUNAXIS</t>
  </si>
  <si>
    <t>HERNANDEZ LA CRUZ JACKELYN DEL VALLE</t>
  </si>
  <si>
    <t>MENDEZ DUMON DAISMARY GABRIELA</t>
  </si>
  <si>
    <t>VASQUEZ CEDEÑO JOSE GREGORIO</t>
  </si>
  <si>
    <t>HINOJOSA CASTILLO MARIA LAURA</t>
  </si>
  <si>
    <t>FREDERICK JESUS BARBOZA OLLARVES</t>
  </si>
  <si>
    <t>ADELYANA  URRECHEAGA</t>
  </si>
  <si>
    <t xml:space="preserve">ANALISTA DE LA COORDINACION DE FORMACION Y CAPACITACION </t>
  </si>
  <si>
    <t>ISAMAR MORILLO</t>
  </si>
  <si>
    <t xml:space="preserve">KARLIN EDDAY ECHEVERRIA LUNA </t>
  </si>
  <si>
    <t>BACHILLER III</t>
  </si>
  <si>
    <t>OFICINA DE GESTION HUMANA</t>
  </si>
  <si>
    <t>GARCIA ECHENIQUE DARLENYS ROSMARY</t>
  </si>
  <si>
    <t>ECHEZURIA AULAR STEFANO</t>
  </si>
  <si>
    <t>VELASQUEZ PEREZ GABRIELA</t>
  </si>
  <si>
    <t>COLMENARES MEJIAS GIOVANNI ALBERTO</t>
  </si>
  <si>
    <t>RODRIGUEZ RAMIREZ ANGREOLYS DEL VALLE</t>
  </si>
  <si>
    <t>FERNADEZ INFANTE ANGREIBER JONASCH</t>
  </si>
  <si>
    <t>MEDINA PERALTA BRIAN ANTONI</t>
  </si>
  <si>
    <t xml:space="preserve">LOPEZ URDANETA ALEXIS ALEJANDRO </t>
  </si>
  <si>
    <t>MACERO BOLIVAR JOHANDRY STEPH</t>
  </si>
  <si>
    <t>AGRINZONES RANGEL BOOZ GABRIEL</t>
  </si>
  <si>
    <t>SUAREZ ZORRILLA SILENE GABRIELA</t>
  </si>
  <si>
    <t>POVEDA POVEDA ESTEFANIA KAROLAY</t>
  </si>
  <si>
    <t>PARRA  RODRIGUEZ RUBEN DARIO</t>
  </si>
  <si>
    <t>MAYLITH ZULAY JORDAN MORENO</t>
  </si>
  <si>
    <t>YOSELIN AMARUD DIAZ ALONZO</t>
  </si>
  <si>
    <t>GERENCIA REGIONAL DEL DTTO</t>
  </si>
  <si>
    <t>MEDINA GOMEZ DAVID ALEXANDER</t>
  </si>
  <si>
    <t>DENILSON IVAN YANES ALVARADO</t>
  </si>
  <si>
    <t>NEUGIM TAYKANA BLANCO GARCIA</t>
  </si>
  <si>
    <t>EVELYN BETZABETH SUAREZ RIVERA</t>
  </si>
  <si>
    <t>ASISTENTE ADMINISTRATIVO</t>
  </si>
  <si>
    <t>NELSY HERNANDEZ FLORES</t>
  </si>
  <si>
    <t>JUNIOR PICON</t>
  </si>
  <si>
    <t>COORDINACION DE RESERVORIO Y PRODUCCION INTEGRAL DE PLANTAS</t>
  </si>
  <si>
    <t>GILBERT JOSE RUIZ AZUAJE</t>
  </si>
  <si>
    <t>MILED ROJAS</t>
  </si>
  <si>
    <t>YINET TRINIDAD BERNAL VEROES</t>
  </si>
  <si>
    <t>COORDINADORA DE GESTION TERRITORIAL</t>
  </si>
  <si>
    <t>IRMA HONORINA CASTILLO OJEDA</t>
  </si>
  <si>
    <t>MARVILEY PINZON ALVIAREZ</t>
  </si>
  <si>
    <t>GENESIS CARDOZO</t>
  </si>
  <si>
    <t>KLEYRIS RAMIREZ</t>
  </si>
  <si>
    <t>DIRECCIÓN DE GESTIÓN COMUNICACIONAL</t>
  </si>
  <si>
    <t>FRASCA PEREZ SANDRA ANGELICA</t>
  </si>
  <si>
    <t>ANALISTA DE PLANTACION Y CONSERVACION DE ESPECIES VEGETALES</t>
  </si>
  <si>
    <t>YAIRE VIVIANA SANCHEZ DAVILA</t>
  </si>
  <si>
    <t>OCHOA SANCHEZ JOSE FRANCISCO</t>
  </si>
  <si>
    <t>GONZALEZ MARTINEZ ALCIDES JOSE</t>
  </si>
  <si>
    <t>APARICIO OSORIO LINDA MINERBA</t>
  </si>
  <si>
    <t>PINEDA ROGER</t>
  </si>
  <si>
    <t>CORDERO LAYA YRAIDA NOHEMI</t>
  </si>
  <si>
    <t>EVANS GONZALEZ JOSE RAMON</t>
  </si>
  <si>
    <t>GUTIERREZ REVERON MERVIS DUGLAS</t>
  </si>
  <si>
    <t>CAPRILES GONZALEZ LUIS EDUARDO</t>
  </si>
  <si>
    <t>FUENTES LOPÉZ ANGEL JANOSKY</t>
  </si>
  <si>
    <t>RAMIREZ RUIZ ROMER JESUS</t>
  </si>
  <si>
    <t>FIGUERA FRANCO EDUAL ENRIQUEZ</t>
  </si>
  <si>
    <t>ROJAS FREDDY ORLANDO</t>
  </si>
  <si>
    <t>ESTUDILLO RUIZ JONHATAN JOSE</t>
  </si>
  <si>
    <t>MARIN FERMIN AMILCAR FELIPE</t>
  </si>
  <si>
    <t>PURROY FERNANDEZ ARISBEL DEL VALLE</t>
  </si>
  <si>
    <t>MARTINEZ ARROYO RUBEN</t>
  </si>
  <si>
    <t>OBRERO 5</t>
  </si>
  <si>
    <t>CASTELLANO GRECIA CRUZ</t>
  </si>
  <si>
    <t>ALDANA YUNEIRY DEL VALLE</t>
  </si>
  <si>
    <t>LUNA LUNA JOLWIN ORLANDO</t>
  </si>
  <si>
    <t>MANZANO ROMERO ROBERTO ANTONIO</t>
  </si>
  <si>
    <t>LINAREZ GALINDEZ DIXISARAIS COROMOTO</t>
  </si>
  <si>
    <t>BRICEÑO ROMERO GERARDO</t>
  </si>
  <si>
    <t>MEDRANO RIVERA EDGAR ALBERTO</t>
  </si>
  <si>
    <t>PEÑA PEREZ YOHELBER ALBERTO</t>
  </si>
  <si>
    <t>GONZALEZ COLMENARES SMIRNA RENATA</t>
  </si>
  <si>
    <t>RODRIGUEZ VITAE LINER ADRIANA</t>
  </si>
  <si>
    <t>ADSCRITO A PLANTACIÓN Y CONSERVACIÓN DE ESPECIES VEGETALES</t>
  </si>
  <si>
    <t>LINARES SEGARRA ROBER ALEXANDER</t>
  </si>
  <si>
    <t>GUTIERREZ MORENO DEBY JOSE</t>
  </si>
  <si>
    <t>AVILA MENDEZ MAFER CHIQUINQUIRA</t>
  </si>
  <si>
    <t>CASA HANCO MAURO FELICIANO</t>
  </si>
  <si>
    <t>FERNANDEZ ORTEGA EDUARDO JOSE</t>
  </si>
  <si>
    <t>MIGUEL PARRA</t>
  </si>
  <si>
    <t>ALEJANDRO REINA CRUZ</t>
  </si>
  <si>
    <t xml:space="preserve">ZABDIEL ESTEBAN MARTINEZ GARCÍA </t>
  </si>
  <si>
    <t xml:space="preserve">DANIEL ALEXANDER NUÑEZ ALVAREZ </t>
  </si>
  <si>
    <t>REINALDO RODRIGUEZ</t>
  </si>
  <si>
    <t>MERCANTIL</t>
  </si>
  <si>
    <t>JOSE GREGORIO LUGO</t>
  </si>
  <si>
    <t>JOSE LUIS HERRERA GONZALEZ</t>
  </si>
  <si>
    <t>ANTONIO TORRES VIVIANO</t>
  </si>
  <si>
    <t>LUIS ALDANA</t>
  </si>
  <si>
    <t>JOSE MENDOZA</t>
  </si>
  <si>
    <t>KEVIN JHOAN ALVARIO</t>
  </si>
  <si>
    <t>JHON RONALD REYES CAÑIZALEZ</t>
  </si>
  <si>
    <t>DOUGLAS ROJAS</t>
  </si>
  <si>
    <t>LUIS MONTILLA</t>
  </si>
  <si>
    <t>JOSE ANTONIO RAMON BASTIDAS QUINTERO</t>
  </si>
  <si>
    <t>WENDY MOLINA</t>
  </si>
  <si>
    <t>JOSE GREGORIO RANGEL GUILLEN</t>
  </si>
  <si>
    <t>DIRECCION DE PLANTACION CAPACITACION Y ESPECIES VEGETALES</t>
  </si>
  <si>
    <t>SKARLET ZERIMAR SANTAMARIA RAMIREZ</t>
  </si>
  <si>
    <t>JOSE GREGORIO RODRIGUEZ MORALES</t>
  </si>
  <si>
    <t>ALEXIS MEDINA</t>
  </si>
  <si>
    <t>OBRERO DE LA COORDINACION DE RESERVORIO Y PRODUCCION INTEGRAL DE PLANTAS</t>
  </si>
  <si>
    <t>JOHENDRY REYES</t>
  </si>
  <si>
    <t>MARISOL MORALES TORO</t>
  </si>
  <si>
    <t>OBRERO DE RESERVORIO Y PRODUCCION INTEGRAL DE PLANTAS</t>
  </si>
  <si>
    <t xml:space="preserve">JUAN JOSE HERNANDEZ VERA </t>
  </si>
  <si>
    <t>PROFESIONAL UNIVERSITARIO</t>
  </si>
  <si>
    <t>YAMIL ANTONIO SALAZAR MARTINEZ</t>
  </si>
  <si>
    <t>OBRERO DE PLANTACION Y CONSERVACION DE ESPECIES VEGETALES</t>
  </si>
  <si>
    <t>EDUARDO JESUS MAZA LISBOA</t>
  </si>
  <si>
    <t xml:space="preserve">DISNEIDA CAROLINA GUEVARA MARQUEZ </t>
  </si>
  <si>
    <t>OBRERA EN LA COORDINACION DE RESERVORIO Y PRODUCCION INTEGRAL DE PLANTAS</t>
  </si>
  <si>
    <t>OSWALDO HENRRIQUE MORALES</t>
  </si>
  <si>
    <t>OBRERO DE LA DIRECCION DE PLANTACION Y CONSERVACION DE ESPECIES VEGETALES</t>
  </si>
  <si>
    <t xml:space="preserve">JAVIER ERNESTO NAVARRO </t>
  </si>
  <si>
    <t>ADRIANA JOSEFINA PEREZ</t>
  </si>
  <si>
    <t>OBRERA DE LA DIRECCIÓN DE FORMACION Y CAPACITACION</t>
  </si>
  <si>
    <t>YULIANNYS RINCONES ASTUDILLO</t>
  </si>
  <si>
    <t>OBRERO DE LA DIRECCION NACIONAL DE ORGANIZACION Y EMPORADERAMIENTO DEL PODER POPULAR</t>
  </si>
  <si>
    <t>ROSANGELA MAITA SALAZAR</t>
  </si>
  <si>
    <t>OBRERO DE LA DIRECCION DE INVESTIGACIÓN E INNOVACION</t>
  </si>
  <si>
    <t>MARISOL HERNANDEZ GUILARTE</t>
  </si>
  <si>
    <t>OBRERA DE LA DIRECCION DE RESERVORIO Y PRODUCCION INTEGRAL DE PLANTAS</t>
  </si>
  <si>
    <t>MARCO YSRAEL PEREZ VELASQUEZ</t>
  </si>
  <si>
    <t>WILFREDO MARTINEZ</t>
  </si>
  <si>
    <t>OBRERO DE LA DIRECCION DE RESERVORIO Y PRODUCCION INTEGRAL DE PLANTAS</t>
  </si>
  <si>
    <t>RAFAEL TEODORO AVENDAÑO</t>
  </si>
  <si>
    <t>ANGEL RAFAEL SALAZAR</t>
  </si>
  <si>
    <t>GARCIA MARTINEZ KEIBY JESUS</t>
  </si>
  <si>
    <t>ENDER JOSE MORA PRADA</t>
  </si>
  <si>
    <t>GABRIEL JESUS BASTARADO MENDEZ</t>
  </si>
  <si>
    <t>ASIGNACIONES</t>
  </si>
  <si>
    <t>DEDUCCIONES</t>
  </si>
  <si>
    <t>APORTE PATRON</t>
  </si>
  <si>
    <t>TOTALES</t>
  </si>
  <si>
    <t>SUELDO BASE</t>
  </si>
  <si>
    <t>PRIMA PROFESIONAL</t>
  </si>
  <si>
    <t>PRIMA DE ANTIGUEDAD</t>
  </si>
  <si>
    <t>DIFERENCIA POR ENCARGADURIA</t>
  </si>
  <si>
    <t>COMPLEMENTO DE SUELDO</t>
  </si>
  <si>
    <t>BECA ESCOLAR</t>
  </si>
  <si>
    <t>AYUDA POR DISCAPACIDAD</t>
  </si>
  <si>
    <t>PRIMA POR HIJOS</t>
  </si>
  <si>
    <t>BONO VACACIONAL</t>
  </si>
  <si>
    <t>ISLR</t>
  </si>
  <si>
    <t>SEGURO SOCIAL (IVSS)</t>
  </si>
  <si>
    <t>FAOV</t>
  </si>
  <si>
    <t>R. P. E.</t>
  </si>
  <si>
    <t>TESORERIA DE SEGURIDAD SOCIAL</t>
  </si>
  <si>
    <t>TOTAL ASIGNACIÓN</t>
  </si>
  <si>
    <t>TOTAL DEDUCCIÓN</t>
  </si>
  <si>
    <t>TOTAL PRESTAMOS</t>
  </si>
  <si>
    <t>TOTAL APORTE PATRON</t>
  </si>
  <si>
    <t>NETO A COBRAR</t>
  </si>
  <si>
    <t>BACHILLER II</t>
  </si>
  <si>
    <t>PROFESIONAL II</t>
  </si>
  <si>
    <t>PROFESIONAL III</t>
  </si>
  <si>
    <t>CARGO</t>
  </si>
  <si>
    <t>N.º de Hijos</t>
  </si>
  <si>
    <t>Años de Servios APN</t>
  </si>
  <si>
    <t>Años de Servicios F.MLA</t>
  </si>
  <si>
    <t>Total Antigüedad APN</t>
  </si>
  <si>
    <t>Prima de Antigüedad</t>
  </si>
  <si>
    <t xml:space="preserve">Prima Profesionalización </t>
  </si>
  <si>
    <t>%</t>
  </si>
  <si>
    <t>TABLA DESDE 26/04/21</t>
  </si>
  <si>
    <t>Contrato Marco</t>
  </si>
  <si>
    <t>Prima de Profesionalización</t>
  </si>
  <si>
    <t>Años de
Servicio APN</t>
  </si>
  <si>
    <t>% Prima</t>
  </si>
  <si>
    <t>Grado</t>
  </si>
  <si>
    <t>Bachiller</t>
  </si>
  <si>
    <t>Tecnico I</t>
  </si>
  <si>
    <t>Maestría</t>
  </si>
  <si>
    <t>Doctorado</t>
  </si>
  <si>
    <t>Petro</t>
  </si>
  <si>
    <t>Sueldo Minimo</t>
  </si>
  <si>
    <t>Cesta Tickets</t>
  </si>
  <si>
    <t>Prima por hijo</t>
  </si>
  <si>
    <t xml:space="preserve">Complemento Especial de Proteccion y Estabilizacion Economica </t>
  </si>
  <si>
    <t>DIAS TRABAJADOS</t>
  </si>
  <si>
    <t>Tabulador 26/04/2021 – Personal ALTO NIVEL</t>
  </si>
  <si>
    <t>Sueldos al 01/03/2021</t>
  </si>
  <si>
    <t>Cargo Administración Pública</t>
  </si>
  <si>
    <t>Cargo F.M.A.</t>
  </si>
  <si>
    <t>Monto Bs.</t>
  </si>
  <si>
    <t>Personal</t>
  </si>
  <si>
    <t>ANTERIOS</t>
  </si>
  <si>
    <t>Máximas Aut. de Órganos y Entes</t>
  </si>
  <si>
    <t>Directores Generales</t>
  </si>
  <si>
    <t>Directores de Línea</t>
  </si>
  <si>
    <t>ESTO SON ASISTENTES EJECUTIVOS</t>
  </si>
  <si>
    <t>Jefes de División</t>
  </si>
  <si>
    <t>Coordinadores de Area</t>
  </si>
  <si>
    <t>Sueldo Mínimo Nacional</t>
  </si>
  <si>
    <t>SMN</t>
  </si>
  <si>
    <t>Tabulador 26/04/2021 – Personal Administrativo</t>
  </si>
  <si>
    <t>Incremento</t>
  </si>
  <si>
    <t>Sueldo Básico</t>
  </si>
  <si>
    <t>I
(0 a 4 años)</t>
  </si>
  <si>
    <t>II
(5 a 9 años)</t>
  </si>
  <si>
    <t>III
(10 a 14 años)</t>
  </si>
  <si>
    <t>IV
(15 a 19 años)</t>
  </si>
  <si>
    <t>V
20 a 24 años)</t>
  </si>
  <si>
    <t>VI
(25 a 29 años)</t>
  </si>
  <si>
    <t>VII
(30 o más)</t>
  </si>
  <si>
    <t>BACHILLERES</t>
  </si>
  <si>
    <t>0 a 4 años</t>
  </si>
  <si>
    <t>B-1</t>
  </si>
  <si>
    <t>5 a 7 años</t>
  </si>
  <si>
    <t>B-2</t>
  </si>
  <si>
    <t>8 años y más</t>
  </si>
  <si>
    <t>B-3</t>
  </si>
  <si>
    <t>T-1</t>
  </si>
  <si>
    <t>5 años y más</t>
  </si>
  <si>
    <t>T-2</t>
  </si>
  <si>
    <t>P-1</t>
  </si>
  <si>
    <t>P-2</t>
  </si>
  <si>
    <t>P-3</t>
  </si>
  <si>
    <t>Tabulador 26/04/2021 – Personal Obrero</t>
  </si>
  <si>
    <t>Mínimo</t>
  </si>
  <si>
    <t>Máximo</t>
  </si>
  <si>
    <t>No calificado</t>
  </si>
  <si>
    <t>Salario Base
01/11/2020</t>
  </si>
  <si>
    <t>OBRERO 2</t>
  </si>
  <si>
    <t>OBRERO 3</t>
  </si>
  <si>
    <t>OBRERO 4</t>
  </si>
  <si>
    <t>Calificado</t>
  </si>
  <si>
    <t>OBRERO 6</t>
  </si>
  <si>
    <t>OBRERO 7</t>
  </si>
  <si>
    <t>OBRERO 8</t>
  </si>
  <si>
    <t>Supervisor</t>
  </si>
  <si>
    <t>OBRERO 9</t>
  </si>
  <si>
    <t>OBRERO 10</t>
  </si>
  <si>
    <t>DIRECTOR GENERAL</t>
  </si>
  <si>
    <t>Denominación de Cargo Diferencia Salarial</t>
  </si>
  <si>
    <t>Prima por Discapacidad</t>
  </si>
  <si>
    <t>COMPLEMENTO ESPECIAL DE PROTECCION Y ESTABILIZACION ECONOMICA(P.P.+P.A.+C.E.)</t>
  </si>
  <si>
    <t>Salario Mínimo</t>
  </si>
  <si>
    <t>Tope SSO</t>
  </si>
  <si>
    <t>SSO</t>
  </si>
  <si>
    <t>Tope RPE</t>
  </si>
  <si>
    <t>RPE</t>
  </si>
  <si>
    <t>X12 (anual)</t>
  </si>
  <si>
    <t>Salario Semanal</t>
  </si>
  <si>
    <t>% Retención
4% SSO
0,5 RPE</t>
  </si>
  <si>
    <t>N.º Lunes</t>
  </si>
  <si>
    <t>Nª Semanas a Aplicar</t>
  </si>
  <si>
    <t>TOPE</t>
  </si>
  <si>
    <t>% Retención
4% SSO
0,5% RPE</t>
  </si>
  <si>
    <t>TOTAL DE REMUNERACIÓN</t>
  </si>
  <si>
    <t>CHEQUE</t>
  </si>
  <si>
    <t xml:space="preserve">BANCO </t>
  </si>
  <si>
    <t>TOTAL</t>
  </si>
  <si>
    <t>CONCEPTO</t>
  </si>
  <si>
    <t>MONTO TOTAL</t>
  </si>
  <si>
    <t>TOTAL PERSONAL</t>
  </si>
  <si>
    <t>FECHA DE HOY</t>
  </si>
  <si>
    <t>IVSS P</t>
  </si>
  <si>
    <t>FAOV E</t>
  </si>
  <si>
    <t>FAOV P</t>
  </si>
  <si>
    <t>TSS E</t>
  </si>
  <si>
    <t>RPE P</t>
  </si>
  <si>
    <t>a</t>
  </si>
  <si>
    <t>01020165920000112448</t>
  </si>
  <si>
    <t>GUZMAN GUDIÑO HECTOR JAVIER</t>
  </si>
  <si>
    <t>01020629490000179436</t>
  </si>
  <si>
    <t xml:space="preserve">PALACIOS ARRIETA GABRIELA ELISA   </t>
  </si>
  <si>
    <t>DIRECCION ESTADAL DEL ESTADO DELTA AMCURO</t>
  </si>
  <si>
    <t>01020460750000071987</t>
  </si>
  <si>
    <t>SANCHEZ TONY JOSE</t>
  </si>
  <si>
    <t>COORDINADOR DE GESTION TERRITORIAL</t>
  </si>
  <si>
    <t>01020365130000716585</t>
  </si>
  <si>
    <t>KIONNY PLAZA</t>
  </si>
  <si>
    <t>01020241890000201689</t>
  </si>
  <si>
    <t>TRUJILLO CHACON THAELYS YULEIMY</t>
  </si>
  <si>
    <t>01020165960000260662</t>
  </si>
  <si>
    <t>CACHAFEIRO ESCALONA LUIS ALEJANDRO</t>
  </si>
  <si>
    <t>01020501830004339845</t>
  </si>
  <si>
    <t>NUDO DE CARIES FELIX MANUEL</t>
  </si>
  <si>
    <t>01020365170000684976</t>
  </si>
  <si>
    <t xml:space="preserve">LUSIDES RAFAEL GIMENEZ RIVAS </t>
  </si>
  <si>
    <t>01020876990000018254</t>
  </si>
  <si>
    <t xml:space="preserve">RODRIGUEZ PALACIO ROSALYN </t>
  </si>
  <si>
    <t>01020335090002562038</t>
  </si>
  <si>
    <t>MEDINA RANGEL FANNY DEL CARMEN</t>
  </si>
  <si>
    <t>01020138180000094197</t>
  </si>
  <si>
    <t>ALLEN ACOSTA OSMARVIN DAVID</t>
  </si>
  <si>
    <t>01020501800006943394</t>
  </si>
  <si>
    <t>HERNANDEZ RIVAS ANGEL JOSE</t>
  </si>
  <si>
    <t>PROVICIAL</t>
  </si>
  <si>
    <t>01080021890100536204</t>
  </si>
  <si>
    <t>GARCIA MARCANO GABRIELA MARIA</t>
  </si>
  <si>
    <t>01020221360000745310</t>
  </si>
  <si>
    <t>ROSALES GUTIERREZ DEILI WALLACE</t>
  </si>
  <si>
    <t>01020601470100007628</t>
  </si>
  <si>
    <t>ROJAS FIGUERA YULITZA ANDREINA</t>
  </si>
  <si>
    <t>01020501810006925587</t>
  </si>
  <si>
    <t>ARAGUATAMAY CASTRO DIMARY GABRIELA</t>
  </si>
  <si>
    <t>01020161600000275631</t>
  </si>
  <si>
    <t>MALDONADO SOTO DAISMAR YASNEIMA</t>
  </si>
  <si>
    <t>01020103900000469887</t>
  </si>
  <si>
    <t>SILVA JHON EDUARDO</t>
  </si>
  <si>
    <t>01020221350000747499</t>
  </si>
  <si>
    <t>ITRIAGO RIVERA JOSE FRANCISCO</t>
  </si>
  <si>
    <t>01020256640000054881</t>
  </si>
  <si>
    <t>DERLING ORLANDO TRENARD RODRIGUEZ</t>
  </si>
  <si>
    <t>01020278770000249298</t>
  </si>
  <si>
    <t>PALACIOS RODRIGUEZ JHONNY</t>
  </si>
  <si>
    <t>01020278740108839562</t>
  </si>
  <si>
    <t>CALVO VARGAS LUIS BELTRAN</t>
  </si>
  <si>
    <t>01020101200100104387</t>
  </si>
  <si>
    <t>RONDON CASTAÑEDA DOUGLAS ALEJANDRO</t>
  </si>
  <si>
    <t>01020235320000326409</t>
  </si>
  <si>
    <t>YAJURE BERMUDEZ LUIGGI ALEXANDER</t>
  </si>
  <si>
    <t>01020103980103790158</t>
  </si>
  <si>
    <t>NAVARRO JESUS FELIPE</t>
  </si>
  <si>
    <t>01020184560100023435</t>
  </si>
  <si>
    <t>DIAZ DIAZ YOEL JOSE</t>
  </si>
  <si>
    <t>01020877720000070959</t>
  </si>
  <si>
    <t>ESPIN ARIAS DEILER RUBEN ALFREDO</t>
  </si>
  <si>
    <t>01020471280000063649</t>
  </si>
  <si>
    <t xml:space="preserve">YOSMAR ASDRUBAL AVILA </t>
  </si>
  <si>
    <t>01020352060000247384</t>
  </si>
  <si>
    <t>EIKER JOSUE ORTEGA</t>
  </si>
  <si>
    <t>01020501810006943967</t>
  </si>
  <si>
    <t xml:space="preserve">KEVIN ALESSANDRO SPOOMER </t>
  </si>
  <si>
    <t>01020501820000417619</t>
  </si>
  <si>
    <t>DAVILA DE MEDINA ZENAIDA</t>
  </si>
  <si>
    <t>COORDINADORA DE ASUNTOS ADMINISTRATIVOS Y PROCEDIMIENTOS JUDICIALES(E)</t>
  </si>
  <si>
    <t>01020134910000039165</t>
  </si>
  <si>
    <t>SOSA BRICEÑO GUSTAVO EDUARDO</t>
  </si>
  <si>
    <t>01020633210000148263</t>
  </si>
  <si>
    <t>AGRIMON SOLIS ANTONIO JOSE</t>
  </si>
  <si>
    <t>01020497650000075077</t>
  </si>
  <si>
    <t xml:space="preserve">MATA DE ALVAREZ BARBARA CAROLINA </t>
  </si>
  <si>
    <t>COORDINADOR DE EDUCACION Y SENSIBILIZACION DEL PODER POPULAR</t>
  </si>
  <si>
    <t>01020827160000095617</t>
  </si>
  <si>
    <t>ROGER ALFREDO DIAZ ALVARADO</t>
  </si>
  <si>
    <t>01020104790100036667</t>
  </si>
  <si>
    <t>GONZALEZ REYES FREDDY JESUS</t>
  </si>
  <si>
    <t>01020457740000120676</t>
  </si>
  <si>
    <t>ESPINOZA BETANCOURT JOSE MANUEL</t>
  </si>
  <si>
    <t>DIRECCION ESTADAL DEL ESTADO AMAZONAS</t>
  </si>
  <si>
    <t>01020734760000008879</t>
  </si>
  <si>
    <t>ROJAS HERNANDEZ GUSTAVO ADOLFO</t>
  </si>
  <si>
    <t>01020256620000392802</t>
  </si>
  <si>
    <t>LA ROSA HERNANDEZ YEURESKA INEXIS</t>
  </si>
  <si>
    <t>DIRECCION ESTADAL DEL ESTADO MIRANDA</t>
  </si>
  <si>
    <t>01020501810006610216</t>
  </si>
  <si>
    <t>MENDOZA ADRIAN</t>
  </si>
  <si>
    <t>01020501820006610232</t>
  </si>
  <si>
    <t>OROPEZA SILVA CARLOS JOSE GREGORIO</t>
  </si>
  <si>
    <t>DIRECCION ESTADAL DEL ESTADO LA GUAIRA</t>
  </si>
  <si>
    <t>01020475570000290153</t>
  </si>
  <si>
    <t>COLON PADRON GRELYS ZULAY</t>
  </si>
  <si>
    <t>01020732110000096247</t>
  </si>
  <si>
    <t>ALVAREZ RODRIGUEZ YENDER ERICKSON</t>
  </si>
  <si>
    <t>01020501800000478771</t>
  </si>
  <si>
    <t>ELIECER CENTENO</t>
  </si>
  <si>
    <t>01020378310100034956</t>
  </si>
  <si>
    <t xml:space="preserve">PEDRO TOVAR LUNA </t>
  </si>
  <si>
    <t>01050061320081847046</t>
  </si>
  <si>
    <t>LUISELVYS GUEVARA</t>
  </si>
  <si>
    <t>01020615410000090706</t>
  </si>
  <si>
    <t>ROXANA BRAVO</t>
  </si>
  <si>
    <t>01020126830000199940</t>
  </si>
  <si>
    <t xml:space="preserve">MILLAN VARGAS LUZ MARINA </t>
  </si>
  <si>
    <t>01020734770000093732</t>
  </si>
  <si>
    <t xml:space="preserve">RAINER IVAN CLEMENTE ZARRAGA </t>
  </si>
  <si>
    <t>01020134960000171900</t>
  </si>
  <si>
    <t>YENSU JESUS BRITO BRITO</t>
  </si>
  <si>
    <t xml:space="preserve">DIRECTOR </t>
  </si>
  <si>
    <t>01020221310000594778</t>
  </si>
  <si>
    <t>JOHANDRY ABRAHAN PEREIRA PEÑA</t>
  </si>
  <si>
    <t>01020501800003373255</t>
  </si>
  <si>
    <t>BRACAMONTE CAÑIZALEZ HEBERT ENRIQUE</t>
  </si>
  <si>
    <t>GERENCIA REGIONAL DEL ESTADO TRUJILLO</t>
  </si>
  <si>
    <t>01020278750000220479</t>
  </si>
  <si>
    <t xml:space="preserve">PACHECO MACHADO REYES ALFONZO </t>
  </si>
  <si>
    <t>01020322870100102325</t>
  </si>
  <si>
    <t>YEPEZ ZAPATA JHONNY ARQUIMIDES</t>
  </si>
  <si>
    <t>01020246920000198378</t>
  </si>
  <si>
    <t>GARCIA GONZALEZ MARYERLING</t>
  </si>
  <si>
    <t>01020256650000399397</t>
  </si>
  <si>
    <t>PARRA GARCIA OSCAR ANTONIO</t>
  </si>
  <si>
    <t>01020112840101014884</t>
  </si>
  <si>
    <t>MORILLO ROMERO HAYKER RAFAEL</t>
  </si>
  <si>
    <t>01020497630104989306</t>
  </si>
  <si>
    <t>MARTINEZ CORTEZ VICTOR ALFONZO</t>
  </si>
  <si>
    <t>01020457730100658087</t>
  </si>
  <si>
    <t>VALLE RON IXA DEL VALLE</t>
  </si>
  <si>
    <t>01020457730000383808</t>
  </si>
  <si>
    <t>BOLIVAR SALAZAR KATHERINE MARIANA</t>
  </si>
  <si>
    <t>01020481040101978924</t>
  </si>
  <si>
    <t>PEREZ MARTINEZ VANESSA CAROLINA</t>
  </si>
  <si>
    <t>01020369410000547628</t>
  </si>
  <si>
    <t>CANO DELGADO LUZ MARIELBA</t>
  </si>
  <si>
    <t>01020116120000250326</t>
  </si>
  <si>
    <t>SALAZAR GUERRA DIHOMERLYS PATRICIA</t>
  </si>
  <si>
    <t>01020501850006920676</t>
  </si>
  <si>
    <t>FIGUEROA BETANCOURT EVER EULISES</t>
  </si>
  <si>
    <t>01020221350100346998</t>
  </si>
  <si>
    <t>CHARLIES JUNIORS HERNANDES</t>
  </si>
  <si>
    <t>01020460730100061166</t>
  </si>
  <si>
    <t>PARABANAVIDES NARVAEZ GERARDO ANTONIO</t>
  </si>
  <si>
    <t>01020353830100019579</t>
  </si>
  <si>
    <t>MARIANGEL MOLINA GARCIA</t>
  </si>
  <si>
    <t>01020185320100040573</t>
  </si>
  <si>
    <t>YREISIS MATOS</t>
  </si>
  <si>
    <t>01020284110100019887</t>
  </si>
  <si>
    <t>THAYLER MATOS</t>
  </si>
  <si>
    <t>01020221350100335337</t>
  </si>
  <si>
    <t>ANTHONY HENRY GERDEL ALVARADO</t>
  </si>
  <si>
    <t>01020148910000140465</t>
  </si>
  <si>
    <t>CARLOS ELYS REVERON CHEREMA</t>
  </si>
  <si>
    <t>01020284110100009652</t>
  </si>
  <si>
    <t>MARLON JOSE TAGUARIPANO MOY</t>
  </si>
  <si>
    <t>01020877710100000974</t>
  </si>
  <si>
    <t>ERICKSON PEREZ</t>
  </si>
  <si>
    <t>BANCO EXTERIOR</t>
  </si>
  <si>
    <t>01150053621001429642</t>
  </si>
  <si>
    <t>RAMIREZ ROBEL JAVIER</t>
  </si>
  <si>
    <t>01020222130100017487</t>
  </si>
  <si>
    <t>MORALES GIL DANIEL ANTONIO</t>
  </si>
  <si>
    <t>01020124150000240705</t>
  </si>
  <si>
    <t>VILLA RIVERA WALTER ENRIQUE</t>
  </si>
  <si>
    <t>01020105590000302025</t>
  </si>
  <si>
    <t>MENDOZA RIVAS EDGAR ALEXANDER</t>
  </si>
  <si>
    <t>01020467490101653596</t>
  </si>
  <si>
    <t>QUEVEDO SALCEDO WINDER RAFAEL</t>
  </si>
  <si>
    <t>01020497610104997021</t>
  </si>
  <si>
    <t>MARENCO SERRANO MARCELO JESUS</t>
  </si>
  <si>
    <t>01020457790000598486</t>
  </si>
  <si>
    <t>RODRIGUEZ FLANDES MARIA ALEJANDRA DEL CARMEN</t>
  </si>
  <si>
    <t>01020133110100055349</t>
  </si>
  <si>
    <t>MUÑOZ URDANETA GIORGDY JOSE</t>
  </si>
  <si>
    <t>01020222180000237297</t>
  </si>
  <si>
    <t>YEGUEZ MARCANO ALBERT MANUEL</t>
  </si>
  <si>
    <t>01020868870000235972</t>
  </si>
  <si>
    <t>YOHNAILA LUGO</t>
  </si>
  <si>
    <t>NO TIENE NUMERO DE CUENTA</t>
  </si>
  <si>
    <t>ABRAHAM DIAZ</t>
  </si>
  <si>
    <t>OBRERO CONTRATADO</t>
  </si>
  <si>
    <t>CHARLIE ENGERBERTH GRATEROL RIVAS</t>
  </si>
  <si>
    <t>AXEL GUILLERMO BLANCO MEJIAS</t>
  </si>
  <si>
    <t>OSCAR ALFREDO MOYA MOLIDA</t>
  </si>
  <si>
    <t>CASANOVAL SARMIENTO JESUS ANTONIO</t>
  </si>
  <si>
    <t>ORTEAGOZA PACHECO SIMON ANDRES</t>
  </si>
  <si>
    <t>PINTO BELISARIO ORIANA VID</t>
  </si>
  <si>
    <t xml:space="preserve">JOSE GREGORIO VEGA LUNA </t>
  </si>
  <si>
    <t>MUJICA HENRIQUEZ DOUGLAS JESUS</t>
  </si>
  <si>
    <t>BARRETO SILVA EDITHSON JAVER</t>
  </si>
  <si>
    <t>YELIZETT FIGUERA MARIANNE</t>
  </si>
  <si>
    <t>FRANCO MARYOLIS</t>
  </si>
  <si>
    <t>FERNANDEZ MORENO GREISYSMAR</t>
  </si>
  <si>
    <t>HERNANDEZ SANCHEZ RUFINA GREGORIA</t>
  </si>
  <si>
    <t>OLIVERA GUTIERREZ ALEYDI JHOAN</t>
  </si>
  <si>
    <t>LAREZ ZUDILIA</t>
  </si>
  <si>
    <t>SEQUERA SANCHEZ ANGEL MOISES</t>
  </si>
  <si>
    <t>RAMOS LOPEZ RAMON FRANCISCO</t>
  </si>
  <si>
    <t>OSORIO ENDYMAR CAROLINA</t>
  </si>
  <si>
    <t>ATENCIO SALAZAR ALEJANDRO ALBERTO</t>
  </si>
  <si>
    <t>PAIVA ALVARADO LUISANA  DAIRINY</t>
  </si>
  <si>
    <t>MONRROY MONTENEGRO ESTEVEN</t>
  </si>
  <si>
    <t>PULIDO CAMARGO JHONATHAN MIGUEL</t>
  </si>
  <si>
    <t>RUIZ IBARRA CARLOS ALBERTO</t>
  </si>
  <si>
    <t>JOSE DAVID CONTRERAS GONZALEZ</t>
  </si>
  <si>
    <t>LIRA ROMERO MELISBETH YOANNYS</t>
  </si>
  <si>
    <t>ERIKA DE JESUS PEREZ VELAZCO</t>
  </si>
  <si>
    <t>CORDERO MARTINEZ JUVENAL ANTONIO</t>
  </si>
  <si>
    <t>TORREALBA NESTOR DANIEL</t>
  </si>
  <si>
    <t>BLANCO JHONNY ORLANDO</t>
  </si>
  <si>
    <t>URBAEZ GOMEZ CARLOS ALBERTO</t>
  </si>
  <si>
    <t>ARGRIZONEZ PEREZ ANABEL ORIANA</t>
  </si>
  <si>
    <t>COTUA PAEZ ELVIS ALBERTO</t>
  </si>
  <si>
    <t>RODRIGUEZ PINO LUIS GREGORIO</t>
  </si>
  <si>
    <t>CAÑA JOSE GREGORIO</t>
  </si>
  <si>
    <t>GONZALEZ COMPRES ANTHONY FRANCISCO</t>
  </si>
  <si>
    <t>SULBARAN MEJIAS JOSE JAVIER</t>
  </si>
  <si>
    <t>LEON SALAZAR JORGELYS DAUNARINIS</t>
  </si>
  <si>
    <t>VICTOR ALFONZO CARRENO PADRON</t>
  </si>
  <si>
    <t>YERBIS JORSUE TOVAR VILLASMIL</t>
  </si>
  <si>
    <t>JENNIFER VELASQUEZ</t>
  </si>
  <si>
    <t>RAUL ANDARSIA</t>
  </si>
  <si>
    <t>YORGELYS ALEXANDRA DIAZ</t>
  </si>
  <si>
    <t>MIGUEL NAVAS</t>
  </si>
  <si>
    <t>Alto Nivel, Directivo y Coordinadores</t>
  </si>
  <si>
    <t>Directores Generales/Consultor Jurídico</t>
  </si>
  <si>
    <t>DIRECCION ESTADAL DEL ESTADO BARINAS</t>
  </si>
  <si>
    <t>OFICINA DE GESTION COMUNICACIONAL</t>
  </si>
  <si>
    <t>GRENCIA REGIONAL DEL ESTADO NUEVA ESPARTA</t>
  </si>
  <si>
    <t>01020560300000190075</t>
  </si>
  <si>
    <t>01020910280100000351</t>
  </si>
  <si>
    <t>01020150120000432937</t>
  </si>
  <si>
    <t>01020876970000189264</t>
  </si>
  <si>
    <t>01020224810100003560</t>
  </si>
  <si>
    <t>01020501870004071103</t>
  </si>
  <si>
    <t>01020224870000260109</t>
  </si>
  <si>
    <t>01020453450000455574</t>
  </si>
  <si>
    <t>01020440230109819889</t>
  </si>
  <si>
    <t>01020165910000458539</t>
  </si>
  <si>
    <t>01020696120000008183</t>
  </si>
  <si>
    <t>01020275250100013391</t>
  </si>
  <si>
    <t>01020311260000249502</t>
  </si>
  <si>
    <t>01020673150000197544</t>
  </si>
  <si>
    <t>01020742880000337236</t>
  </si>
  <si>
    <t>01020347390000152398</t>
  </si>
  <si>
    <t>01020193470102275794</t>
  </si>
  <si>
    <t>01020540950100013318</t>
  </si>
  <si>
    <t>01020245110100035305</t>
  </si>
  <si>
    <t>01020322870000162317</t>
  </si>
  <si>
    <t>01020470450100067812</t>
  </si>
  <si>
    <t>01020470410100066386</t>
  </si>
  <si>
    <t>01020335030000223612</t>
  </si>
  <si>
    <t>01020751730000008099</t>
  </si>
  <si>
    <t>01020103900103788831</t>
  </si>
  <si>
    <t>01020245130000288495</t>
  </si>
  <si>
    <t>01020629420100002458</t>
  </si>
  <si>
    <t>01020698710000543538</t>
  </si>
  <si>
    <t>01020629440000273277</t>
  </si>
  <si>
    <t>01020629410000019868</t>
  </si>
  <si>
    <t>01020610370000166708</t>
  </si>
  <si>
    <t>01020501860006610177</t>
  </si>
  <si>
    <t>01020610350000188760</t>
  </si>
  <si>
    <t>01020470400000463469</t>
  </si>
  <si>
    <t>01020613860000586867</t>
  </si>
  <si>
    <t>01020106390000121714</t>
  </si>
  <si>
    <t>01020512350000057367</t>
  </si>
  <si>
    <t>01020526300000053633</t>
  </si>
  <si>
    <t>01020501810004100605</t>
  </si>
  <si>
    <t>01020221350100332373</t>
  </si>
  <si>
    <t>Tabulador 01/03/2021 – Personal ALTO NIVEL</t>
  </si>
  <si>
    <t>Tabulador 01/11/2020 – Personal ALTO NIVEL</t>
  </si>
  <si>
    <t>Sueldos al 01/05/2020</t>
  </si>
  <si>
    <t>aumento 50%</t>
  </si>
  <si>
    <t>Presidente</t>
  </si>
  <si>
    <t>Director Ejecutivo</t>
  </si>
  <si>
    <t>Coordinador</t>
  </si>
  <si>
    <t>Tabulador 01/03/2021 – Personal Administrativo</t>
  </si>
  <si>
    <t>Tabulador 01/11/2020 – Personal Administrativo</t>
  </si>
  <si>
    <t>Tabulador 01/11/2020 – Personal Obrero</t>
  </si>
  <si>
    <t>Comisión de Servicios</t>
  </si>
  <si>
    <t>VENEZUELA</t>
  </si>
  <si>
    <t>NOTA</t>
  </si>
  <si>
    <t>REINER ANTONIO LUGO VELANDIA</t>
  </si>
  <si>
    <t>MARIA ALEJANDRA RODRIGUEZ</t>
  </si>
  <si>
    <t>BREYNNER BOLIVAR</t>
  </si>
  <si>
    <t>YANET SANGRONIZ</t>
  </si>
  <si>
    <t>LADERA MAYORA MIRIAMYELIS LUCIA</t>
  </si>
  <si>
    <t>HELEN MARIA FLORES LISBOA</t>
  </si>
  <si>
    <t>ISSURY ARIANE DIAZ YEPEZ</t>
  </si>
  <si>
    <t>LUIS ROJAS</t>
  </si>
  <si>
    <t>THAMARA DEL CARMEN NUÑEZ</t>
  </si>
  <si>
    <t>YENIREE INES REQUENA MARQUEZ</t>
  </si>
  <si>
    <t>RUBY NATALY LOPEZ RODRIGUEZ</t>
  </si>
  <si>
    <t>YENIS INFANTE</t>
  </si>
  <si>
    <t>SURIELA CHAVEZ</t>
  </si>
  <si>
    <t xml:space="preserve">BRAYAHAM AARON ESCORBAR </t>
  </si>
  <si>
    <t>JOSE IRIS DEL CARMEN CABALLERO</t>
  </si>
  <si>
    <t>ALBERTO AGUILERA</t>
  </si>
  <si>
    <t>TONY RAMIRO GODOY NOGUERA</t>
  </si>
  <si>
    <t xml:space="preserve">JEAN CARLOS MARTINEZ </t>
  </si>
  <si>
    <t>YGOR JOSE MARQUEZ</t>
  </si>
  <si>
    <t>OSWALDO ENRIQUE PEROZO ESCALONA</t>
  </si>
  <si>
    <t>AHITOR SIMON SANZ GUZMAN</t>
  </si>
  <si>
    <t>JESUS OSWALDO OVALLES</t>
  </si>
  <si>
    <t>ALEJANDO DE JESUS RODRIGUEZ TOVAR</t>
  </si>
  <si>
    <t xml:space="preserve">   RODEIRME FRANCISCO BERRIOS DEL ROSARIO</t>
  </si>
  <si>
    <t>RAMOS HENRIQUEZ YOANAN JOSE</t>
  </si>
  <si>
    <t xml:space="preserve"> LUIS ANTONIO ANZOLA</t>
  </si>
  <si>
    <t>EMILIO SALAZAR</t>
  </si>
  <si>
    <t xml:space="preserve"> JANETE AGUERO</t>
  </si>
  <si>
    <t>JOSE MOLINA</t>
  </si>
  <si>
    <t>INGRESO DE MAYO</t>
  </si>
  <si>
    <t>COORDINADORA DE FORMACION Y CAPACITACION</t>
  </si>
  <si>
    <t>DIRECCION ESTADAL</t>
  </si>
  <si>
    <t xml:space="preserve">COORDINADORA DE ORGANIZACION AL PODER POPULAR </t>
  </si>
  <si>
    <t>OBRERO DE LA COORDINACION DE PLANTACION CAPACITACION Y ESPECIES VEGETALES</t>
  </si>
  <si>
    <t>OBRERO DE LA DIRECCION DE PLANTACION CAPACITACION Y ESPECIES VEGETALES</t>
  </si>
  <si>
    <t>OBRERO DE LA COORDINACION DE RESERVORIO Y PRODUCCION INTEGRAL DE PLANAS</t>
  </si>
  <si>
    <t>TIPO DE NOMINA</t>
  </si>
  <si>
    <t>PERSONAL CUENTA NOMINA</t>
  </si>
  <si>
    <t>PERSONAL PAGOS CON CHEQUE</t>
  </si>
  <si>
    <t>PERSONAL CUENTA BANCO</t>
  </si>
  <si>
    <t>TOTAL ASIGNACIONES</t>
  </si>
  <si>
    <t>TOTAL BANCO</t>
  </si>
  <si>
    <t>CHEQUES</t>
  </si>
  <si>
    <t>TOTAL DEDUCCION</t>
  </si>
  <si>
    <t>APORTE PATRONAL</t>
  </si>
  <si>
    <t>TOTAL GASTO DE NOMINA</t>
  </si>
  <si>
    <t>TOTAL NETO A COBRAR PERSONAL</t>
  </si>
  <si>
    <t>EMPLEADOS</t>
  </si>
  <si>
    <t>CONTRATADOS</t>
  </si>
  <si>
    <t>COMISION</t>
  </si>
  <si>
    <t>JUB Y PEN</t>
  </si>
  <si>
    <t>ALTO NIVEL</t>
  </si>
  <si>
    <t>RETROACTIVO</t>
  </si>
  <si>
    <t>RICHAR ANTONIO RAMIREZ</t>
  </si>
  <si>
    <t>ALTO NIVEL, DIRECTIVO Y COORDINADORES</t>
  </si>
  <si>
    <t>EMPLEADOS FIJOS</t>
  </si>
  <si>
    <t>PERSONAL CONTRATADO</t>
  </si>
  <si>
    <t>COORDINADOR DE  INFRAESTRUCTURA TECNOLÓGICA Y SOPORTE TÉCNICO(E)</t>
  </si>
  <si>
    <t>BICENTENARIO</t>
  </si>
  <si>
    <t>ALTO NIVEL DIRECTIVO Y COORDINADORES</t>
  </si>
  <si>
    <t>PR00002402-PR00002402-02-PR00002402-02-15</t>
  </si>
  <si>
    <t>PR00002402-PR00002402-02-PR00002402-02-21</t>
  </si>
  <si>
    <t>PR00002402-PR00002402-02-PR00002402-02-22</t>
  </si>
  <si>
    <t>PR00002402-PR00002402-02-PR00002402-02-23</t>
  </si>
  <si>
    <t>PR00002402-PR00002402-02-PR00002402-02-24</t>
  </si>
  <si>
    <t>PR00002402-PR00002402-02-PR00002402-02-27</t>
  </si>
  <si>
    <t>PR00002402-PR00002402-02-PR00002402-02-31</t>
  </si>
  <si>
    <t>PR00002402-PR00002402-02-PR00002402-02-47</t>
  </si>
  <si>
    <t>PR00002402-PR00002402-02-PR00002402-02-74</t>
  </si>
  <si>
    <t>PR00002402-PR00002402-02-PR00002402-02-86</t>
  </si>
  <si>
    <t>PR00002402-PR00002402-02-PR00002402-02-87</t>
  </si>
  <si>
    <t>PR00002402-PR00002402-02-PR00002402-02-128</t>
  </si>
  <si>
    <t>PR00002402-PR00002402-02-PR00002402-02-136</t>
  </si>
  <si>
    <t>PR00002402-PR00002402-02-PR00002402-02-157</t>
  </si>
  <si>
    <t>PR00002402-PR00002402-02-PR00002402-02-180</t>
  </si>
  <si>
    <t>ACC-000001-ACC-000001-01-ACC-000001-01-01</t>
  </si>
  <si>
    <t>ACC-000001-ACC-000001-01-ACC-000001-01-02</t>
  </si>
  <si>
    <t>ACC-000001-ACC-000001-01-ACC-000001-01-03</t>
  </si>
  <si>
    <t>TABLA DESDE 01/03/21</t>
  </si>
  <si>
    <t>TABLA DESDE 01/11/20</t>
  </si>
  <si>
    <t>ZAMBRANO RATIA JUAN CARLOS</t>
  </si>
  <si>
    <t>SILVA ECHENIQUE ANALIS COROMOTO</t>
  </si>
  <si>
    <t>ALVIZU BRAVO MAYLIANIS ANAIS</t>
  </si>
  <si>
    <t>SOSA GIOVANNI ALEXANDER</t>
  </si>
  <si>
    <t xml:space="preserve"> ZACARIAS BLANCOSAYDDY SARAIS</t>
  </si>
  <si>
    <t>CARVAJAL GUTIERREZ YOEL ANTINIO</t>
  </si>
  <si>
    <t>VELASQUEZ GUEDEZ VETZABETH DANIELA</t>
  </si>
  <si>
    <t>GIRBERTO MANUEL NATERA</t>
  </si>
  <si>
    <t>MARCHAN FAJADO VANESSA DEL CARMEN</t>
  </si>
  <si>
    <t>ALBERTO ANTONIO CARRASCO NELO</t>
  </si>
  <si>
    <t>CASTELLANOS JAIMES REINA YURELYS</t>
  </si>
  <si>
    <t>MARCO ANTONIO SILVA NARVAEZ</t>
  </si>
  <si>
    <t>PEREZ FIGUEREDO FLOR XIOMARA</t>
  </si>
  <si>
    <t>MILLAN CABELLO OLIVER MILKO</t>
  </si>
  <si>
    <t>CORDERO MARTINEZ ENRIQUE JOSE</t>
  </si>
  <si>
    <t>ALPINO RONDON YENIFER GREGORIANA</t>
  </si>
  <si>
    <t>VILLAROEL ESPIN ANDREA VALENTINA</t>
  </si>
  <si>
    <t>ROMERO GABRIEL JOSE</t>
  </si>
  <si>
    <t>GARCIA MARIAGUA GABRIEL ALEJANDRO</t>
  </si>
  <si>
    <t>HERHY ANN ATENCIO SALAZAR</t>
  </si>
  <si>
    <t>HERRERA NIÑO FRANCYS ALEXANDRA</t>
  </si>
  <si>
    <t>RIVAS RODRIGUEZ SOMER ENRIQUEZ</t>
  </si>
  <si>
    <t>BETANCOURT RIVAS MILAGROS DEL VALLE</t>
  </si>
  <si>
    <t>MARTINEZ ANGEL</t>
  </si>
  <si>
    <t xml:space="preserve">CATARI CACHARUCO WOLMEN CELESTINO </t>
  </si>
  <si>
    <t>GUZMAN GUEVARA AMARELYS</t>
  </si>
  <si>
    <t>MEDINA RODRIGUEZ LENNYN RAFAEL</t>
  </si>
  <si>
    <t>MUÑOZ NUÑEZ ORIANA ESCARLETH</t>
  </si>
  <si>
    <t>MORALES DELGADO DANIS JESUS</t>
  </si>
  <si>
    <t xml:space="preserve">GUERRA GUEDEZ PAOLA BERENYCE </t>
  </si>
  <si>
    <t>MARCANO AURIMAR DEL VALLE</t>
  </si>
  <si>
    <t xml:space="preserve">ORTIZ HERNANDEZ  YANLUIS </t>
  </si>
  <si>
    <t>LUGO MEDINA YEUKARY GABRIELA</t>
  </si>
  <si>
    <t>PEDRO BELISARIO</t>
  </si>
  <si>
    <t>ISAAC GABRIEL PEREZ</t>
  </si>
  <si>
    <t>ANTON RINCON CESAR ANDRES</t>
  </si>
  <si>
    <t>MABEL ALEXANDRA LICERO CORNIEL</t>
  </si>
  <si>
    <t>GALLARDO GONZALEZ RAFAEL OVIDIO</t>
  </si>
  <si>
    <t>LEON BARRETO LEONARDO JOSE</t>
  </si>
  <si>
    <t>EDUADO E. MOGOLLON S.</t>
  </si>
  <si>
    <t>VILLARREAL CELIS CHRISTIAN ANTONIO</t>
  </si>
  <si>
    <t>VILLARROEL GONZALEZ MARCO JOSE</t>
  </si>
  <si>
    <t>SAYAGO QUINTANA VANESSA</t>
  </si>
  <si>
    <t>FUENTES ESTUPIÑAN ARAMEL DEL VALLE</t>
  </si>
  <si>
    <t>STHEFANY ALEXANDRA CHIRINOS NIETOS</t>
  </si>
  <si>
    <t>BRAYAN ENRIQUE BRADA MARTINEZ</t>
  </si>
  <si>
    <t>MARIA ALDANA</t>
  </si>
  <si>
    <t>ROSANNA YETZIBE CHAURAN GUERRERO</t>
  </si>
  <si>
    <t>CARLOS JOSÉ LIMA HERNANDEZ</t>
  </si>
  <si>
    <t>JAIME JOSE LUGO LOPEZ</t>
  </si>
  <si>
    <t>DIRECCION</t>
  </si>
  <si>
    <t>COORDINACION DE ORGANIZACIÓN TERRITORIAL</t>
  </si>
  <si>
    <t>COORDINACION DE PRODUCCION VEGETAL</t>
  </si>
  <si>
    <t>COORDINACION DE CONTROL Y SEGUIMIENTO</t>
  </si>
  <si>
    <t>COORDINACION DE FORMACION</t>
  </si>
  <si>
    <t>DIRECCION DE TALENTO HUMANO</t>
  </si>
  <si>
    <t>DIRECCION DE ORGANIZACIÓN TERRITORIAL</t>
  </si>
  <si>
    <t>DIRECCION DE TRANSPORTE</t>
  </si>
  <si>
    <t>DIVISION DE RESERVORIO Y PRODUCCION INTEGRAL DE PLANTAS</t>
  </si>
  <si>
    <t>GERENCIA REGIONAL DEL ESTADO NUEVA ESPARTA</t>
  </si>
  <si>
    <t>COORDINACION DE BIENESTAR SOCIAL</t>
  </si>
  <si>
    <t>DIVISION DE ORGANIZACIÓN AL PODER POPULAR</t>
  </si>
  <si>
    <t>COORDINADOR CONTROL DE GESTION</t>
  </si>
  <si>
    <t>COORDINACION NACIONAL PARA LA CONSERVACION Y MONITOREO DE ESPECIES VEGETALES</t>
  </si>
  <si>
    <t>COORDINADOR DE PARTICIPANCION CIUDADANA</t>
  </si>
  <si>
    <t>GERENCIA DE PLANTACION Y CONSERVACION DE ESPECIES VEGETALES</t>
  </si>
  <si>
    <t>OFICINA DE ATENCION AL CIUDADANO</t>
  </si>
  <si>
    <t xml:space="preserve">GERENCIA DE PLANTACION Y CONSERVACION DE ESPECIES VEGETALES </t>
  </si>
  <si>
    <t>01020515870000203137</t>
  </si>
  <si>
    <t>01020215910109657745</t>
  </si>
  <si>
    <t>01020378310000421171</t>
  </si>
  <si>
    <t>01020333370000213622</t>
  </si>
  <si>
    <t>01020221390100329616</t>
  </si>
  <si>
    <t>01020119500100045762</t>
  </si>
  <si>
    <t>01020311230000068233</t>
  </si>
  <si>
    <t>01020470440000154752</t>
  </si>
  <si>
    <t>01020223060100023954</t>
  </si>
  <si>
    <t>01020392980000532905</t>
  </si>
  <si>
    <t>01020501870003656846</t>
  </si>
  <si>
    <t>01020668540000048664</t>
  </si>
  <si>
    <t>01020151960000447074</t>
  </si>
  <si>
    <t>01020151930000447540</t>
  </si>
  <si>
    <t>01020660050000267733</t>
  </si>
  <si>
    <t>01020513120000392750</t>
  </si>
  <si>
    <t>01020481030101971268</t>
  </si>
  <si>
    <t>01020126860000158813</t>
  </si>
  <si>
    <t>01020345730000098520</t>
  </si>
  <si>
    <t>01020258210000200486</t>
  </si>
  <si>
    <t>01020441150000425478</t>
  </si>
  <si>
    <t>01020451860000237747</t>
  </si>
  <si>
    <t>01020501880004228927</t>
  </si>
  <si>
    <t>01020412710100143277</t>
  </si>
  <si>
    <t>01020303160000414971</t>
  </si>
  <si>
    <t>01020766530000010867</t>
  </si>
  <si>
    <t>01020924260000072012</t>
  </si>
  <si>
    <t>01020545030000098384</t>
  </si>
  <si>
    <t>01020311210000061793</t>
  </si>
  <si>
    <t>01020501880006638382</t>
  </si>
  <si>
    <t>01020233740100022484</t>
  </si>
  <si>
    <t>01020256650100027040</t>
  </si>
  <si>
    <t>01020127600101286487</t>
  </si>
  <si>
    <t>01020458580000288178</t>
  </si>
  <si>
    <t>01020743680100009209</t>
  </si>
  <si>
    <t>01020116180000244361</t>
  </si>
  <si>
    <t>01020378320100018974</t>
  </si>
  <si>
    <t>01020392980000535481</t>
  </si>
  <si>
    <t>01020687170000034733</t>
  </si>
  <si>
    <t>01020859920000252887</t>
  </si>
  <si>
    <t>01020501850004142155</t>
  </si>
  <si>
    <t>01020688090000033284</t>
  </si>
  <si>
    <t>01020501830006943909</t>
  </si>
  <si>
    <t>01020107130000218931</t>
  </si>
  <si>
    <t>01020125080100042365</t>
  </si>
  <si>
    <t>01020245140000246738</t>
  </si>
  <si>
    <t>01750618830076088267</t>
  </si>
  <si>
    <t>BANCO ACTIVO</t>
  </si>
  <si>
    <t>01140193761938006659</t>
  </si>
  <si>
    <t>01040043150430085638</t>
  </si>
  <si>
    <t>se le paga prima por 4 hijos y solo tiene 2</t>
  </si>
  <si>
    <t>se le empieza a pagar prima de profesionalizacion</t>
  </si>
  <si>
    <t>01710014916002097246</t>
  </si>
  <si>
    <t>BANCARIBE</t>
  </si>
  <si>
    <t>DIFERENCIA Bs.</t>
  </si>
  <si>
    <t>V</t>
  </si>
  <si>
    <t xml:space="preserve">V </t>
  </si>
  <si>
    <t xml:space="preserve">SUELDO BASE </t>
  </si>
  <si>
    <t>SALARIO</t>
  </si>
  <si>
    <r>
      <t xml:space="preserve">INGRESO DE MAYO 2021 </t>
    </r>
    <r>
      <rPr>
        <b/>
        <sz val="10"/>
        <color indexed="8"/>
        <rFont val="Verdana"/>
        <family val="2"/>
      </rPr>
      <t>(CUADRILLA)</t>
    </r>
  </si>
  <si>
    <t>DIAS LABORADOS</t>
  </si>
  <si>
    <t>SALARIO MENSUAL</t>
  </si>
  <si>
    <t>PRIMA DE ANTIGÜEDAD</t>
  </si>
  <si>
    <t>DIF. POR ENCARGADURIA</t>
  </si>
  <si>
    <t>PROM BONO NOCTURNO</t>
  </si>
  <si>
    <t>PROM DÍA FERIADO</t>
  </si>
  <si>
    <t>PRIMA POR HIJO</t>
  </si>
  <si>
    <t>PRIMA PPROFESIONAL</t>
  </si>
  <si>
    <t>BECA POR ESTUDIO</t>
  </si>
  <si>
    <t>SALARIO PROMEDIO MENSUAL</t>
  </si>
  <si>
    <t>ALÍCUOTA BONIFICACIÓN FIN DE AÑO</t>
  </si>
  <si>
    <t>ALÍCUOTA DE BONO VACACIONAL</t>
  </si>
  <si>
    <t>SALARIO PROMEDIO DIARIO</t>
  </si>
  <si>
    <t>SALARIO INTEGRAL</t>
  </si>
  <si>
    <t>SALARIO DIARIO INTEGRAL</t>
  </si>
  <si>
    <t>50 DÍAS O FRACCIÓN DEL BONO VACACIONAL</t>
  </si>
  <si>
    <t>BONO VACACIONAL (ART. 192 L.O.T.T.T)</t>
  </si>
  <si>
    <t>FIDEICOMISO (GARANTÍA DE PRESTACIONES SOCIALES - ART. 142 L.O.T.T.T.)</t>
  </si>
  <si>
    <t>TOTAL FRACCION BONO VACACIONAL</t>
  </si>
  <si>
    <t xml:space="preserve">TOTAL ASIGNACION </t>
  </si>
  <si>
    <t>DIAS ADICIONALES DE SALARIO</t>
  </si>
  <si>
    <t>TOTAL FIDEICOMISO</t>
  </si>
  <si>
    <t>TOTAL NETO A PAGAR LIQUIDACION</t>
  </si>
  <si>
    <t>BECA ESCOLAR TRABAJADOR</t>
  </si>
  <si>
    <t>NUÑEZ ERIC</t>
  </si>
  <si>
    <t>LICENCIADO EN DESARROLLO ENDOGENO</t>
  </si>
  <si>
    <t>YENDRY JOSE VASQUEZ YEPEZ</t>
  </si>
  <si>
    <t>OBRERO DE CUADRILLA</t>
  </si>
  <si>
    <t>BANCO NACIONAL DE CREDITO</t>
  </si>
  <si>
    <t>MAXIMA MARTINA NIEVEZ MENDEZ</t>
  </si>
  <si>
    <t>JOSE JESUS MOLINA BARRETO</t>
  </si>
  <si>
    <t>WIL JAEP EREIPA GONZALEZ</t>
  </si>
  <si>
    <t>NO SE PRESENTO A SU JONADA LABORAL</t>
  </si>
  <si>
    <t>RENUNCIO EL 17 DE MAYO</t>
  </si>
  <si>
    <t xml:space="preserve">RELACION HONORARIOS PROFESIONALES </t>
  </si>
  <si>
    <t>AÑO 2021</t>
  </si>
  <si>
    <t>N°</t>
  </si>
  <si>
    <t xml:space="preserve">Monto Mensual A PARTIR DEL 01 DE MARZO </t>
  </si>
  <si>
    <t>IVA 8%</t>
  </si>
  <si>
    <t>Total Mensual</t>
  </si>
  <si>
    <t>1*1000</t>
  </si>
  <si>
    <t>TOTAL A PAGAR (TXT)</t>
  </si>
  <si>
    <t>FUNDACION ARBOL</t>
  </si>
  <si>
    <t>CUENTA BANCARIA</t>
  </si>
  <si>
    <t>01020501830000227388</t>
  </si>
  <si>
    <t>01020132210000118523</t>
  </si>
  <si>
    <t>01020501850004348205</t>
  </si>
  <si>
    <t>01020383050100107443</t>
  </si>
  <si>
    <t>01020690110100004795</t>
  </si>
  <si>
    <t>01020859950000089924</t>
  </si>
  <si>
    <t>01020354610000175582</t>
  </si>
  <si>
    <t>01020221380000300807</t>
  </si>
  <si>
    <t>01020224870100027747</t>
  </si>
  <si>
    <t>01020286860000231727</t>
  </si>
  <si>
    <t>01020221360100006810</t>
  </si>
  <si>
    <t>01020286880100023519</t>
  </si>
  <si>
    <t>SALVADOR GUADAMO</t>
  </si>
  <si>
    <t>JANETH CASTILLO</t>
  </si>
  <si>
    <t>JORGE QUINTERO</t>
  </si>
  <si>
    <t>DARWIN CORONADO</t>
  </si>
  <si>
    <t>MARIELA OSUNA CHIRINOS</t>
  </si>
  <si>
    <t xml:space="preserve">SOTO OROZCO CIRO ALFONZO </t>
  </si>
  <si>
    <t xml:space="preserve">LEIBIS TERESA RAMIREZ MOLINA </t>
  </si>
  <si>
    <t>LISANDRO JIMENEZ</t>
  </si>
  <si>
    <t>ADRIANA CHACON</t>
  </si>
  <si>
    <t>ARNULFO JAIR PACHECO DE LA ROSA</t>
  </si>
  <si>
    <t>LISBETH JOSEFINA PALMA BERMUDEZ</t>
  </si>
  <si>
    <t>YAHAIRA SALAZAR</t>
  </si>
  <si>
    <t>01020734750000010799</t>
  </si>
  <si>
    <t>01020501860006610339</t>
  </si>
  <si>
    <t>01020501810000415970</t>
  </si>
  <si>
    <t>01020501880000417664</t>
  </si>
  <si>
    <t>01020315570000160034</t>
  </si>
  <si>
    <t>01020732160100006586</t>
  </si>
  <si>
    <t>01020501890006638311</t>
  </si>
  <si>
    <t>01020453400100327160</t>
  </si>
  <si>
    <t>01020364310100047651</t>
  </si>
  <si>
    <t>01020668540000144911</t>
  </si>
  <si>
    <t>01020467410000340333</t>
  </si>
  <si>
    <t>01020501800006610290</t>
  </si>
  <si>
    <t>01020132280000069410</t>
  </si>
  <si>
    <t>01020466600000667773</t>
  </si>
  <si>
    <t>01020827140000095604</t>
  </si>
  <si>
    <t>01020493300000092144</t>
  </si>
  <si>
    <t>01020870010100003928</t>
  </si>
  <si>
    <t>01020676640000036087</t>
  </si>
  <si>
    <t>01020504240100011094</t>
  </si>
  <si>
    <t>01020470490000408495</t>
  </si>
  <si>
    <t>01020476300000253718</t>
  </si>
  <si>
    <t>01020446130000140436</t>
  </si>
  <si>
    <t>01020345740000392569</t>
  </si>
  <si>
    <t>01020690180000090230</t>
  </si>
  <si>
    <t>01020243420100023610</t>
  </si>
  <si>
    <t>01020427530100741185</t>
  </si>
  <si>
    <t>01020614670000039987</t>
  </si>
  <si>
    <t>01020513160000193632</t>
  </si>
  <si>
    <t>01020470470000361163</t>
  </si>
  <si>
    <t>01020690170000126829</t>
  </si>
  <si>
    <t>01020406210100014475</t>
  </si>
  <si>
    <t>01020698740000644592</t>
  </si>
  <si>
    <t>01020241860000070564</t>
  </si>
  <si>
    <t>01020856400000114158</t>
  </si>
  <si>
    <t>01020364300000424314</t>
  </si>
  <si>
    <t>01020435650000377539</t>
  </si>
  <si>
    <t>01020467400000509378</t>
  </si>
  <si>
    <t>01020770390100000006</t>
  </si>
  <si>
    <t>01020339220000275961</t>
  </si>
  <si>
    <t>01020501890006627762</t>
  </si>
  <si>
    <t>01020854830000015040</t>
  </si>
  <si>
    <t>01020246990100021233</t>
  </si>
  <si>
    <t>01020346510000412504</t>
  </si>
  <si>
    <t>01020501810006610135</t>
  </si>
  <si>
    <t>01020639140000034704</t>
  </si>
  <si>
    <t>01020222110000161716</t>
  </si>
  <si>
    <t>01020406210000104333</t>
  </si>
  <si>
    <t>01020518200000155065</t>
  </si>
  <si>
    <t>01020501820003340262</t>
  </si>
  <si>
    <t>01020317110000258959</t>
  </si>
  <si>
    <t>01020501890006610203</t>
  </si>
  <si>
    <t>01020384810000146647</t>
  </si>
  <si>
    <t>01020102190000111850</t>
  </si>
  <si>
    <t>01020667780000254746</t>
  </si>
  <si>
    <t>01020629450100004569</t>
  </si>
  <si>
    <t>01020629410100003649</t>
  </si>
  <si>
    <t>01020221380000409025</t>
  </si>
  <si>
    <t>01020856440000159184</t>
  </si>
  <si>
    <t>01020211670001083974</t>
  </si>
  <si>
    <t>01020775490100002218</t>
  </si>
  <si>
    <t>01020300700000162391</t>
  </si>
  <si>
    <t>01020668550000191511</t>
  </si>
  <si>
    <t>01020219110000541323</t>
  </si>
  <si>
    <t>01020501860006610342</t>
  </si>
  <si>
    <t>01020692800100006782</t>
  </si>
  <si>
    <t>01020501860006950154</t>
  </si>
  <si>
    <t>01020740120000294188</t>
  </si>
  <si>
    <t>01020433060100068991</t>
  </si>
  <si>
    <t>01020229930000149217</t>
  </si>
  <si>
    <t>01020744460000129088</t>
  </si>
  <si>
    <t>01020335000000072371</t>
  </si>
  <si>
    <t>01020743670100000759</t>
  </si>
  <si>
    <t>01020365140000117032</t>
  </si>
  <si>
    <t>01020365150000024390</t>
  </si>
  <si>
    <t>01020743660000457129</t>
  </si>
  <si>
    <t>01020101280100103578</t>
  </si>
  <si>
    <t>01020859980000310525</t>
  </si>
  <si>
    <t>01020501810000619653</t>
  </si>
  <si>
    <t>01020512390000209953</t>
  </si>
  <si>
    <t>01020662600000033815</t>
  </si>
  <si>
    <t>01020441180000361545</t>
  </si>
  <si>
    <t>01020827190000087104</t>
  </si>
  <si>
    <t>01020744430000112480</t>
  </si>
  <si>
    <t>01020399630000049427</t>
  </si>
  <si>
    <t>01020104780100039061</t>
  </si>
  <si>
    <t>01020124140101265866</t>
  </si>
  <si>
    <t>01020470460000336871</t>
  </si>
  <si>
    <t>01020399630000232195</t>
  </si>
  <si>
    <t>01020245150100038220</t>
  </si>
  <si>
    <t>01020466610000549147</t>
  </si>
  <si>
    <t>01020224840100025118</t>
  </si>
  <si>
    <t>01020489560102188517</t>
  </si>
  <si>
    <t>01020489590000090311</t>
  </si>
  <si>
    <t>01020441180100032244</t>
  </si>
  <si>
    <t>01020365140000646545</t>
  </si>
  <si>
    <t>01020338410100017023</t>
  </si>
  <si>
    <t>01020669300000079002</t>
  </si>
  <si>
    <t>01020458570000345150</t>
  </si>
  <si>
    <t>01020690160000176963</t>
  </si>
  <si>
    <t>01020433010000344083</t>
  </si>
  <si>
    <t>01020189690000195368</t>
  </si>
  <si>
    <t>01020501830002966676</t>
  </si>
  <si>
    <t>01020228100000195038</t>
  </si>
  <si>
    <t>01020501810003340495</t>
  </si>
  <si>
    <t>01020565480100002597</t>
  </si>
  <si>
    <t>01020457790000572499</t>
  </si>
  <si>
    <t>01020378370100026867</t>
  </si>
  <si>
    <t>01020722320000051143</t>
  </si>
  <si>
    <t>01020133150000215536</t>
  </si>
  <si>
    <t>01020322810100098709</t>
  </si>
  <si>
    <t>01020446170000316723</t>
  </si>
  <si>
    <t>01020464010100021671</t>
  </si>
  <si>
    <t>01020501870003641974</t>
  </si>
  <si>
    <t>01020501890003641987</t>
  </si>
  <si>
    <t>01020334110000255224</t>
  </si>
  <si>
    <t>01020504230000180849</t>
  </si>
  <si>
    <t>01020105510000304968</t>
  </si>
  <si>
    <t>01020145460100350465</t>
  </si>
  <si>
    <t>01020467410101630768</t>
  </si>
  <si>
    <t>01020373260000225225</t>
  </si>
  <si>
    <t>01020518230100009131</t>
  </si>
  <si>
    <t>01020467400000105125</t>
  </si>
  <si>
    <t>01020364310100043809</t>
  </si>
  <si>
    <t>01020501800003641916</t>
  </si>
  <si>
    <t>01020387240000270801</t>
  </si>
  <si>
    <t>01020365120100073578</t>
  </si>
  <si>
    <t>01020770300000006253</t>
  </si>
  <si>
    <t>01020501830003641945</t>
  </si>
  <si>
    <t>01020339270104337001</t>
  </si>
  <si>
    <t>01020674070100003585</t>
  </si>
  <si>
    <t>01020858180000159870</t>
  </si>
  <si>
    <t>01020858140000113832</t>
  </si>
  <si>
    <t>01020674060100003787</t>
  </si>
  <si>
    <t>01020501840003340356</t>
  </si>
  <si>
    <t>01020560360000138383</t>
  </si>
  <si>
    <t>01020501810003417603</t>
  </si>
  <si>
    <t>01020611110100005989</t>
  </si>
  <si>
    <t>01020501890002856223</t>
  </si>
  <si>
    <t>01020429160105647300</t>
  </si>
  <si>
    <t>01020513130000135577</t>
  </si>
  <si>
    <t>01020387210000327453</t>
  </si>
  <si>
    <t>01020741050000200554</t>
  </si>
  <si>
    <t>01020674020000072436</t>
  </si>
  <si>
    <t>01020743610100005772</t>
  </si>
  <si>
    <t>01020501860004071093</t>
  </si>
  <si>
    <t>01020501860003353767</t>
  </si>
  <si>
    <t>01020501870003340220</t>
  </si>
  <si>
    <t>01020369400000420130</t>
  </si>
  <si>
    <t>01020501870003641893</t>
  </si>
  <si>
    <t>01020513160000308553</t>
  </si>
  <si>
    <t>01020501880003389375</t>
  </si>
  <si>
    <t>01020501870003340301</t>
  </si>
  <si>
    <t>01020660040000112723</t>
  </si>
  <si>
    <t>01020102130000241034</t>
  </si>
  <si>
    <t>01020466640000051978</t>
  </si>
  <si>
    <t>01020466640000506151</t>
  </si>
  <si>
    <t>01020662680000117537</t>
  </si>
  <si>
    <t>01020345770000420716</t>
  </si>
  <si>
    <t>01020678270100005318</t>
  </si>
  <si>
    <t>01020770340000134934</t>
  </si>
  <si>
    <t>01020636760000158855</t>
  </si>
  <si>
    <t>01020494160100024034</t>
  </si>
  <si>
    <t>01020493350000174046</t>
  </si>
  <si>
    <t>01020364310000393872</t>
  </si>
  <si>
    <t>01020317190000449467</t>
  </si>
  <si>
    <t>01020640540100001497</t>
  </si>
  <si>
    <t>01020246950100018092</t>
  </si>
  <si>
    <t>01020489510102194838</t>
  </si>
  <si>
    <t>01020491720000072300</t>
  </si>
  <si>
    <t>01020383050000159867</t>
  </si>
  <si>
    <t>01020466630000107233</t>
  </si>
  <si>
    <t>01020749510000187376</t>
  </si>
  <si>
    <t>01020698710000366618</t>
  </si>
  <si>
    <t>01020243480000163400</t>
  </si>
  <si>
    <t>01020257420000035745</t>
  </si>
  <si>
    <t>01020742830000427191</t>
  </si>
  <si>
    <t>01020655380100006242</t>
  </si>
  <si>
    <t>01020486180000051787</t>
  </si>
  <si>
    <t>01020485200000140973</t>
  </si>
  <si>
    <t>01020672360100040881</t>
  </si>
  <si>
    <t>01020698730000597542</t>
  </si>
  <si>
    <t>01020391180000612760</t>
  </si>
  <si>
    <t>01020387260000268318</t>
  </si>
  <si>
    <t>01020369490000439723</t>
  </si>
  <si>
    <t>01020488780000133087</t>
  </si>
  <si>
    <t>01020451810000217440</t>
  </si>
  <si>
    <t>01020339230000150840</t>
  </si>
  <si>
    <t>01020105500000389352</t>
  </si>
  <si>
    <t>01020236120000093062</t>
  </si>
  <si>
    <t>01020189680000106438</t>
  </si>
  <si>
    <t>01020455130103116122</t>
  </si>
  <si>
    <t>01020698720000684057</t>
  </si>
  <si>
    <t>01020369490000561756</t>
  </si>
  <si>
    <t>01020211610000581736</t>
  </si>
  <si>
    <t>01020429160105649838</t>
  </si>
  <si>
    <t>01020453440100350412</t>
  </si>
  <si>
    <t>01020629460000054124</t>
  </si>
  <si>
    <t>01020724010100002434</t>
  </si>
  <si>
    <t>01020698790000765918</t>
  </si>
  <si>
    <t>01020698740100007554</t>
  </si>
  <si>
    <t>01020501860006638366</t>
  </si>
  <si>
    <t>01020470410000208103</t>
  </si>
  <si>
    <t>01020667790100006467</t>
  </si>
  <si>
    <t>01020339260104362120</t>
  </si>
  <si>
    <t>01020461510104857903</t>
  </si>
  <si>
    <t>01020335010000229467</t>
  </si>
  <si>
    <t>01020711870000034607</t>
  </si>
  <si>
    <t>01020122510100072525</t>
  </si>
  <si>
    <t>01020629440000049281</t>
  </si>
  <si>
    <t>01020169100100030466</t>
  </si>
  <si>
    <t>01020858100000239538</t>
  </si>
  <si>
    <t>01020466610000637266</t>
  </si>
  <si>
    <t>01020346510106629426</t>
  </si>
  <si>
    <t>01020189630100020782</t>
  </si>
  <si>
    <t>01020160880101636048</t>
  </si>
  <si>
    <t>01020647220100002961</t>
  </si>
  <si>
    <t>01020116120000203328</t>
  </si>
  <si>
    <t>01020501810006571313</t>
  </si>
  <si>
    <t>01020369410000322584</t>
  </si>
  <si>
    <t>01020457720100658065</t>
  </si>
  <si>
    <t>01020744490000189992</t>
  </si>
  <si>
    <t>01020399680000224747</t>
  </si>
  <si>
    <t>01020479850000096593</t>
  </si>
  <si>
    <t>01020691070000111999</t>
  </si>
  <si>
    <t>01020501850006923013</t>
  </si>
  <si>
    <t>01020427510100740586</t>
  </si>
  <si>
    <t>01020124110000205559</t>
  </si>
  <si>
    <t>01020335000000177315</t>
  </si>
  <si>
    <t>01020131450000259738</t>
  </si>
  <si>
    <t>01020491750102494972</t>
  </si>
  <si>
    <t>01020112800000330673</t>
  </si>
  <si>
    <t>01020598110000087405</t>
  </si>
  <si>
    <t>01020540960000419772</t>
  </si>
  <si>
    <t>01020924290000336884</t>
  </si>
  <si>
    <t>01020698780000655895</t>
  </si>
  <si>
    <t>01020383030000279718</t>
  </si>
  <si>
    <t>01020501840006953685</t>
  </si>
  <si>
    <t>01020364350100062784</t>
  </si>
  <si>
    <t>01020739810000103318</t>
  </si>
  <si>
    <t>01020133180100041146</t>
  </si>
  <si>
    <t>01020457780000483766</t>
  </si>
  <si>
    <t>01020140330000230524</t>
  </si>
  <si>
    <t>01020860260100003655</t>
  </si>
  <si>
    <t>01020501880004145806</t>
  </si>
  <si>
    <t>01020105510100043841</t>
  </si>
  <si>
    <t>01020489510000146469</t>
  </si>
  <si>
    <t>01020443770000263342</t>
  </si>
  <si>
    <t>01020241870000269511</t>
  </si>
  <si>
    <t>01020335090102281452</t>
  </si>
  <si>
    <t>01020481080100045085</t>
  </si>
  <si>
    <t>01020139040000068424</t>
  </si>
  <si>
    <t>01020744490000423726</t>
  </si>
  <si>
    <t>01020284110100018584</t>
  </si>
  <si>
    <t>01020722390100002718</t>
  </si>
  <si>
    <t>01020924260000046624</t>
  </si>
  <si>
    <t>01020151950000484859</t>
  </si>
  <si>
    <t>01020741080000217974</t>
  </si>
  <si>
    <t>01020470420000468516</t>
  </si>
  <si>
    <t>01020399650109661240</t>
  </si>
  <si>
    <t>01020284140100009924</t>
  </si>
  <si>
    <t>01020467460000645724</t>
  </si>
  <si>
    <t>01020144600000342810</t>
  </si>
  <si>
    <t>01020358940000623542</t>
  </si>
  <si>
    <t>01020105590000388890</t>
  </si>
  <si>
    <t>01020236130100018706</t>
  </si>
  <si>
    <t>01020497640104994397</t>
  </si>
  <si>
    <t>01020213200000072410</t>
  </si>
  <si>
    <t>01020690140000074337</t>
  </si>
  <si>
    <t>01020475510104847347</t>
  </si>
  <si>
    <t>01020184570000202536</t>
  </si>
  <si>
    <t>01020256670100020300</t>
  </si>
  <si>
    <t>01020369490100088373</t>
  </si>
  <si>
    <t>01020467410101638224</t>
  </si>
  <si>
    <t>01020668570000211996</t>
  </si>
  <si>
    <t>01020467450000614823</t>
  </si>
  <si>
    <t>01020111010000279624</t>
  </si>
  <si>
    <t>01020738000000161774</t>
  </si>
  <si>
    <t>01020629420100000516</t>
  </si>
  <si>
    <t>01020245110000326768</t>
  </si>
  <si>
    <t>01020501860006610258</t>
  </si>
  <si>
    <t>01020312120000263821</t>
  </si>
  <si>
    <t>01020369420000599744</t>
  </si>
  <si>
    <t>01020163270000360339</t>
  </si>
  <si>
    <t>01020690100000175812</t>
  </si>
  <si>
    <t>01020497610000345985</t>
  </si>
  <si>
    <t>01020497660000350860</t>
  </si>
  <si>
    <t>01020453420000200868</t>
  </si>
  <si>
    <t>01020114460000819990</t>
  </si>
  <si>
    <t>01020381320100001030</t>
  </si>
  <si>
    <t>01020229900000366074</t>
  </si>
  <si>
    <t>01020222140000223340</t>
  </si>
  <si>
    <t>01020467470101651509</t>
  </si>
  <si>
    <t>01020467410000654511</t>
  </si>
  <si>
    <t>01020687140000139492</t>
  </si>
  <si>
    <t>01020100480000013709</t>
  </si>
  <si>
    <t>01020734780000162278</t>
  </si>
  <si>
    <t>01020104750000191922</t>
  </si>
  <si>
    <t>01020229950000355250</t>
  </si>
  <si>
    <t>01020236120000156404</t>
  </si>
  <si>
    <t>01020322850000158334</t>
  </si>
  <si>
    <t>01020383000000116392</t>
  </si>
  <si>
    <t>01020391130000621955</t>
  </si>
  <si>
    <t>01020365120100077467</t>
  </si>
  <si>
    <t>01020306600000503701</t>
  </si>
  <si>
    <t>01020306620100044009</t>
  </si>
  <si>
    <t>01020676670100010172</t>
  </si>
  <si>
    <t>01020673130000670456</t>
  </si>
  <si>
    <t>01020513100100025001</t>
  </si>
  <si>
    <t>01020221300000569761</t>
  </si>
  <si>
    <t>01020616210000103059</t>
  </si>
  <si>
    <t>01020623510100005251</t>
  </si>
  <si>
    <t>01020453410000510312</t>
  </si>
  <si>
    <t>01020614620000111931</t>
  </si>
  <si>
    <t>01020138110000099891</t>
  </si>
  <si>
    <t>01020383060000304476</t>
  </si>
  <si>
    <t>01020338460100019351</t>
  </si>
  <si>
    <t>01020790880100000702</t>
  </si>
  <si>
    <t>01020222110000220576</t>
  </si>
  <si>
    <t>01020219180000895684</t>
  </si>
  <si>
    <t>01020213220000095921</t>
  </si>
  <si>
    <t>01020457710000625126</t>
  </si>
  <si>
    <t>01020457770000611237</t>
  </si>
  <si>
    <t>01020335040000189484</t>
  </si>
  <si>
    <t>01020322850100103945</t>
  </si>
  <si>
    <t>01020245150100035253</t>
  </si>
  <si>
    <t>01020872640100000234</t>
  </si>
  <si>
    <t>01020497650104989143</t>
  </si>
  <si>
    <t>01020790810000034762</t>
  </si>
  <si>
    <t>01020106360100059772</t>
  </si>
  <si>
    <t>01020222120000240530</t>
  </si>
  <si>
    <t>01020501890004105684</t>
  </si>
  <si>
    <t>01020243420000256485</t>
  </si>
  <si>
    <t>01020241830100024238</t>
  </si>
  <si>
    <t>01020189690100012743</t>
  </si>
  <si>
    <t>01020488730000071699</t>
  </si>
  <si>
    <t>01020782750000169006</t>
  </si>
  <si>
    <t>01020501830004140102</t>
  </si>
  <si>
    <t>01020245120000394020</t>
  </si>
  <si>
    <t>01630319463195005028</t>
  </si>
  <si>
    <t>01750677390075988038</t>
  </si>
  <si>
    <t>01750677360076123434</t>
  </si>
  <si>
    <t>01750075950070227117</t>
  </si>
  <si>
    <t>01750575150074989592</t>
  </si>
  <si>
    <t>01750652820101319680</t>
  </si>
  <si>
    <t>01510049414003442051</t>
  </si>
  <si>
    <t>01750102090075646467</t>
  </si>
  <si>
    <t>01750677310076344530</t>
  </si>
  <si>
    <t>01050117231117206777</t>
  </si>
  <si>
    <t>01160116260023539470</t>
  </si>
  <si>
    <t>01910114231000005787</t>
  </si>
  <si>
    <t>01510053223000635358</t>
  </si>
  <si>
    <t>01020501860003206610</t>
  </si>
  <si>
    <t>JUBILADA</t>
  </si>
  <si>
    <t>LARA BERNAL YASMIN LORELY</t>
  </si>
  <si>
    <t>01020540990000091873</t>
  </si>
  <si>
    <t>ACTIVO</t>
  </si>
  <si>
    <t>NACIONALIDAD</t>
  </si>
  <si>
    <t xml:space="preserve">HONORARIOS PROFECIOALES </t>
  </si>
  <si>
    <t>SUSPENDDIO</t>
  </si>
  <si>
    <t>Cod ONAPRE</t>
  </si>
  <si>
    <t>UEL</t>
  </si>
  <si>
    <t>ENTES</t>
  </si>
  <si>
    <t>RIF</t>
  </si>
  <si>
    <t>Entidad Bancaria</t>
  </si>
  <si>
    <t>N° de Cuenta</t>
  </si>
  <si>
    <t>FINANCIERO</t>
  </si>
  <si>
    <t>TOTAL 2DA QNA OCTUBRE-2020</t>
  </si>
  <si>
    <t>A0465</t>
  </si>
  <si>
    <t>Fundación de Capacitación e Innovación para Apoyar la Revolución Agraria (CIARA)</t>
  </si>
  <si>
    <t>G-20005393-3</t>
  </si>
  <si>
    <t xml:space="preserve">Banco de Venezuela </t>
  </si>
  <si>
    <t>0102-0762-20-0000009593</t>
  </si>
  <si>
    <t>NOMINA REGULAR QUINCENAL</t>
  </si>
  <si>
    <t>DISPONIBLE</t>
  </si>
  <si>
    <t>JHONEYMI RAIBEH RIVERO SANCHEZ</t>
  </si>
  <si>
    <t>RAFAEL EDUARDO BETANCOURT CUMANA</t>
  </si>
  <si>
    <t>CRISMAR COROMOTO YAGUARE RODRIGUEZ</t>
  </si>
  <si>
    <t>RAUL OMAR MEJIAS CASTILLO</t>
  </si>
  <si>
    <t>GUSTAVO JOSE PEREIRA</t>
  </si>
  <si>
    <t>JESUS HERNADEZ YANEZ</t>
  </si>
  <si>
    <t>MARELEY MENDEZ</t>
  </si>
  <si>
    <t>CARLOS ALBERTO GUERRA VARELA</t>
  </si>
  <si>
    <t>COORDINADOR DE FORMACION</t>
  </si>
  <si>
    <t>GESTION INTERNA</t>
  </si>
  <si>
    <t>01020391190000697154</t>
  </si>
  <si>
    <t>01020466630000241157</t>
  </si>
  <si>
    <t>01020629410000311715</t>
  </si>
  <si>
    <t>01020383010000310936</t>
  </si>
  <si>
    <t>01020876980100008166</t>
  </si>
  <si>
    <t xml:space="preserve"> DELTA AMACURO</t>
  </si>
  <si>
    <t>LICENCIADO EN ESTUDIOS POLITICOS</t>
  </si>
  <si>
    <t xml:space="preserve">BACHILLER </t>
  </si>
  <si>
    <t>MAYRA MERCED COROMOTO LOVERA PEREZ</t>
  </si>
  <si>
    <t>LORENA KATHERIN MENDOZA MORALES</t>
  </si>
  <si>
    <t>YENY JOSEFINA MACHADO</t>
  </si>
  <si>
    <t>COORDINADORA DE NOMINA ( E)</t>
  </si>
  <si>
    <t>01040035021350071918</t>
  </si>
  <si>
    <t>VENEZONALO DE CREDITO</t>
  </si>
  <si>
    <t>ORIANA DIAZ</t>
  </si>
  <si>
    <t>COORDINADORA DE CONTRATADOS Y CONVENIOS ( E)</t>
  </si>
  <si>
    <t>01020223090000279682</t>
  </si>
  <si>
    <t>NOMINA</t>
  </si>
  <si>
    <t>DOUGLAS JUAN CARLOS FLORES GOMEZ</t>
  </si>
  <si>
    <t>DOUGLAS RAFAEL PEREZ ROJAS</t>
  </si>
  <si>
    <t>01020221370000241704</t>
  </si>
  <si>
    <t>01020263970000088695</t>
  </si>
  <si>
    <t>JIMENEZ PEREZ, MAKIEL LEONOR</t>
  </si>
  <si>
    <t>01020384850100065139</t>
  </si>
  <si>
    <t>YENDER JOSE LINARES SOTO</t>
  </si>
  <si>
    <t>01020724090100002855</t>
  </si>
  <si>
    <t>01020241850000262026</t>
  </si>
  <si>
    <t>01020690100000053824</t>
  </si>
  <si>
    <r>
      <t xml:space="preserve">INGRESO DE MAYO 2021 </t>
    </r>
    <r>
      <rPr>
        <b/>
        <sz val="10"/>
        <color indexed="8"/>
        <rFont val="Calibri"/>
        <family val="2"/>
        <scheme val="minor"/>
      </rPr>
      <t>(CUADRILLA)</t>
    </r>
  </si>
  <si>
    <t>laboro 2 dias nada mas</t>
  </si>
  <si>
    <t>v</t>
  </si>
  <si>
    <t>ELDA JANETTE RIO BUENO</t>
  </si>
  <si>
    <t>01020286870000158897</t>
  </si>
  <si>
    <t>JESUS BECERRA</t>
  </si>
  <si>
    <t>renuncio 27/05/2021</t>
  </si>
  <si>
    <t>renuncio 01/06</t>
  </si>
  <si>
    <t>renuncio 02/06/2021</t>
  </si>
  <si>
    <t>renuncio 01/06/2021</t>
  </si>
  <si>
    <t>abandono de trabajo faltas injustificadas 01/06/2021</t>
  </si>
  <si>
    <t>JOSE FELIPE GARCIA PEREZ</t>
  </si>
  <si>
    <t>JORGE ALEXANDER BRITO</t>
  </si>
  <si>
    <t>LOREANA STEFFANY CHACON RAMIREZ</t>
  </si>
  <si>
    <t>DANIEL ALEJANDRO BOLIVAR CUELLO</t>
  </si>
  <si>
    <t>ESKARLE LISHET BELTRAN</t>
  </si>
  <si>
    <t>ANGELY VALENTINA GONZALEZ PEREZ</t>
  </si>
  <si>
    <t>RAUL ALBERTO GIMENEZPAIVA</t>
  </si>
  <si>
    <t>JOSE ÁNGEL GAMBOA ARANDIA</t>
  </si>
  <si>
    <t>JUAN JOSÉ NAVAS LARA</t>
  </si>
  <si>
    <t xml:space="preserve">ELIO RAFAEL  ISTURIZ RANGEL </t>
  </si>
  <si>
    <t>CORDINADOR DE SEGUIMIENTO</t>
  </si>
  <si>
    <t>DIRECTOR ESTADAL COJEDES</t>
  </si>
  <si>
    <t>01020221330100340796</t>
  </si>
  <si>
    <t>01020286810000161392</t>
  </si>
  <si>
    <t>01020222190000240420</t>
  </si>
  <si>
    <t>01020481010000132347</t>
  </si>
  <si>
    <t>01020221300000419620</t>
  </si>
  <si>
    <t>01020335080000271826</t>
  </si>
  <si>
    <t>01020586700100002423</t>
  </si>
  <si>
    <t>01020169120000276779</t>
  </si>
  <si>
    <t>01020364350000448141</t>
  </si>
  <si>
    <t>01020228170000410797</t>
  </si>
  <si>
    <t>BACHILLER 1</t>
  </si>
  <si>
    <r>
      <t xml:space="preserve">INGRESO DE MAYO 2021 </t>
    </r>
    <r>
      <rPr>
        <b/>
        <sz val="10"/>
        <color rgb="FFFF0000"/>
        <rFont val="Calibri"/>
        <family val="2"/>
        <scheme val="minor"/>
      </rPr>
      <t>(CUADRILLA)</t>
    </r>
  </si>
  <si>
    <t>YESENIA MARGARITA MIJARES</t>
  </si>
  <si>
    <t>EDUAR SOTO</t>
  </si>
  <si>
    <t>01020101290100107914</t>
  </si>
  <si>
    <t>01020383090000316147</t>
  </si>
  <si>
    <t>01020501800004138224</t>
  </si>
  <si>
    <t>DIRECTOR ESTADAL DE DISTRITO CAPITAL</t>
  </si>
  <si>
    <r>
      <t xml:space="preserve">INGRESO DE MAYO 2021 </t>
    </r>
    <r>
      <rPr>
        <b/>
        <sz val="10"/>
        <rFont val="Calibri"/>
        <family val="2"/>
        <scheme val="minor"/>
      </rPr>
      <t>(CUADRILLA)</t>
    </r>
  </si>
  <si>
    <t>BARRETO GUEVARA NARMARY YAQUIVEL</t>
  </si>
  <si>
    <t>YA SE EGRESO DEL IVSS PENDIENTE ANTE LA CONTRALORIA</t>
  </si>
  <si>
    <t xml:space="preserve">YA EGRESADO DEL IVSS Y DE LA CONTRALORIA </t>
  </si>
  <si>
    <t>COORDINADORA DE TESORERIA</t>
  </si>
  <si>
    <t>OMAR JOSE HERRERA MUÑOZ</t>
  </si>
  <si>
    <t>01020246900000150714</t>
  </si>
  <si>
    <t xml:space="preserve">EDEGLIS VANESA  MONRROI CHIGUITA </t>
  </si>
  <si>
    <t>OBRERA VIVERO</t>
  </si>
  <si>
    <t>01020614690000111575</t>
  </si>
  <si>
    <t>01020493360100018612</t>
  </si>
  <si>
    <t>01020383010000070836</t>
  </si>
  <si>
    <t xml:space="preserve">DARLIN ZULEYMA GARCIA TORRES </t>
  </si>
  <si>
    <t>MARIA DE LOS ÁNGELES CALMA</t>
  </si>
  <si>
    <t>DIRECTORA ESTADAL ANZOATEGUI</t>
  </si>
  <si>
    <t>01020501810000341675</t>
  </si>
  <si>
    <t>01020655380100002451</t>
  </si>
  <si>
    <t>RENUNCIA 11/06</t>
  </si>
  <si>
    <t>RENUNCIA 16/06</t>
  </si>
  <si>
    <t>WILKAR JOSE MENDEZ COLON</t>
  </si>
  <si>
    <t>01020457750100654135</t>
  </si>
  <si>
    <t>LEWIS ALEJANDRO RENGIFO ARRIECHE</t>
  </si>
  <si>
    <t>01020130630100041902</t>
  </si>
  <si>
    <t>T.S.U. COMERCIO EXTERIOR</t>
  </si>
  <si>
    <t>OSMELY SINAI RODRIGUEZ HERRERA</t>
  </si>
  <si>
    <t>01020460770000204990</t>
  </si>
  <si>
    <t>SE LE VANTO UN ACTA POR ESTAR ACT EN OTRO ENTE EL DIA 22/06/2021</t>
  </si>
  <si>
    <t>SE LE VANTO UN ACTA POR ESTAR ACT EN OTRO ENTE EL DIA 22/06/2022</t>
  </si>
  <si>
    <t>ALEXIIS RAMON HERNANDEZ GONZALEZ</t>
  </si>
  <si>
    <t>01020221340000267021</t>
  </si>
  <si>
    <t>RODOLFO YGNACIO RUIZ PEREZ</t>
  </si>
  <si>
    <t>01020358970000175566</t>
  </si>
  <si>
    <t>culmincion del cargo 15/6</t>
  </si>
  <si>
    <t>DIRECTOR ESTADAL DEL TACHIRA</t>
  </si>
  <si>
    <t>OBRERO C</t>
  </si>
  <si>
    <t>OBRERO F</t>
  </si>
  <si>
    <t>COORDINADORA</t>
  </si>
  <si>
    <t>HERNANDEZ PRIETO EUKARIS</t>
  </si>
  <si>
    <t>COORDINADOR  DE RESERVORIO Y PRODUCCION INTEGRAL DE PLANTAS</t>
  </si>
  <si>
    <t>BONO PROTEICO</t>
  </si>
  <si>
    <t>COMPLEMENTO DE SUELDO ALTO NIVEL Y COMISION</t>
  </si>
  <si>
    <t>DIRECTOR ESTADAL DE SUCRE</t>
  </si>
  <si>
    <t>DIRECTOR ESTADAL BOLIVAR</t>
  </si>
  <si>
    <t>DIRECTOR ESTADAL TRUJILLO</t>
  </si>
  <si>
    <t>DIRECTOR ESTADAL APURE</t>
  </si>
  <si>
    <t>DIRECTOR ESTADAL GUARICO</t>
  </si>
  <si>
    <t>DIRECTOR ESTADAL DE PORTUGUESA</t>
  </si>
  <si>
    <t>DIRECTOR ESTADAL DEL ZULIA</t>
  </si>
  <si>
    <t>DIRECTOR ESTADAL DE ARAUA</t>
  </si>
  <si>
    <t>DIRECTOR ESTADAL DEL YARACUY</t>
  </si>
  <si>
    <t>DIRECTOR ESTADAL MERIDA</t>
  </si>
  <si>
    <t>DIRECTOR ESTADAL NUEVA ESPARTA</t>
  </si>
  <si>
    <t>DIRECTOR ESTADAL DELTA AMACURO</t>
  </si>
  <si>
    <t>DIRECTOR ESTADAL DELA GUAIRA</t>
  </si>
  <si>
    <t>DIRECTOR ESTADAL AMAZONAS</t>
  </si>
  <si>
    <t>DIRECTOR ESTADAL BARINAS</t>
  </si>
  <si>
    <t>DIECCIÓN DE RESERVORIO Y PRODUCCION INTEGRAL DE PLANTAS</t>
  </si>
  <si>
    <t>DIRECCIÓN DE PLANTACION Y CONSERVACION DE ESPECIE VEGETALES</t>
  </si>
  <si>
    <t>DIRECCIÓN ESTADAL DE BARINAS</t>
  </si>
  <si>
    <t>DIRECCIÓN ESTADAL DE ARAGUA</t>
  </si>
  <si>
    <t>DIRECCIÓN ESTADAL LA GUAIRA</t>
  </si>
  <si>
    <t>DIRECCIÓN ESTADAL DE GUARICO</t>
  </si>
  <si>
    <t>DIRECCIÓN DE FORMACION</t>
  </si>
  <si>
    <t>DIRECCIÓN ESTADAL DE MERIDA</t>
  </si>
  <si>
    <t>DIRECCIÓN DE LA OFICINA DE ATENCION CIUDADANA</t>
  </si>
  <si>
    <t>DIRECCIÓN DE LA OFICINA DE GESTION DE RECURSOS HUMANOS</t>
  </si>
  <si>
    <t>DIRECCIÓN DE LA OFICINA DE GESTION INTERNA</t>
  </si>
  <si>
    <t>ALVARO JOSE GONZALEZ CORTEZ</t>
  </si>
  <si>
    <t>01750471140061867339</t>
  </si>
  <si>
    <t>SEDE CENTRAL</t>
  </si>
  <si>
    <t>PEDRO ASBEL SIVA REY</t>
  </si>
  <si>
    <t>01020306680008808055</t>
  </si>
  <si>
    <t>MASSIELLISBETH PERROZZI ROMERO</t>
  </si>
  <si>
    <t xml:space="preserve">COORDINADOR DE FORMACION Y CAPACITACION </t>
  </si>
  <si>
    <t>COORDINACION DE FORMACION Y CAPACITACION   DEL ESTADO ZULIA</t>
  </si>
  <si>
    <t>01160488920105127171</t>
  </si>
  <si>
    <t>01020223020100015825</t>
  </si>
  <si>
    <t>YENNIFER ANAYA SORACA</t>
  </si>
  <si>
    <t>01020734700100009850</t>
  </si>
  <si>
    <t>WENDY MAIRET LABRADOR SANTOS</t>
  </si>
  <si>
    <t>01020384830000164645</t>
  </si>
  <si>
    <t>EDILIA MAIGUALIDAMUÑOZ PARADA</t>
  </si>
  <si>
    <t>01020221300100334547</t>
  </si>
  <si>
    <t>CEDEÑO RODRIGUEZ YULIANIS ANTONIA</t>
  </si>
  <si>
    <t>01020383010000318776</t>
  </si>
  <si>
    <t>01750677380076024711</t>
  </si>
  <si>
    <t>COORDINADOR DE ORGANIZACIÓN AL PODER POPULAR</t>
  </si>
  <si>
    <t>01020496880000287438</t>
  </si>
  <si>
    <t>01020383050000311906</t>
  </si>
  <si>
    <t>MUÑOZ BRAVO MARIA DANIELLA</t>
  </si>
  <si>
    <t>COORDINADOR DE FORMACION Y CAPACITACION</t>
  </si>
  <si>
    <t>COORDINACION DE FORMACION Y CAPACITACION DEL ESTADO COJEDES</t>
  </si>
  <si>
    <t>01020858130000293189</t>
  </si>
  <si>
    <t>JOSE GREGORIO SISO SUAREZ</t>
  </si>
  <si>
    <t>COORDINACION ORGANIZACIÓN Y EMPODERAMIENTO DEL PODER POPULAR DEL DISTRITO CAPITAL</t>
  </si>
  <si>
    <t>01020611190000255169</t>
  </si>
  <si>
    <t>01020457790000611172</t>
  </si>
  <si>
    <t>MARTINEZ CAGUARIPANO PAOLA JOELYS</t>
  </si>
  <si>
    <t>01020384850000212241</t>
  </si>
  <si>
    <t>LEYWIN SIMON IZARRA DAVID</t>
  </si>
  <si>
    <t>01020734730100006430</t>
  </si>
  <si>
    <t>ANGELLO GABRIEL OCHOA PAIVA</t>
  </si>
  <si>
    <t>01020383050000316930</t>
  </si>
  <si>
    <t>PUERTAS MUÑOZ MIGUEL ENRIQUE</t>
  </si>
  <si>
    <t>01020116110000251820</t>
  </si>
  <si>
    <t>DUMONT SALAZAR FRANCESCA MARIANA</t>
  </si>
  <si>
    <t>01020722360000059336</t>
  </si>
  <si>
    <t>PEDRO ALEXANDER CASTILLO PEREZ</t>
  </si>
  <si>
    <t>JOSE ANTONIO TARACHE</t>
  </si>
  <si>
    <t>MIGUEL RAMON ALFONZO</t>
  </si>
  <si>
    <t>ISAIAS REALES CONTRERAS</t>
  </si>
  <si>
    <t>BENIUSKA MARIA PEREZ ZAPATA</t>
  </si>
  <si>
    <t>01020858110000290917</t>
  </si>
  <si>
    <t>01630234162343009637</t>
  </si>
  <si>
    <t>01020467430000490814</t>
  </si>
  <si>
    <t>COORDINACION DE TRANSPORTE</t>
  </si>
  <si>
    <t>DIRECCIÓN DE RESERVORIO Y PRODUCCION INTEGRAL DE PLANTAS</t>
  </si>
  <si>
    <t>DIRECCION ESTADAL DE TACHIRA</t>
  </si>
  <si>
    <t>DIRECCION ESTADAL DE PORTUGUESA</t>
  </si>
  <si>
    <t>DIRECCION ESTADAL DE NUEVA ESPARTA</t>
  </si>
  <si>
    <t>DIRECCIÓN ESTADAL DE ANZOATEGUI</t>
  </si>
  <si>
    <t>DIRECCIÓN ESTADAL DE APURE</t>
  </si>
  <si>
    <t>DIRECCIÓN ESTADAL DE BOLIVAR</t>
  </si>
  <si>
    <t>DIRECCIÓN ESTADAL DE CARABOBO</t>
  </si>
  <si>
    <t>DIRECCIÓN ESTADAL DE COJEDES</t>
  </si>
  <si>
    <t>DIRECCIÓN ESTADAL DE DELTA AMACURO</t>
  </si>
  <si>
    <t>DIRECCIÓN ESTADAL DE FALCON</t>
  </si>
  <si>
    <t>DIRECCIÓN ESTADAL DE MIRANDA</t>
  </si>
  <si>
    <t>DIRECCIÓN ESTADAL DE MONAGAS</t>
  </si>
  <si>
    <t>DIRECCIÓN ESTADAL DE SUCRE</t>
  </si>
  <si>
    <t>DIRECCIÓN ESTADAL DE TRUJILLO</t>
  </si>
  <si>
    <t>DIRECCIÓN ESTADAL DE ZULIA</t>
  </si>
  <si>
    <t>DIRECCIÓN ESTADAL DE AMAZONAS</t>
  </si>
  <si>
    <t>DIRECCIÓN ESTADAL DE DISTRITO CAPITAL</t>
  </si>
  <si>
    <t>DIRECCION DE LA OFICNA DE GESTION ADMINISTRATIVA</t>
  </si>
  <si>
    <t>REINER ALFONSO MOROS MARQUINA</t>
  </si>
  <si>
    <t>FRENEXIS DIOSSANNY HERRERA SILVA</t>
  </si>
  <si>
    <t>JOHAN JOSE LAMONT CLEMENTE</t>
  </si>
  <si>
    <t>JHONAIKER VLADIMIR DELGADO DELGADO</t>
  </si>
  <si>
    <t>JOHAN MIGUEL VARELA ACUÑA</t>
  </si>
  <si>
    <t>JOHANNA STRUCCO</t>
  </si>
  <si>
    <t>BRAYAN ALBERT VELOZ REYES</t>
  </si>
  <si>
    <t>WISSEM MERIDA</t>
  </si>
  <si>
    <t>DISEÑADOR GRAFICO</t>
  </si>
  <si>
    <t>LICENCIADO</t>
  </si>
  <si>
    <t>01020859970000350080</t>
  </si>
  <si>
    <t>01020364390000637949</t>
  </si>
  <si>
    <t>01020221330000830092</t>
  </si>
  <si>
    <t>01020876920000205135</t>
  </si>
  <si>
    <t>01020540950000122865</t>
  </si>
  <si>
    <t>01020402040100389622</t>
  </si>
  <si>
    <t>01020161670100070026</t>
  </si>
  <si>
    <t>01020130600000236968</t>
  </si>
  <si>
    <t>RUIZ BETANCOURT MARYORI LISBETH</t>
  </si>
  <si>
    <t>DIRECCIÓN DE INVESTIGACION E INNOVACION</t>
  </si>
  <si>
    <t>DIRECCION GESTION HUMANA</t>
  </si>
  <si>
    <t>DIRECCIÓN DE GESTION INTERNA</t>
  </si>
  <si>
    <t>DIRECCIÓN DE ORGANIZACIÓN Y FORTALECIMIENTO DEL PODER POPULAR</t>
  </si>
  <si>
    <t>DIRECCIÓN DE ATENCION CIUDADANO</t>
  </si>
  <si>
    <t>ADJUNTO</t>
  </si>
  <si>
    <t>CAMBIO DE MODALIDAD DE PAGO</t>
  </si>
  <si>
    <t>SACAR DE NOMINA CESE DE FUNCIONES DESDE EL 16/07/2021</t>
  </si>
  <si>
    <t>ASISTENTE ADMINISTRIVO</t>
  </si>
  <si>
    <t>DIRECCIÓN DE GESTION ADMINISTRATIVA</t>
  </si>
  <si>
    <t>NOMBRES Y APELLIDOS</t>
  </si>
  <si>
    <t>30/08/2021</t>
  </si>
  <si>
    <t>s</t>
  </si>
  <si>
    <t>COORDINADORA DE ORGANIZACION Y EMPODERAMIENTO</t>
  </si>
  <si>
    <t>COORDINADORA DE PRODUCCION VEGETAL</t>
  </si>
  <si>
    <t>DIRECCIÓN DE RESERVORIO Y PRODUCCION INTEGRAL DE PLANTAS (VIVERO SANTA ROSA)</t>
  </si>
  <si>
    <t>OBRERO VIVERO SANTA ROSA</t>
  </si>
  <si>
    <t>OBRERO  DE RESERVORIO Y PRODUCCION INTEGRAL DE PLANTAS</t>
  </si>
  <si>
    <t>OBRERO DE LA DIRECCION  DE RESERVORIO Y PRODUCCION INTEGRAL DE PLANTAS</t>
  </si>
  <si>
    <t>OBRERO DE LA DIRECCIÓN DE RESERVORIO Y PRODUCCION INTEGRAL DE PLANTAS</t>
  </si>
  <si>
    <t>ANALISTA DE LA DIRECCIÓN DE ORGANIZACIÓN Y FORTALECIMIENTO DEL PODER POPULAR</t>
  </si>
  <si>
    <t>OBRERODE LA  DIRECCIÓN DE ORGANIZACIÓN Y FORTALECIMIENTO DEL PODER POPULAR</t>
  </si>
  <si>
    <t>COORDINADOR DE LA  DIRECCIÓN DE PLANTACION Y CONSERVACION DE ESPECIE VEGETALES</t>
  </si>
  <si>
    <t>COORDINADOR DE LA DIRECCIÓN DE INVESTIGACION E INNOVACION</t>
  </si>
  <si>
    <t>ANALISTADE LA DIRECCIÓN DE ORGANIZACIÓN Y FORTALECIMIENTO DEL PODER POPULAR.</t>
  </si>
  <si>
    <t>DIRECCIÓN DE FORMACION Y CAPACITACION</t>
  </si>
  <si>
    <t>OBRERO DE LA DIRECCIÓN DE FORMACION Y CAPACITACION</t>
  </si>
  <si>
    <t>OBRERO DE LA DIRECCIÓN DE PLANTACIÓN CAPACITACIÓN Y ESPECIES VEGETALES</t>
  </si>
  <si>
    <t xml:space="preserve"> DIRECCIÓN DE PLANTACIÓN CAPACITACIÓN Y ESPECIES VEGETALES</t>
  </si>
  <si>
    <t>OBRERO DE CUADRILLA DE LA DIRECCIÓN DE PLANTACIÓN CAPACITACIÓN Y ESPECIES VEGETALES</t>
  </si>
  <si>
    <t>OBRERO  DE LADIRECCIÓN DE PLANTACIÓN CAPACITACIÓN Y ESPECIES VEGETALES</t>
  </si>
  <si>
    <t>OBRERO DE LA  DIRECCIÓN DE PLANTACIÓN CAPACITACIÓN Y ESPECIES VEGETALES</t>
  </si>
  <si>
    <t xml:space="preserve">SEDE CENTRAL </t>
  </si>
  <si>
    <t>EGRESO - FALTAS INJUSTIFICADAS</t>
  </si>
  <si>
    <t>CAMBIO DE MODALIDAD DE PAGO FALTAS INJUSTIFCADAS</t>
  </si>
  <si>
    <t>EGRESO- CESE DE FUNCIONES</t>
  </si>
  <si>
    <t xml:space="preserve">ALEJANDRO JOSE PURROY MAIGUA   </t>
  </si>
  <si>
    <t>ALEXANDER RAFAEL ALFONZO CAMELO</t>
  </si>
  <si>
    <t>ANDY GABRIEL COLMENARES RAMOS</t>
  </si>
  <si>
    <t>LEIDY GABRIELA COLMENARES RAMOS</t>
  </si>
  <si>
    <t>CARLOS LUIS PARRA CORDOBA</t>
  </si>
  <si>
    <t>PEDRO JOSE BLANCO</t>
  </si>
  <si>
    <t>DEREK JHOSEMBER MEDINA SANCHEZ</t>
  </si>
  <si>
    <t>JOHAN JOSE FARIA PIMENTEL</t>
  </si>
  <si>
    <t>ELIANA ELIZABETH PONCE LOYO</t>
  </si>
  <si>
    <t>LUIS ALFONZO SANCHEZ PEREZ</t>
  </si>
  <si>
    <t>DIEGO MANUEL RIVERA RIVERA</t>
  </si>
  <si>
    <t>CARMEN ELENA SOLORZANO SALAS</t>
  </si>
  <si>
    <t>LUIS RAMON RODRIGUEZ SANDOVAL</t>
  </si>
  <si>
    <t>MARIA TERESA MARQUEZ SANTAELLA</t>
  </si>
  <si>
    <t>ANA CECILIA HERNANDEZ DUBLAS</t>
  </si>
  <si>
    <t>ALICIA MERCEDES GUERRA RODRIGUEZ</t>
  </si>
  <si>
    <t>JHONATAHAN SALVADOR PRIN</t>
  </si>
  <si>
    <t>IRIS JOHANA PALMA CLEMENTE</t>
  </si>
  <si>
    <t>SOBEIDA DEL VALLE ROMERO DE VASQUEZ</t>
  </si>
  <si>
    <t>ANGEL OSCAR CARDENAS GUERRERO</t>
  </si>
  <si>
    <t>JOSE RAUL PACHECO IBARRA</t>
  </si>
  <si>
    <t>SOLANGEL DEL VALLE HERNANDEZ YBARRA</t>
  </si>
  <si>
    <t>YOSNEL ALEJANDRO ANDARA MERLO</t>
  </si>
  <si>
    <t>01020497600000270018</t>
  </si>
  <si>
    <t>01020133150000291628</t>
  </si>
  <si>
    <t>01750184460076411008</t>
  </si>
  <si>
    <t>01020243470100025913</t>
  </si>
  <si>
    <t>01020540990000389064</t>
  </si>
  <si>
    <t>01020160880000412203</t>
  </si>
  <si>
    <t>01020243470100026298</t>
  </si>
  <si>
    <t>01050026510026370751</t>
  </si>
  <si>
    <t>01020101260000293273</t>
  </si>
  <si>
    <t>01020383010100086273</t>
  </si>
  <si>
    <t>01020384890000047319</t>
  </si>
  <si>
    <t>01020467400000588289</t>
  </si>
  <si>
    <t>01020221360000836562</t>
  </si>
  <si>
    <t>01020221380000836575</t>
  </si>
  <si>
    <t>01020228130000171528</t>
  </si>
  <si>
    <t>01020161620000173283</t>
  </si>
  <si>
    <t>01020616230000080839</t>
  </si>
  <si>
    <t>01750677370076141181</t>
  </si>
  <si>
    <t>01020467420000604626</t>
  </si>
  <si>
    <t>0102038302000021491</t>
  </si>
  <si>
    <t xml:space="preserve"> GUARICO</t>
  </si>
  <si>
    <t xml:space="preserve"> MIRANDA</t>
  </si>
  <si>
    <t>COORDINACION DE RESERVORIO Y PRODUCION INTEGRAL DE PLANTAS DE MIRANDA</t>
  </si>
  <si>
    <t>COORDINACION DE RESERVORIO Y PRODUCION INTEGRAL DE PLANTAS DE NUEVA ESPARTA</t>
  </si>
  <si>
    <t xml:space="preserve"> NUEVA ESPARTA</t>
  </si>
  <si>
    <t>COORDINADORA DE COMPRAS DE GESTION ADMINISTRATIVA</t>
  </si>
  <si>
    <t>01020540920100008176</t>
  </si>
  <si>
    <t>YUSBEISDY ALEJANDRA MORALES CALDEA</t>
  </si>
  <si>
    <t xml:space="preserve">DAMARIS IVETH CUETO RIVAS </t>
  </si>
  <si>
    <t xml:space="preserve">ANALISTA DE DIRECCION DE GESTION HUMANA </t>
  </si>
  <si>
    <t>01020222180000092746</t>
  </si>
  <si>
    <t>TSU DE ADMINISTRACION DE RRHH</t>
  </si>
  <si>
    <t>ANALISTA DE PLANTACION CONSERVACION DE ESPECIES VEGETALES</t>
  </si>
  <si>
    <t>GRISEL AYARI RENGIFO ORTEGA</t>
  </si>
  <si>
    <t>01630225262253019182</t>
  </si>
  <si>
    <t>01020132280000053031</t>
  </si>
  <si>
    <t>DIRECCIÓN DE GESTION HUMANA</t>
  </si>
  <si>
    <t>01050019271019308974</t>
  </si>
  <si>
    <t>retroactivo ivss</t>
  </si>
  <si>
    <t>retroactivo faov</t>
  </si>
  <si>
    <t>retroactivo rpe</t>
  </si>
  <si>
    <t>retroactivo tss</t>
  </si>
  <si>
    <t>TOTAL RETROACTIVO DE DEDUCCIONES</t>
  </si>
  <si>
    <t>TOTAL PATRONAL</t>
  </si>
  <si>
    <t>TOTAL RETROACTIVO PATRONAL</t>
  </si>
  <si>
    <t>JOSE AGUSTIN PINTO DOUGLAS</t>
  </si>
  <si>
    <t>KISYS DEL VALLE ACOSTA AÑEZ</t>
  </si>
  <si>
    <t>BLONDELL SALAS GUSTAVO ENRIQUE</t>
  </si>
  <si>
    <t>OBRERO DE DIRECCION DE LA GESTION ADMINISTRATIVA</t>
  </si>
  <si>
    <t>01020245110100031173</t>
  </si>
  <si>
    <t>01560006390300637712</t>
  </si>
  <si>
    <t>100% BANCO</t>
  </si>
  <si>
    <t>01020876980000257277</t>
  </si>
  <si>
    <t>01020243430000266909</t>
  </si>
  <si>
    <t>DIRECCIÓN DE RESERVORIO Y PRODUCCION INTEGRAL DE PLANTAS (ZULIA)</t>
  </si>
  <si>
    <t>COORDINADOR DE PRODUCCION</t>
  </si>
  <si>
    <t>COORDINADOR DE ORGANIZACIÓN DE ESTADO</t>
  </si>
  <si>
    <t>FALTAS INJUSTIFICADAS POR 6 MESES</t>
  </si>
  <si>
    <t>RENUNCIA</t>
  </si>
  <si>
    <t xml:space="preserve">FALTA INJUSTIFICADAS </t>
  </si>
  <si>
    <t>PASAR DE SUSPENDIDO A EGRESO</t>
  </si>
  <si>
    <t xml:space="preserve">CESE DE FUNCIONES SEGÚN MEMO ENVIADO POR EL DIRECTOR ESTADAL </t>
  </si>
  <si>
    <t>REYES GONZALEZ ANDRES DAVID</t>
  </si>
  <si>
    <t>01050017660017579775</t>
  </si>
  <si>
    <t>01020738060000020514</t>
  </si>
  <si>
    <t>COORDINADOR DE DIRECCIÓN INTERNA</t>
  </si>
  <si>
    <t>01020383020000321491</t>
  </si>
  <si>
    <t xml:space="preserve">COORDINADOR DE PLANTACIÓN </t>
  </si>
  <si>
    <t>01020435610000868611</t>
  </si>
  <si>
    <t>24/08/2021 SUSPENDIDO FALTAS INJUSTIFICADAS</t>
  </si>
  <si>
    <t>23/08/2021 RENUNCIO</t>
  </si>
  <si>
    <t>23/08/2021 FALTA INJUSTIFUCADAS</t>
  </si>
  <si>
    <t>01/09/2021 RENUNCIO</t>
  </si>
  <si>
    <t xml:space="preserve">LUGO ALMEIDA PEDRO JOSE </t>
  </si>
  <si>
    <t>ACEVEDO YERRY DE JESUS</t>
  </si>
  <si>
    <t>PEDRO SAMIR APARICIOS RIVAS</t>
  </si>
  <si>
    <t>ADRIAN JESUS HERNANDEZ</t>
  </si>
  <si>
    <t>ALICIA RONDON MIJARES</t>
  </si>
  <si>
    <t>SERGIO JOSE DAVILA SANDOVAL</t>
  </si>
  <si>
    <t>BETTY PEÑA LOPEZ</t>
  </si>
  <si>
    <t>MARIA GRAZZIA GARCIA RODRIGUEZ</t>
  </si>
  <si>
    <t>NELLY DEL VALLE RODRIGUEZ RAMIREZ</t>
  </si>
  <si>
    <t>MARBELING COROMOTO HERNANDEZ ANGULO</t>
  </si>
  <si>
    <t xml:space="preserve">JESUS ANTONIO NAZARENO BARRIOS SALAS </t>
  </si>
  <si>
    <t>KARELYS DESIRE YANEZ ALVAREZ</t>
  </si>
  <si>
    <t>WENDY SUAREZ</t>
  </si>
  <si>
    <t>ROSA ADELA MILLAN DE GERDEL</t>
  </si>
  <si>
    <t>DUBAL JOAQUIN VIERA DURAN</t>
  </si>
  <si>
    <t xml:space="preserve">YUCELY DURAN </t>
  </si>
  <si>
    <t>YAMILE CARREÑO</t>
  </si>
  <si>
    <t>ALFREDO ENRIQUE SIERRA MUJICA</t>
  </si>
  <si>
    <t>JUNIOR ALEJANDRO MARTINEZ</t>
  </si>
  <si>
    <t>YASMIN AMARILIS PEREZ TOVAR</t>
  </si>
  <si>
    <t>ANGELY YUXELY PIÑANGO CONDE</t>
  </si>
  <si>
    <r>
      <t xml:space="preserve">INGRESO DE MAYO 2021 </t>
    </r>
    <r>
      <rPr>
        <b/>
        <sz val="11"/>
        <color rgb="FFFF0000"/>
        <rFont val="Calibri"/>
        <family val="2"/>
        <scheme val="minor"/>
      </rPr>
      <t>(CUADRILLA)</t>
    </r>
  </si>
  <si>
    <t xml:space="preserve">ANALISTA </t>
  </si>
  <si>
    <t xml:space="preserve"> DIRECCIÓN DE RESERVORIO Y PRODUCCION INTEGRAL DE PLANTAS</t>
  </si>
  <si>
    <t>01020738080000031639</t>
  </si>
  <si>
    <t>01020143830101417146</t>
  </si>
  <si>
    <t>01020364370000708522</t>
  </si>
  <si>
    <t>01020243480000255350</t>
  </si>
  <si>
    <t>01020441130000075271</t>
  </si>
  <si>
    <t>01020681240000040620</t>
  </si>
  <si>
    <t>01020354650000052692</t>
  </si>
  <si>
    <t>01630309773095007398</t>
  </si>
  <si>
    <t>01020334180000103253</t>
  </si>
  <si>
    <t>01020245110100036714</t>
  </si>
  <si>
    <t>01020152790100062368</t>
  </si>
  <si>
    <t>01020322810100106038</t>
  </si>
  <si>
    <t>01750068680073761090</t>
  </si>
  <si>
    <t>01020352010000044927</t>
  </si>
  <si>
    <t>01020876960000257264</t>
  </si>
  <si>
    <t>01020876940000257413</t>
  </si>
  <si>
    <t>01020501820006650360</t>
  </si>
  <si>
    <t>01020189670000222053</t>
  </si>
  <si>
    <t>01020466690000552163</t>
  </si>
  <si>
    <t>01020228170000319982</t>
  </si>
  <si>
    <t>01020734730100005407</t>
  </si>
  <si>
    <t xml:space="preserve"> DISTRITO CAPITAL</t>
  </si>
  <si>
    <t>PROFESIONA</t>
  </si>
  <si>
    <t>renuncio 01/09/2021</t>
  </si>
  <si>
    <t>01020481070101978590</t>
  </si>
  <si>
    <t>BACHILLER EN CIENCIA</t>
  </si>
  <si>
    <t>ABOGADO</t>
  </si>
  <si>
    <t>LINCENCIADO EN GESTION AMBIENTAL</t>
  </si>
  <si>
    <t>INGENIERA AGROINDUSTRAIL</t>
  </si>
  <si>
    <t xml:space="preserve"> INGENIERA EN MOLINERIA.</t>
  </si>
  <si>
    <t>TECNICO SUPERIOR EN AGROALIMENTACION.</t>
  </si>
  <si>
    <t>INGENIERO AGRONOMO</t>
  </si>
  <si>
    <t xml:space="preserve"> INGENIERO DE AGRO INDUSTRIAL</t>
  </si>
  <si>
    <t>TECNICO SUPERIOR EN TECNOLOGIA DE RECURSOS NATURALES RENOVABLES.</t>
  </si>
  <si>
    <t>LINCENCIADO EN SOCIOLOGIA</t>
  </si>
  <si>
    <t>INGENIERO EN INFORMATICA</t>
  </si>
  <si>
    <t>EDUCACION EN MEDIA GENERAL EN CIENCIA</t>
  </si>
  <si>
    <t>INGENIERA EN INFORMATICA.</t>
  </si>
  <si>
    <t>DOCTOR EN ESPECIALIDAD EDUACION INTEGRAL.</t>
  </si>
  <si>
    <t>COORDINADOR DE PRODUCCIÓN AL CIUDADANO</t>
  </si>
  <si>
    <t>STEFANO GIUSEPPE BORZACCHINI MARINO</t>
  </si>
  <si>
    <t>ANYULIMAR ABIMELETH ULTRERA CASTAÑEDA</t>
  </si>
  <si>
    <t>JADELYN IVANNET FLORES RIVERA</t>
  </si>
  <si>
    <t>ANALISTA COORDINACIÓN DE PRENSA</t>
  </si>
  <si>
    <t>DIRECCIÓN DE RESERVORIO Y PRODUCCIÓN INTEGRAL DE PLANTAS (MIRANDA)</t>
  </si>
  <si>
    <t>01020501810007225082</t>
  </si>
  <si>
    <t>01020662610100005248</t>
  </si>
  <si>
    <t>AYRTON LOVERA</t>
  </si>
  <si>
    <t>01050079611079685863</t>
  </si>
  <si>
    <t>JOHANDRY RINCON RINCON</t>
  </si>
  <si>
    <t>01020133160000085300</t>
  </si>
  <si>
    <t>EVELIO RAMON LUGO</t>
  </si>
  <si>
    <t>01020876950000133388</t>
  </si>
  <si>
    <t>ELIANA MARIA SANCHEZ ALDANA</t>
  </si>
  <si>
    <t>01020501830000294654</t>
  </si>
  <si>
    <t>RONALD VILLEGAS</t>
  </si>
  <si>
    <t>01020222110000047649</t>
  </si>
  <si>
    <t>DENIS ENRIQUE SOTO ARCIA</t>
  </si>
  <si>
    <t>01020501810004233297</t>
  </si>
  <si>
    <t>RENUNCIO 08/09/21</t>
  </si>
  <si>
    <t>TOTAL A PAGAR</t>
  </si>
  <si>
    <t>VALECILLOS CELIS YOHANA ALEJANDRA</t>
  </si>
  <si>
    <t>01020228120000231879</t>
  </si>
  <si>
    <t>KLEIBER JOSE LUGO CHARAIMA</t>
  </si>
  <si>
    <t>BERVESI RUIZ MAIKOL STEVENS</t>
  </si>
  <si>
    <t>YENIFER MAIGORIS</t>
  </si>
  <si>
    <t>JHON JAIRO GARCIA</t>
  </si>
  <si>
    <t>WILLIAM ORLANDO MORA CORREA</t>
  </si>
  <si>
    <t>MARIA DEL CARMEN SALCEDO LINAREZ</t>
  </si>
  <si>
    <t>VILLAMIZAR PARRA GLADYS GABRIELA</t>
  </si>
  <si>
    <t>COORDINADORA DE RESERVORIO Y PRODUCCION INTEGRAL DE LAS PLANTAS</t>
  </si>
  <si>
    <t xml:space="preserve"> COORDINADOR DE ORGANIZACIÓN DEL PODER POPULAR</t>
  </si>
  <si>
    <t>COORDINADOR DE PLANTACION</t>
  </si>
  <si>
    <t>COORINADORA DE FORMACION</t>
  </si>
  <si>
    <t>ISIS MARGARITA CAMPOS ROJAS</t>
  </si>
  <si>
    <t>RUSTMINI DANIELA ROJAS DUGARTE</t>
  </si>
  <si>
    <t>CARMEN AZUCENA HERRERA GARCIA</t>
  </si>
  <si>
    <t>DELVIS LUIZET RONDON PEREZ</t>
  </si>
  <si>
    <t>LEOMAR JOSE QUEREIGUA ARPON</t>
  </si>
  <si>
    <t>COORDINADOR DE ORGANIZACIONES Y ATENCIÓN AL PODER POPULAR</t>
  </si>
  <si>
    <t>ANALISTA DE LA COORDINADOR DE ORGANIZACIONES Y ATENCIÓN AL PODER POPULAR</t>
  </si>
  <si>
    <t>COORDINACION DE FORMACION Y CAPACITACION DE MIRANDA</t>
  </si>
  <si>
    <t>01020263950100017561</t>
  </si>
  <si>
    <t>01020334120000683964</t>
  </si>
  <si>
    <t>01750185290072551373</t>
  </si>
  <si>
    <t>01020219160000108850</t>
  </si>
  <si>
    <t>01020119560100045814</t>
  </si>
  <si>
    <t>01020119510000233330</t>
  </si>
  <si>
    <t>01020219120000288916</t>
  </si>
  <si>
    <t>01340945559461647135</t>
  </si>
  <si>
    <t>01020501830004088468</t>
  </si>
  <si>
    <t>01020224880100024564</t>
  </si>
  <si>
    <t>01020246910000140957</t>
  </si>
  <si>
    <t>01020236170000181372</t>
  </si>
  <si>
    <t>01020138180000122001</t>
  </si>
  <si>
    <t>BANESCO</t>
  </si>
  <si>
    <t xml:space="preserve"> BARINAS</t>
  </si>
  <si>
    <t>OBRERA</t>
  </si>
  <si>
    <t>PROFESIONAL RELACIONES INTERNACIONAL</t>
  </si>
  <si>
    <t>01020877720100002299</t>
  </si>
  <si>
    <t>EDGARDO BLANCO</t>
  </si>
  <si>
    <t>SALVADOR ALBERTO GUADAMO</t>
  </si>
  <si>
    <t>PLANIFICACIÓN</t>
  </si>
  <si>
    <t>JOANDER ALVARADO</t>
  </si>
  <si>
    <t>01750341360060737117</t>
  </si>
  <si>
    <t>BANCO</t>
  </si>
  <si>
    <t>SAEL ARTURO FUENTES OLIVO</t>
  </si>
  <si>
    <t>01020161630100064522</t>
  </si>
  <si>
    <t>FALTAS INJUSTIFICADAS 14/09/2021</t>
  </si>
  <si>
    <t>FALTAS INJUSTIFICADAS 20/09/2021</t>
  </si>
  <si>
    <t>FALTAS INJUsTIFICADAS 22/09/2021</t>
  </si>
  <si>
    <t>FALTAS INJUSTIFICADAS 22/09/2021</t>
  </si>
  <si>
    <t>FALTAS INJUSTIFICADAS 21/09/2021</t>
  </si>
  <si>
    <t>FALTAS INJUSTIFICADAS 1/10/2021</t>
  </si>
  <si>
    <t>COORDINADOR de INVESTIGACION E INNOVACION</t>
  </si>
  <si>
    <t>01020569390000161640</t>
  </si>
  <si>
    <t>COORDINADORA DE ORGANIZACIÓN</t>
  </si>
  <si>
    <t>AUDITOR INTERNO ENCARGADO</t>
  </si>
  <si>
    <t>AUDITORIA INTERNA</t>
  </si>
  <si>
    <t xml:space="preserve">COORDINADOR DE PRODUCCION INTEGRAL DE LAS PLANTAS </t>
  </si>
  <si>
    <t xml:space="preserve">RIVAS MORENO WILLIAM JOSE </t>
  </si>
  <si>
    <t>MAIZ CABELLO ANDRES ALEJANDRO</t>
  </si>
  <si>
    <t xml:space="preserve">NAVAS PUENTES JOSELIN ORIANA </t>
  </si>
  <si>
    <t>CLAUDIO ALIRIO ROJAS ALVARADO</t>
  </si>
  <si>
    <t>RUTH ONEIDA LANDAETA</t>
  </si>
  <si>
    <t xml:space="preserve"> JESUS ANDRES JIMENEZ CALVILLO</t>
  </si>
  <si>
    <t>JACOB TOVAR MARCANO</t>
  </si>
  <si>
    <t>YOVANNY DUGLAS</t>
  </si>
  <si>
    <t>MARLENY MORENO</t>
  </si>
  <si>
    <t>LAURA MARAGUACARE</t>
  </si>
  <si>
    <t>DANIEL JOSE ANTUNEZ IBANEZ</t>
  </si>
  <si>
    <t xml:space="preserve">ALVARADO FRANCISCO URRIBARRI NAVA </t>
  </si>
  <si>
    <t>JORGE LUIS POMAREZ RINCON</t>
  </si>
  <si>
    <t xml:space="preserve">JULIETA EDUVIGIS ESCOBAR </t>
  </si>
  <si>
    <t>CASTELLANO LOPEZ OMAR ENRIQUE</t>
  </si>
  <si>
    <t xml:space="preserve">VERONICA VALERIA HERNANDEZ </t>
  </si>
  <si>
    <t xml:space="preserve">RUSTMINI DANIELA ROJAS DUGARTE </t>
  </si>
  <si>
    <t>LEOMAR JOSE QUEIGUA ARPON</t>
  </si>
  <si>
    <t>JEIFER ALEJANDRO MORILLO ALVARADO</t>
  </si>
  <si>
    <t xml:space="preserve">HERMINIA LUCIA LADERA </t>
  </si>
  <si>
    <t xml:space="preserve">WILKERMAN JESUS CHIRINO </t>
  </si>
  <si>
    <t xml:space="preserve">PAOLIS YENKARI BONILLO JIMENEZ </t>
  </si>
  <si>
    <t xml:space="preserve">FRANKLIS MONTERO FUENTES </t>
  </si>
  <si>
    <t>LEON RENGIFO LESLIE ROSA</t>
  </si>
  <si>
    <t>MARIA VALENTINA PARRA PERICANA</t>
  </si>
  <si>
    <t>CARDONA MARIN MIGUEL JOSE</t>
  </si>
  <si>
    <t>LAKSWY CASTRO</t>
  </si>
  <si>
    <t>COBO JIMENEZ JOSE ANGEL</t>
  </si>
  <si>
    <t xml:space="preserve"> DIRECTOR</t>
  </si>
  <si>
    <t>ANALSITA</t>
  </si>
  <si>
    <t>COORDINADOR DE PLANTACION Y CONSERVACION DE ESPECIE VEGETALES</t>
  </si>
  <si>
    <t>01020284180000182892</t>
  </si>
  <si>
    <t>01020556530000017446</t>
  </si>
  <si>
    <t>01020687190100005485</t>
  </si>
  <si>
    <t>01020161620100064514</t>
  </si>
  <si>
    <t>01020872620000118918</t>
  </si>
  <si>
    <t>01020228150000250180</t>
  </si>
  <si>
    <t>01020512310000138011</t>
  </si>
  <si>
    <t>01020471260000155748</t>
  </si>
  <si>
    <t>01370056770001331861</t>
  </si>
  <si>
    <t>01020662680000117540</t>
  </si>
  <si>
    <t>01160067130027279006</t>
  </si>
  <si>
    <t>01020472160100019497</t>
  </si>
  <si>
    <t>01020246990000027973</t>
  </si>
  <si>
    <t>01750677380075964959</t>
  </si>
  <si>
    <t>01020489590000019240</t>
  </si>
  <si>
    <t>01020412720100146378</t>
  </si>
  <si>
    <t>01050015000015401650</t>
  </si>
  <si>
    <t>SOFITASA</t>
  </si>
  <si>
    <t>01020872610000180580</t>
  </si>
  <si>
    <t>01020872610100002365</t>
  </si>
  <si>
    <t>01020456910000344151</t>
  </si>
  <si>
    <t xml:space="preserve"> TACHIRA</t>
  </si>
  <si>
    <t>VARGA</t>
  </si>
  <si>
    <t xml:space="preserve">MIRANDA </t>
  </si>
  <si>
    <r>
      <t>BACHILLER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</si>
  <si>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PROFESIONAL </t>
  </si>
  <si>
    <t>DOCTOR EN CIENCIAS DE EDUCACION</t>
  </si>
  <si>
    <t>ECONOMISTA</t>
  </si>
  <si>
    <t>JAIDITH CARLETH MONSALVE</t>
  </si>
  <si>
    <t>01020221330100338708</t>
  </si>
  <si>
    <t>PROFESOR</t>
  </si>
  <si>
    <t>COORDINADOR DE RELACIONES INSTITUCIONALES</t>
  </si>
  <si>
    <t>DIRECCIÓN DE RELACIONES INSTITUCIONALES</t>
  </si>
  <si>
    <t>YESSIREL ANDREANIX SANCHEZ ACOSTA</t>
  </si>
  <si>
    <t>COORDINADORA DE ATENCIÓN Y VINCULACIÓN DE MOVIMIENTOS ECOSOCIALISTA</t>
  </si>
  <si>
    <t>01020687190000181097</t>
  </si>
  <si>
    <t>01020352060000299646</t>
  </si>
  <si>
    <t>ANTHONY JESUS MONIA BARRIOS</t>
  </si>
  <si>
    <t>COORDINADOR DE RESERVORIO Y PRODUCCIÓN INTEGRAL DE PLANTAS</t>
  </si>
  <si>
    <t>13/10/2021 FALTAS INJUSTIFICADA</t>
  </si>
  <si>
    <t>15/10/2021 CESE DE FUNCIÓN</t>
  </si>
  <si>
    <t>COORDINADOR DE GESTIÓN ORGANICA</t>
  </si>
  <si>
    <t>DIRECCION DE CAPACITACION</t>
  </si>
  <si>
    <t>LENIN JOSE BARROS VARGILLAS</t>
  </si>
  <si>
    <t>YADIGLA COROMOTO DURAN RONDON</t>
  </si>
  <si>
    <t>FREDDY ALBERTO GUILLEN SERRANO</t>
  </si>
  <si>
    <t>YOHEL JOSE MORALES GOMEZ</t>
  </si>
  <si>
    <t xml:space="preserve">PINTO PINTO JENIFER </t>
  </si>
  <si>
    <t xml:space="preserve">YASNELO RAFAEL GALLARDO </t>
  </si>
  <si>
    <t>JULIO DOMINGO BRICEÑO ROMERO</t>
  </si>
  <si>
    <t>GONZALEZ ROMERO ANA PAULA</t>
  </si>
  <si>
    <t>KEYTON ANTONIO AVILA BUSTACARA</t>
  </si>
  <si>
    <t>MONTOYA NOGUERA ISBELI DESIRE</t>
  </si>
  <si>
    <t xml:space="preserve">SALLOUD OROPEZA GENTIANY NAYAT </t>
  </si>
  <si>
    <t>MACHADO DONACIMIENTO ANGEL GABRIEL</t>
  </si>
  <si>
    <t xml:space="preserve">NOGALES PALACIOS KATHERINE FRANCIS </t>
  </si>
  <si>
    <t>ESTEBAN JOSE GARCIA URIEPERO</t>
  </si>
  <si>
    <t>RONY EMMANUEL JIMENEZ ROSENDO</t>
  </si>
  <si>
    <t xml:space="preserve">NOHELIA RODRIGUEZ </t>
  </si>
  <si>
    <t>CHACIN FLORES REY DAVID</t>
  </si>
  <si>
    <t xml:space="preserve">SARA FRANCESCA VALENTINA SOLER MALDERA </t>
  </si>
  <si>
    <t>WUISLENNY DEL CARMEN BERROTERAN SOSA</t>
  </si>
  <si>
    <t xml:space="preserve">FERNANDEZ GUTIERREZ CLISDEIRIS CARMELA </t>
  </si>
  <si>
    <t>AGRIZONES RANGEL KEREN FELICIA</t>
  </si>
  <si>
    <t xml:space="preserve">CARLOS ALEXANDER ADRIAN ARAQUE </t>
  </si>
  <si>
    <t>01020501870006910356</t>
  </si>
  <si>
    <t>01020143820101410982</t>
  </si>
  <si>
    <t>01020115260100059827</t>
  </si>
  <si>
    <t>01750677390075990520</t>
  </si>
  <si>
    <t>01020169190000371409</t>
  </si>
  <si>
    <t>01020910230100000992</t>
  </si>
  <si>
    <t>01020144690000063429</t>
  </si>
  <si>
    <t>01020215940109660500</t>
  </si>
  <si>
    <t>01020122580100077646</t>
  </si>
  <si>
    <t>01020263900000121183</t>
  </si>
  <si>
    <t>01020501800006510772</t>
  </si>
  <si>
    <t>01020311270103121289</t>
  </si>
  <si>
    <t>01020687110000078003</t>
  </si>
  <si>
    <t>01020105590000294489</t>
  </si>
  <si>
    <t>01020696180000356738</t>
  </si>
  <si>
    <t>01020743610000602741</t>
  </si>
  <si>
    <t>01020435680000905215</t>
  </si>
  <si>
    <t>01020151920000487500</t>
  </si>
  <si>
    <t>01020466620100078306</t>
  </si>
  <si>
    <t>01020698740000909978</t>
  </si>
  <si>
    <t>CRISBELY NAZARETH LEAL MARQUES</t>
  </si>
  <si>
    <t>01020743610000446376</t>
  </si>
  <si>
    <t xml:space="preserve">APURE </t>
  </si>
  <si>
    <t>COORDINADOR ORGANIZACIÓN</t>
  </si>
  <si>
    <t>COORDINADOR DE PLANTACIÓN</t>
  </si>
  <si>
    <t>DIRECTOR DE RELACIONES INSTITUCIONALES</t>
  </si>
  <si>
    <t>PROFESORA</t>
  </si>
  <si>
    <t>PROFESORA EN EDUCACIÓN COMERCIAL</t>
  </si>
  <si>
    <t>COORDINADORA DE RELACIONES INSTITUCIONALES</t>
  </si>
  <si>
    <t>DIRECTOR ESTADAL DE FALCON</t>
  </si>
  <si>
    <t>DIRECTOR ESTADAL DE BARINAS</t>
  </si>
  <si>
    <t>GUTIERRE ACOSTA JOSE ALEJANDRO</t>
  </si>
  <si>
    <t>23/09/2021 RENUNCIA</t>
  </si>
  <si>
    <t>COORDINADOR DE CONTROL DE GESTIÓN</t>
  </si>
  <si>
    <t>01020399630000357083</t>
  </si>
  <si>
    <t>01020128450000238306</t>
  </si>
  <si>
    <t>01160141310209262125</t>
  </si>
  <si>
    <t>22/10/2021 RENUNCIA</t>
  </si>
  <si>
    <t>15/10/2021 RENUNCIA</t>
  </si>
  <si>
    <t>01/09/2021 RENUNCIA</t>
  </si>
  <si>
    <t>COORDINADOR DEL VIEVERO DE SANTA ROSA</t>
  </si>
  <si>
    <t>01020687140000181712</t>
  </si>
  <si>
    <t>COORDINADOR DE ORGANIZACIÓN DEL PODER POPULAR</t>
  </si>
  <si>
    <t>LOPEZ MEJIA JOSE RAFAEL</t>
  </si>
  <si>
    <t>DURAN NODA AYBERSON HUMBERTO</t>
  </si>
  <si>
    <t>MORENO LOPEZ VICTOR ALFONSO</t>
  </si>
  <si>
    <t>YALEXY MALENY CADENA MONTOYA</t>
  </si>
  <si>
    <t>RIVAS BERROTERAN ALJELAY DEL CARMEN</t>
  </si>
  <si>
    <t>CORRO ACOSTA GENESIS MARIBEL</t>
  </si>
  <si>
    <t>YONNEIKER ALEJANDRO HERRERA ACOSTA</t>
  </si>
  <si>
    <t>ALEJANDRO LUCIANO ALVARADO BUSTOS</t>
  </si>
  <si>
    <t>OSCAR ANTONIO ROJAS SOTO</t>
  </si>
  <si>
    <t>YOHIFER MANUEL GUTIERREZ LUGO</t>
  </si>
  <si>
    <t>VICTOR ALEJANDRO VILLARROEL COVIS</t>
  </si>
  <si>
    <t>RODOLFO ALEXANDER MALDONADO CHACON</t>
  </si>
  <si>
    <t>YURBI ALEXANDRA BERROTERAN SOSA</t>
  </si>
  <si>
    <t>COORDINADOR DE INVESTIGACIÓN</t>
  </si>
  <si>
    <t>01020333350000379883</t>
  </si>
  <si>
    <t>01750313810072353859</t>
  </si>
  <si>
    <t>01020501830006966591</t>
  </si>
  <si>
    <t>01020128420000379838</t>
  </si>
  <si>
    <t>01020501890109396967</t>
  </si>
  <si>
    <t>01020489560102178862</t>
  </si>
  <si>
    <t>01020221320000863506</t>
  </si>
  <si>
    <t>01020221340000841939</t>
  </si>
  <si>
    <t>01020734790000157296</t>
  </si>
  <si>
    <t>01020169160000369783</t>
  </si>
  <si>
    <t>01020383090000339069</t>
  </si>
  <si>
    <t>01020383070000339056</t>
  </si>
  <si>
    <t>JULIO CESAR COLMENARES RODRIGUEZ</t>
  </si>
  <si>
    <t>01020228150000258991</t>
  </si>
  <si>
    <t>11/11/2021 RENUNCIA</t>
  </si>
  <si>
    <t>faltas injustificadas 16/11/2021</t>
  </si>
  <si>
    <t>Gudiño Paez Stefan Alexander</t>
  </si>
  <si>
    <t>Infantes Ramirez Junior Andres</t>
  </si>
  <si>
    <t>COORDINADOR DE ORGANIZACIÓN</t>
  </si>
  <si>
    <t>COORDINADORA DE INVESTIGACIÓN</t>
  </si>
  <si>
    <t>RENUNCIA 16/11/21</t>
  </si>
  <si>
    <t>faltas injustificadas 15/5/2021</t>
  </si>
  <si>
    <t>faltas injustificadas 15/5/2022</t>
  </si>
  <si>
    <t>EGRESO 15/11/21</t>
  </si>
  <si>
    <t>01020738010000212021</t>
  </si>
  <si>
    <t>LOREDANA ANDREINA CANINO ESCALONA</t>
  </si>
  <si>
    <t>ESTADO MIRANDA</t>
  </si>
  <si>
    <t>KENNY JOSE MORA GARCIA</t>
  </si>
  <si>
    <t>01020117980107832968</t>
  </si>
  <si>
    <t>YEFERSON RAFAEL CABRERA MENDOZA</t>
  </si>
  <si>
    <t>01020734770100009129</t>
  </si>
  <si>
    <t>ANTHONY JOSEPH FIGUEROA PARABABI</t>
  </si>
  <si>
    <t>01020501860004138033</t>
  </si>
  <si>
    <t>YESSISLEY NEDEZCA ABREU NOGUERA</t>
  </si>
  <si>
    <t>01050112150112254853</t>
  </si>
  <si>
    <t>01020115230000402682</t>
  </si>
  <si>
    <t>01020140310000173209</t>
  </si>
  <si>
    <t>01020383010000340236</t>
  </si>
  <si>
    <t>01020876950100005133</t>
  </si>
  <si>
    <t>01020435640000909347</t>
  </si>
  <si>
    <t>01750416900076926876</t>
  </si>
  <si>
    <t>01020145460000650641</t>
  </si>
  <si>
    <t>01020673170000615518</t>
  </si>
  <si>
    <t>01020399670000097796</t>
  </si>
  <si>
    <t>01020788600000146870</t>
  </si>
  <si>
    <t>ADRIANA CAROLINA QUINTERO SANCHEZ</t>
  </si>
  <si>
    <t>01020486140000146935</t>
  </si>
  <si>
    <t>GLADYS COROMOTO CACERES GONZALEZ</t>
  </si>
  <si>
    <t>01340132281322093744</t>
  </si>
  <si>
    <t>01020399600000397179</t>
  </si>
  <si>
    <t>RUTHDALIT BEATRIZ PALMA PEÑA</t>
  </si>
  <si>
    <t>01020101220000251558</t>
  </si>
  <si>
    <t>01020115260000090272</t>
  </si>
  <si>
    <t>01020256610000377869</t>
  </si>
  <si>
    <t>EGRESO 01/12/2021</t>
  </si>
  <si>
    <t>MACCO ALCALA FABIANNY DEL VALLE</t>
  </si>
  <si>
    <t>01020412700000378198</t>
  </si>
  <si>
    <t>COORDINADOR DE RESERVORIO Y PRODUCCIÓN INTEGRAL DE PLANTAS €</t>
  </si>
  <si>
    <t>COORDINADOR DE TRANSPORTE ( E)</t>
  </si>
  <si>
    <t>ticket Enero</t>
  </si>
  <si>
    <t>30/01/2022</t>
  </si>
  <si>
    <t>CULMINACIÓN DE CONTRATADOS 31/12/2121</t>
  </si>
  <si>
    <t>RENUNCIA 22/12/2021</t>
  </si>
  <si>
    <t>31/12/2021 FALTAS INJUSTIFICADA</t>
  </si>
  <si>
    <t>COORDINACIÓN DE RESERVORIO Y PRODUCCION INTEGRAL DE PLANTAS</t>
  </si>
  <si>
    <t>FALTAS INJUSTIFICADAS 31/12/2021</t>
  </si>
  <si>
    <t>HP</t>
  </si>
  <si>
    <t>Período Nro 01, 01/1/2022 - 30/1/2022</t>
  </si>
  <si>
    <t>FECHA DE GRESO</t>
  </si>
  <si>
    <t>17/01/2022 PROBLEMA BANCARIO</t>
  </si>
  <si>
    <t>BALSEIRO JONAIKER JOSE</t>
  </si>
  <si>
    <t>01020140380106008297</t>
  </si>
  <si>
    <t>MARY PEREZ</t>
  </si>
  <si>
    <t>AÑO 2022</t>
  </si>
  <si>
    <t>Período Nro 02, 16/01/2022 - 30/01/2022</t>
  </si>
  <si>
    <t>01020132260100025759</t>
  </si>
  <si>
    <t>01020475540104830828</t>
  </si>
  <si>
    <t>01020221310000892108</t>
  </si>
  <si>
    <t>DIRECTOR DE PLANIFICACIÓN</t>
  </si>
  <si>
    <t>COMPLEMENTO  DE SUELDO CONTRATADO, EMPLEADO Y OBRERO</t>
  </si>
  <si>
    <t>ARELIS NATALIA ROLON LUGO</t>
  </si>
  <si>
    <t>01020117940000480510</t>
  </si>
  <si>
    <t>COORDINADORA DE PRODUCCIÓN Y CONSERVACIÓN DE ESPECIE VEGETAL</t>
  </si>
  <si>
    <t>COORDINADOR  DE PLANTACIÓN Y PRESERVACIÓN DE PLANTAS</t>
  </si>
  <si>
    <t>COORDINADOR DE FORMACIÓN Y CAPACITACIÓN</t>
  </si>
  <si>
    <t>01020481010101975749</t>
  </si>
  <si>
    <t xml:space="preserve">COORDINADORA DE PRODUCCIÓN </t>
  </si>
  <si>
    <t>ALVIS SOTILLO KIMBERLYN STEFANIE</t>
  </si>
  <si>
    <t>FRANCO VASQUEZ JOSE ALBERTO</t>
  </si>
  <si>
    <t>MEDINAS GOMEZ ROSA ISABEL</t>
  </si>
  <si>
    <t>VILLEGAS TORRES JOSE LUIS</t>
  </si>
  <si>
    <t xml:space="preserve">MEDINAS GOMEZ MARY CRUZ </t>
  </si>
  <si>
    <t>PEREZ ROJAS DOUGLAS RAFAEL</t>
  </si>
  <si>
    <t>GALLARDO PRIETO ANDRILUZ DAYANA</t>
  </si>
  <si>
    <t>ECHEVERRIA FONSECA YOXANDRA MARGARITA</t>
  </si>
  <si>
    <t>OTERO CALVO JOSE GREGORIO</t>
  </si>
  <si>
    <t>PARRA PINEDA JOSE MOISES</t>
  </si>
  <si>
    <t>MACHADO DONACIMIENTO ANGIE LISBET</t>
  </si>
  <si>
    <t>ESPECIALISTA</t>
  </si>
  <si>
    <t xml:space="preserve">LICENCIADO </t>
  </si>
  <si>
    <t>LICENCIADO EN CIENCIA ADMINISTRATIVA Y GERENCIALES</t>
  </si>
  <si>
    <t xml:space="preserve">LICENCIADO EN ADMINISTRACION </t>
  </si>
  <si>
    <t>LICENCIADO EN COMUNICACIÓN SOCIAL</t>
  </si>
  <si>
    <t xml:space="preserve">LICENCIADO EN EDUCACION </t>
  </si>
  <si>
    <t xml:space="preserve">LICENCIADO EN GESTION AMBIENTAL </t>
  </si>
  <si>
    <t>LICENCIADO EN EDUCACION</t>
  </si>
  <si>
    <t>LICENCIADO EN TERAPIA OCUPACIONAL</t>
  </si>
  <si>
    <t>LICENCIADO EN EDUCACION INTEGRAL</t>
  </si>
  <si>
    <t>LICENCIADO EN GESTION DE SALUD PUBLICA</t>
  </si>
  <si>
    <t>LICENCIADO EN ADMINISTRACION Y GESTION MUNICIPAL</t>
  </si>
  <si>
    <t>LICENCIADO EN BIOLOGIA</t>
  </si>
  <si>
    <t>LICENCIADO EN CONTADURIA PUBLICA</t>
  </si>
  <si>
    <t>LICENCIADO EN GESTION AMBIENTAL</t>
  </si>
  <si>
    <t>LICENCIADO EN EDUCACION MENCION EDUCACION FISICA</t>
  </si>
  <si>
    <t xml:space="preserve"> LICENCIADO EN EDUCACION</t>
  </si>
  <si>
    <t>LICENCIADO EN EDUCACION AGROPECUARIA</t>
  </si>
  <si>
    <t>LICENCIADO EN EDUCACION EN CIENCIA SOCIAL MENCION TURISMO</t>
  </si>
  <si>
    <t>T.S.U.</t>
  </si>
  <si>
    <t>T.S.U. ADMINISTRACION FINANZA</t>
  </si>
  <si>
    <t xml:space="preserve">T.S.U. INFORMATICA </t>
  </si>
  <si>
    <t xml:space="preserve">T.S.U. AGROALIMENTACION </t>
  </si>
  <si>
    <t>T.S.U. TURISMO</t>
  </si>
  <si>
    <t>T.S.U. ADMINISTRACION DE EMPRESA</t>
  </si>
  <si>
    <t>ACC-000003-ACC-000003-01-ACC-000003-01-01</t>
  </si>
  <si>
    <t>OLIVIER MARTINEZ YOENDRY ISRAEL</t>
  </si>
  <si>
    <t>GARCIA APONTE FATIMA LINMARIS</t>
  </si>
  <si>
    <t>MORENO RUGGIERO ALEXANDER JOSE</t>
  </si>
  <si>
    <t>DIRECTOR ESTADAL DE BOLIVAR</t>
  </si>
  <si>
    <t>01020616230000363323</t>
  </si>
  <si>
    <t>01020457730000593177</t>
  </si>
  <si>
    <t>01020476310000240174</t>
  </si>
  <si>
    <t>Período Nro 03, 1/02/2022 - 15/2/2022</t>
  </si>
  <si>
    <t>01020466690000805580</t>
  </si>
  <si>
    <t>JOSE ANTONIO ORTIGOZA RANGEL</t>
  </si>
  <si>
    <t>ROSAYSMA MARIA CARRION RODRÍGUEZ</t>
  </si>
  <si>
    <t>JOSE DEL CARMEN HERNANDEZ HERNANDEZ</t>
  </si>
  <si>
    <t>DANILO GREGORIO TOLEDO PEÑALVER</t>
  </si>
  <si>
    <t>ACC-000001-ACC-000001-01-ACC-000001-01-04</t>
  </si>
  <si>
    <t>ACC-000001-ACC-000001-01-ACC-000001-01-05</t>
  </si>
  <si>
    <t>01020117960000083328</t>
  </si>
  <si>
    <t>01020636750000070865</t>
  </si>
  <si>
    <t>01020399600109652915</t>
  </si>
  <si>
    <t>01020399600109661226</t>
  </si>
  <si>
    <t>T.S.U</t>
  </si>
  <si>
    <t>28/02/2022</t>
  </si>
  <si>
    <t>COORDINADOR DE FORMACIÓN</t>
  </si>
  <si>
    <t>INGRESO DE MAYO 2021 (CUADRILLA)</t>
  </si>
  <si>
    <t xml:space="preserve">RESUMEN DE NOMINA 1RA QNA DE FEBRERO 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</si>
</sst>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 * #,##0.00_ ;_ * \-#,##0.00_ ;_ * &quot;-&quot;??_ ;_ @_ "/>
    <numFmt numFmtId="164" formatCode="_ &quot;Bs.S&quot;\ * #,##0.00_ ;_ &quot;Bs.S&quot;\ * \-#,##0.00_ ;_ &quot;Bs.S&quot;\ * &quot;-&quot;??_ ;_ @_ "/>
    <numFmt numFmtId="165" formatCode="&quot;Bs.S&quot;\ #,##0.00"/>
    <numFmt numFmtId="166" formatCode="[$-200A]d&quot; de &quot;mmmm&quot; de &quot;yyyy;@"/>
    <numFmt numFmtId="167" formatCode="0.00\ %"/>
    <numFmt numFmtId="168" formatCode="0\ %"/>
    <numFmt numFmtId="169" formatCode="#,##0.0"/>
    <numFmt numFmtId="170" formatCode="_(* #,##0.00_);_(* \(#,##0.00\);_(* &quot;-&quot;??_);_(@_)"/>
    <numFmt numFmtId="171" formatCode="#,##0;[Red]#,##0"/>
    <numFmt numFmtId="172" formatCode="#,##0.00;[Red]#,##0.00"/>
    <numFmt numFmtId="173" formatCode="&quot;Bs &quot;#,##0.00"/>
    <numFmt numFmtId="174" formatCode="#&quot;   DIAS O FRACCION DE DIAS PENDIENTES POR DISFRUTAR&quot;"/>
    <numFmt numFmtId="175" formatCode="&quot;Bs. F.&quot;\ #,##0.00"/>
    <numFmt numFmtId="176" formatCode="_ * #,##0_ ;_ * \-#,##0_ ;_ * &quot;-&quot;??_ ;_ @_ "/>
  </numFmts>
  <fonts count="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1"/>
    </font>
    <font>
      <sz val="11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name val="Calibri"/>
      <family val="2"/>
      <scheme val="minor"/>
    </font>
    <font>
      <b/>
      <u/>
      <sz val="11"/>
      <color indexed="16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1"/>
      <color indexed="8"/>
      <name val="Calibri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color indexed="8"/>
      <name val="Calibri1"/>
    </font>
    <font>
      <b/>
      <u/>
      <sz val="10"/>
      <color indexed="8"/>
      <name val="arial"/>
      <family val="2"/>
    </font>
    <font>
      <b/>
      <u/>
      <sz val="11"/>
      <color indexed="8"/>
      <name val="Arial"/>
      <family val="2"/>
    </font>
    <font>
      <sz val="10"/>
      <color indexed="8"/>
      <name val="Arial"/>
      <family val="2"/>
    </font>
    <font>
      <i/>
      <sz val="10"/>
      <color indexed="8"/>
      <name val="arial"/>
      <family val="2"/>
    </font>
    <font>
      <b/>
      <sz val="10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Arial"/>
      <family val="2"/>
    </font>
    <font>
      <b/>
      <sz val="11"/>
      <color rgb="FFFF0000"/>
      <name val="Arial"/>
      <family val="2"/>
    </font>
    <font>
      <sz val="11"/>
      <color indexed="8"/>
      <name val="Calibri"/>
      <family val="2"/>
    </font>
    <font>
      <sz val="10"/>
      <color indexed="9"/>
      <name val="Calibri"/>
      <family val="2"/>
    </font>
    <font>
      <b/>
      <sz val="10"/>
      <color indexed="8"/>
      <name val="Calibri"/>
      <family val="2"/>
    </font>
    <font>
      <sz val="10"/>
      <color indexed="37"/>
      <name val="Calibri"/>
      <family val="2"/>
    </font>
    <font>
      <b/>
      <sz val="10"/>
      <color indexed="9"/>
      <name val="Calibri"/>
      <family val="2"/>
    </font>
    <font>
      <i/>
      <sz val="10"/>
      <color indexed="23"/>
      <name val="Calibri"/>
      <family val="2"/>
    </font>
    <font>
      <sz val="10"/>
      <color indexed="58"/>
      <name val="Calibri"/>
      <family val="2"/>
    </font>
    <font>
      <sz val="18"/>
      <color indexed="8"/>
      <name val="Calibri"/>
      <family val="2"/>
    </font>
    <font>
      <sz val="12"/>
      <color indexed="8"/>
      <name val="Calibri"/>
      <family val="2"/>
    </font>
    <font>
      <b/>
      <sz val="24"/>
      <color indexed="8"/>
      <name val="Calibri"/>
      <family val="2"/>
    </font>
    <font>
      <u/>
      <sz val="10"/>
      <color indexed="39"/>
      <name val="Calibri"/>
      <family val="2"/>
    </font>
    <font>
      <sz val="10"/>
      <color indexed="19"/>
      <name val="Calibri"/>
      <family val="2"/>
    </font>
    <font>
      <sz val="10"/>
      <color indexed="63"/>
      <name val="Calibri"/>
      <family val="2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sz val="11"/>
      <color rgb="FF0000FF"/>
      <name val="Arial"/>
      <family val="2"/>
    </font>
    <font>
      <sz val="9"/>
      <name val="Verdana"/>
      <family val="2"/>
    </font>
    <font>
      <sz val="10"/>
      <color indexed="8"/>
      <name val="Verdana"/>
      <family val="2"/>
    </font>
    <font>
      <b/>
      <sz val="10"/>
      <color indexed="8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sz val="10"/>
      <color rgb="FFFF0000"/>
      <name val="Verdana"/>
      <family val="2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sz val="10"/>
      <color rgb="FF0000FF"/>
      <name val="Verdana"/>
      <family val="2"/>
    </font>
    <font>
      <b/>
      <sz val="8"/>
      <name val="Verdana"/>
      <family val="2"/>
    </font>
    <font>
      <sz val="9"/>
      <color theme="1"/>
      <name val="Verdana"/>
      <family val="2"/>
    </font>
    <font>
      <b/>
      <sz val="9"/>
      <name val="Verdana"/>
      <family val="2"/>
    </font>
    <font>
      <sz val="9"/>
      <color indexed="8"/>
      <name val="Verdana"/>
      <family val="2"/>
    </font>
    <font>
      <b/>
      <sz val="9"/>
      <color theme="1"/>
      <name val="Verdana"/>
      <family val="2"/>
    </font>
    <font>
      <sz val="7"/>
      <name val="Arial"/>
      <family val="2"/>
    </font>
    <font>
      <b/>
      <sz val="8"/>
      <color theme="1"/>
      <name val="Verdana"/>
      <family val="2"/>
    </font>
    <font>
      <b/>
      <sz val="18"/>
      <name val="Arial"/>
      <family val="2"/>
      <charset val="1"/>
    </font>
    <font>
      <b/>
      <sz val="10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0"/>
      <name val="Calibri"/>
      <family val="2"/>
      <scheme val="minor"/>
    </font>
    <font>
      <b/>
      <u/>
      <sz val="10"/>
      <color indexed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7"/>
        <bgColor indexed="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8"/>
        <bgColor indexed="32"/>
      </patternFill>
    </fill>
    <fill>
      <patternFill patternType="solid">
        <fgColor indexed="23"/>
        <bgColor indexed="61"/>
      </patternFill>
    </fill>
    <fill>
      <patternFill patternType="solid">
        <fgColor indexed="31"/>
        <bgColor indexed="41"/>
      </patternFill>
    </fill>
    <fill>
      <patternFill patternType="solid">
        <fgColor indexed="47"/>
        <bgColor indexed="31"/>
      </patternFill>
    </fill>
    <fill>
      <patternFill patternType="solid">
        <fgColor indexed="37"/>
        <bgColor indexed="60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30"/>
      </patternFill>
    </fill>
    <fill>
      <patternFill patternType="solid">
        <fgColor indexed="40"/>
        <bgColor indexed="44"/>
      </patternFill>
    </fill>
    <fill>
      <patternFill patternType="solid">
        <fgColor indexed="34"/>
        <bgColor indexed="13"/>
      </patternFill>
    </fill>
    <fill>
      <patternFill patternType="solid">
        <fgColor indexed="25"/>
        <bgColor indexed="2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13"/>
      </patternFill>
    </fill>
    <fill>
      <patternFill patternType="solid">
        <fgColor theme="0"/>
        <bgColor indexed="4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99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tted">
        <color indexed="8"/>
      </bottom>
      <diagonal/>
    </border>
    <border>
      <left style="thin">
        <color indexed="8"/>
      </left>
      <right style="thin">
        <color indexed="8"/>
      </right>
      <top style="dotted">
        <color indexed="8"/>
      </top>
      <bottom style="dotted">
        <color indexed="8"/>
      </bottom>
      <diagonal/>
    </border>
    <border>
      <left style="thin">
        <color indexed="8"/>
      </left>
      <right style="thin">
        <color indexed="8"/>
      </right>
      <top style="dotted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8"/>
      </left>
      <right/>
      <top/>
      <bottom/>
      <diagonal/>
    </border>
    <border>
      <left style="hair">
        <color indexed="8"/>
      </left>
      <right/>
      <top/>
      <bottom style="thin">
        <color indexed="59"/>
      </bottom>
      <diagonal/>
    </border>
    <border>
      <left style="thin">
        <color indexed="59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11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5" fillId="0" borderId="0"/>
    <xf numFmtId="0" fontId="5" fillId="0" borderId="0" applyFill="0" applyBorder="0" applyAlignment="0" applyProtection="0"/>
    <xf numFmtId="0" fontId="14" fillId="0" borderId="0" applyBorder="0" applyProtection="0"/>
    <xf numFmtId="0" fontId="23" fillId="0" borderId="0"/>
    <xf numFmtId="0" fontId="24" fillId="10" borderId="0" applyNumberFormat="0" applyBorder="0" applyProtection="0"/>
    <xf numFmtId="0" fontId="24" fillId="11" borderId="0" applyNumberFormat="0" applyBorder="0" applyProtection="0"/>
    <xf numFmtId="0" fontId="25" fillId="12" borderId="0" applyNumberFormat="0" applyBorder="0" applyProtection="0"/>
    <xf numFmtId="0" fontId="25" fillId="0" borderId="0" applyNumberFormat="0" applyFill="0" applyBorder="0" applyProtection="0"/>
    <xf numFmtId="0" fontId="26" fillId="13" borderId="0" applyNumberFormat="0" applyBorder="0" applyProtection="0"/>
    <xf numFmtId="0" fontId="5" fillId="0" borderId="0"/>
    <xf numFmtId="0" fontId="27" fillId="14" borderId="0" applyNumberFormat="0" applyBorder="0" applyProtection="0"/>
    <xf numFmtId="0" fontId="5" fillId="0" borderId="0"/>
    <xf numFmtId="0" fontId="28" fillId="0" borderId="0" applyNumberFormat="0" applyFill="0" applyBorder="0" applyProtection="0"/>
    <xf numFmtId="0" fontId="29" fillId="15" borderId="0" applyNumberFormat="0" applyBorder="0" applyProtection="0"/>
    <xf numFmtId="0" fontId="30" fillId="0" borderId="0" applyNumberFormat="0" applyFill="0" applyBorder="0" applyProtection="0"/>
    <xf numFmtId="0" fontId="31" fillId="0" borderId="0" applyNumberFormat="0" applyFill="0" applyBorder="0" applyProtection="0"/>
    <xf numFmtId="0" fontId="32" fillId="0" borderId="0" applyNumberFormat="0" applyFill="0" applyBorder="0" applyProtection="0"/>
    <xf numFmtId="0" fontId="33" fillId="0" borderId="0" applyNumberFormat="0" applyFill="0" applyBorder="0" applyProtection="0"/>
    <xf numFmtId="0" fontId="5" fillId="0" borderId="0"/>
    <xf numFmtId="43" fontId="5" fillId="0" borderId="0" applyFont="0" applyFill="0" applyBorder="0" applyAlignment="0" applyProtection="0"/>
    <xf numFmtId="0" fontId="34" fillId="16" borderId="0" applyNumberFormat="0" applyBorder="0" applyProtection="0"/>
    <xf numFmtId="0" fontId="5" fillId="0" borderId="0"/>
    <xf numFmtId="170" fontId="5" fillId="0" borderId="0" applyFont="0" applyFill="0" applyBorder="0" applyAlignment="0" applyProtection="0"/>
    <xf numFmtId="0" fontId="23" fillId="0" borderId="0"/>
    <xf numFmtId="0" fontId="35" fillId="16" borderId="18" applyNumberFormat="0" applyProtection="0"/>
    <xf numFmtId="0" fontId="23" fillId="0" borderId="0" applyNumberFormat="0" applyFill="0" applyBorder="0" applyProtection="0"/>
    <xf numFmtId="0" fontId="23" fillId="0" borderId="0" applyNumberFormat="0" applyFill="0" applyBorder="0" applyProtection="0"/>
    <xf numFmtId="0" fontId="26" fillId="0" borderId="0" applyNumberFormat="0" applyFill="0" applyBorder="0" applyProtection="0"/>
    <xf numFmtId="0" fontId="1" fillId="0" borderId="0"/>
    <xf numFmtId="0" fontId="23" fillId="0" borderId="0"/>
    <xf numFmtId="43" fontId="5" fillId="0" borderId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9" fontId="5" fillId="0" borderId="0" applyFill="0" applyBorder="0" applyAlignment="0" applyProtection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5" fillId="0" borderId="0"/>
    <xf numFmtId="43" fontId="5" fillId="0" borderId="0" applyFill="0" applyBorder="0" applyAlignment="0" applyProtection="0"/>
    <xf numFmtId="0" fontId="23" fillId="0" borderId="0"/>
    <xf numFmtId="0" fontId="5" fillId="0" borderId="0"/>
    <xf numFmtId="43" fontId="5" fillId="0" borderId="0" applyFill="0" applyBorder="0" applyAlignment="0" applyProtection="0"/>
    <xf numFmtId="0" fontId="5" fillId="0" borderId="0"/>
    <xf numFmtId="0" fontId="5" fillId="0" borderId="0"/>
    <xf numFmtId="0" fontId="23" fillId="0" borderId="0"/>
    <xf numFmtId="43" fontId="5" fillId="0" borderId="0" applyFill="0" applyBorder="0" applyAlignment="0" applyProtection="0"/>
    <xf numFmtId="0" fontId="5" fillId="0" borderId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ill="0" applyBorder="0" applyAlignment="0" applyProtection="0"/>
    <xf numFmtId="0" fontId="5" fillId="0" borderId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ill="0" applyBorder="0" applyAlignment="0" applyProtection="0"/>
    <xf numFmtId="0" fontId="23" fillId="0" borderId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0" fontId="5" fillId="0" borderId="0"/>
    <xf numFmtId="43" fontId="5" fillId="0" borderId="0" applyFill="0" applyBorder="0" applyAlignment="0" applyProtection="0"/>
    <xf numFmtId="0" fontId="23" fillId="0" borderId="0"/>
    <xf numFmtId="0" fontId="5" fillId="0" borderId="0"/>
    <xf numFmtId="0" fontId="5" fillId="0" borderId="0"/>
    <xf numFmtId="43" fontId="5" fillId="0" borderId="0" applyFill="0" applyBorder="0" applyAlignment="0" applyProtection="0"/>
    <xf numFmtId="0" fontId="23" fillId="0" borderId="0"/>
    <xf numFmtId="0" fontId="5" fillId="0" borderId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ill="0" applyBorder="0" applyAlignment="0" applyProtection="0"/>
    <xf numFmtId="0" fontId="5" fillId="0" borderId="0"/>
    <xf numFmtId="43" fontId="5" fillId="0" borderId="0" applyFill="0" applyBorder="0" applyAlignment="0" applyProtection="0"/>
    <xf numFmtId="0" fontId="5" fillId="0" borderId="0"/>
    <xf numFmtId="43" fontId="5" fillId="0" borderId="0" applyFill="0" applyBorder="0" applyAlignment="0" applyProtection="0"/>
    <xf numFmtId="0" fontId="23" fillId="0" borderId="0"/>
    <xf numFmtId="0" fontId="5" fillId="0" borderId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0" fontId="23" fillId="0" borderId="0"/>
    <xf numFmtId="43" fontId="5" fillId="0" borderId="0" applyFill="0" applyBorder="0" applyAlignment="0" applyProtection="0"/>
    <xf numFmtId="0" fontId="23" fillId="0" borderId="0"/>
    <xf numFmtId="43" fontId="5" fillId="0" borderId="0" applyFill="0" applyBorder="0" applyAlignment="0" applyProtection="0"/>
    <xf numFmtId="0" fontId="5" fillId="0" borderId="0"/>
    <xf numFmtId="0" fontId="5" fillId="0" borderId="0"/>
    <xf numFmtId="43" fontId="5" fillId="0" borderId="0" applyFill="0" applyBorder="0" applyAlignment="0" applyProtection="0"/>
    <xf numFmtId="0" fontId="5" fillId="0" borderId="0"/>
    <xf numFmtId="43" fontId="5" fillId="0" borderId="0" applyFill="0" applyBorder="0" applyAlignment="0" applyProtection="0"/>
    <xf numFmtId="0" fontId="23" fillId="0" borderId="0"/>
    <xf numFmtId="43" fontId="5" fillId="0" borderId="0" applyFill="0" applyBorder="0" applyAlignment="0" applyProtection="0"/>
    <xf numFmtId="0" fontId="5" fillId="0" borderId="0"/>
    <xf numFmtId="0" fontId="5" fillId="0" borderId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637">
    <xf numFmtId="0" fontId="0" fillId="0" borderId="0" xfId="0"/>
    <xf numFmtId="0" fontId="9" fillId="5" borderId="8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167" fontId="6" fillId="0" borderId="10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8" fontId="6" fillId="0" borderId="1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167" fontId="6" fillId="0" borderId="12" xfId="0" applyNumberFormat="1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167" fontId="6" fillId="0" borderId="11" xfId="0" applyNumberFormat="1" applyFont="1" applyBorder="1" applyAlignment="1">
      <alignment horizontal="center" vertical="center"/>
    </xf>
    <xf numFmtId="0" fontId="6" fillId="0" borderId="0" xfId="0" applyFont="1"/>
    <xf numFmtId="0" fontId="10" fillId="0" borderId="0" xfId="0" applyFont="1"/>
    <xf numFmtId="4" fontId="10" fillId="0" borderId="0" xfId="0" applyNumberFormat="1" applyFont="1"/>
    <xf numFmtId="167" fontId="6" fillId="0" borderId="0" xfId="0" applyNumberFormat="1" applyFont="1"/>
    <xf numFmtId="4" fontId="9" fillId="0" borderId="0" xfId="0" applyNumberFormat="1" applyFont="1"/>
    <xf numFmtId="0" fontId="9" fillId="0" borderId="0" xfId="0" applyFont="1"/>
    <xf numFmtId="4" fontId="6" fillId="0" borderId="0" xfId="0" applyNumberFormat="1" applyFont="1"/>
    <xf numFmtId="0" fontId="0" fillId="0" borderId="0" xfId="0" applyAlignment="1">
      <alignment horizontal="center" vertical="center" wrapText="1"/>
    </xf>
    <xf numFmtId="9" fontId="11" fillId="0" borderId="0" xfId="0" applyNumberFormat="1" applyFont="1" applyAlignment="1">
      <alignment horizontal="center" vertical="center"/>
    </xf>
    <xf numFmtId="167" fontId="6" fillId="0" borderId="13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5" fillId="0" borderId="0" xfId="6" applyFont="1" applyBorder="1" applyAlignment="1" applyProtection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16" fillId="5" borderId="8" xfId="0" applyFont="1" applyFill="1" applyBorder="1" applyAlignment="1">
      <alignment horizontal="center" vertical="center" wrapText="1"/>
    </xf>
    <xf numFmtId="0" fontId="16" fillId="5" borderId="8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14" xfId="0" applyFont="1" applyBorder="1" applyAlignment="1">
      <alignment vertical="center"/>
    </xf>
    <xf numFmtId="4" fontId="6" fillId="0" borderId="14" xfId="0" applyNumberFormat="1" applyFont="1" applyBorder="1" applyAlignment="1">
      <alignment vertical="center"/>
    </xf>
    <xf numFmtId="43" fontId="6" fillId="0" borderId="0" xfId="0" applyNumberFormat="1" applyFont="1" applyAlignment="1">
      <alignment vertical="center"/>
    </xf>
    <xf numFmtId="0" fontId="6" fillId="0" borderId="15" xfId="0" applyFont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4" fontId="6" fillId="0" borderId="15" xfId="0" applyNumberFormat="1" applyFont="1" applyBorder="1" applyAlignment="1">
      <alignment vertical="center"/>
    </xf>
    <xf numFmtId="0" fontId="6" fillId="0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6" xfId="0" applyFont="1" applyBorder="1" applyAlignment="1">
      <alignment vertical="center"/>
    </xf>
    <xf numFmtId="4" fontId="6" fillId="0" borderId="16" xfId="0" applyNumberFormat="1" applyFont="1" applyBorder="1" applyAlignment="1">
      <alignment vertical="center"/>
    </xf>
    <xf numFmtId="0" fontId="17" fillId="0" borderId="0" xfId="0" applyFont="1" applyAlignment="1">
      <alignment horizontal="center" vertical="center"/>
    </xf>
    <xf numFmtId="0" fontId="17" fillId="0" borderId="0" xfId="6" applyFont="1" applyBorder="1" applyAlignment="1" applyProtection="1">
      <alignment vertical="center"/>
    </xf>
    <xf numFmtId="0" fontId="18" fillId="0" borderId="0" xfId="6" applyFont="1" applyBorder="1" applyAlignment="1" applyProtection="1">
      <alignment horizontal="right" vertical="center"/>
    </xf>
    <xf numFmtId="167" fontId="17" fillId="0" borderId="0" xfId="6" applyNumberFormat="1" applyFont="1" applyBorder="1" applyAlignment="1" applyProtection="1">
      <alignment vertical="center"/>
    </xf>
    <xf numFmtId="0" fontId="19" fillId="0" borderId="0" xfId="6" applyFont="1" applyBorder="1" applyAlignment="1" applyProtection="1">
      <alignment horizontal="center" vertical="center"/>
    </xf>
    <xf numFmtId="0" fontId="19" fillId="0" borderId="0" xfId="6" applyFont="1" applyBorder="1" applyAlignment="1" applyProtection="1">
      <alignment vertical="center"/>
    </xf>
    <xf numFmtId="0" fontId="19" fillId="5" borderId="8" xfId="6" applyFont="1" applyFill="1" applyBorder="1" applyAlignment="1" applyProtection="1">
      <alignment horizontal="center" vertical="center" wrapText="1"/>
    </xf>
    <xf numFmtId="0" fontId="17" fillId="0" borderId="3" xfId="6" applyFont="1" applyBorder="1" applyAlignment="1" applyProtection="1">
      <alignment horizontal="center" vertical="center"/>
    </xf>
    <xf numFmtId="0" fontId="17" fillId="0" borderId="4" xfId="6" applyFont="1" applyBorder="1" applyAlignment="1" applyProtection="1">
      <alignment horizontal="center" vertical="center"/>
    </xf>
    <xf numFmtId="0" fontId="19" fillId="5" borderId="7" xfId="6" applyFont="1" applyFill="1" applyBorder="1" applyAlignment="1" applyProtection="1">
      <alignment horizontal="center" vertical="center" wrapText="1"/>
    </xf>
    <xf numFmtId="0" fontId="19" fillId="5" borderId="13" xfId="6" applyFont="1" applyFill="1" applyBorder="1" applyAlignment="1" applyProtection="1">
      <alignment horizontal="center" vertical="center"/>
    </xf>
    <xf numFmtId="0" fontId="19" fillId="5" borderId="11" xfId="6" applyFont="1" applyFill="1" applyBorder="1" applyAlignment="1" applyProtection="1">
      <alignment horizontal="center" vertical="center"/>
    </xf>
    <xf numFmtId="4" fontId="5" fillId="0" borderId="9" xfId="6" applyNumberFormat="1" applyFont="1" applyBorder="1" applyAlignment="1" applyProtection="1">
      <alignment vertical="center"/>
    </xf>
    <xf numFmtId="0" fontId="19" fillId="5" borderId="8" xfId="6" applyFont="1" applyFill="1" applyBorder="1" applyAlignment="1" applyProtection="1">
      <alignment horizontal="center" vertical="center"/>
    </xf>
    <xf numFmtId="4" fontId="5" fillId="0" borderId="11" xfId="6" applyNumberFormat="1" applyFont="1" applyBorder="1" applyAlignment="1" applyProtection="1">
      <alignment vertical="center"/>
    </xf>
    <xf numFmtId="4" fontId="5" fillId="0" borderId="13" xfId="6" applyNumberFormat="1" applyFont="1" applyBorder="1" applyAlignment="1" applyProtection="1">
      <alignment vertical="center"/>
    </xf>
    <xf numFmtId="0" fontId="19" fillId="5" borderId="9" xfId="6" applyFont="1" applyFill="1" applyBorder="1" applyAlignment="1" applyProtection="1">
      <alignment horizontal="center" vertical="center"/>
    </xf>
    <xf numFmtId="0" fontId="6" fillId="0" borderId="0" xfId="6" applyFont="1" applyBorder="1" applyAlignment="1" applyProtection="1">
      <alignment vertical="center"/>
    </xf>
    <xf numFmtId="0" fontId="20" fillId="0" borderId="0" xfId="6" applyFont="1" applyBorder="1" applyAlignment="1" applyProtection="1">
      <alignment horizontal="right" vertical="center"/>
    </xf>
    <xf numFmtId="168" fontId="6" fillId="0" borderId="0" xfId="6" applyNumberFormat="1" applyFont="1" applyBorder="1" applyAlignment="1" applyProtection="1">
      <alignment vertical="center"/>
    </xf>
    <xf numFmtId="0" fontId="16" fillId="0" borderId="0" xfId="6" applyFont="1" applyBorder="1" applyAlignment="1" applyProtection="1">
      <alignment vertical="center"/>
    </xf>
    <xf numFmtId="0" fontId="9" fillId="0" borderId="0" xfId="6" applyFont="1" applyBorder="1" applyAlignment="1" applyProtection="1">
      <alignment horizontal="left" vertical="center"/>
    </xf>
    <xf numFmtId="169" fontId="9" fillId="5" borderId="8" xfId="0" applyNumberFormat="1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4" fontId="6" fillId="0" borderId="14" xfId="0" applyNumberFormat="1" applyFont="1" applyBorder="1" applyAlignment="1">
      <alignment horizontal="right" vertical="center"/>
    </xf>
    <xf numFmtId="4" fontId="6" fillId="0" borderId="15" xfId="0" applyNumberFormat="1" applyFont="1" applyBorder="1" applyAlignment="1">
      <alignment horizontal="right" vertical="center"/>
    </xf>
    <xf numFmtId="4" fontId="6" fillId="0" borderId="16" xfId="0" applyNumberFormat="1" applyFont="1" applyBorder="1" applyAlignment="1">
      <alignment horizontal="right" vertical="center"/>
    </xf>
    <xf numFmtId="0" fontId="6" fillId="0" borderId="11" xfId="0" applyFont="1" applyFill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3" fillId="2" borderId="0" xfId="0" applyFont="1" applyFill="1"/>
    <xf numFmtId="0" fontId="13" fillId="2" borderId="0" xfId="0" applyFont="1" applyFill="1" applyAlignment="1">
      <alignment wrapText="1"/>
    </xf>
    <xf numFmtId="1" fontId="13" fillId="2" borderId="0" xfId="0" applyNumberFormat="1" applyFont="1" applyFill="1" applyAlignment="1">
      <alignment horizontal="center"/>
    </xf>
    <xf numFmtId="0" fontId="13" fillId="2" borderId="0" xfId="0" applyFont="1" applyFill="1" applyAlignment="1"/>
    <xf numFmtId="14" fontId="13" fillId="2" borderId="0" xfId="0" applyNumberFormat="1" applyFont="1" applyFill="1"/>
    <xf numFmtId="166" fontId="13" fillId="2" borderId="0" xfId="0" applyNumberFormat="1" applyFont="1" applyFill="1"/>
    <xf numFmtId="9" fontId="13" fillId="2" borderId="0" xfId="1" applyFont="1" applyFill="1" applyAlignment="1">
      <alignment horizontal="center"/>
    </xf>
    <xf numFmtId="0" fontId="12" fillId="2" borderId="0" xfId="0" applyFont="1" applyFill="1" applyAlignment="1">
      <alignment horizontal="center" wrapText="1"/>
    </xf>
    <xf numFmtId="1" fontId="12" fillId="2" borderId="0" xfId="0" applyNumberFormat="1" applyFont="1" applyFill="1" applyAlignment="1">
      <alignment horizontal="center"/>
    </xf>
    <xf numFmtId="9" fontId="12" fillId="2" borderId="0" xfId="1" applyFont="1" applyFill="1" applyAlignment="1">
      <alignment horizontal="center"/>
    </xf>
    <xf numFmtId="0" fontId="12" fillId="2" borderId="17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 wrapText="1"/>
    </xf>
    <xf numFmtId="165" fontId="7" fillId="2" borderId="1" xfId="0" applyNumberFormat="1" applyFont="1" applyFill="1" applyBorder="1"/>
    <xf numFmtId="0" fontId="7" fillId="2" borderId="0" xfId="0" applyFont="1" applyFill="1"/>
    <xf numFmtId="0" fontId="13" fillId="2" borderId="1" xfId="0" applyFont="1" applyFill="1" applyBorder="1"/>
    <xf numFmtId="4" fontId="17" fillId="0" borderId="1" xfId="7" applyNumberFormat="1" applyFont="1" applyBorder="1" applyAlignment="1">
      <alignment horizontal="right" vertical="center" wrapText="1"/>
    </xf>
    <xf numFmtId="4" fontId="17" fillId="0" borderId="1" xfId="7" applyNumberFormat="1" applyFont="1" applyBorder="1" applyAlignment="1">
      <alignment vertical="center" wrapText="1"/>
    </xf>
    <xf numFmtId="4" fontId="17" fillId="0" borderId="1" xfId="7" applyNumberFormat="1" applyFont="1" applyBorder="1" applyAlignment="1">
      <alignment horizontal="center" vertical="center" wrapText="1"/>
    </xf>
    <xf numFmtId="4" fontId="17" fillId="17" borderId="1" xfId="7" applyNumberFormat="1" applyFont="1" applyFill="1" applyBorder="1" applyAlignment="1">
      <alignment horizontal="center" vertical="center"/>
    </xf>
    <xf numFmtId="4" fontId="19" fillId="18" borderId="1" xfId="7" applyNumberFormat="1" applyFont="1" applyFill="1" applyBorder="1" applyAlignment="1">
      <alignment horizontal="center" vertical="center" wrapText="1"/>
    </xf>
    <xf numFmtId="4" fontId="19" fillId="19" borderId="1" xfId="7" applyNumberFormat="1" applyFont="1" applyFill="1" applyBorder="1" applyAlignment="1">
      <alignment horizontal="center" vertical="center" wrapText="1"/>
    </xf>
    <xf numFmtId="0" fontId="17" fillId="0" borderId="1" xfId="7" applyNumberFormat="1" applyFont="1" applyBorder="1" applyAlignment="1">
      <alignment horizontal="center" vertical="center" wrapText="1"/>
    </xf>
    <xf numFmtId="4" fontId="17" fillId="18" borderId="1" xfId="7" applyNumberFormat="1" applyFont="1" applyFill="1" applyBorder="1" applyAlignment="1">
      <alignment horizontal="center" vertical="center" wrapText="1"/>
    </xf>
    <xf numFmtId="4" fontId="17" fillId="18" borderId="1" xfId="7" applyNumberFormat="1" applyFont="1" applyFill="1" applyBorder="1" applyAlignment="1">
      <alignment vertical="center" wrapText="1"/>
    </xf>
    <xf numFmtId="4" fontId="9" fillId="17" borderId="1" xfId="7" applyNumberFormat="1" applyFont="1" applyFill="1" applyBorder="1" applyAlignment="1">
      <alignment horizontal="center" vertical="center" wrapText="1"/>
    </xf>
    <xf numFmtId="4" fontId="9" fillId="17" borderId="1" xfId="7" applyNumberFormat="1" applyFont="1" applyFill="1" applyBorder="1" applyAlignment="1">
      <alignment vertical="center" wrapText="1"/>
    </xf>
    <xf numFmtId="9" fontId="13" fillId="2" borderId="0" xfId="0" applyNumberFormat="1" applyFont="1" applyFill="1"/>
    <xf numFmtId="4" fontId="17" fillId="0" borderId="1" xfId="27" applyNumberFormat="1" applyFont="1" applyBorder="1" applyAlignment="1">
      <alignment horizontal="center" vertical="center" wrapText="1"/>
    </xf>
    <xf numFmtId="0" fontId="17" fillId="0" borderId="1" xfId="27" applyNumberFormat="1" applyFont="1" applyBorder="1" applyAlignment="1">
      <alignment horizontal="center" vertical="center" wrapText="1"/>
    </xf>
    <xf numFmtId="9" fontId="17" fillId="0" borderId="1" xfId="1" applyFont="1" applyBorder="1" applyAlignment="1">
      <alignment horizontal="center" vertical="center" wrapText="1"/>
    </xf>
    <xf numFmtId="40" fontId="22" fillId="0" borderId="1" xfId="53" applyNumberFormat="1" applyFont="1" applyFill="1" applyBorder="1" applyAlignment="1">
      <alignment horizontal="center" vertical="center" wrapText="1"/>
    </xf>
    <xf numFmtId="40" fontId="3" fillId="0" borderId="1" xfId="53" applyNumberFormat="1" applyFont="1" applyFill="1" applyBorder="1" applyAlignment="1">
      <alignment horizontal="center" vertical="center" wrapText="1"/>
    </xf>
    <xf numFmtId="0" fontId="13" fillId="24" borderId="0" xfId="0" applyFont="1" applyFill="1"/>
    <xf numFmtId="0" fontId="13" fillId="4" borderId="0" xfId="0" applyFont="1" applyFill="1"/>
    <xf numFmtId="0" fontId="36" fillId="2" borderId="0" xfId="0" applyFont="1" applyFill="1"/>
    <xf numFmtId="0" fontId="0" fillId="0" borderId="0" xfId="0" applyFill="1"/>
    <xf numFmtId="0" fontId="3" fillId="0" borderId="1" xfId="2" applyFont="1" applyFill="1" applyBorder="1" applyAlignment="1">
      <alignment horizontal="left" vertical="center" wrapText="1"/>
    </xf>
    <xf numFmtId="0" fontId="3" fillId="0" borderId="1" xfId="3" applyFont="1" applyFill="1" applyBorder="1" applyAlignment="1">
      <alignment horizontal="center" vertical="center" wrapText="1"/>
    </xf>
    <xf numFmtId="14" fontId="3" fillId="0" borderId="1" xfId="2" applyNumberFormat="1" applyFont="1" applyFill="1" applyBorder="1" applyAlignment="1">
      <alignment horizontal="center" vertical="center" wrapText="1"/>
    </xf>
    <xf numFmtId="0" fontId="3" fillId="0" borderId="1" xfId="4" applyFont="1" applyFill="1" applyBorder="1" applyAlignment="1">
      <alignment horizontal="center" vertical="center" wrapText="1"/>
    </xf>
    <xf numFmtId="49" fontId="3" fillId="0" borderId="1" xfId="4" applyNumberFormat="1" applyFont="1" applyFill="1" applyBorder="1" applyAlignment="1">
      <alignment horizontal="center" vertical="center" wrapText="1"/>
    </xf>
    <xf numFmtId="0" fontId="3" fillId="0" borderId="1" xfId="2" applyNumberFormat="1" applyFont="1" applyFill="1" applyBorder="1" applyAlignment="1">
      <alignment horizontal="center" vertical="center" wrapText="1"/>
    </xf>
    <xf numFmtId="0" fontId="3" fillId="0" borderId="1" xfId="4" applyNumberFormat="1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/>
    </xf>
    <xf numFmtId="9" fontId="0" fillId="0" borderId="0" xfId="1" applyFont="1" applyFill="1"/>
    <xf numFmtId="9" fontId="3" fillId="0" borderId="1" xfId="3" applyNumberFormat="1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38" fillId="0" borderId="1" xfId="5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9" fontId="3" fillId="0" borderId="1" xfId="1" applyFont="1" applyFill="1" applyBorder="1" applyAlignment="1">
      <alignment horizontal="center" vertical="center" wrapText="1"/>
    </xf>
    <xf numFmtId="14" fontId="4" fillId="0" borderId="0" xfId="0" applyNumberFormat="1" applyFont="1" applyFill="1" applyBorder="1" applyAlignment="1">
      <alignment horizontal="center" vertical="center"/>
    </xf>
    <xf numFmtId="43" fontId="5" fillId="0" borderId="0" xfId="72" applyAlignment="1">
      <alignment vertical="center"/>
    </xf>
    <xf numFmtId="4" fontId="5" fillId="0" borderId="0" xfId="6" applyNumberFormat="1" applyFont="1" applyBorder="1" applyAlignment="1" applyProtection="1">
      <alignment vertical="center"/>
    </xf>
    <xf numFmtId="14" fontId="6" fillId="0" borderId="0" xfId="0" applyNumberFormat="1" applyFont="1" applyAlignment="1">
      <alignment vertical="center"/>
    </xf>
    <xf numFmtId="2" fontId="13" fillId="2" borderId="0" xfId="0" applyNumberFormat="1" applyFont="1" applyFill="1"/>
    <xf numFmtId="14" fontId="13" fillId="4" borderId="0" xfId="0" applyNumberFormat="1" applyFont="1" applyFill="1"/>
    <xf numFmtId="0" fontId="12" fillId="2" borderId="0" xfId="0" applyFont="1" applyFill="1" applyAlignment="1">
      <alignment horizontal="center"/>
    </xf>
    <xf numFmtId="9" fontId="6" fillId="0" borderId="0" xfId="1" applyFont="1"/>
    <xf numFmtId="0" fontId="6" fillId="0" borderId="0" xfId="0" applyFont="1" applyAlignment="1">
      <alignment wrapText="1"/>
    </xf>
    <xf numFmtId="0" fontId="6" fillId="0" borderId="12" xfId="0" applyFont="1" applyBorder="1" applyAlignment="1">
      <alignment vertical="center" wrapText="1"/>
    </xf>
    <xf numFmtId="0" fontId="12" fillId="2" borderId="0" xfId="0" applyFont="1" applyFill="1" applyAlignment="1">
      <alignment horizontal="center"/>
    </xf>
    <xf numFmtId="0" fontId="42" fillId="2" borderId="0" xfId="0" applyFont="1" applyFill="1" applyAlignment="1">
      <alignment wrapText="1"/>
    </xf>
    <xf numFmtId="0" fontId="42" fillId="2" borderId="0" xfId="0" applyFont="1" applyFill="1"/>
    <xf numFmtId="0" fontId="42" fillId="2" borderId="1" xfId="0" applyFont="1" applyFill="1" applyBorder="1"/>
    <xf numFmtId="43" fontId="42" fillId="2" borderId="1" xfId="113" applyFont="1" applyFill="1" applyBorder="1"/>
    <xf numFmtId="0" fontId="43" fillId="2" borderId="0" xfId="0" applyFont="1" applyFill="1" applyBorder="1" applyAlignment="1">
      <alignment horizontal="center" vertical="center" wrapText="1"/>
    </xf>
    <xf numFmtId="0" fontId="42" fillId="2" borderId="1" xfId="0" applyFont="1" applyFill="1" applyBorder="1" applyAlignment="1">
      <alignment horizontal="center" vertical="center"/>
    </xf>
    <xf numFmtId="0" fontId="42" fillId="0" borderId="1" xfId="3" applyFont="1" applyFill="1" applyBorder="1" applyAlignment="1">
      <alignment horizontal="center" vertical="center" wrapText="1"/>
    </xf>
    <xf numFmtId="0" fontId="42" fillId="0" borderId="1" xfId="2" applyFont="1" applyFill="1" applyBorder="1" applyAlignment="1">
      <alignment horizontal="left" vertical="center" wrapText="1"/>
    </xf>
    <xf numFmtId="0" fontId="42" fillId="0" borderId="1" xfId="4" applyFont="1" applyFill="1" applyBorder="1" applyAlignment="1">
      <alignment horizontal="center" vertical="center" wrapText="1"/>
    </xf>
    <xf numFmtId="14" fontId="42" fillId="0" borderId="1" xfId="2" applyNumberFormat="1" applyFont="1" applyFill="1" applyBorder="1" applyAlignment="1">
      <alignment horizontal="center" vertical="center" wrapText="1"/>
    </xf>
    <xf numFmtId="49" fontId="42" fillId="0" borderId="1" xfId="4" applyNumberFormat="1" applyFont="1" applyFill="1" applyBorder="1" applyAlignment="1">
      <alignment horizontal="center" vertical="center" wrapText="1"/>
    </xf>
    <xf numFmtId="1" fontId="42" fillId="2" borderId="1" xfId="0" applyNumberFormat="1" applyFont="1" applyFill="1" applyBorder="1" applyAlignment="1">
      <alignment horizontal="center" vertical="center" wrapText="1"/>
    </xf>
    <xf numFmtId="0" fontId="42" fillId="2" borderId="1" xfId="3" applyFont="1" applyFill="1" applyBorder="1" applyAlignment="1">
      <alignment horizontal="center"/>
    </xf>
    <xf numFmtId="9" fontId="42" fillId="2" borderId="1" xfId="1" applyFont="1" applyFill="1" applyBorder="1" applyAlignment="1">
      <alignment horizontal="center" vertical="center" wrapText="1"/>
    </xf>
    <xf numFmtId="3" fontId="42" fillId="2" borderId="1" xfId="0" applyNumberFormat="1" applyFont="1" applyFill="1" applyBorder="1" applyAlignment="1">
      <alignment horizontal="center" vertical="center" wrapText="1"/>
    </xf>
    <xf numFmtId="40" fontId="40" fillId="2" borderId="1" xfId="53" applyNumberFormat="1" applyFont="1" applyFill="1" applyBorder="1" applyAlignment="1">
      <alignment horizontal="center" vertical="center" wrapText="1"/>
    </xf>
    <xf numFmtId="0" fontId="42" fillId="0" borderId="1" xfId="4" applyNumberFormat="1" applyFont="1" applyFill="1" applyBorder="1" applyAlignment="1">
      <alignment horizontal="center" vertical="center" wrapText="1"/>
    </xf>
    <xf numFmtId="0" fontId="42" fillId="0" borderId="1" xfId="2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9" fontId="42" fillId="0" borderId="1" xfId="1" applyFont="1" applyFill="1" applyBorder="1" applyAlignment="1">
      <alignment horizontal="center" vertical="center" wrapText="1"/>
    </xf>
    <xf numFmtId="0" fontId="42" fillId="2" borderId="1" xfId="5" applyNumberFormat="1" applyFont="1" applyFill="1" applyBorder="1" applyAlignment="1" applyProtection="1">
      <alignment horizontal="center" vertical="center" wrapText="1"/>
    </xf>
    <xf numFmtId="0" fontId="42" fillId="6" borderId="1" xfId="5" applyNumberFormat="1" applyFont="1" applyFill="1" applyBorder="1" applyAlignment="1">
      <alignment horizontal="center" vertical="center" wrapText="1"/>
    </xf>
    <xf numFmtId="0" fontId="42" fillId="2" borderId="1" xfId="3" applyFont="1" applyFill="1" applyBorder="1" applyAlignment="1">
      <alignment horizontal="center" vertical="center" wrapText="1"/>
    </xf>
    <xf numFmtId="4" fontId="51" fillId="0" borderId="1" xfId="7" applyNumberFormat="1" applyFont="1" applyBorder="1" applyAlignment="1">
      <alignment vertical="center" wrapText="1"/>
    </xf>
    <xf numFmtId="4" fontId="51" fillId="0" borderId="1" xfId="7" applyNumberFormat="1" applyFont="1" applyBorder="1" applyAlignment="1">
      <alignment horizontal="center" vertical="center" wrapText="1"/>
    </xf>
    <xf numFmtId="4" fontId="51" fillId="0" borderId="1" xfId="27" applyNumberFormat="1" applyFont="1" applyBorder="1" applyAlignment="1">
      <alignment horizontal="center" vertical="center" wrapText="1"/>
    </xf>
    <xf numFmtId="0" fontId="50" fillId="3" borderId="1" xfId="0" applyFont="1" applyFill="1" applyBorder="1" applyAlignment="1">
      <alignment horizontal="center" vertical="center" wrapText="1"/>
    </xf>
    <xf numFmtId="1" fontId="50" fillId="3" borderId="1" xfId="0" applyNumberFormat="1" applyFont="1" applyFill="1" applyBorder="1" applyAlignment="1">
      <alignment horizontal="center" vertical="center" wrapText="1"/>
    </xf>
    <xf numFmtId="0" fontId="39" fillId="3" borderId="1" xfId="0" applyFont="1" applyFill="1" applyBorder="1" applyAlignment="1">
      <alignment vertical="center"/>
    </xf>
    <xf numFmtId="0" fontId="50" fillId="21" borderId="1" xfId="0" applyFont="1" applyFill="1" applyBorder="1" applyAlignment="1">
      <alignment horizontal="center" vertical="center" wrapText="1"/>
    </xf>
    <xf numFmtId="1" fontId="50" fillId="21" borderId="1" xfId="0" applyNumberFormat="1" applyFont="1" applyFill="1" applyBorder="1" applyAlignment="1">
      <alignment horizontal="center" vertical="center" wrapText="1"/>
    </xf>
    <xf numFmtId="9" fontId="50" fillId="21" borderId="1" xfId="1" applyFont="1" applyFill="1" applyBorder="1" applyAlignment="1">
      <alignment horizontal="center" vertical="center" wrapText="1"/>
    </xf>
    <xf numFmtId="14" fontId="50" fillId="3" borderId="1" xfId="0" applyNumberFormat="1" applyFont="1" applyFill="1" applyBorder="1" applyAlignment="1">
      <alignment horizontal="center" vertical="center" wrapText="1" readingOrder="1"/>
    </xf>
    <xf numFmtId="14" fontId="50" fillId="21" borderId="1" xfId="0" applyNumberFormat="1" applyFont="1" applyFill="1" applyBorder="1" applyAlignment="1">
      <alignment horizontal="center" vertical="center" wrapText="1" readingOrder="1"/>
    </xf>
    <xf numFmtId="0" fontId="39" fillId="2" borderId="0" xfId="0" applyFont="1" applyFill="1" applyAlignment="1">
      <alignment vertical="center"/>
    </xf>
    <xf numFmtId="0" fontId="42" fillId="2" borderId="1" xfId="2" applyFont="1" applyFill="1" applyBorder="1" applyAlignment="1">
      <alignment horizontal="center" vertical="center" wrapText="1"/>
    </xf>
    <xf numFmtId="0" fontId="42" fillId="2" borderId="1" xfId="2" applyFont="1" applyFill="1" applyBorder="1" applyAlignment="1">
      <alignment horizontal="left" vertical="center" wrapText="1"/>
    </xf>
    <xf numFmtId="14" fontId="42" fillId="2" borderId="1" xfId="2" applyNumberFormat="1" applyFont="1" applyFill="1" applyBorder="1" applyAlignment="1">
      <alignment horizontal="center" vertical="center" wrapText="1"/>
    </xf>
    <xf numFmtId="0" fontId="46" fillId="29" borderId="1" xfId="0" applyFont="1" applyFill="1" applyBorder="1" applyAlignment="1">
      <alignment horizontal="center" vertical="center" wrapText="1"/>
    </xf>
    <xf numFmtId="0" fontId="46" fillId="2" borderId="1" xfId="0" applyFont="1" applyFill="1" applyBorder="1" applyAlignment="1">
      <alignment horizontal="center" vertical="center" wrapText="1"/>
    </xf>
    <xf numFmtId="0" fontId="42" fillId="6" borderId="1" xfId="2" applyFont="1" applyFill="1" applyBorder="1" applyAlignment="1">
      <alignment horizontal="left" vertical="center" wrapText="1"/>
    </xf>
    <xf numFmtId="0" fontId="42" fillId="6" borderId="1" xfId="3" applyFont="1" applyFill="1" applyBorder="1" applyAlignment="1">
      <alignment horizontal="center" vertical="center" wrapText="1"/>
    </xf>
    <xf numFmtId="14" fontId="42" fillId="6" borderId="1" xfId="2" applyNumberFormat="1" applyFont="1" applyFill="1" applyBorder="1" applyAlignment="1">
      <alignment horizontal="center" vertical="center" wrapText="1"/>
    </xf>
    <xf numFmtId="0" fontId="46" fillId="6" borderId="1" xfId="0" applyFont="1" applyFill="1" applyBorder="1" applyAlignment="1">
      <alignment horizontal="center" vertical="center" wrapText="1"/>
    </xf>
    <xf numFmtId="0" fontId="42" fillId="6" borderId="1" xfId="0" applyFont="1" applyFill="1" applyBorder="1" applyAlignment="1">
      <alignment horizontal="center" vertical="center" wrapText="1"/>
    </xf>
    <xf numFmtId="9" fontId="42" fillId="6" borderId="1" xfId="1" applyNumberFormat="1" applyFont="1" applyFill="1" applyBorder="1" applyAlignment="1">
      <alignment horizontal="center" vertical="center" wrapText="1"/>
    </xf>
    <xf numFmtId="0" fontId="42" fillId="6" borderId="1" xfId="4" applyNumberFormat="1" applyFont="1" applyFill="1" applyBorder="1" applyAlignment="1">
      <alignment horizontal="center" vertical="center" wrapText="1"/>
    </xf>
    <xf numFmtId="0" fontId="42" fillId="6" borderId="1" xfId="4" applyFont="1" applyFill="1" applyBorder="1" applyAlignment="1">
      <alignment horizontal="center" vertical="center" wrapText="1"/>
    </xf>
    <xf numFmtId="0" fontId="42" fillId="2" borderId="1" xfId="4" applyFont="1" applyFill="1" applyBorder="1" applyAlignment="1">
      <alignment horizontal="center" vertical="center" wrapText="1"/>
    </xf>
    <xf numFmtId="0" fontId="42" fillId="2" borderId="1" xfId="4" applyNumberFormat="1" applyFont="1" applyFill="1" applyBorder="1" applyAlignment="1">
      <alignment horizontal="center" vertical="center" wrapText="1"/>
    </xf>
    <xf numFmtId="0" fontId="42" fillId="2" borderId="1" xfId="0" applyFont="1" applyFill="1" applyBorder="1" applyAlignment="1">
      <alignment horizontal="center" vertical="center" wrapText="1"/>
    </xf>
    <xf numFmtId="0" fontId="40" fillId="2" borderId="1" xfId="3" applyFont="1" applyFill="1" applyBorder="1" applyAlignment="1">
      <alignment horizontal="center" vertical="center" wrapText="1"/>
    </xf>
    <xf numFmtId="40" fontId="40" fillId="2" borderId="1" xfId="0" applyNumberFormat="1" applyFont="1" applyFill="1" applyBorder="1" applyAlignment="1">
      <alignment horizontal="center" vertical="center" wrapText="1"/>
    </xf>
    <xf numFmtId="4" fontId="42" fillId="2" borderId="1" xfId="0" applyNumberFormat="1" applyFont="1" applyFill="1" applyBorder="1"/>
    <xf numFmtId="4" fontId="42" fillId="2" borderId="1" xfId="0" applyNumberFormat="1" applyFont="1" applyFill="1" applyBorder="1" applyAlignment="1">
      <alignment horizontal="right" vertical="center" wrapText="1"/>
    </xf>
    <xf numFmtId="0" fontId="43" fillId="32" borderId="17" xfId="0" applyFont="1" applyFill="1" applyBorder="1" applyAlignment="1">
      <alignment horizontal="center" vertical="center"/>
    </xf>
    <xf numFmtId="3" fontId="40" fillId="0" borderId="1" xfId="0" applyNumberFormat="1" applyFont="1" applyFill="1" applyBorder="1" applyAlignment="1">
      <alignment horizontal="center" vertical="center" wrapText="1"/>
    </xf>
    <xf numFmtId="0" fontId="46" fillId="0" borderId="0" xfId="0" applyFont="1" applyFill="1" applyAlignment="1">
      <alignment wrapText="1"/>
    </xf>
    <xf numFmtId="14" fontId="46" fillId="0" borderId="0" xfId="0" applyNumberFormat="1" applyFont="1" applyFill="1" applyAlignment="1">
      <alignment wrapText="1"/>
    </xf>
    <xf numFmtId="0" fontId="42" fillId="0" borderId="0" xfId="0" applyFont="1" applyFill="1" applyAlignment="1">
      <alignment vertical="center" wrapText="1"/>
    </xf>
    <xf numFmtId="0" fontId="43" fillId="2" borderId="17" xfId="0" applyFont="1" applyFill="1" applyBorder="1" applyAlignment="1">
      <alignment horizontal="center" vertical="center" wrapText="1"/>
    </xf>
    <xf numFmtId="1" fontId="42" fillId="2" borderId="0" xfId="0" applyNumberFormat="1" applyFont="1" applyFill="1" applyAlignment="1">
      <alignment horizontal="center" wrapText="1"/>
    </xf>
    <xf numFmtId="9" fontId="42" fillId="2" borderId="0" xfId="1" applyFont="1" applyFill="1" applyAlignment="1">
      <alignment horizontal="center" wrapText="1"/>
    </xf>
    <xf numFmtId="0" fontId="43" fillId="2" borderId="1" xfId="0" applyFont="1" applyFill="1" applyBorder="1" applyAlignment="1">
      <alignment horizontal="center" vertical="center" wrapText="1"/>
    </xf>
    <xf numFmtId="1" fontId="43" fillId="2" borderId="1" xfId="0" applyNumberFormat="1" applyFont="1" applyFill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42" fillId="2" borderId="1" xfId="0" applyFont="1" applyFill="1" applyBorder="1" applyAlignment="1">
      <alignment vertical="center" wrapText="1"/>
    </xf>
    <xf numFmtId="9" fontId="43" fillId="2" borderId="1" xfId="1" applyFont="1" applyFill="1" applyBorder="1" applyAlignment="1">
      <alignment horizontal="center" vertical="center" wrapText="1"/>
    </xf>
    <xf numFmtId="14" fontId="43" fillId="2" borderId="1" xfId="0" applyNumberFormat="1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wrapText="1"/>
    </xf>
    <xf numFmtId="0" fontId="46" fillId="0" borderId="1" xfId="0" applyFont="1" applyFill="1" applyBorder="1"/>
    <xf numFmtId="3" fontId="42" fillId="0" borderId="1" xfId="2" applyNumberFormat="1" applyFont="1" applyFill="1" applyBorder="1" applyAlignment="1">
      <alignment horizontal="center" vertical="center" wrapText="1"/>
    </xf>
    <xf numFmtId="0" fontId="42" fillId="0" borderId="2" xfId="4" applyFont="1" applyFill="1" applyBorder="1" applyAlignment="1">
      <alignment horizontal="center" vertical="center" wrapText="1"/>
    </xf>
    <xf numFmtId="0" fontId="42" fillId="0" borderId="2" xfId="3" applyFont="1" applyFill="1" applyBorder="1" applyAlignment="1">
      <alignment horizontal="center" vertical="center" wrapText="1"/>
    </xf>
    <xf numFmtId="0" fontId="46" fillId="0" borderId="2" xfId="0" applyFont="1" applyFill="1" applyBorder="1"/>
    <xf numFmtId="14" fontId="42" fillId="0" borderId="2" xfId="2" applyNumberFormat="1" applyFont="1" applyFill="1" applyBorder="1" applyAlignment="1">
      <alignment horizontal="center" vertical="center" wrapText="1"/>
    </xf>
    <xf numFmtId="0" fontId="42" fillId="0" borderId="2" xfId="4" applyNumberFormat="1" applyFont="1" applyFill="1" applyBorder="1" applyAlignment="1">
      <alignment horizontal="center" vertical="center" wrapText="1"/>
    </xf>
    <xf numFmtId="0" fontId="40" fillId="0" borderId="2" xfId="100" applyFont="1" applyFill="1" applyBorder="1" applyAlignment="1">
      <alignment horizontal="center" vertical="center" wrapText="1"/>
    </xf>
    <xf numFmtId="1" fontId="42" fillId="2" borderId="2" xfId="0" applyNumberFormat="1" applyFont="1" applyFill="1" applyBorder="1" applyAlignment="1">
      <alignment horizontal="center" vertical="center" wrapText="1"/>
    </xf>
    <xf numFmtId="0" fontId="42" fillId="2" borderId="2" xfId="3" applyFont="1" applyFill="1" applyBorder="1" applyAlignment="1">
      <alignment horizontal="center"/>
    </xf>
    <xf numFmtId="9" fontId="42" fillId="2" borderId="2" xfId="1" applyFont="1" applyFill="1" applyBorder="1" applyAlignment="1">
      <alignment horizontal="center" vertical="center" wrapText="1"/>
    </xf>
    <xf numFmtId="4" fontId="40" fillId="0" borderId="2" xfId="102" applyNumberFormat="1" applyFont="1" applyFill="1" applyBorder="1" applyAlignment="1">
      <alignment vertical="center" wrapText="1"/>
    </xf>
    <xf numFmtId="4" fontId="40" fillId="0" borderId="2" xfId="109" applyNumberFormat="1" applyFont="1" applyFill="1" applyBorder="1" applyAlignment="1">
      <alignment vertical="center" wrapText="1"/>
    </xf>
    <xf numFmtId="0" fontId="40" fillId="0" borderId="1" xfId="73" applyFont="1" applyFill="1" applyBorder="1" applyAlignment="1">
      <alignment horizontal="center" vertical="center" wrapText="1"/>
    </xf>
    <xf numFmtId="0" fontId="40" fillId="0" borderId="1" xfId="100" applyFont="1" applyFill="1" applyBorder="1" applyAlignment="1">
      <alignment horizontal="center" vertical="center" wrapText="1"/>
    </xf>
    <xf numFmtId="4" fontId="40" fillId="0" borderId="1" xfId="102" applyNumberFormat="1" applyFont="1" applyFill="1" applyBorder="1" applyAlignment="1">
      <alignment vertical="center" wrapText="1"/>
    </xf>
    <xf numFmtId="4" fontId="40" fillId="0" borderId="1" xfId="109" applyNumberFormat="1" applyFont="1" applyFill="1" applyBorder="1" applyAlignment="1">
      <alignment vertical="center" wrapText="1"/>
    </xf>
    <xf numFmtId="0" fontId="42" fillId="0" borderId="1" xfId="2" applyNumberFormat="1" applyFont="1" applyFill="1" applyBorder="1" applyAlignment="1">
      <alignment horizontal="center" vertical="center" wrapText="1"/>
    </xf>
    <xf numFmtId="49" fontId="42" fillId="0" borderId="1" xfId="2" applyNumberFormat="1" applyFont="1" applyFill="1" applyBorder="1" applyAlignment="1">
      <alignment horizontal="center" vertical="center" wrapText="1"/>
    </xf>
    <xf numFmtId="0" fontId="46" fillId="4" borderId="1" xfId="0" applyFont="1" applyFill="1" applyBorder="1"/>
    <xf numFmtId="0" fontId="42" fillId="4" borderId="1" xfId="3" applyFont="1" applyFill="1" applyBorder="1" applyAlignment="1">
      <alignment horizontal="center" vertical="center" wrapText="1"/>
    </xf>
    <xf numFmtId="0" fontId="42" fillId="4" borderId="1" xfId="2" applyFont="1" applyFill="1" applyBorder="1" applyAlignment="1">
      <alignment horizontal="left" vertical="center" wrapText="1"/>
    </xf>
    <xf numFmtId="0" fontId="42" fillId="4" borderId="1" xfId="4" applyFont="1" applyFill="1" applyBorder="1" applyAlignment="1">
      <alignment horizontal="center" vertical="center" wrapText="1"/>
    </xf>
    <xf numFmtId="14" fontId="42" fillId="4" borderId="1" xfId="2" applyNumberFormat="1" applyFont="1" applyFill="1" applyBorder="1" applyAlignment="1">
      <alignment horizontal="center" vertical="center" wrapText="1"/>
    </xf>
    <xf numFmtId="0" fontId="42" fillId="4" borderId="1" xfId="4" applyNumberFormat="1" applyFont="1" applyFill="1" applyBorder="1" applyAlignment="1">
      <alignment horizontal="center" vertical="center" wrapText="1"/>
    </xf>
    <xf numFmtId="0" fontId="40" fillId="4" borderId="1" xfId="100" applyFont="1" applyFill="1" applyBorder="1" applyAlignment="1">
      <alignment horizontal="center" vertical="center" wrapText="1"/>
    </xf>
    <xf numFmtId="1" fontId="42" fillId="4" borderId="1" xfId="0" applyNumberFormat="1" applyFont="1" applyFill="1" applyBorder="1" applyAlignment="1">
      <alignment horizontal="center" vertical="center" wrapText="1"/>
    </xf>
    <xf numFmtId="0" fontId="42" fillId="4" borderId="1" xfId="3" applyFont="1" applyFill="1" applyBorder="1" applyAlignment="1">
      <alignment horizontal="center"/>
    </xf>
    <xf numFmtId="9" fontId="42" fillId="4" borderId="1" xfId="1" applyFont="1" applyFill="1" applyBorder="1" applyAlignment="1">
      <alignment horizontal="center" vertical="center" wrapText="1"/>
    </xf>
    <xf numFmtId="4" fontId="40" fillId="4" borderId="1" xfId="102" applyNumberFormat="1" applyFont="1" applyFill="1" applyBorder="1" applyAlignment="1">
      <alignment vertical="center" wrapText="1"/>
    </xf>
    <xf numFmtId="4" fontId="40" fillId="4" borderId="1" xfId="109" applyNumberFormat="1" applyFont="1" applyFill="1" applyBorder="1" applyAlignment="1">
      <alignment vertical="center" wrapText="1"/>
    </xf>
    <xf numFmtId="4" fontId="40" fillId="0" borderId="1" xfId="102" applyNumberFormat="1" applyFont="1" applyFill="1" applyBorder="1" applyAlignment="1">
      <alignment vertical="center"/>
    </xf>
    <xf numFmtId="4" fontId="40" fillId="0" borderId="1" xfId="109" applyNumberFormat="1" applyFont="1" applyFill="1" applyBorder="1" applyAlignment="1">
      <alignment vertical="center"/>
    </xf>
    <xf numFmtId="0" fontId="42" fillId="4" borderId="1" xfId="2" applyFont="1" applyFill="1" applyBorder="1" applyAlignment="1">
      <alignment horizontal="center" vertical="center" wrapText="1"/>
    </xf>
    <xf numFmtId="49" fontId="42" fillId="4" borderId="1" xfId="2" applyNumberFormat="1" applyFont="1" applyFill="1" applyBorder="1" applyAlignment="1">
      <alignment horizontal="center" vertical="center" wrapText="1"/>
    </xf>
    <xf numFmtId="0" fontId="42" fillId="4" borderId="1" xfId="2" applyNumberFormat="1" applyFont="1" applyFill="1" applyBorder="1" applyAlignment="1">
      <alignment horizontal="center" vertical="center" wrapText="1"/>
    </xf>
    <xf numFmtId="0" fontId="40" fillId="4" borderId="1" xfId="82" applyFont="1" applyFill="1" applyBorder="1" applyAlignment="1">
      <alignment vertical="center"/>
    </xf>
    <xf numFmtId="49" fontId="42" fillId="0" borderId="1" xfId="2" applyNumberFormat="1" applyFont="1" applyFill="1" applyBorder="1" applyAlignment="1">
      <alignment horizontal="left" vertical="center" wrapText="1"/>
    </xf>
    <xf numFmtId="0" fontId="40" fillId="0" borderId="1" xfId="0" applyFont="1" applyFill="1" applyBorder="1" applyAlignment="1">
      <alignment vertical="center" wrapText="1"/>
    </xf>
    <xf numFmtId="0" fontId="40" fillId="0" borderId="1" xfId="0" applyFont="1" applyFill="1" applyBorder="1" applyAlignment="1">
      <alignment vertical="center"/>
    </xf>
    <xf numFmtId="0" fontId="46" fillId="0" borderId="0" xfId="0" applyFont="1" applyFill="1"/>
    <xf numFmtId="0" fontId="47" fillId="0" borderId="1" xfId="112" applyFont="1" applyFill="1" applyBorder="1" applyAlignment="1" applyProtection="1">
      <alignment horizontal="center" vertical="center" wrapText="1"/>
    </xf>
    <xf numFmtId="0" fontId="42" fillId="0" borderId="1" xfId="111" applyFont="1" applyFill="1" applyBorder="1" applyAlignment="1">
      <alignment horizontal="center" vertical="center" wrapText="1"/>
    </xf>
    <xf numFmtId="49" fontId="42" fillId="0" borderId="1" xfId="111" applyNumberFormat="1" applyFont="1" applyFill="1" applyBorder="1" applyAlignment="1">
      <alignment horizontal="center" vertical="center" wrapText="1"/>
    </xf>
    <xf numFmtId="9" fontId="42" fillId="0" borderId="1" xfId="3" applyNumberFormat="1" applyFont="1" applyFill="1" applyBorder="1" applyAlignment="1">
      <alignment horizontal="center" vertical="center" wrapText="1"/>
    </xf>
    <xf numFmtId="9" fontId="42" fillId="0" borderId="1" xfId="3" applyNumberFormat="1" applyFont="1" applyFill="1" applyBorder="1" applyAlignment="1">
      <alignment horizontal="center" vertical="center"/>
    </xf>
    <xf numFmtId="0" fontId="42" fillId="0" borderId="1" xfId="112" applyFont="1" applyFill="1" applyBorder="1" applyAlignment="1" applyProtection="1">
      <alignment horizontal="center" vertical="center" wrapText="1"/>
    </xf>
    <xf numFmtId="0" fontId="40" fillId="0" borderId="1" xfId="0" applyFont="1" applyFill="1" applyBorder="1" applyAlignment="1">
      <alignment horizontal="center" vertical="center"/>
    </xf>
    <xf numFmtId="0" fontId="46" fillId="4" borderId="1" xfId="0" applyFont="1" applyFill="1" applyBorder="1" applyAlignment="1">
      <alignment wrapText="1"/>
    </xf>
    <xf numFmtId="0" fontId="46" fillId="0" borderId="1" xfId="0" applyFont="1" applyFill="1" applyBorder="1" applyAlignment="1">
      <alignment vertical="center" wrapText="1"/>
    </xf>
    <xf numFmtId="0" fontId="45" fillId="0" borderId="1" xfId="0" applyFont="1" applyFill="1" applyBorder="1" applyAlignment="1">
      <alignment horizontal="center" vertical="center" wrapText="1"/>
    </xf>
    <xf numFmtId="173" fontId="43" fillId="30" borderId="23" xfId="0" applyNumberFormat="1" applyFont="1" applyFill="1" applyBorder="1" applyAlignment="1">
      <alignment horizontal="center" vertical="center" wrapText="1"/>
    </xf>
    <xf numFmtId="173" fontId="43" fillId="30" borderId="24" xfId="0" applyNumberFormat="1" applyFont="1" applyFill="1" applyBorder="1" applyAlignment="1">
      <alignment horizontal="center" vertical="center" wrapText="1"/>
    </xf>
    <xf numFmtId="173" fontId="53" fillId="0" borderId="1" xfId="0" applyNumberFormat="1" applyFont="1" applyBorder="1" applyAlignment="1">
      <alignment horizontal="left" vertical="center"/>
    </xf>
    <xf numFmtId="0" fontId="53" fillId="0" borderId="2" xfId="0" applyFont="1" applyBorder="1" applyAlignment="1">
      <alignment horizontal="left" vertical="center"/>
    </xf>
    <xf numFmtId="174" fontId="43" fillId="0" borderId="1" xfId="0" applyNumberFormat="1" applyFont="1" applyFill="1" applyBorder="1" applyAlignment="1">
      <alignment horizontal="center" vertical="center" wrapText="1" shrinkToFit="1"/>
    </xf>
    <xf numFmtId="0" fontId="43" fillId="0" borderId="1" xfId="0" applyFont="1" applyBorder="1" applyAlignment="1">
      <alignment horizontal="center" vertical="center" wrapText="1"/>
    </xf>
    <xf numFmtId="0" fontId="45" fillId="30" borderId="2" xfId="0" applyFont="1" applyFill="1" applyBorder="1" applyAlignment="1">
      <alignment horizontal="center" vertical="center" wrapText="1"/>
    </xf>
    <xf numFmtId="173" fontId="43" fillId="32" borderId="25" xfId="0" applyNumberFormat="1" applyFont="1" applyFill="1" applyBorder="1" applyAlignment="1">
      <alignment horizontal="center" vertical="center" wrapText="1"/>
    </xf>
    <xf numFmtId="173" fontId="43" fillId="30" borderId="2" xfId="0" applyNumberFormat="1" applyFont="1" applyFill="1" applyBorder="1" applyAlignment="1">
      <alignment horizontal="center" vertical="center" wrapText="1"/>
    </xf>
    <xf numFmtId="173" fontId="43" fillId="32" borderId="2" xfId="0" applyNumberFormat="1" applyFont="1" applyFill="1" applyBorder="1" applyAlignment="1">
      <alignment horizontal="center" vertical="center" wrapText="1"/>
    </xf>
    <xf numFmtId="174" fontId="43" fillId="32" borderId="1" xfId="0" applyNumberFormat="1" applyFont="1" applyFill="1" applyBorder="1" applyAlignment="1">
      <alignment horizontal="center" vertical="center" wrapText="1" shrinkToFit="1"/>
    </xf>
    <xf numFmtId="0" fontId="45" fillId="32" borderId="2" xfId="0" applyFont="1" applyFill="1" applyBorder="1" applyAlignment="1">
      <alignment horizontal="center" vertical="center" wrapText="1"/>
    </xf>
    <xf numFmtId="0" fontId="45" fillId="32" borderId="1" xfId="0" applyFont="1" applyFill="1" applyBorder="1" applyAlignment="1">
      <alignment horizontal="center" vertical="center" wrapText="1"/>
    </xf>
    <xf numFmtId="1" fontId="48" fillId="3" borderId="1" xfId="0" applyNumberFormat="1" applyFont="1" applyFill="1" applyBorder="1" applyAlignment="1">
      <alignment horizontal="center" vertical="center" wrapText="1"/>
    </xf>
    <xf numFmtId="1" fontId="42" fillId="2" borderId="1" xfId="3" applyNumberFormat="1" applyFont="1" applyFill="1" applyBorder="1" applyAlignment="1">
      <alignment horizontal="center" vertical="center"/>
    </xf>
    <xf numFmtId="1" fontId="42" fillId="6" borderId="1" xfId="1" applyNumberFormat="1" applyFont="1" applyFill="1" applyBorder="1" applyAlignment="1">
      <alignment horizontal="center" vertical="center" wrapText="1"/>
    </xf>
    <xf numFmtId="1" fontId="42" fillId="2" borderId="1" xfId="1" applyNumberFormat="1" applyFont="1" applyFill="1" applyBorder="1" applyAlignment="1">
      <alignment horizontal="center" vertical="center" wrapText="1"/>
    </xf>
    <xf numFmtId="175" fontId="0" fillId="0" borderId="0" xfId="0" applyNumberFormat="1" applyFill="1"/>
    <xf numFmtId="175" fontId="13" fillId="2" borderId="0" xfId="0" applyNumberFormat="1" applyFont="1" applyFill="1"/>
    <xf numFmtId="175" fontId="13" fillId="0" borderId="0" xfId="0" applyNumberFormat="1" applyFont="1" applyFill="1"/>
    <xf numFmtId="175" fontId="12" fillId="3" borderId="1" xfId="0" applyNumberFormat="1" applyFont="1" applyFill="1" applyBorder="1" applyAlignment="1">
      <alignment vertical="center" wrapText="1"/>
    </xf>
    <xf numFmtId="175" fontId="12" fillId="23" borderId="1" xfId="0" applyNumberFormat="1" applyFont="1" applyFill="1" applyBorder="1"/>
    <xf numFmtId="175" fontId="13" fillId="2" borderId="1" xfId="0" applyNumberFormat="1" applyFont="1" applyFill="1" applyBorder="1"/>
    <xf numFmtId="175" fontId="12" fillId="2" borderId="0" xfId="0" applyNumberFormat="1" applyFont="1" applyFill="1" applyAlignment="1">
      <alignment horizontal="center"/>
    </xf>
    <xf numFmtId="175" fontId="12" fillId="0" borderId="0" xfId="0" applyNumberFormat="1" applyFont="1" applyFill="1" applyAlignment="1">
      <alignment horizontal="center"/>
    </xf>
    <xf numFmtId="175" fontId="13" fillId="2" borderId="1" xfId="113" applyNumberFormat="1" applyFont="1" applyFill="1" applyBorder="1"/>
    <xf numFmtId="175" fontId="12" fillId="9" borderId="1" xfId="0" applyNumberFormat="1" applyFont="1" applyFill="1" applyBorder="1" applyAlignment="1">
      <alignment vertical="center"/>
    </xf>
    <xf numFmtId="175" fontId="12" fillId="8" borderId="1" xfId="0" applyNumberFormat="1" applyFont="1" applyFill="1" applyBorder="1" applyAlignment="1">
      <alignment vertical="center"/>
    </xf>
    <xf numFmtId="175" fontId="12" fillId="20" borderId="1" xfId="0" applyNumberFormat="1" applyFont="1" applyFill="1" applyBorder="1" applyAlignment="1">
      <alignment vertical="center"/>
    </xf>
    <xf numFmtId="175" fontId="12" fillId="22" borderId="1" xfId="0" applyNumberFormat="1" applyFont="1" applyFill="1" applyBorder="1" applyAlignment="1">
      <alignment vertical="center"/>
    </xf>
    <xf numFmtId="175" fontId="12" fillId="4" borderId="1" xfId="0" applyNumberFormat="1" applyFont="1" applyFill="1" applyBorder="1" applyAlignment="1">
      <alignment horizontal="center"/>
    </xf>
    <xf numFmtId="175" fontId="12" fillId="2" borderId="1" xfId="113" applyNumberFormat="1" applyFont="1" applyFill="1" applyBorder="1" applyAlignment="1">
      <alignment horizontal="center"/>
    </xf>
    <xf numFmtId="175" fontId="12" fillId="2" borderId="17" xfId="0" applyNumberFormat="1" applyFont="1" applyFill="1" applyBorder="1" applyAlignment="1">
      <alignment horizontal="center" vertical="center"/>
    </xf>
    <xf numFmtId="175" fontId="12" fillId="2" borderId="0" xfId="0" applyNumberFormat="1" applyFont="1" applyFill="1" applyAlignment="1">
      <alignment horizontal="center" wrapText="1"/>
    </xf>
    <xf numFmtId="175" fontId="50" fillId="21" borderId="1" xfId="0" applyNumberFormat="1" applyFont="1" applyFill="1" applyBorder="1" applyAlignment="1">
      <alignment horizontal="center" vertical="center" wrapText="1"/>
    </xf>
    <xf numFmtId="175" fontId="39" fillId="2" borderId="1" xfId="113" applyNumberFormat="1" applyFont="1" applyFill="1" applyBorder="1"/>
    <xf numFmtId="175" fontId="52" fillId="21" borderId="1" xfId="0" applyNumberFormat="1" applyFont="1" applyFill="1" applyBorder="1" applyAlignment="1">
      <alignment horizontal="center" vertical="center" wrapText="1"/>
    </xf>
    <xf numFmtId="175" fontId="50" fillId="8" borderId="1" xfId="0" applyNumberFormat="1" applyFont="1" applyFill="1" applyBorder="1" applyAlignment="1">
      <alignment horizontal="center" vertical="center" wrapText="1"/>
    </xf>
    <xf numFmtId="175" fontId="50" fillId="20" borderId="1" xfId="0" applyNumberFormat="1" applyFont="1" applyFill="1" applyBorder="1" applyAlignment="1">
      <alignment horizontal="center" vertical="center" wrapText="1"/>
    </xf>
    <xf numFmtId="175" fontId="50" fillId="22" borderId="1" xfId="0" applyNumberFormat="1" applyFont="1" applyFill="1" applyBorder="1" applyAlignment="1">
      <alignment horizontal="center" vertical="center" wrapText="1"/>
    </xf>
    <xf numFmtId="175" fontId="39" fillId="2" borderId="1" xfId="0" applyNumberFormat="1" applyFont="1" applyFill="1" applyBorder="1" applyAlignment="1">
      <alignment horizontal="center" vertical="center"/>
    </xf>
    <xf numFmtId="175" fontId="39" fillId="2" borderId="1" xfId="0" applyNumberFormat="1" applyFont="1" applyFill="1" applyBorder="1" applyAlignment="1">
      <alignment vertical="center"/>
    </xf>
    <xf numFmtId="175" fontId="39" fillId="2" borderId="0" xfId="0" applyNumberFormat="1" applyFont="1" applyFill="1" applyAlignment="1">
      <alignment vertical="center"/>
    </xf>
    <xf numFmtId="175" fontId="7" fillId="2" borderId="1" xfId="0" applyNumberFormat="1" applyFont="1" applyFill="1" applyBorder="1"/>
    <xf numFmtId="175" fontId="7" fillId="2" borderId="1" xfId="113" applyNumberFormat="1" applyFont="1" applyFill="1" applyBorder="1"/>
    <xf numFmtId="175" fontId="0" fillId="0" borderId="0" xfId="0" applyNumberFormat="1"/>
    <xf numFmtId="9" fontId="42" fillId="2" borderId="1" xfId="1" applyFont="1" applyFill="1" applyBorder="1" applyAlignment="1">
      <alignment horizontal="center"/>
    </xf>
    <xf numFmtId="0" fontId="44" fillId="2" borderId="1" xfId="2" applyFont="1" applyFill="1" applyBorder="1" applyAlignment="1">
      <alignment horizontal="left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right" vertical="center"/>
    </xf>
    <xf numFmtId="0" fontId="0" fillId="0" borderId="0" xfId="0" applyAlignment="1">
      <alignment horizontal="left" vertical="center"/>
    </xf>
    <xf numFmtId="0" fontId="56" fillId="2" borderId="0" xfId="7" applyFont="1" applyFill="1" applyAlignment="1">
      <alignment horizontal="center" vertical="center"/>
    </xf>
    <xf numFmtId="9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" fontId="42" fillId="2" borderId="1" xfId="1" applyNumberFormat="1" applyFont="1" applyFill="1" applyBorder="1" applyAlignment="1">
      <alignment horizontal="center"/>
    </xf>
    <xf numFmtId="1" fontId="42" fillId="29" borderId="1" xfId="1" applyNumberFormat="1" applyFont="1" applyFill="1" applyBorder="1" applyAlignment="1">
      <alignment horizontal="center"/>
    </xf>
    <xf numFmtId="165" fontId="42" fillId="2" borderId="1" xfId="0" applyNumberFormat="1" applyFont="1" applyFill="1" applyBorder="1" applyAlignment="1">
      <alignment horizontal="right"/>
    </xf>
    <xf numFmtId="1" fontId="3" fillId="20" borderId="1" xfId="2" applyNumberFormat="1" applyFont="1" applyFill="1" applyBorder="1" applyAlignment="1">
      <alignment horizontal="right" vertical="center" wrapText="1"/>
    </xf>
    <xf numFmtId="1" fontId="3" fillId="36" borderId="1" xfId="2" applyNumberFormat="1" applyFont="1" applyFill="1" applyBorder="1" applyAlignment="1">
      <alignment horizontal="right" vertical="center" wrapText="1"/>
    </xf>
    <xf numFmtId="1" fontId="3" fillId="0" borderId="1" xfId="2" applyNumberFormat="1" applyFont="1" applyFill="1" applyBorder="1" applyAlignment="1">
      <alignment horizontal="right" vertical="center" wrapText="1"/>
    </xf>
    <xf numFmtId="1" fontId="0" fillId="0" borderId="0" xfId="0" applyNumberFormat="1"/>
    <xf numFmtId="0" fontId="0" fillId="0" borderId="0" xfId="0" applyFill="1" applyAlignment="1">
      <alignment horizontal="center"/>
    </xf>
    <xf numFmtId="0" fontId="49" fillId="0" borderId="1" xfId="0" applyFont="1" applyFill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49" fontId="0" fillId="2" borderId="0" xfId="0" applyNumberFormat="1" applyFill="1" applyAlignment="1">
      <alignment horizontal="left" vertical="center"/>
    </xf>
    <xf numFmtId="0" fontId="57" fillId="0" borderId="0" xfId="0" applyFont="1" applyFill="1" applyAlignment="1">
      <alignment horizontal="left" wrapText="1"/>
    </xf>
    <xf numFmtId="0" fontId="57" fillId="0" borderId="1" xfId="0" applyFont="1" applyFill="1" applyBorder="1" applyAlignment="1">
      <alignment horizontal="left" vertical="center" wrapText="1"/>
    </xf>
    <xf numFmtId="0" fontId="57" fillId="2" borderId="0" xfId="0" applyFont="1" applyFill="1" applyAlignment="1">
      <alignment horizontal="left" wrapText="1"/>
    </xf>
    <xf numFmtId="14" fontId="57" fillId="2" borderId="0" xfId="0" applyNumberFormat="1" applyFont="1" applyFill="1" applyAlignment="1">
      <alignment horizontal="left" wrapText="1"/>
    </xf>
    <xf numFmtId="0" fontId="59" fillId="31" borderId="1" xfId="0" applyFont="1" applyFill="1" applyBorder="1" applyAlignment="1">
      <alignment horizontal="left" vertical="center" wrapText="1"/>
    </xf>
    <xf numFmtId="49" fontId="59" fillId="31" borderId="1" xfId="0" applyNumberFormat="1" applyFont="1" applyFill="1" applyBorder="1" applyAlignment="1">
      <alignment horizontal="left" vertical="center" wrapText="1"/>
    </xf>
    <xf numFmtId="0" fontId="57" fillId="2" borderId="1" xfId="2" applyFont="1" applyFill="1" applyBorder="1" applyAlignment="1">
      <alignment horizontal="left" vertical="center" wrapText="1"/>
    </xf>
    <xf numFmtId="0" fontId="57" fillId="2" borderId="1" xfId="0" applyFont="1" applyFill="1" applyBorder="1" applyAlignment="1">
      <alignment horizontal="left" wrapText="1"/>
    </xf>
    <xf numFmtId="14" fontId="57" fillId="2" borderId="1" xfId="2" applyNumberFormat="1" applyFont="1" applyFill="1" applyBorder="1" applyAlignment="1">
      <alignment horizontal="left" vertical="center" wrapText="1"/>
    </xf>
    <xf numFmtId="49" fontId="57" fillId="2" borderId="1" xfId="1" applyNumberFormat="1" applyFont="1" applyFill="1" applyBorder="1" applyAlignment="1">
      <alignment horizontal="left" wrapText="1"/>
    </xf>
    <xf numFmtId="0" fontId="57" fillId="6" borderId="1" xfId="3" applyFont="1" applyFill="1" applyBorder="1" applyAlignment="1">
      <alignment horizontal="left" vertical="center" wrapText="1"/>
    </xf>
    <xf numFmtId="14" fontId="57" fillId="6" borderId="1" xfId="2" applyNumberFormat="1" applyFont="1" applyFill="1" applyBorder="1" applyAlignment="1">
      <alignment horizontal="left" vertical="center" wrapText="1"/>
    </xf>
    <xf numFmtId="0" fontId="57" fillId="2" borderId="1" xfId="3" applyFont="1" applyFill="1" applyBorder="1" applyAlignment="1">
      <alignment horizontal="left" vertical="center" wrapText="1"/>
    </xf>
    <xf numFmtId="0" fontId="58" fillId="6" borderId="1" xfId="0" applyFont="1" applyFill="1" applyBorder="1" applyAlignment="1">
      <alignment horizontal="left" vertical="center" wrapText="1"/>
    </xf>
    <xf numFmtId="0" fontId="60" fillId="6" borderId="1" xfId="3" applyFont="1" applyFill="1" applyBorder="1" applyAlignment="1">
      <alignment horizontal="left" vertical="center" wrapText="1"/>
    </xf>
    <xf numFmtId="0" fontId="57" fillId="0" borderId="1" xfId="3" applyFont="1" applyFill="1" applyBorder="1" applyAlignment="1">
      <alignment horizontal="left" vertical="center" wrapText="1"/>
    </xf>
    <xf numFmtId="0" fontId="57" fillId="0" borderId="1" xfId="0" applyFont="1" applyFill="1" applyBorder="1" applyAlignment="1">
      <alignment horizontal="left" wrapText="1"/>
    </xf>
    <xf numFmtId="14" fontId="57" fillId="0" borderId="1" xfId="2" applyNumberFormat="1" applyFont="1" applyFill="1" applyBorder="1" applyAlignment="1">
      <alignment horizontal="left" vertical="center" wrapText="1"/>
    </xf>
    <xf numFmtId="0" fontId="58" fillId="2" borderId="1" xfId="0" applyFont="1" applyFill="1" applyBorder="1" applyAlignment="1">
      <alignment horizontal="left" vertical="center" wrapText="1"/>
    </xf>
    <xf numFmtId="0" fontId="60" fillId="2" borderId="1" xfId="3" applyFont="1" applyFill="1" applyBorder="1" applyAlignment="1">
      <alignment horizontal="left" vertical="center" wrapText="1"/>
    </xf>
    <xf numFmtId="0" fontId="57" fillId="2" borderId="1" xfId="0" applyFont="1" applyFill="1" applyBorder="1" applyAlignment="1">
      <alignment horizontal="left" vertical="center" wrapText="1"/>
    </xf>
    <xf numFmtId="14" fontId="57" fillId="2" borderId="1" xfId="0" applyNumberFormat="1" applyFont="1" applyFill="1" applyBorder="1" applyAlignment="1">
      <alignment horizontal="left" vertical="center" wrapText="1"/>
    </xf>
    <xf numFmtId="49" fontId="57" fillId="2" borderId="1" xfId="1" applyNumberFormat="1" applyFont="1" applyFill="1" applyBorder="1" applyAlignment="1">
      <alignment horizontal="left" vertical="center" wrapText="1"/>
    </xf>
    <xf numFmtId="0" fontId="58" fillId="0" borderId="1" xfId="0" applyFont="1" applyFill="1" applyBorder="1" applyAlignment="1">
      <alignment horizontal="left" vertical="center" wrapText="1"/>
    </xf>
    <xf numFmtId="49" fontId="57" fillId="29" borderId="1" xfId="1" applyNumberFormat="1" applyFont="1" applyFill="1" applyBorder="1" applyAlignment="1">
      <alignment horizontal="left" wrapText="1"/>
    </xf>
    <xf numFmtId="1" fontId="57" fillId="2" borderId="1" xfId="2" applyNumberFormat="1" applyFont="1" applyFill="1" applyBorder="1" applyAlignment="1">
      <alignment horizontal="center" vertical="center" wrapText="1"/>
    </xf>
    <xf numFmtId="0" fontId="57" fillId="6" borderId="1" xfId="2" applyFont="1" applyFill="1" applyBorder="1" applyAlignment="1">
      <alignment horizontal="left" vertical="center" wrapText="1"/>
    </xf>
    <xf numFmtId="0" fontId="57" fillId="0" borderId="1" xfId="2" applyFont="1" applyFill="1" applyBorder="1" applyAlignment="1">
      <alignment horizontal="left" vertical="center" wrapText="1"/>
    </xf>
    <xf numFmtId="4" fontId="58" fillId="6" borderId="1" xfId="0" applyNumberFormat="1" applyFont="1" applyFill="1" applyBorder="1" applyAlignment="1">
      <alignment horizontal="left" vertical="center" wrapText="1"/>
    </xf>
    <xf numFmtId="0" fontId="58" fillId="0" borderId="1" xfId="0" applyFont="1" applyBorder="1" applyAlignment="1">
      <alignment horizontal="left" vertical="center" wrapText="1"/>
    </xf>
    <xf numFmtId="0" fontId="57" fillId="24" borderId="0" xfId="0" applyFont="1" applyFill="1" applyAlignment="1">
      <alignment horizontal="left" vertical="center" wrapText="1"/>
    </xf>
    <xf numFmtId="165" fontId="57" fillId="2" borderId="0" xfId="0" applyNumberFormat="1" applyFont="1" applyFill="1" applyAlignment="1">
      <alignment horizontal="left" wrapText="1"/>
    </xf>
    <xf numFmtId="165" fontId="57" fillId="0" borderId="0" xfId="0" applyNumberFormat="1" applyFont="1" applyFill="1" applyAlignment="1">
      <alignment horizontal="left" wrapText="1"/>
    </xf>
    <xf numFmtId="14" fontId="57" fillId="0" borderId="1" xfId="0" applyNumberFormat="1" applyFont="1" applyFill="1" applyBorder="1" applyAlignment="1">
      <alignment horizontal="left" vertical="center" wrapText="1"/>
    </xf>
    <xf numFmtId="0" fontId="57" fillId="0" borderId="0" xfId="0" applyFont="1" applyFill="1" applyAlignment="1">
      <alignment horizontal="left" vertical="center" wrapText="1"/>
    </xf>
    <xf numFmtId="9" fontId="57" fillId="2" borderId="0" xfId="0" applyNumberFormat="1" applyFont="1" applyFill="1" applyAlignment="1">
      <alignment horizontal="left" wrapText="1"/>
    </xf>
    <xf numFmtId="0" fontId="59" fillId="3" borderId="1" xfId="0" applyFont="1" applyFill="1" applyBorder="1" applyAlignment="1">
      <alignment horizontal="left" vertical="center" wrapText="1"/>
    </xf>
    <xf numFmtId="0" fontId="61" fillId="2" borderId="0" xfId="0" applyFont="1" applyFill="1" applyAlignment="1">
      <alignment horizontal="left" vertical="center" wrapText="1"/>
    </xf>
    <xf numFmtId="0" fontId="59" fillId="23" borderId="1" xfId="0" applyFont="1" applyFill="1" applyBorder="1" applyAlignment="1">
      <alignment horizontal="left" wrapText="1"/>
    </xf>
    <xf numFmtId="43" fontId="57" fillId="2" borderId="1" xfId="0" applyNumberFormat="1" applyFont="1" applyFill="1" applyBorder="1" applyAlignment="1">
      <alignment horizontal="left" wrapText="1"/>
    </xf>
    <xf numFmtId="4" fontId="60" fillId="17" borderId="1" xfId="7" applyNumberFormat="1" applyFont="1" applyFill="1" applyBorder="1" applyAlignment="1">
      <alignment horizontal="left" vertical="center" wrapText="1"/>
    </xf>
    <xf numFmtId="4" fontId="62" fillId="18" borderId="1" xfId="7" applyNumberFormat="1" applyFont="1" applyFill="1" applyBorder="1" applyAlignment="1">
      <alignment horizontal="left" vertical="center" wrapText="1"/>
    </xf>
    <xf numFmtId="4" fontId="62" fillId="19" borderId="1" xfId="7" applyNumberFormat="1" applyFont="1" applyFill="1" applyBorder="1" applyAlignment="1">
      <alignment horizontal="left" vertical="center" wrapText="1"/>
    </xf>
    <xf numFmtId="165" fontId="59" fillId="2" borderId="0" xfId="0" applyNumberFormat="1" applyFont="1" applyFill="1" applyAlignment="1">
      <alignment horizontal="left" wrapText="1"/>
    </xf>
    <xf numFmtId="165" fontId="59" fillId="0" borderId="0" xfId="0" applyNumberFormat="1" applyFont="1" applyFill="1" applyAlignment="1">
      <alignment horizontal="left" wrapText="1"/>
    </xf>
    <xf numFmtId="4" fontId="60" fillId="0" borderId="1" xfId="7" applyNumberFormat="1" applyFont="1" applyBorder="1" applyAlignment="1">
      <alignment horizontal="left" vertical="center" wrapText="1"/>
    </xf>
    <xf numFmtId="4" fontId="60" fillId="0" borderId="1" xfId="27" applyNumberFormat="1" applyFont="1" applyBorder="1" applyAlignment="1">
      <alignment horizontal="left" vertical="center" wrapText="1"/>
    </xf>
    <xf numFmtId="165" fontId="59" fillId="9" borderId="1" xfId="0" applyNumberFormat="1" applyFont="1" applyFill="1" applyBorder="1" applyAlignment="1">
      <alignment horizontal="left" vertical="center" wrapText="1"/>
    </xf>
    <xf numFmtId="0" fontId="59" fillId="4" borderId="1" xfId="0" applyFont="1" applyFill="1" applyBorder="1" applyAlignment="1">
      <alignment horizontal="left" wrapText="1"/>
    </xf>
    <xf numFmtId="176" fontId="59" fillId="2" borderId="1" xfId="113" applyNumberFormat="1" applyFont="1" applyFill="1" applyBorder="1" applyAlignment="1">
      <alignment horizontal="left" wrapText="1"/>
    </xf>
    <xf numFmtId="43" fontId="59" fillId="2" borderId="1" xfId="113" applyFont="1" applyFill="1" applyBorder="1" applyAlignment="1">
      <alignment horizontal="left" wrapText="1"/>
    </xf>
    <xf numFmtId="14" fontId="59" fillId="2" borderId="0" xfId="0" applyNumberFormat="1" applyFont="1" applyFill="1" applyAlignment="1">
      <alignment horizontal="left" wrapText="1"/>
    </xf>
    <xf numFmtId="165" fontId="59" fillId="2" borderId="17" xfId="0" applyNumberFormat="1" applyFont="1" applyFill="1" applyBorder="1" applyAlignment="1">
      <alignment horizontal="left" vertical="center" wrapText="1"/>
    </xf>
    <xf numFmtId="0" fontId="59" fillId="32" borderId="17" xfId="0" applyFont="1" applyFill="1" applyBorder="1" applyAlignment="1">
      <alignment horizontal="left" vertical="center" wrapText="1"/>
    </xf>
    <xf numFmtId="0" fontId="59" fillId="2" borderId="0" xfId="0" applyFont="1" applyFill="1" applyBorder="1" applyAlignment="1">
      <alignment horizontal="left" vertical="center" wrapText="1"/>
    </xf>
    <xf numFmtId="9" fontId="60" fillId="0" borderId="1" xfId="1" applyFont="1" applyBorder="1" applyAlignment="1">
      <alignment horizontal="left" vertical="center" wrapText="1"/>
    </xf>
    <xf numFmtId="0" fontId="60" fillId="0" borderId="1" xfId="27" applyNumberFormat="1" applyFont="1" applyBorder="1" applyAlignment="1">
      <alignment horizontal="left" vertical="center" wrapText="1"/>
    </xf>
    <xf numFmtId="1" fontId="59" fillId="31" borderId="1" xfId="0" applyNumberFormat="1" applyFont="1" applyFill="1" applyBorder="1" applyAlignment="1">
      <alignment horizontal="left" vertical="center" wrapText="1"/>
    </xf>
    <xf numFmtId="165" fontId="59" fillId="21" borderId="1" xfId="0" applyNumberFormat="1" applyFont="1" applyFill="1" applyBorder="1" applyAlignment="1">
      <alignment horizontal="left" vertical="center" wrapText="1"/>
    </xf>
    <xf numFmtId="1" fontId="59" fillId="21" borderId="1" xfId="0" applyNumberFormat="1" applyFont="1" applyFill="1" applyBorder="1" applyAlignment="1">
      <alignment horizontal="left" vertical="center" wrapText="1"/>
    </xf>
    <xf numFmtId="9" fontId="59" fillId="21" borderId="1" xfId="1" applyFont="1" applyFill="1" applyBorder="1" applyAlignment="1">
      <alignment horizontal="left" vertical="center" wrapText="1"/>
    </xf>
    <xf numFmtId="1" fontId="59" fillId="3" borderId="1" xfId="0" applyNumberFormat="1" applyFont="1" applyFill="1" applyBorder="1" applyAlignment="1">
      <alignment horizontal="left" vertical="center" wrapText="1"/>
    </xf>
    <xf numFmtId="14" fontId="59" fillId="3" borderId="1" xfId="0" applyNumberFormat="1" applyFont="1" applyFill="1" applyBorder="1" applyAlignment="1">
      <alignment horizontal="left" vertical="center" wrapText="1"/>
    </xf>
    <xf numFmtId="165" fontId="59" fillId="21" borderId="2" xfId="0" applyNumberFormat="1" applyFont="1" applyFill="1" applyBorder="1" applyAlignment="1">
      <alignment horizontal="left" vertical="center" wrapText="1"/>
    </xf>
    <xf numFmtId="165" fontId="63" fillId="21" borderId="2" xfId="0" applyNumberFormat="1" applyFont="1" applyFill="1" applyBorder="1" applyAlignment="1">
      <alignment horizontal="left" vertical="center" wrapText="1"/>
    </xf>
    <xf numFmtId="165" fontId="59" fillId="8" borderId="2" xfId="0" applyNumberFormat="1" applyFont="1" applyFill="1" applyBorder="1" applyAlignment="1">
      <alignment horizontal="left" vertical="center" wrapText="1"/>
    </xf>
    <xf numFmtId="165" fontId="59" fillId="20" borderId="2" xfId="0" applyNumberFormat="1" applyFont="1" applyFill="1" applyBorder="1" applyAlignment="1">
      <alignment horizontal="left" vertical="center" wrapText="1"/>
    </xf>
    <xf numFmtId="165" fontId="59" fillId="22" borderId="2" xfId="0" applyNumberFormat="1" applyFont="1" applyFill="1" applyBorder="1" applyAlignment="1">
      <alignment horizontal="left" vertical="center" wrapText="1"/>
    </xf>
    <xf numFmtId="0" fontId="57" fillId="2" borderId="0" xfId="0" applyFont="1" applyFill="1" applyAlignment="1">
      <alignment horizontal="left" vertical="center" wrapText="1"/>
    </xf>
    <xf numFmtId="1" fontId="57" fillId="2" borderId="1" xfId="2" applyNumberFormat="1" applyFont="1" applyFill="1" applyBorder="1" applyAlignment="1">
      <alignment horizontal="left" vertical="center" wrapText="1"/>
    </xf>
    <xf numFmtId="165" fontId="57" fillId="2" borderId="1" xfId="0" applyNumberFormat="1" applyFont="1" applyFill="1" applyBorder="1" applyAlignment="1">
      <alignment horizontal="left" wrapText="1"/>
    </xf>
    <xf numFmtId="1" fontId="57" fillId="2" borderId="1" xfId="0" applyNumberFormat="1" applyFont="1" applyFill="1" applyBorder="1" applyAlignment="1">
      <alignment horizontal="left" vertical="center" wrapText="1"/>
    </xf>
    <xf numFmtId="0" fontId="57" fillId="2" borderId="1" xfId="3" applyFont="1" applyFill="1" applyBorder="1" applyAlignment="1">
      <alignment horizontal="left" wrapText="1"/>
    </xf>
    <xf numFmtId="9" fontId="57" fillId="2" borderId="1" xfId="1" applyFont="1" applyFill="1" applyBorder="1" applyAlignment="1">
      <alignment horizontal="left" vertical="center" wrapText="1"/>
    </xf>
    <xf numFmtId="9" fontId="57" fillId="2" borderId="1" xfId="1" applyFont="1" applyFill="1" applyBorder="1" applyAlignment="1">
      <alignment horizontal="left" wrapText="1"/>
    </xf>
    <xf numFmtId="1" fontId="57" fillId="2" borderId="1" xfId="3" applyNumberFormat="1" applyFont="1" applyFill="1" applyBorder="1" applyAlignment="1">
      <alignment horizontal="left" vertical="center" wrapText="1"/>
    </xf>
    <xf numFmtId="1" fontId="57" fillId="2" borderId="1" xfId="1" applyNumberFormat="1" applyFont="1" applyFill="1" applyBorder="1" applyAlignment="1">
      <alignment horizontal="left" wrapText="1"/>
    </xf>
    <xf numFmtId="3" fontId="57" fillId="2" borderId="1" xfId="0" applyNumberFormat="1" applyFont="1" applyFill="1" applyBorder="1" applyAlignment="1">
      <alignment horizontal="left" vertical="center" wrapText="1"/>
    </xf>
    <xf numFmtId="165" fontId="57" fillId="2" borderId="1" xfId="0" applyNumberFormat="1" applyFont="1" applyFill="1" applyBorder="1" applyAlignment="1">
      <alignment horizontal="left" vertical="center" wrapText="1"/>
    </xf>
    <xf numFmtId="165" fontId="57" fillId="2" borderId="1" xfId="113" applyNumberFormat="1" applyFont="1" applyFill="1" applyBorder="1" applyAlignment="1">
      <alignment horizontal="left" wrapText="1"/>
    </xf>
    <xf numFmtId="40" fontId="60" fillId="2" borderId="1" xfId="53" applyNumberFormat="1" applyFont="1" applyFill="1" applyBorder="1" applyAlignment="1">
      <alignment horizontal="left" vertical="center" wrapText="1"/>
    </xf>
    <xf numFmtId="1" fontId="57" fillId="6" borderId="1" xfId="2" applyNumberFormat="1" applyFont="1" applyFill="1" applyBorder="1" applyAlignment="1">
      <alignment horizontal="left" vertical="center" wrapText="1"/>
    </xf>
    <xf numFmtId="4" fontId="62" fillId="28" borderId="0" xfId="7" applyNumberFormat="1" applyFont="1" applyFill="1" applyBorder="1" applyAlignment="1">
      <alignment horizontal="left" vertical="center" wrapText="1"/>
    </xf>
    <xf numFmtId="0" fontId="57" fillId="2" borderId="0" xfId="0" applyFont="1" applyFill="1" applyBorder="1" applyAlignment="1">
      <alignment horizontal="left" wrapText="1"/>
    </xf>
    <xf numFmtId="0" fontId="57" fillId="6" borderId="1" xfId="4" applyFont="1" applyFill="1" applyBorder="1" applyAlignment="1">
      <alignment horizontal="left" vertical="center" wrapText="1"/>
    </xf>
    <xf numFmtId="0" fontId="57" fillId="2" borderId="1" xfId="4" applyFont="1" applyFill="1" applyBorder="1" applyAlignment="1">
      <alignment horizontal="left" vertical="center" wrapText="1"/>
    </xf>
    <xf numFmtId="1" fontId="57" fillId="0" borderId="1" xfId="2" applyNumberFormat="1" applyFont="1" applyFill="1" applyBorder="1" applyAlignment="1">
      <alignment horizontal="left" vertical="center" wrapText="1"/>
    </xf>
    <xf numFmtId="0" fontId="57" fillId="0" borderId="1" xfId="4" applyFont="1" applyFill="1" applyBorder="1" applyAlignment="1">
      <alignment horizontal="left" vertical="center" wrapText="1"/>
    </xf>
    <xf numFmtId="165" fontId="57" fillId="0" borderId="1" xfId="0" applyNumberFormat="1" applyFont="1" applyFill="1" applyBorder="1" applyAlignment="1">
      <alignment horizontal="left" wrapText="1"/>
    </xf>
    <xf numFmtId="1" fontId="57" fillId="0" borderId="1" xfId="0" applyNumberFormat="1" applyFont="1" applyFill="1" applyBorder="1" applyAlignment="1">
      <alignment horizontal="left" vertical="center" wrapText="1"/>
    </xf>
    <xf numFmtId="9" fontId="57" fillId="0" borderId="1" xfId="1" applyFont="1" applyFill="1" applyBorder="1" applyAlignment="1">
      <alignment horizontal="left" vertical="center" wrapText="1"/>
    </xf>
    <xf numFmtId="165" fontId="57" fillId="0" borderId="1" xfId="0" applyNumberFormat="1" applyFont="1" applyFill="1" applyBorder="1" applyAlignment="1">
      <alignment horizontal="left" vertical="center" wrapText="1"/>
    </xf>
    <xf numFmtId="165" fontId="57" fillId="0" borderId="1" xfId="113" applyNumberFormat="1" applyFont="1" applyFill="1" applyBorder="1" applyAlignment="1">
      <alignment horizontal="left" wrapText="1"/>
    </xf>
    <xf numFmtId="40" fontId="60" fillId="0" borderId="1" xfId="53" applyNumberFormat="1" applyFont="1" applyFill="1" applyBorder="1" applyAlignment="1">
      <alignment horizontal="left" vertical="center" wrapText="1"/>
    </xf>
    <xf numFmtId="49" fontId="57" fillId="2" borderId="1" xfId="4" applyNumberFormat="1" applyFont="1" applyFill="1" applyBorder="1" applyAlignment="1">
      <alignment horizontal="left" vertical="center" wrapText="1"/>
    </xf>
    <xf numFmtId="0" fontId="60" fillId="2" borderId="1" xfId="0" applyFont="1" applyFill="1" applyBorder="1" applyAlignment="1">
      <alignment horizontal="left" vertical="center" wrapText="1"/>
    </xf>
    <xf numFmtId="40" fontId="60" fillId="2" borderId="1" xfId="0" applyNumberFormat="1" applyFont="1" applyFill="1" applyBorder="1" applyAlignment="1">
      <alignment horizontal="left" vertical="center" wrapText="1"/>
    </xf>
    <xf numFmtId="49" fontId="57" fillId="29" borderId="1" xfId="0" applyNumberFormat="1" applyFont="1" applyFill="1" applyBorder="1" applyAlignment="1">
      <alignment horizontal="left" vertical="center" wrapText="1"/>
    </xf>
    <xf numFmtId="1" fontId="57" fillId="2" borderId="1" xfId="1" applyNumberFormat="1" applyFont="1" applyFill="1" applyBorder="1" applyAlignment="1">
      <alignment horizontal="left" vertical="center" wrapText="1"/>
    </xf>
    <xf numFmtId="165" fontId="57" fillId="2" borderId="1" xfId="113" applyNumberFormat="1" applyFont="1" applyFill="1" applyBorder="1" applyAlignment="1">
      <alignment horizontal="left" vertical="center" wrapText="1"/>
    </xf>
    <xf numFmtId="165" fontId="58" fillId="0" borderId="1" xfId="0" applyNumberFormat="1" applyFont="1" applyFill="1" applyBorder="1" applyAlignment="1">
      <alignment horizontal="left" vertical="center" wrapText="1"/>
    </xf>
    <xf numFmtId="9" fontId="58" fillId="0" borderId="1" xfId="1" applyFont="1" applyFill="1" applyBorder="1" applyAlignment="1">
      <alignment horizontal="left" vertical="center" wrapText="1"/>
    </xf>
    <xf numFmtId="0" fontId="57" fillId="2" borderId="1" xfId="5" applyNumberFormat="1" applyFont="1" applyFill="1" applyBorder="1" applyAlignment="1" applyProtection="1">
      <alignment horizontal="left" vertical="center" wrapText="1"/>
    </xf>
    <xf numFmtId="2" fontId="57" fillId="2" borderId="0" xfId="0" applyNumberFormat="1" applyFont="1" applyFill="1" applyAlignment="1">
      <alignment horizontal="left" wrapText="1"/>
    </xf>
    <xf numFmtId="2" fontId="59" fillId="2" borderId="0" xfId="0" applyNumberFormat="1" applyFont="1" applyFill="1" applyAlignment="1">
      <alignment horizontal="left" wrapText="1"/>
    </xf>
    <xf numFmtId="2" fontId="59" fillId="22" borderId="2" xfId="0" applyNumberFormat="1" applyFont="1" applyFill="1" applyBorder="1" applyAlignment="1">
      <alignment horizontal="left" vertical="center" wrapText="1"/>
    </xf>
    <xf numFmtId="2" fontId="57" fillId="2" borderId="1" xfId="0" applyNumberFormat="1" applyFont="1" applyFill="1" applyBorder="1" applyAlignment="1">
      <alignment horizontal="left" wrapText="1"/>
    </xf>
    <xf numFmtId="1" fontId="57" fillId="2" borderId="0" xfId="0" applyNumberFormat="1" applyFont="1" applyFill="1" applyAlignment="1">
      <alignment horizontal="left" vertical="center" wrapText="1"/>
    </xf>
    <xf numFmtId="49" fontId="57" fillId="2" borderId="0" xfId="0" applyNumberFormat="1" applyFont="1" applyFill="1" applyAlignment="1">
      <alignment horizontal="left" vertical="center" wrapText="1"/>
    </xf>
    <xf numFmtId="165" fontId="57" fillId="2" borderId="0" xfId="0" applyNumberFormat="1" applyFont="1" applyFill="1" applyAlignment="1">
      <alignment horizontal="left" vertical="center" wrapText="1"/>
    </xf>
    <xf numFmtId="9" fontId="57" fillId="2" borderId="0" xfId="1" applyFont="1" applyFill="1" applyAlignment="1">
      <alignment horizontal="left" vertical="center" wrapText="1"/>
    </xf>
    <xf numFmtId="14" fontId="57" fillId="2" borderId="0" xfId="0" applyNumberFormat="1" applyFont="1" applyFill="1" applyAlignment="1">
      <alignment horizontal="left" vertical="center" wrapText="1"/>
    </xf>
    <xf numFmtId="49" fontId="57" fillId="4" borderId="0" xfId="0" applyNumberFormat="1" applyFont="1" applyFill="1" applyAlignment="1">
      <alignment horizontal="left" vertical="center" wrapText="1"/>
    </xf>
    <xf numFmtId="9" fontId="57" fillId="2" borderId="0" xfId="0" applyNumberFormat="1" applyFont="1" applyFill="1" applyAlignment="1">
      <alignment horizontal="left" vertical="center" wrapText="1"/>
    </xf>
    <xf numFmtId="1" fontId="59" fillId="2" borderId="0" xfId="0" applyNumberFormat="1" applyFont="1" applyFill="1" applyAlignment="1">
      <alignment horizontal="left" vertical="center" wrapText="1"/>
    </xf>
    <xf numFmtId="9" fontId="59" fillId="2" borderId="0" xfId="1" applyFont="1" applyFill="1" applyAlignment="1">
      <alignment horizontal="left" vertical="center" wrapText="1"/>
    </xf>
    <xf numFmtId="49" fontId="57" fillId="29" borderId="1" xfId="1" applyNumberFormat="1" applyFont="1" applyFill="1" applyBorder="1" applyAlignment="1">
      <alignment horizontal="left" vertical="center" wrapText="1"/>
    </xf>
    <xf numFmtId="0" fontId="57" fillId="2" borderId="0" xfId="0" applyFont="1" applyFill="1" applyBorder="1" applyAlignment="1">
      <alignment horizontal="left" vertical="center" wrapText="1"/>
    </xf>
    <xf numFmtId="0" fontId="58" fillId="0" borderId="0" xfId="0" applyFont="1" applyAlignment="1">
      <alignment horizontal="left" vertical="center"/>
    </xf>
    <xf numFmtId="1" fontId="58" fillId="0" borderId="0" xfId="0" applyNumberFormat="1" applyFont="1" applyAlignment="1">
      <alignment horizontal="left" vertical="center"/>
    </xf>
    <xf numFmtId="2" fontId="58" fillId="0" borderId="0" xfId="0" applyNumberFormat="1" applyFont="1" applyAlignment="1">
      <alignment horizontal="left" vertical="center"/>
    </xf>
    <xf numFmtId="175" fontId="59" fillId="9" borderId="1" xfId="0" applyNumberFormat="1" applyFont="1" applyFill="1" applyBorder="1" applyAlignment="1">
      <alignment horizontal="left" vertical="center" wrapText="1"/>
    </xf>
    <xf numFmtId="0" fontId="62" fillId="0" borderId="26" xfId="0" applyFont="1" applyFill="1" applyBorder="1" applyAlignment="1">
      <alignment horizontal="center" vertical="center" wrapText="1"/>
    </xf>
    <xf numFmtId="0" fontId="62" fillId="0" borderId="27" xfId="0" applyFont="1" applyFill="1" applyBorder="1" applyAlignment="1">
      <alignment horizontal="center" vertical="center" wrapText="1"/>
    </xf>
    <xf numFmtId="0" fontId="59" fillId="0" borderId="1" xfId="0" applyFont="1" applyFill="1" applyBorder="1" applyAlignment="1">
      <alignment horizontal="center" vertical="center" wrapText="1"/>
    </xf>
    <xf numFmtId="0" fontId="60" fillId="37" borderId="28" xfId="0" applyFont="1" applyFill="1" applyBorder="1" applyAlignment="1">
      <alignment horizontal="center" vertical="center" wrapText="1"/>
    </xf>
    <xf numFmtId="0" fontId="62" fillId="37" borderId="1" xfId="0" applyFont="1" applyFill="1" applyBorder="1" applyAlignment="1">
      <alignment horizontal="center" vertical="center" wrapText="1"/>
    </xf>
    <xf numFmtId="0" fontId="60" fillId="37" borderId="1" xfId="0" applyFont="1" applyFill="1" applyBorder="1" applyAlignment="1">
      <alignment horizontal="center" vertical="center" wrapText="1"/>
    </xf>
    <xf numFmtId="3" fontId="62" fillId="37" borderId="1" xfId="0" applyNumberFormat="1" applyFont="1" applyFill="1" applyBorder="1" applyAlignment="1">
      <alignment horizontal="center" vertical="center" wrapText="1"/>
    </xf>
    <xf numFmtId="43" fontId="62" fillId="37" borderId="1" xfId="113" applyFont="1" applyFill="1" applyBorder="1" applyAlignment="1">
      <alignment horizontal="center" vertical="center" wrapText="1"/>
    </xf>
    <xf numFmtId="171" fontId="59" fillId="0" borderId="1" xfId="0" applyNumberFormat="1" applyFont="1" applyFill="1" applyBorder="1" applyAlignment="1">
      <alignment horizontal="center" vertical="center"/>
    </xf>
    <xf numFmtId="43" fontId="64" fillId="37" borderId="1" xfId="113" applyFont="1" applyFill="1" applyBorder="1" applyAlignment="1">
      <alignment horizontal="center" vertical="center" wrapText="1"/>
    </xf>
    <xf numFmtId="0" fontId="59" fillId="25" borderId="1" xfId="0" applyFont="1" applyFill="1" applyBorder="1" applyAlignment="1">
      <alignment horizontal="center" vertical="center" wrapText="1"/>
    </xf>
    <xf numFmtId="0" fontId="59" fillId="26" borderId="1" xfId="0" applyFont="1" applyFill="1" applyBorder="1" applyAlignment="1">
      <alignment horizontal="center" vertical="center" wrapText="1"/>
    </xf>
    <xf numFmtId="0" fontId="59" fillId="25" borderId="1" xfId="0" applyFont="1" applyFill="1" applyBorder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4" fontId="65" fillId="0" borderId="0" xfId="0" applyNumberFormat="1" applyFont="1" applyFill="1" applyAlignment="1">
      <alignment horizontal="center" vertical="center" wrapText="1"/>
    </xf>
    <xf numFmtId="171" fontId="57" fillId="0" borderId="1" xfId="0" applyNumberFormat="1" applyFont="1" applyFill="1" applyBorder="1" applyAlignment="1">
      <alignment horizontal="center" vertical="center"/>
    </xf>
    <xf numFmtId="4" fontId="57" fillId="0" borderId="1" xfId="0" applyNumberFormat="1" applyFont="1" applyFill="1" applyBorder="1" applyAlignment="1">
      <alignment horizontal="center" vertical="center"/>
    </xf>
    <xf numFmtId="4" fontId="60" fillId="0" borderId="1" xfId="0" applyNumberFormat="1" applyFont="1" applyFill="1" applyBorder="1" applyAlignment="1">
      <alignment horizontal="center" vertical="center"/>
    </xf>
    <xf numFmtId="172" fontId="59" fillId="0" borderId="1" xfId="0" applyNumberFormat="1" applyFont="1" applyFill="1" applyBorder="1" applyAlignment="1">
      <alignment horizontal="center" vertical="center"/>
    </xf>
    <xf numFmtId="172" fontId="59" fillId="0" borderId="0" xfId="0" applyNumberFormat="1" applyFont="1" applyFill="1" applyAlignment="1">
      <alignment horizontal="center" vertical="center"/>
    </xf>
    <xf numFmtId="171" fontId="57" fillId="0" borderId="1" xfId="7" applyNumberFormat="1" applyFont="1" applyFill="1" applyBorder="1" applyAlignment="1">
      <alignment horizontal="center" vertical="center"/>
    </xf>
    <xf numFmtId="171" fontId="57" fillId="0" borderId="0" xfId="0" applyNumberFormat="1" applyFont="1" applyFill="1" applyAlignment="1">
      <alignment horizontal="center" vertical="center"/>
    </xf>
    <xf numFmtId="172" fontId="57" fillId="0" borderId="1" xfId="0" applyNumberFormat="1" applyFont="1" applyFill="1" applyBorder="1" applyAlignment="1">
      <alignment horizontal="center" vertical="center"/>
    </xf>
    <xf numFmtId="4" fontId="57" fillId="0" borderId="0" xfId="0" applyNumberFormat="1" applyFont="1" applyFill="1" applyAlignment="1">
      <alignment horizontal="center" vertical="center"/>
    </xf>
    <xf numFmtId="164" fontId="57" fillId="2" borderId="1" xfId="114" applyFont="1" applyFill="1" applyBorder="1" applyAlignment="1">
      <alignment horizontal="left" wrapText="1"/>
    </xf>
    <xf numFmtId="49" fontId="57" fillId="2" borderId="31" xfId="7" applyNumberFormat="1" applyFont="1" applyFill="1" applyBorder="1" applyAlignment="1">
      <alignment horizontal="left" vertical="center" wrapText="1"/>
    </xf>
    <xf numFmtId="1" fontId="57" fillId="0" borderId="31" xfId="7" applyNumberFormat="1" applyFont="1" applyFill="1" applyBorder="1" applyAlignment="1">
      <alignment horizontal="left" vertical="center" wrapText="1"/>
    </xf>
    <xf numFmtId="3" fontId="57" fillId="2" borderId="31" xfId="7" applyNumberFormat="1" applyFont="1" applyFill="1" applyBorder="1" applyAlignment="1">
      <alignment horizontal="left" vertical="center" wrapText="1"/>
    </xf>
    <xf numFmtId="0" fontId="57" fillId="2" borderId="31" xfId="0" applyFont="1" applyFill="1" applyBorder="1" applyAlignment="1">
      <alignment horizontal="left" vertical="center" wrapText="1"/>
    </xf>
    <xf numFmtId="1" fontId="57" fillId="2" borderId="31" xfId="2" applyNumberFormat="1" applyFont="1" applyFill="1" applyBorder="1" applyAlignment="1">
      <alignment horizontal="left" vertical="center" wrapText="1"/>
    </xf>
    <xf numFmtId="0" fontId="57" fillId="2" borderId="31" xfId="2" applyFont="1" applyFill="1" applyBorder="1" applyAlignment="1">
      <alignment horizontal="left" vertical="center" wrapText="1"/>
    </xf>
    <xf numFmtId="0" fontId="57" fillId="2" borderId="31" xfId="0" applyFont="1" applyFill="1" applyBorder="1" applyAlignment="1">
      <alignment horizontal="left" wrapText="1"/>
    </xf>
    <xf numFmtId="165" fontId="58" fillId="0" borderId="31" xfId="0" applyNumberFormat="1" applyFont="1" applyFill="1" applyBorder="1" applyAlignment="1">
      <alignment horizontal="left" vertical="center" wrapText="1"/>
    </xf>
    <xf numFmtId="1" fontId="57" fillId="2" borderId="31" xfId="0" applyNumberFormat="1" applyFont="1" applyFill="1" applyBorder="1" applyAlignment="1">
      <alignment horizontal="left" vertical="center" wrapText="1"/>
    </xf>
    <xf numFmtId="9" fontId="58" fillId="0" borderId="31" xfId="1" applyFont="1" applyFill="1" applyBorder="1" applyAlignment="1">
      <alignment horizontal="left" vertical="center" wrapText="1"/>
    </xf>
    <xf numFmtId="0" fontId="57" fillId="2" borderId="31" xfId="5" applyNumberFormat="1" applyFont="1" applyFill="1" applyBorder="1" applyAlignment="1" applyProtection="1">
      <alignment horizontal="left" vertical="center" wrapText="1"/>
    </xf>
    <xf numFmtId="165" fontId="57" fillId="2" borderId="31" xfId="0" applyNumberFormat="1" applyFont="1" applyFill="1" applyBorder="1" applyAlignment="1">
      <alignment horizontal="left" vertical="center" wrapText="1"/>
    </xf>
    <xf numFmtId="0" fontId="57" fillId="2" borderId="31" xfId="7" applyFont="1" applyFill="1" applyBorder="1" applyAlignment="1">
      <alignment horizontal="left" vertical="center" wrapText="1"/>
    </xf>
    <xf numFmtId="14" fontId="57" fillId="2" borderId="31" xfId="7" applyNumberFormat="1" applyFont="1" applyFill="1" applyBorder="1" applyAlignment="1">
      <alignment horizontal="left" vertical="center" wrapText="1"/>
    </xf>
    <xf numFmtId="40" fontId="61" fillId="2" borderId="1" xfId="0" applyNumberFormat="1" applyFont="1" applyFill="1" applyBorder="1" applyAlignment="1">
      <alignment horizontal="left" vertical="center" wrapText="1"/>
    </xf>
    <xf numFmtId="40" fontId="61" fillId="2" borderId="32" xfId="0" applyNumberFormat="1" applyFont="1" applyFill="1" applyBorder="1" applyAlignment="1">
      <alignment horizontal="left" vertical="center" wrapText="1"/>
    </xf>
    <xf numFmtId="0" fontId="57" fillId="2" borderId="32" xfId="0" applyFont="1" applyFill="1" applyBorder="1" applyAlignment="1">
      <alignment horizontal="left" wrapText="1"/>
    </xf>
    <xf numFmtId="3" fontId="57" fillId="2" borderId="1" xfId="0" applyNumberFormat="1" applyFont="1" applyFill="1" applyBorder="1" applyAlignment="1">
      <alignment horizontal="center" vertical="center" wrapText="1"/>
    </xf>
    <xf numFmtId="0" fontId="57" fillId="2" borderId="31" xfId="3" applyFont="1" applyFill="1" applyBorder="1" applyAlignment="1">
      <alignment horizontal="left" vertical="center" wrapText="1"/>
    </xf>
    <xf numFmtId="9" fontId="57" fillId="2" borderId="31" xfId="1" applyFont="1" applyFill="1" applyBorder="1" applyAlignment="1">
      <alignment horizontal="left" vertical="center" wrapText="1"/>
    </xf>
    <xf numFmtId="0" fontId="59" fillId="2" borderId="0" xfId="0" applyFont="1" applyFill="1" applyAlignment="1">
      <alignment horizontal="left" wrapText="1"/>
    </xf>
    <xf numFmtId="9" fontId="0" fillId="0" borderId="0" xfId="0" applyNumberFormat="1"/>
    <xf numFmtId="49" fontId="57" fillId="0" borderId="31" xfId="7" applyNumberFormat="1" applyFont="1" applyFill="1" applyBorder="1" applyAlignment="1">
      <alignment horizontal="left" vertical="center" wrapText="1"/>
    </xf>
    <xf numFmtId="0" fontId="57" fillId="0" borderId="31" xfId="0" applyFont="1" applyFill="1" applyBorder="1" applyAlignment="1">
      <alignment horizontal="left" wrapText="1"/>
    </xf>
    <xf numFmtId="0" fontId="57" fillId="0" borderId="31" xfId="7" applyFont="1" applyFill="1" applyBorder="1" applyAlignment="1">
      <alignment horizontal="left" vertical="center" wrapText="1"/>
    </xf>
    <xf numFmtId="1" fontId="57" fillId="0" borderId="31" xfId="0" applyNumberFormat="1" applyFont="1" applyFill="1" applyBorder="1" applyAlignment="1">
      <alignment horizontal="left" vertical="center" wrapText="1"/>
    </xf>
    <xf numFmtId="0" fontId="57" fillId="0" borderId="31" xfId="5" applyNumberFormat="1" applyFont="1" applyFill="1" applyBorder="1" applyAlignment="1" applyProtection="1">
      <alignment horizontal="left" vertical="center" wrapText="1"/>
    </xf>
    <xf numFmtId="165" fontId="57" fillId="0" borderId="31" xfId="0" applyNumberFormat="1" applyFont="1" applyFill="1" applyBorder="1" applyAlignment="1">
      <alignment horizontal="left" vertical="center" wrapText="1"/>
    </xf>
    <xf numFmtId="0" fontId="57" fillId="0" borderId="31" xfId="0" applyFont="1" applyFill="1" applyBorder="1" applyAlignment="1">
      <alignment horizontal="left" vertical="center" wrapText="1"/>
    </xf>
    <xf numFmtId="9" fontId="57" fillId="0" borderId="31" xfId="1" applyFont="1" applyFill="1" applyBorder="1" applyAlignment="1">
      <alignment horizontal="left" vertical="center" wrapText="1"/>
    </xf>
    <xf numFmtId="0" fontId="57" fillId="0" borderId="0" xfId="0" applyFont="1" applyFill="1" applyBorder="1" applyAlignment="1">
      <alignment horizontal="left" wrapText="1"/>
    </xf>
    <xf numFmtId="0" fontId="42" fillId="2" borderId="31" xfId="0" applyFont="1" applyFill="1" applyBorder="1"/>
    <xf numFmtId="40" fontId="40" fillId="2" borderId="31" xfId="53" applyNumberFormat="1" applyFont="1" applyFill="1" applyBorder="1" applyAlignment="1">
      <alignment horizontal="center" vertical="center" wrapText="1"/>
    </xf>
    <xf numFmtId="0" fontId="57" fillId="0" borderId="31" xfId="3" applyFont="1" applyFill="1" applyBorder="1" applyAlignment="1">
      <alignment horizontal="left" vertical="center" wrapText="1"/>
    </xf>
    <xf numFmtId="49" fontId="57" fillId="0" borderId="1" xfId="1" applyNumberFormat="1" applyFont="1" applyFill="1" applyBorder="1" applyAlignment="1">
      <alignment horizontal="left" vertical="center" wrapText="1"/>
    </xf>
    <xf numFmtId="1" fontId="57" fillId="0" borderId="1" xfId="1" applyNumberFormat="1" applyFont="1" applyFill="1" applyBorder="1" applyAlignment="1">
      <alignment horizontal="left" vertical="center" wrapText="1"/>
    </xf>
    <xf numFmtId="14" fontId="57" fillId="2" borderId="31" xfId="0" applyNumberFormat="1" applyFont="1" applyFill="1" applyBorder="1" applyAlignment="1">
      <alignment horizontal="left" vertical="center" wrapText="1"/>
    </xf>
    <xf numFmtId="49" fontId="57" fillId="29" borderId="31" xfId="0" applyNumberFormat="1" applyFont="1" applyFill="1" applyBorder="1" applyAlignment="1">
      <alignment horizontal="left" vertical="center" wrapText="1"/>
    </xf>
    <xf numFmtId="14" fontId="57" fillId="0" borderId="31" xfId="0" applyNumberFormat="1" applyFont="1" applyFill="1" applyBorder="1" applyAlignment="1">
      <alignment horizontal="left" vertical="center" wrapText="1"/>
    </xf>
    <xf numFmtId="1" fontId="57" fillId="2" borderId="31" xfId="7" applyNumberFormat="1" applyFont="1" applyFill="1" applyBorder="1" applyAlignment="1">
      <alignment horizontal="left" vertical="center" wrapText="1"/>
    </xf>
    <xf numFmtId="3" fontId="57" fillId="0" borderId="1" xfId="0" applyNumberFormat="1" applyFont="1" applyFill="1" applyBorder="1" applyAlignment="1">
      <alignment horizontal="left" vertical="center" wrapText="1"/>
    </xf>
    <xf numFmtId="0" fontId="57" fillId="2" borderId="33" xfId="0" applyFont="1" applyFill="1" applyBorder="1" applyAlignment="1">
      <alignment horizontal="left" vertical="center" wrapText="1"/>
    </xf>
    <xf numFmtId="1" fontId="57" fillId="2" borderId="33" xfId="0" applyNumberFormat="1" applyFont="1" applyFill="1" applyBorder="1" applyAlignment="1">
      <alignment horizontal="left" vertical="center" wrapText="1"/>
    </xf>
    <xf numFmtId="0" fontId="57" fillId="2" borderId="33" xfId="3" applyFont="1" applyFill="1" applyBorder="1" applyAlignment="1">
      <alignment horizontal="left" vertical="center" wrapText="1"/>
    </xf>
    <xf numFmtId="165" fontId="57" fillId="2" borderId="33" xfId="0" applyNumberFormat="1" applyFont="1" applyFill="1" applyBorder="1" applyAlignment="1">
      <alignment horizontal="left" wrapText="1"/>
    </xf>
    <xf numFmtId="165" fontId="57" fillId="2" borderId="33" xfId="0" applyNumberFormat="1" applyFont="1" applyFill="1" applyBorder="1" applyAlignment="1">
      <alignment horizontal="left" vertical="center" wrapText="1"/>
    </xf>
    <xf numFmtId="0" fontId="57" fillId="2" borderId="1" xfId="0" applyFont="1" applyFill="1" applyBorder="1"/>
    <xf numFmtId="0" fontId="57" fillId="2" borderId="1" xfId="3" applyFont="1" applyFill="1" applyBorder="1" applyAlignment="1">
      <alignment horizontal="center" vertical="center" wrapText="1"/>
    </xf>
    <xf numFmtId="0" fontId="57" fillId="2" borderId="1" xfId="4" applyFont="1" applyFill="1" applyBorder="1" applyAlignment="1">
      <alignment horizontal="center" vertical="center" wrapText="1"/>
    </xf>
    <xf numFmtId="0" fontId="57" fillId="2" borderId="1" xfId="0" applyFont="1" applyFill="1" applyBorder="1" applyAlignment="1">
      <alignment horizontal="center" vertical="center" wrapText="1"/>
    </xf>
    <xf numFmtId="14" fontId="57" fillId="2" borderId="1" xfId="2" applyNumberFormat="1" applyFont="1" applyFill="1" applyBorder="1" applyAlignment="1">
      <alignment horizontal="center" vertical="center" wrapText="1"/>
    </xf>
    <xf numFmtId="0" fontId="57" fillId="7" borderId="1" xfId="4" applyNumberFormat="1" applyFont="1" applyFill="1" applyBorder="1" applyAlignment="1">
      <alignment horizontal="center" vertical="center" wrapText="1"/>
    </xf>
    <xf numFmtId="0" fontId="57" fillId="7" borderId="1" xfId="4" applyFont="1" applyFill="1" applyBorder="1" applyAlignment="1">
      <alignment horizontal="center" vertical="center" wrapText="1"/>
    </xf>
    <xf numFmtId="165" fontId="57" fillId="2" borderId="1" xfId="0" applyNumberFormat="1" applyFont="1" applyFill="1" applyBorder="1"/>
    <xf numFmtId="1" fontId="57" fillId="2" borderId="1" xfId="0" applyNumberFormat="1" applyFont="1" applyFill="1" applyBorder="1" applyAlignment="1">
      <alignment horizontal="center" vertical="center" wrapText="1"/>
    </xf>
    <xf numFmtId="0" fontId="57" fillId="2" borderId="1" xfId="3" applyFont="1" applyFill="1" applyBorder="1" applyAlignment="1">
      <alignment horizontal="center"/>
    </xf>
    <xf numFmtId="9" fontId="57" fillId="2" borderId="1" xfId="1" applyFont="1" applyFill="1" applyBorder="1" applyAlignment="1">
      <alignment horizontal="center" vertical="center" wrapText="1"/>
    </xf>
    <xf numFmtId="9" fontId="57" fillId="2" borderId="1" xfId="3" applyNumberFormat="1" applyFont="1" applyFill="1" applyBorder="1" applyAlignment="1">
      <alignment horizontal="center" vertical="center"/>
    </xf>
    <xf numFmtId="0" fontId="57" fillId="2" borderId="1" xfId="5" applyNumberFormat="1" applyFont="1" applyFill="1" applyBorder="1" applyAlignment="1" applyProtection="1">
      <alignment horizontal="center" vertical="center" wrapText="1"/>
    </xf>
    <xf numFmtId="0" fontId="57" fillId="7" borderId="1" xfId="0" applyFont="1" applyFill="1" applyBorder="1"/>
    <xf numFmtId="165" fontId="57" fillId="0" borderId="1" xfId="0" applyNumberFormat="1" applyFont="1" applyFill="1" applyBorder="1"/>
    <xf numFmtId="165" fontId="57" fillId="0" borderId="1" xfId="0" applyNumberFormat="1" applyFont="1" applyFill="1" applyBorder="1" applyAlignment="1">
      <alignment horizontal="center" vertical="center" wrapText="1"/>
    </xf>
    <xf numFmtId="2" fontId="57" fillId="2" borderId="1" xfId="0" applyNumberFormat="1" applyFont="1" applyFill="1" applyBorder="1"/>
    <xf numFmtId="0" fontId="57" fillId="7" borderId="1" xfId="2" applyNumberFormat="1" applyFont="1" applyFill="1" applyBorder="1" applyAlignment="1">
      <alignment horizontal="center" vertical="center" wrapText="1"/>
    </xf>
    <xf numFmtId="49" fontId="57" fillId="7" borderId="1" xfId="2" applyNumberFormat="1" applyFont="1" applyFill="1" applyBorder="1" applyAlignment="1">
      <alignment horizontal="center" vertical="center" wrapText="1"/>
    </xf>
    <xf numFmtId="0" fontId="58" fillId="0" borderId="0" xfId="0" applyFont="1"/>
    <xf numFmtId="2" fontId="58" fillId="0" borderId="0" xfId="0" applyNumberFormat="1" applyFont="1"/>
    <xf numFmtId="0" fontId="59" fillId="25" borderId="33" xfId="0" applyFont="1" applyFill="1" applyBorder="1" applyAlignment="1">
      <alignment horizontal="center" vertical="center" wrapText="1"/>
    </xf>
    <xf numFmtId="171" fontId="57" fillId="0" borderId="33" xfId="0" applyNumberFormat="1" applyFont="1" applyFill="1" applyBorder="1" applyAlignment="1">
      <alignment horizontal="center" vertical="center"/>
    </xf>
    <xf numFmtId="4" fontId="57" fillId="0" borderId="33" xfId="0" applyNumberFormat="1" applyFont="1" applyFill="1" applyBorder="1" applyAlignment="1">
      <alignment horizontal="center" vertical="center"/>
    </xf>
    <xf numFmtId="14" fontId="57" fillId="2" borderId="33" xfId="0" applyNumberFormat="1" applyFont="1" applyFill="1" applyBorder="1" applyAlignment="1">
      <alignment horizontal="left" vertical="center" wrapText="1"/>
    </xf>
    <xf numFmtId="49" fontId="57" fillId="2" borderId="33" xfId="0" applyNumberFormat="1" applyFont="1" applyFill="1" applyBorder="1" applyAlignment="1">
      <alignment horizontal="left" vertical="center" wrapText="1"/>
    </xf>
    <xf numFmtId="49" fontId="57" fillId="29" borderId="33" xfId="0" applyNumberFormat="1" applyFont="1" applyFill="1" applyBorder="1" applyAlignment="1">
      <alignment horizontal="left" vertical="center" wrapText="1"/>
    </xf>
    <xf numFmtId="2" fontId="57" fillId="2" borderId="33" xfId="0" applyNumberFormat="1" applyFont="1" applyFill="1" applyBorder="1" applyAlignment="1">
      <alignment horizontal="left" wrapText="1"/>
    </xf>
    <xf numFmtId="171" fontId="57" fillId="0" borderId="33" xfId="7" applyNumberFormat="1" applyFont="1" applyFill="1" applyBorder="1" applyAlignment="1">
      <alignment horizontal="center" vertical="center"/>
    </xf>
    <xf numFmtId="4" fontId="60" fillId="0" borderId="33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left" vertical="center" wrapText="1"/>
    </xf>
    <xf numFmtId="0" fontId="58" fillId="0" borderId="31" xfId="0" applyFont="1" applyFill="1" applyBorder="1" applyAlignment="1">
      <alignment horizontal="left" vertical="center" wrapText="1"/>
    </xf>
    <xf numFmtId="1" fontId="57" fillId="0" borderId="1" xfId="7" applyNumberFormat="1" applyFont="1" applyFill="1" applyBorder="1" applyAlignment="1">
      <alignment horizontal="left" vertical="center" wrapText="1"/>
    </xf>
    <xf numFmtId="1" fontId="57" fillId="2" borderId="29" xfId="2" applyNumberFormat="1" applyFont="1" applyFill="1" applyBorder="1" applyAlignment="1">
      <alignment horizontal="left" vertical="center" wrapText="1"/>
    </xf>
    <xf numFmtId="3" fontId="57" fillId="2" borderId="1" xfId="7" applyNumberFormat="1" applyFont="1" applyFill="1" applyBorder="1" applyAlignment="1">
      <alignment horizontal="left" vertical="center" wrapText="1"/>
    </xf>
    <xf numFmtId="0" fontId="57" fillId="2" borderId="29" xfId="2" applyFont="1" applyFill="1" applyBorder="1" applyAlignment="1">
      <alignment horizontal="left" vertical="center" wrapText="1"/>
    </xf>
    <xf numFmtId="0" fontId="57" fillId="2" borderId="1" xfId="7" applyFont="1" applyFill="1" applyBorder="1" applyAlignment="1">
      <alignment horizontal="left" vertical="center" wrapText="1"/>
    </xf>
    <xf numFmtId="0" fontId="57" fillId="0" borderId="1" xfId="7" applyFont="1" applyFill="1" applyBorder="1" applyAlignment="1">
      <alignment horizontal="left" vertical="center" wrapText="1"/>
    </xf>
    <xf numFmtId="0" fontId="57" fillId="2" borderId="29" xfId="3" applyFont="1" applyFill="1" applyBorder="1" applyAlignment="1">
      <alignment horizontal="left" vertical="center" wrapText="1"/>
    </xf>
    <xf numFmtId="0" fontId="57" fillId="6" borderId="31" xfId="3" applyFont="1" applyFill="1" applyBorder="1" applyAlignment="1">
      <alignment horizontal="left" vertical="center" wrapText="1"/>
    </xf>
    <xf numFmtId="49" fontId="57" fillId="2" borderId="1" xfId="7" applyNumberFormat="1" applyFont="1" applyFill="1" applyBorder="1" applyAlignment="1">
      <alignment horizontal="left" vertical="center" wrapText="1"/>
    </xf>
    <xf numFmtId="0" fontId="57" fillId="6" borderId="29" xfId="3" applyFont="1" applyFill="1" applyBorder="1" applyAlignment="1">
      <alignment horizontal="left" vertical="center" wrapText="1"/>
    </xf>
    <xf numFmtId="14" fontId="57" fillId="2" borderId="1" xfId="7" applyNumberFormat="1" applyFont="1" applyFill="1" applyBorder="1" applyAlignment="1">
      <alignment horizontal="left" vertical="center" wrapText="1"/>
    </xf>
    <xf numFmtId="14" fontId="57" fillId="2" borderId="30" xfId="0" applyNumberFormat="1" applyFont="1" applyFill="1" applyBorder="1" applyAlignment="1">
      <alignment horizontal="left" vertical="center" wrapText="1"/>
    </xf>
    <xf numFmtId="49" fontId="57" fillId="2" borderId="31" xfId="1" applyNumberFormat="1" applyFont="1" applyFill="1" applyBorder="1" applyAlignment="1">
      <alignment horizontal="left" vertical="center" wrapText="1"/>
    </xf>
    <xf numFmtId="49" fontId="57" fillId="29" borderId="30" xfId="1" applyNumberFormat="1" applyFont="1" applyFill="1" applyBorder="1" applyAlignment="1">
      <alignment horizontal="left" vertical="center" wrapText="1"/>
    </xf>
    <xf numFmtId="0" fontId="57" fillId="2" borderId="30" xfId="0" applyFont="1" applyFill="1" applyBorder="1" applyAlignment="1">
      <alignment horizontal="left" vertical="center" wrapText="1"/>
    </xf>
    <xf numFmtId="164" fontId="58" fillId="0" borderId="0" xfId="114" applyFont="1" applyFill="1" applyBorder="1" applyAlignment="1">
      <alignment horizontal="left" vertical="center"/>
    </xf>
    <xf numFmtId="164" fontId="58" fillId="0" borderId="0" xfId="0" applyNumberFormat="1" applyFont="1" applyFill="1" applyBorder="1" applyAlignment="1">
      <alignment horizontal="left" vertical="center"/>
    </xf>
    <xf numFmtId="40" fontId="57" fillId="0" borderId="0" xfId="0" applyNumberFormat="1" applyFont="1" applyFill="1" applyBorder="1" applyAlignment="1">
      <alignment horizontal="left" vertical="center" wrapText="1"/>
    </xf>
    <xf numFmtId="0" fontId="58" fillId="0" borderId="0" xfId="0" applyFont="1" applyFill="1" applyBorder="1" applyAlignment="1">
      <alignment horizontal="left" vertical="center"/>
    </xf>
    <xf numFmtId="49" fontId="57" fillId="0" borderId="1" xfId="0" applyNumberFormat="1" applyFont="1" applyFill="1" applyBorder="1" applyAlignment="1">
      <alignment horizontal="left" vertical="center" wrapText="1"/>
    </xf>
    <xf numFmtId="1" fontId="57" fillId="0" borderId="1" xfId="3" applyNumberFormat="1" applyFont="1" applyFill="1" applyBorder="1" applyAlignment="1">
      <alignment horizontal="left" vertical="center" wrapText="1"/>
    </xf>
    <xf numFmtId="0" fontId="57" fillId="0" borderId="1" xfId="5" applyNumberFormat="1" applyFont="1" applyFill="1" applyBorder="1" applyAlignment="1" applyProtection="1">
      <alignment horizontal="left" vertical="center" wrapText="1"/>
    </xf>
    <xf numFmtId="2" fontId="57" fillId="0" borderId="1" xfId="0" applyNumberFormat="1" applyFont="1" applyFill="1" applyBorder="1" applyAlignment="1">
      <alignment horizontal="left" wrapText="1"/>
    </xf>
    <xf numFmtId="165" fontId="57" fillId="0" borderId="33" xfId="0" applyNumberFormat="1" applyFont="1" applyFill="1" applyBorder="1" applyAlignment="1">
      <alignment horizontal="left" wrapText="1"/>
    </xf>
    <xf numFmtId="9" fontId="6" fillId="0" borderId="0" xfId="0" applyNumberFormat="1" applyFont="1"/>
    <xf numFmtId="0" fontId="57" fillId="6" borderId="33" xfId="3" applyFont="1" applyFill="1" applyBorder="1" applyAlignment="1">
      <alignment horizontal="left" vertical="center" wrapText="1"/>
    </xf>
    <xf numFmtId="0" fontId="67" fillId="0" borderId="1" xfId="0" applyFont="1" applyBorder="1" applyAlignment="1">
      <alignment horizontal="left" vertical="top" wrapText="1"/>
    </xf>
    <xf numFmtId="0" fontId="67" fillId="0" borderId="1" xfId="0" applyFont="1" applyFill="1" applyBorder="1" applyAlignment="1">
      <alignment horizontal="left" vertical="top" wrapText="1"/>
    </xf>
    <xf numFmtId="0" fontId="57" fillId="4" borderId="0" xfId="0" applyFont="1" applyFill="1" applyAlignment="1">
      <alignment horizontal="left" wrapText="1"/>
    </xf>
    <xf numFmtId="0" fontId="57" fillId="0" borderId="33" xfId="3" applyFont="1" applyFill="1" applyBorder="1" applyAlignment="1">
      <alignment horizontal="left" vertical="center" wrapText="1"/>
    </xf>
    <xf numFmtId="14" fontId="59" fillId="0" borderId="1" xfId="2" applyNumberFormat="1" applyFont="1" applyFill="1" applyBorder="1" applyAlignment="1">
      <alignment horizontal="left" vertical="center" wrapText="1"/>
    </xf>
    <xf numFmtId="0" fontId="57" fillId="0" borderId="33" xfId="0" applyFont="1" applyFill="1" applyBorder="1" applyAlignment="1">
      <alignment horizontal="left" vertical="center" wrapText="1"/>
    </xf>
    <xf numFmtId="0" fontId="57" fillId="2" borderId="0" xfId="0" applyFont="1" applyFill="1" applyAlignment="1">
      <alignment horizontal="center" wrapText="1"/>
    </xf>
    <xf numFmtId="14" fontId="59" fillId="21" borderId="1" xfId="0" applyNumberFormat="1" applyFont="1" applyFill="1" applyBorder="1" applyAlignment="1">
      <alignment horizontal="center" vertical="center" wrapText="1"/>
    </xf>
    <xf numFmtId="165" fontId="59" fillId="21" borderId="2" xfId="113" applyNumberFormat="1" applyFont="1" applyFill="1" applyBorder="1" applyAlignment="1">
      <alignment horizontal="center" vertical="center" wrapText="1"/>
    </xf>
    <xf numFmtId="0" fontId="57" fillId="2" borderId="33" xfId="0" applyFont="1" applyFill="1" applyBorder="1" applyAlignment="1">
      <alignment horizontal="left" wrapText="1"/>
    </xf>
    <xf numFmtId="43" fontId="57" fillId="2" borderId="33" xfId="113" applyFont="1" applyFill="1" applyBorder="1" applyAlignment="1">
      <alignment horizontal="left" wrapText="1"/>
    </xf>
    <xf numFmtId="0" fontId="57" fillId="3" borderId="1" xfId="4" applyFont="1" applyFill="1" applyBorder="1" applyAlignment="1">
      <alignment horizontal="left" vertical="center" wrapText="1"/>
    </xf>
    <xf numFmtId="0" fontId="67" fillId="0" borderId="33" xfId="0" applyFont="1" applyFill="1" applyBorder="1" applyAlignment="1">
      <alignment horizontal="left"/>
    </xf>
    <xf numFmtId="0" fontId="57" fillId="0" borderId="33" xfId="7" applyFont="1" applyFill="1" applyBorder="1" applyAlignment="1">
      <alignment horizontal="left" vertical="center" wrapText="1"/>
    </xf>
    <xf numFmtId="0" fontId="57" fillId="38" borderId="1" xfId="3" applyFont="1" applyFill="1" applyBorder="1" applyAlignment="1">
      <alignment horizontal="left" vertical="center" wrapText="1"/>
    </xf>
    <xf numFmtId="0" fontId="58" fillId="3" borderId="1" xfId="0" applyFont="1" applyFill="1" applyBorder="1" applyAlignment="1">
      <alignment horizontal="left" vertical="center" wrapText="1"/>
    </xf>
    <xf numFmtId="0" fontId="57" fillId="3" borderId="1" xfId="3" applyFont="1" applyFill="1" applyBorder="1" applyAlignment="1">
      <alignment horizontal="left" vertical="center" wrapText="1"/>
    </xf>
    <xf numFmtId="0" fontId="58" fillId="38" borderId="1" xfId="0" applyFont="1" applyFill="1" applyBorder="1" applyAlignment="1">
      <alignment horizontal="left" vertical="center" wrapText="1"/>
    </xf>
    <xf numFmtId="0" fontId="57" fillId="3" borderId="1" xfId="0" applyFont="1" applyFill="1" applyBorder="1" applyAlignment="1">
      <alignment horizontal="left" vertical="center" wrapText="1"/>
    </xf>
    <xf numFmtId="0" fontId="57" fillId="3" borderId="1" xfId="2" applyFont="1" applyFill="1" applyBorder="1" applyAlignment="1">
      <alignment horizontal="left" vertical="center" wrapText="1"/>
    </xf>
    <xf numFmtId="1" fontId="57" fillId="38" borderId="1" xfId="2" applyNumberFormat="1" applyFont="1" applyFill="1" applyBorder="1" applyAlignment="1">
      <alignment horizontal="left" vertical="center" wrapText="1"/>
    </xf>
    <xf numFmtId="0" fontId="57" fillId="38" borderId="1" xfId="2" applyFont="1" applyFill="1" applyBorder="1" applyAlignment="1">
      <alignment horizontal="left" vertical="center" wrapText="1"/>
    </xf>
    <xf numFmtId="14" fontId="57" fillId="38" borderId="1" xfId="2" applyNumberFormat="1" applyFont="1" applyFill="1" applyBorder="1" applyAlignment="1">
      <alignment horizontal="left" vertical="center" wrapText="1"/>
    </xf>
    <xf numFmtId="49" fontId="57" fillId="3" borderId="1" xfId="1" applyNumberFormat="1" applyFont="1" applyFill="1" applyBorder="1" applyAlignment="1">
      <alignment horizontal="left" vertical="center" wrapText="1"/>
    </xf>
    <xf numFmtId="165" fontId="57" fillId="3" borderId="1" xfId="0" applyNumberFormat="1" applyFont="1" applyFill="1" applyBorder="1" applyAlignment="1">
      <alignment horizontal="left" vertical="center" wrapText="1"/>
    </xf>
    <xf numFmtId="1" fontId="57" fillId="3" borderId="1" xfId="0" applyNumberFormat="1" applyFont="1" applyFill="1" applyBorder="1" applyAlignment="1">
      <alignment horizontal="left" vertical="center" wrapText="1"/>
    </xf>
    <xf numFmtId="9" fontId="57" fillId="3" borderId="1" xfId="1" applyFont="1" applyFill="1" applyBorder="1" applyAlignment="1">
      <alignment horizontal="left" vertical="center" wrapText="1"/>
    </xf>
    <xf numFmtId="1" fontId="57" fillId="3" borderId="1" xfId="3" applyNumberFormat="1" applyFont="1" applyFill="1" applyBorder="1" applyAlignment="1">
      <alignment horizontal="left" vertical="center" wrapText="1"/>
    </xf>
    <xf numFmtId="1" fontId="57" fillId="3" borderId="1" xfId="1" applyNumberFormat="1" applyFont="1" applyFill="1" applyBorder="1" applyAlignment="1">
      <alignment horizontal="left" vertical="center" wrapText="1"/>
    </xf>
    <xf numFmtId="3" fontId="57" fillId="3" borderId="1" xfId="0" applyNumberFormat="1" applyFont="1" applyFill="1" applyBorder="1" applyAlignment="1">
      <alignment horizontal="center" vertical="center" wrapText="1"/>
    </xf>
    <xf numFmtId="165" fontId="57" fillId="3" borderId="1" xfId="0" applyNumberFormat="1" applyFont="1" applyFill="1" applyBorder="1" applyAlignment="1">
      <alignment horizontal="left" wrapText="1"/>
    </xf>
    <xf numFmtId="165" fontId="57" fillId="3" borderId="1" xfId="113" applyNumberFormat="1" applyFont="1" applyFill="1" applyBorder="1" applyAlignment="1">
      <alignment horizontal="left" wrapText="1"/>
    </xf>
    <xf numFmtId="165" fontId="57" fillId="3" borderId="33" xfId="0" applyNumberFormat="1" applyFont="1" applyFill="1" applyBorder="1" applyAlignment="1">
      <alignment horizontal="left" wrapText="1"/>
    </xf>
    <xf numFmtId="2" fontId="57" fillId="3" borderId="1" xfId="0" applyNumberFormat="1" applyFont="1" applyFill="1" applyBorder="1" applyAlignment="1">
      <alignment horizontal="left" wrapText="1"/>
    </xf>
    <xf numFmtId="40" fontId="60" fillId="3" borderId="1" xfId="53" applyNumberFormat="1" applyFont="1" applyFill="1" applyBorder="1" applyAlignment="1">
      <alignment horizontal="left" vertical="center" wrapText="1"/>
    </xf>
    <xf numFmtId="0" fontId="57" fillId="3" borderId="1" xfId="0" applyFont="1" applyFill="1" applyBorder="1" applyAlignment="1">
      <alignment horizontal="left" wrapText="1"/>
    </xf>
    <xf numFmtId="0" fontId="57" fillId="3" borderId="0" xfId="0" applyFont="1" applyFill="1" applyAlignment="1">
      <alignment horizontal="left" wrapText="1"/>
    </xf>
    <xf numFmtId="1" fontId="57" fillId="3" borderId="1" xfId="2" applyNumberFormat="1" applyFont="1" applyFill="1" applyBorder="1" applyAlignment="1">
      <alignment horizontal="left" vertical="center" wrapText="1"/>
    </xf>
    <xf numFmtId="0" fontId="67" fillId="3" borderId="1" xfId="0" applyFont="1" applyFill="1" applyBorder="1" applyAlignment="1">
      <alignment horizontal="left" vertical="top" wrapText="1"/>
    </xf>
    <xf numFmtId="14" fontId="57" fillId="3" borderId="1" xfId="2" applyNumberFormat="1" applyFont="1" applyFill="1" applyBorder="1" applyAlignment="1">
      <alignment horizontal="left" vertical="center" wrapText="1"/>
    </xf>
    <xf numFmtId="2" fontId="57" fillId="3" borderId="0" xfId="0" applyNumberFormat="1" applyFont="1" applyFill="1" applyAlignment="1">
      <alignment horizontal="left" wrapText="1"/>
    </xf>
    <xf numFmtId="49" fontId="57" fillId="3" borderId="1" xfId="4" applyNumberFormat="1" applyFont="1" applyFill="1" applyBorder="1" applyAlignment="1">
      <alignment horizontal="left" vertical="center" wrapText="1"/>
    </xf>
    <xf numFmtId="0" fontId="0" fillId="3" borderId="0" xfId="0" applyFill="1"/>
    <xf numFmtId="0" fontId="57" fillId="0" borderId="34" xfId="0" applyFont="1" applyFill="1" applyBorder="1" applyAlignment="1">
      <alignment horizontal="left" vertical="center"/>
    </xf>
    <xf numFmtId="1" fontId="57" fillId="2" borderId="34" xfId="7" applyNumberFormat="1" applyFont="1" applyFill="1" applyBorder="1" applyAlignment="1">
      <alignment horizontal="left" vertical="center" wrapText="1"/>
    </xf>
    <xf numFmtId="0" fontId="57" fillId="0" borderId="34" xfId="0" applyFont="1" applyFill="1" applyBorder="1" applyAlignment="1">
      <alignment horizontal="left" vertical="center" wrapText="1"/>
    </xf>
    <xf numFmtId="3" fontId="57" fillId="2" borderId="34" xfId="7" applyNumberFormat="1" applyFont="1" applyFill="1" applyBorder="1" applyAlignment="1">
      <alignment horizontal="left" vertical="center" wrapText="1"/>
    </xf>
    <xf numFmtId="0" fontId="57" fillId="2" borderId="34" xfId="7" applyFont="1" applyFill="1" applyBorder="1" applyAlignment="1">
      <alignment horizontal="left" vertical="center" wrapText="1"/>
    </xf>
    <xf numFmtId="0" fontId="57" fillId="2" borderId="34" xfId="0" applyFont="1" applyFill="1" applyBorder="1" applyAlignment="1">
      <alignment horizontal="left" vertical="center" wrapText="1"/>
    </xf>
    <xf numFmtId="0" fontId="57" fillId="2" borderId="34" xfId="3" applyFont="1" applyFill="1" applyBorder="1" applyAlignment="1">
      <alignment horizontal="left" vertical="center" wrapText="1"/>
    </xf>
    <xf numFmtId="49" fontId="57" fillId="2" borderId="34" xfId="7" applyNumberFormat="1" applyFont="1" applyFill="1" applyBorder="1" applyAlignment="1">
      <alignment horizontal="left" vertical="center" wrapText="1"/>
    </xf>
    <xf numFmtId="14" fontId="57" fillId="2" borderId="34" xfId="7" applyNumberFormat="1" applyFont="1" applyFill="1" applyBorder="1" applyAlignment="1">
      <alignment horizontal="left" vertical="center" wrapText="1"/>
    </xf>
    <xf numFmtId="49" fontId="57" fillId="2" borderId="34" xfId="7" quotePrefix="1" applyNumberFormat="1" applyFont="1" applyFill="1" applyBorder="1" applyAlignment="1">
      <alignment horizontal="left" vertical="center" wrapText="1"/>
    </xf>
    <xf numFmtId="14" fontId="57" fillId="2" borderId="34" xfId="0" applyNumberFormat="1" applyFont="1" applyFill="1" applyBorder="1" applyAlignment="1">
      <alignment horizontal="left" vertical="center" wrapText="1"/>
    </xf>
    <xf numFmtId="49" fontId="57" fillId="29" borderId="34" xfId="0" applyNumberFormat="1" applyFont="1" applyFill="1" applyBorder="1" applyAlignment="1">
      <alignment horizontal="left" vertical="center" wrapText="1"/>
    </xf>
    <xf numFmtId="165" fontId="58" fillId="0" borderId="34" xfId="0" applyNumberFormat="1" applyFont="1" applyFill="1" applyBorder="1" applyAlignment="1">
      <alignment horizontal="left" vertical="center" wrapText="1"/>
    </xf>
    <xf numFmtId="1" fontId="57" fillId="2" borderId="34" xfId="0" applyNumberFormat="1" applyFont="1" applyFill="1" applyBorder="1" applyAlignment="1">
      <alignment horizontal="left" vertical="center" wrapText="1"/>
    </xf>
    <xf numFmtId="0" fontId="58" fillId="0" borderId="34" xfId="0" applyFont="1" applyFill="1" applyBorder="1" applyAlignment="1">
      <alignment horizontal="left" vertical="center" wrapText="1"/>
    </xf>
    <xf numFmtId="9" fontId="58" fillId="0" borderId="34" xfId="1" applyFont="1" applyFill="1" applyBorder="1" applyAlignment="1">
      <alignment horizontal="left" vertical="center" wrapText="1"/>
    </xf>
    <xf numFmtId="1" fontId="57" fillId="2" borderId="34" xfId="3" applyNumberFormat="1" applyFont="1" applyFill="1" applyBorder="1" applyAlignment="1">
      <alignment horizontal="left" vertical="center" wrapText="1"/>
    </xf>
    <xf numFmtId="0" fontId="57" fillId="2" borderId="34" xfId="5" applyNumberFormat="1" applyFont="1" applyFill="1" applyBorder="1" applyAlignment="1" applyProtection="1">
      <alignment horizontal="left" vertical="center" wrapText="1"/>
    </xf>
    <xf numFmtId="3" fontId="57" fillId="2" borderId="34" xfId="0" applyNumberFormat="1" applyFont="1" applyFill="1" applyBorder="1" applyAlignment="1">
      <alignment horizontal="center" vertical="center" wrapText="1"/>
    </xf>
    <xf numFmtId="165" fontId="57" fillId="2" borderId="34" xfId="0" applyNumberFormat="1" applyFont="1" applyFill="1" applyBorder="1" applyAlignment="1">
      <alignment horizontal="left" wrapText="1"/>
    </xf>
    <xf numFmtId="165" fontId="57" fillId="2" borderId="34" xfId="0" applyNumberFormat="1" applyFont="1" applyFill="1" applyBorder="1" applyAlignment="1">
      <alignment horizontal="left" vertical="center" wrapText="1"/>
    </xf>
    <xf numFmtId="165" fontId="57" fillId="2" borderId="34" xfId="113" applyNumberFormat="1" applyFont="1" applyFill="1" applyBorder="1" applyAlignment="1">
      <alignment horizontal="left" wrapText="1"/>
    </xf>
    <xf numFmtId="2" fontId="57" fillId="2" borderId="34" xfId="0" applyNumberFormat="1" applyFont="1" applyFill="1" applyBorder="1" applyAlignment="1">
      <alignment horizontal="left" wrapText="1"/>
    </xf>
    <xf numFmtId="49" fontId="57" fillId="2" borderId="34" xfId="0" applyNumberFormat="1" applyFont="1" applyFill="1" applyBorder="1" applyAlignment="1">
      <alignment horizontal="left" vertical="center" wrapText="1"/>
    </xf>
    <xf numFmtId="0" fontId="58" fillId="2" borderId="34" xfId="0" applyFont="1" applyFill="1" applyBorder="1" applyAlignment="1">
      <alignment horizontal="left" vertical="center" wrapText="1"/>
    </xf>
    <xf numFmtId="0" fontId="57" fillId="0" borderId="34" xfId="3" applyFont="1" applyFill="1" applyBorder="1" applyAlignment="1">
      <alignment horizontal="left" vertical="center" wrapText="1"/>
    </xf>
    <xf numFmtId="0" fontId="59" fillId="2" borderId="0" xfId="0" applyFont="1" applyFill="1" applyAlignment="1">
      <alignment horizontal="left" vertical="center" wrapText="1"/>
    </xf>
    <xf numFmtId="165" fontId="61" fillId="2" borderId="0" xfId="0" applyNumberFormat="1" applyFont="1" applyFill="1" applyAlignment="1">
      <alignment horizontal="left" wrapText="1"/>
    </xf>
    <xf numFmtId="165" fontId="57" fillId="2" borderId="0" xfId="0" applyNumberFormat="1" applyFont="1" applyFill="1" applyAlignment="1">
      <alignment horizontal="center" wrapText="1"/>
    </xf>
    <xf numFmtId="165" fontId="59" fillId="32" borderId="17" xfId="0" applyNumberFormat="1" applyFont="1" applyFill="1" applyBorder="1" applyAlignment="1">
      <alignment horizontal="center" vertical="center" wrapText="1"/>
    </xf>
    <xf numFmtId="165" fontId="59" fillId="9" borderId="1" xfId="0" applyNumberFormat="1" applyFont="1" applyFill="1" applyBorder="1" applyAlignment="1">
      <alignment horizontal="center" vertical="center" wrapText="1"/>
    </xf>
    <xf numFmtId="165" fontId="59" fillId="2" borderId="0" xfId="0" applyNumberFormat="1" applyFont="1" applyFill="1" applyAlignment="1">
      <alignment horizontal="center" wrapText="1"/>
    </xf>
    <xf numFmtId="165" fontId="63" fillId="21" borderId="2" xfId="0" applyNumberFormat="1" applyFont="1" applyFill="1" applyBorder="1" applyAlignment="1">
      <alignment horizontal="center" vertical="center" wrapText="1"/>
    </xf>
    <xf numFmtId="165" fontId="57" fillId="2" borderId="34" xfId="0" applyNumberFormat="1" applyFont="1" applyFill="1" applyBorder="1" applyAlignment="1">
      <alignment horizontal="center" wrapText="1"/>
    </xf>
    <xf numFmtId="0" fontId="57" fillId="2" borderId="32" xfId="0" applyFont="1" applyFill="1" applyBorder="1" applyAlignment="1">
      <alignment horizontal="left" vertical="center" wrapText="1"/>
    </xf>
    <xf numFmtId="0" fontId="57" fillId="39" borderId="34" xfId="0" applyFont="1" applyFill="1" applyBorder="1" applyAlignment="1">
      <alignment horizontal="left" vertical="center" wrapText="1"/>
    </xf>
    <xf numFmtId="0" fontId="66" fillId="3" borderId="0" xfId="0" applyFont="1" applyFill="1" applyAlignment="1">
      <alignment horizontal="left" vertical="center" wrapText="1"/>
    </xf>
    <xf numFmtId="0" fontId="57" fillId="20" borderId="34" xfId="0" applyFont="1" applyFill="1" applyBorder="1" applyAlignment="1">
      <alignment horizontal="left" vertical="center" wrapText="1"/>
    </xf>
    <xf numFmtId="165" fontId="68" fillId="40" borderId="34" xfId="0" applyNumberFormat="1" applyFont="1" applyFill="1" applyBorder="1" applyAlignment="1">
      <alignment horizontal="center" wrapText="1"/>
    </xf>
    <xf numFmtId="0" fontId="7" fillId="4" borderId="0" xfId="0" applyFont="1" applyFill="1" applyAlignment="1">
      <alignment horizontal="center"/>
    </xf>
    <xf numFmtId="0" fontId="3" fillId="4" borderId="1" xfId="4" applyFont="1" applyFill="1" applyBorder="1" applyAlignment="1">
      <alignment horizontal="center" vertical="center" wrapText="1"/>
    </xf>
    <xf numFmtId="1" fontId="3" fillId="4" borderId="1" xfId="2" applyNumberFormat="1" applyFont="1" applyFill="1" applyBorder="1" applyAlignment="1">
      <alignment horizontal="right" vertical="center" wrapText="1"/>
    </xf>
    <xf numFmtId="0" fontId="3" fillId="4" borderId="1" xfId="2" applyFont="1" applyFill="1" applyBorder="1" applyAlignment="1">
      <alignment horizontal="left" vertical="center" wrapText="1"/>
    </xf>
    <xf numFmtId="0" fontId="3" fillId="4" borderId="1" xfId="3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7" fillId="4" borderId="0" xfId="0" applyFont="1" applyFill="1"/>
    <xf numFmtId="14" fontId="3" fillId="4" borderId="1" xfId="2" applyNumberFormat="1" applyFont="1" applyFill="1" applyBorder="1" applyAlignment="1">
      <alignment horizontal="center" vertical="center" wrapText="1"/>
    </xf>
    <xf numFmtId="0" fontId="3" fillId="4" borderId="1" xfId="4" applyNumberFormat="1" applyFont="1" applyFill="1" applyBorder="1" applyAlignment="1">
      <alignment horizontal="center" vertical="center" wrapText="1"/>
    </xf>
    <xf numFmtId="9" fontId="3" fillId="4" borderId="1" xfId="1" applyFont="1" applyFill="1" applyBorder="1" applyAlignment="1">
      <alignment horizontal="center" vertical="center" wrapText="1"/>
    </xf>
    <xf numFmtId="0" fontId="3" fillId="4" borderId="1" xfId="5" applyNumberFormat="1" applyFont="1" applyFill="1" applyBorder="1" applyAlignment="1" applyProtection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175" fontId="7" fillId="4" borderId="0" xfId="0" applyNumberFormat="1" applyFont="1" applyFill="1"/>
    <xf numFmtId="175" fontId="7" fillId="4" borderId="1" xfId="0" applyNumberFormat="1" applyFont="1" applyFill="1" applyBorder="1"/>
    <xf numFmtId="175" fontId="7" fillId="4" borderId="1" xfId="113" applyNumberFormat="1" applyFont="1" applyFill="1" applyBorder="1"/>
    <xf numFmtId="165" fontId="7" fillId="4" borderId="1" xfId="0" applyNumberFormat="1" applyFont="1" applyFill="1" applyBorder="1"/>
    <xf numFmtId="0" fontId="67" fillId="0" borderId="30" xfId="0" applyFont="1" applyFill="1" applyBorder="1" applyAlignment="1">
      <alignment horizontal="left" vertical="top" wrapText="1"/>
    </xf>
    <xf numFmtId="3" fontId="57" fillId="0" borderId="1" xfId="0" applyNumberFormat="1" applyFont="1" applyFill="1" applyBorder="1" applyAlignment="1">
      <alignment horizontal="center" vertical="center" wrapText="1"/>
    </xf>
    <xf numFmtId="3" fontId="7" fillId="2" borderId="40" xfId="7" applyNumberFormat="1" applyFont="1" applyFill="1" applyBorder="1" applyAlignment="1">
      <alignment horizontal="left" vertical="center" wrapText="1"/>
    </xf>
    <xf numFmtId="0" fontId="0" fillId="0" borderId="40" xfId="0" applyBorder="1" applyAlignment="1">
      <alignment horizontal="left"/>
    </xf>
    <xf numFmtId="49" fontId="57" fillId="2" borderId="40" xfId="7" applyNumberFormat="1" applyFont="1" applyFill="1" applyBorder="1" applyAlignment="1">
      <alignment horizontal="left" vertical="center" wrapText="1"/>
    </xf>
    <xf numFmtId="164" fontId="0" fillId="0" borderId="40" xfId="114" applyFont="1" applyBorder="1"/>
    <xf numFmtId="0" fontId="7" fillId="2" borderId="40" xfId="7" applyFont="1" applyFill="1" applyBorder="1" applyAlignment="1">
      <alignment horizontal="left" vertical="center" wrapText="1"/>
    </xf>
    <xf numFmtId="0" fontId="7" fillId="2" borderId="44" xfId="7" applyFont="1" applyFill="1" applyBorder="1" applyAlignment="1">
      <alignment horizontal="left" vertical="center" wrapText="1"/>
    </xf>
    <xf numFmtId="0" fontId="0" fillId="0" borderId="0" xfId="0" applyFont="1"/>
    <xf numFmtId="0" fontId="0" fillId="0" borderId="40" xfId="0" applyFont="1" applyBorder="1" applyAlignment="1">
      <alignment horizontal="left"/>
    </xf>
    <xf numFmtId="0" fontId="7" fillId="2" borderId="0" xfId="0" applyFont="1" applyFill="1" applyAlignment="1">
      <alignment horizontal="left" vertical="center" wrapText="1"/>
    </xf>
    <xf numFmtId="1" fontId="7" fillId="2" borderId="0" xfId="0" applyNumberFormat="1" applyFont="1" applyFill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49" fontId="7" fillId="2" borderId="0" xfId="0" applyNumberFormat="1" applyFont="1" applyFill="1" applyAlignment="1">
      <alignment horizontal="left" vertical="center" wrapText="1"/>
    </xf>
    <xf numFmtId="165" fontId="7" fillId="2" borderId="0" xfId="0" applyNumberFormat="1" applyFont="1" applyFill="1" applyAlignment="1">
      <alignment horizontal="left" vertical="center" wrapText="1"/>
    </xf>
    <xf numFmtId="9" fontId="7" fillId="2" borderId="0" xfId="1" applyFont="1" applyFill="1" applyAlignment="1">
      <alignment horizontal="left" vertical="center" wrapText="1"/>
    </xf>
    <xf numFmtId="165" fontId="7" fillId="2" borderId="0" xfId="0" applyNumberFormat="1" applyFont="1" applyFill="1" applyAlignment="1">
      <alignment horizontal="left" wrapText="1"/>
    </xf>
    <xf numFmtId="165" fontId="7" fillId="0" borderId="0" xfId="0" applyNumberFormat="1" applyFont="1" applyFill="1" applyAlignment="1">
      <alignment horizontal="left" wrapText="1"/>
    </xf>
    <xf numFmtId="2" fontId="7" fillId="2" borderId="0" xfId="0" applyNumberFormat="1" applyFont="1" applyFill="1" applyAlignment="1">
      <alignment horizontal="left" wrapText="1"/>
    </xf>
    <xf numFmtId="0" fontId="7" fillId="2" borderId="0" xfId="0" applyFont="1" applyFill="1" applyAlignment="1">
      <alignment horizontal="left" wrapText="1"/>
    </xf>
    <xf numFmtId="14" fontId="7" fillId="0" borderId="1" xfId="0" applyNumberFormat="1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14" fontId="7" fillId="2" borderId="0" xfId="0" applyNumberFormat="1" applyFont="1" applyFill="1" applyAlignment="1">
      <alignment horizontal="left" vertical="center" wrapText="1"/>
    </xf>
    <xf numFmtId="0" fontId="72" fillId="3" borderId="1" xfId="0" applyFont="1" applyFill="1" applyBorder="1" applyAlignment="1">
      <alignment horizontal="left" vertical="center" wrapText="1"/>
    </xf>
    <xf numFmtId="14" fontId="7" fillId="2" borderId="0" xfId="0" applyNumberFormat="1" applyFont="1" applyFill="1" applyAlignment="1">
      <alignment horizontal="left" wrapText="1"/>
    </xf>
    <xf numFmtId="9" fontId="7" fillId="2" borderId="0" xfId="0" applyNumberFormat="1" applyFont="1" applyFill="1" applyAlignment="1">
      <alignment horizontal="left" wrapText="1"/>
    </xf>
    <xf numFmtId="0" fontId="72" fillId="23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 wrapText="1"/>
    </xf>
    <xf numFmtId="43" fontId="7" fillId="2" borderId="1" xfId="0" applyNumberFormat="1" applyFont="1" applyFill="1" applyBorder="1" applyAlignment="1">
      <alignment horizontal="left" wrapText="1"/>
    </xf>
    <xf numFmtId="4" fontId="73" fillId="17" borderId="1" xfId="7" applyNumberFormat="1" applyFont="1" applyFill="1" applyBorder="1" applyAlignment="1">
      <alignment horizontal="left" vertical="center" wrapText="1"/>
    </xf>
    <xf numFmtId="4" fontId="74" fillId="18" borderId="1" xfId="7" applyNumberFormat="1" applyFont="1" applyFill="1" applyBorder="1" applyAlignment="1">
      <alignment horizontal="left" vertical="center" wrapText="1"/>
    </xf>
    <xf numFmtId="4" fontId="74" fillId="19" borderId="1" xfId="7" applyNumberFormat="1" applyFont="1" applyFill="1" applyBorder="1" applyAlignment="1">
      <alignment horizontal="left" vertical="center" wrapText="1"/>
    </xf>
    <xf numFmtId="0" fontId="72" fillId="2" borderId="0" xfId="0" applyFont="1" applyFill="1" applyBorder="1" applyAlignment="1">
      <alignment horizontal="left" vertical="center" wrapText="1"/>
    </xf>
    <xf numFmtId="1" fontId="72" fillId="2" borderId="0" xfId="0" applyNumberFormat="1" applyFont="1" applyFill="1" applyAlignment="1">
      <alignment horizontal="left" vertical="center" wrapText="1"/>
    </xf>
    <xf numFmtId="9" fontId="72" fillId="2" borderId="0" xfId="1" applyFont="1" applyFill="1" applyAlignment="1">
      <alignment horizontal="left" vertical="center" wrapText="1"/>
    </xf>
    <xf numFmtId="0" fontId="72" fillId="32" borderId="17" xfId="0" applyFont="1" applyFill="1" applyBorder="1" applyAlignment="1">
      <alignment horizontal="left" vertical="center" wrapText="1"/>
    </xf>
    <xf numFmtId="0" fontId="7" fillId="2" borderId="33" xfId="0" applyFont="1" applyFill="1" applyBorder="1" applyAlignment="1">
      <alignment horizontal="left" wrapText="1"/>
    </xf>
    <xf numFmtId="43" fontId="7" fillId="2" borderId="33" xfId="113" applyFont="1" applyFill="1" applyBorder="1" applyAlignment="1">
      <alignment horizontal="left" wrapText="1"/>
    </xf>
    <xf numFmtId="0" fontId="72" fillId="2" borderId="0" xfId="0" applyFont="1" applyFill="1" applyAlignment="1">
      <alignment horizontal="left" wrapText="1"/>
    </xf>
    <xf numFmtId="4" fontId="73" fillId="0" borderId="1" xfId="7" applyNumberFormat="1" applyFont="1" applyBorder="1" applyAlignment="1">
      <alignment horizontal="left" vertical="center" wrapText="1"/>
    </xf>
    <xf numFmtId="4" fontId="73" fillId="0" borderId="1" xfId="27" applyNumberFormat="1" applyFont="1" applyBorder="1" applyAlignment="1">
      <alignment horizontal="left" vertical="center" wrapText="1"/>
    </xf>
    <xf numFmtId="165" fontId="72" fillId="9" borderId="1" xfId="0" applyNumberFormat="1" applyFont="1" applyFill="1" applyBorder="1" applyAlignment="1">
      <alignment horizontal="left" vertical="center" wrapText="1"/>
    </xf>
    <xf numFmtId="165" fontId="72" fillId="9" borderId="1" xfId="0" applyNumberFormat="1" applyFont="1" applyFill="1" applyBorder="1" applyAlignment="1">
      <alignment horizontal="center" vertical="center" wrapText="1"/>
    </xf>
    <xf numFmtId="175" fontId="72" fillId="9" borderId="1" xfId="0" applyNumberFormat="1" applyFont="1" applyFill="1" applyBorder="1" applyAlignment="1">
      <alignment horizontal="left" vertical="center" wrapText="1"/>
    </xf>
    <xf numFmtId="0" fontId="72" fillId="4" borderId="1" xfId="0" applyFont="1" applyFill="1" applyBorder="1" applyAlignment="1">
      <alignment horizontal="left" wrapText="1"/>
    </xf>
    <xf numFmtId="176" fontId="72" fillId="2" borderId="1" xfId="113" applyNumberFormat="1" applyFont="1" applyFill="1" applyBorder="1" applyAlignment="1">
      <alignment horizontal="left" wrapText="1"/>
    </xf>
    <xf numFmtId="43" fontId="72" fillId="2" borderId="1" xfId="113" applyFont="1" applyFill="1" applyBorder="1" applyAlignment="1">
      <alignment horizontal="left" wrapText="1"/>
    </xf>
    <xf numFmtId="14" fontId="72" fillId="2" borderId="0" xfId="0" applyNumberFormat="1" applyFont="1" applyFill="1" applyAlignment="1">
      <alignment horizontal="left" wrapText="1"/>
    </xf>
    <xf numFmtId="165" fontId="72" fillId="2" borderId="0" xfId="0" applyNumberFormat="1" applyFont="1" applyFill="1" applyAlignment="1">
      <alignment horizontal="left" wrapText="1"/>
    </xf>
    <xf numFmtId="165" fontId="72" fillId="2" borderId="17" xfId="0" applyNumberFormat="1" applyFont="1" applyFill="1" applyBorder="1" applyAlignment="1">
      <alignment horizontal="left" vertical="center" wrapText="1"/>
    </xf>
    <xf numFmtId="165" fontId="72" fillId="0" borderId="0" xfId="0" applyNumberFormat="1" applyFont="1" applyFill="1" applyAlignment="1">
      <alignment horizontal="left" wrapText="1"/>
    </xf>
    <xf numFmtId="2" fontId="72" fillId="2" borderId="0" xfId="0" applyNumberFormat="1" applyFont="1" applyFill="1" applyAlignment="1">
      <alignment horizontal="left" wrapText="1"/>
    </xf>
    <xf numFmtId="9" fontId="73" fillId="0" borderId="1" xfId="1" applyFont="1" applyBorder="1" applyAlignment="1">
      <alignment horizontal="left" vertical="center" wrapText="1"/>
    </xf>
    <xf numFmtId="0" fontId="73" fillId="0" borderId="1" xfId="27" applyNumberFormat="1" applyFont="1" applyBorder="1" applyAlignment="1">
      <alignment horizontal="left" vertical="center" wrapText="1"/>
    </xf>
    <xf numFmtId="0" fontId="72" fillId="31" borderId="41" xfId="0" applyFont="1" applyFill="1" applyBorder="1" applyAlignment="1">
      <alignment horizontal="left" vertical="center" wrapText="1"/>
    </xf>
    <xf numFmtId="49" fontId="72" fillId="31" borderId="41" xfId="0" applyNumberFormat="1" applyFont="1" applyFill="1" applyBorder="1" applyAlignment="1">
      <alignment horizontal="left" vertical="center" wrapText="1"/>
    </xf>
    <xf numFmtId="165" fontId="72" fillId="21" borderId="41" xfId="0" applyNumberFormat="1" applyFont="1" applyFill="1" applyBorder="1" applyAlignment="1">
      <alignment horizontal="left" vertical="center" wrapText="1"/>
    </xf>
    <xf numFmtId="1" fontId="72" fillId="21" borderId="41" xfId="0" applyNumberFormat="1" applyFont="1" applyFill="1" applyBorder="1" applyAlignment="1">
      <alignment horizontal="left" vertical="center" wrapText="1"/>
    </xf>
    <xf numFmtId="0" fontId="72" fillId="3" borderId="41" xfId="0" applyFont="1" applyFill="1" applyBorder="1" applyAlignment="1">
      <alignment horizontal="left" vertical="center" wrapText="1"/>
    </xf>
    <xf numFmtId="9" fontId="72" fillId="21" borderId="41" xfId="1" applyFont="1" applyFill="1" applyBorder="1" applyAlignment="1">
      <alignment horizontal="left" vertical="center" wrapText="1"/>
    </xf>
    <xf numFmtId="1" fontId="72" fillId="3" borderId="41" xfId="0" applyNumberFormat="1" applyFont="1" applyFill="1" applyBorder="1" applyAlignment="1">
      <alignment horizontal="left" vertical="center" wrapText="1"/>
    </xf>
    <xf numFmtId="14" fontId="72" fillId="3" borderId="41" xfId="0" applyNumberFormat="1" applyFont="1" applyFill="1" applyBorder="1" applyAlignment="1">
      <alignment horizontal="left" vertical="center" wrapText="1"/>
    </xf>
    <xf numFmtId="165" fontId="72" fillId="21" borderId="43" xfId="0" applyNumberFormat="1" applyFont="1" applyFill="1" applyBorder="1" applyAlignment="1">
      <alignment horizontal="left" vertical="center" wrapText="1"/>
    </xf>
    <xf numFmtId="165" fontId="71" fillId="21" borderId="43" xfId="0" applyNumberFormat="1" applyFont="1" applyFill="1" applyBorder="1" applyAlignment="1">
      <alignment horizontal="left" vertical="center" wrapText="1"/>
    </xf>
    <xf numFmtId="165" fontId="72" fillId="8" borderId="43" xfId="0" applyNumberFormat="1" applyFont="1" applyFill="1" applyBorder="1" applyAlignment="1">
      <alignment horizontal="left" vertical="center" wrapText="1"/>
    </xf>
    <xf numFmtId="165" fontId="72" fillId="20" borderId="43" xfId="0" applyNumberFormat="1" applyFont="1" applyFill="1" applyBorder="1" applyAlignment="1">
      <alignment horizontal="left" vertical="center" wrapText="1"/>
    </xf>
    <xf numFmtId="165" fontId="72" fillId="22" borderId="43" xfId="0" applyNumberFormat="1" applyFont="1" applyFill="1" applyBorder="1" applyAlignment="1">
      <alignment horizontal="left" vertical="center" wrapText="1"/>
    </xf>
    <xf numFmtId="2" fontId="72" fillId="22" borderId="43" xfId="0" applyNumberFormat="1" applyFont="1" applyFill="1" applyBorder="1" applyAlignment="1">
      <alignment horizontal="left" vertical="center" wrapText="1"/>
    </xf>
    <xf numFmtId="0" fontId="7" fillId="2" borderId="41" xfId="0" applyFont="1" applyFill="1" applyBorder="1" applyAlignment="1">
      <alignment horizontal="left" vertical="center" wrapText="1"/>
    </xf>
    <xf numFmtId="0" fontId="7" fillId="2" borderId="44" xfId="0" applyFont="1" applyFill="1" applyBorder="1" applyAlignment="1">
      <alignment horizontal="left" vertical="center" wrapText="1"/>
    </xf>
    <xf numFmtId="0" fontId="7" fillId="39" borderId="41" xfId="0" applyFont="1" applyFill="1" applyBorder="1" applyAlignment="1">
      <alignment horizontal="left" vertical="center" wrapText="1"/>
    </xf>
    <xf numFmtId="0" fontId="75" fillId="3" borderId="0" xfId="0" applyFont="1" applyFill="1" applyAlignment="1">
      <alignment horizontal="left" vertical="center" wrapText="1"/>
    </xf>
    <xf numFmtId="0" fontId="7" fillId="20" borderId="41" xfId="0" applyFont="1" applyFill="1" applyBorder="1" applyAlignment="1">
      <alignment horizontal="left" vertical="center" wrapText="1"/>
    </xf>
    <xf numFmtId="0" fontId="7" fillId="2" borderId="40" xfId="0" applyFont="1" applyFill="1" applyBorder="1" applyAlignment="1">
      <alignment horizontal="left" vertical="center" wrapText="1"/>
    </xf>
    <xf numFmtId="0" fontId="7" fillId="2" borderId="40" xfId="3" applyFont="1" applyFill="1" applyBorder="1" applyAlignment="1">
      <alignment horizontal="left" vertical="center" wrapText="1"/>
    </xf>
    <xf numFmtId="1" fontId="7" fillId="2" borderId="40" xfId="0" applyNumberFormat="1" applyFont="1" applyFill="1" applyBorder="1" applyAlignment="1">
      <alignment horizontal="left" vertical="center" wrapText="1"/>
    </xf>
    <xf numFmtId="0" fontId="0" fillId="0" borderId="40" xfId="0" applyFont="1" applyFill="1" applyBorder="1" applyAlignment="1">
      <alignment horizontal="left" vertical="top" wrapText="1"/>
    </xf>
    <xf numFmtId="14" fontId="7" fillId="2" borderId="40" xfId="0" applyNumberFormat="1" applyFont="1" applyFill="1" applyBorder="1" applyAlignment="1">
      <alignment horizontal="left" vertical="center" wrapText="1"/>
    </xf>
    <xf numFmtId="49" fontId="7" fillId="2" borderId="40" xfId="0" applyNumberFormat="1" applyFont="1" applyFill="1" applyBorder="1" applyAlignment="1">
      <alignment horizontal="left" vertical="center" wrapText="1"/>
    </xf>
    <xf numFmtId="49" fontId="7" fillId="29" borderId="40" xfId="0" applyNumberFormat="1" applyFont="1" applyFill="1" applyBorder="1" applyAlignment="1">
      <alignment horizontal="left" vertical="center" wrapText="1"/>
    </xf>
    <xf numFmtId="0" fontId="7" fillId="6" borderId="40" xfId="3" applyFont="1" applyFill="1" applyBorder="1" applyAlignment="1">
      <alignment horizontal="left" vertical="center" wrapText="1"/>
    </xf>
    <xf numFmtId="165" fontId="0" fillId="0" borderId="40" xfId="0" applyNumberFormat="1" applyFont="1" applyFill="1" applyBorder="1" applyAlignment="1">
      <alignment horizontal="left" vertical="center" wrapText="1"/>
    </xf>
    <xf numFmtId="0" fontId="0" fillId="0" borderId="40" xfId="0" applyFont="1" applyFill="1" applyBorder="1" applyAlignment="1">
      <alignment horizontal="left" vertical="center" wrapText="1"/>
    </xf>
    <xf numFmtId="9" fontId="0" fillId="0" borderId="40" xfId="1" applyFont="1" applyFill="1" applyBorder="1" applyAlignment="1">
      <alignment horizontal="left" vertical="center" wrapText="1"/>
    </xf>
    <xf numFmtId="1" fontId="7" fillId="2" borderId="40" xfId="3" applyNumberFormat="1" applyFont="1" applyFill="1" applyBorder="1" applyAlignment="1">
      <alignment horizontal="left" vertical="center" wrapText="1"/>
    </xf>
    <xf numFmtId="0" fontId="7" fillId="2" borderId="40" xfId="5" applyNumberFormat="1" applyFont="1" applyFill="1" applyBorder="1" applyAlignment="1" applyProtection="1">
      <alignment horizontal="left" vertical="center" wrapText="1"/>
    </xf>
    <xf numFmtId="3" fontId="7" fillId="2" borderId="40" xfId="0" applyNumberFormat="1" applyFont="1" applyFill="1" applyBorder="1" applyAlignment="1">
      <alignment horizontal="center" vertical="center" wrapText="1"/>
    </xf>
    <xf numFmtId="165" fontId="7" fillId="2" borderId="40" xfId="0" applyNumberFormat="1" applyFont="1" applyFill="1" applyBorder="1" applyAlignment="1">
      <alignment horizontal="left" wrapText="1"/>
    </xf>
    <xf numFmtId="165" fontId="7" fillId="2" borderId="40" xfId="0" applyNumberFormat="1" applyFont="1" applyFill="1" applyBorder="1" applyAlignment="1">
      <alignment horizontal="left" vertical="center" wrapText="1"/>
    </xf>
    <xf numFmtId="2" fontId="7" fillId="2" borderId="40" xfId="0" applyNumberFormat="1" applyFont="1" applyFill="1" applyBorder="1" applyAlignment="1">
      <alignment horizontal="left" wrapText="1"/>
    </xf>
    <xf numFmtId="40" fontId="73" fillId="2" borderId="40" xfId="53" applyNumberFormat="1" applyFont="1" applyFill="1" applyBorder="1" applyAlignment="1">
      <alignment horizontal="left" vertical="center" wrapText="1"/>
    </xf>
    <xf numFmtId="0" fontId="7" fillId="2" borderId="40" xfId="0" applyFont="1" applyFill="1" applyBorder="1" applyAlignment="1">
      <alignment horizontal="left" wrapText="1"/>
    </xf>
    <xf numFmtId="165" fontId="70" fillId="2" borderId="40" xfId="0" applyNumberFormat="1" applyFont="1" applyFill="1" applyBorder="1" applyAlignment="1">
      <alignment horizontal="left" wrapText="1"/>
    </xf>
    <xf numFmtId="0" fontId="7" fillId="2" borderId="0" xfId="0" applyFont="1" applyFill="1" applyBorder="1" applyAlignment="1">
      <alignment horizontal="left" wrapText="1"/>
    </xf>
    <xf numFmtId="0" fontId="7" fillId="0" borderId="40" xfId="0" applyFont="1" applyFill="1" applyBorder="1" applyAlignment="1">
      <alignment horizontal="left" vertical="center" wrapText="1"/>
    </xf>
    <xf numFmtId="14" fontId="0" fillId="0" borderId="40" xfId="0" applyNumberFormat="1" applyFont="1" applyBorder="1" applyAlignment="1">
      <alignment horizontal="left"/>
    </xf>
    <xf numFmtId="49" fontId="7" fillId="2" borderId="40" xfId="7" applyNumberFormat="1" applyFont="1" applyFill="1" applyBorder="1" applyAlignment="1">
      <alignment horizontal="left" vertical="center" wrapText="1"/>
    </xf>
    <xf numFmtId="0" fontId="7" fillId="2" borderId="40" xfId="2" applyFont="1" applyFill="1" applyBorder="1" applyAlignment="1">
      <alignment horizontal="left" vertical="center" wrapText="1"/>
    </xf>
    <xf numFmtId="1" fontId="7" fillId="2" borderId="40" xfId="2" applyNumberFormat="1" applyFont="1" applyFill="1" applyBorder="1" applyAlignment="1">
      <alignment horizontal="left" vertical="center" wrapText="1"/>
    </xf>
    <xf numFmtId="0" fontId="7" fillId="2" borderId="40" xfId="4" applyFont="1" applyFill="1" applyBorder="1" applyAlignment="1">
      <alignment horizontal="left" vertical="center" wrapText="1"/>
    </xf>
    <xf numFmtId="0" fontId="7" fillId="0" borderId="40" xfId="3" applyFont="1" applyFill="1" applyBorder="1" applyAlignment="1">
      <alignment horizontal="left" vertical="center" wrapText="1"/>
    </xf>
    <xf numFmtId="14" fontId="7" fillId="2" borderId="40" xfId="2" applyNumberFormat="1" applyFont="1" applyFill="1" applyBorder="1" applyAlignment="1">
      <alignment horizontal="left" vertical="center" wrapText="1"/>
    </xf>
    <xf numFmtId="49" fontId="7" fillId="2" borderId="40" xfId="1" applyNumberFormat="1" applyFont="1" applyFill="1" applyBorder="1" applyAlignment="1">
      <alignment horizontal="left" vertical="center" wrapText="1"/>
    </xf>
    <xf numFmtId="49" fontId="7" fillId="29" borderId="40" xfId="1" applyNumberFormat="1" applyFont="1" applyFill="1" applyBorder="1" applyAlignment="1">
      <alignment horizontal="left" vertical="center" wrapText="1"/>
    </xf>
    <xf numFmtId="0" fontId="0" fillId="2" borderId="40" xfId="0" applyFont="1" applyFill="1" applyBorder="1" applyAlignment="1">
      <alignment horizontal="left" vertical="center" wrapText="1"/>
    </xf>
    <xf numFmtId="9" fontId="7" fillId="2" borderId="40" xfId="1" applyFont="1" applyFill="1" applyBorder="1" applyAlignment="1">
      <alignment horizontal="left" vertical="center" wrapText="1"/>
    </xf>
    <xf numFmtId="1" fontId="7" fillId="2" borderId="40" xfId="1" applyNumberFormat="1" applyFont="1" applyFill="1" applyBorder="1" applyAlignment="1">
      <alignment horizontal="left" vertical="center" wrapText="1"/>
    </xf>
    <xf numFmtId="165" fontId="7" fillId="2" borderId="40" xfId="113" applyNumberFormat="1" applyFont="1" applyFill="1" applyBorder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7" fillId="6" borderId="40" xfId="2" applyNumberFormat="1" applyFont="1" applyFill="1" applyBorder="1" applyAlignment="1">
      <alignment horizontal="left" vertical="center" wrapText="1"/>
    </xf>
    <xf numFmtId="0" fontId="7" fillId="6" borderId="40" xfId="2" applyFont="1" applyFill="1" applyBorder="1" applyAlignment="1">
      <alignment horizontal="left" vertical="center" wrapText="1"/>
    </xf>
    <xf numFmtId="0" fontId="0" fillId="6" borderId="40" xfId="0" applyFont="1" applyFill="1" applyBorder="1" applyAlignment="1">
      <alignment horizontal="left" vertical="center" wrapText="1"/>
    </xf>
    <xf numFmtId="14" fontId="7" fillId="6" borderId="40" xfId="2" applyNumberFormat="1" applyFont="1" applyFill="1" applyBorder="1" applyAlignment="1">
      <alignment horizontal="left" vertical="center" wrapText="1"/>
    </xf>
    <xf numFmtId="0" fontId="73" fillId="2" borderId="40" xfId="3" applyFont="1" applyFill="1" applyBorder="1" applyAlignment="1">
      <alignment horizontal="left" vertical="center" wrapText="1"/>
    </xf>
    <xf numFmtId="0" fontId="7" fillId="0" borderId="40" xfId="7" applyFont="1" applyFill="1" applyBorder="1" applyAlignment="1">
      <alignment horizontal="left" vertical="center" wrapText="1"/>
    </xf>
    <xf numFmtId="14" fontId="7" fillId="2" borderId="40" xfId="7" applyNumberFormat="1" applyFont="1" applyFill="1" applyBorder="1" applyAlignment="1">
      <alignment horizontal="left" vertical="center" wrapText="1"/>
    </xf>
    <xf numFmtId="1" fontId="7" fillId="2" borderId="40" xfId="7" applyNumberFormat="1" applyFont="1" applyFill="1" applyBorder="1" applyAlignment="1">
      <alignment horizontal="left" vertical="center" wrapText="1"/>
    </xf>
    <xf numFmtId="40" fontId="73" fillId="2" borderId="40" xfId="0" applyNumberFormat="1" applyFont="1" applyFill="1" applyBorder="1" applyAlignment="1">
      <alignment horizontal="left" vertical="center" wrapText="1"/>
    </xf>
    <xf numFmtId="0" fontId="7" fillId="0" borderId="40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left" wrapText="1"/>
    </xf>
    <xf numFmtId="4" fontId="73" fillId="27" borderId="0" xfId="7" applyNumberFormat="1" applyFont="1" applyFill="1" applyBorder="1" applyAlignment="1">
      <alignment horizontal="left" vertical="center" wrapText="1"/>
    </xf>
    <xf numFmtId="4" fontId="74" fillId="28" borderId="0" xfId="7" applyNumberFormat="1" applyFont="1" applyFill="1" applyBorder="1" applyAlignment="1">
      <alignment horizontal="left" vertical="center" wrapText="1"/>
    </xf>
    <xf numFmtId="1" fontId="7" fillId="0" borderId="40" xfId="0" applyNumberFormat="1" applyFont="1" applyFill="1" applyBorder="1" applyAlignment="1">
      <alignment horizontal="left" vertical="center" wrapText="1"/>
    </xf>
    <xf numFmtId="9" fontId="7" fillId="0" borderId="40" xfId="1" applyFont="1" applyFill="1" applyBorder="1" applyAlignment="1">
      <alignment horizontal="left" vertical="center" wrapText="1"/>
    </xf>
    <xf numFmtId="1" fontId="7" fillId="0" borderId="40" xfId="3" applyNumberFormat="1" applyFont="1" applyFill="1" applyBorder="1" applyAlignment="1">
      <alignment horizontal="left" vertical="center" wrapText="1"/>
    </xf>
    <xf numFmtId="165" fontId="7" fillId="0" borderId="40" xfId="0" applyNumberFormat="1" applyFont="1" applyFill="1" applyBorder="1" applyAlignment="1">
      <alignment horizontal="left" wrapText="1"/>
    </xf>
    <xf numFmtId="165" fontId="7" fillId="0" borderId="40" xfId="0" applyNumberFormat="1" applyFont="1" applyFill="1" applyBorder="1" applyAlignment="1">
      <alignment horizontal="left" vertical="center" wrapText="1"/>
    </xf>
    <xf numFmtId="0" fontId="7" fillId="0" borderId="40" xfId="2" applyFont="1" applyFill="1" applyBorder="1" applyAlignment="1">
      <alignment horizontal="left" vertical="center" wrapText="1"/>
    </xf>
    <xf numFmtId="40" fontId="73" fillId="0" borderId="40" xfId="53" applyNumberFormat="1" applyFont="1" applyFill="1" applyBorder="1" applyAlignment="1">
      <alignment horizontal="left" vertical="center" wrapText="1"/>
    </xf>
    <xf numFmtId="1" fontId="7" fillId="0" borderId="40" xfId="2" applyNumberFormat="1" applyFont="1" applyFill="1" applyBorder="1" applyAlignment="1">
      <alignment horizontal="left" vertical="center" wrapText="1"/>
    </xf>
    <xf numFmtId="14" fontId="7" fillId="0" borderId="40" xfId="2" applyNumberFormat="1" applyFont="1" applyFill="1" applyBorder="1" applyAlignment="1">
      <alignment horizontal="left" vertical="center" wrapText="1"/>
    </xf>
    <xf numFmtId="49" fontId="7" fillId="0" borderId="40" xfId="1" applyNumberFormat="1" applyFont="1" applyFill="1" applyBorder="1" applyAlignment="1">
      <alignment horizontal="left" vertical="center" wrapText="1"/>
    </xf>
    <xf numFmtId="1" fontId="7" fillId="0" borderId="40" xfId="1" applyNumberFormat="1" applyFont="1" applyFill="1" applyBorder="1" applyAlignment="1">
      <alignment horizontal="left" vertical="center" wrapText="1"/>
    </xf>
    <xf numFmtId="165" fontId="7" fillId="0" borderId="40" xfId="113" applyNumberFormat="1" applyFont="1" applyFill="1" applyBorder="1" applyAlignment="1">
      <alignment horizontal="left" wrapText="1"/>
    </xf>
    <xf numFmtId="4" fontId="73" fillId="2" borderId="40" xfId="53" applyNumberFormat="1" applyFont="1" applyFill="1" applyBorder="1" applyAlignment="1">
      <alignment horizontal="left" vertical="center" wrapText="1"/>
    </xf>
    <xf numFmtId="0" fontId="7" fillId="6" borderId="40" xfId="0" applyFont="1" applyFill="1" applyBorder="1" applyAlignment="1">
      <alignment horizontal="left" vertical="center" wrapText="1"/>
    </xf>
    <xf numFmtId="0" fontId="72" fillId="2" borderId="40" xfId="0" applyFont="1" applyFill="1" applyBorder="1" applyAlignment="1">
      <alignment horizontal="left" wrapText="1"/>
    </xf>
    <xf numFmtId="0" fontId="73" fillId="0" borderId="40" xfId="3" applyFont="1" applyFill="1" applyBorder="1" applyAlignment="1">
      <alignment horizontal="left" vertical="center" wrapText="1"/>
    </xf>
    <xf numFmtId="3" fontId="7" fillId="0" borderId="40" xfId="0" applyNumberFormat="1" applyFont="1" applyFill="1" applyBorder="1" applyAlignment="1">
      <alignment horizontal="center" vertical="center" wrapText="1"/>
    </xf>
    <xf numFmtId="2" fontId="7" fillId="0" borderId="40" xfId="0" applyNumberFormat="1" applyFont="1" applyFill="1" applyBorder="1" applyAlignment="1">
      <alignment horizontal="left" wrapText="1"/>
    </xf>
    <xf numFmtId="1" fontId="73" fillId="0" borderId="40" xfId="53" applyNumberFormat="1" applyFont="1" applyFill="1" applyBorder="1" applyAlignment="1">
      <alignment horizontal="left" vertical="center" wrapText="1"/>
    </xf>
    <xf numFmtId="0" fontId="7" fillId="4" borderId="0" xfId="0" applyFont="1" applyFill="1" applyAlignment="1">
      <alignment horizontal="left" wrapText="1"/>
    </xf>
    <xf numFmtId="0" fontId="7" fillId="2" borderId="0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7" fillId="29" borderId="40" xfId="0" applyFont="1" applyFill="1" applyBorder="1" applyAlignment="1">
      <alignment horizontal="left" vertical="center" wrapText="1"/>
    </xf>
    <xf numFmtId="164" fontId="7" fillId="2" borderId="40" xfId="114" applyFont="1" applyFill="1" applyBorder="1" applyAlignment="1">
      <alignment horizontal="left" wrapText="1"/>
    </xf>
    <xf numFmtId="0" fontId="0" fillId="0" borderId="0" xfId="0" applyFont="1" applyFill="1" applyAlignment="1">
      <alignment horizontal="left"/>
    </xf>
    <xf numFmtId="0" fontId="7" fillId="2" borderId="42" xfId="0" applyFont="1" applyFill="1" applyBorder="1" applyAlignment="1">
      <alignment horizontal="left" wrapText="1"/>
    </xf>
    <xf numFmtId="0" fontId="0" fillId="0" borderId="1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0" fillId="0" borderId="40" xfId="0" applyFont="1" applyFill="1" applyBorder="1" applyAlignment="1">
      <alignment horizontal="left"/>
    </xf>
    <xf numFmtId="0" fontId="7" fillId="4" borderId="0" xfId="0" applyFont="1" applyFill="1" applyBorder="1" applyAlignment="1">
      <alignment horizontal="left" wrapText="1"/>
    </xf>
    <xf numFmtId="14" fontId="7" fillId="2" borderId="40" xfId="0" applyNumberFormat="1" applyFont="1" applyFill="1" applyBorder="1" applyAlignment="1">
      <alignment horizontal="left" wrapText="1"/>
    </xf>
    <xf numFmtId="0" fontId="7" fillId="2" borderId="40" xfId="7" applyFont="1" applyFill="1" applyBorder="1" applyAlignment="1">
      <alignment vertical="center" wrapText="1"/>
    </xf>
    <xf numFmtId="0" fontId="0" fillId="0" borderId="40" xfId="0" applyFont="1" applyBorder="1" applyAlignment="1"/>
    <xf numFmtId="49" fontId="7" fillId="29" borderId="40" xfId="7" applyNumberFormat="1" applyFont="1" applyFill="1" applyBorder="1" applyAlignment="1">
      <alignment horizontal="left" vertical="center" wrapText="1"/>
    </xf>
    <xf numFmtId="0" fontId="7" fillId="2" borderId="40" xfId="4" applyFont="1" applyFill="1" applyBorder="1" applyAlignment="1">
      <alignment horizontal="center" vertical="center" wrapText="1"/>
    </xf>
    <xf numFmtId="0" fontId="7" fillId="6" borderId="40" xfId="4" applyFont="1" applyFill="1" applyBorder="1" applyAlignment="1">
      <alignment horizontal="center" vertical="center" wrapText="1"/>
    </xf>
    <xf numFmtId="0" fontId="7" fillId="2" borderId="40" xfId="3" applyFont="1" applyFill="1" applyBorder="1" applyAlignment="1">
      <alignment horizontal="center" vertical="center" wrapText="1"/>
    </xf>
    <xf numFmtId="0" fontId="7" fillId="6" borderId="40" xfId="3" applyFont="1" applyFill="1" applyBorder="1" applyAlignment="1">
      <alignment horizontal="center" vertical="center" wrapText="1"/>
    </xf>
    <xf numFmtId="1" fontId="7" fillId="31" borderId="41" xfId="0" applyNumberFormat="1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72" fillId="31" borderId="41" xfId="0" applyFont="1" applyFill="1" applyBorder="1" applyAlignment="1">
      <alignment horizontal="center" vertical="center" wrapText="1"/>
    </xf>
    <xf numFmtId="0" fontId="7" fillId="2" borderId="40" xfId="0" applyFont="1" applyFill="1" applyBorder="1" applyAlignment="1">
      <alignment horizontal="center" vertical="center" wrapText="1"/>
    </xf>
    <xf numFmtId="0" fontId="7" fillId="2" borderId="40" xfId="7" applyFont="1" applyFill="1" applyBorder="1" applyAlignment="1">
      <alignment horizontal="center" vertical="center" wrapText="1"/>
    </xf>
    <xf numFmtId="0" fontId="7" fillId="2" borderId="40" xfId="2" applyFont="1" applyFill="1" applyBorder="1" applyAlignment="1">
      <alignment horizontal="center" vertical="center" wrapText="1"/>
    </xf>
    <xf numFmtId="0" fontId="7" fillId="0" borderId="40" xfId="4" applyFont="1" applyFill="1" applyBorder="1" applyAlignment="1">
      <alignment horizontal="center" vertical="center" wrapText="1"/>
    </xf>
    <xf numFmtId="0" fontId="7" fillId="0" borderId="40" xfId="3" applyFont="1" applyFill="1" applyBorder="1" applyAlignment="1">
      <alignment horizontal="center" vertical="center" wrapText="1"/>
    </xf>
    <xf numFmtId="0" fontId="7" fillId="2" borderId="0" xfId="0" applyFont="1" applyFill="1" applyAlignment="1">
      <alignment vertical="center" wrapText="1"/>
    </xf>
    <xf numFmtId="0" fontId="72" fillId="2" borderId="0" xfId="0" applyFont="1" applyFill="1" applyBorder="1" applyAlignment="1">
      <alignment vertical="center" wrapText="1"/>
    </xf>
    <xf numFmtId="0" fontId="72" fillId="2" borderId="0" xfId="0" applyFont="1" applyFill="1" applyAlignment="1">
      <alignment vertical="center" wrapText="1"/>
    </xf>
    <xf numFmtId="0" fontId="72" fillId="31" borderId="41" xfId="0" applyFont="1" applyFill="1" applyBorder="1" applyAlignment="1">
      <alignment vertical="center" wrapText="1"/>
    </xf>
    <xf numFmtId="0" fontId="7" fillId="2" borderId="40" xfId="0" applyFont="1" applyFill="1" applyBorder="1" applyAlignment="1">
      <alignment vertical="center" wrapText="1"/>
    </xf>
    <xf numFmtId="0" fontId="7" fillId="2" borderId="40" xfId="3" applyFont="1" applyFill="1" applyBorder="1" applyAlignment="1">
      <alignment vertical="center" wrapText="1"/>
    </xf>
    <xf numFmtId="0" fontId="7" fillId="6" borderId="40" xfId="3" applyFont="1" applyFill="1" applyBorder="1" applyAlignment="1">
      <alignment vertical="center" wrapText="1"/>
    </xf>
    <xf numFmtId="0" fontId="7" fillId="2" borderId="40" xfId="2" applyFont="1" applyFill="1" applyBorder="1" applyAlignment="1">
      <alignment vertical="center" wrapText="1"/>
    </xf>
    <xf numFmtId="0" fontId="7" fillId="0" borderId="40" xfId="3" applyFont="1" applyFill="1" applyBorder="1" applyAlignment="1">
      <alignment vertical="center" wrapText="1"/>
    </xf>
    <xf numFmtId="0" fontId="0" fillId="2" borderId="40" xfId="0" applyFont="1" applyFill="1" applyBorder="1" applyAlignment="1">
      <alignment vertical="center" wrapText="1"/>
    </xf>
    <xf numFmtId="0" fontId="0" fillId="6" borderId="40" xfId="0" applyFont="1" applyFill="1" applyBorder="1" applyAlignment="1">
      <alignment vertical="center" wrapText="1"/>
    </xf>
    <xf numFmtId="1" fontId="7" fillId="2" borderId="40" xfId="0" applyNumberFormat="1" applyFont="1" applyFill="1" applyBorder="1" applyAlignment="1">
      <alignment vertical="center" wrapText="1"/>
    </xf>
    <xf numFmtId="0" fontId="0" fillId="0" borderId="41" xfId="0" applyBorder="1" applyAlignment="1">
      <alignment horizontal="left"/>
    </xf>
    <xf numFmtId="0" fontId="0" fillId="0" borderId="40" xfId="0" applyBorder="1" applyAlignment="1">
      <alignment horizontal="center" wrapText="1"/>
    </xf>
    <xf numFmtId="49" fontId="7" fillId="29" borderId="0" xfId="0" applyNumberFormat="1" applyFont="1" applyFill="1" applyAlignment="1">
      <alignment horizontal="left" vertical="center" wrapText="1"/>
    </xf>
    <xf numFmtId="49" fontId="7" fillId="2" borderId="40" xfId="7" applyNumberFormat="1" applyFont="1" applyFill="1" applyBorder="1" applyAlignment="1">
      <alignment horizontal="center" vertical="center" wrapText="1"/>
    </xf>
    <xf numFmtId="9" fontId="7" fillId="2" borderId="0" xfId="0" applyNumberFormat="1" applyFont="1" applyFill="1" applyAlignment="1">
      <alignment vertical="center" wrapText="1"/>
    </xf>
    <xf numFmtId="49" fontId="7" fillId="2" borderId="40" xfId="4" applyNumberFormat="1" applyFont="1" applyFill="1" applyBorder="1" applyAlignment="1">
      <alignment vertical="center" wrapText="1"/>
    </xf>
    <xf numFmtId="0" fontId="0" fillId="0" borderId="40" xfId="0" applyFont="1" applyFill="1" applyBorder="1" applyAlignment="1">
      <alignment vertical="center" wrapText="1"/>
    </xf>
    <xf numFmtId="1" fontId="57" fillId="2" borderId="40" xfId="7" applyNumberFormat="1" applyFont="1" applyFill="1" applyBorder="1" applyAlignment="1">
      <alignment horizontal="left" vertical="center" wrapText="1"/>
    </xf>
    <xf numFmtId="14" fontId="57" fillId="0" borderId="40" xfId="0" applyNumberFormat="1" applyFont="1" applyFill="1" applyBorder="1" applyAlignment="1">
      <alignment horizontal="left" vertical="center" wrapText="1"/>
    </xf>
    <xf numFmtId="0" fontId="57" fillId="0" borderId="40" xfId="0" applyFont="1" applyFill="1" applyBorder="1" applyAlignment="1">
      <alignment vertical="center" wrapText="1"/>
    </xf>
    <xf numFmtId="1" fontId="58" fillId="0" borderId="40" xfId="0" applyNumberFormat="1" applyFont="1" applyBorder="1" applyAlignment="1">
      <alignment horizontal="left"/>
    </xf>
    <xf numFmtId="1" fontId="58" fillId="0" borderId="40" xfId="0" applyNumberFormat="1" applyFont="1" applyFill="1" applyBorder="1" applyAlignment="1">
      <alignment horizontal="left" vertical="center"/>
    </xf>
    <xf numFmtId="0" fontId="57" fillId="0" borderId="40" xfId="0" applyFont="1" applyFill="1" applyBorder="1" applyAlignment="1">
      <alignment horizontal="left" vertical="center" wrapText="1"/>
    </xf>
    <xf numFmtId="165" fontId="72" fillId="43" borderId="40" xfId="0" applyNumberFormat="1" applyFont="1" applyFill="1" applyBorder="1" applyAlignment="1">
      <alignment horizontal="center" vertical="center" wrapText="1"/>
    </xf>
    <xf numFmtId="0" fontId="71" fillId="43" borderId="40" xfId="0" applyFont="1" applyFill="1" applyBorder="1" applyAlignment="1">
      <alignment horizontal="center" vertical="center" wrapText="1"/>
    </xf>
    <xf numFmtId="0" fontId="69" fillId="42" borderId="40" xfId="0" applyFont="1" applyFill="1" applyBorder="1" applyAlignment="1">
      <alignment horizontal="center" vertical="center" wrapText="1"/>
    </xf>
    <xf numFmtId="0" fontId="58" fillId="2" borderId="40" xfId="0" applyFont="1" applyFill="1" applyBorder="1" applyAlignment="1">
      <alignment horizontal="left" vertical="center" wrapText="1"/>
    </xf>
    <xf numFmtId="0" fontId="57" fillId="2" borderId="40" xfId="2" applyFont="1" applyFill="1" applyBorder="1" applyAlignment="1">
      <alignment horizontal="left" vertical="center" wrapText="1"/>
    </xf>
    <xf numFmtId="0" fontId="7" fillId="38" borderId="40" xfId="4" applyFont="1" applyFill="1" applyBorder="1" applyAlignment="1">
      <alignment horizontal="center" vertical="center" wrapText="1"/>
    </xf>
    <xf numFmtId="0" fontId="58" fillId="6" borderId="40" xfId="0" applyFont="1" applyFill="1" applyBorder="1" applyAlignment="1">
      <alignment horizontal="left" vertical="center" wrapText="1"/>
    </xf>
    <xf numFmtId="0" fontId="58" fillId="0" borderId="40" xfId="0" applyFont="1" applyFill="1" applyBorder="1" applyAlignment="1">
      <alignment horizontal="left" vertical="center"/>
    </xf>
    <xf numFmtId="49" fontId="57" fillId="2" borderId="40" xfId="7" quotePrefix="1" applyNumberFormat="1" applyFont="1" applyFill="1" applyBorder="1" applyAlignment="1">
      <alignment horizontal="left" vertical="center" wrapText="1"/>
    </xf>
    <xf numFmtId="49" fontId="57" fillId="0" borderId="40" xfId="0" quotePrefix="1" applyNumberFormat="1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14" fontId="0" fillId="0" borderId="0" xfId="0" applyNumberFormat="1"/>
    <xf numFmtId="14" fontId="72" fillId="31" borderId="41" xfId="0" applyNumberFormat="1" applyFont="1" applyFill="1" applyBorder="1" applyAlignment="1">
      <alignment horizontal="left" vertical="center" wrapText="1"/>
    </xf>
    <xf numFmtId="1" fontId="7" fillId="6" borderId="40" xfId="2" applyNumberFormat="1" applyFont="1" applyFill="1" applyBorder="1" applyAlignment="1">
      <alignment vertical="center" wrapText="1"/>
    </xf>
    <xf numFmtId="1" fontId="57" fillId="0" borderId="40" xfId="0" applyNumberFormat="1" applyFont="1" applyFill="1" applyBorder="1" applyAlignment="1">
      <alignment horizontal="right" vertical="center"/>
    </xf>
    <xf numFmtId="0" fontId="57" fillId="3" borderId="40" xfId="0" applyFont="1" applyFill="1" applyBorder="1" applyAlignment="1">
      <alignment horizontal="left" vertical="center" wrapText="1"/>
    </xf>
    <xf numFmtId="3" fontId="57" fillId="3" borderId="40" xfId="7" applyNumberFormat="1" applyFont="1" applyFill="1" applyBorder="1" applyAlignment="1">
      <alignment horizontal="left" vertical="center" wrapText="1"/>
    </xf>
    <xf numFmtId="0" fontId="58" fillId="3" borderId="40" xfId="0" applyFont="1" applyFill="1" applyBorder="1" applyAlignment="1">
      <alignment horizontal="left" wrapText="1"/>
    </xf>
    <xf numFmtId="172" fontId="57" fillId="0" borderId="0" xfId="0" applyNumberFormat="1" applyFont="1" applyFill="1" applyAlignment="1">
      <alignment horizontal="center" vertical="center"/>
    </xf>
    <xf numFmtId="164" fontId="6" fillId="0" borderId="0" xfId="114" applyFont="1" applyAlignment="1">
      <alignment vertical="center"/>
    </xf>
    <xf numFmtId="164" fontId="0" fillId="0" borderId="0" xfId="0" applyNumberFormat="1"/>
    <xf numFmtId="164" fontId="6" fillId="0" borderId="0" xfId="0" applyNumberFormat="1" applyFont="1" applyAlignment="1">
      <alignment vertical="center"/>
    </xf>
    <xf numFmtId="2" fontId="6" fillId="0" borderId="0" xfId="0" applyNumberFormat="1" applyFont="1"/>
    <xf numFmtId="14" fontId="74" fillId="2" borderId="40" xfId="53" applyNumberFormat="1" applyFont="1" applyFill="1" applyBorder="1" applyAlignment="1">
      <alignment horizontal="left" vertical="center" wrapText="1"/>
    </xf>
    <xf numFmtId="165" fontId="7" fillId="2" borderId="45" xfId="0" applyNumberFormat="1" applyFont="1" applyFill="1" applyBorder="1" applyAlignment="1">
      <alignment horizontal="left" wrapText="1"/>
    </xf>
    <xf numFmtId="165" fontId="7" fillId="2" borderId="0" xfId="0" applyNumberFormat="1" applyFont="1" applyFill="1" applyBorder="1" applyAlignment="1">
      <alignment horizontal="left" wrapText="1"/>
    </xf>
    <xf numFmtId="165" fontId="70" fillId="2" borderId="0" xfId="0" applyNumberFormat="1" applyFont="1" applyFill="1" applyBorder="1" applyAlignment="1">
      <alignment horizontal="left" wrapText="1"/>
    </xf>
    <xf numFmtId="165" fontId="7" fillId="0" borderId="0" xfId="0" applyNumberFormat="1" applyFont="1" applyFill="1" applyBorder="1" applyAlignment="1">
      <alignment horizontal="left" wrapText="1"/>
    </xf>
    <xf numFmtId="165" fontId="70" fillId="0" borderId="0" xfId="0" applyNumberFormat="1" applyFont="1" applyFill="1" applyBorder="1" applyAlignment="1">
      <alignment horizontal="left" wrapText="1"/>
    </xf>
    <xf numFmtId="1" fontId="42" fillId="2" borderId="0" xfId="0" applyNumberFormat="1" applyFont="1" applyFill="1" applyAlignment="1">
      <alignment horizontal="left" wrapText="1"/>
    </xf>
    <xf numFmtId="1" fontId="43" fillId="2" borderId="1" xfId="0" applyNumberFormat="1" applyFont="1" applyFill="1" applyBorder="1" applyAlignment="1">
      <alignment horizontal="left" vertical="center" wrapText="1"/>
    </xf>
    <xf numFmtId="1" fontId="42" fillId="0" borderId="1" xfId="2" applyNumberFormat="1" applyFont="1" applyFill="1" applyBorder="1" applyAlignment="1">
      <alignment horizontal="left" vertical="center" wrapText="1"/>
    </xf>
    <xf numFmtId="1" fontId="42" fillId="6" borderId="1" xfId="2" applyNumberFormat="1" applyFont="1" applyFill="1" applyBorder="1" applyAlignment="1">
      <alignment horizontal="left" vertical="center" wrapText="1"/>
    </xf>
    <xf numFmtId="1" fontId="42" fillId="2" borderId="1" xfId="2" applyNumberFormat="1" applyFont="1" applyFill="1" applyBorder="1" applyAlignment="1">
      <alignment horizontal="left" vertical="center" wrapText="1"/>
    </xf>
    <xf numFmtId="1" fontId="57" fillId="2" borderId="0" xfId="7" applyNumberFormat="1" applyFont="1" applyFill="1" applyAlignment="1">
      <alignment horizontal="left" vertical="center" wrapText="1"/>
    </xf>
    <xf numFmtId="1" fontId="0" fillId="0" borderId="40" xfId="0" applyNumberFormat="1" applyFont="1" applyBorder="1" applyAlignment="1">
      <alignment horizontal="left"/>
    </xf>
    <xf numFmtId="1" fontId="46" fillId="0" borderId="0" xfId="0" applyNumberFormat="1" applyFont="1" applyFill="1" applyAlignment="1">
      <alignment horizontal="left" wrapText="1"/>
    </xf>
    <xf numFmtId="1" fontId="42" fillId="0" borderId="0" xfId="0" applyNumberFormat="1" applyFont="1" applyFill="1" applyAlignment="1">
      <alignment horizontal="left" vertical="center" wrapText="1"/>
    </xf>
    <xf numFmtId="1" fontId="42" fillId="4" borderId="1" xfId="2" applyNumberFormat="1" applyFont="1" applyFill="1" applyBorder="1" applyAlignment="1">
      <alignment horizontal="left" vertical="center" wrapText="1"/>
    </xf>
    <xf numFmtId="1" fontId="58" fillId="0" borderId="1" xfId="0" applyNumberFormat="1" applyFont="1" applyBorder="1" applyAlignment="1">
      <alignment horizontal="left" vertical="center" wrapText="1"/>
    </xf>
    <xf numFmtId="49" fontId="1" fillId="0" borderId="40" xfId="113" applyNumberFormat="1" applyFont="1" applyBorder="1" applyAlignment="1">
      <alignment horizontal="left" wrapText="1"/>
    </xf>
    <xf numFmtId="0" fontId="57" fillId="2" borderId="41" xfId="3" applyFont="1" applyFill="1" applyBorder="1" applyAlignment="1">
      <alignment horizontal="left" vertical="center" wrapText="1"/>
    </xf>
    <xf numFmtId="1" fontId="7" fillId="2" borderId="0" xfId="0" applyNumberFormat="1" applyFont="1" applyFill="1" applyBorder="1" applyAlignment="1">
      <alignment horizontal="left" vertical="center" wrapText="1"/>
    </xf>
    <xf numFmtId="0" fontId="0" fillId="0" borderId="40" xfId="0" applyFont="1" applyBorder="1" applyAlignment="1">
      <alignment horizontal="right"/>
    </xf>
    <xf numFmtId="1" fontId="0" fillId="0" borderId="40" xfId="0" applyNumberFormat="1" applyFont="1" applyBorder="1" applyAlignment="1">
      <alignment horizontal="right"/>
    </xf>
    <xf numFmtId="1" fontId="7" fillId="2" borderId="40" xfId="2" applyNumberFormat="1" applyFont="1" applyFill="1" applyBorder="1" applyAlignment="1">
      <alignment horizontal="right" vertical="center" wrapText="1"/>
    </xf>
    <xf numFmtId="1" fontId="7" fillId="0" borderId="40" xfId="7" applyNumberFormat="1" applyFont="1" applyFill="1" applyBorder="1" applyAlignment="1">
      <alignment horizontal="right" vertical="center" wrapText="1"/>
    </xf>
    <xf numFmtId="1" fontId="7" fillId="2" borderId="40" xfId="7" applyNumberFormat="1" applyFont="1" applyFill="1" applyBorder="1" applyAlignment="1">
      <alignment horizontal="right" vertical="center" wrapText="1"/>
    </xf>
    <xf numFmtId="1" fontId="42" fillId="0" borderId="0" xfId="2" applyNumberFormat="1" applyFont="1" applyFill="1" applyBorder="1" applyAlignment="1">
      <alignment horizontal="right" vertical="center" wrapText="1"/>
    </xf>
    <xf numFmtId="1" fontId="57" fillId="0" borderId="0" xfId="7" applyNumberFormat="1" applyFont="1" applyFill="1" applyBorder="1" applyAlignment="1">
      <alignment horizontal="right" vertical="center" wrapText="1"/>
    </xf>
    <xf numFmtId="1" fontId="57" fillId="0" borderId="0" xfId="2" applyNumberFormat="1" applyFont="1" applyFill="1" applyBorder="1" applyAlignment="1">
      <alignment horizontal="right" vertical="center" wrapText="1"/>
    </xf>
    <xf numFmtId="1" fontId="58" fillId="0" borderId="0" xfId="0" applyNumberFormat="1" applyFont="1" applyFill="1" applyBorder="1" applyAlignment="1">
      <alignment horizontal="right" vertical="center" wrapText="1"/>
    </xf>
    <xf numFmtId="1" fontId="7" fillId="0" borderId="0" xfId="2" applyNumberFormat="1" applyFont="1" applyFill="1" applyBorder="1" applyAlignment="1">
      <alignment horizontal="right" vertical="center" wrapText="1"/>
    </xf>
    <xf numFmtId="1" fontId="7" fillId="0" borderId="0" xfId="0" applyNumberFormat="1" applyFont="1" applyFill="1" applyBorder="1" applyAlignment="1">
      <alignment horizontal="right" vertical="center" wrapText="1"/>
    </xf>
    <xf numFmtId="1" fontId="0" fillId="0" borderId="0" xfId="0" applyNumberFormat="1" applyFont="1" applyFill="1" applyBorder="1" applyAlignment="1">
      <alignment horizontal="right"/>
    </xf>
    <xf numFmtId="1" fontId="7" fillId="0" borderId="0" xfId="7" applyNumberFormat="1" applyFont="1" applyFill="1" applyBorder="1" applyAlignment="1">
      <alignment horizontal="right" vertical="center" wrapText="1"/>
    </xf>
    <xf numFmtId="3" fontId="7" fillId="2" borderId="40" xfId="7" applyNumberFormat="1" applyFont="1" applyFill="1" applyBorder="1" applyAlignment="1">
      <alignment vertical="center" wrapText="1"/>
    </xf>
    <xf numFmtId="0" fontId="0" fillId="0" borderId="40" xfId="0" applyBorder="1" applyAlignment="1"/>
    <xf numFmtId="0" fontId="0" fillId="0" borderId="40" xfId="0" applyBorder="1" applyAlignment="1">
      <alignment wrapText="1"/>
    </xf>
    <xf numFmtId="0" fontId="7" fillId="0" borderId="0" xfId="0" applyFont="1" applyFill="1" applyBorder="1" applyAlignment="1">
      <alignment vertical="center" wrapText="1"/>
    </xf>
    <xf numFmtId="0" fontId="58" fillId="0" borderId="40" xfId="0" applyFont="1" applyFill="1" applyBorder="1" applyAlignment="1">
      <alignment horizontal="left" vertical="center" wrapText="1"/>
    </xf>
    <xf numFmtId="49" fontId="7" fillId="2" borderId="0" xfId="7" applyNumberFormat="1" applyFont="1" applyFill="1" applyBorder="1" applyAlignment="1">
      <alignment vertical="center" wrapText="1"/>
    </xf>
    <xf numFmtId="9" fontId="72" fillId="3" borderId="41" xfId="1" applyFont="1" applyFill="1" applyBorder="1" applyAlignment="1">
      <alignment horizontal="left" vertical="center" wrapText="1"/>
    </xf>
    <xf numFmtId="0" fontId="7" fillId="2" borderId="0" xfId="0" applyFont="1" applyFill="1" applyBorder="1" applyAlignment="1">
      <alignment vertical="center" wrapText="1"/>
    </xf>
    <xf numFmtId="165" fontId="7" fillId="2" borderId="0" xfId="0" applyNumberFormat="1" applyFont="1" applyFill="1" applyBorder="1" applyAlignment="1">
      <alignment horizontal="left" vertical="center" wrapText="1"/>
    </xf>
    <xf numFmtId="9" fontId="7" fillId="2" borderId="0" xfId="1" applyFont="1" applyFill="1" applyBorder="1" applyAlignment="1">
      <alignment horizontal="left" vertical="center" wrapText="1"/>
    </xf>
    <xf numFmtId="2" fontId="7" fillId="2" borderId="0" xfId="0" applyNumberFormat="1" applyFont="1" applyFill="1" applyBorder="1" applyAlignment="1">
      <alignment horizontal="left" wrapText="1"/>
    </xf>
    <xf numFmtId="49" fontId="0" fillId="0" borderId="40" xfId="113" applyNumberFormat="1" applyFont="1" applyBorder="1" applyAlignment="1">
      <alignment horizontal="center" wrapText="1"/>
    </xf>
    <xf numFmtId="14" fontId="0" fillId="0" borderId="40" xfId="0" applyNumberFormat="1" applyFont="1" applyBorder="1" applyAlignment="1">
      <alignment horizontal="center"/>
    </xf>
    <xf numFmtId="14" fontId="7" fillId="2" borderId="40" xfId="2" applyNumberFormat="1" applyFont="1" applyFill="1" applyBorder="1" applyAlignment="1">
      <alignment horizontal="center" vertical="center" wrapText="1"/>
    </xf>
    <xf numFmtId="14" fontId="7" fillId="2" borderId="40" xfId="7" applyNumberFormat="1" applyFont="1" applyFill="1" applyBorder="1" applyAlignment="1">
      <alignment horizontal="center" vertical="center" wrapText="1"/>
    </xf>
    <xf numFmtId="2" fontId="72" fillId="2" borderId="0" xfId="1" applyNumberFormat="1" applyFont="1" applyFill="1" applyAlignment="1">
      <alignment horizontal="left" vertical="center" wrapText="1"/>
    </xf>
    <xf numFmtId="2" fontId="7" fillId="2" borderId="0" xfId="0" applyNumberFormat="1" applyFont="1" applyFill="1" applyAlignment="1">
      <alignment horizontal="left" vertical="center" wrapText="1"/>
    </xf>
    <xf numFmtId="2" fontId="7" fillId="2" borderId="0" xfId="1" applyNumberFormat="1" applyFont="1" applyFill="1" applyAlignment="1">
      <alignment horizontal="left" vertical="center" wrapText="1"/>
    </xf>
    <xf numFmtId="4" fontId="73" fillId="0" borderId="0" xfId="7" applyNumberFormat="1" applyFont="1" applyFill="1" applyBorder="1" applyAlignment="1">
      <alignment horizontal="left" vertical="center" wrapText="1"/>
    </xf>
    <xf numFmtId="4" fontId="74" fillId="0" borderId="0" xfId="7" applyNumberFormat="1" applyFont="1" applyFill="1" applyBorder="1" applyAlignment="1">
      <alignment horizontal="left" vertical="center" wrapText="1"/>
    </xf>
    <xf numFmtId="0" fontId="58" fillId="0" borderId="0" xfId="0" applyFont="1" applyFill="1" applyAlignment="1">
      <alignment horizontal="left" vertical="center"/>
    </xf>
    <xf numFmtId="2" fontId="58" fillId="0" borderId="0" xfId="0" applyNumberFormat="1" applyFont="1" applyFill="1" applyAlignment="1">
      <alignment horizontal="left" vertical="center"/>
    </xf>
    <xf numFmtId="14" fontId="7" fillId="0" borderId="0" xfId="0" applyNumberFormat="1" applyFont="1" applyFill="1" applyBorder="1" applyAlignment="1">
      <alignment horizontal="center" vertical="center" wrapText="1"/>
    </xf>
    <xf numFmtId="49" fontId="57" fillId="0" borderId="0" xfId="7" applyNumberFormat="1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left" vertical="center" wrapText="1"/>
    </xf>
    <xf numFmtId="0" fontId="0" fillId="0" borderId="46" xfId="0" applyFont="1" applyFill="1" applyBorder="1"/>
    <xf numFmtId="0" fontId="0" fillId="0" borderId="46" xfId="0" applyFont="1" applyFill="1" applyBorder="1" applyAlignment="1">
      <alignment horizontal="left"/>
    </xf>
    <xf numFmtId="0" fontId="7" fillId="0" borderId="46" xfId="3" applyFont="1" applyFill="1" applyBorder="1" applyAlignment="1">
      <alignment horizontal="left" vertical="center" wrapText="1"/>
    </xf>
    <xf numFmtId="0" fontId="0" fillId="0" borderId="46" xfId="0" applyFont="1" applyFill="1" applyBorder="1" applyAlignment="1">
      <alignment horizontal="left" wrapText="1"/>
    </xf>
    <xf numFmtId="4" fontId="6" fillId="0" borderId="0" xfId="0" applyNumberFormat="1" applyFont="1" applyAlignment="1">
      <alignment vertical="center"/>
    </xf>
    <xf numFmtId="4" fontId="0" fillId="0" borderId="0" xfId="0" applyNumberFormat="1"/>
    <xf numFmtId="0" fontId="59" fillId="31" borderId="41" xfId="0" applyFont="1" applyFill="1" applyBorder="1" applyAlignment="1">
      <alignment horizontal="left" vertical="center" wrapText="1"/>
    </xf>
    <xf numFmtId="1" fontId="59" fillId="31" borderId="41" xfId="0" applyNumberFormat="1" applyFont="1" applyFill="1" applyBorder="1" applyAlignment="1">
      <alignment horizontal="left" vertical="center" wrapText="1"/>
    </xf>
    <xf numFmtId="49" fontId="59" fillId="31" borderId="41" xfId="0" applyNumberFormat="1" applyFont="1" applyFill="1" applyBorder="1" applyAlignment="1">
      <alignment horizontal="left" vertical="center" wrapText="1"/>
    </xf>
    <xf numFmtId="165" fontId="59" fillId="21" borderId="41" xfId="0" applyNumberFormat="1" applyFont="1" applyFill="1" applyBorder="1" applyAlignment="1">
      <alignment horizontal="left" vertical="center" wrapText="1"/>
    </xf>
    <xf numFmtId="1" fontId="59" fillId="21" borderId="41" xfId="0" applyNumberFormat="1" applyFont="1" applyFill="1" applyBorder="1" applyAlignment="1">
      <alignment horizontal="left" vertical="center" wrapText="1"/>
    </xf>
    <xf numFmtId="0" fontId="59" fillId="3" borderId="41" xfId="0" applyFont="1" applyFill="1" applyBorder="1" applyAlignment="1">
      <alignment horizontal="left" vertical="center" wrapText="1"/>
    </xf>
    <xf numFmtId="9" fontId="59" fillId="21" borderId="41" xfId="1" applyFont="1" applyFill="1" applyBorder="1" applyAlignment="1">
      <alignment horizontal="left" vertical="center" wrapText="1"/>
    </xf>
    <xf numFmtId="1" fontId="59" fillId="3" borderId="41" xfId="0" applyNumberFormat="1" applyFont="1" applyFill="1" applyBorder="1" applyAlignment="1">
      <alignment horizontal="left" vertical="center" wrapText="1"/>
    </xf>
    <xf numFmtId="14" fontId="59" fillId="3" borderId="41" xfId="0" applyNumberFormat="1" applyFont="1" applyFill="1" applyBorder="1" applyAlignment="1">
      <alignment horizontal="left" vertical="center" wrapText="1"/>
    </xf>
    <xf numFmtId="14" fontId="59" fillId="21" borderId="41" xfId="0" applyNumberFormat="1" applyFont="1" applyFill="1" applyBorder="1" applyAlignment="1">
      <alignment horizontal="center" vertical="center" wrapText="1"/>
    </xf>
    <xf numFmtId="165" fontId="59" fillId="21" borderId="43" xfId="0" applyNumberFormat="1" applyFont="1" applyFill="1" applyBorder="1" applyAlignment="1">
      <alignment horizontal="left" vertical="center" wrapText="1"/>
    </xf>
    <xf numFmtId="165" fontId="59" fillId="21" borderId="43" xfId="113" applyNumberFormat="1" applyFont="1" applyFill="1" applyBorder="1" applyAlignment="1">
      <alignment horizontal="center" vertical="center" wrapText="1"/>
    </xf>
    <xf numFmtId="165" fontId="63" fillId="21" borderId="43" xfId="0" applyNumberFormat="1" applyFont="1" applyFill="1" applyBorder="1" applyAlignment="1">
      <alignment horizontal="left" vertical="center" wrapText="1"/>
    </xf>
    <xf numFmtId="165" fontId="63" fillId="21" borderId="43" xfId="0" applyNumberFormat="1" applyFont="1" applyFill="1" applyBorder="1" applyAlignment="1">
      <alignment horizontal="center" vertical="center" wrapText="1"/>
    </xf>
    <xf numFmtId="165" fontId="59" fillId="8" borderId="43" xfId="0" applyNumberFormat="1" applyFont="1" applyFill="1" applyBorder="1" applyAlignment="1">
      <alignment horizontal="left" vertical="center" wrapText="1"/>
    </xf>
    <xf numFmtId="165" fontId="59" fillId="20" borderId="43" xfId="0" applyNumberFormat="1" applyFont="1" applyFill="1" applyBorder="1" applyAlignment="1">
      <alignment horizontal="left" vertical="center" wrapText="1"/>
    </xf>
    <xf numFmtId="165" fontId="59" fillId="22" borderId="43" xfId="0" applyNumberFormat="1" applyFont="1" applyFill="1" applyBorder="1" applyAlignment="1">
      <alignment horizontal="left" vertical="center" wrapText="1"/>
    </xf>
    <xf numFmtId="2" fontId="59" fillId="22" borderId="43" xfId="0" applyNumberFormat="1" applyFont="1" applyFill="1" applyBorder="1" applyAlignment="1">
      <alignment horizontal="left" vertical="center" wrapText="1"/>
    </xf>
    <xf numFmtId="0" fontId="57" fillId="2" borderId="41" xfId="0" applyFont="1" applyFill="1" applyBorder="1" applyAlignment="1">
      <alignment horizontal="left" vertical="center" wrapText="1"/>
    </xf>
    <xf numFmtId="0" fontId="57" fillId="2" borderId="44" xfId="0" applyFont="1" applyFill="1" applyBorder="1" applyAlignment="1">
      <alignment horizontal="left" vertical="center" wrapText="1"/>
    </xf>
    <xf numFmtId="0" fontId="57" fillId="39" borderId="41" xfId="0" applyFont="1" applyFill="1" applyBorder="1" applyAlignment="1">
      <alignment horizontal="left" vertical="center" wrapText="1"/>
    </xf>
    <xf numFmtId="0" fontId="57" fillId="20" borderId="41" xfId="0" applyFont="1" applyFill="1" applyBorder="1" applyAlignment="1">
      <alignment horizontal="left" vertical="center" wrapText="1"/>
    </xf>
    <xf numFmtId="4" fontId="60" fillId="0" borderId="41" xfId="7" applyNumberFormat="1" applyFont="1" applyBorder="1" applyAlignment="1">
      <alignment horizontal="left" vertical="center" wrapText="1"/>
    </xf>
    <xf numFmtId="4" fontId="60" fillId="0" borderId="41" xfId="27" applyNumberFormat="1" applyFont="1" applyBorder="1" applyAlignment="1">
      <alignment horizontal="left" vertical="center" wrapText="1"/>
    </xf>
    <xf numFmtId="0" fontId="7" fillId="0" borderId="0" xfId="3" applyFont="1" applyFill="1" applyBorder="1" applyAlignment="1">
      <alignment horizontal="left" vertical="center" wrapText="1"/>
    </xf>
    <xf numFmtId="3" fontId="7" fillId="0" borderId="0" xfId="7" applyNumberFormat="1" applyFont="1" applyFill="1" applyBorder="1" applyAlignment="1">
      <alignment vertical="center" wrapText="1"/>
    </xf>
    <xf numFmtId="0" fontId="0" fillId="0" borderId="0" xfId="0" applyFont="1" applyFill="1" applyBorder="1" applyAlignment="1">
      <alignment horizontal="left" vertical="top" wrapText="1"/>
    </xf>
    <xf numFmtId="0" fontId="7" fillId="0" borderId="0" xfId="3" applyFont="1" applyFill="1" applyBorder="1" applyAlignment="1">
      <alignment horizontal="center" vertical="center" wrapText="1"/>
    </xf>
    <xf numFmtId="165" fontId="0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Border="1" applyAlignment="1">
      <alignment horizontal="left" vertical="center" wrapText="1"/>
    </xf>
    <xf numFmtId="9" fontId="0" fillId="0" borderId="0" xfId="1" applyFont="1" applyFill="1" applyBorder="1" applyAlignment="1">
      <alignment horizontal="left" vertical="center" wrapText="1"/>
    </xf>
    <xf numFmtId="1" fontId="7" fillId="0" borderId="0" xfId="3" applyNumberFormat="1" applyFont="1" applyFill="1" applyBorder="1" applyAlignment="1">
      <alignment horizontal="left" vertical="center" wrapText="1"/>
    </xf>
    <xf numFmtId="0" fontId="7" fillId="0" borderId="0" xfId="5" applyNumberFormat="1" applyFont="1" applyFill="1" applyBorder="1" applyAlignment="1" applyProtection="1">
      <alignment horizontal="left" vertical="center" wrapText="1"/>
    </xf>
    <xf numFmtId="3" fontId="7" fillId="0" borderId="0" xfId="0" applyNumberFormat="1" applyFont="1" applyFill="1" applyBorder="1" applyAlignment="1">
      <alignment horizontal="center" vertical="center" wrapText="1"/>
    </xf>
    <xf numFmtId="165" fontId="7" fillId="0" borderId="0" xfId="0" applyNumberFormat="1" applyFont="1" applyFill="1" applyBorder="1" applyAlignment="1">
      <alignment horizontal="left" vertical="center" wrapText="1"/>
    </xf>
    <xf numFmtId="2" fontId="7" fillId="0" borderId="0" xfId="0" applyNumberFormat="1" applyFont="1" applyFill="1" applyBorder="1" applyAlignment="1">
      <alignment horizontal="left" wrapText="1"/>
    </xf>
    <xf numFmtId="40" fontId="73" fillId="0" borderId="0" xfId="53" applyNumberFormat="1" applyFont="1" applyFill="1" applyBorder="1" applyAlignment="1">
      <alignment horizontal="left" vertical="center" wrapText="1"/>
    </xf>
    <xf numFmtId="0" fontId="7" fillId="0" borderId="0" xfId="2" applyFont="1" applyFill="1" applyBorder="1" applyAlignment="1">
      <alignment vertical="center" wrapText="1"/>
    </xf>
    <xf numFmtId="0" fontId="7" fillId="0" borderId="0" xfId="4" applyFont="1" applyFill="1" applyBorder="1" applyAlignment="1">
      <alignment horizontal="center" vertical="center" wrapText="1"/>
    </xf>
    <xf numFmtId="0" fontId="7" fillId="0" borderId="0" xfId="3" applyFont="1" applyFill="1" applyBorder="1" applyAlignment="1">
      <alignment vertical="center" wrapText="1"/>
    </xf>
    <xf numFmtId="14" fontId="7" fillId="0" borderId="0" xfId="2" applyNumberFormat="1" applyFont="1" applyFill="1" applyBorder="1" applyAlignment="1">
      <alignment horizontal="center" vertical="center" wrapText="1"/>
    </xf>
    <xf numFmtId="49" fontId="7" fillId="0" borderId="0" xfId="1" applyNumberFormat="1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vertical="center" wrapText="1"/>
    </xf>
    <xf numFmtId="9" fontId="7" fillId="0" borderId="0" xfId="1" applyFont="1" applyFill="1" applyBorder="1" applyAlignment="1">
      <alignment horizontal="left" vertical="center" wrapText="1"/>
    </xf>
    <xf numFmtId="1" fontId="7" fillId="0" borderId="0" xfId="1" applyNumberFormat="1" applyFont="1" applyFill="1" applyBorder="1" applyAlignment="1">
      <alignment horizontal="left" vertical="center" wrapText="1"/>
    </xf>
    <xf numFmtId="165" fontId="7" fillId="0" borderId="0" xfId="113" applyNumberFormat="1" applyFont="1" applyFill="1" applyBorder="1" applyAlignment="1">
      <alignment horizontal="left" wrapText="1"/>
    </xf>
    <xf numFmtId="14" fontId="0" fillId="0" borderId="0" xfId="0" applyNumberFormat="1" applyFont="1" applyFill="1" applyBorder="1" applyAlignment="1">
      <alignment horizontal="left" vertical="center" wrapText="1"/>
    </xf>
    <xf numFmtId="0" fontId="7" fillId="0" borderId="0" xfId="7" applyFont="1" applyFill="1" applyBorder="1" applyAlignment="1">
      <alignment horizontal="left" vertical="center" wrapText="1"/>
    </xf>
    <xf numFmtId="0" fontId="7" fillId="0" borderId="0" xfId="2" applyFont="1" applyFill="1" applyBorder="1" applyAlignment="1">
      <alignment horizontal="center" vertical="center" wrapText="1"/>
    </xf>
    <xf numFmtId="0" fontId="73" fillId="0" borderId="0" xfId="3" applyFont="1" applyFill="1" applyBorder="1" applyAlignment="1">
      <alignment vertical="center" wrapText="1"/>
    </xf>
    <xf numFmtId="40" fontId="74" fillId="0" borderId="0" xfId="53" applyNumberFormat="1" applyFont="1" applyFill="1" applyBorder="1" applyAlignment="1">
      <alignment horizontal="left" vertical="center" wrapText="1"/>
    </xf>
    <xf numFmtId="49" fontId="7" fillId="0" borderId="0" xfId="4" applyNumberFormat="1" applyFont="1" applyFill="1" applyBorder="1" applyAlignment="1">
      <alignment vertical="center" wrapText="1"/>
    </xf>
    <xf numFmtId="1" fontId="7" fillId="0" borderId="0" xfId="2" applyNumberFormat="1" applyFont="1" applyFill="1" applyBorder="1" applyAlignment="1">
      <alignment horizontal="left" vertical="center" wrapText="1"/>
    </xf>
    <xf numFmtId="49" fontId="7" fillId="0" borderId="0" xfId="7" applyNumberFormat="1" applyFont="1" applyFill="1" applyBorder="1" applyAlignment="1">
      <alignment vertical="center" wrapText="1"/>
    </xf>
    <xf numFmtId="14" fontId="0" fillId="0" borderId="0" xfId="0" applyNumberFormat="1" applyFont="1" applyFill="1" applyBorder="1" applyAlignment="1">
      <alignment horizontal="center" vertical="center" wrapText="1"/>
    </xf>
    <xf numFmtId="49" fontId="7" fillId="0" borderId="0" xfId="0" quotePrefix="1" applyNumberFormat="1" applyFont="1" applyFill="1" applyBorder="1" applyAlignment="1">
      <alignment horizontal="left" vertical="center" wrapText="1"/>
    </xf>
    <xf numFmtId="49" fontId="7" fillId="0" borderId="0" xfId="7" applyNumberFormat="1" applyFont="1" applyFill="1" applyBorder="1" applyAlignment="1">
      <alignment horizontal="left" vertical="center" wrapText="1"/>
    </xf>
    <xf numFmtId="14" fontId="7" fillId="0" borderId="0" xfId="7" applyNumberFormat="1" applyFont="1" applyFill="1" applyBorder="1" applyAlignment="1">
      <alignment horizontal="center" vertical="center" wrapText="1"/>
    </xf>
    <xf numFmtId="40" fontId="70" fillId="0" borderId="0" xfId="0" applyNumberFormat="1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/>
    </xf>
    <xf numFmtId="175" fontId="0" fillId="0" borderId="0" xfId="0" applyNumberFormat="1" applyFont="1" applyFill="1" applyBorder="1" applyAlignment="1">
      <alignment horizontal="left"/>
    </xf>
    <xf numFmtId="0" fontId="7" fillId="0" borderId="0" xfId="2" applyFont="1" applyFill="1" applyBorder="1" applyAlignment="1">
      <alignment horizontal="left" vertical="center" wrapText="1"/>
    </xf>
    <xf numFmtId="0" fontId="7" fillId="0" borderId="0" xfId="4" applyNumberFormat="1" applyFont="1" applyFill="1" applyBorder="1" applyAlignment="1">
      <alignment horizontal="left" vertical="center" wrapText="1"/>
    </xf>
    <xf numFmtId="0" fontId="73" fillId="0" borderId="0" xfId="100" applyFont="1" applyFill="1" applyBorder="1" applyAlignment="1">
      <alignment horizontal="left" vertical="center" wrapText="1"/>
    </xf>
    <xf numFmtId="1" fontId="7" fillId="0" borderId="0" xfId="0" applyNumberFormat="1" applyFont="1" applyFill="1" applyBorder="1" applyAlignment="1">
      <alignment horizontal="right" vertical="center"/>
    </xf>
    <xf numFmtId="49" fontId="7" fillId="0" borderId="0" xfId="7" quotePrefix="1" applyNumberFormat="1" applyFont="1" applyFill="1" applyBorder="1" applyAlignment="1">
      <alignment horizontal="left" vertical="center" wrapText="1"/>
    </xf>
    <xf numFmtId="49" fontId="7" fillId="0" borderId="0" xfId="7" quotePrefix="1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wrapText="1"/>
    </xf>
    <xf numFmtId="49" fontId="7" fillId="0" borderId="0" xfId="7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/>
    <xf numFmtId="14" fontId="0" fillId="0" borderId="0" xfId="0" applyNumberFormat="1" applyFont="1" applyFill="1" applyBorder="1" applyAlignment="1">
      <alignment horizontal="center"/>
    </xf>
    <xf numFmtId="1" fontId="7" fillId="0" borderId="0" xfId="7" applyNumberFormat="1" applyFont="1" applyFill="1" applyBorder="1" applyAlignment="1">
      <alignment vertical="center" wrapText="1"/>
    </xf>
    <xf numFmtId="0" fontId="0" fillId="0" borderId="0" xfId="0" applyFont="1" applyFill="1" applyBorder="1" applyAlignment="1">
      <alignment horizontal="left" wrapText="1"/>
    </xf>
    <xf numFmtId="164" fontId="0" fillId="0" borderId="0" xfId="114" applyFont="1" applyFill="1" applyBorder="1"/>
    <xf numFmtId="1" fontId="1" fillId="0" borderId="0" xfId="7" applyNumberFormat="1" applyFont="1" applyFill="1" applyBorder="1" applyAlignment="1">
      <alignment horizontal="right" vertical="center" wrapText="1"/>
    </xf>
    <xf numFmtId="0" fontId="57" fillId="0" borderId="0" xfId="7" applyFont="1" applyFill="1" applyBorder="1" applyAlignment="1">
      <alignment horizontal="left" vertical="center" wrapText="1"/>
    </xf>
    <xf numFmtId="0" fontId="7" fillId="0" borderId="0" xfId="7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left" wrapText="1"/>
    </xf>
    <xf numFmtId="175" fontId="57" fillId="0" borderId="0" xfId="7" applyNumberFormat="1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right"/>
    </xf>
    <xf numFmtId="175" fontId="7" fillId="0" borderId="0" xfId="7" applyNumberFormat="1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 wrapText="1"/>
    </xf>
    <xf numFmtId="1" fontId="0" fillId="0" borderId="0" xfId="0" applyNumberFormat="1" applyFont="1" applyFill="1" applyBorder="1" applyAlignment="1">
      <alignment horizontal="right" wrapText="1"/>
    </xf>
    <xf numFmtId="3" fontId="57" fillId="0" borderId="0" xfId="7" applyNumberFormat="1" applyFont="1" applyFill="1" applyBorder="1" applyAlignment="1">
      <alignment vertical="center" wrapText="1"/>
    </xf>
    <xf numFmtId="14" fontId="57" fillId="0" borderId="0" xfId="0" applyNumberFormat="1" applyFont="1" applyFill="1" applyBorder="1" applyAlignment="1">
      <alignment horizontal="center" vertical="center" wrapText="1"/>
    </xf>
    <xf numFmtId="49" fontId="57" fillId="0" borderId="0" xfId="1" applyNumberFormat="1" applyFont="1" applyFill="1" applyBorder="1" applyAlignment="1">
      <alignment horizontal="left" vertical="center" wrapText="1"/>
    </xf>
    <xf numFmtId="0" fontId="58" fillId="0" borderId="0" xfId="0" applyFont="1" applyFill="1" applyBorder="1" applyAlignment="1">
      <alignment horizontal="left" vertical="center" wrapText="1"/>
    </xf>
    <xf numFmtId="0" fontId="57" fillId="0" borderId="0" xfId="2" applyFont="1" applyFill="1" applyBorder="1" applyAlignment="1">
      <alignment horizontal="left" vertical="center" wrapText="1"/>
    </xf>
    <xf numFmtId="0" fontId="58" fillId="0" borderId="0" xfId="0" applyFont="1" applyFill="1" applyBorder="1" applyAlignment="1"/>
    <xf numFmtId="0" fontId="58" fillId="0" borderId="0" xfId="0" applyFont="1" applyFill="1" applyBorder="1" applyAlignment="1">
      <alignment vertical="center" wrapText="1"/>
    </xf>
    <xf numFmtId="14" fontId="57" fillId="0" borderId="0" xfId="7" applyNumberFormat="1" applyFont="1" applyFill="1" applyBorder="1" applyAlignment="1">
      <alignment horizontal="center" vertical="center" wrapText="1"/>
    </xf>
    <xf numFmtId="49" fontId="57" fillId="0" borderId="0" xfId="7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left" wrapText="1"/>
    </xf>
    <xf numFmtId="49" fontId="0" fillId="0" borderId="0" xfId="0" applyNumberFormat="1" applyFont="1" applyFill="1" applyBorder="1" applyAlignment="1">
      <alignment wrapText="1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/>
    <xf numFmtId="49" fontId="0" fillId="0" borderId="0" xfId="113" applyNumberFormat="1" applyFont="1" applyFill="1" applyBorder="1" applyAlignment="1">
      <alignment wrapText="1"/>
    </xf>
    <xf numFmtId="0" fontId="57" fillId="0" borderId="0" xfId="2" applyFont="1" applyFill="1" applyBorder="1" applyAlignment="1">
      <alignment vertical="center" wrapText="1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vertical="top" wrapText="1"/>
    </xf>
    <xf numFmtId="0" fontId="57" fillId="0" borderId="0" xfId="3" applyFont="1" applyFill="1" applyBorder="1" applyAlignment="1">
      <alignment horizontal="center" vertical="center" wrapText="1"/>
    </xf>
    <xf numFmtId="49" fontId="0" fillId="0" borderId="0" xfId="113" applyNumberFormat="1" applyFont="1" applyFill="1" applyBorder="1" applyAlignment="1">
      <alignment horizontal="center" wrapText="1"/>
    </xf>
    <xf numFmtId="0" fontId="7" fillId="0" borderId="0" xfId="0" applyFont="1" applyFill="1" applyBorder="1" applyAlignment="1">
      <alignment horizontal="center" wrapText="1"/>
    </xf>
    <xf numFmtId="165" fontId="7" fillId="0" borderId="0" xfId="0" applyNumberFormat="1" applyFont="1" applyFill="1" applyBorder="1" applyAlignment="1">
      <alignment horizontal="center" wrapText="1"/>
    </xf>
    <xf numFmtId="2" fontId="58" fillId="0" borderId="0" xfId="0" applyNumberFormat="1" applyFont="1" applyFill="1" applyBorder="1" applyAlignment="1">
      <alignment horizontal="left" vertical="center"/>
    </xf>
    <xf numFmtId="40" fontId="73" fillId="0" borderId="0" xfId="0" applyNumberFormat="1" applyFont="1" applyFill="1" applyBorder="1" applyAlignment="1">
      <alignment horizontal="left" vertical="center" wrapText="1"/>
    </xf>
    <xf numFmtId="0" fontId="7" fillId="0" borderId="0" xfId="4" applyFont="1" applyFill="1" applyBorder="1" applyAlignment="1">
      <alignment horizontal="left" vertical="center" wrapText="1"/>
    </xf>
    <xf numFmtId="0" fontId="7" fillId="0" borderId="0" xfId="4" applyFont="1" applyFill="1" applyBorder="1" applyAlignment="1">
      <alignment vertical="center" wrapText="1"/>
    </xf>
    <xf numFmtId="4" fontId="0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Fill="1" applyBorder="1" applyAlignment="1">
      <alignment horizontal="right" vertical="center" wrapText="1"/>
    </xf>
    <xf numFmtId="1" fontId="7" fillId="0" borderId="0" xfId="0" applyNumberFormat="1" applyFont="1" applyFill="1" applyBorder="1" applyAlignment="1">
      <alignment horizontal="center" vertical="center" wrapText="1"/>
    </xf>
    <xf numFmtId="49" fontId="7" fillId="0" borderId="0" xfId="0" quotePrefix="1" applyNumberFormat="1" applyFont="1" applyFill="1" applyBorder="1" applyAlignment="1">
      <alignment horizontal="center" vertical="center" wrapText="1"/>
    </xf>
    <xf numFmtId="0" fontId="0" fillId="0" borderId="0" xfId="0" applyFont="1" applyFill="1" applyBorder="1"/>
    <xf numFmtId="0" fontId="57" fillId="0" borderId="0" xfId="3" applyFont="1" applyFill="1" applyBorder="1" applyAlignment="1">
      <alignment horizontal="left" vertical="center" wrapText="1"/>
    </xf>
    <xf numFmtId="0" fontId="57" fillId="0" borderId="0" xfId="4" applyFont="1" applyFill="1" applyBorder="1" applyAlignment="1">
      <alignment horizontal="left" vertical="center" wrapText="1"/>
    </xf>
    <xf numFmtId="0" fontId="57" fillId="0" borderId="0" xfId="3" applyFont="1" applyFill="1" applyBorder="1" applyAlignment="1">
      <alignment vertical="center" wrapText="1"/>
    </xf>
    <xf numFmtId="0" fontId="67" fillId="0" borderId="0" xfId="0" applyFont="1" applyFill="1" applyBorder="1" applyAlignment="1">
      <alignment horizontal="left" vertical="top" wrapText="1"/>
    </xf>
    <xf numFmtId="14" fontId="57" fillId="0" borderId="0" xfId="2" applyNumberFormat="1" applyFont="1" applyFill="1" applyBorder="1" applyAlignment="1">
      <alignment horizontal="center" vertical="center" wrapText="1"/>
    </xf>
    <xf numFmtId="49" fontId="57" fillId="0" borderId="0" xfId="7" applyNumberFormat="1" applyFont="1" applyFill="1" applyBorder="1" applyAlignment="1">
      <alignment vertical="center" wrapText="1"/>
    </xf>
    <xf numFmtId="14" fontId="58" fillId="0" borderId="0" xfId="0" applyNumberFormat="1" applyFont="1" applyFill="1" applyBorder="1" applyAlignment="1">
      <alignment horizontal="center" vertical="center" wrapText="1"/>
    </xf>
    <xf numFmtId="49" fontId="57" fillId="0" borderId="0" xfId="0" applyNumberFormat="1" applyFont="1" applyFill="1" applyBorder="1" applyAlignment="1">
      <alignment horizontal="left" vertical="center" wrapText="1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 wrapText="1"/>
    </xf>
    <xf numFmtId="49" fontId="7" fillId="0" borderId="0" xfId="4" applyNumberFormat="1" applyFont="1" applyFill="1" applyBorder="1" applyAlignment="1">
      <alignment horizontal="left" vertical="center" wrapText="1"/>
    </xf>
    <xf numFmtId="9" fontId="1" fillId="0" borderId="0" xfId="1" applyFont="1" applyFill="1" applyBorder="1" applyAlignment="1">
      <alignment horizontal="left" vertical="center" wrapText="1"/>
    </xf>
    <xf numFmtId="40" fontId="0" fillId="0" borderId="0" xfId="53" applyNumberFormat="1" applyFont="1" applyFill="1" applyBorder="1" applyAlignment="1">
      <alignment horizontal="left" vertical="center" wrapText="1"/>
    </xf>
    <xf numFmtId="9" fontId="0" fillId="0" borderId="0" xfId="1" applyFont="1" applyFill="1" applyBorder="1" applyAlignment="1">
      <alignment horizontal="left" wrapText="1"/>
    </xf>
    <xf numFmtId="167" fontId="73" fillId="0" borderId="0" xfId="53" applyNumberFormat="1" applyFont="1" applyFill="1" applyBorder="1" applyAlignment="1">
      <alignment horizontal="left" vertical="center" wrapText="1"/>
    </xf>
    <xf numFmtId="4" fontId="73" fillId="0" borderId="0" xfId="53" applyNumberFormat="1" applyFont="1" applyFill="1" applyBorder="1" applyAlignment="1">
      <alignment horizontal="left" vertical="center" wrapText="1"/>
    </xf>
    <xf numFmtId="0" fontId="7" fillId="0" borderId="0" xfId="4" applyNumberFormat="1" applyFont="1" applyFill="1" applyBorder="1" applyAlignment="1">
      <alignment horizontal="center" vertical="center" wrapText="1"/>
    </xf>
    <xf numFmtId="0" fontId="57" fillId="2" borderId="41" xfId="0" applyFont="1" applyFill="1" applyBorder="1"/>
    <xf numFmtId="0" fontId="57" fillId="2" borderId="41" xfId="3" applyFont="1" applyFill="1" applyBorder="1" applyAlignment="1">
      <alignment horizontal="center" vertical="center" wrapText="1"/>
    </xf>
    <xf numFmtId="1" fontId="57" fillId="2" borderId="41" xfId="2" applyNumberFormat="1" applyFont="1" applyFill="1" applyBorder="1" applyAlignment="1">
      <alignment horizontal="center" vertical="center" wrapText="1"/>
    </xf>
    <xf numFmtId="0" fontId="57" fillId="2" borderId="41" xfId="2" applyFont="1" applyFill="1" applyBorder="1" applyAlignment="1">
      <alignment horizontal="left" vertical="center" wrapText="1"/>
    </xf>
    <xf numFmtId="0" fontId="57" fillId="2" borderId="41" xfId="0" applyFont="1" applyFill="1" applyBorder="1" applyAlignment="1">
      <alignment horizontal="center" vertical="center" wrapText="1"/>
    </xf>
    <xf numFmtId="14" fontId="57" fillId="2" borderId="41" xfId="2" applyNumberFormat="1" applyFont="1" applyFill="1" applyBorder="1" applyAlignment="1">
      <alignment horizontal="center" vertical="center" wrapText="1"/>
    </xf>
    <xf numFmtId="0" fontId="57" fillId="7" borderId="41" xfId="4" applyNumberFormat="1" applyFont="1" applyFill="1" applyBorder="1" applyAlignment="1">
      <alignment horizontal="center" vertical="center" wrapText="1"/>
    </xf>
    <xf numFmtId="0" fontId="57" fillId="7" borderId="41" xfId="4" applyFont="1" applyFill="1" applyBorder="1" applyAlignment="1">
      <alignment horizontal="center" vertical="center" wrapText="1"/>
    </xf>
    <xf numFmtId="165" fontId="57" fillId="2" borderId="41" xfId="0" applyNumberFormat="1" applyFont="1" applyFill="1" applyBorder="1"/>
    <xf numFmtId="1" fontId="57" fillId="2" borderId="41" xfId="0" applyNumberFormat="1" applyFont="1" applyFill="1" applyBorder="1" applyAlignment="1">
      <alignment horizontal="center" vertical="center" wrapText="1"/>
    </xf>
    <xf numFmtId="0" fontId="57" fillId="2" borderId="41" xfId="3" applyFont="1" applyFill="1" applyBorder="1" applyAlignment="1">
      <alignment horizontal="center"/>
    </xf>
    <xf numFmtId="9" fontId="57" fillId="2" borderId="41" xfId="1" applyFont="1" applyFill="1" applyBorder="1" applyAlignment="1">
      <alignment horizontal="center" vertical="center" wrapText="1"/>
    </xf>
    <xf numFmtId="9" fontId="57" fillId="2" borderId="41" xfId="3" applyNumberFormat="1" applyFont="1" applyFill="1" applyBorder="1" applyAlignment="1">
      <alignment horizontal="center" vertical="center"/>
    </xf>
    <xf numFmtId="0" fontId="57" fillId="2" borderId="41" xfId="5" applyNumberFormat="1" applyFont="1" applyFill="1" applyBorder="1" applyAlignment="1" applyProtection="1">
      <alignment horizontal="center" vertical="center" wrapText="1"/>
    </xf>
    <xf numFmtId="3" fontId="57" fillId="2" borderId="41" xfId="0" applyNumberFormat="1" applyFont="1" applyFill="1" applyBorder="1" applyAlignment="1">
      <alignment horizontal="center" vertical="center" wrapText="1"/>
    </xf>
    <xf numFmtId="0" fontId="57" fillId="7" borderId="41" xfId="0" applyFont="1" applyFill="1" applyBorder="1"/>
    <xf numFmtId="165" fontId="57" fillId="0" borderId="41" xfId="0" applyNumberFormat="1" applyFont="1" applyFill="1" applyBorder="1"/>
    <xf numFmtId="165" fontId="57" fillId="0" borderId="41" xfId="0" applyNumberFormat="1" applyFont="1" applyFill="1" applyBorder="1" applyAlignment="1">
      <alignment horizontal="center" vertical="center" wrapText="1"/>
    </xf>
    <xf numFmtId="165" fontId="57" fillId="2" borderId="41" xfId="0" applyNumberFormat="1" applyFont="1" applyFill="1" applyBorder="1" applyAlignment="1">
      <alignment horizontal="left" vertical="center" wrapText="1"/>
    </xf>
    <xf numFmtId="2" fontId="57" fillId="2" borderId="41" xfId="0" applyNumberFormat="1" applyFont="1" applyFill="1" applyBorder="1"/>
    <xf numFmtId="40" fontId="22" fillId="0" borderId="41" xfId="53" applyNumberFormat="1" applyFont="1" applyFill="1" applyBorder="1" applyAlignment="1">
      <alignment horizontal="center" vertical="center" wrapText="1"/>
    </xf>
    <xf numFmtId="0" fontId="13" fillId="2" borderId="41" xfId="0" applyFont="1" applyFill="1" applyBorder="1"/>
    <xf numFmtId="0" fontId="7" fillId="0" borderId="0" xfId="0" applyFont="1" applyFill="1" applyBorder="1" applyAlignment="1">
      <alignment wrapText="1"/>
    </xf>
    <xf numFmtId="14" fontId="7" fillId="0" borderId="0" xfId="0" applyNumberFormat="1" applyFont="1" applyFill="1" applyBorder="1" applyAlignment="1">
      <alignment horizontal="center" wrapText="1"/>
    </xf>
    <xf numFmtId="49" fontId="7" fillId="0" borderId="0" xfId="1" applyNumberFormat="1" applyFont="1" applyFill="1" applyBorder="1" applyAlignment="1">
      <alignment horizontal="left" wrapText="1"/>
    </xf>
    <xf numFmtId="165" fontId="7" fillId="2" borderId="2" xfId="0" applyNumberFormat="1" applyFont="1" applyFill="1" applyBorder="1" applyAlignment="1">
      <alignment horizontal="left" wrapText="1"/>
    </xf>
    <xf numFmtId="165" fontId="70" fillId="2" borderId="2" xfId="0" applyNumberFormat="1" applyFont="1" applyFill="1" applyBorder="1" applyAlignment="1">
      <alignment horizontal="left" wrapText="1"/>
    </xf>
    <xf numFmtId="0" fontId="7" fillId="2" borderId="46" xfId="0" applyFont="1" applyFill="1" applyBorder="1" applyAlignment="1">
      <alignment horizontal="left" vertical="center" wrapText="1"/>
    </xf>
    <xf numFmtId="0" fontId="7" fillId="2" borderId="46" xfId="3" applyFont="1" applyFill="1" applyBorder="1" applyAlignment="1">
      <alignment horizontal="left" vertical="center" wrapText="1"/>
    </xf>
    <xf numFmtId="1" fontId="7" fillId="2" borderId="46" xfId="0" applyNumberFormat="1" applyFont="1" applyFill="1" applyBorder="1" applyAlignment="1">
      <alignment horizontal="right" vertical="center" wrapText="1"/>
    </xf>
    <xf numFmtId="3" fontId="7" fillId="2" borderId="46" xfId="7" applyNumberFormat="1" applyFont="1" applyFill="1" applyBorder="1" applyAlignment="1">
      <alignment vertical="center" wrapText="1"/>
    </xf>
    <xf numFmtId="0" fontId="7" fillId="2" borderId="46" xfId="0" applyFont="1" applyFill="1" applyBorder="1" applyAlignment="1">
      <alignment horizontal="center" vertical="center" wrapText="1"/>
    </xf>
    <xf numFmtId="0" fontId="7" fillId="2" borderId="46" xfId="0" applyFont="1" applyFill="1" applyBorder="1" applyAlignment="1">
      <alignment vertical="center" wrapText="1"/>
    </xf>
    <xf numFmtId="0" fontId="0" fillId="0" borderId="46" xfId="0" applyFont="1" applyFill="1" applyBorder="1" applyAlignment="1">
      <alignment horizontal="left" vertical="top" wrapText="1"/>
    </xf>
    <xf numFmtId="14" fontId="7" fillId="2" borderId="46" xfId="0" applyNumberFormat="1" applyFont="1" applyFill="1" applyBorder="1" applyAlignment="1">
      <alignment horizontal="center" vertical="center" wrapText="1"/>
    </xf>
    <xf numFmtId="49" fontId="7" fillId="2" borderId="46" xfId="0" applyNumberFormat="1" applyFont="1" applyFill="1" applyBorder="1" applyAlignment="1">
      <alignment horizontal="left" vertical="center" wrapText="1"/>
    </xf>
    <xf numFmtId="49" fontId="7" fillId="29" borderId="46" xfId="0" applyNumberFormat="1" applyFont="1" applyFill="1" applyBorder="1" applyAlignment="1">
      <alignment horizontal="left" vertical="center" wrapText="1"/>
    </xf>
    <xf numFmtId="0" fontId="7" fillId="6" borderId="46" xfId="3" applyFont="1" applyFill="1" applyBorder="1" applyAlignment="1">
      <alignment horizontal="center" vertical="center" wrapText="1"/>
    </xf>
    <xf numFmtId="165" fontId="0" fillId="0" borderId="46" xfId="0" applyNumberFormat="1" applyFont="1" applyFill="1" applyBorder="1" applyAlignment="1">
      <alignment horizontal="left" vertical="center" wrapText="1"/>
    </xf>
    <xf numFmtId="1" fontId="7" fillId="2" borderId="46" xfId="0" applyNumberFormat="1" applyFont="1" applyFill="1" applyBorder="1" applyAlignment="1">
      <alignment horizontal="left" vertical="center" wrapText="1"/>
    </xf>
    <xf numFmtId="0" fontId="0" fillId="0" borderId="46" xfId="0" applyFont="1" applyFill="1" applyBorder="1" applyAlignment="1">
      <alignment horizontal="left" vertical="center" wrapText="1"/>
    </xf>
    <xf numFmtId="9" fontId="0" fillId="0" borderId="46" xfId="1" applyFont="1" applyFill="1" applyBorder="1" applyAlignment="1">
      <alignment horizontal="left" vertical="center" wrapText="1"/>
    </xf>
    <xf numFmtId="1" fontId="7" fillId="2" borderId="46" xfId="3" applyNumberFormat="1" applyFont="1" applyFill="1" applyBorder="1" applyAlignment="1">
      <alignment horizontal="left" vertical="center" wrapText="1"/>
    </xf>
    <xf numFmtId="0" fontId="7" fillId="2" borderId="46" xfId="5" applyNumberFormat="1" applyFont="1" applyFill="1" applyBorder="1" applyAlignment="1" applyProtection="1">
      <alignment horizontal="left" vertical="center" wrapText="1"/>
    </xf>
    <xf numFmtId="3" fontId="7" fillId="2" borderId="46" xfId="0" applyNumberFormat="1" applyFont="1" applyFill="1" applyBorder="1" applyAlignment="1">
      <alignment horizontal="center" vertical="center" wrapText="1"/>
    </xf>
    <xf numFmtId="165" fontId="7" fillId="2" borderId="46" xfId="0" applyNumberFormat="1" applyFont="1" applyFill="1" applyBorder="1" applyAlignment="1">
      <alignment horizontal="left" wrapText="1"/>
    </xf>
    <xf numFmtId="165" fontId="7" fillId="2" borderId="46" xfId="0" applyNumberFormat="1" applyFont="1" applyFill="1" applyBorder="1" applyAlignment="1">
      <alignment horizontal="left" vertical="center" wrapText="1"/>
    </xf>
    <xf numFmtId="2" fontId="7" fillId="2" borderId="46" xfId="0" applyNumberFormat="1" applyFont="1" applyFill="1" applyBorder="1" applyAlignment="1">
      <alignment horizontal="left" wrapText="1"/>
    </xf>
    <xf numFmtId="40" fontId="73" fillId="2" borderId="46" xfId="53" applyNumberFormat="1" applyFont="1" applyFill="1" applyBorder="1" applyAlignment="1">
      <alignment horizontal="left" vertical="center" wrapText="1"/>
    </xf>
    <xf numFmtId="0" fontId="7" fillId="2" borderId="46" xfId="0" applyFont="1" applyFill="1" applyBorder="1" applyAlignment="1">
      <alignment horizontal="left" wrapText="1"/>
    </xf>
    <xf numFmtId="165" fontId="70" fillId="2" borderId="46" xfId="0" applyNumberFormat="1" applyFont="1" applyFill="1" applyBorder="1" applyAlignment="1">
      <alignment horizontal="left" wrapText="1"/>
    </xf>
    <xf numFmtId="0" fontId="7" fillId="2" borderId="46" xfId="7" applyFont="1" applyFill="1" applyBorder="1" applyAlignment="1">
      <alignment horizontal="left" vertical="center" wrapText="1"/>
    </xf>
    <xf numFmtId="1" fontId="0" fillId="0" borderId="46" xfId="0" applyNumberFormat="1" applyFont="1" applyBorder="1" applyAlignment="1">
      <alignment horizontal="right"/>
    </xf>
    <xf numFmtId="0" fontId="0" fillId="0" borderId="46" xfId="0" applyFont="1" applyBorder="1" applyAlignment="1"/>
    <xf numFmtId="0" fontId="7" fillId="0" borderId="46" xfId="0" applyFont="1" applyFill="1" applyBorder="1" applyAlignment="1">
      <alignment horizontal="left" vertical="center" wrapText="1"/>
    </xf>
    <xf numFmtId="14" fontId="0" fillId="0" borderId="46" xfId="0" applyNumberFormat="1" applyFont="1" applyBorder="1" applyAlignment="1">
      <alignment horizontal="center"/>
    </xf>
    <xf numFmtId="49" fontId="7" fillId="2" borderId="46" xfId="7" applyNumberFormat="1" applyFont="1" applyFill="1" applyBorder="1" applyAlignment="1">
      <alignment horizontal="left" vertical="center" wrapText="1"/>
    </xf>
    <xf numFmtId="0" fontId="7" fillId="2" borderId="46" xfId="2" applyFont="1" applyFill="1" applyBorder="1" applyAlignment="1">
      <alignment horizontal="left" vertical="center" wrapText="1"/>
    </xf>
    <xf numFmtId="1" fontId="7" fillId="2" borderId="46" xfId="2" applyNumberFormat="1" applyFont="1" applyFill="1" applyBorder="1" applyAlignment="1">
      <alignment horizontal="right" vertical="center" wrapText="1"/>
    </xf>
    <xf numFmtId="0" fontId="7" fillId="2" borderId="46" xfId="2" applyFont="1" applyFill="1" applyBorder="1" applyAlignment="1">
      <alignment vertical="center" wrapText="1"/>
    </xf>
    <xf numFmtId="0" fontId="7" fillId="2" borderId="46" xfId="4" applyFont="1" applyFill="1" applyBorder="1" applyAlignment="1">
      <alignment horizontal="center" vertical="center" wrapText="1"/>
    </xf>
    <xf numFmtId="0" fontId="7" fillId="2" borderId="46" xfId="3" applyFont="1" applyFill="1" applyBorder="1" applyAlignment="1">
      <alignment vertical="center" wrapText="1"/>
    </xf>
    <xf numFmtId="14" fontId="7" fillId="2" borderId="46" xfId="2" applyNumberFormat="1" applyFont="1" applyFill="1" applyBorder="1" applyAlignment="1">
      <alignment horizontal="center" vertical="center" wrapText="1"/>
    </xf>
    <xf numFmtId="49" fontId="7" fillId="2" borderId="46" xfId="1" applyNumberFormat="1" applyFont="1" applyFill="1" applyBorder="1" applyAlignment="1">
      <alignment horizontal="left" vertical="center" wrapText="1"/>
    </xf>
    <xf numFmtId="49" fontId="7" fillId="29" borderId="46" xfId="1" applyNumberFormat="1" applyFont="1" applyFill="1" applyBorder="1" applyAlignment="1">
      <alignment horizontal="left" vertical="center" wrapText="1"/>
    </xf>
    <xf numFmtId="0" fontId="0" fillId="2" borderId="46" xfId="0" applyFont="1" applyFill="1" applyBorder="1" applyAlignment="1">
      <alignment vertical="center" wrapText="1"/>
    </xf>
    <xf numFmtId="0" fontId="7" fillId="0" borderId="46" xfId="3" applyFont="1" applyFill="1" applyBorder="1" applyAlignment="1">
      <alignment horizontal="center" vertical="center" wrapText="1"/>
    </xf>
    <xf numFmtId="9" fontId="7" fillId="2" borderId="46" xfId="1" applyFont="1" applyFill="1" applyBorder="1" applyAlignment="1">
      <alignment horizontal="left" vertical="center" wrapText="1"/>
    </xf>
    <xf numFmtId="1" fontId="7" fillId="2" borderId="46" xfId="1" applyNumberFormat="1" applyFont="1" applyFill="1" applyBorder="1" applyAlignment="1">
      <alignment horizontal="left" vertical="center" wrapText="1"/>
    </xf>
    <xf numFmtId="165" fontId="7" fillId="2" borderId="46" xfId="113" applyNumberFormat="1" applyFont="1" applyFill="1" applyBorder="1" applyAlignment="1">
      <alignment horizontal="left" wrapText="1"/>
    </xf>
    <xf numFmtId="1" fontId="7" fillId="6" borderId="46" xfId="2" applyNumberFormat="1" applyFont="1" applyFill="1" applyBorder="1" applyAlignment="1">
      <alignment horizontal="right" vertical="center" wrapText="1"/>
    </xf>
    <xf numFmtId="0" fontId="7" fillId="6" borderId="46" xfId="2" applyFont="1" applyFill="1" applyBorder="1" applyAlignment="1">
      <alignment vertical="center" wrapText="1"/>
    </xf>
    <xf numFmtId="0" fontId="7" fillId="6" borderId="46" xfId="4" applyFont="1" applyFill="1" applyBorder="1" applyAlignment="1">
      <alignment horizontal="center" vertical="center" wrapText="1"/>
    </xf>
    <xf numFmtId="0" fontId="7" fillId="6" borderId="46" xfId="3" applyFont="1" applyFill="1" applyBorder="1" applyAlignment="1">
      <alignment horizontal="left" vertical="center" wrapText="1"/>
    </xf>
    <xf numFmtId="0" fontId="0" fillId="6" borderId="46" xfId="0" applyFont="1" applyFill="1" applyBorder="1" applyAlignment="1">
      <alignment vertical="center" wrapText="1"/>
    </xf>
    <xf numFmtId="14" fontId="7" fillId="6" borderId="46" xfId="2" applyNumberFormat="1" applyFont="1" applyFill="1" applyBorder="1" applyAlignment="1">
      <alignment horizontal="center" vertical="center" wrapText="1"/>
    </xf>
    <xf numFmtId="1" fontId="7" fillId="0" borderId="46" xfId="1" applyNumberFormat="1" applyFont="1" applyFill="1" applyBorder="1" applyAlignment="1">
      <alignment horizontal="left" vertical="center" wrapText="1"/>
    </xf>
    <xf numFmtId="0" fontId="7" fillId="2" borderId="46" xfId="3" applyFont="1" applyFill="1" applyBorder="1" applyAlignment="1">
      <alignment horizontal="center" vertical="center" wrapText="1"/>
    </xf>
    <xf numFmtId="0" fontId="0" fillId="6" borderId="46" xfId="0" applyFont="1" applyFill="1" applyBorder="1" applyAlignment="1">
      <alignment horizontal="left" vertical="center" wrapText="1"/>
    </xf>
    <xf numFmtId="0" fontId="7" fillId="2" borderId="46" xfId="4" applyFont="1" applyFill="1" applyBorder="1" applyAlignment="1">
      <alignment vertical="center" wrapText="1"/>
    </xf>
    <xf numFmtId="0" fontId="0" fillId="2" borderId="46" xfId="0" applyFont="1" applyFill="1" applyBorder="1" applyAlignment="1">
      <alignment horizontal="left" vertical="center" wrapText="1"/>
    </xf>
    <xf numFmtId="0" fontId="73" fillId="2" borderId="46" xfId="3" applyFont="1" applyFill="1" applyBorder="1" applyAlignment="1">
      <alignment horizontal="left" vertical="center" wrapText="1"/>
    </xf>
    <xf numFmtId="1" fontId="7" fillId="0" borderId="46" xfId="7" applyNumberFormat="1" applyFont="1" applyFill="1" applyBorder="1" applyAlignment="1">
      <alignment horizontal="right" vertical="center" wrapText="1"/>
    </xf>
    <xf numFmtId="0" fontId="7" fillId="0" borderId="46" xfId="7" applyFont="1" applyFill="1" applyBorder="1" applyAlignment="1">
      <alignment horizontal="left" vertical="center" wrapText="1"/>
    </xf>
    <xf numFmtId="14" fontId="7" fillId="2" borderId="46" xfId="7" applyNumberFormat="1" applyFont="1" applyFill="1" applyBorder="1" applyAlignment="1">
      <alignment horizontal="center" vertical="center" wrapText="1"/>
    </xf>
    <xf numFmtId="40" fontId="74" fillId="2" borderId="46" xfId="53" applyNumberFormat="1" applyFont="1" applyFill="1" applyBorder="1" applyAlignment="1">
      <alignment horizontal="left" vertical="center" wrapText="1"/>
    </xf>
    <xf numFmtId="1" fontId="7" fillId="2" borderId="46" xfId="7" applyNumberFormat="1" applyFont="1" applyFill="1" applyBorder="1" applyAlignment="1">
      <alignment horizontal="right" vertical="center" wrapText="1"/>
    </xf>
    <xf numFmtId="14" fontId="0" fillId="0" borderId="46" xfId="0" applyNumberFormat="1" applyFont="1" applyFill="1" applyBorder="1" applyAlignment="1">
      <alignment horizontal="left" vertical="center" wrapText="1"/>
    </xf>
    <xf numFmtId="0" fontId="7" fillId="6" borderId="46" xfId="3" applyFont="1" applyFill="1" applyBorder="1" applyAlignment="1">
      <alignment vertical="center" wrapText="1"/>
    </xf>
    <xf numFmtId="40" fontId="73" fillId="2" borderId="46" xfId="0" applyNumberFormat="1" applyFont="1" applyFill="1" applyBorder="1" applyAlignment="1">
      <alignment horizontal="left" vertical="center" wrapText="1"/>
    </xf>
    <xf numFmtId="0" fontId="7" fillId="0" borderId="46" xfId="0" applyFont="1" applyFill="1" applyBorder="1" applyAlignment="1">
      <alignment horizontal="left" wrapText="1"/>
    </xf>
    <xf numFmtId="3" fontId="7" fillId="0" borderId="46" xfId="7" applyNumberFormat="1" applyFont="1" applyFill="1" applyBorder="1" applyAlignment="1">
      <alignment vertical="center" wrapText="1"/>
    </xf>
    <xf numFmtId="0" fontId="7" fillId="0" borderId="46" xfId="0" applyFont="1" applyFill="1" applyBorder="1" applyAlignment="1">
      <alignment horizontal="center" vertical="center" wrapText="1"/>
    </xf>
    <xf numFmtId="0" fontId="7" fillId="0" borderId="46" xfId="0" applyFont="1" applyFill="1" applyBorder="1" applyAlignment="1">
      <alignment vertical="center" wrapText="1"/>
    </xf>
    <xf numFmtId="14" fontId="7" fillId="0" borderId="46" xfId="7" applyNumberFormat="1" applyFont="1" applyFill="1" applyBorder="1" applyAlignment="1">
      <alignment horizontal="center" vertical="center" wrapText="1"/>
    </xf>
    <xf numFmtId="49" fontId="7" fillId="0" borderId="46" xfId="0" applyNumberFormat="1" applyFont="1" applyFill="1" applyBorder="1" applyAlignment="1">
      <alignment horizontal="left" vertical="center" wrapText="1"/>
    </xf>
    <xf numFmtId="1" fontId="7" fillId="0" borderId="46" xfId="0" applyNumberFormat="1" applyFont="1" applyFill="1" applyBorder="1" applyAlignment="1">
      <alignment horizontal="left" vertical="center" wrapText="1"/>
    </xf>
    <xf numFmtId="9" fontId="7" fillId="0" borderId="46" xfId="1" applyFont="1" applyFill="1" applyBorder="1" applyAlignment="1">
      <alignment horizontal="left" vertical="center" wrapText="1"/>
    </xf>
    <xf numFmtId="1" fontId="7" fillId="0" borderId="46" xfId="3" applyNumberFormat="1" applyFont="1" applyFill="1" applyBorder="1" applyAlignment="1">
      <alignment horizontal="left" vertical="center" wrapText="1"/>
    </xf>
    <xf numFmtId="0" fontId="7" fillId="0" borderId="46" xfId="5" applyNumberFormat="1" applyFont="1" applyFill="1" applyBorder="1" applyAlignment="1" applyProtection="1">
      <alignment horizontal="left" vertical="center" wrapText="1"/>
    </xf>
    <xf numFmtId="165" fontId="7" fillId="0" borderId="46" xfId="0" applyNumberFormat="1" applyFont="1" applyFill="1" applyBorder="1" applyAlignment="1">
      <alignment horizontal="left" wrapText="1"/>
    </xf>
    <xf numFmtId="165" fontId="7" fillId="0" borderId="46" xfId="0" applyNumberFormat="1" applyFont="1" applyFill="1" applyBorder="1" applyAlignment="1">
      <alignment horizontal="left" vertical="center" wrapText="1"/>
    </xf>
    <xf numFmtId="0" fontId="7" fillId="2" borderId="46" xfId="2" applyFont="1" applyFill="1" applyBorder="1" applyAlignment="1">
      <alignment horizontal="center" vertical="center" wrapText="1"/>
    </xf>
    <xf numFmtId="0" fontId="7" fillId="0" borderId="46" xfId="2" applyFont="1" applyFill="1" applyBorder="1" applyAlignment="1">
      <alignment horizontal="left" vertical="center" wrapText="1"/>
    </xf>
    <xf numFmtId="40" fontId="7" fillId="2" borderId="46" xfId="53" applyNumberFormat="1" applyFont="1" applyFill="1" applyBorder="1" applyAlignment="1">
      <alignment horizontal="left" vertical="center" wrapText="1"/>
    </xf>
    <xf numFmtId="0" fontId="73" fillId="6" borderId="46" xfId="3" applyFont="1" applyFill="1" applyBorder="1" applyAlignment="1">
      <alignment vertical="center" wrapText="1"/>
    </xf>
    <xf numFmtId="40" fontId="73" fillId="0" borderId="46" xfId="53" applyNumberFormat="1" applyFont="1" applyFill="1" applyBorder="1" applyAlignment="1">
      <alignment horizontal="left" vertical="center" wrapText="1"/>
    </xf>
    <xf numFmtId="1" fontId="7" fillId="0" borderId="46" xfId="2" applyNumberFormat="1" applyFont="1" applyFill="1" applyBorder="1" applyAlignment="1">
      <alignment horizontal="right" vertical="center" wrapText="1"/>
    </xf>
    <xf numFmtId="0" fontId="7" fillId="0" borderId="46" xfId="2" applyFont="1" applyFill="1" applyBorder="1" applyAlignment="1">
      <alignment vertical="center" wrapText="1"/>
    </xf>
    <xf numFmtId="0" fontId="7" fillId="0" borderId="46" xfId="4" applyFont="1" applyFill="1" applyBorder="1" applyAlignment="1">
      <alignment horizontal="center" vertical="center" wrapText="1"/>
    </xf>
    <xf numFmtId="0" fontId="7" fillId="0" borderId="46" xfId="3" applyFont="1" applyFill="1" applyBorder="1" applyAlignment="1">
      <alignment vertical="center" wrapText="1"/>
    </xf>
    <xf numFmtId="14" fontId="7" fillId="0" borderId="46" xfId="2" applyNumberFormat="1" applyFont="1" applyFill="1" applyBorder="1" applyAlignment="1">
      <alignment horizontal="center" vertical="center" wrapText="1"/>
    </xf>
    <xf numFmtId="49" fontId="7" fillId="0" borderId="46" xfId="1" applyNumberFormat="1" applyFont="1" applyFill="1" applyBorder="1" applyAlignment="1">
      <alignment horizontal="left" vertical="center" wrapText="1"/>
    </xf>
    <xf numFmtId="0" fontId="0" fillId="0" borderId="46" xfId="0" applyFont="1" applyFill="1" applyBorder="1" applyAlignment="1">
      <alignment vertical="center" wrapText="1"/>
    </xf>
    <xf numFmtId="165" fontId="7" fillId="0" borderId="46" xfId="113" applyNumberFormat="1" applyFont="1" applyFill="1" applyBorder="1" applyAlignment="1">
      <alignment horizontal="left" wrapText="1"/>
    </xf>
    <xf numFmtId="0" fontId="73" fillId="2" borderId="46" xfId="3" applyFont="1" applyFill="1" applyBorder="1" applyAlignment="1">
      <alignment vertical="center" wrapText="1"/>
    </xf>
    <xf numFmtId="49" fontId="7" fillId="2" borderId="46" xfId="4" applyNumberFormat="1" applyFont="1" applyFill="1" applyBorder="1" applyAlignment="1">
      <alignment vertical="center" wrapText="1"/>
    </xf>
    <xf numFmtId="0" fontId="7" fillId="6" borderId="46" xfId="4" applyFont="1" applyFill="1" applyBorder="1" applyAlignment="1">
      <alignment vertical="center" wrapText="1"/>
    </xf>
    <xf numFmtId="0" fontId="75" fillId="2" borderId="46" xfId="3" applyFont="1" applyFill="1" applyBorder="1" applyAlignment="1">
      <alignment vertical="center" wrapText="1"/>
    </xf>
    <xf numFmtId="165" fontId="75" fillId="2" borderId="46" xfId="0" applyNumberFormat="1" applyFont="1" applyFill="1" applyBorder="1" applyAlignment="1">
      <alignment horizontal="left" vertical="center" wrapText="1"/>
    </xf>
    <xf numFmtId="0" fontId="7" fillId="2" borderId="46" xfId="4" applyFont="1" applyFill="1" applyBorder="1" applyAlignment="1">
      <alignment horizontal="left" vertical="center" wrapText="1"/>
    </xf>
    <xf numFmtId="40" fontId="0" fillId="2" borderId="46" xfId="53" applyNumberFormat="1" applyFont="1" applyFill="1" applyBorder="1" applyAlignment="1">
      <alignment horizontal="left" vertical="center" wrapText="1"/>
    </xf>
    <xf numFmtId="9" fontId="0" fillId="0" borderId="46" xfId="1" applyFont="1" applyFill="1" applyBorder="1" applyAlignment="1">
      <alignment horizontal="left" wrapText="1"/>
    </xf>
    <xf numFmtId="167" fontId="73" fillId="2" borderId="46" xfId="53" applyNumberFormat="1" applyFont="1" applyFill="1" applyBorder="1" applyAlignment="1">
      <alignment horizontal="left" vertical="center" wrapText="1"/>
    </xf>
    <xf numFmtId="4" fontId="73" fillId="2" borderId="46" xfId="53" applyNumberFormat="1" applyFont="1" applyFill="1" applyBorder="1" applyAlignment="1">
      <alignment horizontal="left" vertical="center" wrapText="1"/>
    </xf>
    <xf numFmtId="0" fontId="7" fillId="0" borderId="46" xfId="4" applyFont="1" applyFill="1" applyBorder="1" applyAlignment="1">
      <alignment horizontal="left" vertical="center" wrapText="1"/>
    </xf>
    <xf numFmtId="0" fontId="73" fillId="0" borderId="46" xfId="3" applyFont="1" applyFill="1" applyBorder="1" applyAlignment="1">
      <alignment vertical="center" wrapText="1"/>
    </xf>
    <xf numFmtId="3" fontId="7" fillId="0" borderId="46" xfId="0" applyNumberFormat="1" applyFont="1" applyFill="1" applyBorder="1" applyAlignment="1">
      <alignment horizontal="center" vertical="center" wrapText="1"/>
    </xf>
    <xf numFmtId="0" fontId="7" fillId="0" borderId="46" xfId="2" applyFont="1" applyFill="1" applyBorder="1" applyAlignment="1">
      <alignment horizontal="center" vertical="center" wrapText="1"/>
    </xf>
    <xf numFmtId="40" fontId="74" fillId="0" borderId="46" xfId="53" applyNumberFormat="1" applyFont="1" applyFill="1" applyBorder="1" applyAlignment="1">
      <alignment horizontal="left" vertical="center" wrapText="1"/>
    </xf>
    <xf numFmtId="49" fontId="7" fillId="0" borderId="46" xfId="4" applyNumberFormat="1" applyFont="1" applyFill="1" applyBorder="1" applyAlignment="1">
      <alignment vertical="center" wrapText="1"/>
    </xf>
    <xf numFmtId="49" fontId="7" fillId="6" borderId="46" xfId="4" applyNumberFormat="1" applyFont="1" applyFill="1" applyBorder="1" applyAlignment="1">
      <alignment vertical="center" wrapText="1"/>
    </xf>
    <xf numFmtId="40" fontId="70" fillId="2" borderId="46" xfId="0" applyNumberFormat="1" applyFont="1" applyFill="1" applyBorder="1" applyAlignment="1">
      <alignment horizontal="left" vertical="center" wrapText="1"/>
    </xf>
    <xf numFmtId="0" fontId="0" fillId="0" borderId="46" xfId="0" applyFont="1" applyFill="1" applyBorder="1" applyAlignment="1">
      <alignment horizontal="center" vertical="center" wrapText="1"/>
    </xf>
    <xf numFmtId="1" fontId="7" fillId="0" borderId="46" xfId="0" applyNumberFormat="1" applyFont="1" applyFill="1" applyBorder="1" applyAlignment="1">
      <alignment horizontal="right" vertical="center" wrapText="1"/>
    </xf>
    <xf numFmtId="49" fontId="7" fillId="2" borderId="46" xfId="7" applyNumberFormat="1" applyFont="1" applyFill="1" applyBorder="1" applyAlignment="1">
      <alignment vertical="center" wrapText="1"/>
    </xf>
    <xf numFmtId="14" fontId="0" fillId="0" borderId="46" xfId="0" applyNumberFormat="1" applyFont="1" applyFill="1" applyBorder="1" applyAlignment="1">
      <alignment horizontal="center" vertical="center" wrapText="1"/>
    </xf>
    <xf numFmtId="49" fontId="7" fillId="2" borderId="46" xfId="7" quotePrefix="1" applyNumberFormat="1" applyFont="1" applyFill="1" applyBorder="1" applyAlignment="1">
      <alignment horizontal="left" vertical="center" wrapText="1"/>
    </xf>
    <xf numFmtId="0" fontId="0" fillId="0" borderId="46" xfId="0" applyFont="1" applyBorder="1" applyAlignment="1">
      <alignment vertical="center" wrapText="1"/>
    </xf>
    <xf numFmtId="175" fontId="0" fillId="0" borderId="46" xfId="0" applyNumberFormat="1" applyFont="1" applyFill="1" applyBorder="1" applyAlignment="1">
      <alignment horizontal="left"/>
    </xf>
    <xf numFmtId="0" fontId="7" fillId="2" borderId="46" xfId="7" applyFont="1" applyFill="1" applyBorder="1" applyAlignment="1">
      <alignment horizontal="center" vertical="center" wrapText="1"/>
    </xf>
    <xf numFmtId="0" fontId="0" fillId="0" borderId="46" xfId="0" applyFont="1" applyFill="1" applyBorder="1" applyAlignment="1">
      <alignment horizontal="left" vertical="center"/>
    </xf>
    <xf numFmtId="1" fontId="7" fillId="0" borderId="46" xfId="113" applyNumberFormat="1" applyFont="1" applyFill="1" applyBorder="1" applyAlignment="1">
      <alignment horizontal="right" vertical="center" wrapText="1"/>
    </xf>
    <xf numFmtId="0" fontId="0" fillId="0" borderId="46" xfId="0" applyFont="1" applyFill="1" applyBorder="1" applyAlignment="1">
      <alignment vertical="center"/>
    </xf>
    <xf numFmtId="1" fontId="7" fillId="0" borderId="46" xfId="2" applyNumberFormat="1" applyFont="1" applyFill="1" applyBorder="1" applyAlignment="1">
      <alignment horizontal="left" vertical="center" wrapText="1"/>
    </xf>
    <xf numFmtId="0" fontId="73" fillId="0" borderId="46" xfId="100" applyFont="1" applyFill="1" applyBorder="1" applyAlignment="1">
      <alignment horizontal="left" vertical="center" wrapText="1"/>
    </xf>
    <xf numFmtId="1" fontId="7" fillId="0" borderId="46" xfId="0" applyNumberFormat="1" applyFont="1" applyFill="1" applyBorder="1" applyAlignment="1">
      <alignment horizontal="right" vertical="center"/>
    </xf>
    <xf numFmtId="0" fontId="7" fillId="2" borderId="46" xfId="0" applyFont="1" applyFill="1" applyBorder="1" applyAlignment="1">
      <alignment wrapText="1"/>
    </xf>
    <xf numFmtId="49" fontId="7" fillId="2" borderId="46" xfId="0" applyNumberFormat="1" applyFont="1" applyFill="1" applyBorder="1" applyAlignment="1">
      <alignment horizontal="left" wrapText="1"/>
    </xf>
    <xf numFmtId="0" fontId="0" fillId="0" borderId="46" xfId="0" applyFont="1" applyBorder="1" applyAlignment="1">
      <alignment horizontal="left"/>
    </xf>
    <xf numFmtId="14" fontId="7" fillId="2" borderId="46" xfId="7" applyNumberFormat="1" applyFont="1" applyFill="1" applyBorder="1" applyAlignment="1">
      <alignment horizontal="center" vertical="center"/>
    </xf>
    <xf numFmtId="49" fontId="7" fillId="29" borderId="46" xfId="7" applyNumberFormat="1" applyFont="1" applyFill="1" applyBorder="1" applyAlignment="1">
      <alignment horizontal="left" vertical="center" wrapText="1"/>
    </xf>
    <xf numFmtId="49" fontId="7" fillId="2" borderId="46" xfId="7" applyNumberFormat="1" applyFont="1" applyFill="1" applyBorder="1" applyAlignment="1">
      <alignment horizontal="left" vertical="center"/>
    </xf>
    <xf numFmtId="0" fontId="0" fillId="0" borderId="46" xfId="0" applyFont="1" applyBorder="1" applyAlignment="1">
      <alignment wrapText="1"/>
    </xf>
    <xf numFmtId="165" fontId="0" fillId="2" borderId="46" xfId="0" applyNumberFormat="1" applyFont="1" applyFill="1" applyBorder="1" applyAlignment="1">
      <alignment horizontal="left" vertical="center" wrapText="1"/>
    </xf>
    <xf numFmtId="9" fontId="0" fillId="2" borderId="46" xfId="1" applyFont="1" applyFill="1" applyBorder="1" applyAlignment="1">
      <alignment horizontal="left" vertical="center" wrapText="1"/>
    </xf>
    <xf numFmtId="49" fontId="7" fillId="2" borderId="46" xfId="7" applyNumberFormat="1" applyFont="1" applyFill="1" applyBorder="1" applyAlignment="1">
      <alignment horizontal="center" vertical="center" wrapText="1"/>
    </xf>
    <xf numFmtId="1" fontId="0" fillId="0" borderId="46" xfId="0" applyNumberFormat="1" applyFont="1" applyFill="1" applyBorder="1" applyAlignment="1">
      <alignment horizontal="right"/>
    </xf>
    <xf numFmtId="0" fontId="0" fillId="0" borderId="46" xfId="0" applyFont="1" applyFill="1" applyBorder="1" applyAlignment="1">
      <alignment wrapText="1"/>
    </xf>
    <xf numFmtId="49" fontId="7" fillId="0" borderId="46" xfId="7" applyNumberFormat="1" applyFont="1" applyFill="1" applyBorder="1" applyAlignment="1">
      <alignment horizontal="left" vertical="center" wrapText="1"/>
    </xf>
    <xf numFmtId="49" fontId="7" fillId="0" borderId="46" xfId="7" applyNumberFormat="1" applyFont="1" applyFill="1" applyBorder="1" applyAlignment="1">
      <alignment horizontal="center" vertical="center" wrapText="1"/>
    </xf>
    <xf numFmtId="0" fontId="7" fillId="0" borderId="46" xfId="7" applyFont="1" applyFill="1" applyBorder="1" applyAlignment="1">
      <alignment horizontal="center" vertical="center" wrapText="1"/>
    </xf>
    <xf numFmtId="0" fontId="0" fillId="0" borderId="46" xfId="0" applyFont="1" applyBorder="1" applyAlignment="1">
      <alignment horizontal="right"/>
    </xf>
    <xf numFmtId="175" fontId="7" fillId="2" borderId="46" xfId="7" applyNumberFormat="1" applyFont="1" applyFill="1" applyBorder="1" applyAlignment="1">
      <alignment horizontal="left" vertical="center" wrapText="1"/>
    </xf>
    <xf numFmtId="49" fontId="0" fillId="0" borderId="46" xfId="0" applyNumberFormat="1" applyFont="1" applyBorder="1" applyAlignment="1">
      <alignment wrapText="1"/>
    </xf>
    <xf numFmtId="0" fontId="0" fillId="0" borderId="46" xfId="0" applyFont="1" applyFill="1" applyBorder="1" applyAlignment="1">
      <alignment horizontal="right"/>
    </xf>
    <xf numFmtId="49" fontId="0" fillId="0" borderId="46" xfId="113" applyNumberFormat="1" applyFont="1" applyBorder="1" applyAlignment="1">
      <alignment wrapText="1"/>
    </xf>
    <xf numFmtId="0" fontId="0" fillId="0" borderId="46" xfId="0" applyFont="1" applyBorder="1" applyAlignment="1">
      <alignment horizontal="center"/>
    </xf>
    <xf numFmtId="0" fontId="0" fillId="0" borderId="46" xfId="0" applyFont="1" applyFill="1" applyBorder="1" applyAlignment="1">
      <alignment vertical="top" wrapText="1"/>
    </xf>
    <xf numFmtId="49" fontId="0" fillId="0" borderId="46" xfId="113" applyNumberFormat="1" applyFont="1" applyBorder="1" applyAlignment="1">
      <alignment horizontal="center" wrapText="1"/>
    </xf>
    <xf numFmtId="1" fontId="0" fillId="2" borderId="46" xfId="7" applyNumberFormat="1" applyFont="1" applyFill="1" applyBorder="1" applyAlignment="1">
      <alignment horizontal="right" vertical="center" wrapText="1"/>
    </xf>
    <xf numFmtId="1" fontId="0" fillId="0" borderId="46" xfId="7" applyNumberFormat="1" applyFont="1" applyFill="1" applyBorder="1" applyAlignment="1">
      <alignment horizontal="right" vertical="center" wrapText="1"/>
    </xf>
    <xf numFmtId="0" fontId="0" fillId="0" borderId="46" xfId="0" applyFont="1" applyBorder="1" applyAlignment="1">
      <alignment horizontal="center" wrapText="1"/>
    </xf>
    <xf numFmtId="0" fontId="0" fillId="0" borderId="46" xfId="0" applyFont="1" applyFill="1" applyBorder="1" applyAlignment="1"/>
    <xf numFmtId="0" fontId="0" fillId="0" borderId="46" xfId="0" applyFont="1" applyFill="1" applyBorder="1" applyAlignment="1">
      <alignment horizontal="center" wrapText="1"/>
    </xf>
    <xf numFmtId="0" fontId="0" fillId="0" borderId="46" xfId="0" applyFont="1" applyFill="1" applyBorder="1" applyAlignment="1">
      <alignment horizontal="center"/>
    </xf>
    <xf numFmtId="175" fontId="7" fillId="0" borderId="46" xfId="7" applyNumberFormat="1" applyFont="1" applyFill="1" applyBorder="1" applyAlignment="1">
      <alignment horizontal="left" vertical="center" wrapText="1"/>
    </xf>
    <xf numFmtId="14" fontId="7" fillId="0" borderId="46" xfId="0" applyNumberFormat="1" applyFont="1" applyFill="1" applyBorder="1" applyAlignment="1">
      <alignment horizontal="center" vertical="center" wrapText="1"/>
    </xf>
    <xf numFmtId="1" fontId="72" fillId="2" borderId="46" xfId="7" applyNumberFormat="1" applyFont="1" applyFill="1" applyBorder="1" applyAlignment="1">
      <alignment horizontal="right" vertical="center" wrapText="1"/>
    </xf>
    <xf numFmtId="0" fontId="7" fillId="2" borderId="46" xfId="7" applyFont="1" applyFill="1" applyBorder="1" applyAlignment="1">
      <alignment vertical="center" wrapText="1"/>
    </xf>
    <xf numFmtId="1" fontId="0" fillId="0" borderId="46" xfId="0" applyNumberFormat="1" applyFont="1" applyFill="1" applyBorder="1" applyAlignment="1">
      <alignment horizontal="right" wrapText="1"/>
    </xf>
    <xf numFmtId="4" fontId="7" fillId="0" borderId="46" xfId="6" applyNumberFormat="1" applyFont="1" applyFill="1" applyBorder="1" applyAlignment="1" applyProtection="1">
      <alignment vertical="center"/>
    </xf>
    <xf numFmtId="49" fontId="7" fillId="0" borderId="46" xfId="0" applyNumberFormat="1" applyFont="1" applyFill="1" applyBorder="1" applyAlignment="1">
      <alignment horizontal="left" wrapText="1"/>
    </xf>
    <xf numFmtId="1" fontId="7" fillId="0" borderId="0" xfId="0" applyNumberFormat="1" applyFont="1" applyFill="1" applyAlignment="1">
      <alignment horizontal="right"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horizontal="center" vertical="center" wrapText="1"/>
    </xf>
    <xf numFmtId="14" fontId="7" fillId="0" borderId="0" xfId="0" applyNumberFormat="1" applyFont="1" applyFill="1" applyAlignment="1">
      <alignment horizontal="center" vertical="center" wrapText="1"/>
    </xf>
    <xf numFmtId="49" fontId="7" fillId="0" borderId="0" xfId="0" applyNumberFormat="1" applyFont="1" applyFill="1" applyAlignment="1">
      <alignment horizontal="left" vertical="center" wrapText="1"/>
    </xf>
    <xf numFmtId="165" fontId="7" fillId="0" borderId="0" xfId="0" applyNumberFormat="1" applyFont="1" applyFill="1" applyAlignment="1">
      <alignment horizontal="left" vertical="center" wrapText="1"/>
    </xf>
    <xf numFmtId="1" fontId="7" fillId="0" borderId="0" xfId="0" applyNumberFormat="1" applyFont="1" applyFill="1" applyAlignment="1">
      <alignment horizontal="left" vertical="center" wrapText="1"/>
    </xf>
    <xf numFmtId="9" fontId="7" fillId="0" borderId="0" xfId="1" applyFont="1" applyFill="1" applyAlignment="1">
      <alignment horizontal="left" vertical="center" wrapText="1"/>
    </xf>
    <xf numFmtId="0" fontId="7" fillId="0" borderId="0" xfId="0" applyFont="1" applyFill="1" applyAlignment="1">
      <alignment horizontal="center" wrapText="1"/>
    </xf>
    <xf numFmtId="165" fontId="7" fillId="0" borderId="0" xfId="0" applyNumberFormat="1" applyFont="1" applyFill="1" applyAlignment="1">
      <alignment horizontal="center" wrapText="1"/>
    </xf>
    <xf numFmtId="2" fontId="7" fillId="0" borderId="0" xfId="0" applyNumberFormat="1" applyFont="1" applyFill="1" applyAlignment="1">
      <alignment horizontal="left" wrapText="1"/>
    </xf>
    <xf numFmtId="2" fontId="0" fillId="0" borderId="0" xfId="0" applyNumberFormat="1" applyFill="1"/>
    <xf numFmtId="14" fontId="7" fillId="2" borderId="46" xfId="0" applyNumberFormat="1" applyFont="1" applyFill="1" applyBorder="1" applyAlignment="1">
      <alignment horizontal="left" wrapText="1"/>
    </xf>
    <xf numFmtId="14" fontId="73" fillId="2" borderId="46" xfId="53" applyNumberFormat="1" applyFont="1" applyFill="1" applyBorder="1" applyAlignment="1">
      <alignment horizontal="left" vertical="center" wrapText="1"/>
    </xf>
    <xf numFmtId="0" fontId="0" fillId="0" borderId="46" xfId="0" applyBorder="1"/>
    <xf numFmtId="0" fontId="0" fillId="0" borderId="46" xfId="0" applyFill="1" applyBorder="1" applyAlignment="1">
      <alignment horizontal="left"/>
    </xf>
    <xf numFmtId="0" fontId="68" fillId="33" borderId="46" xfId="0" applyFont="1" applyFill="1" applyBorder="1" applyAlignment="1">
      <alignment horizontal="left" vertical="center" wrapText="1"/>
    </xf>
    <xf numFmtId="1" fontId="68" fillId="33" borderId="46" xfId="0" applyNumberFormat="1" applyFont="1" applyFill="1" applyBorder="1" applyAlignment="1">
      <alignment horizontal="left" vertical="center" wrapText="1"/>
    </xf>
    <xf numFmtId="49" fontId="68" fillId="33" borderId="46" xfId="0" applyNumberFormat="1" applyFont="1" applyFill="1" applyBorder="1" applyAlignment="1">
      <alignment horizontal="left" vertical="center" wrapText="1"/>
    </xf>
    <xf numFmtId="0" fontId="68" fillId="34" borderId="46" xfId="0" applyFont="1" applyFill="1" applyBorder="1" applyAlignment="1">
      <alignment horizontal="left" vertical="center" wrapText="1"/>
    </xf>
    <xf numFmtId="0" fontId="68" fillId="35" borderId="46" xfId="0" applyFont="1" applyFill="1" applyBorder="1" applyAlignment="1">
      <alignment horizontal="left" vertical="center" wrapText="1"/>
    </xf>
    <xf numFmtId="0" fontId="58" fillId="2" borderId="46" xfId="0" applyFont="1" applyFill="1" applyBorder="1" applyAlignment="1">
      <alignment horizontal="left" vertical="center"/>
    </xf>
    <xf numFmtId="0" fontId="57" fillId="2" borderId="46" xfId="0" applyFont="1" applyFill="1" applyBorder="1" applyAlignment="1">
      <alignment horizontal="left" vertical="center"/>
    </xf>
    <xf numFmtId="1" fontId="58" fillId="0" borderId="46" xfId="0" applyNumberFormat="1" applyFont="1" applyBorder="1" applyAlignment="1">
      <alignment horizontal="left"/>
    </xf>
    <xf numFmtId="0" fontId="58" fillId="0" borderId="46" xfId="0" applyFont="1" applyFill="1" applyBorder="1" applyAlignment="1">
      <alignment horizontal="left"/>
    </xf>
    <xf numFmtId="49" fontId="58" fillId="0" borderId="46" xfId="0" applyNumberFormat="1" applyFont="1" applyFill="1" applyBorder="1" applyAlignment="1">
      <alignment horizontal="left"/>
    </xf>
    <xf numFmtId="3" fontId="58" fillId="0" borderId="46" xfId="0" applyNumberFormat="1" applyFont="1" applyBorder="1" applyAlignment="1">
      <alignment horizontal="left"/>
    </xf>
    <xf numFmtId="4" fontId="58" fillId="0" borderId="46" xfId="0" applyNumberFormat="1" applyFont="1" applyFill="1" applyBorder="1" applyAlignment="1" applyProtection="1">
      <alignment horizontal="left"/>
      <protection locked="0"/>
    </xf>
    <xf numFmtId="4" fontId="57" fillId="2" borderId="46" xfId="0" applyNumberFormat="1" applyFont="1" applyFill="1" applyBorder="1" applyAlignment="1">
      <alignment horizontal="left" vertical="center"/>
    </xf>
    <xf numFmtId="0" fontId="58" fillId="0" borderId="46" xfId="0" applyFont="1" applyBorder="1" applyAlignment="1">
      <alignment horizontal="left"/>
    </xf>
    <xf numFmtId="4" fontId="58" fillId="0" borderId="46" xfId="0" applyNumberFormat="1" applyFont="1" applyBorder="1" applyAlignment="1" applyProtection="1">
      <alignment horizontal="left"/>
      <protection locked="0"/>
    </xf>
    <xf numFmtId="1" fontId="58" fillId="0" borderId="46" xfId="0" applyNumberFormat="1" applyFont="1" applyFill="1" applyBorder="1" applyAlignment="1">
      <alignment horizontal="left"/>
    </xf>
    <xf numFmtId="3" fontId="58" fillId="0" borderId="46" xfId="0" applyNumberFormat="1" applyFont="1" applyFill="1" applyBorder="1" applyAlignment="1">
      <alignment horizontal="left"/>
    </xf>
    <xf numFmtId="49" fontId="58" fillId="0" borderId="46" xfId="0" applyNumberFormat="1" applyFont="1" applyBorder="1" applyAlignment="1">
      <alignment horizontal="left"/>
    </xf>
    <xf numFmtId="0" fontId="57" fillId="0" borderId="46" xfId="0" applyFont="1" applyFill="1" applyBorder="1" applyAlignment="1">
      <alignment horizontal="left" vertical="center"/>
    </xf>
    <xf numFmtId="0" fontId="57" fillId="0" borderId="46" xfId="0" applyFont="1" applyFill="1" applyBorder="1" applyAlignment="1">
      <alignment horizontal="left" vertical="center" wrapText="1"/>
    </xf>
    <xf numFmtId="49" fontId="57" fillId="2" borderId="46" xfId="7" applyNumberFormat="1" applyFont="1" applyFill="1" applyBorder="1" applyAlignment="1">
      <alignment horizontal="left" vertical="center" wrapText="1"/>
    </xf>
    <xf numFmtId="0" fontId="57" fillId="0" borderId="46" xfId="7" applyFont="1" applyFill="1" applyBorder="1" applyAlignment="1">
      <alignment horizontal="left" vertical="center" wrapText="1"/>
    </xf>
    <xf numFmtId="43" fontId="57" fillId="0" borderId="46" xfId="7" applyNumberFormat="1" applyFont="1" applyFill="1" applyBorder="1" applyAlignment="1">
      <alignment horizontal="left" vertical="center" wrapText="1"/>
    </xf>
    <xf numFmtId="0" fontId="58" fillId="0" borderId="46" xfId="0" applyFont="1" applyBorder="1" applyAlignment="1">
      <alignment horizontal="left" vertical="center" wrapText="1"/>
    </xf>
    <xf numFmtId="1" fontId="57" fillId="0" borderId="46" xfId="0" applyNumberFormat="1" applyFont="1" applyFill="1" applyBorder="1" applyAlignment="1">
      <alignment horizontal="left" vertical="center"/>
    </xf>
    <xf numFmtId="49" fontId="57" fillId="0" borderId="46" xfId="0" applyNumberFormat="1" applyFont="1" applyFill="1" applyBorder="1" applyAlignment="1">
      <alignment horizontal="left" vertical="center" wrapText="1"/>
    </xf>
    <xf numFmtId="43" fontId="57" fillId="2" borderId="46" xfId="0" applyNumberFormat="1" applyFont="1" applyFill="1" applyBorder="1" applyAlignment="1">
      <alignment horizontal="left" vertical="center"/>
    </xf>
    <xf numFmtId="1" fontId="58" fillId="2" borderId="46" xfId="0" applyNumberFormat="1" applyFont="1" applyFill="1" applyBorder="1" applyAlignment="1">
      <alignment horizontal="left" vertical="center"/>
    </xf>
    <xf numFmtId="49" fontId="58" fillId="2" borderId="46" xfId="0" applyNumberFormat="1" applyFont="1" applyFill="1" applyBorder="1" applyAlignment="1">
      <alignment horizontal="left" vertical="center"/>
    </xf>
    <xf numFmtId="0" fontId="0" fillId="0" borderId="46" xfId="0" applyFill="1" applyBorder="1"/>
    <xf numFmtId="2" fontId="7" fillId="0" borderId="46" xfId="0" applyNumberFormat="1" applyFont="1" applyFill="1" applyBorder="1" applyAlignment="1">
      <alignment horizontal="left" wrapText="1"/>
    </xf>
    <xf numFmtId="0" fontId="0" fillId="0" borderId="46" xfId="0" applyFill="1" applyBorder="1" applyAlignment="1">
      <alignment horizontal="left" wrapText="1"/>
    </xf>
    <xf numFmtId="165" fontId="70" fillId="0" borderId="46" xfId="0" applyNumberFormat="1" applyFont="1" applyFill="1" applyBorder="1" applyAlignment="1">
      <alignment horizontal="left" wrapText="1"/>
    </xf>
    <xf numFmtId="0" fontId="76" fillId="44" borderId="46" xfId="0" applyFont="1" applyFill="1" applyBorder="1" applyAlignment="1">
      <alignment wrapText="1"/>
    </xf>
    <xf numFmtId="1" fontId="7" fillId="2" borderId="46" xfId="2" applyNumberFormat="1" applyFont="1" applyFill="1" applyBorder="1" applyAlignment="1">
      <alignment vertical="center" wrapText="1"/>
    </xf>
    <xf numFmtId="14" fontId="7" fillId="2" borderId="46" xfId="2" applyNumberFormat="1" applyFont="1" applyFill="1" applyBorder="1" applyAlignment="1">
      <alignment horizontal="left" vertical="center" wrapText="1"/>
    </xf>
    <xf numFmtId="4" fontId="7" fillId="2" borderId="0" xfId="0" applyNumberFormat="1" applyFont="1" applyFill="1" applyAlignment="1">
      <alignment horizontal="left" vertical="center" wrapText="1"/>
    </xf>
    <xf numFmtId="1" fontId="58" fillId="0" borderId="0" xfId="0" applyNumberFormat="1" applyFont="1" applyFill="1" applyBorder="1" applyAlignment="1">
      <alignment horizontal="left" vertical="center"/>
    </xf>
    <xf numFmtId="0" fontId="46" fillId="45" borderId="0" xfId="0" applyFont="1" applyFill="1" applyAlignment="1">
      <alignment wrapText="1"/>
    </xf>
    <xf numFmtId="0" fontId="42" fillId="45" borderId="0" xfId="0" applyFont="1" applyFill="1" applyAlignment="1">
      <alignment vertical="center" wrapText="1"/>
    </xf>
    <xf numFmtId="0" fontId="46" fillId="45" borderId="1" xfId="0" applyFont="1" applyFill="1" applyBorder="1" applyAlignment="1">
      <alignment wrapText="1"/>
    </xf>
    <xf numFmtId="0" fontId="46" fillId="45" borderId="1" xfId="0" applyFont="1" applyFill="1" applyBorder="1"/>
    <xf numFmtId="0" fontId="46" fillId="45" borderId="0" xfId="0" applyFont="1" applyFill="1"/>
    <xf numFmtId="0" fontId="43" fillId="45" borderId="31" xfId="0" applyFont="1" applyFill="1" applyBorder="1" applyAlignment="1">
      <alignment horizontal="center" wrapText="1"/>
    </xf>
    <xf numFmtId="0" fontId="42" fillId="45" borderId="31" xfId="0" applyFont="1" applyFill="1" applyBorder="1"/>
    <xf numFmtId="0" fontId="57" fillId="45" borderId="31" xfId="0" applyFont="1" applyFill="1" applyBorder="1" applyAlignment="1">
      <alignment horizontal="left" wrapText="1"/>
    </xf>
    <xf numFmtId="0" fontId="59" fillId="45" borderId="31" xfId="0" applyFont="1" applyFill="1" applyBorder="1" applyAlignment="1">
      <alignment horizontal="left" wrapText="1"/>
    </xf>
    <xf numFmtId="0" fontId="57" fillId="45" borderId="0" xfId="0" applyFont="1" applyFill="1" applyAlignment="1">
      <alignment horizontal="left" wrapText="1"/>
    </xf>
    <xf numFmtId="0" fontId="57" fillId="45" borderId="1" xfId="0" applyFont="1" applyFill="1" applyBorder="1" applyAlignment="1">
      <alignment horizontal="left" wrapText="1"/>
    </xf>
    <xf numFmtId="0" fontId="57" fillId="45" borderId="0" xfId="0" applyFont="1" applyFill="1" applyBorder="1" applyAlignment="1">
      <alignment horizontal="left" wrapText="1"/>
    </xf>
    <xf numFmtId="0" fontId="57" fillId="45" borderId="36" xfId="0" applyFont="1" applyFill="1" applyBorder="1" applyAlignment="1">
      <alignment horizontal="left" vertical="center" wrapText="1"/>
    </xf>
    <xf numFmtId="1" fontId="57" fillId="45" borderId="36" xfId="2" applyNumberFormat="1" applyFont="1" applyFill="1" applyBorder="1" applyAlignment="1">
      <alignment horizontal="left" vertical="center" wrapText="1"/>
    </xf>
    <xf numFmtId="165" fontId="57" fillId="45" borderId="1" xfId="0" applyNumberFormat="1" applyFont="1" applyFill="1" applyBorder="1" applyAlignment="1">
      <alignment horizontal="left" wrapText="1"/>
    </xf>
    <xf numFmtId="165" fontId="7" fillId="45" borderId="40" xfId="0" applyNumberFormat="1" applyFont="1" applyFill="1" applyBorder="1" applyAlignment="1">
      <alignment horizontal="left" wrapText="1"/>
    </xf>
    <xf numFmtId="165" fontId="7" fillId="45" borderId="45" xfId="0" applyNumberFormat="1" applyFont="1" applyFill="1" applyBorder="1" applyAlignment="1">
      <alignment horizontal="left" wrapText="1"/>
    </xf>
    <xf numFmtId="165" fontId="7" fillId="45" borderId="46" xfId="0" applyNumberFormat="1" applyFont="1" applyFill="1" applyBorder="1" applyAlignment="1">
      <alignment horizontal="left" wrapText="1"/>
    </xf>
    <xf numFmtId="0" fontId="0" fillId="2" borderId="41" xfId="0" applyFont="1" applyFill="1" applyBorder="1" applyAlignment="1">
      <alignment vertical="center" wrapText="1"/>
    </xf>
    <xf numFmtId="165" fontId="0" fillId="0" borderId="41" xfId="0" applyNumberFormat="1" applyFont="1" applyFill="1" applyBorder="1" applyAlignment="1">
      <alignment horizontal="left" vertical="center" wrapText="1"/>
    </xf>
    <xf numFmtId="1" fontId="7" fillId="0" borderId="41" xfId="0" applyNumberFormat="1" applyFont="1" applyFill="1" applyBorder="1" applyAlignment="1">
      <alignment horizontal="left" vertical="center" wrapText="1"/>
    </xf>
    <xf numFmtId="0" fontId="0" fillId="0" borderId="41" xfId="0" applyFont="1" applyFill="1" applyBorder="1" applyAlignment="1">
      <alignment horizontal="left" vertical="center" wrapText="1"/>
    </xf>
    <xf numFmtId="9" fontId="0" fillId="0" borderId="41" xfId="1" applyFont="1" applyFill="1" applyBorder="1" applyAlignment="1">
      <alignment horizontal="left" vertical="center" wrapText="1"/>
    </xf>
    <xf numFmtId="9" fontId="7" fillId="0" borderId="41" xfId="1" applyFont="1" applyFill="1" applyBorder="1" applyAlignment="1">
      <alignment horizontal="left" vertical="center" wrapText="1"/>
    </xf>
    <xf numFmtId="1" fontId="7" fillId="0" borderId="41" xfId="3" applyNumberFormat="1" applyFont="1" applyFill="1" applyBorder="1" applyAlignment="1">
      <alignment horizontal="left" vertical="center" wrapText="1"/>
    </xf>
    <xf numFmtId="0" fontId="7" fillId="0" borderId="41" xfId="5" applyNumberFormat="1" applyFont="1" applyFill="1" applyBorder="1" applyAlignment="1" applyProtection="1">
      <alignment horizontal="left" vertical="center" wrapText="1"/>
    </xf>
    <xf numFmtId="165" fontId="7" fillId="0" borderId="41" xfId="0" applyNumberFormat="1" applyFont="1" applyFill="1" applyBorder="1" applyAlignment="1">
      <alignment horizontal="left" wrapText="1"/>
    </xf>
    <xf numFmtId="165" fontId="7" fillId="0" borderId="41" xfId="0" applyNumberFormat="1" applyFont="1" applyFill="1" applyBorder="1" applyAlignment="1">
      <alignment horizontal="left" vertical="center" wrapText="1"/>
    </xf>
    <xf numFmtId="0" fontId="7" fillId="2" borderId="41" xfId="0" applyFont="1" applyFill="1" applyBorder="1" applyAlignment="1">
      <alignment horizontal="left" wrapText="1"/>
    </xf>
    <xf numFmtId="165" fontId="7" fillId="2" borderId="43" xfId="0" applyNumberFormat="1" applyFont="1" applyFill="1" applyBorder="1" applyAlignment="1">
      <alignment horizontal="left" wrapText="1"/>
    </xf>
    <xf numFmtId="165" fontId="70" fillId="2" borderId="43" xfId="0" applyNumberFormat="1" applyFont="1" applyFill="1" applyBorder="1" applyAlignment="1">
      <alignment horizontal="left" wrapText="1"/>
    </xf>
    <xf numFmtId="14" fontId="0" fillId="0" borderId="46" xfId="0" applyNumberFormat="1" applyFont="1" applyFill="1" applyBorder="1" applyAlignment="1">
      <alignment horizontal="center"/>
    </xf>
    <xf numFmtId="0" fontId="7" fillId="0" borderId="46" xfId="4" applyFont="1" applyFill="1" applyBorder="1" applyAlignment="1">
      <alignment vertical="center" wrapText="1"/>
    </xf>
    <xf numFmtId="0" fontId="73" fillId="0" borderId="46" xfId="3" applyFont="1" applyFill="1" applyBorder="1" applyAlignment="1">
      <alignment horizontal="left" vertical="center" wrapText="1"/>
    </xf>
    <xf numFmtId="0" fontId="75" fillId="0" borderId="46" xfId="3" applyFont="1" applyFill="1" applyBorder="1" applyAlignment="1">
      <alignment horizontal="left" vertical="center" wrapText="1"/>
    </xf>
    <xf numFmtId="0" fontId="75" fillId="0" borderId="46" xfId="3" applyFont="1" applyFill="1" applyBorder="1" applyAlignment="1">
      <alignment vertical="center" wrapText="1"/>
    </xf>
    <xf numFmtId="4" fontId="0" fillId="0" borderId="46" xfId="0" applyNumberFormat="1" applyFont="1" applyFill="1" applyBorder="1" applyAlignment="1">
      <alignment horizontal="center" vertical="center" wrapText="1"/>
    </xf>
    <xf numFmtId="49" fontId="7" fillId="0" borderId="46" xfId="7" applyNumberFormat="1" applyFont="1" applyFill="1" applyBorder="1" applyAlignment="1">
      <alignment vertical="center" wrapText="1"/>
    </xf>
    <xf numFmtId="1" fontId="0" fillId="0" borderId="46" xfId="0" applyNumberFormat="1" applyFont="1" applyFill="1" applyBorder="1" applyAlignment="1">
      <alignment horizontal="right" vertical="center" wrapText="1"/>
    </xf>
    <xf numFmtId="1" fontId="7" fillId="0" borderId="46" xfId="0" applyNumberFormat="1" applyFont="1" applyFill="1" applyBorder="1" applyAlignment="1">
      <alignment horizontal="center" vertical="center" wrapText="1"/>
    </xf>
    <xf numFmtId="14" fontId="7" fillId="0" borderId="46" xfId="7" applyNumberFormat="1" applyFont="1" applyFill="1" applyBorder="1" applyAlignment="1">
      <alignment horizontal="center" vertical="center"/>
    </xf>
    <xf numFmtId="49" fontId="7" fillId="0" borderId="46" xfId="7" applyNumberFormat="1" applyFont="1" applyFill="1" applyBorder="1" applyAlignment="1">
      <alignment horizontal="left" vertical="center"/>
    </xf>
    <xf numFmtId="49" fontId="7" fillId="0" borderId="46" xfId="7" quotePrefix="1" applyNumberFormat="1" applyFont="1" applyFill="1" applyBorder="1" applyAlignment="1">
      <alignment horizontal="center" vertical="center" wrapText="1"/>
    </xf>
    <xf numFmtId="1" fontId="7" fillId="0" borderId="46" xfId="7" applyNumberFormat="1" applyFont="1" applyFill="1" applyBorder="1" applyAlignment="1">
      <alignment vertical="center" wrapText="1"/>
    </xf>
    <xf numFmtId="0" fontId="7" fillId="0" borderId="46" xfId="7" applyFont="1" applyFill="1" applyBorder="1" applyAlignment="1">
      <alignment horizontal="right" vertical="center" wrapText="1"/>
    </xf>
    <xf numFmtId="0" fontId="7" fillId="0" borderId="46" xfId="7" applyFont="1" applyFill="1" applyBorder="1" applyAlignment="1">
      <alignment vertical="center" wrapText="1"/>
    </xf>
    <xf numFmtId="49" fontId="0" fillId="0" borderId="46" xfId="113" applyNumberFormat="1" applyFont="1" applyFill="1" applyBorder="1" applyAlignment="1">
      <alignment wrapText="1"/>
    </xf>
    <xf numFmtId="49" fontId="0" fillId="0" borderId="46" xfId="113" applyNumberFormat="1" applyFont="1" applyFill="1" applyBorder="1" applyAlignment="1">
      <alignment horizontal="center" wrapText="1"/>
    </xf>
    <xf numFmtId="1" fontId="7" fillId="0" borderId="46" xfId="2" applyNumberFormat="1" applyFont="1" applyFill="1" applyBorder="1" applyAlignment="1">
      <alignment vertical="center" wrapText="1"/>
    </xf>
    <xf numFmtId="0" fontId="7" fillId="3" borderId="46" xfId="0" applyFont="1" applyFill="1" applyBorder="1" applyAlignment="1">
      <alignment horizontal="left" vertical="center" wrapText="1"/>
    </xf>
    <xf numFmtId="0" fontId="7" fillId="3" borderId="46" xfId="7" applyFont="1" applyFill="1" applyBorder="1" applyAlignment="1">
      <alignment horizontal="left" vertical="center" wrapText="1"/>
    </xf>
    <xf numFmtId="1" fontId="7" fillId="3" borderId="46" xfId="7" applyNumberFormat="1" applyFont="1" applyFill="1" applyBorder="1" applyAlignment="1">
      <alignment horizontal="right" vertical="center" wrapText="1"/>
    </xf>
    <xf numFmtId="3" fontId="7" fillId="3" borderId="46" xfId="7" applyNumberFormat="1" applyFont="1" applyFill="1" applyBorder="1" applyAlignment="1">
      <alignment vertical="center" wrapText="1"/>
    </xf>
    <xf numFmtId="0" fontId="7" fillId="3" borderId="46" xfId="0" applyFont="1" applyFill="1" applyBorder="1" applyAlignment="1">
      <alignment horizontal="center" vertical="center" wrapText="1"/>
    </xf>
    <xf numFmtId="0" fontId="7" fillId="3" borderId="46" xfId="0" applyFont="1" applyFill="1" applyBorder="1" applyAlignment="1">
      <alignment vertical="center" wrapText="1"/>
    </xf>
    <xf numFmtId="14" fontId="7" fillId="3" borderId="46" xfId="7" applyNumberFormat="1" applyFont="1" applyFill="1" applyBorder="1" applyAlignment="1">
      <alignment horizontal="center" vertical="center" wrapText="1"/>
    </xf>
    <xf numFmtId="49" fontId="7" fillId="3" borderId="46" xfId="7" applyNumberFormat="1" applyFont="1" applyFill="1" applyBorder="1" applyAlignment="1">
      <alignment horizontal="left" vertical="center" wrapText="1"/>
    </xf>
    <xf numFmtId="49" fontId="7" fillId="3" borderId="46" xfId="0" applyNumberFormat="1" applyFont="1" applyFill="1" applyBorder="1" applyAlignment="1">
      <alignment horizontal="left" vertical="center" wrapText="1"/>
    </xf>
    <xf numFmtId="0" fontId="7" fillId="38" borderId="46" xfId="3" applyFont="1" applyFill="1" applyBorder="1" applyAlignment="1">
      <alignment horizontal="center" vertical="center" wrapText="1"/>
    </xf>
    <xf numFmtId="49" fontId="7" fillId="3" borderId="46" xfId="7" applyNumberFormat="1" applyFont="1" applyFill="1" applyBorder="1" applyAlignment="1">
      <alignment horizontal="center" vertical="center" wrapText="1"/>
    </xf>
    <xf numFmtId="165" fontId="0" fillId="3" borderId="46" xfId="0" applyNumberFormat="1" applyFont="1" applyFill="1" applyBorder="1" applyAlignment="1">
      <alignment horizontal="left" vertical="center" wrapText="1"/>
    </xf>
    <xf numFmtId="1" fontId="7" fillId="3" borderId="46" xfId="0" applyNumberFormat="1" applyFont="1" applyFill="1" applyBorder="1" applyAlignment="1">
      <alignment horizontal="left" vertical="center" wrapText="1"/>
    </xf>
    <xf numFmtId="0" fontId="0" fillId="3" borderId="46" xfId="0" applyFont="1" applyFill="1" applyBorder="1" applyAlignment="1">
      <alignment horizontal="left" vertical="center" wrapText="1"/>
    </xf>
    <xf numFmtId="9" fontId="0" fillId="3" borderId="46" xfId="1" applyFont="1" applyFill="1" applyBorder="1" applyAlignment="1">
      <alignment horizontal="left" vertical="center" wrapText="1"/>
    </xf>
    <xf numFmtId="1" fontId="7" fillId="3" borderId="46" xfId="3" applyNumberFormat="1" applyFont="1" applyFill="1" applyBorder="1" applyAlignment="1">
      <alignment horizontal="left" vertical="center" wrapText="1"/>
    </xf>
    <xf numFmtId="0" fontId="7" fillId="3" borderId="46" xfId="5" applyNumberFormat="1" applyFont="1" applyFill="1" applyBorder="1" applyAlignment="1" applyProtection="1">
      <alignment horizontal="left" vertical="center" wrapText="1"/>
    </xf>
    <xf numFmtId="3" fontId="7" fillId="3" borderId="46" xfId="0" applyNumberFormat="1" applyFont="1" applyFill="1" applyBorder="1" applyAlignment="1">
      <alignment horizontal="center" vertical="center" wrapText="1"/>
    </xf>
    <xf numFmtId="165" fontId="7" fillId="3" borderId="46" xfId="0" applyNumberFormat="1" applyFont="1" applyFill="1" applyBorder="1" applyAlignment="1">
      <alignment horizontal="left" wrapText="1"/>
    </xf>
    <xf numFmtId="165" fontId="7" fillId="3" borderId="46" xfId="0" applyNumberFormat="1" applyFont="1" applyFill="1" applyBorder="1" applyAlignment="1">
      <alignment horizontal="left" vertical="center" wrapText="1"/>
    </xf>
    <xf numFmtId="164" fontId="0" fillId="3" borderId="46" xfId="114" applyFont="1" applyFill="1" applyBorder="1"/>
    <xf numFmtId="2" fontId="7" fillId="3" borderId="46" xfId="0" applyNumberFormat="1" applyFont="1" applyFill="1" applyBorder="1" applyAlignment="1">
      <alignment horizontal="left" wrapText="1"/>
    </xf>
    <xf numFmtId="0" fontId="7" fillId="3" borderId="46" xfId="0" applyFont="1" applyFill="1" applyBorder="1" applyAlignment="1">
      <alignment horizontal="left" wrapText="1"/>
    </xf>
    <xf numFmtId="165" fontId="70" fillId="3" borderId="46" xfId="0" applyNumberFormat="1" applyFont="1" applyFill="1" applyBorder="1" applyAlignment="1">
      <alignment horizontal="left" wrapText="1"/>
    </xf>
    <xf numFmtId="0" fontId="7" fillId="3" borderId="0" xfId="0" applyFont="1" applyFill="1" applyAlignment="1">
      <alignment horizontal="left" wrapText="1"/>
    </xf>
    <xf numFmtId="2" fontId="57" fillId="0" borderId="0" xfId="0" applyNumberFormat="1" applyFont="1" applyFill="1" applyAlignment="1">
      <alignment horizontal="left" wrapText="1"/>
    </xf>
    <xf numFmtId="0" fontId="7" fillId="2" borderId="47" xfId="0" applyFont="1" applyFill="1" applyBorder="1" applyAlignment="1">
      <alignment vertical="center" wrapText="1"/>
    </xf>
    <xf numFmtId="0" fontId="72" fillId="31" borderId="43" xfId="0" applyFont="1" applyFill="1" applyBorder="1" applyAlignment="1">
      <alignment vertical="center" wrapText="1"/>
    </xf>
    <xf numFmtId="4" fontId="7" fillId="2" borderId="0" xfId="0" applyNumberFormat="1" applyFont="1" applyFill="1" applyAlignment="1">
      <alignment vertical="center" wrapText="1"/>
    </xf>
    <xf numFmtId="0" fontId="72" fillId="2" borderId="0" xfId="0" applyFont="1" applyFill="1" applyAlignment="1">
      <alignment horizontal="left" vertical="center" wrapText="1"/>
    </xf>
    <xf numFmtId="0" fontId="59" fillId="25" borderId="46" xfId="0" applyFont="1" applyFill="1" applyBorder="1" applyAlignment="1">
      <alignment horizontal="center" vertical="center"/>
    </xf>
    <xf numFmtId="171" fontId="57" fillId="0" borderId="46" xfId="0" applyNumberFormat="1" applyFont="1" applyFill="1" applyBorder="1" applyAlignment="1">
      <alignment horizontal="center" vertical="center"/>
    </xf>
    <xf numFmtId="4" fontId="57" fillId="0" borderId="46" xfId="0" applyNumberFormat="1" applyFont="1" applyFill="1" applyBorder="1" applyAlignment="1">
      <alignment horizontal="center" vertical="center"/>
    </xf>
    <xf numFmtId="172" fontId="57" fillId="0" borderId="46" xfId="0" applyNumberFormat="1" applyFont="1" applyFill="1" applyBorder="1" applyAlignment="1">
      <alignment horizontal="center" vertical="center"/>
    </xf>
    <xf numFmtId="0" fontId="0" fillId="31" borderId="0" xfId="0" applyFill="1"/>
    <xf numFmtId="14" fontId="7" fillId="0" borderId="46" xfId="0" applyNumberFormat="1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165" fontId="72" fillId="43" borderId="1" xfId="0" applyNumberFormat="1" applyFont="1" applyFill="1" applyBorder="1" applyAlignment="1">
      <alignment horizontal="left" vertical="center" wrapText="1"/>
    </xf>
    <xf numFmtId="0" fontId="58" fillId="2" borderId="0" xfId="0" applyFont="1" applyFill="1" applyAlignment="1">
      <alignment horizontal="left" vertical="center"/>
    </xf>
    <xf numFmtId="1" fontId="58" fillId="2" borderId="0" xfId="0" applyNumberFormat="1" applyFont="1" applyFill="1" applyAlignment="1">
      <alignment horizontal="left" vertical="center"/>
    </xf>
    <xf numFmtId="49" fontId="58" fillId="2" borderId="0" xfId="0" applyNumberFormat="1" applyFont="1" applyFill="1" applyAlignment="1">
      <alignment horizontal="left" vertical="center"/>
    </xf>
    <xf numFmtId="0" fontId="59" fillId="3" borderId="40" xfId="0" applyFont="1" applyFill="1" applyBorder="1" applyAlignment="1">
      <alignment horizontal="left" vertical="center" wrapText="1"/>
    </xf>
    <xf numFmtId="0" fontId="59" fillId="23" borderId="40" xfId="0" applyFont="1" applyFill="1" applyBorder="1" applyAlignment="1">
      <alignment horizontal="left" wrapText="1"/>
    </xf>
    <xf numFmtId="0" fontId="57" fillId="2" borderId="40" xfId="0" applyFont="1" applyFill="1" applyBorder="1" applyAlignment="1">
      <alignment horizontal="left" wrapText="1"/>
    </xf>
    <xf numFmtId="43" fontId="57" fillId="2" borderId="40" xfId="0" applyNumberFormat="1" applyFont="1" applyFill="1" applyBorder="1" applyAlignment="1">
      <alignment horizontal="left" wrapText="1"/>
    </xf>
    <xf numFmtId="165" fontId="57" fillId="2" borderId="40" xfId="113" applyNumberFormat="1" applyFont="1" applyFill="1" applyBorder="1" applyAlignment="1">
      <alignment horizontal="left" wrapText="1"/>
    </xf>
    <xf numFmtId="0" fontId="59" fillId="4" borderId="40" xfId="0" applyFont="1" applyFill="1" applyBorder="1" applyAlignment="1">
      <alignment horizontal="left" wrapText="1"/>
    </xf>
    <xf numFmtId="176" fontId="59" fillId="2" borderId="40" xfId="113" applyNumberFormat="1" applyFont="1" applyFill="1" applyBorder="1" applyAlignment="1">
      <alignment horizontal="left" wrapText="1"/>
    </xf>
    <xf numFmtId="43" fontId="59" fillId="2" borderId="40" xfId="113" applyFont="1" applyFill="1" applyBorder="1" applyAlignment="1">
      <alignment horizontal="left" wrapText="1"/>
    </xf>
    <xf numFmtId="0" fontId="59" fillId="0" borderId="0" xfId="0" applyFont="1" applyBorder="1" applyAlignment="1">
      <alignment horizontal="left" vertical="center"/>
    </xf>
    <xf numFmtId="165" fontId="59" fillId="9" borderId="40" xfId="0" applyNumberFormat="1" applyFont="1" applyFill="1" applyBorder="1" applyAlignment="1">
      <alignment horizontal="left" vertical="center" wrapText="1"/>
    </xf>
    <xf numFmtId="49" fontId="59" fillId="0" borderId="0" xfId="0" applyNumberFormat="1" applyFont="1" applyBorder="1" applyAlignment="1">
      <alignment horizontal="left" vertical="center"/>
    </xf>
    <xf numFmtId="165" fontId="58" fillId="0" borderId="0" xfId="0" applyNumberFormat="1" applyFont="1" applyAlignment="1">
      <alignment horizontal="left" vertical="center"/>
    </xf>
    <xf numFmtId="0" fontId="59" fillId="2" borderId="0" xfId="7" applyFont="1" applyFill="1" applyAlignment="1">
      <alignment horizontal="left" vertical="center"/>
    </xf>
    <xf numFmtId="0" fontId="59" fillId="32" borderId="41" xfId="0" applyFont="1" applyFill="1" applyBorder="1" applyAlignment="1">
      <alignment horizontal="left" vertical="center"/>
    </xf>
    <xf numFmtId="9" fontId="58" fillId="2" borderId="0" xfId="0" applyNumberFormat="1" applyFont="1" applyFill="1" applyAlignment="1">
      <alignment horizontal="left" vertical="center"/>
    </xf>
    <xf numFmtId="0" fontId="68" fillId="33" borderId="40" xfId="0" applyFont="1" applyFill="1" applyBorder="1" applyAlignment="1">
      <alignment horizontal="left" vertical="center" wrapText="1"/>
    </xf>
    <xf numFmtId="1" fontId="68" fillId="33" borderId="40" xfId="0" applyNumberFormat="1" applyFont="1" applyFill="1" applyBorder="1" applyAlignment="1">
      <alignment horizontal="left" vertical="center" wrapText="1"/>
    </xf>
    <xf numFmtId="49" fontId="68" fillId="33" borderId="40" xfId="0" applyNumberFormat="1" applyFont="1" applyFill="1" applyBorder="1" applyAlignment="1">
      <alignment horizontal="left" vertical="center" wrapText="1"/>
    </xf>
    <xf numFmtId="0" fontId="68" fillId="34" borderId="40" xfId="0" applyFont="1" applyFill="1" applyBorder="1" applyAlignment="1">
      <alignment horizontal="left" vertical="center" wrapText="1"/>
    </xf>
    <xf numFmtId="0" fontId="57" fillId="2" borderId="40" xfId="0" applyFont="1" applyFill="1" applyBorder="1" applyAlignment="1">
      <alignment horizontal="left" vertical="center"/>
    </xf>
    <xf numFmtId="0" fontId="58" fillId="2" borderId="40" xfId="0" applyFont="1" applyFill="1" applyBorder="1" applyAlignment="1">
      <alignment horizontal="left" vertical="center"/>
    </xf>
    <xf numFmtId="1" fontId="58" fillId="0" borderId="40" xfId="0" applyNumberFormat="1" applyFont="1" applyFill="1" applyBorder="1" applyAlignment="1">
      <alignment horizontal="left"/>
    </xf>
    <xf numFmtId="0" fontId="58" fillId="0" borderId="40" xfId="0" applyFont="1" applyFill="1" applyBorder="1" applyAlignment="1">
      <alignment horizontal="left"/>
    </xf>
    <xf numFmtId="49" fontId="58" fillId="0" borderId="40" xfId="0" applyNumberFormat="1" applyFont="1" applyBorder="1" applyAlignment="1">
      <alignment horizontal="left"/>
    </xf>
    <xf numFmtId="49" fontId="58" fillId="0" borderId="40" xfId="0" applyNumberFormat="1" applyFont="1" applyFill="1" applyBorder="1" applyAlignment="1">
      <alignment horizontal="left"/>
    </xf>
    <xf numFmtId="3" fontId="58" fillId="0" borderId="40" xfId="0" applyNumberFormat="1" applyFont="1" applyFill="1" applyBorder="1" applyAlignment="1">
      <alignment horizontal="left"/>
    </xf>
    <xf numFmtId="49" fontId="58" fillId="0" borderId="40" xfId="0" applyNumberFormat="1" applyFont="1" applyBorder="1" applyAlignment="1">
      <alignment horizontal="left" vertical="center"/>
    </xf>
    <xf numFmtId="1" fontId="57" fillId="0" borderId="40" xfId="0" applyNumberFormat="1" applyFont="1" applyFill="1" applyBorder="1" applyAlignment="1">
      <alignment horizontal="left" vertical="center"/>
    </xf>
    <xf numFmtId="49" fontId="57" fillId="0" borderId="40" xfId="0" applyNumberFormat="1" applyFont="1" applyFill="1" applyBorder="1" applyAlignment="1">
      <alignment horizontal="left" vertical="center" wrapText="1"/>
    </xf>
    <xf numFmtId="49" fontId="58" fillId="0" borderId="1" xfId="0" applyNumberFormat="1" applyFont="1" applyFill="1" applyBorder="1" applyAlignment="1">
      <alignment horizontal="left"/>
    </xf>
    <xf numFmtId="0" fontId="58" fillId="0" borderId="46" xfId="0" applyFont="1" applyBorder="1" applyAlignment="1">
      <alignment horizontal="left" wrapText="1"/>
    </xf>
    <xf numFmtId="43" fontId="57" fillId="2" borderId="40" xfId="0" applyNumberFormat="1" applyFont="1" applyFill="1" applyBorder="1" applyAlignment="1">
      <alignment horizontal="right" vertical="center"/>
    </xf>
    <xf numFmtId="4" fontId="57" fillId="2" borderId="40" xfId="0" applyNumberFormat="1" applyFont="1" applyFill="1" applyBorder="1" applyAlignment="1">
      <alignment horizontal="right" vertical="center"/>
    </xf>
    <xf numFmtId="2" fontId="57" fillId="2" borderId="40" xfId="0" applyNumberFormat="1" applyFont="1" applyFill="1" applyBorder="1" applyAlignment="1">
      <alignment horizontal="right" vertical="center"/>
    </xf>
    <xf numFmtId="43" fontId="57" fillId="2" borderId="46" xfId="0" applyNumberFormat="1" applyFont="1" applyFill="1" applyBorder="1" applyAlignment="1">
      <alignment horizontal="right" vertical="center"/>
    </xf>
    <xf numFmtId="4" fontId="57" fillId="2" borderId="46" xfId="0" applyNumberFormat="1" applyFont="1" applyFill="1" applyBorder="1" applyAlignment="1">
      <alignment horizontal="right" vertical="center"/>
    </xf>
    <xf numFmtId="2" fontId="57" fillId="2" borderId="46" xfId="0" applyNumberFormat="1" applyFont="1" applyFill="1" applyBorder="1" applyAlignment="1">
      <alignment horizontal="right" vertical="center"/>
    </xf>
    <xf numFmtId="0" fontId="58" fillId="2" borderId="0" xfId="0" applyFont="1" applyFill="1" applyAlignment="1">
      <alignment horizontal="right" vertical="center"/>
    </xf>
    <xf numFmtId="2" fontId="58" fillId="2" borderId="0" xfId="0" applyNumberFormat="1" applyFont="1" applyFill="1" applyAlignment="1">
      <alignment horizontal="right" vertical="center"/>
    </xf>
    <xf numFmtId="2" fontId="58" fillId="2" borderId="46" xfId="0" applyNumberFormat="1" applyFont="1" applyFill="1" applyBorder="1" applyAlignment="1">
      <alignment horizontal="right" vertical="center"/>
    </xf>
    <xf numFmtId="0" fontId="7" fillId="24" borderId="0" xfId="0" applyFont="1" applyFill="1" applyAlignment="1">
      <alignment vertical="center" wrapText="1"/>
    </xf>
    <xf numFmtId="1" fontId="7" fillId="2" borderId="0" xfId="0" applyNumberFormat="1" applyFont="1" applyFill="1" applyAlignment="1">
      <alignment vertical="center" wrapText="1"/>
    </xf>
    <xf numFmtId="14" fontId="7" fillId="2" borderId="0" xfId="0" applyNumberFormat="1" applyFont="1" applyFill="1" applyAlignment="1">
      <alignment vertical="center" wrapText="1"/>
    </xf>
    <xf numFmtId="49" fontId="7" fillId="2" borderId="0" xfId="0" applyNumberFormat="1" applyFont="1" applyFill="1" applyAlignment="1">
      <alignment vertical="center" wrapText="1"/>
    </xf>
    <xf numFmtId="49" fontId="7" fillId="4" borderId="0" xfId="0" applyNumberFormat="1" applyFont="1" applyFill="1" applyAlignment="1">
      <alignment vertical="center" wrapText="1"/>
    </xf>
    <xf numFmtId="0" fontId="70" fillId="2" borderId="0" xfId="0" applyFont="1" applyFill="1" applyBorder="1" applyAlignment="1">
      <alignment vertical="center" wrapText="1"/>
    </xf>
    <xf numFmtId="1" fontId="7" fillId="2" borderId="0" xfId="0" applyNumberFormat="1" applyFont="1" applyFill="1" applyBorder="1" applyAlignment="1">
      <alignment vertical="center" wrapText="1"/>
    </xf>
    <xf numFmtId="0" fontId="72" fillId="32" borderId="17" xfId="0" applyFont="1" applyFill="1" applyBorder="1" applyAlignment="1">
      <alignment vertical="center" wrapText="1"/>
    </xf>
    <xf numFmtId="1" fontId="7" fillId="2" borderId="47" xfId="0" applyNumberFormat="1" applyFont="1" applyFill="1" applyBorder="1" applyAlignment="1">
      <alignment vertical="center" wrapText="1"/>
    </xf>
    <xf numFmtId="0" fontId="0" fillId="0" borderId="47" xfId="0" applyFont="1" applyFill="1" applyBorder="1" applyAlignment="1">
      <alignment vertical="top" wrapText="1"/>
    </xf>
    <xf numFmtId="14" fontId="72" fillId="31" borderId="41" xfId="0" applyNumberFormat="1" applyFont="1" applyFill="1" applyBorder="1" applyAlignment="1">
      <alignment vertical="center" wrapText="1"/>
    </xf>
    <xf numFmtId="49" fontId="72" fillId="31" borderId="41" xfId="0" applyNumberFormat="1" applyFont="1" applyFill="1" applyBorder="1" applyAlignment="1">
      <alignment vertical="center" wrapText="1"/>
    </xf>
    <xf numFmtId="14" fontId="0" fillId="0" borderId="46" xfId="0" applyNumberFormat="1" applyFont="1" applyBorder="1" applyAlignment="1"/>
    <xf numFmtId="49" fontId="7" fillId="41" borderId="46" xfId="0" applyNumberFormat="1" applyFont="1" applyFill="1" applyBorder="1" applyAlignment="1">
      <alignment vertical="center" wrapText="1"/>
    </xf>
    <xf numFmtId="14" fontId="7" fillId="2" borderId="46" xfId="2" applyNumberFormat="1" applyFont="1" applyFill="1" applyBorder="1" applyAlignment="1">
      <alignment vertical="center" wrapText="1"/>
    </xf>
    <xf numFmtId="49" fontId="7" fillId="2" borderId="46" xfId="1" applyNumberFormat="1" applyFont="1" applyFill="1" applyBorder="1" applyAlignment="1">
      <alignment vertical="center" wrapText="1"/>
    </xf>
    <xf numFmtId="49" fontId="7" fillId="29" borderId="46" xfId="1" applyNumberFormat="1" applyFont="1" applyFill="1" applyBorder="1" applyAlignment="1">
      <alignment vertical="center" wrapText="1"/>
    </xf>
    <xf numFmtId="9" fontId="0" fillId="0" borderId="46" xfId="1" applyFont="1" applyFill="1" applyBorder="1" applyAlignment="1">
      <alignment vertical="center" wrapText="1"/>
    </xf>
    <xf numFmtId="14" fontId="7" fillId="6" borderId="46" xfId="2" applyNumberFormat="1" applyFont="1" applyFill="1" applyBorder="1" applyAlignment="1">
      <alignment vertical="center" wrapText="1"/>
    </xf>
    <xf numFmtId="14" fontId="7" fillId="2" borderId="46" xfId="7" applyNumberFormat="1" applyFont="1" applyFill="1" applyBorder="1" applyAlignment="1">
      <alignment vertical="center" wrapText="1"/>
    </xf>
    <xf numFmtId="49" fontId="7" fillId="29" borderId="46" xfId="0" applyNumberFormat="1" applyFont="1" applyFill="1" applyBorder="1" applyAlignment="1">
      <alignment vertical="center" wrapText="1"/>
    </xf>
    <xf numFmtId="14" fontId="0" fillId="0" borderId="46" xfId="0" applyNumberFormat="1" applyFont="1" applyFill="1" applyBorder="1" applyAlignment="1">
      <alignment vertical="center" wrapText="1"/>
    </xf>
    <xf numFmtId="49" fontId="7" fillId="2" borderId="46" xfId="0" applyNumberFormat="1" applyFont="1" applyFill="1" applyBorder="1" applyAlignment="1">
      <alignment vertical="center" wrapText="1"/>
    </xf>
    <xf numFmtId="14" fontId="7" fillId="0" borderId="46" xfId="2" applyNumberFormat="1" applyFont="1" applyFill="1" applyBorder="1" applyAlignment="1">
      <alignment vertical="center" wrapText="1"/>
    </xf>
    <xf numFmtId="49" fontId="7" fillId="0" borderId="46" xfId="1" applyNumberFormat="1" applyFont="1" applyFill="1" applyBorder="1" applyAlignment="1">
      <alignment vertical="center" wrapText="1"/>
    </xf>
    <xf numFmtId="9" fontId="0" fillId="0" borderId="46" xfId="1" applyFont="1" applyFill="1" applyBorder="1" applyAlignment="1">
      <alignment wrapText="1"/>
    </xf>
    <xf numFmtId="49" fontId="7" fillId="2" borderId="46" xfId="0" applyNumberFormat="1" applyFont="1" applyFill="1" applyBorder="1" applyAlignment="1">
      <alignment wrapText="1"/>
    </xf>
    <xf numFmtId="14" fontId="0" fillId="2" borderId="46" xfId="0" applyNumberFormat="1" applyFont="1" applyFill="1" applyBorder="1" applyAlignment="1">
      <alignment vertical="center" wrapText="1"/>
    </xf>
    <xf numFmtId="14" fontId="7" fillId="2" borderId="46" xfId="0" applyNumberFormat="1" applyFont="1" applyFill="1" applyBorder="1" applyAlignment="1">
      <alignment vertical="center" wrapText="1"/>
    </xf>
    <xf numFmtId="49" fontId="7" fillId="0" borderId="46" xfId="0" quotePrefix="1" applyNumberFormat="1" applyFont="1" applyFill="1" applyBorder="1" applyAlignment="1">
      <alignment vertical="center" wrapText="1"/>
    </xf>
    <xf numFmtId="49" fontId="7" fillId="2" borderId="46" xfId="7" quotePrefix="1" applyNumberFormat="1" applyFont="1" applyFill="1" applyBorder="1" applyAlignment="1">
      <alignment vertical="center" wrapText="1"/>
    </xf>
    <xf numFmtId="14" fontId="0" fillId="0" borderId="46" xfId="0" applyNumberFormat="1" applyFont="1" applyBorder="1" applyAlignment="1">
      <alignment vertical="center" wrapText="1"/>
    </xf>
    <xf numFmtId="1" fontId="7" fillId="2" borderId="46" xfId="0" applyNumberFormat="1" applyFont="1" applyFill="1" applyBorder="1" applyAlignment="1">
      <alignment vertical="center" wrapText="1"/>
    </xf>
    <xf numFmtId="0" fontId="7" fillId="0" borderId="46" xfId="4" applyNumberFormat="1" applyFont="1" applyFill="1" applyBorder="1" applyAlignment="1">
      <alignment vertical="center" wrapText="1"/>
    </xf>
    <xf numFmtId="49" fontId="7" fillId="0" borderId="46" xfId="0" applyNumberFormat="1" applyFont="1" applyFill="1" applyBorder="1" applyAlignment="1">
      <alignment vertical="center" wrapText="1"/>
    </xf>
    <xf numFmtId="14" fontId="7" fillId="2" borderId="46" xfId="0" applyNumberFormat="1" applyFont="1" applyFill="1" applyBorder="1" applyAlignment="1">
      <alignment wrapText="1"/>
    </xf>
    <xf numFmtId="49" fontId="7" fillId="29" borderId="46" xfId="1" applyNumberFormat="1" applyFont="1" applyFill="1" applyBorder="1" applyAlignment="1">
      <alignment wrapText="1"/>
    </xf>
    <xf numFmtId="0" fontId="7" fillId="29" borderId="46" xfId="0" applyFont="1" applyFill="1" applyBorder="1" applyAlignment="1">
      <alignment wrapText="1"/>
    </xf>
    <xf numFmtId="14" fontId="7" fillId="0" borderId="46" xfId="7" applyNumberFormat="1" applyFont="1" applyFill="1" applyBorder="1" applyAlignment="1">
      <alignment vertical="center" wrapText="1"/>
    </xf>
    <xf numFmtId="0" fontId="7" fillId="6" borderId="46" xfId="4" applyNumberFormat="1" applyFont="1" applyFill="1" applyBorder="1" applyAlignment="1">
      <alignment vertical="center" wrapText="1"/>
    </xf>
    <xf numFmtId="0" fontId="0" fillId="29" borderId="46" xfId="0" applyFont="1" applyFill="1" applyBorder="1" applyAlignment="1">
      <alignment vertical="center" wrapText="1"/>
    </xf>
    <xf numFmtId="175" fontId="7" fillId="0" borderId="46" xfId="7" applyNumberFormat="1" applyFont="1" applyFill="1" applyBorder="1" applyAlignment="1">
      <alignment vertical="center" wrapText="1"/>
    </xf>
    <xf numFmtId="14" fontId="7" fillId="0" borderId="46" xfId="0" applyNumberFormat="1" applyFont="1" applyFill="1" applyBorder="1" applyAlignment="1">
      <alignment vertical="center" wrapText="1"/>
    </xf>
    <xf numFmtId="49" fontId="0" fillId="0" borderId="46" xfId="0" applyNumberFormat="1" applyFont="1" applyFill="1" applyBorder="1" applyAlignment="1">
      <alignment vertical="center" wrapText="1"/>
    </xf>
    <xf numFmtId="49" fontId="7" fillId="0" borderId="46" xfId="0" applyNumberFormat="1" applyFont="1" applyFill="1" applyBorder="1" applyAlignment="1">
      <alignment wrapText="1"/>
    </xf>
    <xf numFmtId="0" fontId="7" fillId="0" borderId="41" xfId="0" applyFont="1" applyFill="1" applyBorder="1" applyAlignment="1">
      <alignment vertical="center" wrapText="1"/>
    </xf>
    <xf numFmtId="0" fontId="7" fillId="2" borderId="41" xfId="0" applyFont="1" applyFill="1" applyBorder="1" applyAlignment="1">
      <alignment vertical="center" wrapText="1"/>
    </xf>
    <xf numFmtId="0" fontId="7" fillId="2" borderId="41" xfId="3" applyFont="1" applyFill="1" applyBorder="1" applyAlignment="1">
      <alignment vertical="center" wrapText="1"/>
    </xf>
    <xf numFmtId="14" fontId="7" fillId="2" borderId="41" xfId="0" applyNumberFormat="1" applyFont="1" applyFill="1" applyBorder="1" applyAlignment="1">
      <alignment vertical="center" wrapText="1"/>
    </xf>
    <xf numFmtId="49" fontId="7" fillId="2" borderId="41" xfId="0" applyNumberFormat="1" applyFont="1" applyFill="1" applyBorder="1" applyAlignment="1">
      <alignment wrapText="1"/>
    </xf>
    <xf numFmtId="49" fontId="7" fillId="29" borderId="41" xfId="1" applyNumberFormat="1" applyFont="1" applyFill="1" applyBorder="1" applyAlignment="1">
      <alignment vertical="center" wrapText="1"/>
    </xf>
    <xf numFmtId="1" fontId="7" fillId="0" borderId="0" xfId="2" applyNumberFormat="1" applyFont="1" applyFill="1" applyBorder="1" applyAlignment="1">
      <alignment vertical="center" wrapText="1"/>
    </xf>
    <xf numFmtId="14" fontId="7" fillId="2" borderId="0" xfId="0" applyNumberFormat="1" applyFont="1" applyFill="1" applyBorder="1" applyAlignment="1">
      <alignment vertical="center" wrapText="1"/>
    </xf>
    <xf numFmtId="49" fontId="7" fillId="2" borderId="0" xfId="0" applyNumberFormat="1" applyFont="1" applyFill="1" applyBorder="1" applyAlignment="1">
      <alignment wrapText="1"/>
    </xf>
    <xf numFmtId="49" fontId="7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Fill="1" applyBorder="1" applyAlignment="1">
      <alignment wrapText="1"/>
    </xf>
    <xf numFmtId="1" fontId="7" fillId="0" borderId="0" xfId="0" applyNumberFormat="1" applyFont="1" applyFill="1" applyBorder="1" applyAlignment="1">
      <alignment vertical="center" wrapText="1"/>
    </xf>
    <xf numFmtId="1" fontId="0" fillId="0" borderId="0" xfId="0" applyNumberFormat="1" applyFont="1" applyFill="1" applyBorder="1" applyAlignment="1">
      <alignment vertical="center" wrapText="1"/>
    </xf>
    <xf numFmtId="1" fontId="0" fillId="0" borderId="0" xfId="0" applyNumberFormat="1" applyFont="1" applyFill="1" applyBorder="1" applyAlignment="1"/>
    <xf numFmtId="165" fontId="69" fillId="40" borderId="34" xfId="0" applyNumberFormat="1" applyFont="1" applyFill="1" applyBorder="1" applyAlignment="1">
      <alignment horizontal="left" wrapText="1"/>
    </xf>
    <xf numFmtId="165" fontId="72" fillId="32" borderId="17" xfId="0" applyNumberFormat="1" applyFont="1" applyFill="1" applyBorder="1" applyAlignment="1">
      <alignment horizontal="left" vertical="center" wrapText="1"/>
    </xf>
    <xf numFmtId="14" fontId="72" fillId="21" borderId="41" xfId="0" applyNumberFormat="1" applyFont="1" applyFill="1" applyBorder="1" applyAlignment="1">
      <alignment horizontal="left" vertical="center" wrapText="1"/>
    </xf>
    <xf numFmtId="165" fontId="72" fillId="21" borderId="43" xfId="113" applyNumberFormat="1" applyFont="1" applyFill="1" applyBorder="1" applyAlignment="1">
      <alignment horizontal="left" vertical="center" wrapText="1"/>
    </xf>
    <xf numFmtId="3" fontId="7" fillId="2" borderId="46" xfId="0" applyNumberFormat="1" applyFont="1" applyFill="1" applyBorder="1" applyAlignment="1">
      <alignment horizontal="left" vertical="center" wrapText="1"/>
    </xf>
    <xf numFmtId="164" fontId="0" fillId="0" borderId="46" xfId="114" applyFont="1" applyBorder="1" applyAlignment="1">
      <alignment horizontal="left"/>
    </xf>
    <xf numFmtId="3" fontId="7" fillId="0" borderId="46" xfId="0" applyNumberFormat="1" applyFont="1" applyFill="1" applyBorder="1" applyAlignment="1">
      <alignment horizontal="left" vertical="center" wrapText="1"/>
    </xf>
    <xf numFmtId="3" fontId="0" fillId="2" borderId="46" xfId="0" applyNumberFormat="1" applyFont="1" applyFill="1" applyBorder="1" applyAlignment="1">
      <alignment horizontal="left" vertical="center" wrapText="1"/>
    </xf>
    <xf numFmtId="3" fontId="7" fillId="0" borderId="41" xfId="0" applyNumberFormat="1" applyFont="1" applyFill="1" applyBorder="1" applyAlignment="1">
      <alignment horizontal="left" vertical="center" wrapText="1"/>
    </xf>
    <xf numFmtId="0" fontId="0" fillId="44" borderId="46" xfId="0" applyFont="1" applyFill="1" applyBorder="1" applyAlignment="1">
      <alignment wrapText="1"/>
    </xf>
    <xf numFmtId="0" fontId="0" fillId="0" borderId="0" xfId="0" applyAlignment="1">
      <alignment vertical="center" wrapText="1"/>
    </xf>
    <xf numFmtId="1" fontId="7" fillId="31" borderId="35" xfId="0" applyNumberFormat="1" applyFont="1" applyFill="1" applyBorder="1" applyAlignment="1">
      <alignment vertical="center" wrapText="1"/>
    </xf>
    <xf numFmtId="1" fontId="0" fillId="0" borderId="45" xfId="0" applyNumberFormat="1" applyFont="1" applyBorder="1" applyAlignment="1"/>
    <xf numFmtId="1" fontId="7" fillId="2" borderId="45" xfId="2" applyNumberFormat="1" applyFont="1" applyFill="1" applyBorder="1" applyAlignment="1">
      <alignment vertical="center" wrapText="1"/>
    </xf>
    <xf numFmtId="1" fontId="7" fillId="6" borderId="45" xfId="2" applyNumberFormat="1" applyFont="1" applyFill="1" applyBorder="1" applyAlignment="1">
      <alignment vertical="center" wrapText="1"/>
    </xf>
    <xf numFmtId="1" fontId="7" fillId="0" borderId="45" xfId="7" applyNumberFormat="1" applyFont="1" applyFill="1" applyBorder="1" applyAlignment="1">
      <alignment vertical="center" wrapText="1"/>
    </xf>
    <xf numFmtId="1" fontId="7" fillId="2" borderId="45" xfId="7" applyNumberFormat="1" applyFont="1" applyFill="1" applyBorder="1" applyAlignment="1">
      <alignment vertical="center" wrapText="1"/>
    </xf>
    <xf numFmtId="1" fontId="7" fillId="0" borderId="45" xfId="2" applyNumberFormat="1" applyFont="1" applyFill="1" applyBorder="1" applyAlignment="1">
      <alignment vertical="center" wrapText="1"/>
    </xf>
    <xf numFmtId="1" fontId="7" fillId="0" borderId="45" xfId="0" applyNumberFormat="1" applyFont="1" applyFill="1" applyBorder="1" applyAlignment="1">
      <alignment vertical="center" wrapText="1"/>
    </xf>
    <xf numFmtId="1" fontId="0" fillId="0" borderId="45" xfId="0" applyNumberFormat="1" applyFont="1" applyBorder="1" applyAlignment="1">
      <alignment vertical="center" wrapText="1"/>
    </xf>
    <xf numFmtId="1" fontId="7" fillId="2" borderId="45" xfId="0" applyNumberFormat="1" applyFont="1" applyFill="1" applyBorder="1" applyAlignment="1">
      <alignment vertical="center" wrapText="1"/>
    </xf>
    <xf numFmtId="1" fontId="7" fillId="0" borderId="45" xfId="113" applyNumberFormat="1" applyFont="1" applyFill="1" applyBorder="1" applyAlignment="1">
      <alignment vertical="center" wrapText="1"/>
    </xf>
    <xf numFmtId="1" fontId="7" fillId="0" borderId="45" xfId="0" applyNumberFormat="1" applyFont="1" applyFill="1" applyBorder="1" applyAlignment="1">
      <alignment vertical="center"/>
    </xf>
    <xf numFmtId="1" fontId="7" fillId="2" borderId="45" xfId="0" applyNumberFormat="1" applyFont="1" applyFill="1" applyBorder="1" applyAlignment="1">
      <alignment vertical="center"/>
    </xf>
    <xf numFmtId="1" fontId="0" fillId="0" borderId="45" xfId="0" applyNumberFormat="1" applyFont="1" applyFill="1" applyBorder="1" applyAlignment="1"/>
    <xf numFmtId="1" fontId="0" fillId="2" borderId="45" xfId="7" applyNumberFormat="1" applyFont="1" applyFill="1" applyBorder="1" applyAlignment="1">
      <alignment vertical="center" wrapText="1"/>
    </xf>
    <xf numFmtId="1" fontId="0" fillId="0" borderId="45" xfId="7" applyNumberFormat="1" applyFont="1" applyFill="1" applyBorder="1" applyAlignment="1">
      <alignment vertical="center" wrapText="1"/>
    </xf>
    <xf numFmtId="0" fontId="0" fillId="0" borderId="45" xfId="0" applyFont="1" applyBorder="1" applyAlignment="1"/>
    <xf numFmtId="1" fontId="0" fillId="0" borderId="45" xfId="0" applyNumberFormat="1" applyFont="1" applyBorder="1" applyAlignment="1">
      <alignment wrapText="1"/>
    </xf>
    <xf numFmtId="0" fontId="7" fillId="2" borderId="45" xfId="7" applyFont="1" applyFill="1" applyBorder="1" applyAlignment="1">
      <alignment vertical="center" wrapText="1"/>
    </xf>
    <xf numFmtId="0" fontId="0" fillId="0" borderId="45" xfId="0" applyFont="1" applyFill="1" applyBorder="1" applyAlignment="1"/>
    <xf numFmtId="0" fontId="0" fillId="0" borderId="44" xfId="0" applyFont="1" applyBorder="1" applyAlignment="1"/>
    <xf numFmtId="0" fontId="72" fillId="31" borderId="48" xfId="0" applyFont="1" applyFill="1" applyBorder="1" applyAlignment="1">
      <alignment vertical="center" wrapText="1"/>
    </xf>
    <xf numFmtId="0" fontId="7" fillId="2" borderId="42" xfId="0" applyFont="1" applyFill="1" applyBorder="1" applyAlignment="1">
      <alignment vertical="center" wrapText="1"/>
    </xf>
    <xf numFmtId="0" fontId="7" fillId="2" borderId="42" xfId="4" applyFont="1" applyFill="1" applyBorder="1" applyAlignment="1">
      <alignment vertical="center" wrapText="1"/>
    </xf>
    <xf numFmtId="0" fontId="7" fillId="6" borderId="42" xfId="4" applyFont="1" applyFill="1" applyBorder="1" applyAlignment="1">
      <alignment vertical="center" wrapText="1"/>
    </xf>
    <xf numFmtId="0" fontId="7" fillId="2" borderId="42" xfId="2" applyFont="1" applyFill="1" applyBorder="1" applyAlignment="1">
      <alignment vertical="center" wrapText="1"/>
    </xf>
    <xf numFmtId="0" fontId="7" fillId="2" borderId="42" xfId="3" applyFont="1" applyFill="1" applyBorder="1" applyAlignment="1">
      <alignment vertical="center" wrapText="1"/>
    </xf>
    <xf numFmtId="0" fontId="7" fillId="6" borderId="42" xfId="3" applyFont="1" applyFill="1" applyBorder="1" applyAlignment="1">
      <alignment vertical="center" wrapText="1"/>
    </xf>
    <xf numFmtId="0" fontId="7" fillId="0" borderId="42" xfId="4" applyFont="1" applyFill="1" applyBorder="1" applyAlignment="1">
      <alignment vertical="center" wrapText="1"/>
    </xf>
    <xf numFmtId="0" fontId="7" fillId="0" borderId="42" xfId="3" applyFont="1" applyFill="1" applyBorder="1" applyAlignment="1">
      <alignment vertical="center" wrapText="1"/>
    </xf>
    <xf numFmtId="4" fontId="0" fillId="2" borderId="42" xfId="0" applyNumberFormat="1" applyFont="1" applyFill="1" applyBorder="1" applyAlignment="1">
      <alignment vertical="center" wrapText="1"/>
    </xf>
    <xf numFmtId="0" fontId="0" fillId="0" borderId="42" xfId="0" applyFont="1" applyFill="1" applyBorder="1" applyAlignment="1">
      <alignment vertical="center" wrapText="1"/>
    </xf>
    <xf numFmtId="0" fontId="7" fillId="2" borderId="42" xfId="0" applyFont="1" applyFill="1" applyBorder="1" applyAlignment="1">
      <alignment wrapText="1"/>
    </xf>
    <xf numFmtId="0" fontId="7" fillId="0" borderId="42" xfId="0" applyFont="1" applyFill="1" applyBorder="1" applyAlignment="1">
      <alignment vertical="center" wrapText="1"/>
    </xf>
    <xf numFmtId="0" fontId="7" fillId="2" borderId="48" xfId="0" applyFont="1" applyFill="1" applyBorder="1" applyAlignment="1">
      <alignment vertical="center" wrapText="1"/>
    </xf>
    <xf numFmtId="0" fontId="72" fillId="31" borderId="46" xfId="0" applyFont="1" applyFill="1" applyBorder="1" applyAlignment="1">
      <alignment vertical="center" wrapText="1"/>
    </xf>
    <xf numFmtId="0" fontId="79" fillId="0" borderId="46" xfId="0" applyFont="1" applyBorder="1" applyAlignment="1">
      <alignment vertical="center"/>
    </xf>
    <xf numFmtId="0" fontId="0" fillId="44" borderId="46" xfId="0" applyFill="1" applyBorder="1" applyAlignment="1">
      <alignment vertical="center" wrapText="1"/>
    </xf>
    <xf numFmtId="0" fontId="0" fillId="0" borderId="46" xfId="0" applyBorder="1" applyAlignment="1">
      <alignment vertical="center" wrapText="1"/>
    </xf>
    <xf numFmtId="0" fontId="79" fillId="44" borderId="46" xfId="0" applyFont="1" applyFill="1" applyBorder="1" applyAlignment="1">
      <alignment vertical="center" wrapText="1"/>
    </xf>
    <xf numFmtId="0" fontId="79" fillId="0" borderId="46" xfId="0" applyFont="1" applyBorder="1" applyAlignment="1">
      <alignment vertical="center" wrapText="1"/>
    </xf>
    <xf numFmtId="0" fontId="70" fillId="0" borderId="46" xfId="0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72" fillId="31" borderId="41" xfId="0" applyNumberFormat="1" applyFont="1" applyFill="1" applyBorder="1" applyAlignment="1">
      <alignment horizontal="left" vertical="center" wrapText="1"/>
    </xf>
    <xf numFmtId="2" fontId="7" fillId="0" borderId="46" xfId="0" applyNumberFormat="1" applyFont="1" applyFill="1" applyBorder="1" applyAlignment="1">
      <alignment horizontal="left" vertical="center" wrapText="1"/>
    </xf>
    <xf numFmtId="2" fontId="7" fillId="0" borderId="46" xfId="7" applyNumberFormat="1" applyFont="1" applyFill="1" applyBorder="1" applyAlignment="1">
      <alignment horizontal="left" vertical="center" wrapText="1"/>
    </xf>
    <xf numFmtId="2" fontId="7" fillId="0" borderId="46" xfId="1" applyNumberFormat="1" applyFont="1" applyFill="1" applyBorder="1" applyAlignment="1">
      <alignment horizontal="left" vertical="center" wrapText="1"/>
    </xf>
    <xf numFmtId="2" fontId="7" fillId="0" borderId="46" xfId="0" quotePrefix="1" applyNumberFormat="1" applyFont="1" applyFill="1" applyBorder="1" applyAlignment="1">
      <alignment horizontal="left" vertical="center" wrapText="1"/>
    </xf>
    <xf numFmtId="2" fontId="7" fillId="0" borderId="46" xfId="7" quotePrefix="1" applyNumberFormat="1" applyFont="1" applyFill="1" applyBorder="1" applyAlignment="1">
      <alignment horizontal="left" vertical="center" wrapText="1"/>
    </xf>
    <xf numFmtId="2" fontId="7" fillId="0" borderId="46" xfId="4" applyNumberFormat="1" applyFont="1" applyFill="1" applyBorder="1" applyAlignment="1">
      <alignment horizontal="left" vertical="center" wrapText="1"/>
    </xf>
    <xf numFmtId="2" fontId="7" fillId="0" borderId="46" xfId="0" quotePrefix="1" applyNumberFormat="1" applyFont="1" applyFill="1" applyBorder="1" applyAlignment="1">
      <alignment horizontal="center" vertical="center" wrapText="1"/>
    </xf>
    <xf numFmtId="2" fontId="7" fillId="0" borderId="46" xfId="4" applyNumberFormat="1" applyFont="1" applyFill="1" applyBorder="1" applyAlignment="1">
      <alignment horizontal="center" vertical="center" wrapText="1"/>
    </xf>
    <xf numFmtId="2" fontId="0" fillId="0" borderId="46" xfId="0" applyNumberFormat="1" applyFont="1" applyFill="1" applyBorder="1" applyAlignment="1">
      <alignment horizontal="left" vertical="center" wrapText="1"/>
    </xf>
    <xf numFmtId="2" fontId="0" fillId="0" borderId="46" xfId="0" applyNumberFormat="1" applyFont="1" applyFill="1" applyBorder="1" applyAlignment="1">
      <alignment wrapText="1"/>
    </xf>
    <xf numFmtId="2" fontId="0" fillId="0" borderId="46" xfId="113" applyNumberFormat="1" applyFont="1" applyFill="1" applyBorder="1" applyAlignment="1">
      <alignment wrapText="1"/>
    </xf>
    <xf numFmtId="2" fontId="0" fillId="0" borderId="46" xfId="113" applyNumberFormat="1" applyFont="1" applyFill="1" applyBorder="1" applyAlignment="1">
      <alignment horizontal="center" wrapText="1"/>
    </xf>
    <xf numFmtId="2" fontId="0" fillId="0" borderId="0" xfId="0" applyNumberFormat="1"/>
    <xf numFmtId="165" fontId="59" fillId="9" borderId="40" xfId="0" applyNumberFormat="1" applyFont="1" applyFill="1" applyBorder="1" applyAlignment="1">
      <alignment horizontal="right" vertical="center" wrapText="1"/>
    </xf>
    <xf numFmtId="2" fontId="68" fillId="35" borderId="40" xfId="0" applyNumberFormat="1" applyFont="1" applyFill="1" applyBorder="1" applyAlignment="1">
      <alignment horizontal="right" vertical="center" wrapText="1"/>
    </xf>
    <xf numFmtId="4" fontId="72" fillId="2" borderId="0" xfId="0" applyNumberFormat="1" applyFont="1" applyFill="1" applyBorder="1" applyAlignment="1">
      <alignment vertical="center" wrapText="1"/>
    </xf>
    <xf numFmtId="1" fontId="0" fillId="0" borderId="46" xfId="0" applyNumberFormat="1" applyBorder="1" applyAlignment="1">
      <alignment horizontal="center"/>
    </xf>
    <xf numFmtId="1" fontId="57" fillId="2" borderId="46" xfId="7" applyNumberFormat="1" applyFont="1" applyFill="1" applyBorder="1" applyAlignment="1">
      <alignment horizontal="center" vertical="center" wrapText="1"/>
    </xf>
    <xf numFmtId="3" fontId="57" fillId="2" borderId="46" xfId="7" applyNumberFormat="1" applyFont="1" applyFill="1" applyBorder="1" applyAlignment="1">
      <alignment horizontal="left" vertical="center" wrapText="1"/>
    </xf>
    <xf numFmtId="0" fontId="57" fillId="2" borderId="46" xfId="7" applyFont="1" applyFill="1" applyBorder="1" applyAlignment="1">
      <alignment horizontal="left" vertical="center" wrapText="1"/>
    </xf>
    <xf numFmtId="14" fontId="0" fillId="0" borderId="0" xfId="0" applyNumberFormat="1" applyAlignment="1">
      <alignment horizontal="center"/>
    </xf>
    <xf numFmtId="14" fontId="57" fillId="2" borderId="46" xfId="7" applyNumberFormat="1" applyFont="1" applyFill="1" applyBorder="1" applyAlignment="1">
      <alignment horizontal="center" vertical="center" wrapText="1"/>
    </xf>
    <xf numFmtId="14" fontId="73" fillId="0" borderId="46" xfId="53" applyNumberFormat="1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center" wrapText="1"/>
    </xf>
    <xf numFmtId="0" fontId="7" fillId="2" borderId="35" xfId="0" applyFont="1" applyFill="1" applyBorder="1" applyAlignment="1">
      <alignment horizontal="center" wrapText="1"/>
    </xf>
    <xf numFmtId="0" fontId="7" fillId="2" borderId="0" xfId="0" applyFont="1" applyFill="1" applyBorder="1" applyAlignment="1">
      <alignment horizontal="center" wrapText="1"/>
    </xf>
    <xf numFmtId="165" fontId="72" fillId="2" borderId="20" xfId="0" applyNumberFormat="1" applyFont="1" applyFill="1" applyBorder="1" applyAlignment="1">
      <alignment horizontal="left" vertical="center" wrapText="1"/>
    </xf>
    <xf numFmtId="165" fontId="72" fillId="2" borderId="21" xfId="0" applyNumberFormat="1" applyFont="1" applyFill="1" applyBorder="1" applyAlignment="1">
      <alignment horizontal="left" vertical="center" wrapText="1"/>
    </xf>
    <xf numFmtId="2" fontId="72" fillId="2" borderId="22" xfId="0" applyNumberFormat="1" applyFont="1" applyFill="1" applyBorder="1" applyAlignment="1">
      <alignment horizontal="left" vertical="center" wrapText="1"/>
    </xf>
    <xf numFmtId="0" fontId="72" fillId="2" borderId="0" xfId="0" applyFont="1" applyFill="1" applyAlignment="1">
      <alignment vertical="center" wrapText="1"/>
    </xf>
    <xf numFmtId="165" fontId="72" fillId="30" borderId="20" xfId="0" applyNumberFormat="1" applyFont="1" applyFill="1" applyBorder="1" applyAlignment="1">
      <alignment horizontal="left" vertical="center" wrapText="1"/>
    </xf>
    <xf numFmtId="165" fontId="72" fillId="30" borderId="21" xfId="0" applyNumberFormat="1" applyFont="1" applyFill="1" applyBorder="1" applyAlignment="1">
      <alignment horizontal="left" vertical="center" wrapText="1"/>
    </xf>
    <xf numFmtId="165" fontId="72" fillId="30" borderId="22" xfId="0" applyNumberFormat="1" applyFont="1" applyFill="1" applyBorder="1" applyAlignment="1">
      <alignment horizontal="left" vertical="center" wrapText="1"/>
    </xf>
    <xf numFmtId="165" fontId="72" fillId="2" borderId="22" xfId="0" applyNumberFormat="1" applyFont="1" applyFill="1" applyBorder="1" applyAlignment="1">
      <alignment horizontal="left" vertical="center" wrapText="1"/>
    </xf>
    <xf numFmtId="0" fontId="57" fillId="2" borderId="0" xfId="0" applyFont="1" applyFill="1" applyAlignment="1">
      <alignment horizontal="center" wrapText="1"/>
    </xf>
    <xf numFmtId="0" fontId="57" fillId="2" borderId="35" xfId="0" applyFont="1" applyFill="1" applyBorder="1" applyAlignment="1">
      <alignment horizontal="center" wrapText="1"/>
    </xf>
    <xf numFmtId="0" fontId="57" fillId="2" borderId="0" xfId="0" applyFont="1" applyFill="1" applyBorder="1" applyAlignment="1">
      <alignment horizontal="center" wrapText="1"/>
    </xf>
    <xf numFmtId="165" fontId="59" fillId="2" borderId="20" xfId="0" applyNumberFormat="1" applyFont="1" applyFill="1" applyBorder="1" applyAlignment="1">
      <alignment horizontal="center" vertical="center" wrapText="1"/>
    </xf>
    <xf numFmtId="165" fontId="59" fillId="2" borderId="21" xfId="0" applyNumberFormat="1" applyFont="1" applyFill="1" applyBorder="1" applyAlignment="1">
      <alignment horizontal="center" vertical="center" wrapText="1"/>
    </xf>
    <xf numFmtId="165" fontId="59" fillId="2" borderId="22" xfId="0" applyNumberFormat="1" applyFont="1" applyFill="1" applyBorder="1" applyAlignment="1">
      <alignment horizontal="center" vertical="center" wrapText="1"/>
    </xf>
    <xf numFmtId="165" fontId="59" fillId="2" borderId="20" xfId="0" applyNumberFormat="1" applyFont="1" applyFill="1" applyBorder="1" applyAlignment="1">
      <alignment horizontal="left" vertical="center" wrapText="1"/>
    </xf>
    <xf numFmtId="165" fontId="59" fillId="2" borderId="21" xfId="0" applyNumberFormat="1" applyFont="1" applyFill="1" applyBorder="1" applyAlignment="1">
      <alignment horizontal="left" vertical="center" wrapText="1"/>
    </xf>
    <xf numFmtId="2" fontId="59" fillId="2" borderId="22" xfId="0" applyNumberFormat="1" applyFont="1" applyFill="1" applyBorder="1" applyAlignment="1">
      <alignment horizontal="left" vertical="center" wrapText="1"/>
    </xf>
    <xf numFmtId="0" fontId="59" fillId="2" borderId="0" xfId="0" applyFont="1" applyFill="1" applyAlignment="1">
      <alignment horizontal="left" vertical="center" wrapText="1"/>
    </xf>
    <xf numFmtId="165" fontId="59" fillId="30" borderId="20" xfId="0" applyNumberFormat="1" applyFont="1" applyFill="1" applyBorder="1" applyAlignment="1">
      <alignment horizontal="center" vertical="center" wrapText="1"/>
    </xf>
    <xf numFmtId="165" fontId="59" fillId="30" borderId="21" xfId="0" applyNumberFormat="1" applyFont="1" applyFill="1" applyBorder="1" applyAlignment="1">
      <alignment horizontal="center" vertical="center" wrapText="1"/>
    </xf>
    <xf numFmtId="165" fontId="59" fillId="30" borderId="22" xfId="0" applyNumberFormat="1" applyFont="1" applyFill="1" applyBorder="1" applyAlignment="1">
      <alignment horizontal="center" vertical="center" wrapText="1"/>
    </xf>
    <xf numFmtId="0" fontId="59" fillId="0" borderId="0" xfId="0" applyFont="1" applyBorder="1" applyAlignment="1">
      <alignment horizontal="left" vertical="center"/>
    </xf>
    <xf numFmtId="0" fontId="59" fillId="0" borderId="37" xfId="0" applyFont="1" applyFill="1" applyBorder="1" applyAlignment="1">
      <alignment horizontal="center" vertical="center"/>
    </xf>
    <xf numFmtId="0" fontId="59" fillId="0" borderId="38" xfId="0" applyFont="1" applyFill="1" applyBorder="1" applyAlignment="1">
      <alignment horizontal="center" vertical="center"/>
    </xf>
    <xf numFmtId="0" fontId="59" fillId="0" borderId="39" xfId="0" applyFont="1" applyFill="1" applyBorder="1" applyAlignment="1">
      <alignment horizontal="center" vertical="center"/>
    </xf>
    <xf numFmtId="0" fontId="57" fillId="0" borderId="45" xfId="0" applyFont="1" applyFill="1" applyBorder="1" applyAlignment="1">
      <alignment horizontal="center" vertical="center"/>
    </xf>
    <xf numFmtId="0" fontId="57" fillId="0" borderId="38" xfId="0" applyFont="1" applyFill="1" applyBorder="1" applyAlignment="1">
      <alignment horizontal="center" vertical="center"/>
    </xf>
    <xf numFmtId="0" fontId="57" fillId="0" borderId="4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 wrapText="1"/>
    </xf>
    <xf numFmtId="0" fontId="16" fillId="0" borderId="0" xfId="6" applyFont="1" applyBorder="1" applyAlignment="1" applyProtection="1">
      <alignment horizontal="center" vertical="center"/>
    </xf>
    <xf numFmtId="0" fontId="6" fillId="0" borderId="0" xfId="0" applyFont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12" fillId="2" borderId="0" xfId="0" applyFont="1" applyFill="1" applyAlignment="1"/>
    <xf numFmtId="0" fontId="0" fillId="0" borderId="0" xfId="0" applyAlignment="1">
      <alignment horizontal="center"/>
    </xf>
    <xf numFmtId="0" fontId="48" fillId="0" borderId="3" xfId="0" applyFont="1" applyBorder="1" applyAlignment="1">
      <alignment horizontal="center" vertical="center"/>
    </xf>
    <xf numFmtId="0" fontId="48" fillId="0" borderId="19" xfId="0" applyFont="1" applyBorder="1" applyAlignment="1">
      <alignment horizontal="center" vertical="center"/>
    </xf>
    <xf numFmtId="0" fontId="48" fillId="0" borderId="4" xfId="0" applyFont="1" applyBorder="1" applyAlignment="1">
      <alignment horizontal="center" vertical="center"/>
    </xf>
    <xf numFmtId="0" fontId="54" fillId="0" borderId="3" xfId="0" applyFont="1" applyFill="1" applyBorder="1" applyAlignment="1">
      <alignment horizontal="center" vertical="center" wrapText="1"/>
    </xf>
    <xf numFmtId="0" fontId="54" fillId="0" borderId="4" xfId="0" applyFont="1" applyFill="1" applyBorder="1" applyAlignment="1">
      <alignment horizontal="center" vertical="center" wrapText="1"/>
    </xf>
    <xf numFmtId="0" fontId="45" fillId="0" borderId="3" xfId="0" applyFont="1" applyFill="1" applyBorder="1" applyAlignment="1">
      <alignment horizontal="center" vertical="center" wrapText="1"/>
    </xf>
    <xf numFmtId="0" fontId="45" fillId="0" borderId="19" xfId="0" applyFont="1" applyFill="1" applyBorder="1" applyAlignment="1">
      <alignment horizontal="center" vertical="center" wrapText="1"/>
    </xf>
    <xf numFmtId="0" fontId="45" fillId="0" borderId="4" xfId="0" applyFont="1" applyFill="1" applyBorder="1" applyAlignment="1">
      <alignment horizontal="center" vertical="center" wrapText="1"/>
    </xf>
  </cellXfs>
  <cellStyles count="115">
    <cellStyle name="Accent 1 1" xfId="8"/>
    <cellStyle name="Accent 2 1" xfId="9"/>
    <cellStyle name="Accent 3 1" xfId="10"/>
    <cellStyle name="Accent 4" xfId="11"/>
    <cellStyle name="Bad 1" xfId="12"/>
    <cellStyle name="Énfasis6 9" xfId="13"/>
    <cellStyle name="Error 1" xfId="14"/>
    <cellStyle name="Excel Built-in Explanatory Text" xfId="6"/>
    <cellStyle name="Excel Built-in Normal" xfId="15"/>
    <cellStyle name="Footnote 1" xfId="16"/>
    <cellStyle name="Good 1" xfId="17"/>
    <cellStyle name="Heading 1 1" xfId="18"/>
    <cellStyle name="Heading 2 1" xfId="19"/>
    <cellStyle name="Heading 3" xfId="20"/>
    <cellStyle name="Hyperlink 1" xfId="21"/>
    <cellStyle name="Millares" xfId="113" builtinId="3"/>
    <cellStyle name="Millares 2 10" xfId="72"/>
    <cellStyle name="Millares 2 11" xfId="74"/>
    <cellStyle name="Millares 2 12" xfId="75"/>
    <cellStyle name="Millares 2 13" xfId="77"/>
    <cellStyle name="Millares 2 14" xfId="65"/>
    <cellStyle name="Millares 2 15" xfId="68"/>
    <cellStyle name="Millares 2 16" xfId="81"/>
    <cellStyle name="Millares 2 17" xfId="84"/>
    <cellStyle name="Millares 2 18" xfId="86"/>
    <cellStyle name="Millares 2 19" xfId="85"/>
    <cellStyle name="Millares 2 2" xfId="34"/>
    <cellStyle name="Millares 2 2 2 10 2" xfId="22"/>
    <cellStyle name="Millares 2 20" xfId="90"/>
    <cellStyle name="Millares 2 21" xfId="92"/>
    <cellStyle name="Millares 2 22" xfId="94"/>
    <cellStyle name="Millares 2 23" xfId="97"/>
    <cellStyle name="Millares 2 24" xfId="98"/>
    <cellStyle name="Millares 2 25" xfId="99"/>
    <cellStyle name="Millares 2 26" xfId="101"/>
    <cellStyle name="Millares 2 27" xfId="106"/>
    <cellStyle name="Millares 2 28" xfId="103"/>
    <cellStyle name="Millares 2 29" xfId="108"/>
    <cellStyle name="Millares 2 3" xfId="47"/>
    <cellStyle name="Millares 2 30" xfId="110"/>
    <cellStyle name="Millares 2 4" xfId="54"/>
    <cellStyle name="Millares 2 5" xfId="50"/>
    <cellStyle name="Millares 2 6" xfId="56"/>
    <cellStyle name="Millares 2 7" xfId="57"/>
    <cellStyle name="Millares 2 8" xfId="67"/>
    <cellStyle name="Millares 2 9" xfId="61"/>
    <cellStyle name="Millares 32" xfId="23"/>
    <cellStyle name="Millares 32 2" xfId="35"/>
    <cellStyle name="Millares_1ERA Q MAYO  EMPLEADOS F 2011 REV 2" xfId="5"/>
    <cellStyle name="Millares_1ERA Q MAYO  EMPLEADOS F 2011 REV 2 2" xfId="112"/>
    <cellStyle name="Moneda" xfId="114" builtinId="4"/>
    <cellStyle name="Neutral 1" xfId="24"/>
    <cellStyle name="Normal" xfId="0" builtinId="0"/>
    <cellStyle name="Normal 10" xfId="3"/>
    <cellStyle name="Normal 10 2" xfId="40"/>
    <cellStyle name="Normal 15" xfId="73"/>
    <cellStyle name="Normal 18" xfId="78"/>
    <cellStyle name="Normal 2" xfId="7"/>
    <cellStyle name="Normal 2 10" xfId="71"/>
    <cellStyle name="Normal 2 11" xfId="58"/>
    <cellStyle name="Normal 2 12" xfId="66"/>
    <cellStyle name="Normal 2 13" xfId="62"/>
    <cellStyle name="Normal 2 14" xfId="63"/>
    <cellStyle name="Normal 2 15" xfId="79"/>
    <cellStyle name="Normal 2 16" xfId="76"/>
    <cellStyle name="Normal 2 17" xfId="83"/>
    <cellStyle name="Normal 2 18" xfId="60"/>
    <cellStyle name="Normal 2 19" xfId="69"/>
    <cellStyle name="Normal 2 2" xfId="2"/>
    <cellStyle name="Normal 2 20" xfId="89"/>
    <cellStyle name="Normal 2 21" xfId="59"/>
    <cellStyle name="Normal 2 22" xfId="70"/>
    <cellStyle name="Normal 2 23" xfId="80"/>
    <cellStyle name="Normal 2 24" xfId="88"/>
    <cellStyle name="Normal 2 25" xfId="87"/>
    <cellStyle name="Normal 2 26" xfId="91"/>
    <cellStyle name="Normal 2 27" xfId="93"/>
    <cellStyle name="Normal 2 28" xfId="104"/>
    <cellStyle name="Normal 2 29" xfId="107"/>
    <cellStyle name="Normal 2 3" xfId="25"/>
    <cellStyle name="Normal 2 30" xfId="96"/>
    <cellStyle name="Normal 2 31" xfId="105"/>
    <cellStyle name="Normal 2 4" xfId="46"/>
    <cellStyle name="Normal 2 40" xfId="26"/>
    <cellStyle name="Normal 2 5" xfId="51"/>
    <cellStyle name="Normal 2 6" xfId="55"/>
    <cellStyle name="Normal 2 7" xfId="49"/>
    <cellStyle name="Normal 2 8" xfId="52"/>
    <cellStyle name="Normal 2 9" xfId="64"/>
    <cellStyle name="Normal 24" xfId="82"/>
    <cellStyle name="Normal 27" xfId="95"/>
    <cellStyle name="Normal 3" xfId="33"/>
    <cellStyle name="Normal 30" xfId="100"/>
    <cellStyle name="Normal 32" xfId="32"/>
    <cellStyle name="Normal 32 2" xfId="36"/>
    <cellStyle name="Normal 32 3" xfId="39"/>
    <cellStyle name="Normal 32 3 2" xfId="42"/>
    <cellStyle name="Normal 32 3 2 2" xfId="45"/>
    <cellStyle name="Normal 34" xfId="102"/>
    <cellStyle name="Normal 35" xfId="109"/>
    <cellStyle name="Normal 4" xfId="37"/>
    <cellStyle name="Normal 4 2" xfId="41"/>
    <cellStyle name="Normal 5" xfId="43"/>
    <cellStyle name="Normal 6" xfId="27"/>
    <cellStyle name="Normal 7" xfId="48"/>
    <cellStyle name="Normal 8" xfId="53"/>
    <cellStyle name="Normal_1ERA Q MAYO  EMPLEADOS F 2011 REV 2" xfId="4"/>
    <cellStyle name="Normal_1ERA Q MAYO  EMPLEADOS F 2011 REV 2 2" xfId="111"/>
    <cellStyle name="Note 1" xfId="28"/>
    <cellStyle name="Porcentaje" xfId="1" builtinId="5"/>
    <cellStyle name="Porcentaje 2" xfId="38"/>
    <cellStyle name="Porcentaje 3" xfId="44"/>
    <cellStyle name="Status 1" xfId="29"/>
    <cellStyle name="Text 1" xfId="30"/>
    <cellStyle name="Warning 1" xfId="31"/>
  </cellStyles>
  <dxfs count="21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condense val="0"/>
        <extend val="0"/>
        <color indexed="9"/>
      </font>
    </dxf>
    <dxf>
      <font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</dxfs>
  <tableStyles count="0" defaultTableStyle="TableStyleMedium2" defaultPivotStyle="PivotStyleLight16"/>
  <colors>
    <mruColors>
      <color rgb="FFFF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1310368</xdr:colOff>
      <xdr:row>1</xdr:row>
      <xdr:rowOff>118382</xdr:rowOff>
    </xdr:from>
    <xdr:to>
      <xdr:col>10</xdr:col>
      <xdr:colOff>660987</xdr:colOff>
      <xdr:row>2</xdr:row>
      <xdr:rowOff>203744</xdr:rowOff>
    </xdr:to>
    <xdr:pic>
      <xdr:nvPicPr>
        <xdr:cNvPr id="6" name="3 Imagen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4618" y="349703"/>
          <a:ext cx="662668" cy="45275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7</xdr:col>
      <xdr:colOff>581490</xdr:colOff>
      <xdr:row>2</xdr:row>
      <xdr:rowOff>19957</xdr:rowOff>
    </xdr:to>
    <xdr:pic>
      <xdr:nvPicPr>
        <xdr:cNvPr id="4" name="Imagen 3" descr="C:\Users\Director Talento Hum\Downloads\CINTILLO NUEVO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7853" y="224118"/>
          <a:ext cx="5612931" cy="3897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1310368</xdr:colOff>
      <xdr:row>1</xdr:row>
      <xdr:rowOff>118382</xdr:rowOff>
    </xdr:from>
    <xdr:to>
      <xdr:col>10</xdr:col>
      <xdr:colOff>662668</xdr:colOff>
      <xdr:row>3</xdr:row>
      <xdr:rowOff>3719</xdr:rowOff>
    </xdr:to>
    <xdr:pic>
      <xdr:nvPicPr>
        <xdr:cNvPr id="2" name="3 Imagen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1468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9</xdr:col>
      <xdr:colOff>593816</xdr:colOff>
      <xdr:row>2</xdr:row>
      <xdr:rowOff>19957</xdr:rowOff>
    </xdr:to>
    <xdr:pic>
      <xdr:nvPicPr>
        <xdr:cNvPr id="3" name="Imagen 2" descr="C:\Users\Director Talento Hum\Downloads\CINTILLO NUEVO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3491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11</xdr:col>
      <xdr:colOff>665069</xdr:colOff>
      <xdr:row>2</xdr:row>
      <xdr:rowOff>203744</xdr:rowOff>
    </xdr:to>
    <xdr:pic>
      <xdr:nvPicPr>
        <xdr:cNvPr id="4" name="3 Imagen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346982"/>
          <a:ext cx="665069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17</xdr:col>
      <xdr:colOff>1119372</xdr:colOff>
      <xdr:row>2</xdr:row>
      <xdr:rowOff>19957</xdr:rowOff>
    </xdr:to>
    <xdr:pic>
      <xdr:nvPicPr>
        <xdr:cNvPr id="5" name="Imagen 3" descr="C:\Users\Director Talento Hum\Downloads\CINTILLO NUEVO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05647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10</xdr:col>
      <xdr:colOff>81643</xdr:colOff>
      <xdr:row>2</xdr:row>
      <xdr:rowOff>203744</xdr:rowOff>
    </xdr:to>
    <xdr:pic>
      <xdr:nvPicPr>
        <xdr:cNvPr id="6" name="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55343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7</xdr:col>
      <xdr:colOff>581490</xdr:colOff>
      <xdr:row>2</xdr:row>
      <xdr:rowOff>19957</xdr:rowOff>
    </xdr:to>
    <xdr:pic>
      <xdr:nvPicPr>
        <xdr:cNvPr id="7" name="Imagen 3" descr="C:\Users\Director Talento Hum\Downloads\CINTILLO NUEVO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0690" cy="39143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1</xdr:row>
      <xdr:rowOff>0</xdr:rowOff>
    </xdr:from>
    <xdr:to>
      <xdr:col>9</xdr:col>
      <xdr:colOff>638175</xdr:colOff>
      <xdr:row>2</xdr:row>
      <xdr:rowOff>95250</xdr:rowOff>
    </xdr:to>
    <xdr:pic>
      <xdr:nvPicPr>
        <xdr:cNvPr id="2" name="1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591800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0</xdr:colOff>
      <xdr:row>2</xdr:row>
      <xdr:rowOff>257175</xdr:rowOff>
    </xdr:to>
    <xdr:pic>
      <xdr:nvPicPr>
        <xdr:cNvPr id="3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636873</xdr:colOff>
      <xdr:row>2</xdr:row>
      <xdr:rowOff>191327</xdr:rowOff>
    </xdr:to>
    <xdr:pic>
      <xdr:nvPicPr>
        <xdr:cNvPr id="4" name="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19050</xdr:colOff>
      <xdr:row>1</xdr:row>
      <xdr:rowOff>0</xdr:rowOff>
    </xdr:from>
    <xdr:to>
      <xdr:col>9</xdr:col>
      <xdr:colOff>638175</xdr:colOff>
      <xdr:row>2</xdr:row>
      <xdr:rowOff>95250</xdr:rowOff>
    </xdr:to>
    <xdr:pic>
      <xdr:nvPicPr>
        <xdr:cNvPr id="5" name="4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591800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0</xdr:colOff>
      <xdr:row>2</xdr:row>
      <xdr:rowOff>257175</xdr:rowOff>
    </xdr:to>
    <xdr:pic>
      <xdr:nvPicPr>
        <xdr:cNvPr id="6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636873</xdr:colOff>
      <xdr:row>2</xdr:row>
      <xdr:rowOff>191327</xdr:rowOff>
    </xdr:to>
    <xdr:pic>
      <xdr:nvPicPr>
        <xdr:cNvPr id="7" name="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</xdr:colOff>
      <xdr:row>1</xdr:row>
      <xdr:rowOff>0</xdr:rowOff>
    </xdr:from>
    <xdr:to>
      <xdr:col>9</xdr:col>
      <xdr:colOff>647700</xdr:colOff>
      <xdr:row>2</xdr:row>
      <xdr:rowOff>95250</xdr:rowOff>
    </xdr:to>
    <xdr:pic>
      <xdr:nvPicPr>
        <xdr:cNvPr id="8" name="7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601325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0</xdr:colOff>
      <xdr:row>2</xdr:row>
      <xdr:rowOff>257175</xdr:rowOff>
    </xdr:to>
    <xdr:pic>
      <xdr:nvPicPr>
        <xdr:cNvPr id="9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636873</xdr:colOff>
      <xdr:row>2</xdr:row>
      <xdr:rowOff>191327</xdr:rowOff>
    </xdr:to>
    <xdr:pic>
      <xdr:nvPicPr>
        <xdr:cNvPr id="10" name="9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10</xdr:col>
      <xdr:colOff>662668</xdr:colOff>
      <xdr:row>2</xdr:row>
      <xdr:rowOff>203744</xdr:rowOff>
    </xdr:to>
    <xdr:pic>
      <xdr:nvPicPr>
        <xdr:cNvPr id="11" name="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1468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260441</xdr:colOff>
      <xdr:row>2</xdr:row>
      <xdr:rowOff>19957</xdr:rowOff>
    </xdr:to>
    <xdr:pic>
      <xdr:nvPicPr>
        <xdr:cNvPr id="12" name="Imagen 11" descr="C:\Users\Director Talento Hum\Downloads\CINTILLO NUEVO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3491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11</xdr:col>
      <xdr:colOff>665069</xdr:colOff>
      <xdr:row>2</xdr:row>
      <xdr:rowOff>203744</xdr:rowOff>
    </xdr:to>
    <xdr:pic>
      <xdr:nvPicPr>
        <xdr:cNvPr id="13" name="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346982"/>
          <a:ext cx="665069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17</xdr:col>
      <xdr:colOff>1119372</xdr:colOff>
      <xdr:row>2</xdr:row>
      <xdr:rowOff>19957</xdr:rowOff>
    </xdr:to>
    <xdr:pic>
      <xdr:nvPicPr>
        <xdr:cNvPr id="14" name="Imagen 3" descr="C:\Users\Director Talento Hum\Downloads\CINTILLO NUEVO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05647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10</xdr:col>
      <xdr:colOff>81643</xdr:colOff>
      <xdr:row>2</xdr:row>
      <xdr:rowOff>203744</xdr:rowOff>
    </xdr:to>
    <xdr:pic>
      <xdr:nvPicPr>
        <xdr:cNvPr id="15" name="3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55343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7</xdr:col>
      <xdr:colOff>581490</xdr:colOff>
      <xdr:row>2</xdr:row>
      <xdr:rowOff>19957</xdr:rowOff>
    </xdr:to>
    <xdr:pic>
      <xdr:nvPicPr>
        <xdr:cNvPr id="16" name="Imagen 3" descr="C:\Users\Director Talento Hum\Downloads\CINTILLO NUEVO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0690" cy="39143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0</xdr:row>
      <xdr:rowOff>0</xdr:rowOff>
    </xdr:from>
    <xdr:to>
      <xdr:col>9</xdr:col>
      <xdr:colOff>638175</xdr:colOff>
      <xdr:row>1</xdr:row>
      <xdr:rowOff>238125</xdr:rowOff>
    </xdr:to>
    <xdr:pic>
      <xdr:nvPicPr>
        <xdr:cNvPr id="2" name="1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591800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0</xdr:colOff>
      <xdr:row>2</xdr:row>
      <xdr:rowOff>57150</xdr:rowOff>
    </xdr:to>
    <xdr:pic>
      <xdr:nvPicPr>
        <xdr:cNvPr id="3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636873</xdr:colOff>
      <xdr:row>1</xdr:row>
      <xdr:rowOff>334202</xdr:rowOff>
    </xdr:to>
    <xdr:pic>
      <xdr:nvPicPr>
        <xdr:cNvPr id="4" name="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19050</xdr:colOff>
      <xdr:row>0</xdr:row>
      <xdr:rowOff>0</xdr:rowOff>
    </xdr:from>
    <xdr:to>
      <xdr:col>9</xdr:col>
      <xdr:colOff>638175</xdr:colOff>
      <xdr:row>1</xdr:row>
      <xdr:rowOff>238125</xdr:rowOff>
    </xdr:to>
    <xdr:pic>
      <xdr:nvPicPr>
        <xdr:cNvPr id="5" name="4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591800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0</xdr:colOff>
      <xdr:row>2</xdr:row>
      <xdr:rowOff>28575</xdr:rowOff>
    </xdr:to>
    <xdr:pic>
      <xdr:nvPicPr>
        <xdr:cNvPr id="6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636873</xdr:colOff>
      <xdr:row>1</xdr:row>
      <xdr:rowOff>334202</xdr:rowOff>
    </xdr:to>
    <xdr:pic>
      <xdr:nvPicPr>
        <xdr:cNvPr id="7" name="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19050</xdr:colOff>
      <xdr:row>0</xdr:row>
      <xdr:rowOff>0</xdr:rowOff>
    </xdr:from>
    <xdr:to>
      <xdr:col>9</xdr:col>
      <xdr:colOff>638175</xdr:colOff>
      <xdr:row>1</xdr:row>
      <xdr:rowOff>238125</xdr:rowOff>
    </xdr:to>
    <xdr:pic>
      <xdr:nvPicPr>
        <xdr:cNvPr id="8" name="7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591800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0</xdr:colOff>
      <xdr:row>2</xdr:row>
      <xdr:rowOff>28575</xdr:rowOff>
    </xdr:to>
    <xdr:pic>
      <xdr:nvPicPr>
        <xdr:cNvPr id="9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636873</xdr:colOff>
      <xdr:row>1</xdr:row>
      <xdr:rowOff>334202</xdr:rowOff>
    </xdr:to>
    <xdr:pic>
      <xdr:nvPicPr>
        <xdr:cNvPr id="10" name="9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</xdr:colOff>
      <xdr:row>0</xdr:row>
      <xdr:rowOff>0</xdr:rowOff>
    </xdr:from>
    <xdr:to>
      <xdr:col>9</xdr:col>
      <xdr:colOff>647700</xdr:colOff>
      <xdr:row>1</xdr:row>
      <xdr:rowOff>238125</xdr:rowOff>
    </xdr:to>
    <xdr:pic>
      <xdr:nvPicPr>
        <xdr:cNvPr id="14" name="13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601325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0</xdr:colOff>
      <xdr:row>2</xdr:row>
      <xdr:rowOff>28575</xdr:rowOff>
    </xdr:to>
    <xdr:pic>
      <xdr:nvPicPr>
        <xdr:cNvPr id="15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636873</xdr:colOff>
      <xdr:row>1</xdr:row>
      <xdr:rowOff>334202</xdr:rowOff>
    </xdr:to>
    <xdr:pic>
      <xdr:nvPicPr>
        <xdr:cNvPr id="16" name="15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1310368</xdr:colOff>
      <xdr:row>0</xdr:row>
      <xdr:rowOff>0</xdr:rowOff>
    </xdr:from>
    <xdr:to>
      <xdr:col>11</xdr:col>
      <xdr:colOff>750794</xdr:colOff>
      <xdr:row>1</xdr:row>
      <xdr:rowOff>228237</xdr:rowOff>
    </xdr:to>
    <xdr:pic>
      <xdr:nvPicPr>
        <xdr:cNvPr id="17" name="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346982"/>
          <a:ext cx="665069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18</xdr:col>
      <xdr:colOff>109722</xdr:colOff>
      <xdr:row>1</xdr:row>
      <xdr:rowOff>162832</xdr:rowOff>
    </xdr:to>
    <xdr:pic>
      <xdr:nvPicPr>
        <xdr:cNvPr id="18" name="Imagen 3" descr="C:\Users\Director Talento Hum\Downloads\CINTILLO NUEVO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05647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0</xdr:row>
      <xdr:rowOff>0</xdr:rowOff>
    </xdr:from>
    <xdr:to>
      <xdr:col>10</xdr:col>
      <xdr:colOff>81643</xdr:colOff>
      <xdr:row>1</xdr:row>
      <xdr:rowOff>228237</xdr:rowOff>
    </xdr:to>
    <xdr:pic>
      <xdr:nvPicPr>
        <xdr:cNvPr id="19" name="3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55343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581490</xdr:colOff>
      <xdr:row>1</xdr:row>
      <xdr:rowOff>162832</xdr:rowOff>
    </xdr:to>
    <xdr:pic>
      <xdr:nvPicPr>
        <xdr:cNvPr id="20" name="Imagen 3" descr="C:\Users\Director Talento Hum\Downloads\CINTILLO NUEVO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0690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10</xdr:col>
      <xdr:colOff>81643</xdr:colOff>
      <xdr:row>3</xdr:row>
      <xdr:rowOff>3719</xdr:rowOff>
    </xdr:to>
    <xdr:pic>
      <xdr:nvPicPr>
        <xdr:cNvPr id="21" name="3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55343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7</xdr:col>
      <xdr:colOff>581490</xdr:colOff>
      <xdr:row>2</xdr:row>
      <xdr:rowOff>19957</xdr:rowOff>
    </xdr:to>
    <xdr:pic>
      <xdr:nvPicPr>
        <xdr:cNvPr id="22" name="Imagen 3" descr="C:\Users\Director Talento Hum\Downloads\CINTILLO NUEVO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0690" cy="39143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1</xdr:row>
      <xdr:rowOff>0</xdr:rowOff>
    </xdr:from>
    <xdr:to>
      <xdr:col>9</xdr:col>
      <xdr:colOff>647700</xdr:colOff>
      <xdr:row>2</xdr:row>
      <xdr:rowOff>95250</xdr:rowOff>
    </xdr:to>
    <xdr:pic>
      <xdr:nvPicPr>
        <xdr:cNvPr id="5" name="4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601325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0</xdr:colOff>
      <xdr:row>2</xdr:row>
      <xdr:rowOff>257175</xdr:rowOff>
    </xdr:to>
    <xdr:pic>
      <xdr:nvPicPr>
        <xdr:cNvPr id="6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636873</xdr:colOff>
      <xdr:row>2</xdr:row>
      <xdr:rowOff>191327</xdr:rowOff>
    </xdr:to>
    <xdr:pic>
      <xdr:nvPicPr>
        <xdr:cNvPr id="7" name="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10</xdr:col>
      <xdr:colOff>662668</xdr:colOff>
      <xdr:row>2</xdr:row>
      <xdr:rowOff>203744</xdr:rowOff>
    </xdr:to>
    <xdr:pic>
      <xdr:nvPicPr>
        <xdr:cNvPr id="8" name="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1468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279491</xdr:colOff>
      <xdr:row>2</xdr:row>
      <xdr:rowOff>19957</xdr:rowOff>
    </xdr:to>
    <xdr:pic>
      <xdr:nvPicPr>
        <xdr:cNvPr id="9" name="Imagen 8" descr="C:\Users\Director Talento Hum\Downloads\CINTILLO NUEVO.pn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3491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11</xdr:col>
      <xdr:colOff>665069</xdr:colOff>
      <xdr:row>2</xdr:row>
      <xdr:rowOff>203744</xdr:rowOff>
    </xdr:to>
    <xdr:pic>
      <xdr:nvPicPr>
        <xdr:cNvPr id="10" name="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346982"/>
          <a:ext cx="665069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17</xdr:col>
      <xdr:colOff>757422</xdr:colOff>
      <xdr:row>2</xdr:row>
      <xdr:rowOff>19957</xdr:rowOff>
    </xdr:to>
    <xdr:pic>
      <xdr:nvPicPr>
        <xdr:cNvPr id="11" name="Imagen 3" descr="C:\Users\Director Talento Hum\Downloads\CINTILLO NUEVO.pn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05647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10</xdr:col>
      <xdr:colOff>81643</xdr:colOff>
      <xdr:row>2</xdr:row>
      <xdr:rowOff>203744</xdr:rowOff>
    </xdr:to>
    <xdr:pic>
      <xdr:nvPicPr>
        <xdr:cNvPr id="12" name="3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55343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7</xdr:col>
      <xdr:colOff>581490</xdr:colOff>
      <xdr:row>2</xdr:row>
      <xdr:rowOff>19957</xdr:rowOff>
    </xdr:to>
    <xdr:pic>
      <xdr:nvPicPr>
        <xdr:cNvPr id="13" name="Imagen 3" descr="C:\Users\Director Talento Hum\Downloads\CINTILLO NUEVO.pn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0690" cy="39143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1</xdr:row>
      <xdr:rowOff>0</xdr:rowOff>
    </xdr:from>
    <xdr:to>
      <xdr:col>9</xdr:col>
      <xdr:colOff>638175</xdr:colOff>
      <xdr:row>2</xdr:row>
      <xdr:rowOff>95250</xdr:rowOff>
    </xdr:to>
    <xdr:pic>
      <xdr:nvPicPr>
        <xdr:cNvPr id="2" name="1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591800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0</xdr:colOff>
      <xdr:row>2</xdr:row>
      <xdr:rowOff>257175</xdr:rowOff>
    </xdr:to>
    <xdr:pic>
      <xdr:nvPicPr>
        <xdr:cNvPr id="3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636873</xdr:colOff>
      <xdr:row>2</xdr:row>
      <xdr:rowOff>191327</xdr:rowOff>
    </xdr:to>
    <xdr:pic>
      <xdr:nvPicPr>
        <xdr:cNvPr id="4" name="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19050</xdr:colOff>
      <xdr:row>1</xdr:row>
      <xdr:rowOff>0</xdr:rowOff>
    </xdr:from>
    <xdr:to>
      <xdr:col>9</xdr:col>
      <xdr:colOff>638175</xdr:colOff>
      <xdr:row>2</xdr:row>
      <xdr:rowOff>95250</xdr:rowOff>
    </xdr:to>
    <xdr:pic>
      <xdr:nvPicPr>
        <xdr:cNvPr id="5" name="4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591800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0</xdr:colOff>
      <xdr:row>2</xdr:row>
      <xdr:rowOff>257175</xdr:rowOff>
    </xdr:to>
    <xdr:pic>
      <xdr:nvPicPr>
        <xdr:cNvPr id="6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636873</xdr:colOff>
      <xdr:row>2</xdr:row>
      <xdr:rowOff>191327</xdr:rowOff>
    </xdr:to>
    <xdr:pic>
      <xdr:nvPicPr>
        <xdr:cNvPr id="7" name="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</xdr:colOff>
      <xdr:row>1</xdr:row>
      <xdr:rowOff>0</xdr:rowOff>
    </xdr:from>
    <xdr:to>
      <xdr:col>9</xdr:col>
      <xdr:colOff>647700</xdr:colOff>
      <xdr:row>2</xdr:row>
      <xdr:rowOff>95250</xdr:rowOff>
    </xdr:to>
    <xdr:pic>
      <xdr:nvPicPr>
        <xdr:cNvPr id="11" name="10 Imagen" descr="Cintillo pe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10601325" y="228600"/>
          <a:ext cx="37623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0</xdr:colOff>
      <xdr:row>2</xdr:row>
      <xdr:rowOff>257175</xdr:rowOff>
    </xdr:to>
    <xdr:pic>
      <xdr:nvPicPr>
        <xdr:cNvPr id="12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9258300" y="228600"/>
          <a:ext cx="800100" cy="628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636873</xdr:colOff>
      <xdr:row>2</xdr:row>
      <xdr:rowOff>191327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228600"/>
          <a:ext cx="636873" cy="56280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10</xdr:col>
      <xdr:colOff>662668</xdr:colOff>
      <xdr:row>2</xdr:row>
      <xdr:rowOff>203744</xdr:rowOff>
    </xdr:to>
    <xdr:pic>
      <xdr:nvPicPr>
        <xdr:cNvPr id="14" name="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1468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88991</xdr:colOff>
      <xdr:row>2</xdr:row>
      <xdr:rowOff>19957</xdr:rowOff>
    </xdr:to>
    <xdr:pic>
      <xdr:nvPicPr>
        <xdr:cNvPr id="15" name="Imagen 14" descr="C:\Users\Director Talento Hum\Downloads\CINTILLO NUEVO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3491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11</xdr:col>
      <xdr:colOff>665069</xdr:colOff>
      <xdr:row>2</xdr:row>
      <xdr:rowOff>203744</xdr:rowOff>
    </xdr:to>
    <xdr:pic>
      <xdr:nvPicPr>
        <xdr:cNvPr id="16" name="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346982"/>
          <a:ext cx="665069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17</xdr:col>
      <xdr:colOff>1119372</xdr:colOff>
      <xdr:row>2</xdr:row>
      <xdr:rowOff>19957</xdr:rowOff>
    </xdr:to>
    <xdr:pic>
      <xdr:nvPicPr>
        <xdr:cNvPr id="17" name="Imagen 3" descr="C:\Users\Director Talento Hum\Downloads\CINTILLO NUEVO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05647" cy="391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1310368</xdr:colOff>
      <xdr:row>1</xdr:row>
      <xdr:rowOff>118382</xdr:rowOff>
    </xdr:from>
    <xdr:to>
      <xdr:col>10</xdr:col>
      <xdr:colOff>81643</xdr:colOff>
      <xdr:row>2</xdr:row>
      <xdr:rowOff>203744</xdr:rowOff>
    </xdr:to>
    <xdr:pic>
      <xdr:nvPicPr>
        <xdr:cNvPr id="18" name="3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55343" y="346982"/>
          <a:ext cx="666750" cy="45683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7</xdr:col>
      <xdr:colOff>581490</xdr:colOff>
      <xdr:row>2</xdr:row>
      <xdr:rowOff>19957</xdr:rowOff>
    </xdr:to>
    <xdr:pic>
      <xdr:nvPicPr>
        <xdr:cNvPr id="19" name="Imagen 3" descr="C:\Users\Director Talento Hum\Downloads\CINTILLO NUEVO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28600"/>
          <a:ext cx="5610690" cy="39143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609600</xdr:colOff>
      <xdr:row>2</xdr:row>
      <xdr:rowOff>142875</xdr:rowOff>
    </xdr:to>
    <xdr:pic>
      <xdr:nvPicPr>
        <xdr:cNvPr id="2" name="1 Imagen" descr="MINEC LOG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419225" y="161925"/>
          <a:ext cx="609600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609600</xdr:colOff>
      <xdr:row>2</xdr:row>
      <xdr:rowOff>0</xdr:rowOff>
    </xdr:to>
    <xdr:pic>
      <xdr:nvPicPr>
        <xdr:cNvPr id="3" name="2 Imagen" descr="Cintillo pe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49"/>
        <a:stretch>
          <a:fillRect/>
        </a:stretch>
      </xdr:blipFill>
      <xdr:spPr bwMode="auto">
        <a:xfrm>
          <a:off x="2286000" y="161925"/>
          <a:ext cx="1333500" cy="485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609600</xdr:colOff>
      <xdr:row>2</xdr:row>
      <xdr:rowOff>77027</xdr:rowOff>
    </xdr:to>
    <xdr:pic>
      <xdr:nvPicPr>
        <xdr:cNvPr id="4" name="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161925"/>
          <a:ext cx="752475" cy="562802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90c4cc2fffb16697/Escritorio/FUNDACION%20M.A%202020/NOMINA%202020/NOMINAS%20DE%20NOVIEMBRE/2DA%20QUINC.%20DE%20NOVIEMBRE%202020/Nueva%20carpeta/NOMINA%202DA%20QUINCENA%20NOVIEMBRE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rector%20Talento%20Hum\Downloads\Users\Mayra%20Perez\Desktop\mision%20arbol\septiembre\septiemmbre%201ra%20q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INA"/>
      <sheetName val="Hoja1"/>
      <sheetName val="EGRESO"/>
      <sheetName val="NOMINA OTROS BANCOS"/>
      <sheetName val="Resumen "/>
      <sheetName val="ORDEN DE PAGO"/>
      <sheetName val="MACRO NOMINA"/>
      <sheetName val="IMPUTACIONES TICKES"/>
      <sheetName val="ORDEN DE PAGO ALIMENTACION"/>
      <sheetName val="MACRO TICKET"/>
      <sheetName val="TICKES OTROS BANCO"/>
      <sheetName val="Tabulador Alto Nivel - Direcció"/>
      <sheetName val="CONTMACRO"/>
      <sheetName val="TabuladorAdministrativo"/>
      <sheetName val="Tabulador Obreros 10-2019"/>
    </sheetNames>
    <sheetDataSet>
      <sheetData sheetId="0">
        <row r="2">
          <cell r="F2" t="str">
            <v>30/11/2020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D6" t="str">
            <v>Presidente</v>
          </cell>
        </row>
      </sheetData>
      <sheetData sheetId="12">
        <row r="5">
          <cell r="A5">
            <v>0</v>
          </cell>
          <cell r="B5">
            <v>0</v>
          </cell>
        </row>
        <row r="6">
          <cell r="A6">
            <v>1</v>
          </cell>
          <cell r="B6">
            <v>0.02</v>
          </cell>
        </row>
        <row r="7">
          <cell r="A7">
            <v>2</v>
          </cell>
          <cell r="B7">
            <v>0.04</v>
          </cell>
        </row>
        <row r="8">
          <cell r="A8">
            <v>3</v>
          </cell>
          <cell r="B8">
            <v>0.06</v>
          </cell>
        </row>
        <row r="9">
          <cell r="A9">
            <v>4</v>
          </cell>
          <cell r="B9">
            <v>0.08</v>
          </cell>
        </row>
        <row r="10">
          <cell r="A10">
            <v>5</v>
          </cell>
          <cell r="B10">
            <v>0.1</v>
          </cell>
        </row>
        <row r="11">
          <cell r="A11">
            <v>6</v>
          </cell>
          <cell r="B11">
            <v>0.12</v>
          </cell>
        </row>
        <row r="12">
          <cell r="A12">
            <v>7</v>
          </cell>
          <cell r="B12">
            <v>0.15</v>
          </cell>
        </row>
        <row r="13">
          <cell r="A13">
            <v>8</v>
          </cell>
          <cell r="B13">
            <v>0.17</v>
          </cell>
        </row>
        <row r="14">
          <cell r="A14">
            <v>9</v>
          </cell>
          <cell r="B14">
            <v>0.2</v>
          </cell>
        </row>
        <row r="15">
          <cell r="A15">
            <v>10</v>
          </cell>
          <cell r="B15">
            <v>0.22</v>
          </cell>
        </row>
        <row r="16">
          <cell r="A16">
            <v>11</v>
          </cell>
          <cell r="B16">
            <v>0.25</v>
          </cell>
        </row>
        <row r="17">
          <cell r="A17">
            <v>12</v>
          </cell>
          <cell r="B17">
            <v>0.28000000000000003</v>
          </cell>
        </row>
        <row r="18">
          <cell r="A18">
            <v>13</v>
          </cell>
          <cell r="B18">
            <v>0.3</v>
          </cell>
        </row>
        <row r="19">
          <cell r="A19">
            <v>14</v>
          </cell>
          <cell r="B19">
            <v>0.33</v>
          </cell>
        </row>
        <row r="20">
          <cell r="A20">
            <v>15</v>
          </cell>
          <cell r="B20">
            <v>0.36</v>
          </cell>
        </row>
        <row r="21">
          <cell r="A21">
            <v>16</v>
          </cell>
          <cell r="B21">
            <v>0.39</v>
          </cell>
        </row>
        <row r="22">
          <cell r="A22">
            <v>17</v>
          </cell>
          <cell r="B22">
            <v>0.42</v>
          </cell>
        </row>
        <row r="23">
          <cell r="A23">
            <v>18</v>
          </cell>
          <cell r="B23">
            <v>0.46</v>
          </cell>
        </row>
        <row r="24">
          <cell r="A24">
            <v>19</v>
          </cell>
          <cell r="B24">
            <v>0.49</v>
          </cell>
        </row>
        <row r="25">
          <cell r="A25">
            <v>20</v>
          </cell>
          <cell r="B25">
            <v>0.52</v>
          </cell>
        </row>
        <row r="26">
          <cell r="A26">
            <v>21</v>
          </cell>
          <cell r="B26">
            <v>0.56000000000000005</v>
          </cell>
        </row>
        <row r="27">
          <cell r="A27">
            <v>22</v>
          </cell>
          <cell r="B27">
            <v>0.59</v>
          </cell>
        </row>
        <row r="28">
          <cell r="A28">
            <v>23</v>
          </cell>
          <cell r="B28">
            <v>0.6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"/>
      <sheetName val="ALTO NIVEL"/>
      <sheetName val="COMISIÓN SIN COBRAR"/>
      <sheetName val="FIJOS"/>
      <sheetName val="JUBILADOS"/>
      <sheetName val="OBRERO"/>
      <sheetName val="CONTRATADO"/>
      <sheetName val="TOTAL NOMINA"/>
      <sheetName val="TABULADOR"/>
      <sheetName val="SUSPENDIDOS"/>
      <sheetName val="EGRESO 2021"/>
      <sheetName val="HONORARIOS P"/>
    </sheetNames>
    <sheetDataSet>
      <sheetData sheetId="0">
        <row r="212">
          <cell r="Y21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1">
          <cell r="A51">
            <v>0</v>
          </cell>
          <cell r="B51">
            <v>0</v>
          </cell>
        </row>
        <row r="52">
          <cell r="A52">
            <v>1</v>
          </cell>
          <cell r="B52">
            <v>0.02</v>
          </cell>
        </row>
        <row r="53">
          <cell r="A53">
            <v>2</v>
          </cell>
          <cell r="B53">
            <v>0.04</v>
          </cell>
        </row>
        <row r="54">
          <cell r="A54">
            <v>3</v>
          </cell>
          <cell r="B54">
            <v>0.06</v>
          </cell>
        </row>
        <row r="55">
          <cell r="A55">
            <v>4</v>
          </cell>
          <cell r="B55">
            <v>0.08</v>
          </cell>
        </row>
        <row r="56">
          <cell r="A56">
            <v>5</v>
          </cell>
          <cell r="B56">
            <v>0.1</v>
          </cell>
        </row>
        <row r="57">
          <cell r="A57">
            <v>6</v>
          </cell>
          <cell r="B57">
            <v>0.12</v>
          </cell>
        </row>
        <row r="58">
          <cell r="A58">
            <v>7</v>
          </cell>
          <cell r="B58">
            <v>0.15</v>
          </cell>
        </row>
        <row r="59">
          <cell r="A59">
            <v>8</v>
          </cell>
          <cell r="B59">
            <v>0.17</v>
          </cell>
        </row>
        <row r="60">
          <cell r="A60">
            <v>9</v>
          </cell>
          <cell r="B60">
            <v>0.2</v>
          </cell>
        </row>
        <row r="61">
          <cell r="A61">
            <v>10</v>
          </cell>
          <cell r="B61">
            <v>0.22</v>
          </cell>
        </row>
        <row r="62">
          <cell r="A62">
            <v>11</v>
          </cell>
          <cell r="B62">
            <v>0.25</v>
          </cell>
        </row>
        <row r="63">
          <cell r="A63">
            <v>12</v>
          </cell>
          <cell r="B63">
            <v>0.28000000000000003</v>
          </cell>
        </row>
        <row r="64">
          <cell r="A64">
            <v>13</v>
          </cell>
          <cell r="B64">
            <v>0.3</v>
          </cell>
        </row>
        <row r="65">
          <cell r="A65">
            <v>14</v>
          </cell>
          <cell r="B65">
            <v>0.33</v>
          </cell>
        </row>
        <row r="66">
          <cell r="A66">
            <v>15</v>
          </cell>
          <cell r="B66">
            <v>0.36</v>
          </cell>
        </row>
        <row r="67">
          <cell r="A67">
            <v>16</v>
          </cell>
          <cell r="B67">
            <v>0.39</v>
          </cell>
          <cell r="D67">
            <v>1750000</v>
          </cell>
        </row>
        <row r="68">
          <cell r="A68">
            <v>17</v>
          </cell>
          <cell r="B68">
            <v>0.42</v>
          </cell>
        </row>
        <row r="69">
          <cell r="A69">
            <v>18</v>
          </cell>
          <cell r="B69">
            <v>0.46</v>
          </cell>
        </row>
        <row r="70">
          <cell r="A70">
            <v>19</v>
          </cell>
          <cell r="B70">
            <v>0.49</v>
          </cell>
          <cell r="D70">
            <v>0.7</v>
          </cell>
        </row>
        <row r="71">
          <cell r="A71">
            <v>20</v>
          </cell>
          <cell r="B71">
            <v>0.52</v>
          </cell>
        </row>
        <row r="72">
          <cell r="A72">
            <v>21</v>
          </cell>
          <cell r="B72">
            <v>0.56000000000000005</v>
          </cell>
          <cell r="D72">
            <v>0.8</v>
          </cell>
        </row>
        <row r="73">
          <cell r="A73">
            <v>22</v>
          </cell>
          <cell r="B73">
            <v>0.59</v>
          </cell>
        </row>
        <row r="74">
          <cell r="A74">
            <v>23</v>
          </cell>
          <cell r="B74">
            <v>0.6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CADR.IUTARC@G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843"/>
  <sheetViews>
    <sheetView tabSelected="1" topLeftCell="E1" zoomScale="85" zoomScaleNormal="85" workbookViewId="0">
      <pane ySplit="8" topLeftCell="A119" activePane="bottomLeft" state="frozen"/>
      <selection pane="bottomLeft" activeCell="F122" sqref="F122"/>
    </sheetView>
  </sheetViews>
  <sheetFormatPr baseColWidth="10" defaultRowHeight="15"/>
  <cols>
    <col min="1" max="1" width="6.7109375" style="836" customWidth="1"/>
    <col min="2" max="2" width="28.7109375" style="836" customWidth="1"/>
    <col min="3" max="3" width="11.5703125" style="1449" customWidth="1"/>
    <col min="4" max="4" width="43" style="836" customWidth="1"/>
    <col min="5" max="5" width="7.85546875" style="836" customWidth="1"/>
    <col min="6" max="6" width="50.140625" style="836" customWidth="1"/>
    <col min="7" max="7" width="17.42578125" style="836" customWidth="1"/>
    <col min="8" max="8" width="24.5703125" style="836" customWidth="1"/>
    <col min="9" max="9" width="20.42578125" style="1265" customWidth="1"/>
    <col min="10" max="10" width="11.42578125" style="836" customWidth="1"/>
    <col min="11" max="11" width="12.140625" style="1450" customWidth="1"/>
    <col min="12" max="12" width="11.7109375" style="1451" customWidth="1"/>
    <col min="13" max="13" width="10.85546875" style="1451" customWidth="1"/>
    <col min="14" max="14" width="22.140625" style="836" customWidth="1"/>
    <col min="15" max="15" width="11.42578125" style="836" customWidth="1"/>
    <col min="16" max="16" width="12.28515625" style="836" customWidth="1"/>
    <col min="17" max="17" width="11.42578125" style="836" customWidth="1"/>
    <col min="18" max="18" width="21.42578125" style="680" customWidth="1"/>
    <col min="19" max="19" width="10" style="677" customWidth="1"/>
    <col min="20" max="20" width="13.5703125" style="676" customWidth="1"/>
    <col min="21" max="21" width="11.42578125" style="677" customWidth="1"/>
    <col min="22" max="22" width="12.7109375" style="681" customWidth="1"/>
    <col min="23" max="23" width="18.28515625" style="681" customWidth="1"/>
    <col min="24" max="24" width="18.28515625" style="677" customWidth="1"/>
    <col min="25" max="25" width="11.42578125" style="676" customWidth="1"/>
    <col min="26" max="26" width="12.42578125" style="685" customWidth="1"/>
    <col min="27" max="30" width="32" style="682" customWidth="1"/>
    <col min="31" max="32" width="32" style="683" customWidth="1"/>
    <col min="33" max="37" width="32" style="682" customWidth="1"/>
    <col min="38" max="38" width="26.85546875" style="682" customWidth="1"/>
    <col min="39" max="52" width="32" style="682" customWidth="1"/>
    <col min="53" max="53" width="32" style="684" customWidth="1"/>
    <col min="54" max="54" width="39.42578125" style="685" customWidth="1"/>
    <col min="55" max="55" width="25.42578125" style="685" customWidth="1"/>
    <col min="56" max="56" width="17" style="685" customWidth="1"/>
    <col min="57" max="57" width="16.140625" style="685" bestFit="1" customWidth="1"/>
    <col min="58" max="58" width="15.140625" style="685" bestFit="1" customWidth="1"/>
    <col min="59" max="59" width="17.140625" style="685" bestFit="1" customWidth="1"/>
    <col min="60" max="60" width="16.42578125" style="685" bestFit="1" customWidth="1"/>
    <col min="61" max="64" width="16.140625" style="685" bestFit="1" customWidth="1"/>
    <col min="65" max="65" width="17.28515625" style="685" bestFit="1" customWidth="1"/>
    <col min="66" max="66" width="14.7109375" style="685" bestFit="1" customWidth="1"/>
    <col min="67" max="67" width="11.5703125" style="685" bestFit="1" customWidth="1"/>
    <col min="68" max="68" width="15.42578125" style="685" bestFit="1" customWidth="1"/>
    <col min="69" max="69" width="11.5703125" style="685" bestFit="1" customWidth="1"/>
    <col min="70" max="70" width="15.42578125" style="685" bestFit="1" customWidth="1"/>
    <col min="71" max="73" width="11.5703125" style="685" bestFit="1" customWidth="1"/>
    <col min="74" max="16384" width="11.42578125" style="685"/>
  </cols>
  <sheetData>
    <row r="1" spans="1:73" ht="18" customHeight="1">
      <c r="A1" s="1448"/>
      <c r="BN1" s="686">
        <f ca="1">+TODAY()</f>
        <v>44615</v>
      </c>
      <c r="BO1" s="685" t="s">
        <v>629</v>
      </c>
      <c r="BP1" s="685" t="s">
        <v>629</v>
      </c>
      <c r="BQ1" s="685" t="s">
        <v>630</v>
      </c>
      <c r="BR1" s="685" t="s">
        <v>631</v>
      </c>
      <c r="BS1" s="685" t="s">
        <v>632</v>
      </c>
      <c r="BT1" s="685" t="s">
        <v>633</v>
      </c>
      <c r="BU1" s="685" t="s">
        <v>633</v>
      </c>
    </row>
    <row r="2" spans="1:73" ht="29.25" customHeight="1">
      <c r="A2" s="920"/>
      <c r="B2" s="922"/>
      <c r="M2" s="1452" t="s">
        <v>2372</v>
      </c>
      <c r="N2" s="852"/>
      <c r="Y2" s="933"/>
      <c r="BB2" s="689" t="s">
        <v>625</v>
      </c>
      <c r="BC2" s="689" t="s">
        <v>627</v>
      </c>
      <c r="BD2" s="689" t="s">
        <v>626</v>
      </c>
      <c r="BN2" s="690">
        <v>44324</v>
      </c>
      <c r="BO2" s="691">
        <v>0.04</v>
      </c>
      <c r="BP2" s="691">
        <v>0.09</v>
      </c>
      <c r="BQ2" s="691">
        <v>0.01</v>
      </c>
      <c r="BR2" s="691">
        <v>0.02</v>
      </c>
      <c r="BS2" s="691">
        <v>0.03</v>
      </c>
      <c r="BT2" s="691">
        <v>0.02</v>
      </c>
      <c r="BU2" s="685">
        <v>5.0000000000000001E-3</v>
      </c>
    </row>
    <row r="3" spans="1:73" ht="22.5" customHeight="1">
      <c r="A3" s="1453"/>
      <c r="B3" s="922"/>
      <c r="Y3" s="1316"/>
      <c r="AA3" s="682">
        <f>AA5+AL5+AM5</f>
        <v>3938.2999999999947</v>
      </c>
      <c r="AE3" s="683">
        <f>AE5+AF5</f>
        <v>444.5</v>
      </c>
      <c r="AK3" s="682">
        <f>AK5+AJ5</f>
        <v>4815.5200000000004</v>
      </c>
      <c r="AO3" s="1507">
        <f>AO5+BD6</f>
        <v>139.98999999999955</v>
      </c>
      <c r="AP3" s="1507">
        <f>AP5+BE6</f>
        <v>55.269999999999783</v>
      </c>
      <c r="AQ3" s="1507">
        <v>0</v>
      </c>
      <c r="AR3" s="1507">
        <f>AR5+BG6</f>
        <v>113.92999999999955</v>
      </c>
      <c r="AS3" s="1507">
        <f>AS5+BI6</f>
        <v>315.090000000001</v>
      </c>
      <c r="AT3" s="1507">
        <f>AT5+BJ6</f>
        <v>110.34999999999957</v>
      </c>
      <c r="AU3" s="1507">
        <f>AU5+BK6</f>
        <v>69.999999999999716</v>
      </c>
      <c r="AV3" s="1507">
        <f>AV5+BL6</f>
        <v>113.92999999999955</v>
      </c>
      <c r="BB3" s="692" t="s">
        <v>622</v>
      </c>
      <c r="BC3" s="693">
        <f>+COUNTA(M9:M3816)</f>
        <v>23</v>
      </c>
      <c r="BD3" s="694">
        <f>+SUM($BA$9:$BA$831)-BD4</f>
        <v>559.7400000000016</v>
      </c>
      <c r="BN3" s="695" t="s">
        <v>609</v>
      </c>
      <c r="BO3" s="696" t="s">
        <v>610</v>
      </c>
      <c r="BP3" s="696" t="s">
        <v>611</v>
      </c>
      <c r="BQ3" s="697" t="s">
        <v>612</v>
      </c>
      <c r="BR3" s="697" t="s">
        <v>613</v>
      </c>
    </row>
    <row r="4" spans="1:73" ht="19.5" customHeight="1">
      <c r="A4" s="837"/>
      <c r="B4" s="922"/>
      <c r="D4" s="838"/>
      <c r="E4" s="838"/>
      <c r="F4" s="837"/>
      <c r="G4" s="837"/>
      <c r="H4" s="838"/>
      <c r="I4" s="1591" t="s">
        <v>0</v>
      </c>
      <c r="J4" s="1591"/>
      <c r="K4" s="1591"/>
      <c r="L4" s="1591"/>
      <c r="M4" s="1591"/>
      <c r="N4" s="1591"/>
      <c r="O4" s="1591"/>
      <c r="P4" s="838"/>
      <c r="Q4" s="838"/>
      <c r="S4" s="699"/>
      <c r="T4" s="1396"/>
      <c r="U4" s="699"/>
      <c r="V4" s="700"/>
      <c r="W4" s="700"/>
      <c r="X4" s="699"/>
      <c r="AA4" s="701">
        <f t="shared" ref="AA4:AU4" si="0">SUBTOTAL(3,AA9:AA799)</f>
        <v>412</v>
      </c>
      <c r="AB4" s="701">
        <f t="shared" si="0"/>
        <v>412</v>
      </c>
      <c r="AC4" s="701">
        <f t="shared" si="0"/>
        <v>412</v>
      </c>
      <c r="AD4" s="701">
        <f t="shared" si="0"/>
        <v>412</v>
      </c>
      <c r="AE4" s="701">
        <f t="shared" si="0"/>
        <v>412</v>
      </c>
      <c r="AF4" s="701">
        <f t="shared" si="0"/>
        <v>791</v>
      </c>
      <c r="AG4" s="701">
        <f t="shared" si="0"/>
        <v>0</v>
      </c>
      <c r="AH4" s="701">
        <f t="shared" si="0"/>
        <v>412</v>
      </c>
      <c r="AI4" s="701">
        <f t="shared" si="0"/>
        <v>412</v>
      </c>
      <c r="AJ4" s="701">
        <f t="shared" si="0"/>
        <v>412</v>
      </c>
      <c r="AK4" s="701">
        <f t="shared" si="0"/>
        <v>412</v>
      </c>
      <c r="AL4" s="701">
        <f t="shared" si="0"/>
        <v>22</v>
      </c>
      <c r="AM4" s="1508">
        <f t="shared" si="0"/>
        <v>0</v>
      </c>
      <c r="AN4" s="701">
        <f t="shared" si="0"/>
        <v>0</v>
      </c>
      <c r="AO4" s="701">
        <f t="shared" si="0"/>
        <v>411</v>
      </c>
      <c r="AP4" s="701">
        <f t="shared" si="0"/>
        <v>411</v>
      </c>
      <c r="AQ4" s="701">
        <f t="shared" si="0"/>
        <v>411</v>
      </c>
      <c r="AR4" s="701">
        <f t="shared" si="0"/>
        <v>411</v>
      </c>
      <c r="AS4" s="701">
        <f t="shared" si="0"/>
        <v>411</v>
      </c>
      <c r="AT4" s="701">
        <f t="shared" si="0"/>
        <v>411</v>
      </c>
      <c r="AU4" s="701">
        <f t="shared" si="0"/>
        <v>411</v>
      </c>
      <c r="AV4" s="701">
        <f>SUBTOTAL(3,AV9:AV800)</f>
        <v>411</v>
      </c>
      <c r="AW4" s="701">
        <f>SUBTOTAL(3,AW9:AW799)</f>
        <v>412</v>
      </c>
      <c r="AX4" s="701">
        <f>SUBTOTAL(3,AX9:AX799)</f>
        <v>412</v>
      </c>
      <c r="AY4" s="701">
        <f>SUBTOTAL(3,AY9:AY799)</f>
        <v>0</v>
      </c>
      <c r="AZ4" s="701">
        <f>SUBTOTAL(3,AZ9:AZ799)</f>
        <v>412</v>
      </c>
      <c r="BA4" s="701">
        <f>SUBTOTAL(3,BA9:BA799)</f>
        <v>412</v>
      </c>
      <c r="BB4" s="692" t="s">
        <v>623</v>
      </c>
      <c r="BC4" s="702">
        <f>+COUNTIFS($N$9:$N$4703,GLOBAL!$N$240)</f>
        <v>389</v>
      </c>
      <c r="BD4" s="703">
        <f>+SUMIFS($BA$9:$BA$831,$N$9:$N$831,'EGRESO 2021'!$N$246)</f>
        <v>10751.300000000016</v>
      </c>
      <c r="BE4" s="704"/>
      <c r="BF4" s="704"/>
      <c r="BG4" s="704"/>
      <c r="BH4" s="704"/>
      <c r="BI4" s="704"/>
      <c r="BJ4" s="704"/>
      <c r="BK4" s="704"/>
      <c r="BL4" s="704"/>
      <c r="BM4" s="704"/>
      <c r="BN4" s="705">
        <v>7000000</v>
      </c>
      <c r="BO4" s="705">
        <v>5</v>
      </c>
      <c r="BP4" s="705">
        <f>BN4*BO4</f>
        <v>35000000</v>
      </c>
      <c r="BQ4" s="706">
        <v>5</v>
      </c>
      <c r="BR4" s="705">
        <f>BQ4*BN4</f>
        <v>35000000</v>
      </c>
    </row>
    <row r="5" spans="1:73" ht="27.75" customHeight="1">
      <c r="A5" s="838"/>
      <c r="B5" s="838"/>
      <c r="C5" s="1454"/>
      <c r="D5" s="837"/>
      <c r="E5" s="838"/>
      <c r="G5" s="922"/>
      <c r="H5" s="838"/>
      <c r="I5" s="1591" t="s">
        <v>2359</v>
      </c>
      <c r="J5" s="1591"/>
      <c r="K5" s="1591"/>
      <c r="L5" s="1591"/>
      <c r="M5" s="1591"/>
      <c r="N5" s="1591"/>
      <c r="O5" s="1591"/>
      <c r="P5" s="838"/>
      <c r="Q5" s="838"/>
      <c r="S5" s="699"/>
      <c r="T5" s="1396"/>
      <c r="U5" s="699"/>
      <c r="V5" s="700"/>
      <c r="W5" s="700"/>
      <c r="X5" s="699"/>
      <c r="AA5" s="707">
        <f t="shared" ref="AA5:AU5" si="1">+SUBTOTAL(9,AA9:AA877)</f>
        <v>3058.2999999999947</v>
      </c>
      <c r="AB5" s="707">
        <f t="shared" si="1"/>
        <v>343.12999999999937</v>
      </c>
      <c r="AC5" s="707">
        <f t="shared" si="1"/>
        <v>135.5899999999998</v>
      </c>
      <c r="AD5" s="707">
        <f t="shared" si="1"/>
        <v>96.376000000000005</v>
      </c>
      <c r="AE5" s="707">
        <f t="shared" si="1"/>
        <v>161</v>
      </c>
      <c r="AF5" s="707">
        <f t="shared" si="1"/>
        <v>283.5</v>
      </c>
      <c r="AG5" s="707">
        <f t="shared" si="1"/>
        <v>0</v>
      </c>
      <c r="AH5" s="707">
        <f t="shared" si="1"/>
        <v>3794.3959999999875</v>
      </c>
      <c r="AI5" s="707">
        <f t="shared" si="1"/>
        <v>1750.3666666666668</v>
      </c>
      <c r="AJ5" s="707">
        <f t="shared" si="1"/>
        <v>0</v>
      </c>
      <c r="AK5" s="707">
        <f t="shared" si="1"/>
        <v>4815.5200000000004</v>
      </c>
      <c r="AL5" s="707">
        <f t="shared" si="1"/>
        <v>880</v>
      </c>
      <c r="AM5" s="707">
        <f t="shared" si="1"/>
        <v>0</v>
      </c>
      <c r="AN5" s="707">
        <f t="shared" si="1"/>
        <v>0</v>
      </c>
      <c r="AO5" s="707">
        <f t="shared" si="1"/>
        <v>139.98999999999955</v>
      </c>
      <c r="AP5" s="707">
        <f t="shared" si="1"/>
        <v>55.269999999999783</v>
      </c>
      <c r="AQ5" s="707">
        <f t="shared" si="1"/>
        <v>17.499999999999929</v>
      </c>
      <c r="AR5" s="707">
        <f t="shared" si="1"/>
        <v>113.92999999999955</v>
      </c>
      <c r="AS5" s="707">
        <f t="shared" si="1"/>
        <v>315.090000000001</v>
      </c>
      <c r="AT5" s="707">
        <f t="shared" si="1"/>
        <v>110.34999999999957</v>
      </c>
      <c r="AU5" s="707">
        <f t="shared" si="1"/>
        <v>69.999999999999716</v>
      </c>
      <c r="AV5" s="707">
        <f>+SUBTOTAL(9,AV9:AV878)</f>
        <v>113.92999999999955</v>
      </c>
      <c r="AW5" s="707">
        <f>+SUBTOTAL(9,AW9:AW877)</f>
        <v>11523.799999999981</v>
      </c>
      <c r="AX5" s="707">
        <f>+SUBTOTAL(9,AX9:AX877)</f>
        <v>212.76</v>
      </c>
      <c r="AY5" s="707">
        <f>+SUBTOTAL(9,AY9:AY877)</f>
        <v>0</v>
      </c>
      <c r="AZ5" s="707">
        <f>+SUBTOTAL(9,AZ9:AZ877)</f>
        <v>723.29999999999802</v>
      </c>
      <c r="BA5" s="709">
        <f>+SUBTOTAL(9,BA9:BA877)</f>
        <v>11311.040000000017</v>
      </c>
      <c r="BB5" s="710" t="s">
        <v>624</v>
      </c>
      <c r="BC5" s="711">
        <f>SUBTOTAL(9,BC3:BC4)</f>
        <v>412</v>
      </c>
      <c r="BD5" s="712">
        <f>SUM(BD3:BD4)</f>
        <v>11311.040000000017</v>
      </c>
      <c r="BE5" s="704"/>
      <c r="BF5" s="704"/>
      <c r="BG5" s="713"/>
      <c r="BH5" s="704"/>
      <c r="BI5" s="704"/>
      <c r="BJ5" s="704"/>
      <c r="BK5" s="704"/>
      <c r="BL5" s="704"/>
      <c r="BM5" s="704"/>
      <c r="BN5" s="705" t="s">
        <v>614</v>
      </c>
      <c r="BO5" s="705">
        <v>12</v>
      </c>
      <c r="BP5" s="705">
        <f>BO5*BP4</f>
        <v>420000000</v>
      </c>
      <c r="BQ5" s="706">
        <v>12</v>
      </c>
      <c r="BR5" s="705">
        <f>BR4*BQ5</f>
        <v>420000000</v>
      </c>
    </row>
    <row r="6" spans="1:73" ht="30">
      <c r="A6" s="838"/>
      <c r="B6" s="838"/>
      <c r="C6" s="1454"/>
      <c r="D6" s="920"/>
      <c r="E6" s="838"/>
      <c r="F6" s="922"/>
      <c r="G6" s="837"/>
      <c r="H6" s="838"/>
      <c r="I6" s="1591" t="s">
        <v>2</v>
      </c>
      <c r="J6" s="1591"/>
      <c r="K6" s="1591"/>
      <c r="L6" s="1591"/>
      <c r="M6" s="1591"/>
      <c r="N6" s="1591"/>
      <c r="O6" s="1591"/>
      <c r="P6" s="838"/>
      <c r="Q6" s="838"/>
      <c r="S6" s="699"/>
      <c r="T6" s="1396"/>
      <c r="U6" s="699"/>
      <c r="V6" s="932"/>
      <c r="W6" s="932"/>
      <c r="X6" s="699"/>
      <c r="Y6" s="933"/>
      <c r="AA6" s="714"/>
      <c r="AB6" s="715"/>
      <c r="AC6" s="714"/>
      <c r="AE6" s="716"/>
      <c r="AF6" s="716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7"/>
      <c r="BB6" s="704"/>
      <c r="BC6" s="704"/>
      <c r="BD6" s="707">
        <f t="shared" ref="BD6:BM6" si="2">+SUBTOTAL(9,BD9:BD879)</f>
        <v>0</v>
      </c>
      <c r="BE6" s="707">
        <f t="shared" si="2"/>
        <v>0</v>
      </c>
      <c r="BF6" s="707">
        <f t="shared" si="2"/>
        <v>0</v>
      </c>
      <c r="BG6" s="707">
        <f t="shared" si="2"/>
        <v>0</v>
      </c>
      <c r="BH6" s="1404">
        <f t="shared" si="2"/>
        <v>0</v>
      </c>
      <c r="BI6" s="707">
        <f t="shared" si="2"/>
        <v>0</v>
      </c>
      <c r="BJ6" s="707">
        <f t="shared" si="2"/>
        <v>0</v>
      </c>
      <c r="BK6" s="707">
        <f t="shared" si="2"/>
        <v>0</v>
      </c>
      <c r="BL6" s="707">
        <f t="shared" si="2"/>
        <v>0</v>
      </c>
      <c r="BM6" s="1404">
        <f t="shared" si="2"/>
        <v>0</v>
      </c>
      <c r="BN6" s="705" t="s">
        <v>615</v>
      </c>
      <c r="BO6" s="705">
        <v>52</v>
      </c>
      <c r="BP6" s="705">
        <f>BP5/BO6</f>
        <v>8076923.076923077</v>
      </c>
      <c r="BQ6" s="706">
        <v>52</v>
      </c>
      <c r="BR6" s="705">
        <f>BR5/BQ6</f>
        <v>8076923.076923077</v>
      </c>
    </row>
    <row r="7" spans="1:73" ht="51" customHeight="1" thickBot="1">
      <c r="A7" s="1455">
        <f>SUBTOTAL(3,A9:A802)</f>
        <v>412</v>
      </c>
      <c r="B7" s="1577">
        <f>AA3-AA5</f>
        <v>880</v>
      </c>
      <c r="C7" s="1456"/>
      <c r="D7" s="1393"/>
      <c r="N7" s="1395"/>
      <c r="P7" s="1457"/>
      <c r="W7" s="934"/>
      <c r="Y7" s="680"/>
      <c r="AA7" s="1592" t="s">
        <v>502</v>
      </c>
      <c r="AB7" s="1593"/>
      <c r="AC7" s="1593"/>
      <c r="AD7" s="1593"/>
      <c r="AE7" s="1593"/>
      <c r="AF7" s="1593"/>
      <c r="AG7" s="1593"/>
      <c r="AH7" s="1593"/>
      <c r="AI7" s="1593"/>
      <c r="AJ7" s="1593"/>
      <c r="AK7" s="1593"/>
      <c r="AL7" s="1593"/>
      <c r="AM7" s="1594"/>
      <c r="AN7" s="1588" t="s">
        <v>503</v>
      </c>
      <c r="AO7" s="1589"/>
      <c r="AP7" s="1589"/>
      <c r="AQ7" s="1589"/>
      <c r="AR7" s="1595"/>
      <c r="AS7" s="1588" t="s">
        <v>504</v>
      </c>
      <c r="AT7" s="1589"/>
      <c r="AU7" s="1589"/>
      <c r="AV7" s="1595"/>
      <c r="AW7" s="1588" t="s">
        <v>505</v>
      </c>
      <c r="AX7" s="1589"/>
      <c r="AY7" s="1589"/>
      <c r="AZ7" s="1589"/>
      <c r="BA7" s="1590"/>
      <c r="BD7" s="1585" t="s">
        <v>1900</v>
      </c>
      <c r="BE7" s="1585"/>
      <c r="BF7" s="1585"/>
      <c r="BG7" s="1585"/>
      <c r="BH7" s="707">
        <f>+SUBTOTAL(9,BH9:BH880)</f>
        <v>0</v>
      </c>
      <c r="BI7" s="1586" t="s">
        <v>1902</v>
      </c>
      <c r="BJ7" s="1587"/>
      <c r="BK7" s="1587"/>
      <c r="BL7" s="1587"/>
      <c r="BM7" s="707">
        <f>+SUBTOTAL(9,BM9:BM880)</f>
        <v>0</v>
      </c>
      <c r="BN7" s="705" t="s">
        <v>620</v>
      </c>
      <c r="BO7" s="718">
        <v>0.04</v>
      </c>
      <c r="BP7" s="705">
        <f>BP6*BO7</f>
        <v>323076.92307692306</v>
      </c>
      <c r="BQ7" s="719">
        <v>5.0000000000000001E-3</v>
      </c>
      <c r="BR7" s="705">
        <f>BR6*BQ7</f>
        <v>40384.615384615383</v>
      </c>
    </row>
    <row r="8" spans="1:73" s="676" customFormat="1" ht="49.5" customHeight="1" thickTop="1">
      <c r="A8" s="839" t="s">
        <v>3</v>
      </c>
      <c r="B8" s="839" t="s">
        <v>10</v>
      </c>
      <c r="C8" s="1518" t="s">
        <v>4</v>
      </c>
      <c r="D8" s="1553" t="s">
        <v>1809</v>
      </c>
      <c r="E8" s="1539" t="s">
        <v>6</v>
      </c>
      <c r="F8" s="839" t="s">
        <v>7</v>
      </c>
      <c r="G8" s="839" t="s">
        <v>8</v>
      </c>
      <c r="H8" s="839" t="s">
        <v>606</v>
      </c>
      <c r="I8" s="839" t="s">
        <v>9</v>
      </c>
      <c r="J8" s="839" t="s">
        <v>0</v>
      </c>
      <c r="K8" s="1458" t="s">
        <v>11</v>
      </c>
      <c r="L8" s="1459" t="s">
        <v>12</v>
      </c>
      <c r="M8" s="1459" t="s">
        <v>13</v>
      </c>
      <c r="N8" s="839" t="s">
        <v>14</v>
      </c>
      <c r="O8" s="839" t="s">
        <v>15</v>
      </c>
      <c r="P8" s="1394" t="s">
        <v>16</v>
      </c>
      <c r="Q8" s="839" t="s">
        <v>17</v>
      </c>
      <c r="R8" s="722" t="s">
        <v>1122</v>
      </c>
      <c r="S8" s="723" t="s">
        <v>531</v>
      </c>
      <c r="T8" s="724" t="s">
        <v>530</v>
      </c>
      <c r="U8" s="723" t="s">
        <v>532</v>
      </c>
      <c r="V8" s="725" t="s">
        <v>533</v>
      </c>
      <c r="W8" s="923" t="s">
        <v>534</v>
      </c>
      <c r="X8" s="726" t="s">
        <v>1147</v>
      </c>
      <c r="Y8" s="727" t="s">
        <v>529</v>
      </c>
      <c r="Z8" s="1509" t="s">
        <v>1124</v>
      </c>
      <c r="AA8" s="728" t="s">
        <v>506</v>
      </c>
      <c r="AB8" s="728" t="s">
        <v>507</v>
      </c>
      <c r="AC8" s="728" t="s">
        <v>508</v>
      </c>
      <c r="AD8" s="728" t="s">
        <v>509</v>
      </c>
      <c r="AE8" s="728" t="s">
        <v>513</v>
      </c>
      <c r="AF8" s="728" t="s">
        <v>511</v>
      </c>
      <c r="AG8" s="728" t="s">
        <v>512</v>
      </c>
      <c r="AH8" s="728" t="s">
        <v>621</v>
      </c>
      <c r="AI8" s="1510" t="s">
        <v>514</v>
      </c>
      <c r="AJ8" s="728" t="s">
        <v>510</v>
      </c>
      <c r="AK8" s="729" t="s">
        <v>608</v>
      </c>
      <c r="AL8" s="729" t="s">
        <v>1684</v>
      </c>
      <c r="AM8" s="729" t="s">
        <v>968</v>
      </c>
      <c r="AN8" s="730" t="s">
        <v>515</v>
      </c>
      <c r="AO8" s="730" t="s">
        <v>516</v>
      </c>
      <c r="AP8" s="730" t="s">
        <v>517</v>
      </c>
      <c r="AQ8" s="730" t="s">
        <v>518</v>
      </c>
      <c r="AR8" s="730" t="s">
        <v>519</v>
      </c>
      <c r="AS8" s="731" t="s">
        <v>516</v>
      </c>
      <c r="AT8" s="731" t="s">
        <v>517</v>
      </c>
      <c r="AU8" s="731" t="s">
        <v>518</v>
      </c>
      <c r="AV8" s="731" t="s">
        <v>519</v>
      </c>
      <c r="AW8" s="732" t="s">
        <v>520</v>
      </c>
      <c r="AX8" s="732" t="s">
        <v>521</v>
      </c>
      <c r="AY8" s="732" t="s">
        <v>522</v>
      </c>
      <c r="AZ8" s="732" t="s">
        <v>523</v>
      </c>
      <c r="BA8" s="733" t="s">
        <v>524</v>
      </c>
      <c r="BB8" s="734" t="s">
        <v>915</v>
      </c>
      <c r="BC8" s="735"/>
      <c r="BD8" s="736" t="s">
        <v>1896</v>
      </c>
      <c r="BE8" s="736" t="s">
        <v>1897</v>
      </c>
      <c r="BF8" s="736" t="s">
        <v>1898</v>
      </c>
      <c r="BG8" s="736" t="s">
        <v>1899</v>
      </c>
      <c r="BH8" s="737" t="s">
        <v>959</v>
      </c>
      <c r="BI8" s="738" t="s">
        <v>1896</v>
      </c>
      <c r="BJ8" s="738" t="s">
        <v>1897</v>
      </c>
      <c r="BK8" s="738" t="s">
        <v>1898</v>
      </c>
      <c r="BL8" s="738" t="s">
        <v>1899</v>
      </c>
      <c r="BM8" s="737" t="s">
        <v>1901</v>
      </c>
      <c r="BN8" s="705" t="s">
        <v>617</v>
      </c>
      <c r="BO8" s="705">
        <v>4</v>
      </c>
      <c r="BP8" s="705">
        <f>BP7*BO8</f>
        <v>1292307.6923076923</v>
      </c>
      <c r="BQ8" s="706">
        <v>4</v>
      </c>
      <c r="BR8" s="705">
        <f>BR7*BQ8</f>
        <v>161538.46153846153</v>
      </c>
    </row>
    <row r="9" spans="1:73" ht="21" customHeight="1">
      <c r="A9" s="1113" t="s">
        <v>1119</v>
      </c>
      <c r="B9" s="1260" t="s">
        <v>1679</v>
      </c>
      <c r="C9" s="1519">
        <v>11604233</v>
      </c>
      <c r="D9" s="1554" t="s">
        <v>1905</v>
      </c>
      <c r="E9" s="1540" t="s">
        <v>20</v>
      </c>
      <c r="F9" s="1113" t="s">
        <v>496</v>
      </c>
      <c r="G9" s="1113" t="s">
        <v>596</v>
      </c>
      <c r="H9" s="1113" t="s">
        <v>596</v>
      </c>
      <c r="I9" s="1174" t="s">
        <v>2292</v>
      </c>
      <c r="J9" s="1113" t="s">
        <v>991</v>
      </c>
      <c r="K9" s="1460">
        <v>44378</v>
      </c>
      <c r="L9" s="1216" t="s">
        <v>1858</v>
      </c>
      <c r="M9" s="1461"/>
      <c r="N9" s="1113" t="s">
        <v>914</v>
      </c>
      <c r="O9" s="1113" t="s">
        <v>1714</v>
      </c>
      <c r="P9" s="1134" t="s">
        <v>63</v>
      </c>
      <c r="Q9" s="1113" t="s">
        <v>25</v>
      </c>
      <c r="R9" s="1119">
        <f>VLOOKUP($G$9:$G$816,TABULADOR!$D$6:$E$41,2,0)</f>
        <v>8.484</v>
      </c>
      <c r="S9" s="1120">
        <f t="shared" ref="S9:S40" si="3">DATEDIF($K9,$M$2,"Y")</f>
        <v>0</v>
      </c>
      <c r="T9" s="1120">
        <v>0</v>
      </c>
      <c r="U9" s="1121">
        <f t="shared" ref="U9:U40" si="4">$S9+$T9</f>
        <v>0</v>
      </c>
      <c r="V9" s="1122">
        <f>VLOOKUP($U9,TABULADOR!$A$51:$B$74,2)</f>
        <v>0</v>
      </c>
      <c r="W9" s="1122">
        <v>0</v>
      </c>
      <c r="X9" s="1123">
        <v>0</v>
      </c>
      <c r="Y9" s="1124">
        <v>0</v>
      </c>
      <c r="Z9" s="1511">
        <v>15</v>
      </c>
      <c r="AA9" s="1126">
        <f>ROUND($R9/30*$Z9,2)</f>
        <v>4.24</v>
      </c>
      <c r="AB9" s="1126">
        <f>ROUND($AA9*$W9,2)</f>
        <v>0</v>
      </c>
      <c r="AC9" s="1126">
        <f>ROUND($AA9*$V9,2)</f>
        <v>0</v>
      </c>
      <c r="AD9" s="1126">
        <f>VLOOKUP($H$9:$H$1807,TABULADOR!$D$6:$E$41,2,0)-VLOOKUP($G$9:$G$1807,TABULADOR!$D$6:$E$41,2,0)</f>
        <v>0</v>
      </c>
      <c r="AE9" s="1126">
        <f>ROUND((TABULADOR!$D$67)*(GLOBAL!$Y9)/2,)</f>
        <v>0</v>
      </c>
      <c r="AF9" s="1126">
        <f>ROUND(((TABULADOR!$D$67)*(GLOBAL!$Y9)/2)*2,2)</f>
        <v>0</v>
      </c>
      <c r="AG9" s="1119"/>
      <c r="AH9" s="1127">
        <f t="shared" ref="AH9:AH40" si="5">SUM(AA9:AE9)</f>
        <v>4.24</v>
      </c>
      <c r="AI9" s="1119" t="b">
        <f t="shared" ref="AI9:AI40" si="6">IF($S9&gt;=1,IF(MONTH($M$2)=MONTH($K9),(((($AA9+$AB9+$AC9+$AD9)*2)/30)*50),0))</f>
        <v>0</v>
      </c>
      <c r="AJ9" s="1126">
        <v>0</v>
      </c>
      <c r="AK9" s="1126">
        <v>11.5</v>
      </c>
      <c r="AL9" s="1126"/>
      <c r="AM9" s="1512"/>
      <c r="AN9" s="1127"/>
      <c r="AO9" s="1127">
        <f>ROUND(($AH9*$BO$5/$BO$6*$BO$7*$BO$8),2)</f>
        <v>0.16</v>
      </c>
      <c r="AP9" s="1127">
        <f>ROUND(($AH9+$AI9)*$BQ$2,2)</f>
        <v>0.04</v>
      </c>
      <c r="AQ9" s="1127">
        <f>ROUND(($AH9*$BQ$5/$BQ$6*$BQ$7*$BQ$8),2)</f>
        <v>0.02</v>
      </c>
      <c r="AR9" s="1126">
        <f>ROUND(($AH9*$BS$2),2)</f>
        <v>0.13</v>
      </c>
      <c r="AS9" s="1127">
        <f>ROUND(($AO9*$BP$2/$BO$2),2)</f>
        <v>0.36</v>
      </c>
      <c r="AT9" s="1127">
        <f>ROUND((($AH9+$AI9)*$BR$2),2)</f>
        <v>0.08</v>
      </c>
      <c r="AU9" s="1127">
        <f>ROUND(($AQ9*$BT$2/$BU$2),2)</f>
        <v>0.08</v>
      </c>
      <c r="AV9" s="1126">
        <f>ROUND(($AH9*$BS$2),2)</f>
        <v>0.13</v>
      </c>
      <c r="AW9" s="1126">
        <f>ROUND(($AH9+$AK9+$AM9+$AL9+$AJ9+$AF9+$AI9),2)</f>
        <v>15.74</v>
      </c>
      <c r="AX9" s="1126">
        <f>ROUND(($AN9+$AO9+$AP9+$AQ9+$BH9),2)</f>
        <v>0.22</v>
      </c>
      <c r="AY9" s="1127"/>
      <c r="AZ9" s="1126">
        <f>ROUND(($AS9+$AT9+$AU9+$AV9+$AR9+$BM9),2)</f>
        <v>0.78</v>
      </c>
      <c r="BA9" s="1128">
        <f>ROUND(($AW9-$AX9),2)</f>
        <v>15.52</v>
      </c>
      <c r="BB9" s="1129"/>
      <c r="BC9" s="1130"/>
      <c r="BD9" s="1126">
        <f t="shared" ref="BD9:BD40" si="7">($AM9*$BO$5/$BO$6*$BO$7*$BO$8)</f>
        <v>0</v>
      </c>
      <c r="BE9" s="1126">
        <f t="shared" ref="BE9:BE40" si="8">($AM9)*$BQ$2</f>
        <v>0</v>
      </c>
      <c r="BF9" s="1126">
        <f t="shared" ref="BF9:BF40" si="9">($AM9*$BQ$5/$BQ$6*$BQ$7*$BQ$8)</f>
        <v>0</v>
      </c>
      <c r="BG9" s="1126">
        <f t="shared" ref="BG9:BG40" si="10">$AM9*$BS$2</f>
        <v>0</v>
      </c>
      <c r="BH9" s="1131">
        <f t="shared" ref="BH9:BH40" si="11">SUM(BD9:BF9)</f>
        <v>0</v>
      </c>
      <c r="BI9" s="1126">
        <f t="shared" ref="BI9:BI40" si="12">$BD9*$BP$2/$BO$2</f>
        <v>0</v>
      </c>
      <c r="BJ9" s="1126">
        <f t="shared" ref="BJ9:BJ40" si="13">($AM9)*$BR$2</f>
        <v>0</v>
      </c>
      <c r="BK9" s="1126">
        <f t="shared" ref="BK9:BK40" si="14">$BF9*$BT$2/$BU$2</f>
        <v>0</v>
      </c>
      <c r="BL9" s="1126">
        <f t="shared" ref="BL9:BL40" si="15">$AM9*$BS$2</f>
        <v>0</v>
      </c>
      <c r="BM9" s="1131">
        <f t="shared" ref="BM9:BM40" si="16">SUM(BI9:BL9)+BG9</f>
        <v>0</v>
      </c>
    </row>
    <row r="10" spans="1:73" s="774" customFormat="1" ht="21" customHeight="1">
      <c r="A10" s="1113" t="s">
        <v>1119</v>
      </c>
      <c r="B10" s="1140" t="s">
        <v>970</v>
      </c>
      <c r="C10" s="1520">
        <v>17454190</v>
      </c>
      <c r="D10" s="1555" t="s">
        <v>406</v>
      </c>
      <c r="E10" s="1541" t="s">
        <v>20</v>
      </c>
      <c r="F10" s="1142" t="s">
        <v>1644</v>
      </c>
      <c r="G10" s="1142" t="s">
        <v>59</v>
      </c>
      <c r="H10" s="1142" t="s">
        <v>59</v>
      </c>
      <c r="I10" s="1191" t="s">
        <v>1778</v>
      </c>
      <c r="J10" s="1174" t="s">
        <v>991</v>
      </c>
      <c r="K10" s="1462">
        <v>44105</v>
      </c>
      <c r="L10" s="1463" t="s">
        <v>1440</v>
      </c>
      <c r="M10" s="1464"/>
      <c r="N10" s="1146" t="s">
        <v>914</v>
      </c>
      <c r="O10" s="1191" t="s">
        <v>25</v>
      </c>
      <c r="P10" s="1134" t="s">
        <v>63</v>
      </c>
      <c r="Q10" s="1191" t="s">
        <v>25</v>
      </c>
      <c r="R10" s="1127">
        <f>VLOOKUP($G$9:$G$278,TABULADOR!$D$6:$E$41,2,0)</f>
        <v>25.9</v>
      </c>
      <c r="S10" s="1120">
        <f t="shared" si="3"/>
        <v>1</v>
      </c>
      <c r="T10" s="1109">
        <v>0</v>
      </c>
      <c r="U10" s="1120">
        <f t="shared" si="4"/>
        <v>1</v>
      </c>
      <c r="V10" s="1148">
        <f>VLOOKUP($U10,TABULADOR!$A$51:$B$74,2)</f>
        <v>0.02</v>
      </c>
      <c r="W10" s="1148">
        <v>0</v>
      </c>
      <c r="X10" s="1123">
        <v>0</v>
      </c>
      <c r="Y10" s="1149">
        <v>0</v>
      </c>
      <c r="Z10" s="1511">
        <v>15</v>
      </c>
      <c r="AA10" s="1126">
        <f t="shared" ref="AA10:AA73" si="17">ROUND($R10/30*$Z10,2)</f>
        <v>12.95</v>
      </c>
      <c r="AB10" s="1126">
        <f t="shared" ref="AB10:AB73" si="18">ROUND($AA10*$W10,2)</f>
        <v>0</v>
      </c>
      <c r="AC10" s="1126">
        <f t="shared" ref="AC10:AC73" si="19">ROUND($AA10*$V10,2)</f>
        <v>0.26</v>
      </c>
      <c r="AD10" s="1126">
        <f>VLOOKUP($H$9:$H$1807,TABULADOR!$D$6:$E$41,2,0)-VLOOKUP($G$9:$G$1807,TABULADOR!$D$6:$E$41,2,0)</f>
        <v>0</v>
      </c>
      <c r="AE10" s="1126">
        <f>ROUND((TABULADOR!$D$67)*(GLOBAL!$Y10)/2,)</f>
        <v>0</v>
      </c>
      <c r="AF10" s="1126">
        <f>ROUND(((TABULADOR!$D$67)*(GLOBAL!$Y10)/2)*2,2)</f>
        <v>0</v>
      </c>
      <c r="AG10" s="1119"/>
      <c r="AH10" s="1127">
        <f t="shared" si="5"/>
        <v>13.209999999999999</v>
      </c>
      <c r="AI10" s="1150">
        <f t="shared" si="6"/>
        <v>0</v>
      </c>
      <c r="AJ10" s="1126">
        <v>0</v>
      </c>
      <c r="AK10" s="1126">
        <f>($AA10+$AB10+$AC10)*2/30*$Z10*TABULADOR!$D$70</f>
        <v>10.568</v>
      </c>
      <c r="AL10" s="1126"/>
      <c r="AM10" s="1126"/>
      <c r="AN10" s="1126"/>
      <c r="AO10" s="1127">
        <f t="shared" ref="AO10:AO73" si="20">ROUND(($AH10*$BO$5/$BO$6*$BO$7*$BO$8),2)</f>
        <v>0.49</v>
      </c>
      <c r="AP10" s="1127">
        <f t="shared" ref="AP10:AP73" si="21">ROUND(($AH10+$AI10)*$BQ$2,2)</f>
        <v>0.13</v>
      </c>
      <c r="AQ10" s="1127">
        <f t="shared" ref="AQ10:AQ73" si="22">ROUND(($AH10*$BQ$5/$BQ$6*$BQ$7*$BQ$8),2)</f>
        <v>0.06</v>
      </c>
      <c r="AR10" s="1126">
        <f t="shared" ref="AR10:AR73" si="23">ROUND(($AH10*$BS$2),2)</f>
        <v>0.4</v>
      </c>
      <c r="AS10" s="1127">
        <f t="shared" ref="AS10:AS73" si="24">ROUND(($AO10*$BP$2/$BO$2),2)</f>
        <v>1.1000000000000001</v>
      </c>
      <c r="AT10" s="1127">
        <f t="shared" ref="AT10:AT73" si="25">ROUND((($AH10+$AI10)*$BR$2),2)</f>
        <v>0.26</v>
      </c>
      <c r="AU10" s="1127">
        <f t="shared" ref="AU10:AU73" si="26">ROUND(($AQ10*$BT$2/$BU$2),2)</f>
        <v>0.24</v>
      </c>
      <c r="AV10" s="1126">
        <f t="shared" ref="AV10:AV73" si="27">ROUND(($AH10*$BS$2),2)</f>
        <v>0.4</v>
      </c>
      <c r="AW10" s="1126">
        <f t="shared" ref="AW10:AW73" si="28">ROUND(($AH10+$AK10+$AM10+$AL10+$AJ10+$AF10+$AI10),2)</f>
        <v>23.78</v>
      </c>
      <c r="AX10" s="1126">
        <f t="shared" ref="AX10:AX73" si="29">ROUND(($AN10+$AO10+$AP10+$AQ10+$BH10),2)</f>
        <v>0.68</v>
      </c>
      <c r="AY10" s="1127"/>
      <c r="AZ10" s="1126">
        <f t="shared" ref="AZ10:AZ73" si="30">ROUND(($AS10+$AT10+$AU10+$AV10+$AR10+$BM10),2)</f>
        <v>2.4</v>
      </c>
      <c r="BA10" s="1128">
        <f t="shared" ref="BA10:BA73" si="31">ROUND(($AW10-$AX10),2)</f>
        <v>23.1</v>
      </c>
      <c r="BB10" s="1129"/>
      <c r="BC10" s="1130"/>
      <c r="BD10" s="1126">
        <f t="shared" si="7"/>
        <v>0</v>
      </c>
      <c r="BE10" s="1126">
        <f t="shared" si="8"/>
        <v>0</v>
      </c>
      <c r="BF10" s="1126">
        <f t="shared" si="9"/>
        <v>0</v>
      </c>
      <c r="BG10" s="1126">
        <f t="shared" si="10"/>
        <v>0</v>
      </c>
      <c r="BH10" s="1131">
        <f t="shared" si="11"/>
        <v>0</v>
      </c>
      <c r="BI10" s="1126">
        <f t="shared" si="12"/>
        <v>0</v>
      </c>
      <c r="BJ10" s="1126">
        <f t="shared" si="13"/>
        <v>0</v>
      </c>
      <c r="BK10" s="1126">
        <f t="shared" si="14"/>
        <v>0</v>
      </c>
      <c r="BL10" s="1126">
        <f t="shared" si="15"/>
        <v>0</v>
      </c>
      <c r="BM10" s="1131">
        <f t="shared" si="16"/>
        <v>0</v>
      </c>
      <c r="BN10" s="685"/>
      <c r="BO10" s="685"/>
      <c r="BP10" s="685"/>
      <c r="BQ10" s="685"/>
      <c r="BR10" s="685"/>
      <c r="BS10" s="685"/>
      <c r="BT10" s="685"/>
      <c r="BU10" s="685"/>
    </row>
    <row r="11" spans="1:73" ht="21" customHeight="1">
      <c r="A11" s="1113" t="s">
        <v>1119</v>
      </c>
      <c r="B11" s="1140" t="s">
        <v>970</v>
      </c>
      <c r="C11" s="1521">
        <v>17317270</v>
      </c>
      <c r="D11" s="1555" t="s">
        <v>71</v>
      </c>
      <c r="E11" s="1542" t="s">
        <v>20</v>
      </c>
      <c r="F11" s="1169" t="s">
        <v>1686</v>
      </c>
      <c r="G11" s="1155" t="s">
        <v>59</v>
      </c>
      <c r="H11" s="1155" t="s">
        <v>59</v>
      </c>
      <c r="I11" s="1191" t="s">
        <v>1774</v>
      </c>
      <c r="J11" s="1174" t="s">
        <v>991</v>
      </c>
      <c r="K11" s="1466">
        <v>43133</v>
      </c>
      <c r="L11" s="1463" t="s">
        <v>1209</v>
      </c>
      <c r="M11" s="1464"/>
      <c r="N11" s="1146" t="s">
        <v>914</v>
      </c>
      <c r="O11" s="1191" t="s">
        <v>73</v>
      </c>
      <c r="P11" s="1194" t="s">
        <v>477</v>
      </c>
      <c r="Q11" s="1191" t="s">
        <v>73</v>
      </c>
      <c r="R11" s="1127">
        <f>VLOOKUP($G$9:$G$278,TABULADOR!$D$6:$E$41,2,0)</f>
        <v>25.9</v>
      </c>
      <c r="S11" s="1120">
        <f t="shared" si="3"/>
        <v>4</v>
      </c>
      <c r="T11" s="1109">
        <v>0</v>
      </c>
      <c r="U11" s="1120">
        <f t="shared" si="4"/>
        <v>4</v>
      </c>
      <c r="V11" s="1148">
        <f>VLOOKUP($U11,TABULADOR!$A$51:$B$74,2)</f>
        <v>0.08</v>
      </c>
      <c r="W11" s="1148">
        <v>0</v>
      </c>
      <c r="X11" s="1123">
        <v>1</v>
      </c>
      <c r="Y11" s="1149">
        <v>1</v>
      </c>
      <c r="Z11" s="1511">
        <v>15</v>
      </c>
      <c r="AA11" s="1126">
        <f t="shared" si="17"/>
        <v>12.95</v>
      </c>
      <c r="AB11" s="1126">
        <f t="shared" si="18"/>
        <v>0</v>
      </c>
      <c r="AC11" s="1126">
        <f t="shared" si="19"/>
        <v>1.04</v>
      </c>
      <c r="AD11" s="1126">
        <f>VLOOKUP($H$9:$H$1807,TABULADOR!$D$6:$E$41,2,0)-VLOOKUP($G$9:$G$1807,TABULADOR!$D$6:$E$41,2,0)</f>
        <v>0</v>
      </c>
      <c r="AE11" s="1126">
        <f>ROUND((TABULADOR!$D$67)*(GLOBAL!$Y11)/2,)</f>
        <v>1</v>
      </c>
      <c r="AF11" s="1126">
        <f>ROUND(((TABULADOR!$D$67)*(GLOBAL!$Y11)/2)*2,2)</f>
        <v>1.75</v>
      </c>
      <c r="AG11" s="1119"/>
      <c r="AH11" s="1127">
        <f t="shared" si="5"/>
        <v>14.989999999999998</v>
      </c>
      <c r="AI11" s="1150">
        <f t="shared" si="6"/>
        <v>46.633333333333326</v>
      </c>
      <c r="AJ11" s="1126">
        <v>0</v>
      </c>
      <c r="AK11" s="1126">
        <f>($AA11+$AB11+$AC11)*2/30*$Z11*TABULADOR!$D$70</f>
        <v>11.192</v>
      </c>
      <c r="AL11" s="1126"/>
      <c r="AM11" s="1126"/>
      <c r="AN11" s="1126"/>
      <c r="AO11" s="1127">
        <f t="shared" si="20"/>
        <v>0.55000000000000004</v>
      </c>
      <c r="AP11" s="1127">
        <f t="shared" si="21"/>
        <v>0.62</v>
      </c>
      <c r="AQ11" s="1127">
        <f t="shared" si="22"/>
        <v>7.0000000000000007E-2</v>
      </c>
      <c r="AR11" s="1126">
        <f t="shared" si="23"/>
        <v>0.45</v>
      </c>
      <c r="AS11" s="1127">
        <f t="shared" si="24"/>
        <v>1.24</v>
      </c>
      <c r="AT11" s="1127">
        <f t="shared" si="25"/>
        <v>1.23</v>
      </c>
      <c r="AU11" s="1127">
        <f t="shared" si="26"/>
        <v>0.28000000000000003</v>
      </c>
      <c r="AV11" s="1126">
        <f t="shared" si="27"/>
        <v>0.45</v>
      </c>
      <c r="AW11" s="1126">
        <f t="shared" si="28"/>
        <v>74.569999999999993</v>
      </c>
      <c r="AX11" s="1126">
        <f t="shared" si="29"/>
        <v>1.24</v>
      </c>
      <c r="AY11" s="1127"/>
      <c r="AZ11" s="1126">
        <f t="shared" si="30"/>
        <v>3.65</v>
      </c>
      <c r="BA11" s="1128">
        <f t="shared" si="31"/>
        <v>73.33</v>
      </c>
      <c r="BB11" s="1129"/>
      <c r="BC11" s="1130"/>
      <c r="BD11" s="1126">
        <f t="shared" si="7"/>
        <v>0</v>
      </c>
      <c r="BE11" s="1126">
        <f t="shared" si="8"/>
        <v>0</v>
      </c>
      <c r="BF11" s="1126">
        <f t="shared" si="9"/>
        <v>0</v>
      </c>
      <c r="BG11" s="1126">
        <f t="shared" si="10"/>
        <v>0</v>
      </c>
      <c r="BH11" s="1131">
        <f t="shared" si="11"/>
        <v>0</v>
      </c>
      <c r="BI11" s="1126">
        <f t="shared" si="12"/>
        <v>0</v>
      </c>
      <c r="BJ11" s="1126">
        <f t="shared" si="13"/>
        <v>0</v>
      </c>
      <c r="BK11" s="1126">
        <f t="shared" si="14"/>
        <v>0</v>
      </c>
      <c r="BL11" s="1126">
        <f t="shared" si="15"/>
        <v>0</v>
      </c>
      <c r="BM11" s="1131">
        <f t="shared" si="16"/>
        <v>0</v>
      </c>
    </row>
    <row r="12" spans="1:73" ht="21" customHeight="1">
      <c r="A12" s="1113" t="s">
        <v>1119</v>
      </c>
      <c r="B12" s="1140" t="s">
        <v>970</v>
      </c>
      <c r="C12" s="1521">
        <v>17501312</v>
      </c>
      <c r="D12" s="1555" t="s">
        <v>81</v>
      </c>
      <c r="E12" s="1542" t="s">
        <v>20</v>
      </c>
      <c r="F12" s="1169" t="s">
        <v>1678</v>
      </c>
      <c r="G12" s="1155" t="s">
        <v>59</v>
      </c>
      <c r="H12" s="1155" t="s">
        <v>59</v>
      </c>
      <c r="I12" s="1191" t="s">
        <v>1762</v>
      </c>
      <c r="J12" s="1174" t="s">
        <v>991</v>
      </c>
      <c r="K12" s="1466">
        <v>43269</v>
      </c>
      <c r="L12" s="1463" t="s">
        <v>1213</v>
      </c>
      <c r="M12" s="1464"/>
      <c r="N12" s="1146" t="s">
        <v>914</v>
      </c>
      <c r="O12" s="1191" t="s">
        <v>82</v>
      </c>
      <c r="P12" s="1194" t="s">
        <v>2345</v>
      </c>
      <c r="Q12" s="1191" t="s">
        <v>82</v>
      </c>
      <c r="R12" s="1127">
        <f>VLOOKUP($G$9:$G$278,TABULADOR!$D$6:$E$41,2,0)</f>
        <v>25.9</v>
      </c>
      <c r="S12" s="1120">
        <f t="shared" si="3"/>
        <v>3</v>
      </c>
      <c r="T12" s="1109">
        <v>1</v>
      </c>
      <c r="U12" s="1120">
        <f t="shared" si="4"/>
        <v>4</v>
      </c>
      <c r="V12" s="1148">
        <f>VLOOKUP($U12,TABULADOR!$A$51:$B$74,2)</f>
        <v>0.08</v>
      </c>
      <c r="W12" s="1148">
        <v>0.2</v>
      </c>
      <c r="X12" s="1123">
        <v>1</v>
      </c>
      <c r="Y12" s="1157">
        <v>1</v>
      </c>
      <c r="Z12" s="1511">
        <v>15</v>
      </c>
      <c r="AA12" s="1126">
        <f t="shared" si="17"/>
        <v>12.95</v>
      </c>
      <c r="AB12" s="1126">
        <f t="shared" si="18"/>
        <v>2.59</v>
      </c>
      <c r="AC12" s="1126">
        <f t="shared" si="19"/>
        <v>1.04</v>
      </c>
      <c r="AD12" s="1126">
        <f>VLOOKUP($H$9:$H$1807,TABULADOR!$D$6:$E$41,2,0)-VLOOKUP($G$9:$G$1807,TABULADOR!$D$6:$E$41,2,0)</f>
        <v>0</v>
      </c>
      <c r="AE12" s="1126">
        <f>ROUND((TABULADOR!$D$67)*(GLOBAL!$Y12)/2,)</f>
        <v>1</v>
      </c>
      <c r="AF12" s="1126">
        <f>ROUND(((TABULADOR!$D$67)*(GLOBAL!$Y12)/2)*2,2)</f>
        <v>1.75</v>
      </c>
      <c r="AG12" s="1119"/>
      <c r="AH12" s="1127">
        <f t="shared" si="5"/>
        <v>17.579999999999998</v>
      </c>
      <c r="AI12" s="1150">
        <f t="shared" si="6"/>
        <v>0</v>
      </c>
      <c r="AJ12" s="1126">
        <v>0</v>
      </c>
      <c r="AK12" s="1126">
        <f>($AA12+$AB12+$AC12)*2/30*$Z12*TABULADOR!$D$70</f>
        <v>13.263999999999999</v>
      </c>
      <c r="AL12" s="1126"/>
      <c r="AM12" s="1126"/>
      <c r="AN12" s="1126"/>
      <c r="AO12" s="1127">
        <f t="shared" si="20"/>
        <v>0.65</v>
      </c>
      <c r="AP12" s="1127">
        <f t="shared" si="21"/>
        <v>0.18</v>
      </c>
      <c r="AQ12" s="1127">
        <f t="shared" si="22"/>
        <v>0.08</v>
      </c>
      <c r="AR12" s="1126">
        <f t="shared" si="23"/>
        <v>0.53</v>
      </c>
      <c r="AS12" s="1127">
        <f t="shared" si="24"/>
        <v>1.46</v>
      </c>
      <c r="AT12" s="1127">
        <f t="shared" si="25"/>
        <v>0.35</v>
      </c>
      <c r="AU12" s="1127">
        <f t="shared" si="26"/>
        <v>0.32</v>
      </c>
      <c r="AV12" s="1126">
        <f t="shared" si="27"/>
        <v>0.53</v>
      </c>
      <c r="AW12" s="1126">
        <f t="shared" si="28"/>
        <v>32.590000000000003</v>
      </c>
      <c r="AX12" s="1126">
        <f t="shared" si="29"/>
        <v>0.91</v>
      </c>
      <c r="AY12" s="1127"/>
      <c r="AZ12" s="1126">
        <f t="shared" si="30"/>
        <v>3.19</v>
      </c>
      <c r="BA12" s="1128">
        <f t="shared" si="31"/>
        <v>31.68</v>
      </c>
      <c r="BB12" s="1129"/>
      <c r="BC12" s="1130"/>
      <c r="BD12" s="1126">
        <f t="shared" si="7"/>
        <v>0</v>
      </c>
      <c r="BE12" s="1126">
        <f t="shared" si="8"/>
        <v>0</v>
      </c>
      <c r="BF12" s="1126">
        <f t="shared" si="9"/>
        <v>0</v>
      </c>
      <c r="BG12" s="1126">
        <f t="shared" si="10"/>
        <v>0</v>
      </c>
      <c r="BH12" s="1131">
        <f t="shared" si="11"/>
        <v>0</v>
      </c>
      <c r="BI12" s="1126">
        <f t="shared" si="12"/>
        <v>0</v>
      </c>
      <c r="BJ12" s="1126">
        <f t="shared" si="13"/>
        <v>0</v>
      </c>
      <c r="BK12" s="1126">
        <f t="shared" si="14"/>
        <v>0</v>
      </c>
      <c r="BL12" s="1126">
        <f t="shared" si="15"/>
        <v>0</v>
      </c>
      <c r="BM12" s="1131">
        <f t="shared" si="16"/>
        <v>0</v>
      </c>
    </row>
    <row r="13" spans="1:73" ht="21" customHeight="1">
      <c r="A13" s="1113" t="s">
        <v>1119</v>
      </c>
      <c r="B13" s="1140" t="s">
        <v>970</v>
      </c>
      <c r="C13" s="1521">
        <v>24410345</v>
      </c>
      <c r="D13" s="1555" t="s">
        <v>85</v>
      </c>
      <c r="E13" s="1541" t="s">
        <v>20</v>
      </c>
      <c r="F13" s="1169" t="s">
        <v>1688</v>
      </c>
      <c r="G13" s="1155" t="s">
        <v>59</v>
      </c>
      <c r="H13" s="1155" t="s">
        <v>59</v>
      </c>
      <c r="I13" s="1191" t="s">
        <v>1775</v>
      </c>
      <c r="J13" s="1174" t="s">
        <v>991</v>
      </c>
      <c r="K13" s="1462">
        <v>44136</v>
      </c>
      <c r="L13" s="1463" t="s">
        <v>1215</v>
      </c>
      <c r="M13" s="1464"/>
      <c r="N13" s="1146" t="s">
        <v>914</v>
      </c>
      <c r="O13" s="1191" t="s">
        <v>67</v>
      </c>
      <c r="P13" s="1559" t="s">
        <v>63</v>
      </c>
      <c r="Q13" s="1191" t="s">
        <v>67</v>
      </c>
      <c r="R13" s="1127">
        <f>VLOOKUP($G$9:$G$278,TABULADOR!$D$6:$E$41,2,0)</f>
        <v>25.9</v>
      </c>
      <c r="S13" s="1120">
        <f t="shared" si="3"/>
        <v>1</v>
      </c>
      <c r="T13" s="1109">
        <v>0</v>
      </c>
      <c r="U13" s="1120">
        <f t="shared" si="4"/>
        <v>1</v>
      </c>
      <c r="V13" s="1148">
        <f>VLOOKUP($U13,TABULADOR!$A$51:$B$74,2)</f>
        <v>0.02</v>
      </c>
      <c r="W13" s="1148">
        <v>0</v>
      </c>
      <c r="X13" s="1123">
        <v>0</v>
      </c>
      <c r="Y13" s="1149">
        <v>0</v>
      </c>
      <c r="Z13" s="1511">
        <v>15</v>
      </c>
      <c r="AA13" s="1126">
        <f t="shared" si="17"/>
        <v>12.95</v>
      </c>
      <c r="AB13" s="1126">
        <f t="shared" si="18"/>
        <v>0</v>
      </c>
      <c r="AC13" s="1126">
        <f t="shared" si="19"/>
        <v>0.26</v>
      </c>
      <c r="AD13" s="1126">
        <f>VLOOKUP($H$9:$H$1807,TABULADOR!$D$6:$E$41,2,0)-VLOOKUP($G$9:$G$1807,TABULADOR!$D$6:$E$41,2,0)</f>
        <v>0</v>
      </c>
      <c r="AE13" s="1126">
        <f>ROUND((TABULADOR!$D$67)*(GLOBAL!$Y13)/2,)</f>
        <v>0</v>
      </c>
      <c r="AF13" s="1126">
        <f>ROUND(((TABULADOR!$D$67)*(GLOBAL!$Y13)/2)*2,2)</f>
        <v>0</v>
      </c>
      <c r="AG13" s="1119"/>
      <c r="AH13" s="1127">
        <f t="shared" si="5"/>
        <v>13.209999999999999</v>
      </c>
      <c r="AI13" s="1150">
        <f t="shared" si="6"/>
        <v>0</v>
      </c>
      <c r="AJ13" s="1126">
        <v>0</v>
      </c>
      <c r="AK13" s="1126">
        <f>($AA13+$AB13+$AC13)*2/30*$Z13*TABULADOR!$D$70</f>
        <v>10.568</v>
      </c>
      <c r="AL13" s="1126"/>
      <c r="AM13" s="1126"/>
      <c r="AN13" s="1126"/>
      <c r="AO13" s="1127">
        <f t="shared" si="20"/>
        <v>0.49</v>
      </c>
      <c r="AP13" s="1127">
        <f t="shared" si="21"/>
        <v>0.13</v>
      </c>
      <c r="AQ13" s="1127">
        <f t="shared" si="22"/>
        <v>0.06</v>
      </c>
      <c r="AR13" s="1126">
        <f t="shared" si="23"/>
        <v>0.4</v>
      </c>
      <c r="AS13" s="1127">
        <f t="shared" si="24"/>
        <v>1.1000000000000001</v>
      </c>
      <c r="AT13" s="1127">
        <f t="shared" si="25"/>
        <v>0.26</v>
      </c>
      <c r="AU13" s="1127">
        <f t="shared" si="26"/>
        <v>0.24</v>
      </c>
      <c r="AV13" s="1126">
        <f t="shared" si="27"/>
        <v>0.4</v>
      </c>
      <c r="AW13" s="1126">
        <f t="shared" si="28"/>
        <v>23.78</v>
      </c>
      <c r="AX13" s="1126">
        <f t="shared" si="29"/>
        <v>0.68</v>
      </c>
      <c r="AY13" s="1127"/>
      <c r="AZ13" s="1126">
        <f t="shared" si="30"/>
        <v>2.4</v>
      </c>
      <c r="BA13" s="1128">
        <f t="shared" si="31"/>
        <v>23.1</v>
      </c>
      <c r="BB13" s="1129"/>
      <c r="BC13" s="1130"/>
      <c r="BD13" s="1126">
        <f t="shared" si="7"/>
        <v>0</v>
      </c>
      <c r="BE13" s="1126">
        <f t="shared" si="8"/>
        <v>0</v>
      </c>
      <c r="BF13" s="1126">
        <f t="shared" si="9"/>
        <v>0</v>
      </c>
      <c r="BG13" s="1126">
        <f t="shared" si="10"/>
        <v>0</v>
      </c>
      <c r="BH13" s="1131">
        <f t="shared" si="11"/>
        <v>0</v>
      </c>
      <c r="BI13" s="1126">
        <f t="shared" si="12"/>
        <v>0</v>
      </c>
      <c r="BJ13" s="1126">
        <f t="shared" si="13"/>
        <v>0</v>
      </c>
      <c r="BK13" s="1126">
        <f t="shared" si="14"/>
        <v>0</v>
      </c>
      <c r="BL13" s="1126">
        <f t="shared" si="15"/>
        <v>0</v>
      </c>
      <c r="BM13" s="1131">
        <f t="shared" si="16"/>
        <v>0</v>
      </c>
    </row>
    <row r="14" spans="1:73" ht="21" customHeight="1">
      <c r="A14" s="1113" t="s">
        <v>1119</v>
      </c>
      <c r="B14" s="1140" t="s">
        <v>970</v>
      </c>
      <c r="C14" s="1521">
        <v>18992419</v>
      </c>
      <c r="D14" s="1555" t="s">
        <v>105</v>
      </c>
      <c r="E14" s="1542" t="s">
        <v>34</v>
      </c>
      <c r="F14" s="1169" t="s">
        <v>1689</v>
      </c>
      <c r="G14" s="1155" t="s">
        <v>59</v>
      </c>
      <c r="H14" s="1155" t="s">
        <v>59</v>
      </c>
      <c r="I14" s="1191" t="s">
        <v>1766</v>
      </c>
      <c r="J14" s="1174" t="s">
        <v>991</v>
      </c>
      <c r="K14" s="1466">
        <v>43164</v>
      </c>
      <c r="L14" s="1463" t="s">
        <v>1223</v>
      </c>
      <c r="M14" s="1464"/>
      <c r="N14" s="1146" t="s">
        <v>914</v>
      </c>
      <c r="O14" s="1191" t="s">
        <v>62</v>
      </c>
      <c r="P14" s="1465" t="s">
        <v>1981</v>
      </c>
      <c r="Q14" s="1191" t="s">
        <v>62</v>
      </c>
      <c r="R14" s="1127">
        <f>VLOOKUP($G$9:$G$278,TABULADOR!$D$6:$E$41,2,0)</f>
        <v>25.9</v>
      </c>
      <c r="S14" s="1120">
        <f t="shared" si="3"/>
        <v>3</v>
      </c>
      <c r="T14" s="1109">
        <v>0</v>
      </c>
      <c r="U14" s="1120">
        <f t="shared" si="4"/>
        <v>3</v>
      </c>
      <c r="V14" s="1148">
        <f>VLOOKUP($U14,TABULADOR!$A$51:$B$74,2)</f>
        <v>0.06</v>
      </c>
      <c r="W14" s="1148">
        <v>0.3</v>
      </c>
      <c r="X14" s="1123">
        <v>1</v>
      </c>
      <c r="Y14" s="1157">
        <v>1</v>
      </c>
      <c r="Z14" s="1511">
        <v>15</v>
      </c>
      <c r="AA14" s="1126">
        <f t="shared" si="17"/>
        <v>12.95</v>
      </c>
      <c r="AB14" s="1126">
        <f t="shared" si="18"/>
        <v>3.89</v>
      </c>
      <c r="AC14" s="1126">
        <f t="shared" si="19"/>
        <v>0.78</v>
      </c>
      <c r="AD14" s="1126">
        <f>VLOOKUP($H$9:$H$1807,TABULADOR!$D$6:$E$41,2,0)-VLOOKUP($G$9:$G$1807,TABULADOR!$D$6:$E$41,2,0)</f>
        <v>0</v>
      </c>
      <c r="AE14" s="1126">
        <f>ROUND((TABULADOR!$D$67)*(GLOBAL!$Y14)/2,)</f>
        <v>1</v>
      </c>
      <c r="AF14" s="1126">
        <f>ROUND(((TABULADOR!$D$67)*(GLOBAL!$Y14)/2)*2,2)</f>
        <v>1.75</v>
      </c>
      <c r="AG14" s="1119"/>
      <c r="AH14" s="1127">
        <f t="shared" si="5"/>
        <v>18.62</v>
      </c>
      <c r="AI14" s="1150">
        <f t="shared" si="6"/>
        <v>0</v>
      </c>
      <c r="AJ14" s="1126">
        <v>0</v>
      </c>
      <c r="AK14" s="1126">
        <f>($AA14+$AB14+$AC14)*2/30*$Z14*TABULADOR!$D$70</f>
        <v>14.096000000000002</v>
      </c>
      <c r="AL14" s="1126"/>
      <c r="AM14" s="1126"/>
      <c r="AN14" s="1126"/>
      <c r="AO14" s="1127">
        <f t="shared" si="20"/>
        <v>0.69</v>
      </c>
      <c r="AP14" s="1127">
        <f t="shared" si="21"/>
        <v>0.19</v>
      </c>
      <c r="AQ14" s="1127">
        <f t="shared" si="22"/>
        <v>0.09</v>
      </c>
      <c r="AR14" s="1126">
        <f t="shared" si="23"/>
        <v>0.56000000000000005</v>
      </c>
      <c r="AS14" s="1127">
        <f t="shared" si="24"/>
        <v>1.55</v>
      </c>
      <c r="AT14" s="1127">
        <f t="shared" si="25"/>
        <v>0.37</v>
      </c>
      <c r="AU14" s="1127">
        <f t="shared" si="26"/>
        <v>0.36</v>
      </c>
      <c r="AV14" s="1126">
        <f t="shared" si="27"/>
        <v>0.56000000000000005</v>
      </c>
      <c r="AW14" s="1126">
        <f t="shared" si="28"/>
        <v>34.47</v>
      </c>
      <c r="AX14" s="1126">
        <f t="shared" si="29"/>
        <v>0.97</v>
      </c>
      <c r="AY14" s="1127"/>
      <c r="AZ14" s="1126">
        <f t="shared" si="30"/>
        <v>3.4</v>
      </c>
      <c r="BA14" s="1128">
        <f t="shared" si="31"/>
        <v>33.5</v>
      </c>
      <c r="BB14" s="1129"/>
      <c r="BC14" s="1130"/>
      <c r="BD14" s="1126">
        <f t="shared" si="7"/>
        <v>0</v>
      </c>
      <c r="BE14" s="1126">
        <f t="shared" si="8"/>
        <v>0</v>
      </c>
      <c r="BF14" s="1126">
        <f t="shared" si="9"/>
        <v>0</v>
      </c>
      <c r="BG14" s="1126">
        <f t="shared" si="10"/>
        <v>0</v>
      </c>
      <c r="BH14" s="1131">
        <f t="shared" si="11"/>
        <v>0</v>
      </c>
      <c r="BI14" s="1126">
        <f t="shared" si="12"/>
        <v>0</v>
      </c>
      <c r="BJ14" s="1126">
        <f t="shared" si="13"/>
        <v>0</v>
      </c>
      <c r="BK14" s="1126">
        <f t="shared" si="14"/>
        <v>0</v>
      </c>
      <c r="BL14" s="1126">
        <f t="shared" si="15"/>
        <v>0</v>
      </c>
      <c r="BM14" s="1131">
        <f t="shared" si="16"/>
        <v>0</v>
      </c>
    </row>
    <row r="15" spans="1:73" ht="21" customHeight="1">
      <c r="A15" s="1113" t="s">
        <v>1119</v>
      </c>
      <c r="B15" s="1140" t="s">
        <v>970</v>
      </c>
      <c r="C15" s="1521">
        <v>20391351</v>
      </c>
      <c r="D15" s="1555" t="s">
        <v>124</v>
      </c>
      <c r="E15" s="1542" t="s">
        <v>20</v>
      </c>
      <c r="F15" s="1169" t="s">
        <v>1691</v>
      </c>
      <c r="G15" s="1155" t="s">
        <v>59</v>
      </c>
      <c r="H15" s="1155" t="s">
        <v>59</v>
      </c>
      <c r="I15" s="1191" t="s">
        <v>1763</v>
      </c>
      <c r="J15" s="1174" t="s">
        <v>991</v>
      </c>
      <c r="K15" s="1466">
        <v>43138</v>
      </c>
      <c r="L15" s="1463" t="s">
        <v>1235</v>
      </c>
      <c r="M15" s="1464"/>
      <c r="N15" s="1146" t="s">
        <v>914</v>
      </c>
      <c r="O15" s="1169" t="s">
        <v>123</v>
      </c>
      <c r="P15" s="1559" t="s">
        <v>63</v>
      </c>
      <c r="Q15" s="1169" t="s">
        <v>123</v>
      </c>
      <c r="R15" s="1127">
        <f>VLOOKUP($G$9:$G$278,TABULADOR!$D$6:$E$41,2,0)</f>
        <v>25.9</v>
      </c>
      <c r="S15" s="1120">
        <f t="shared" si="3"/>
        <v>4</v>
      </c>
      <c r="T15" s="1109">
        <v>0</v>
      </c>
      <c r="U15" s="1120">
        <f t="shared" si="4"/>
        <v>4</v>
      </c>
      <c r="V15" s="1148">
        <f>VLOOKUP($U15,TABULADOR!$A$51:$B$74,2)</f>
        <v>0.08</v>
      </c>
      <c r="W15" s="1148">
        <v>0</v>
      </c>
      <c r="X15" s="1123">
        <v>0</v>
      </c>
      <c r="Y15" s="1149">
        <v>0</v>
      </c>
      <c r="Z15" s="1511">
        <v>15</v>
      </c>
      <c r="AA15" s="1126">
        <f t="shared" si="17"/>
        <v>12.95</v>
      </c>
      <c r="AB15" s="1126">
        <f t="shared" si="18"/>
        <v>0</v>
      </c>
      <c r="AC15" s="1126">
        <f t="shared" si="19"/>
        <v>1.04</v>
      </c>
      <c r="AD15" s="1126">
        <f>VLOOKUP($H$9:$H$1807,TABULADOR!$D$6:$E$41,2,0)-VLOOKUP($G$9:$G$1807,TABULADOR!$D$6:$E$41,2,0)</f>
        <v>0</v>
      </c>
      <c r="AE15" s="1126">
        <f>ROUND((TABULADOR!$D$67)*(GLOBAL!$Y15)/2,)</f>
        <v>0</v>
      </c>
      <c r="AF15" s="1126">
        <f>ROUND(((TABULADOR!$D$67)*(GLOBAL!$Y15)/2)*2,2)</f>
        <v>0</v>
      </c>
      <c r="AG15" s="1119"/>
      <c r="AH15" s="1127">
        <f t="shared" si="5"/>
        <v>13.989999999999998</v>
      </c>
      <c r="AI15" s="1150">
        <f t="shared" si="6"/>
        <v>46.633333333333326</v>
      </c>
      <c r="AJ15" s="1126">
        <v>0</v>
      </c>
      <c r="AK15" s="1126">
        <f>($AA15+$AB15+$AC15)*2/30*$Z15*TABULADOR!$D$70</f>
        <v>11.192</v>
      </c>
      <c r="AL15" s="1126"/>
      <c r="AM15" s="1126"/>
      <c r="AN15" s="1126"/>
      <c r="AO15" s="1127">
        <f t="shared" si="20"/>
        <v>0.52</v>
      </c>
      <c r="AP15" s="1127">
        <f t="shared" si="21"/>
        <v>0.61</v>
      </c>
      <c r="AQ15" s="1127">
        <f t="shared" si="22"/>
        <v>0.06</v>
      </c>
      <c r="AR15" s="1126">
        <f t="shared" si="23"/>
        <v>0.42</v>
      </c>
      <c r="AS15" s="1127">
        <f t="shared" si="24"/>
        <v>1.17</v>
      </c>
      <c r="AT15" s="1127">
        <f t="shared" si="25"/>
        <v>1.21</v>
      </c>
      <c r="AU15" s="1127">
        <f t="shared" si="26"/>
        <v>0.24</v>
      </c>
      <c r="AV15" s="1126">
        <f t="shared" si="27"/>
        <v>0.42</v>
      </c>
      <c r="AW15" s="1126">
        <f t="shared" si="28"/>
        <v>71.819999999999993</v>
      </c>
      <c r="AX15" s="1126">
        <f t="shared" si="29"/>
        <v>1.19</v>
      </c>
      <c r="AY15" s="1127"/>
      <c r="AZ15" s="1126">
        <f t="shared" si="30"/>
        <v>3.46</v>
      </c>
      <c r="BA15" s="1128">
        <f t="shared" si="31"/>
        <v>70.63</v>
      </c>
      <c r="BB15" s="1129"/>
      <c r="BC15" s="1130"/>
      <c r="BD15" s="1126">
        <f t="shared" si="7"/>
        <v>0</v>
      </c>
      <c r="BE15" s="1126">
        <f t="shared" si="8"/>
        <v>0</v>
      </c>
      <c r="BF15" s="1126">
        <f t="shared" si="9"/>
        <v>0</v>
      </c>
      <c r="BG15" s="1126">
        <f t="shared" si="10"/>
        <v>0</v>
      </c>
      <c r="BH15" s="1131">
        <f t="shared" si="11"/>
        <v>0</v>
      </c>
      <c r="BI15" s="1126">
        <f t="shared" si="12"/>
        <v>0</v>
      </c>
      <c r="BJ15" s="1126">
        <f t="shared" si="13"/>
        <v>0</v>
      </c>
      <c r="BK15" s="1126">
        <f t="shared" si="14"/>
        <v>0</v>
      </c>
      <c r="BL15" s="1126">
        <f t="shared" si="15"/>
        <v>0</v>
      </c>
      <c r="BM15" s="1131">
        <f t="shared" si="16"/>
        <v>0</v>
      </c>
    </row>
    <row r="16" spans="1:73" ht="21" customHeight="1">
      <c r="A16" s="1113" t="s">
        <v>1119</v>
      </c>
      <c r="B16" s="1140" t="s">
        <v>970</v>
      </c>
      <c r="C16" s="1520">
        <v>25853079</v>
      </c>
      <c r="D16" s="1555" t="s">
        <v>152</v>
      </c>
      <c r="E16" s="1541" t="s">
        <v>20</v>
      </c>
      <c r="F16" s="1142" t="s">
        <v>1692</v>
      </c>
      <c r="G16" s="1155" t="s">
        <v>59</v>
      </c>
      <c r="H16" s="1155" t="s">
        <v>59</v>
      </c>
      <c r="I16" s="1191" t="s">
        <v>1776</v>
      </c>
      <c r="J16" s="1174" t="s">
        <v>991</v>
      </c>
      <c r="K16" s="1462">
        <v>43678</v>
      </c>
      <c r="L16" s="1464"/>
      <c r="M16" s="1463" t="s">
        <v>1530</v>
      </c>
      <c r="N16" s="1160" t="s">
        <v>153</v>
      </c>
      <c r="O16" s="1142" t="s">
        <v>84</v>
      </c>
      <c r="P16" s="1559" t="s">
        <v>63</v>
      </c>
      <c r="Q16" s="1142" t="s">
        <v>84</v>
      </c>
      <c r="R16" s="1127">
        <f>VLOOKUP($G$9:$G$278,TABULADOR!$D$6:$E$41,2,0)</f>
        <v>25.9</v>
      </c>
      <c r="S16" s="1120">
        <f t="shared" si="3"/>
        <v>2</v>
      </c>
      <c r="T16" s="1109">
        <v>0</v>
      </c>
      <c r="U16" s="1120">
        <f t="shared" si="4"/>
        <v>2</v>
      </c>
      <c r="V16" s="1148">
        <f>VLOOKUP($U16,TABULADOR!$A$51:$B$74,2)</f>
        <v>0.04</v>
      </c>
      <c r="W16" s="1148">
        <v>0</v>
      </c>
      <c r="X16" s="1123">
        <v>0</v>
      </c>
      <c r="Y16" s="1149">
        <v>0</v>
      </c>
      <c r="Z16" s="1511">
        <v>15</v>
      </c>
      <c r="AA16" s="1126">
        <f t="shared" si="17"/>
        <v>12.95</v>
      </c>
      <c r="AB16" s="1126">
        <f t="shared" si="18"/>
        <v>0</v>
      </c>
      <c r="AC16" s="1126">
        <f t="shared" si="19"/>
        <v>0.52</v>
      </c>
      <c r="AD16" s="1126">
        <f>VLOOKUP($H$9:$H$1807,TABULADOR!$D$6:$E$41,2,0)-VLOOKUP($G$9:$G$1807,TABULADOR!$D$6:$E$41,2,0)</f>
        <v>0</v>
      </c>
      <c r="AE16" s="1126">
        <f>ROUND((TABULADOR!$D$67)*(GLOBAL!$Y16)/2,)</f>
        <v>0</v>
      </c>
      <c r="AF16" s="1126">
        <f>ROUND(((TABULADOR!$D$67)*(GLOBAL!$Y16)/2)*2,2)</f>
        <v>0</v>
      </c>
      <c r="AG16" s="1119"/>
      <c r="AH16" s="1127">
        <f t="shared" si="5"/>
        <v>13.469999999999999</v>
      </c>
      <c r="AI16" s="1150">
        <f t="shared" si="6"/>
        <v>0</v>
      </c>
      <c r="AJ16" s="1126">
        <v>0</v>
      </c>
      <c r="AK16" s="1126">
        <f>($AA16+$AB16+$AC16)*2/30*$Z16*TABULADOR!$D$70</f>
        <v>10.776</v>
      </c>
      <c r="AL16" s="1126"/>
      <c r="AM16" s="1126"/>
      <c r="AN16" s="1126"/>
      <c r="AO16" s="1127">
        <f t="shared" si="20"/>
        <v>0.5</v>
      </c>
      <c r="AP16" s="1127">
        <f t="shared" si="21"/>
        <v>0.13</v>
      </c>
      <c r="AQ16" s="1127">
        <f t="shared" si="22"/>
        <v>0.06</v>
      </c>
      <c r="AR16" s="1126">
        <f t="shared" si="23"/>
        <v>0.4</v>
      </c>
      <c r="AS16" s="1127">
        <f t="shared" si="24"/>
        <v>1.1299999999999999</v>
      </c>
      <c r="AT16" s="1127">
        <f t="shared" si="25"/>
        <v>0.27</v>
      </c>
      <c r="AU16" s="1127">
        <f t="shared" si="26"/>
        <v>0.24</v>
      </c>
      <c r="AV16" s="1126">
        <f t="shared" si="27"/>
        <v>0.4</v>
      </c>
      <c r="AW16" s="1126">
        <f t="shared" si="28"/>
        <v>24.25</v>
      </c>
      <c r="AX16" s="1126">
        <f t="shared" si="29"/>
        <v>0.69</v>
      </c>
      <c r="AY16" s="1127"/>
      <c r="AZ16" s="1126">
        <f t="shared" si="30"/>
        <v>2.44</v>
      </c>
      <c r="BA16" s="1128">
        <f t="shared" si="31"/>
        <v>23.56</v>
      </c>
      <c r="BB16" s="1129"/>
      <c r="BC16" s="1130"/>
      <c r="BD16" s="1126">
        <f t="shared" si="7"/>
        <v>0</v>
      </c>
      <c r="BE16" s="1126">
        <f t="shared" si="8"/>
        <v>0</v>
      </c>
      <c r="BF16" s="1126">
        <f t="shared" si="9"/>
        <v>0</v>
      </c>
      <c r="BG16" s="1126">
        <f t="shared" si="10"/>
        <v>0</v>
      </c>
      <c r="BH16" s="1131">
        <f t="shared" si="11"/>
        <v>0</v>
      </c>
      <c r="BI16" s="1126">
        <f t="shared" si="12"/>
        <v>0</v>
      </c>
      <c r="BJ16" s="1126">
        <f t="shared" si="13"/>
        <v>0</v>
      </c>
      <c r="BK16" s="1126">
        <f t="shared" si="14"/>
        <v>0</v>
      </c>
      <c r="BL16" s="1126">
        <f t="shared" si="15"/>
        <v>0</v>
      </c>
      <c r="BM16" s="1131">
        <f t="shared" si="16"/>
        <v>0</v>
      </c>
    </row>
    <row r="17" spans="1:73" ht="21" customHeight="1">
      <c r="A17" s="1113" t="s">
        <v>1119</v>
      </c>
      <c r="B17" s="1140" t="s">
        <v>970</v>
      </c>
      <c r="C17" s="1521">
        <v>28317441</v>
      </c>
      <c r="D17" s="1555" t="s">
        <v>172</v>
      </c>
      <c r="E17" s="1542" t="s">
        <v>34</v>
      </c>
      <c r="F17" s="1169" t="s">
        <v>1693</v>
      </c>
      <c r="G17" s="1155" t="s">
        <v>59</v>
      </c>
      <c r="H17" s="1155" t="s">
        <v>59</v>
      </c>
      <c r="I17" s="1191" t="s">
        <v>1704</v>
      </c>
      <c r="J17" s="1174" t="s">
        <v>991</v>
      </c>
      <c r="K17" s="1466">
        <v>43762</v>
      </c>
      <c r="L17" s="1463" t="s">
        <v>1257</v>
      </c>
      <c r="M17" s="1464"/>
      <c r="N17" s="1160" t="s">
        <v>914</v>
      </c>
      <c r="O17" s="1169" t="s">
        <v>78</v>
      </c>
      <c r="P17" s="1559" t="s">
        <v>63</v>
      </c>
      <c r="Q17" s="1169" t="s">
        <v>78</v>
      </c>
      <c r="R17" s="1127">
        <f>VLOOKUP($G$9:$G$278,TABULADOR!$D$6:$E$41,2,0)</f>
        <v>25.9</v>
      </c>
      <c r="S17" s="1120">
        <f t="shared" si="3"/>
        <v>2</v>
      </c>
      <c r="T17" s="1109">
        <v>0</v>
      </c>
      <c r="U17" s="1120">
        <f t="shared" si="4"/>
        <v>2</v>
      </c>
      <c r="V17" s="1148">
        <f>VLOOKUP($U17,TABULADOR!$A$51:$B$74,2)</f>
        <v>0.04</v>
      </c>
      <c r="W17" s="1148">
        <v>0</v>
      </c>
      <c r="X17" s="1123">
        <v>0</v>
      </c>
      <c r="Y17" s="1149">
        <v>0</v>
      </c>
      <c r="Z17" s="1511">
        <v>15</v>
      </c>
      <c r="AA17" s="1126">
        <f t="shared" si="17"/>
        <v>12.95</v>
      </c>
      <c r="AB17" s="1126">
        <f t="shared" si="18"/>
        <v>0</v>
      </c>
      <c r="AC17" s="1126">
        <f t="shared" si="19"/>
        <v>0.52</v>
      </c>
      <c r="AD17" s="1126">
        <f>VLOOKUP($H$9:$H$1807,TABULADOR!$D$6:$E$41,2,0)-VLOOKUP($G$9:$G$1807,TABULADOR!$D$6:$E$41,2,0)</f>
        <v>0</v>
      </c>
      <c r="AE17" s="1126">
        <f>ROUND((TABULADOR!$D$67)*(GLOBAL!$Y17)/2,)</f>
        <v>0</v>
      </c>
      <c r="AF17" s="1126">
        <f>ROUND(((TABULADOR!$D$67)*(GLOBAL!$Y17)/2)*2,2)</f>
        <v>0</v>
      </c>
      <c r="AG17" s="1119"/>
      <c r="AH17" s="1127">
        <f t="shared" si="5"/>
        <v>13.469999999999999</v>
      </c>
      <c r="AI17" s="1150">
        <f t="shared" si="6"/>
        <v>0</v>
      </c>
      <c r="AJ17" s="1126">
        <v>0</v>
      </c>
      <c r="AK17" s="1126">
        <f>($AA17+$AB17+$AC17)*2/30*$Z17*TABULADOR!$D$70</f>
        <v>10.776</v>
      </c>
      <c r="AL17" s="1126"/>
      <c r="AM17" s="1126"/>
      <c r="AN17" s="1126"/>
      <c r="AO17" s="1127">
        <f t="shared" si="20"/>
        <v>0.5</v>
      </c>
      <c r="AP17" s="1127">
        <f t="shared" si="21"/>
        <v>0.13</v>
      </c>
      <c r="AQ17" s="1127">
        <f t="shared" si="22"/>
        <v>0.06</v>
      </c>
      <c r="AR17" s="1126">
        <f t="shared" si="23"/>
        <v>0.4</v>
      </c>
      <c r="AS17" s="1127">
        <f t="shared" si="24"/>
        <v>1.1299999999999999</v>
      </c>
      <c r="AT17" s="1127">
        <f t="shared" si="25"/>
        <v>0.27</v>
      </c>
      <c r="AU17" s="1127">
        <f t="shared" si="26"/>
        <v>0.24</v>
      </c>
      <c r="AV17" s="1126">
        <f t="shared" si="27"/>
        <v>0.4</v>
      </c>
      <c r="AW17" s="1126">
        <f t="shared" si="28"/>
        <v>24.25</v>
      </c>
      <c r="AX17" s="1126">
        <f t="shared" si="29"/>
        <v>0.69</v>
      </c>
      <c r="AY17" s="1127"/>
      <c r="AZ17" s="1126">
        <f t="shared" si="30"/>
        <v>2.44</v>
      </c>
      <c r="BA17" s="1128">
        <f t="shared" si="31"/>
        <v>23.56</v>
      </c>
      <c r="BB17" s="1129"/>
      <c r="BC17" s="1130"/>
      <c r="BD17" s="1126">
        <f t="shared" si="7"/>
        <v>0</v>
      </c>
      <c r="BE17" s="1126">
        <f t="shared" si="8"/>
        <v>0</v>
      </c>
      <c r="BF17" s="1126">
        <f t="shared" si="9"/>
        <v>0</v>
      </c>
      <c r="BG17" s="1126">
        <f t="shared" si="10"/>
        <v>0</v>
      </c>
      <c r="BH17" s="1131">
        <f t="shared" si="11"/>
        <v>0</v>
      </c>
      <c r="BI17" s="1126">
        <f t="shared" si="12"/>
        <v>0</v>
      </c>
      <c r="BJ17" s="1126">
        <f t="shared" si="13"/>
        <v>0</v>
      </c>
      <c r="BK17" s="1126">
        <f t="shared" si="14"/>
        <v>0</v>
      </c>
      <c r="BL17" s="1126">
        <f t="shared" si="15"/>
        <v>0</v>
      </c>
      <c r="BM17" s="1131">
        <f t="shared" si="16"/>
        <v>0</v>
      </c>
    </row>
    <row r="18" spans="1:73" ht="21" customHeight="1">
      <c r="A18" s="1113" t="s">
        <v>1119</v>
      </c>
      <c r="B18" s="1140" t="s">
        <v>970</v>
      </c>
      <c r="C18" s="1520">
        <v>24942502</v>
      </c>
      <c r="D18" s="1555" t="s">
        <v>183</v>
      </c>
      <c r="E18" s="1541" t="s">
        <v>34</v>
      </c>
      <c r="F18" s="1142" t="s">
        <v>1694</v>
      </c>
      <c r="G18" s="1155" t="s">
        <v>59</v>
      </c>
      <c r="H18" s="1155" t="s">
        <v>59</v>
      </c>
      <c r="I18" s="1191" t="s">
        <v>229</v>
      </c>
      <c r="J18" s="1174" t="s">
        <v>991</v>
      </c>
      <c r="K18" s="1462">
        <v>43557</v>
      </c>
      <c r="L18" s="1463" t="s">
        <v>1263</v>
      </c>
      <c r="M18" s="1464"/>
      <c r="N18" s="1146" t="s">
        <v>914</v>
      </c>
      <c r="O18" s="1142" t="s">
        <v>184</v>
      </c>
      <c r="P18" s="1194" t="s">
        <v>477</v>
      </c>
      <c r="Q18" s="1142" t="s">
        <v>184</v>
      </c>
      <c r="R18" s="1127">
        <f>VLOOKUP($G$9:$G$278,TABULADOR!$D$6:$E$41,2,0)</f>
        <v>25.9</v>
      </c>
      <c r="S18" s="1120">
        <f t="shared" si="3"/>
        <v>2</v>
      </c>
      <c r="T18" s="1109">
        <v>1</v>
      </c>
      <c r="U18" s="1120">
        <f t="shared" si="4"/>
        <v>3</v>
      </c>
      <c r="V18" s="1148">
        <f>VLOOKUP($U18,TABULADOR!$A$51:$B$74,2)</f>
        <v>0.06</v>
      </c>
      <c r="W18" s="1148">
        <v>0.3</v>
      </c>
      <c r="X18" s="1123">
        <v>0</v>
      </c>
      <c r="Y18" s="1149">
        <v>0</v>
      </c>
      <c r="Z18" s="1511">
        <v>15</v>
      </c>
      <c r="AA18" s="1126">
        <f t="shared" si="17"/>
        <v>12.95</v>
      </c>
      <c r="AB18" s="1126">
        <f t="shared" si="18"/>
        <v>3.89</v>
      </c>
      <c r="AC18" s="1126">
        <f t="shared" si="19"/>
        <v>0.78</v>
      </c>
      <c r="AD18" s="1126">
        <f>VLOOKUP($H$9:$H$1807,TABULADOR!$D$6:$E$41,2,0)-VLOOKUP($G$9:$G$1807,TABULADOR!$D$6:$E$41,2,0)</f>
        <v>0</v>
      </c>
      <c r="AE18" s="1126">
        <f>ROUND((TABULADOR!$D$67)*(GLOBAL!$Y18)/2,)</f>
        <v>0</v>
      </c>
      <c r="AF18" s="1126">
        <f>ROUND(((TABULADOR!$D$67)*(GLOBAL!$Y18)/2)*2,2)</f>
        <v>0</v>
      </c>
      <c r="AG18" s="1119"/>
      <c r="AH18" s="1127">
        <f t="shared" si="5"/>
        <v>17.62</v>
      </c>
      <c r="AI18" s="1150">
        <f t="shared" si="6"/>
        <v>0</v>
      </c>
      <c r="AJ18" s="1126">
        <v>0</v>
      </c>
      <c r="AK18" s="1126">
        <f>($AA18+$AB18+$AC18)*2/30*$Z18*TABULADOR!$D$70</f>
        <v>14.096000000000002</v>
      </c>
      <c r="AL18" s="1126"/>
      <c r="AM18" s="1126"/>
      <c r="AN18" s="1126"/>
      <c r="AO18" s="1127">
        <f t="shared" si="20"/>
        <v>0.65</v>
      </c>
      <c r="AP18" s="1127">
        <f t="shared" si="21"/>
        <v>0.18</v>
      </c>
      <c r="AQ18" s="1127">
        <f t="shared" si="22"/>
        <v>0.08</v>
      </c>
      <c r="AR18" s="1126">
        <f t="shared" si="23"/>
        <v>0.53</v>
      </c>
      <c r="AS18" s="1127">
        <f t="shared" si="24"/>
        <v>1.46</v>
      </c>
      <c r="AT18" s="1127">
        <f t="shared" si="25"/>
        <v>0.35</v>
      </c>
      <c r="AU18" s="1127">
        <f t="shared" si="26"/>
        <v>0.32</v>
      </c>
      <c r="AV18" s="1126">
        <f t="shared" si="27"/>
        <v>0.53</v>
      </c>
      <c r="AW18" s="1126">
        <f t="shared" si="28"/>
        <v>31.72</v>
      </c>
      <c r="AX18" s="1126">
        <f t="shared" si="29"/>
        <v>0.91</v>
      </c>
      <c r="AY18" s="1127"/>
      <c r="AZ18" s="1126">
        <f t="shared" si="30"/>
        <v>3.19</v>
      </c>
      <c r="BA18" s="1128">
        <f t="shared" si="31"/>
        <v>30.81</v>
      </c>
      <c r="BB18" s="1129"/>
      <c r="BC18" s="1130"/>
      <c r="BD18" s="1126">
        <f t="shared" si="7"/>
        <v>0</v>
      </c>
      <c r="BE18" s="1126">
        <f t="shared" si="8"/>
        <v>0</v>
      </c>
      <c r="BF18" s="1126">
        <f t="shared" si="9"/>
        <v>0</v>
      </c>
      <c r="BG18" s="1126">
        <f t="shared" si="10"/>
        <v>0</v>
      </c>
      <c r="BH18" s="1131">
        <f t="shared" si="11"/>
        <v>0</v>
      </c>
      <c r="BI18" s="1126">
        <f t="shared" si="12"/>
        <v>0</v>
      </c>
      <c r="BJ18" s="1126">
        <f t="shared" si="13"/>
        <v>0</v>
      </c>
      <c r="BK18" s="1126">
        <f t="shared" si="14"/>
        <v>0</v>
      </c>
      <c r="BL18" s="1126">
        <f t="shared" si="15"/>
        <v>0</v>
      </c>
      <c r="BM18" s="1131">
        <f t="shared" si="16"/>
        <v>0</v>
      </c>
    </row>
    <row r="19" spans="1:73" s="774" customFormat="1" ht="21" customHeight="1">
      <c r="A19" s="1113" t="s">
        <v>1119</v>
      </c>
      <c r="B19" s="1140" t="s">
        <v>970</v>
      </c>
      <c r="C19" s="1520">
        <v>26667497</v>
      </c>
      <c r="D19" s="1555" t="s">
        <v>194</v>
      </c>
      <c r="E19" s="1541" t="s">
        <v>34</v>
      </c>
      <c r="F19" s="1142" t="s">
        <v>1695</v>
      </c>
      <c r="G19" s="1155" t="s">
        <v>59</v>
      </c>
      <c r="H19" s="1155" t="s">
        <v>59</v>
      </c>
      <c r="I19" s="1191" t="s">
        <v>1708</v>
      </c>
      <c r="J19" s="1174" t="s">
        <v>991</v>
      </c>
      <c r="K19" s="1462">
        <v>44020</v>
      </c>
      <c r="L19" s="1463" t="s">
        <v>1268</v>
      </c>
      <c r="M19" s="1464"/>
      <c r="N19" s="1146" t="s">
        <v>914</v>
      </c>
      <c r="O19" s="1142" t="s">
        <v>65</v>
      </c>
      <c r="P19" s="1134" t="s">
        <v>63</v>
      </c>
      <c r="Q19" s="1142" t="s">
        <v>65</v>
      </c>
      <c r="R19" s="1127">
        <f>VLOOKUP($G$9:$G$278,TABULADOR!$D$6:$E$41,2,0)</f>
        <v>25.9</v>
      </c>
      <c r="S19" s="1120">
        <f t="shared" si="3"/>
        <v>1</v>
      </c>
      <c r="T19" s="1109">
        <v>0</v>
      </c>
      <c r="U19" s="1120">
        <f t="shared" si="4"/>
        <v>1</v>
      </c>
      <c r="V19" s="1148">
        <f>VLOOKUP($U19,TABULADOR!$A$51:$B$74,2)</f>
        <v>0.02</v>
      </c>
      <c r="W19" s="1148">
        <v>0</v>
      </c>
      <c r="X19" s="1123">
        <v>1</v>
      </c>
      <c r="Y19" s="1157">
        <v>1</v>
      </c>
      <c r="Z19" s="1511">
        <v>15</v>
      </c>
      <c r="AA19" s="1126">
        <f t="shared" si="17"/>
        <v>12.95</v>
      </c>
      <c r="AB19" s="1126">
        <f t="shared" si="18"/>
        <v>0</v>
      </c>
      <c r="AC19" s="1126">
        <f t="shared" si="19"/>
        <v>0.26</v>
      </c>
      <c r="AD19" s="1126">
        <f>VLOOKUP($H$9:$H$1807,TABULADOR!$D$6:$E$41,2,0)-VLOOKUP($G$9:$G$1807,TABULADOR!$D$6:$E$41,2,0)</f>
        <v>0</v>
      </c>
      <c r="AE19" s="1126">
        <f>ROUND((TABULADOR!$D$67)*(GLOBAL!$Y19)/2,)</f>
        <v>1</v>
      </c>
      <c r="AF19" s="1126">
        <f>ROUND(((TABULADOR!$D$67)*(GLOBAL!$Y19)/2)*2,2)</f>
        <v>1.75</v>
      </c>
      <c r="AG19" s="1119"/>
      <c r="AH19" s="1127">
        <f t="shared" si="5"/>
        <v>14.209999999999999</v>
      </c>
      <c r="AI19" s="1150">
        <f t="shared" si="6"/>
        <v>0</v>
      </c>
      <c r="AJ19" s="1126">
        <v>0</v>
      </c>
      <c r="AK19" s="1126">
        <f>($AA19+$AB19+$AC19)*2/30*$Z19*TABULADOR!$D$70</f>
        <v>10.568</v>
      </c>
      <c r="AL19" s="1126"/>
      <c r="AM19" s="1126"/>
      <c r="AN19" s="1126"/>
      <c r="AO19" s="1127">
        <f t="shared" si="20"/>
        <v>0.52</v>
      </c>
      <c r="AP19" s="1127">
        <f t="shared" si="21"/>
        <v>0.14000000000000001</v>
      </c>
      <c r="AQ19" s="1127">
        <f t="shared" si="22"/>
        <v>7.0000000000000007E-2</v>
      </c>
      <c r="AR19" s="1126">
        <f t="shared" si="23"/>
        <v>0.43</v>
      </c>
      <c r="AS19" s="1127">
        <f t="shared" si="24"/>
        <v>1.17</v>
      </c>
      <c r="AT19" s="1127">
        <f t="shared" si="25"/>
        <v>0.28000000000000003</v>
      </c>
      <c r="AU19" s="1127">
        <f t="shared" si="26"/>
        <v>0.28000000000000003</v>
      </c>
      <c r="AV19" s="1126">
        <f t="shared" si="27"/>
        <v>0.43</v>
      </c>
      <c r="AW19" s="1126">
        <f t="shared" si="28"/>
        <v>26.53</v>
      </c>
      <c r="AX19" s="1126">
        <f t="shared" si="29"/>
        <v>0.73</v>
      </c>
      <c r="AY19" s="1127"/>
      <c r="AZ19" s="1126">
        <f t="shared" si="30"/>
        <v>2.59</v>
      </c>
      <c r="BA19" s="1128">
        <f t="shared" si="31"/>
        <v>25.8</v>
      </c>
      <c r="BB19" s="1129"/>
      <c r="BC19" s="1130"/>
      <c r="BD19" s="1126">
        <f t="shared" si="7"/>
        <v>0</v>
      </c>
      <c r="BE19" s="1126">
        <f t="shared" si="8"/>
        <v>0</v>
      </c>
      <c r="BF19" s="1126">
        <f t="shared" si="9"/>
        <v>0</v>
      </c>
      <c r="BG19" s="1126">
        <f t="shared" si="10"/>
        <v>0</v>
      </c>
      <c r="BH19" s="1131">
        <f t="shared" si="11"/>
        <v>0</v>
      </c>
      <c r="BI19" s="1126">
        <f t="shared" si="12"/>
        <v>0</v>
      </c>
      <c r="BJ19" s="1126">
        <f t="shared" si="13"/>
        <v>0</v>
      </c>
      <c r="BK19" s="1126">
        <f t="shared" si="14"/>
        <v>0</v>
      </c>
      <c r="BL19" s="1126">
        <f t="shared" si="15"/>
        <v>0</v>
      </c>
      <c r="BM19" s="1131">
        <f t="shared" si="16"/>
        <v>0</v>
      </c>
      <c r="BN19" s="685"/>
      <c r="BO19" s="685"/>
      <c r="BP19" s="685"/>
      <c r="BQ19" s="685"/>
      <c r="BR19" s="685"/>
      <c r="BS19" s="685"/>
      <c r="BT19" s="685"/>
      <c r="BU19" s="685"/>
    </row>
    <row r="20" spans="1:73" ht="21" customHeight="1">
      <c r="A20" s="1113" t="s">
        <v>1119</v>
      </c>
      <c r="B20" s="1140" t="s">
        <v>970</v>
      </c>
      <c r="C20" s="1520">
        <v>20142998</v>
      </c>
      <c r="D20" s="1555" t="s">
        <v>199</v>
      </c>
      <c r="E20" s="1541" t="s">
        <v>34</v>
      </c>
      <c r="F20" s="1142" t="s">
        <v>1696</v>
      </c>
      <c r="G20" s="1155" t="s">
        <v>59</v>
      </c>
      <c r="H20" s="1155" t="s">
        <v>59</v>
      </c>
      <c r="I20" s="1191" t="s">
        <v>1764</v>
      </c>
      <c r="J20" s="1174" t="s">
        <v>991</v>
      </c>
      <c r="K20" s="1462">
        <v>44105</v>
      </c>
      <c r="L20" s="1463" t="s">
        <v>1270</v>
      </c>
      <c r="M20" s="1464"/>
      <c r="N20" s="1146" t="s">
        <v>914</v>
      </c>
      <c r="O20" s="1142" t="s">
        <v>52</v>
      </c>
      <c r="P20" s="1134" t="s">
        <v>63</v>
      </c>
      <c r="Q20" s="1142" t="s">
        <v>52</v>
      </c>
      <c r="R20" s="1127">
        <f>VLOOKUP($G$9:$G$278,TABULADOR!$D$6:$E$41,2,0)</f>
        <v>25.9</v>
      </c>
      <c r="S20" s="1120">
        <f t="shared" si="3"/>
        <v>1</v>
      </c>
      <c r="T20" s="1109">
        <v>0</v>
      </c>
      <c r="U20" s="1120">
        <f t="shared" si="4"/>
        <v>1</v>
      </c>
      <c r="V20" s="1148">
        <f>VLOOKUP($U20,TABULADOR!$A$51:$B$74,2)</f>
        <v>0.02</v>
      </c>
      <c r="W20" s="1148">
        <v>0</v>
      </c>
      <c r="X20" s="1123">
        <v>0</v>
      </c>
      <c r="Y20" s="1149">
        <v>0</v>
      </c>
      <c r="Z20" s="1511">
        <v>15</v>
      </c>
      <c r="AA20" s="1126">
        <f t="shared" si="17"/>
        <v>12.95</v>
      </c>
      <c r="AB20" s="1126">
        <f t="shared" si="18"/>
        <v>0</v>
      </c>
      <c r="AC20" s="1126">
        <f t="shared" si="19"/>
        <v>0.26</v>
      </c>
      <c r="AD20" s="1126">
        <f>VLOOKUP($H$9:$H$1807,TABULADOR!$D$6:$E$41,2,0)-VLOOKUP($G$9:$G$1807,TABULADOR!$D$6:$E$41,2,0)</f>
        <v>0</v>
      </c>
      <c r="AE20" s="1126">
        <f>ROUND((TABULADOR!$D$67)*(GLOBAL!$Y20)/2,)</f>
        <v>0</v>
      </c>
      <c r="AF20" s="1126">
        <f>ROUND(((TABULADOR!$D$67)*(GLOBAL!$Y20)/2)*2,2)</f>
        <v>0</v>
      </c>
      <c r="AG20" s="1119"/>
      <c r="AH20" s="1127">
        <f t="shared" si="5"/>
        <v>13.209999999999999</v>
      </c>
      <c r="AI20" s="1150">
        <f t="shared" si="6"/>
        <v>0</v>
      </c>
      <c r="AJ20" s="1126">
        <v>0</v>
      </c>
      <c r="AK20" s="1126">
        <f>($AA20+$AB20+$AC20)*2/30*$Z20*TABULADOR!$D$70</f>
        <v>10.568</v>
      </c>
      <c r="AL20" s="1126"/>
      <c r="AM20" s="1126"/>
      <c r="AN20" s="1126"/>
      <c r="AO20" s="1127">
        <f t="shared" si="20"/>
        <v>0.49</v>
      </c>
      <c r="AP20" s="1127">
        <f t="shared" si="21"/>
        <v>0.13</v>
      </c>
      <c r="AQ20" s="1127">
        <f t="shared" si="22"/>
        <v>0.06</v>
      </c>
      <c r="AR20" s="1126">
        <f t="shared" si="23"/>
        <v>0.4</v>
      </c>
      <c r="AS20" s="1127">
        <f t="shared" si="24"/>
        <v>1.1000000000000001</v>
      </c>
      <c r="AT20" s="1127">
        <f t="shared" si="25"/>
        <v>0.26</v>
      </c>
      <c r="AU20" s="1127">
        <f t="shared" si="26"/>
        <v>0.24</v>
      </c>
      <c r="AV20" s="1126">
        <f t="shared" si="27"/>
        <v>0.4</v>
      </c>
      <c r="AW20" s="1126">
        <f t="shared" si="28"/>
        <v>23.78</v>
      </c>
      <c r="AX20" s="1126">
        <f t="shared" si="29"/>
        <v>0.68</v>
      </c>
      <c r="AY20" s="1127"/>
      <c r="AZ20" s="1126">
        <f t="shared" si="30"/>
        <v>2.4</v>
      </c>
      <c r="BA20" s="1128">
        <f t="shared" si="31"/>
        <v>23.1</v>
      </c>
      <c r="BB20" s="1129"/>
      <c r="BC20" s="1130"/>
      <c r="BD20" s="1126">
        <f t="shared" si="7"/>
        <v>0</v>
      </c>
      <c r="BE20" s="1126">
        <f t="shared" si="8"/>
        <v>0</v>
      </c>
      <c r="BF20" s="1126">
        <f t="shared" si="9"/>
        <v>0</v>
      </c>
      <c r="BG20" s="1126">
        <f t="shared" si="10"/>
        <v>0</v>
      </c>
      <c r="BH20" s="1131">
        <f t="shared" si="11"/>
        <v>0</v>
      </c>
      <c r="BI20" s="1126">
        <f t="shared" si="12"/>
        <v>0</v>
      </c>
      <c r="BJ20" s="1126">
        <f t="shared" si="13"/>
        <v>0</v>
      </c>
      <c r="BK20" s="1126">
        <f t="shared" si="14"/>
        <v>0</v>
      </c>
      <c r="BL20" s="1126">
        <f t="shared" si="15"/>
        <v>0</v>
      </c>
      <c r="BM20" s="1131">
        <f t="shared" si="16"/>
        <v>0</v>
      </c>
    </row>
    <row r="21" spans="1:73" ht="21" customHeight="1">
      <c r="A21" s="1113" t="s">
        <v>1119</v>
      </c>
      <c r="B21" s="1140" t="s">
        <v>970</v>
      </c>
      <c r="C21" s="1520">
        <v>25926165</v>
      </c>
      <c r="D21" s="1555" t="s">
        <v>214</v>
      </c>
      <c r="E21" s="1541" t="s">
        <v>20</v>
      </c>
      <c r="F21" s="1142" t="s">
        <v>1697</v>
      </c>
      <c r="G21" s="1155" t="s">
        <v>59</v>
      </c>
      <c r="H21" s="1155" t="s">
        <v>59</v>
      </c>
      <c r="I21" s="1191" t="s">
        <v>1770</v>
      </c>
      <c r="J21" s="1174" t="s">
        <v>991</v>
      </c>
      <c r="K21" s="1462">
        <v>44105</v>
      </c>
      <c r="L21" s="1463" t="s">
        <v>1278</v>
      </c>
      <c r="M21" s="1464"/>
      <c r="N21" s="1146" t="s">
        <v>914</v>
      </c>
      <c r="O21" s="1142" t="s">
        <v>96</v>
      </c>
      <c r="P21" s="1194" t="s">
        <v>2345</v>
      </c>
      <c r="Q21" s="1142" t="s">
        <v>96</v>
      </c>
      <c r="R21" s="1127">
        <f>VLOOKUP($G$9:$G$278,TABULADOR!$D$6:$E$41,2,0)</f>
        <v>25.9</v>
      </c>
      <c r="S21" s="1120">
        <f t="shared" si="3"/>
        <v>1</v>
      </c>
      <c r="T21" s="1109">
        <v>0</v>
      </c>
      <c r="U21" s="1120">
        <f t="shared" si="4"/>
        <v>1</v>
      </c>
      <c r="V21" s="1148">
        <f>VLOOKUP($U21,TABULADOR!$A$51:$B$74,2)</f>
        <v>0.02</v>
      </c>
      <c r="W21" s="1148">
        <v>0.2</v>
      </c>
      <c r="X21" s="1123">
        <v>0</v>
      </c>
      <c r="Y21" s="1149">
        <v>0</v>
      </c>
      <c r="Z21" s="1511">
        <v>15</v>
      </c>
      <c r="AA21" s="1126">
        <f t="shared" si="17"/>
        <v>12.95</v>
      </c>
      <c r="AB21" s="1126">
        <f t="shared" si="18"/>
        <v>2.59</v>
      </c>
      <c r="AC21" s="1126">
        <f t="shared" si="19"/>
        <v>0.26</v>
      </c>
      <c r="AD21" s="1126">
        <f>VLOOKUP($H$9:$H$1807,TABULADOR!$D$6:$E$41,2,0)-VLOOKUP($G$9:$G$1807,TABULADOR!$D$6:$E$41,2,0)</f>
        <v>0</v>
      </c>
      <c r="AE21" s="1126">
        <f>ROUND((TABULADOR!$D$67)*(GLOBAL!$Y21)/2,)</f>
        <v>0</v>
      </c>
      <c r="AF21" s="1126">
        <f>ROUND(((TABULADOR!$D$67)*(GLOBAL!$Y21)/2)*2,2)</f>
        <v>0</v>
      </c>
      <c r="AG21" s="1119"/>
      <c r="AH21" s="1127">
        <f t="shared" si="5"/>
        <v>15.799999999999999</v>
      </c>
      <c r="AI21" s="1150">
        <f t="shared" si="6"/>
        <v>0</v>
      </c>
      <c r="AJ21" s="1126">
        <v>0</v>
      </c>
      <c r="AK21" s="1126">
        <f>($AA21+$AB21+$AC21)*2/30*$Z21*TABULADOR!$D$70</f>
        <v>12.64</v>
      </c>
      <c r="AL21" s="1126"/>
      <c r="AM21" s="1126"/>
      <c r="AN21" s="1126"/>
      <c r="AO21" s="1127">
        <f t="shared" si="20"/>
        <v>0.57999999999999996</v>
      </c>
      <c r="AP21" s="1127">
        <f t="shared" si="21"/>
        <v>0.16</v>
      </c>
      <c r="AQ21" s="1127">
        <f t="shared" si="22"/>
        <v>7.0000000000000007E-2</v>
      </c>
      <c r="AR21" s="1126">
        <f t="shared" si="23"/>
        <v>0.47</v>
      </c>
      <c r="AS21" s="1127">
        <f t="shared" si="24"/>
        <v>1.31</v>
      </c>
      <c r="AT21" s="1127">
        <f t="shared" si="25"/>
        <v>0.32</v>
      </c>
      <c r="AU21" s="1127">
        <f t="shared" si="26"/>
        <v>0.28000000000000003</v>
      </c>
      <c r="AV21" s="1126">
        <f t="shared" si="27"/>
        <v>0.47</v>
      </c>
      <c r="AW21" s="1126">
        <f t="shared" si="28"/>
        <v>28.44</v>
      </c>
      <c r="AX21" s="1126">
        <f t="shared" si="29"/>
        <v>0.81</v>
      </c>
      <c r="AY21" s="1127"/>
      <c r="AZ21" s="1126">
        <f t="shared" si="30"/>
        <v>2.85</v>
      </c>
      <c r="BA21" s="1128">
        <f t="shared" si="31"/>
        <v>27.63</v>
      </c>
      <c r="BB21" s="1130"/>
      <c r="BC21" s="1130"/>
      <c r="BD21" s="1126">
        <f t="shared" si="7"/>
        <v>0</v>
      </c>
      <c r="BE21" s="1126">
        <f t="shared" si="8"/>
        <v>0</v>
      </c>
      <c r="BF21" s="1126">
        <f t="shared" si="9"/>
        <v>0</v>
      </c>
      <c r="BG21" s="1126">
        <f t="shared" si="10"/>
        <v>0</v>
      </c>
      <c r="BH21" s="1131">
        <f t="shared" si="11"/>
        <v>0</v>
      </c>
      <c r="BI21" s="1126">
        <f t="shared" si="12"/>
        <v>0</v>
      </c>
      <c r="BJ21" s="1126">
        <f t="shared" si="13"/>
        <v>0</v>
      </c>
      <c r="BK21" s="1126">
        <f t="shared" si="14"/>
        <v>0</v>
      </c>
      <c r="BL21" s="1126">
        <f t="shared" si="15"/>
        <v>0</v>
      </c>
      <c r="BM21" s="1131">
        <f t="shared" si="16"/>
        <v>0</v>
      </c>
      <c r="BN21" s="759"/>
      <c r="BO21" s="759"/>
      <c r="BP21" s="759"/>
      <c r="BQ21" s="759"/>
      <c r="BR21" s="759"/>
      <c r="BS21" s="759"/>
      <c r="BT21" s="759"/>
      <c r="BU21" s="759"/>
    </row>
    <row r="22" spans="1:73" ht="21" customHeight="1">
      <c r="A22" s="1113" t="s">
        <v>1119</v>
      </c>
      <c r="B22" s="1140" t="s">
        <v>970</v>
      </c>
      <c r="C22" s="1521">
        <v>17710640</v>
      </c>
      <c r="D22" s="1555" t="s">
        <v>244</v>
      </c>
      <c r="E22" s="1542" t="s">
        <v>34</v>
      </c>
      <c r="F22" s="1169" t="s">
        <v>1698</v>
      </c>
      <c r="G22" s="1155" t="s">
        <v>59</v>
      </c>
      <c r="H22" s="1155" t="s">
        <v>59</v>
      </c>
      <c r="I22" s="1191" t="s">
        <v>1705</v>
      </c>
      <c r="J22" s="1174" t="s">
        <v>991</v>
      </c>
      <c r="K22" s="1466">
        <v>44256</v>
      </c>
      <c r="L22" s="1463" t="s">
        <v>1294</v>
      </c>
      <c r="M22" s="1464"/>
      <c r="N22" s="1146" t="s">
        <v>914</v>
      </c>
      <c r="O22" s="1169" t="s">
        <v>46</v>
      </c>
      <c r="P22" s="1134" t="s">
        <v>63</v>
      </c>
      <c r="Q22" s="1169" t="s">
        <v>46</v>
      </c>
      <c r="R22" s="1127">
        <f>VLOOKUP($G$9:$G$278,TABULADOR!$D$6:$E$41,2,0)</f>
        <v>25.9</v>
      </c>
      <c r="S22" s="1120">
        <f t="shared" si="3"/>
        <v>0</v>
      </c>
      <c r="T22" s="1109">
        <v>0</v>
      </c>
      <c r="U22" s="1120">
        <f t="shared" si="4"/>
        <v>0</v>
      </c>
      <c r="V22" s="1148">
        <f>VLOOKUP($U22,TABULADOR!$A$51:$B$74,2)</f>
        <v>0</v>
      </c>
      <c r="W22" s="1148">
        <v>0</v>
      </c>
      <c r="X22" s="1123">
        <v>0</v>
      </c>
      <c r="Y22" s="1149">
        <v>0</v>
      </c>
      <c r="Z22" s="1511">
        <v>15</v>
      </c>
      <c r="AA22" s="1126">
        <f t="shared" si="17"/>
        <v>12.95</v>
      </c>
      <c r="AB22" s="1126">
        <f t="shared" si="18"/>
        <v>0</v>
      </c>
      <c r="AC22" s="1126">
        <f t="shared" si="19"/>
        <v>0</v>
      </c>
      <c r="AD22" s="1126">
        <f>VLOOKUP($H$9:$H$1807,TABULADOR!$D$6:$E$41,2,0)-VLOOKUP($G$9:$G$1807,TABULADOR!$D$6:$E$41,2,0)</f>
        <v>0</v>
      </c>
      <c r="AE22" s="1126">
        <f>ROUND((TABULADOR!$D$67)*(GLOBAL!$Y22)/2,)</f>
        <v>0</v>
      </c>
      <c r="AF22" s="1126">
        <f>ROUND(((TABULADOR!$D$67)*(GLOBAL!$Y22)/2)*2,2)</f>
        <v>0</v>
      </c>
      <c r="AG22" s="1119"/>
      <c r="AH22" s="1127">
        <f t="shared" si="5"/>
        <v>12.95</v>
      </c>
      <c r="AI22" s="1150" t="b">
        <f t="shared" si="6"/>
        <v>0</v>
      </c>
      <c r="AJ22" s="1126">
        <v>0</v>
      </c>
      <c r="AK22" s="1126">
        <f>($AA22+$AB22+$AC22)*2/30*$Z22*TABULADOR!$D$70</f>
        <v>10.36</v>
      </c>
      <c r="AL22" s="1126"/>
      <c r="AM22" s="1126"/>
      <c r="AN22" s="1126"/>
      <c r="AO22" s="1127">
        <f t="shared" si="20"/>
        <v>0.48</v>
      </c>
      <c r="AP22" s="1127">
        <f t="shared" si="21"/>
        <v>0.13</v>
      </c>
      <c r="AQ22" s="1127">
        <f t="shared" si="22"/>
        <v>0.06</v>
      </c>
      <c r="AR22" s="1126">
        <f t="shared" si="23"/>
        <v>0.39</v>
      </c>
      <c r="AS22" s="1127">
        <f t="shared" si="24"/>
        <v>1.08</v>
      </c>
      <c r="AT22" s="1127">
        <f t="shared" si="25"/>
        <v>0.26</v>
      </c>
      <c r="AU22" s="1127">
        <f t="shared" si="26"/>
        <v>0.24</v>
      </c>
      <c r="AV22" s="1126">
        <f t="shared" si="27"/>
        <v>0.39</v>
      </c>
      <c r="AW22" s="1126">
        <f t="shared" si="28"/>
        <v>23.31</v>
      </c>
      <c r="AX22" s="1126">
        <f t="shared" si="29"/>
        <v>0.67</v>
      </c>
      <c r="AY22" s="1127"/>
      <c r="AZ22" s="1126">
        <f t="shared" si="30"/>
        <v>2.36</v>
      </c>
      <c r="BA22" s="1128">
        <f t="shared" si="31"/>
        <v>22.64</v>
      </c>
      <c r="BB22" s="1130"/>
      <c r="BC22" s="1130"/>
      <c r="BD22" s="1126">
        <f t="shared" si="7"/>
        <v>0</v>
      </c>
      <c r="BE22" s="1126">
        <f t="shared" si="8"/>
        <v>0</v>
      </c>
      <c r="BF22" s="1126">
        <f t="shared" si="9"/>
        <v>0</v>
      </c>
      <c r="BG22" s="1126">
        <f t="shared" si="10"/>
        <v>0</v>
      </c>
      <c r="BH22" s="1131">
        <f t="shared" si="11"/>
        <v>0</v>
      </c>
      <c r="BI22" s="1126">
        <f t="shared" si="12"/>
        <v>0</v>
      </c>
      <c r="BJ22" s="1126">
        <f t="shared" si="13"/>
        <v>0</v>
      </c>
      <c r="BK22" s="1126">
        <f t="shared" si="14"/>
        <v>0</v>
      </c>
      <c r="BL22" s="1126">
        <f t="shared" si="15"/>
        <v>0</v>
      </c>
      <c r="BM22" s="1131">
        <f t="shared" si="16"/>
        <v>0</v>
      </c>
      <c r="BN22" s="759"/>
      <c r="BO22" s="759"/>
      <c r="BP22" s="759"/>
      <c r="BQ22" s="759"/>
      <c r="BR22" s="759"/>
      <c r="BS22" s="759"/>
      <c r="BT22" s="759"/>
      <c r="BU22" s="759"/>
    </row>
    <row r="23" spans="1:73" ht="21" customHeight="1">
      <c r="A23" s="1113" t="s">
        <v>1119</v>
      </c>
      <c r="B23" s="1140" t="s">
        <v>970</v>
      </c>
      <c r="C23" s="1520">
        <v>17324633</v>
      </c>
      <c r="D23" s="1555" t="s">
        <v>245</v>
      </c>
      <c r="E23" s="1541" t="s">
        <v>34</v>
      </c>
      <c r="F23" s="1142" t="s">
        <v>1699</v>
      </c>
      <c r="G23" s="1155" t="s">
        <v>59</v>
      </c>
      <c r="H23" s="1155" t="s">
        <v>59</v>
      </c>
      <c r="I23" s="1191" t="s">
        <v>1777</v>
      </c>
      <c r="J23" s="1174" t="s">
        <v>991</v>
      </c>
      <c r="K23" s="1462">
        <v>44256</v>
      </c>
      <c r="L23" s="1463" t="s">
        <v>1295</v>
      </c>
      <c r="M23" s="1464"/>
      <c r="N23" s="1146" t="s">
        <v>914</v>
      </c>
      <c r="O23" s="1142" t="s">
        <v>218</v>
      </c>
      <c r="P23" s="1194" t="s">
        <v>2345</v>
      </c>
      <c r="Q23" s="1142" t="s">
        <v>218</v>
      </c>
      <c r="R23" s="1127">
        <f>VLOOKUP($G$9:$G$278,TABULADOR!$D$6:$E$41,2,0)</f>
        <v>25.9</v>
      </c>
      <c r="S23" s="1120">
        <f t="shared" si="3"/>
        <v>0</v>
      </c>
      <c r="T23" s="1109">
        <v>0</v>
      </c>
      <c r="U23" s="1120">
        <f t="shared" si="4"/>
        <v>0</v>
      </c>
      <c r="V23" s="1148">
        <f>VLOOKUP($U23,TABULADOR!$A$51:$B$74,2)</f>
        <v>0</v>
      </c>
      <c r="W23" s="1148">
        <v>0.2</v>
      </c>
      <c r="X23" s="1123">
        <v>0</v>
      </c>
      <c r="Y23" s="1149">
        <v>0</v>
      </c>
      <c r="Z23" s="1511">
        <v>15</v>
      </c>
      <c r="AA23" s="1126">
        <f t="shared" si="17"/>
        <v>12.95</v>
      </c>
      <c r="AB23" s="1126">
        <f t="shared" si="18"/>
        <v>2.59</v>
      </c>
      <c r="AC23" s="1126">
        <f t="shared" si="19"/>
        <v>0</v>
      </c>
      <c r="AD23" s="1126">
        <f>VLOOKUP($H$9:$H$1807,TABULADOR!$D$6:$E$41,2,0)-VLOOKUP($G$9:$G$1807,TABULADOR!$D$6:$E$41,2,0)</f>
        <v>0</v>
      </c>
      <c r="AE23" s="1126">
        <f>ROUND((TABULADOR!$D$67)*(GLOBAL!$Y23)/2,)</f>
        <v>0</v>
      </c>
      <c r="AF23" s="1126">
        <f>ROUND(((TABULADOR!$D$67)*(GLOBAL!$Y23)/2)*2,2)</f>
        <v>0</v>
      </c>
      <c r="AG23" s="1119"/>
      <c r="AH23" s="1127">
        <f t="shared" si="5"/>
        <v>15.54</v>
      </c>
      <c r="AI23" s="1150" t="b">
        <f t="shared" si="6"/>
        <v>0</v>
      </c>
      <c r="AJ23" s="1126">
        <v>0</v>
      </c>
      <c r="AK23" s="1126">
        <f>($AA23+$AB23+$AC23)*2/30*$Z23*TABULADOR!$D$70</f>
        <v>12.432000000000002</v>
      </c>
      <c r="AL23" s="1126"/>
      <c r="AM23" s="1126"/>
      <c r="AN23" s="1126"/>
      <c r="AO23" s="1127">
        <f t="shared" si="20"/>
        <v>0.56999999999999995</v>
      </c>
      <c r="AP23" s="1127">
        <f t="shared" si="21"/>
        <v>0.16</v>
      </c>
      <c r="AQ23" s="1127">
        <f t="shared" si="22"/>
        <v>7.0000000000000007E-2</v>
      </c>
      <c r="AR23" s="1126">
        <f t="shared" si="23"/>
        <v>0.47</v>
      </c>
      <c r="AS23" s="1127">
        <f t="shared" si="24"/>
        <v>1.28</v>
      </c>
      <c r="AT23" s="1127">
        <f t="shared" si="25"/>
        <v>0.31</v>
      </c>
      <c r="AU23" s="1127">
        <f t="shared" si="26"/>
        <v>0.28000000000000003</v>
      </c>
      <c r="AV23" s="1126">
        <f t="shared" si="27"/>
        <v>0.47</v>
      </c>
      <c r="AW23" s="1126">
        <f t="shared" si="28"/>
        <v>27.97</v>
      </c>
      <c r="AX23" s="1126">
        <f t="shared" si="29"/>
        <v>0.8</v>
      </c>
      <c r="AY23" s="1127"/>
      <c r="AZ23" s="1126">
        <f t="shared" si="30"/>
        <v>2.81</v>
      </c>
      <c r="BA23" s="1128">
        <f t="shared" si="31"/>
        <v>27.17</v>
      </c>
      <c r="BB23" s="1129"/>
      <c r="BC23" s="1130"/>
      <c r="BD23" s="1126">
        <f t="shared" si="7"/>
        <v>0</v>
      </c>
      <c r="BE23" s="1126">
        <f t="shared" si="8"/>
        <v>0</v>
      </c>
      <c r="BF23" s="1126">
        <f t="shared" si="9"/>
        <v>0</v>
      </c>
      <c r="BG23" s="1126">
        <f t="shared" si="10"/>
        <v>0</v>
      </c>
      <c r="BH23" s="1131">
        <f t="shared" si="11"/>
        <v>0</v>
      </c>
      <c r="BI23" s="1126">
        <f t="shared" si="12"/>
        <v>0</v>
      </c>
      <c r="BJ23" s="1126">
        <f t="shared" si="13"/>
        <v>0</v>
      </c>
      <c r="BK23" s="1126">
        <f t="shared" si="14"/>
        <v>0</v>
      </c>
      <c r="BL23" s="1126">
        <f t="shared" si="15"/>
        <v>0</v>
      </c>
      <c r="BM23" s="1131">
        <f t="shared" si="16"/>
        <v>0</v>
      </c>
      <c r="BN23" s="759"/>
      <c r="BO23" s="759"/>
      <c r="BP23" s="759"/>
      <c r="BQ23" s="759"/>
      <c r="BR23" s="759"/>
    </row>
    <row r="24" spans="1:73" ht="21" customHeight="1">
      <c r="A24" s="1113" t="s">
        <v>1119</v>
      </c>
      <c r="B24" s="1140" t="s">
        <v>970</v>
      </c>
      <c r="C24" s="1522">
        <v>27329212</v>
      </c>
      <c r="D24" s="1555" t="s">
        <v>1623</v>
      </c>
      <c r="E24" s="1540" t="s">
        <v>20</v>
      </c>
      <c r="F24" s="1260" t="s">
        <v>1626</v>
      </c>
      <c r="G24" s="1113" t="s">
        <v>59</v>
      </c>
      <c r="H24" s="1113" t="s">
        <v>59</v>
      </c>
      <c r="I24" s="1363" t="s">
        <v>1769</v>
      </c>
      <c r="J24" s="1174" t="s">
        <v>991</v>
      </c>
      <c r="K24" s="1467">
        <v>44341</v>
      </c>
      <c r="L24" s="1216" t="s">
        <v>1635</v>
      </c>
      <c r="M24" s="1468"/>
      <c r="N24" s="1113" t="s">
        <v>914</v>
      </c>
      <c r="O24" s="1113" t="s">
        <v>50</v>
      </c>
      <c r="P24" s="1134" t="s">
        <v>63</v>
      </c>
      <c r="Q24" s="1113" t="s">
        <v>50</v>
      </c>
      <c r="R24" s="1119">
        <f>VLOOKUP($G$9:$G$278,TABULADOR!$D$6:$E$41,2,0)</f>
        <v>25.9</v>
      </c>
      <c r="S24" s="1120">
        <f t="shared" si="3"/>
        <v>0</v>
      </c>
      <c r="T24" s="1109">
        <v>5</v>
      </c>
      <c r="U24" s="1120">
        <f t="shared" si="4"/>
        <v>5</v>
      </c>
      <c r="V24" s="1122">
        <f>VLOOKUP($U24,TABULADOR!$A$51:$B$74,2)</f>
        <v>0.1</v>
      </c>
      <c r="W24" s="1148">
        <v>0</v>
      </c>
      <c r="X24" s="1123">
        <v>0</v>
      </c>
      <c r="Y24" s="1124">
        <v>0</v>
      </c>
      <c r="Z24" s="1511">
        <v>15</v>
      </c>
      <c r="AA24" s="1126">
        <f t="shared" si="17"/>
        <v>12.95</v>
      </c>
      <c r="AB24" s="1126">
        <f t="shared" si="18"/>
        <v>0</v>
      </c>
      <c r="AC24" s="1126">
        <f t="shared" si="19"/>
        <v>1.3</v>
      </c>
      <c r="AD24" s="1126">
        <f>VLOOKUP($H$9:$H$1807,TABULADOR!$D$6:$E$41,2,0)-VLOOKUP($G$9:$G$1807,TABULADOR!$D$6:$E$41,2,0)</f>
        <v>0</v>
      </c>
      <c r="AE24" s="1126">
        <f>ROUND((TABULADOR!$D$67)*(GLOBAL!$Y24)/2,)</f>
        <v>0</v>
      </c>
      <c r="AF24" s="1126">
        <f>ROUND(((TABULADOR!$D$67)*(GLOBAL!$Y24)/2)*2,2)</f>
        <v>0</v>
      </c>
      <c r="AG24" s="1119"/>
      <c r="AH24" s="1127">
        <f t="shared" si="5"/>
        <v>14.25</v>
      </c>
      <c r="AI24" s="1119" t="b">
        <f t="shared" si="6"/>
        <v>0</v>
      </c>
      <c r="AJ24" s="1126">
        <v>0</v>
      </c>
      <c r="AK24" s="1126">
        <f>($AA24+$AB24+$AC24)*2/30*$Z24*TABULADOR!$D$70</f>
        <v>11.4</v>
      </c>
      <c r="AL24" s="1126"/>
      <c r="AM24" s="1126"/>
      <c r="AN24" s="1127"/>
      <c r="AO24" s="1127">
        <f t="shared" si="20"/>
        <v>0.53</v>
      </c>
      <c r="AP24" s="1127">
        <f t="shared" si="21"/>
        <v>0.14000000000000001</v>
      </c>
      <c r="AQ24" s="1127">
        <f t="shared" si="22"/>
        <v>7.0000000000000007E-2</v>
      </c>
      <c r="AR24" s="1126">
        <f t="shared" si="23"/>
        <v>0.43</v>
      </c>
      <c r="AS24" s="1127">
        <f t="shared" si="24"/>
        <v>1.19</v>
      </c>
      <c r="AT24" s="1127">
        <f t="shared" si="25"/>
        <v>0.28999999999999998</v>
      </c>
      <c r="AU24" s="1127">
        <f t="shared" si="26"/>
        <v>0.28000000000000003</v>
      </c>
      <c r="AV24" s="1126">
        <f t="shared" si="27"/>
        <v>0.43</v>
      </c>
      <c r="AW24" s="1126">
        <f t="shared" si="28"/>
        <v>25.65</v>
      </c>
      <c r="AX24" s="1126">
        <f t="shared" si="29"/>
        <v>0.74</v>
      </c>
      <c r="AY24" s="1127"/>
      <c r="AZ24" s="1126">
        <f t="shared" si="30"/>
        <v>2.62</v>
      </c>
      <c r="BA24" s="1128">
        <f t="shared" si="31"/>
        <v>24.91</v>
      </c>
      <c r="BB24" s="1166"/>
      <c r="BC24" s="1130"/>
      <c r="BD24" s="1126">
        <f t="shared" si="7"/>
        <v>0</v>
      </c>
      <c r="BE24" s="1126">
        <f t="shared" si="8"/>
        <v>0</v>
      </c>
      <c r="BF24" s="1126">
        <f t="shared" si="9"/>
        <v>0</v>
      </c>
      <c r="BG24" s="1126">
        <f t="shared" si="10"/>
        <v>0</v>
      </c>
      <c r="BH24" s="1131">
        <f t="shared" si="11"/>
        <v>0</v>
      </c>
      <c r="BI24" s="1126">
        <f t="shared" si="12"/>
        <v>0</v>
      </c>
      <c r="BJ24" s="1126">
        <f t="shared" si="13"/>
        <v>0</v>
      </c>
      <c r="BK24" s="1126">
        <f t="shared" si="14"/>
        <v>0</v>
      </c>
      <c r="BL24" s="1126">
        <f t="shared" si="15"/>
        <v>0</v>
      </c>
      <c r="BM24" s="1131">
        <f t="shared" si="16"/>
        <v>0</v>
      </c>
    </row>
    <row r="25" spans="1:73" ht="21" customHeight="1">
      <c r="A25" s="1113" t="s">
        <v>1119</v>
      </c>
      <c r="B25" s="1140" t="s">
        <v>970</v>
      </c>
      <c r="C25" s="1523">
        <v>20633744</v>
      </c>
      <c r="D25" s="1555" t="s">
        <v>1658</v>
      </c>
      <c r="E25" s="1540" t="s">
        <v>34</v>
      </c>
      <c r="F25" s="1260" t="s">
        <v>1659</v>
      </c>
      <c r="G25" s="1113" t="s">
        <v>59</v>
      </c>
      <c r="H25" s="1113" t="s">
        <v>59</v>
      </c>
      <c r="I25" s="1469" t="s">
        <v>1765</v>
      </c>
      <c r="J25" s="1174" t="s">
        <v>991</v>
      </c>
      <c r="K25" s="1467">
        <v>44362</v>
      </c>
      <c r="L25" s="1470" t="s">
        <v>1661</v>
      </c>
      <c r="M25" s="1468"/>
      <c r="N25" s="1113" t="s">
        <v>914</v>
      </c>
      <c r="O25" s="1113" t="s">
        <v>126</v>
      </c>
      <c r="P25" s="1113" t="s">
        <v>2333</v>
      </c>
      <c r="Q25" s="1113" t="s">
        <v>126</v>
      </c>
      <c r="R25" s="1119">
        <f>VLOOKUP($G$9:$G$278,TABULADOR!$D$6:$E$41,2,0)</f>
        <v>25.9</v>
      </c>
      <c r="S25" s="1120">
        <f t="shared" si="3"/>
        <v>0</v>
      </c>
      <c r="T25" s="1109">
        <v>0</v>
      </c>
      <c r="U25" s="1120">
        <f t="shared" si="4"/>
        <v>0</v>
      </c>
      <c r="V25" s="1122">
        <f>VLOOKUP($U25,TABULADOR!$A$51:$B$74,2)</f>
        <v>0</v>
      </c>
      <c r="W25" s="1148">
        <v>0.3</v>
      </c>
      <c r="X25" s="1123">
        <v>0</v>
      </c>
      <c r="Y25" s="1124">
        <v>0</v>
      </c>
      <c r="Z25" s="1511">
        <v>15</v>
      </c>
      <c r="AA25" s="1126">
        <f t="shared" si="17"/>
        <v>12.95</v>
      </c>
      <c r="AB25" s="1126">
        <f t="shared" si="18"/>
        <v>3.89</v>
      </c>
      <c r="AC25" s="1126">
        <f t="shared" si="19"/>
        <v>0</v>
      </c>
      <c r="AD25" s="1126">
        <f>VLOOKUP($H$9:$H$1807,TABULADOR!$D$6:$E$41,2,0)-VLOOKUP($G$9:$G$1807,TABULADOR!$D$6:$E$41,2,0)</f>
        <v>0</v>
      </c>
      <c r="AE25" s="1126">
        <f>ROUND((TABULADOR!$D$67)*(GLOBAL!$Y25)/2,)</f>
        <v>0</v>
      </c>
      <c r="AF25" s="1126">
        <f>ROUND(((TABULADOR!$D$67)*(GLOBAL!$Y25)/2)*2,2)</f>
        <v>0</v>
      </c>
      <c r="AG25" s="1119"/>
      <c r="AH25" s="1127">
        <f t="shared" si="5"/>
        <v>16.84</v>
      </c>
      <c r="AI25" s="1119" t="b">
        <f t="shared" si="6"/>
        <v>0</v>
      </c>
      <c r="AJ25" s="1126">
        <v>0</v>
      </c>
      <c r="AK25" s="1126">
        <f>($AA25+$AB25+$AC25)*2/30*$Z25*TABULADOR!$D$70</f>
        <v>13.472000000000001</v>
      </c>
      <c r="AL25" s="1126"/>
      <c r="AM25" s="1126"/>
      <c r="AN25" s="1127"/>
      <c r="AO25" s="1127">
        <f t="shared" si="20"/>
        <v>0.62</v>
      </c>
      <c r="AP25" s="1127">
        <f t="shared" si="21"/>
        <v>0.17</v>
      </c>
      <c r="AQ25" s="1127">
        <f t="shared" si="22"/>
        <v>0.08</v>
      </c>
      <c r="AR25" s="1126">
        <f t="shared" si="23"/>
        <v>0.51</v>
      </c>
      <c r="AS25" s="1127">
        <f t="shared" si="24"/>
        <v>1.4</v>
      </c>
      <c r="AT25" s="1127">
        <f t="shared" si="25"/>
        <v>0.34</v>
      </c>
      <c r="AU25" s="1127">
        <f t="shared" si="26"/>
        <v>0.32</v>
      </c>
      <c r="AV25" s="1126">
        <f t="shared" si="27"/>
        <v>0.51</v>
      </c>
      <c r="AW25" s="1126">
        <f t="shared" si="28"/>
        <v>30.31</v>
      </c>
      <c r="AX25" s="1126">
        <f t="shared" si="29"/>
        <v>0.87</v>
      </c>
      <c r="AY25" s="1127"/>
      <c r="AZ25" s="1126">
        <f t="shared" si="30"/>
        <v>3.08</v>
      </c>
      <c r="BA25" s="1128">
        <f t="shared" si="31"/>
        <v>29.44</v>
      </c>
      <c r="BB25" s="1129"/>
      <c r="BC25" s="1130"/>
      <c r="BD25" s="1126">
        <f t="shared" si="7"/>
        <v>0</v>
      </c>
      <c r="BE25" s="1126">
        <f t="shared" si="8"/>
        <v>0</v>
      </c>
      <c r="BF25" s="1126">
        <f t="shared" si="9"/>
        <v>0</v>
      </c>
      <c r="BG25" s="1126">
        <f t="shared" si="10"/>
        <v>0</v>
      </c>
      <c r="BH25" s="1131">
        <f t="shared" si="11"/>
        <v>0</v>
      </c>
      <c r="BI25" s="1126">
        <f t="shared" si="12"/>
        <v>0</v>
      </c>
      <c r="BJ25" s="1126">
        <f t="shared" si="13"/>
        <v>0</v>
      </c>
      <c r="BK25" s="1126">
        <f t="shared" si="14"/>
        <v>0</v>
      </c>
      <c r="BL25" s="1126">
        <f t="shared" si="15"/>
        <v>0</v>
      </c>
      <c r="BM25" s="1131">
        <f t="shared" si="16"/>
        <v>0</v>
      </c>
    </row>
    <row r="26" spans="1:73" ht="21" customHeight="1">
      <c r="A26" s="1113" t="s">
        <v>1119</v>
      </c>
      <c r="B26" s="1142" t="s">
        <v>1679</v>
      </c>
      <c r="C26" s="1521">
        <v>15794346</v>
      </c>
      <c r="D26" s="1555" t="s">
        <v>328</v>
      </c>
      <c r="E26" s="1542" t="s">
        <v>20</v>
      </c>
      <c r="F26" s="1169" t="s">
        <v>1820</v>
      </c>
      <c r="G26" s="1169" t="s">
        <v>596</v>
      </c>
      <c r="H26" s="1169" t="s">
        <v>596</v>
      </c>
      <c r="I26" s="1174" t="s">
        <v>2292</v>
      </c>
      <c r="J26" s="1113" t="s">
        <v>991</v>
      </c>
      <c r="K26" s="1466">
        <v>43587</v>
      </c>
      <c r="L26" s="1463" t="s">
        <v>1365</v>
      </c>
      <c r="M26" s="1464"/>
      <c r="N26" s="1146" t="s">
        <v>914</v>
      </c>
      <c r="O26" s="1169" t="s">
        <v>25</v>
      </c>
      <c r="P26" s="1559" t="s">
        <v>63</v>
      </c>
      <c r="Q26" s="1169" t="s">
        <v>25</v>
      </c>
      <c r="R26" s="1127">
        <f>VLOOKUP($G$9:$G$278,TABULADOR!$D$6:$E$41,2,0)</f>
        <v>8.484</v>
      </c>
      <c r="S26" s="1120">
        <f t="shared" si="3"/>
        <v>2</v>
      </c>
      <c r="T26" s="1109">
        <v>0</v>
      </c>
      <c r="U26" s="1120">
        <f t="shared" si="4"/>
        <v>2</v>
      </c>
      <c r="V26" s="1148">
        <f>VLOOKUP($U26,TABULADOR!$A$51:$B$74,2)</f>
        <v>0.04</v>
      </c>
      <c r="W26" s="1148">
        <v>0</v>
      </c>
      <c r="X26" s="1123">
        <v>3</v>
      </c>
      <c r="Y26" s="1157">
        <v>3</v>
      </c>
      <c r="Z26" s="1511">
        <v>15</v>
      </c>
      <c r="AA26" s="1126">
        <f t="shared" si="17"/>
        <v>4.24</v>
      </c>
      <c r="AB26" s="1126">
        <f t="shared" si="18"/>
        <v>0</v>
      </c>
      <c r="AC26" s="1126">
        <f t="shared" si="19"/>
        <v>0.17</v>
      </c>
      <c r="AD26" s="1126">
        <f>VLOOKUP($H$9:$H$1807,TABULADOR!$D$6:$E$41,2,0)-VLOOKUP($G$9:$G$1807,TABULADOR!$D$6:$E$41,2,0)</f>
        <v>0</v>
      </c>
      <c r="AE26" s="1126">
        <f>ROUND((TABULADOR!$D$67)*(GLOBAL!$Y26)/2,)</f>
        <v>3</v>
      </c>
      <c r="AF26" s="1126">
        <f>ROUND(((TABULADOR!$D$67)*(GLOBAL!$Y26)/2)*2,2)</f>
        <v>5.25</v>
      </c>
      <c r="AG26" s="1119"/>
      <c r="AH26" s="1127">
        <f t="shared" si="5"/>
        <v>7.41</v>
      </c>
      <c r="AI26" s="1150">
        <f t="shared" si="6"/>
        <v>0</v>
      </c>
      <c r="AJ26" s="1126">
        <v>0</v>
      </c>
      <c r="AK26" s="1126">
        <v>11.5</v>
      </c>
      <c r="AL26" s="1126"/>
      <c r="AM26" s="1126"/>
      <c r="AN26" s="1126"/>
      <c r="AO26" s="1127">
        <f t="shared" si="20"/>
        <v>0.27</v>
      </c>
      <c r="AP26" s="1127">
        <f t="shared" si="21"/>
        <v>7.0000000000000007E-2</v>
      </c>
      <c r="AQ26" s="1127">
        <f t="shared" si="22"/>
        <v>0.03</v>
      </c>
      <c r="AR26" s="1126">
        <f t="shared" si="23"/>
        <v>0.22</v>
      </c>
      <c r="AS26" s="1127">
        <f t="shared" si="24"/>
        <v>0.61</v>
      </c>
      <c r="AT26" s="1127">
        <f t="shared" si="25"/>
        <v>0.15</v>
      </c>
      <c r="AU26" s="1127">
        <f t="shared" si="26"/>
        <v>0.12</v>
      </c>
      <c r="AV26" s="1126">
        <f t="shared" si="27"/>
        <v>0.22</v>
      </c>
      <c r="AW26" s="1126">
        <f t="shared" si="28"/>
        <v>24.16</v>
      </c>
      <c r="AX26" s="1126">
        <f t="shared" si="29"/>
        <v>0.37</v>
      </c>
      <c r="AY26" s="1127"/>
      <c r="AZ26" s="1126">
        <f t="shared" si="30"/>
        <v>1.32</v>
      </c>
      <c r="BA26" s="1128">
        <f t="shared" si="31"/>
        <v>23.79</v>
      </c>
      <c r="BB26" s="1129"/>
      <c r="BC26" s="1130"/>
      <c r="BD26" s="1126">
        <f t="shared" si="7"/>
        <v>0</v>
      </c>
      <c r="BE26" s="1126">
        <f t="shared" si="8"/>
        <v>0</v>
      </c>
      <c r="BF26" s="1126">
        <f t="shared" si="9"/>
        <v>0</v>
      </c>
      <c r="BG26" s="1126">
        <f t="shared" si="10"/>
        <v>0</v>
      </c>
      <c r="BH26" s="1131">
        <f t="shared" si="11"/>
        <v>0</v>
      </c>
      <c r="BI26" s="1126">
        <f t="shared" si="12"/>
        <v>0</v>
      </c>
      <c r="BJ26" s="1126">
        <f t="shared" si="13"/>
        <v>0</v>
      </c>
      <c r="BK26" s="1126">
        <f t="shared" si="14"/>
        <v>0</v>
      </c>
      <c r="BL26" s="1126">
        <f t="shared" si="15"/>
        <v>0</v>
      </c>
      <c r="BM26" s="1131">
        <f t="shared" si="16"/>
        <v>0</v>
      </c>
    </row>
    <row r="27" spans="1:73" ht="21" customHeight="1">
      <c r="A27" s="1113" t="s">
        <v>1119</v>
      </c>
      <c r="B27" s="1140" t="s">
        <v>970</v>
      </c>
      <c r="C27" s="1520">
        <v>22490434</v>
      </c>
      <c r="D27" s="1555" t="s">
        <v>403</v>
      </c>
      <c r="E27" s="1541" t="s">
        <v>20</v>
      </c>
      <c r="F27" s="1142" t="s">
        <v>2311</v>
      </c>
      <c r="G27" s="1142" t="s">
        <v>27</v>
      </c>
      <c r="H27" s="1142" t="s">
        <v>27</v>
      </c>
      <c r="I27" s="1174" t="s">
        <v>2292</v>
      </c>
      <c r="J27" s="1174" t="s">
        <v>991</v>
      </c>
      <c r="K27" s="1462">
        <v>44105</v>
      </c>
      <c r="L27" s="1463" t="s">
        <v>1438</v>
      </c>
      <c r="M27" s="1464"/>
      <c r="N27" s="1146" t="s">
        <v>914</v>
      </c>
      <c r="O27" s="1169" t="s">
        <v>25</v>
      </c>
      <c r="P27" s="1559" t="s">
        <v>63</v>
      </c>
      <c r="Q27" s="1142" t="s">
        <v>25</v>
      </c>
      <c r="R27" s="1127">
        <f>VLOOKUP($G$9:$G$278,TABULADOR!$D$6:$E$41,2,0)</f>
        <v>23.8</v>
      </c>
      <c r="S27" s="1120">
        <f t="shared" si="3"/>
        <v>1</v>
      </c>
      <c r="T27" s="1109">
        <v>0</v>
      </c>
      <c r="U27" s="1120">
        <f t="shared" si="4"/>
        <v>1</v>
      </c>
      <c r="V27" s="1148">
        <f>VLOOKUP($U27,TABULADOR!$A$51:$B$74,2)</f>
        <v>0.02</v>
      </c>
      <c r="W27" s="1148">
        <v>0</v>
      </c>
      <c r="X27" s="1123">
        <v>1</v>
      </c>
      <c r="Y27" s="1157">
        <v>1</v>
      </c>
      <c r="Z27" s="1511">
        <v>15</v>
      </c>
      <c r="AA27" s="1126">
        <f t="shared" si="17"/>
        <v>11.9</v>
      </c>
      <c r="AB27" s="1126">
        <f t="shared" si="18"/>
        <v>0</v>
      </c>
      <c r="AC27" s="1126">
        <f t="shared" si="19"/>
        <v>0.24</v>
      </c>
      <c r="AD27" s="1126">
        <f>VLOOKUP($H$9:$H$1807,TABULADOR!$D$6:$E$41,2,0)-VLOOKUP($G$9:$G$1807,TABULADOR!$D$6:$E$41,2,0)</f>
        <v>0</v>
      </c>
      <c r="AE27" s="1126">
        <f>ROUND((TABULADOR!$D$67)*(GLOBAL!$Y27)/2,)</f>
        <v>1</v>
      </c>
      <c r="AF27" s="1126">
        <f>ROUND(((TABULADOR!$D$67)*(GLOBAL!$Y27)/2)*2,2)</f>
        <v>1.75</v>
      </c>
      <c r="AG27" s="1119"/>
      <c r="AH27" s="1127">
        <f t="shared" si="5"/>
        <v>13.14</v>
      </c>
      <c r="AI27" s="1150">
        <f t="shared" si="6"/>
        <v>0</v>
      </c>
      <c r="AJ27" s="1126">
        <v>0</v>
      </c>
      <c r="AK27" s="1126">
        <v>11.5</v>
      </c>
      <c r="AL27" s="1126"/>
      <c r="AM27" s="1126"/>
      <c r="AN27" s="1126"/>
      <c r="AO27" s="1127">
        <f t="shared" si="20"/>
        <v>0.49</v>
      </c>
      <c r="AP27" s="1127">
        <f t="shared" si="21"/>
        <v>0.13</v>
      </c>
      <c r="AQ27" s="1127">
        <f t="shared" si="22"/>
        <v>0.06</v>
      </c>
      <c r="AR27" s="1126">
        <f t="shared" si="23"/>
        <v>0.39</v>
      </c>
      <c r="AS27" s="1127">
        <f t="shared" si="24"/>
        <v>1.1000000000000001</v>
      </c>
      <c r="AT27" s="1127">
        <f t="shared" si="25"/>
        <v>0.26</v>
      </c>
      <c r="AU27" s="1127">
        <f t="shared" si="26"/>
        <v>0.24</v>
      </c>
      <c r="AV27" s="1126">
        <f t="shared" si="27"/>
        <v>0.39</v>
      </c>
      <c r="AW27" s="1126">
        <f t="shared" si="28"/>
        <v>26.39</v>
      </c>
      <c r="AX27" s="1126">
        <f t="shared" si="29"/>
        <v>0.68</v>
      </c>
      <c r="AY27" s="1127"/>
      <c r="AZ27" s="1126">
        <f t="shared" si="30"/>
        <v>2.38</v>
      </c>
      <c r="BA27" s="1128">
        <f t="shared" si="31"/>
        <v>25.71</v>
      </c>
      <c r="BB27" s="1170"/>
      <c r="BC27" s="1130"/>
      <c r="BD27" s="1126">
        <f t="shared" si="7"/>
        <v>0</v>
      </c>
      <c r="BE27" s="1126">
        <f t="shared" si="8"/>
        <v>0</v>
      </c>
      <c r="BF27" s="1126">
        <f t="shared" si="9"/>
        <v>0</v>
      </c>
      <c r="BG27" s="1126">
        <f t="shared" si="10"/>
        <v>0</v>
      </c>
      <c r="BH27" s="1131">
        <f t="shared" si="11"/>
        <v>0</v>
      </c>
      <c r="BI27" s="1126">
        <f t="shared" si="12"/>
        <v>0</v>
      </c>
      <c r="BJ27" s="1126">
        <f t="shared" si="13"/>
        <v>0</v>
      </c>
      <c r="BK27" s="1126">
        <f t="shared" si="14"/>
        <v>0</v>
      </c>
      <c r="BL27" s="1126">
        <f t="shared" si="15"/>
        <v>0</v>
      </c>
      <c r="BM27" s="1131">
        <f t="shared" si="16"/>
        <v>0</v>
      </c>
    </row>
    <row r="28" spans="1:73" ht="21" customHeight="1">
      <c r="A28" s="1113" t="s">
        <v>1119</v>
      </c>
      <c r="B28" s="1142" t="s">
        <v>1679</v>
      </c>
      <c r="C28" s="1520">
        <v>19932535</v>
      </c>
      <c r="D28" s="1555" t="s">
        <v>469</v>
      </c>
      <c r="E28" s="1541" t="s">
        <v>34</v>
      </c>
      <c r="F28" s="1142" t="s">
        <v>487</v>
      </c>
      <c r="G28" s="1169" t="s">
        <v>596</v>
      </c>
      <c r="H28" s="1169" t="s">
        <v>596</v>
      </c>
      <c r="I28" s="1174" t="s">
        <v>2292</v>
      </c>
      <c r="J28" s="1113" t="s">
        <v>991</v>
      </c>
      <c r="K28" s="1462">
        <v>44228</v>
      </c>
      <c r="L28" s="1463" t="s">
        <v>1492</v>
      </c>
      <c r="M28" s="1464"/>
      <c r="N28" s="1146" t="s">
        <v>914</v>
      </c>
      <c r="O28" s="1169" t="s">
        <v>25</v>
      </c>
      <c r="P28" s="1134" t="s">
        <v>63</v>
      </c>
      <c r="Q28" s="1142" t="s">
        <v>25</v>
      </c>
      <c r="R28" s="1127">
        <f>VLOOKUP($G$9:$G$278,TABULADOR!$D$6:$E$41,2,0)</f>
        <v>8.484</v>
      </c>
      <c r="S28" s="1120">
        <f t="shared" si="3"/>
        <v>1</v>
      </c>
      <c r="T28" s="1109">
        <v>0</v>
      </c>
      <c r="U28" s="1120">
        <f t="shared" si="4"/>
        <v>1</v>
      </c>
      <c r="V28" s="1148">
        <f>VLOOKUP($U28,TABULADOR!$A$51:$B$74,2)</f>
        <v>0.02</v>
      </c>
      <c r="W28" s="1148">
        <v>0</v>
      </c>
      <c r="X28" s="1123">
        <v>5</v>
      </c>
      <c r="Y28" s="1157">
        <v>5</v>
      </c>
      <c r="Z28" s="1511">
        <v>15</v>
      </c>
      <c r="AA28" s="1126">
        <f t="shared" si="17"/>
        <v>4.24</v>
      </c>
      <c r="AB28" s="1126">
        <f t="shared" si="18"/>
        <v>0</v>
      </c>
      <c r="AC28" s="1126">
        <f t="shared" si="19"/>
        <v>0.08</v>
      </c>
      <c r="AD28" s="1126">
        <f>VLOOKUP($H$9:$H$1807,TABULADOR!$D$6:$E$41,2,0)-VLOOKUP($G$9:$G$1807,TABULADOR!$D$6:$E$41,2,0)</f>
        <v>0</v>
      </c>
      <c r="AE28" s="1126">
        <f>ROUND((TABULADOR!$D$67)*(GLOBAL!$Y28)/2,)</f>
        <v>4</v>
      </c>
      <c r="AF28" s="1126">
        <f>ROUND(((TABULADOR!$D$67)*(GLOBAL!$Y28)/2)*2,2)</f>
        <v>8.75</v>
      </c>
      <c r="AG28" s="1119"/>
      <c r="AH28" s="1127">
        <f t="shared" si="5"/>
        <v>8.32</v>
      </c>
      <c r="AI28" s="1150">
        <f t="shared" si="6"/>
        <v>14.400000000000002</v>
      </c>
      <c r="AJ28" s="1126">
        <v>0</v>
      </c>
      <c r="AK28" s="1126">
        <v>11.5</v>
      </c>
      <c r="AL28" s="1126"/>
      <c r="AM28" s="1126"/>
      <c r="AN28" s="1126"/>
      <c r="AO28" s="1127">
        <f t="shared" si="20"/>
        <v>0.31</v>
      </c>
      <c r="AP28" s="1127">
        <f t="shared" si="21"/>
        <v>0.23</v>
      </c>
      <c r="AQ28" s="1127">
        <f t="shared" si="22"/>
        <v>0.04</v>
      </c>
      <c r="AR28" s="1126">
        <f t="shared" si="23"/>
        <v>0.25</v>
      </c>
      <c r="AS28" s="1127">
        <f t="shared" si="24"/>
        <v>0.7</v>
      </c>
      <c r="AT28" s="1127">
        <f t="shared" si="25"/>
        <v>0.45</v>
      </c>
      <c r="AU28" s="1127">
        <f t="shared" si="26"/>
        <v>0.16</v>
      </c>
      <c r="AV28" s="1126">
        <f t="shared" si="27"/>
        <v>0.25</v>
      </c>
      <c r="AW28" s="1126">
        <f t="shared" si="28"/>
        <v>42.97</v>
      </c>
      <c r="AX28" s="1126">
        <f t="shared" si="29"/>
        <v>0.57999999999999996</v>
      </c>
      <c r="AY28" s="1127"/>
      <c r="AZ28" s="1126">
        <f t="shared" si="30"/>
        <v>1.81</v>
      </c>
      <c r="BA28" s="1128">
        <f t="shared" si="31"/>
        <v>42.39</v>
      </c>
      <c r="BB28" s="1170"/>
      <c r="BC28" s="1130"/>
      <c r="BD28" s="1126">
        <f t="shared" si="7"/>
        <v>0</v>
      </c>
      <c r="BE28" s="1126">
        <f t="shared" si="8"/>
        <v>0</v>
      </c>
      <c r="BF28" s="1126">
        <f t="shared" si="9"/>
        <v>0</v>
      </c>
      <c r="BG28" s="1126">
        <f t="shared" si="10"/>
        <v>0</v>
      </c>
      <c r="BH28" s="1131">
        <f t="shared" si="11"/>
        <v>0</v>
      </c>
      <c r="BI28" s="1126">
        <f t="shared" si="12"/>
        <v>0</v>
      </c>
      <c r="BJ28" s="1126">
        <f t="shared" si="13"/>
        <v>0</v>
      </c>
      <c r="BK28" s="1126">
        <f t="shared" si="14"/>
        <v>0</v>
      </c>
      <c r="BL28" s="1126">
        <f t="shared" si="15"/>
        <v>0</v>
      </c>
      <c r="BM28" s="1131">
        <f t="shared" si="16"/>
        <v>0</v>
      </c>
    </row>
    <row r="29" spans="1:73" ht="21" customHeight="1">
      <c r="A29" s="1113" t="s">
        <v>1119</v>
      </c>
      <c r="B29" s="1142" t="s">
        <v>1679</v>
      </c>
      <c r="C29" s="1520">
        <v>16030685</v>
      </c>
      <c r="D29" s="1555" t="s">
        <v>934</v>
      </c>
      <c r="E29" s="1541" t="s">
        <v>20</v>
      </c>
      <c r="F29" s="1142" t="s">
        <v>496</v>
      </c>
      <c r="G29" s="1169" t="s">
        <v>596</v>
      </c>
      <c r="H29" s="1169" t="s">
        <v>596</v>
      </c>
      <c r="I29" s="1174" t="s">
        <v>2292</v>
      </c>
      <c r="J29" s="1113" t="s">
        <v>991</v>
      </c>
      <c r="K29" s="1462">
        <v>44317</v>
      </c>
      <c r="L29" s="1463" t="s">
        <v>1516</v>
      </c>
      <c r="M29" s="1464"/>
      <c r="N29" s="1146" t="s">
        <v>914</v>
      </c>
      <c r="O29" s="1169" t="s">
        <v>1831</v>
      </c>
      <c r="P29" s="1134" t="s">
        <v>63</v>
      </c>
      <c r="Q29" s="1142" t="s">
        <v>25</v>
      </c>
      <c r="R29" s="1127">
        <f>VLOOKUP($G$9:$G$278,TABULADOR!$D$6:$E$41,2,0)</f>
        <v>8.484</v>
      </c>
      <c r="S29" s="1120">
        <f t="shared" si="3"/>
        <v>0</v>
      </c>
      <c r="T29" s="1109">
        <v>0</v>
      </c>
      <c r="U29" s="1120">
        <f t="shared" si="4"/>
        <v>0</v>
      </c>
      <c r="V29" s="1148">
        <f>VLOOKUP($U29,TABULADOR!$A$51:$B$74,2)</f>
        <v>0</v>
      </c>
      <c r="W29" s="1148">
        <v>0</v>
      </c>
      <c r="X29" s="1123">
        <v>0</v>
      </c>
      <c r="Y29" s="1149">
        <v>0</v>
      </c>
      <c r="Z29" s="1511">
        <v>15</v>
      </c>
      <c r="AA29" s="1126">
        <f t="shared" si="17"/>
        <v>4.24</v>
      </c>
      <c r="AB29" s="1126">
        <f t="shared" si="18"/>
        <v>0</v>
      </c>
      <c r="AC29" s="1126">
        <f t="shared" si="19"/>
        <v>0</v>
      </c>
      <c r="AD29" s="1126">
        <f>VLOOKUP($H$9:$H$1807,TABULADOR!$D$6:$E$41,2,0)-VLOOKUP($G$9:$G$1807,TABULADOR!$D$6:$E$41,2,0)</f>
        <v>0</v>
      </c>
      <c r="AE29" s="1126">
        <f>ROUND((TABULADOR!$D$67)*(GLOBAL!$Y29)/2,)</f>
        <v>0</v>
      </c>
      <c r="AF29" s="1126">
        <f>ROUND(((TABULADOR!$D$67)*(GLOBAL!$Y29)/2)*2,2)</f>
        <v>0</v>
      </c>
      <c r="AG29" s="1119"/>
      <c r="AH29" s="1127">
        <f t="shared" si="5"/>
        <v>4.24</v>
      </c>
      <c r="AI29" s="1150" t="b">
        <f t="shared" si="6"/>
        <v>0</v>
      </c>
      <c r="AJ29" s="1126">
        <v>0</v>
      </c>
      <c r="AK29" s="1126">
        <v>11.5</v>
      </c>
      <c r="AL29" s="1126"/>
      <c r="AM29" s="1126"/>
      <c r="AN29" s="1126"/>
      <c r="AO29" s="1127">
        <f t="shared" si="20"/>
        <v>0.16</v>
      </c>
      <c r="AP29" s="1127">
        <f t="shared" si="21"/>
        <v>0.04</v>
      </c>
      <c r="AQ29" s="1127">
        <f t="shared" si="22"/>
        <v>0.02</v>
      </c>
      <c r="AR29" s="1126">
        <f t="shared" si="23"/>
        <v>0.13</v>
      </c>
      <c r="AS29" s="1127">
        <f t="shared" si="24"/>
        <v>0.36</v>
      </c>
      <c r="AT29" s="1127">
        <f t="shared" si="25"/>
        <v>0.08</v>
      </c>
      <c r="AU29" s="1127">
        <f t="shared" si="26"/>
        <v>0.08</v>
      </c>
      <c r="AV29" s="1126">
        <f t="shared" si="27"/>
        <v>0.13</v>
      </c>
      <c r="AW29" s="1126">
        <f t="shared" si="28"/>
        <v>15.74</v>
      </c>
      <c r="AX29" s="1126">
        <f t="shared" si="29"/>
        <v>0.22</v>
      </c>
      <c r="AY29" s="1127"/>
      <c r="AZ29" s="1126">
        <f t="shared" si="30"/>
        <v>0.78</v>
      </c>
      <c r="BA29" s="1128">
        <f t="shared" si="31"/>
        <v>15.52</v>
      </c>
      <c r="BB29" s="1171"/>
      <c r="BC29" s="1171"/>
      <c r="BD29" s="1126">
        <f t="shared" si="7"/>
        <v>0</v>
      </c>
      <c r="BE29" s="1126">
        <f t="shared" si="8"/>
        <v>0</v>
      </c>
      <c r="BF29" s="1126">
        <f t="shared" si="9"/>
        <v>0</v>
      </c>
      <c r="BG29" s="1126">
        <f t="shared" si="10"/>
        <v>0</v>
      </c>
      <c r="BH29" s="1131">
        <f t="shared" si="11"/>
        <v>0</v>
      </c>
      <c r="BI29" s="1126">
        <f t="shared" si="12"/>
        <v>0</v>
      </c>
      <c r="BJ29" s="1126">
        <f t="shared" si="13"/>
        <v>0</v>
      </c>
      <c r="BK29" s="1126">
        <f t="shared" si="14"/>
        <v>0</v>
      </c>
      <c r="BL29" s="1126">
        <f t="shared" si="15"/>
        <v>0</v>
      </c>
      <c r="BM29" s="1131">
        <f t="shared" si="16"/>
        <v>0</v>
      </c>
      <c r="BN29" s="785"/>
      <c r="BO29" s="785"/>
      <c r="BP29" s="785"/>
      <c r="BQ29" s="785"/>
      <c r="BR29" s="785"/>
      <c r="BS29" s="785"/>
      <c r="BT29" s="785"/>
      <c r="BU29" s="785"/>
    </row>
    <row r="30" spans="1:73" ht="21" customHeight="1">
      <c r="A30" s="1113" t="s">
        <v>1119</v>
      </c>
      <c r="B30" s="1142" t="s">
        <v>1679</v>
      </c>
      <c r="C30" s="1520">
        <v>7760415</v>
      </c>
      <c r="D30" s="1555" t="s">
        <v>935</v>
      </c>
      <c r="E30" s="1541" t="s">
        <v>20</v>
      </c>
      <c r="F30" s="1142" t="s">
        <v>1817</v>
      </c>
      <c r="G30" s="1169" t="s">
        <v>596</v>
      </c>
      <c r="H30" s="1169" t="s">
        <v>596</v>
      </c>
      <c r="I30" s="1174" t="s">
        <v>2292</v>
      </c>
      <c r="J30" s="1113" t="s">
        <v>991</v>
      </c>
      <c r="K30" s="1462">
        <v>44317</v>
      </c>
      <c r="L30" s="1463" t="s">
        <v>1517</v>
      </c>
      <c r="M30" s="1464"/>
      <c r="N30" s="1146" t="s">
        <v>914</v>
      </c>
      <c r="O30" s="1169" t="s">
        <v>1831</v>
      </c>
      <c r="P30" s="1134" t="s">
        <v>63</v>
      </c>
      <c r="Q30" s="1142" t="s">
        <v>25</v>
      </c>
      <c r="R30" s="1127">
        <f>VLOOKUP($G$9:$G$278,TABULADOR!$D$6:$E$41,2,0)</f>
        <v>8.484</v>
      </c>
      <c r="S30" s="1120">
        <f t="shared" si="3"/>
        <v>0</v>
      </c>
      <c r="T30" s="1109">
        <v>0</v>
      </c>
      <c r="U30" s="1120">
        <f t="shared" si="4"/>
        <v>0</v>
      </c>
      <c r="V30" s="1148">
        <f>VLOOKUP($U30,TABULADOR!$A$51:$B$74,2)</f>
        <v>0</v>
      </c>
      <c r="W30" s="1148">
        <v>0</v>
      </c>
      <c r="X30" s="1123">
        <v>0</v>
      </c>
      <c r="Y30" s="1149">
        <v>0</v>
      </c>
      <c r="Z30" s="1511">
        <v>15</v>
      </c>
      <c r="AA30" s="1126">
        <f t="shared" si="17"/>
        <v>4.24</v>
      </c>
      <c r="AB30" s="1126">
        <f t="shared" si="18"/>
        <v>0</v>
      </c>
      <c r="AC30" s="1126">
        <f t="shared" si="19"/>
        <v>0</v>
      </c>
      <c r="AD30" s="1126">
        <f>VLOOKUP($H$9:$H$1807,TABULADOR!$D$6:$E$41,2,0)-VLOOKUP($G$9:$G$1807,TABULADOR!$D$6:$E$41,2,0)</f>
        <v>0</v>
      </c>
      <c r="AE30" s="1126">
        <f>ROUND((TABULADOR!$D$67)*(GLOBAL!$Y30)/2,)</f>
        <v>0</v>
      </c>
      <c r="AF30" s="1126">
        <f>ROUND(((TABULADOR!$D$67)*(GLOBAL!$Y30)/2)*2,2)</f>
        <v>0</v>
      </c>
      <c r="AG30" s="1119"/>
      <c r="AH30" s="1127">
        <f t="shared" si="5"/>
        <v>4.24</v>
      </c>
      <c r="AI30" s="1150" t="b">
        <f t="shared" si="6"/>
        <v>0</v>
      </c>
      <c r="AJ30" s="1126">
        <v>0</v>
      </c>
      <c r="AK30" s="1126">
        <v>11.5</v>
      </c>
      <c r="AL30" s="1126"/>
      <c r="AM30" s="1126"/>
      <c r="AN30" s="1126"/>
      <c r="AO30" s="1127">
        <f t="shared" si="20"/>
        <v>0.16</v>
      </c>
      <c r="AP30" s="1127">
        <f t="shared" si="21"/>
        <v>0.04</v>
      </c>
      <c r="AQ30" s="1127">
        <f t="shared" si="22"/>
        <v>0.02</v>
      </c>
      <c r="AR30" s="1126">
        <f t="shared" si="23"/>
        <v>0.13</v>
      </c>
      <c r="AS30" s="1127">
        <f t="shared" si="24"/>
        <v>0.36</v>
      </c>
      <c r="AT30" s="1127">
        <f t="shared" si="25"/>
        <v>0.08</v>
      </c>
      <c r="AU30" s="1127">
        <f t="shared" si="26"/>
        <v>0.08</v>
      </c>
      <c r="AV30" s="1126">
        <f t="shared" si="27"/>
        <v>0.13</v>
      </c>
      <c r="AW30" s="1126">
        <f t="shared" si="28"/>
        <v>15.74</v>
      </c>
      <c r="AX30" s="1126">
        <f t="shared" si="29"/>
        <v>0.22</v>
      </c>
      <c r="AY30" s="1127"/>
      <c r="AZ30" s="1126">
        <f t="shared" si="30"/>
        <v>0.78</v>
      </c>
      <c r="BA30" s="1128">
        <f t="shared" si="31"/>
        <v>15.52</v>
      </c>
      <c r="BB30" s="1129"/>
      <c r="BC30" s="1130"/>
      <c r="BD30" s="1126">
        <f t="shared" si="7"/>
        <v>0</v>
      </c>
      <c r="BE30" s="1126">
        <f t="shared" si="8"/>
        <v>0</v>
      </c>
      <c r="BF30" s="1126">
        <f t="shared" si="9"/>
        <v>0</v>
      </c>
      <c r="BG30" s="1126">
        <f t="shared" si="10"/>
        <v>0</v>
      </c>
      <c r="BH30" s="1131">
        <f t="shared" si="11"/>
        <v>0</v>
      </c>
      <c r="BI30" s="1126">
        <f t="shared" si="12"/>
        <v>0</v>
      </c>
      <c r="BJ30" s="1126">
        <f t="shared" si="13"/>
        <v>0</v>
      </c>
      <c r="BK30" s="1126">
        <f t="shared" si="14"/>
        <v>0</v>
      </c>
      <c r="BL30" s="1126">
        <f t="shared" si="15"/>
        <v>0</v>
      </c>
      <c r="BM30" s="1131">
        <f t="shared" si="16"/>
        <v>0</v>
      </c>
      <c r="BN30" s="759"/>
      <c r="BO30" s="759"/>
      <c r="BP30" s="786"/>
      <c r="BQ30" s="786"/>
      <c r="BR30" s="786"/>
    </row>
    <row r="31" spans="1:73" ht="21" customHeight="1">
      <c r="A31" s="1113" t="s">
        <v>1119</v>
      </c>
      <c r="B31" s="1142" t="s">
        <v>1679</v>
      </c>
      <c r="C31" s="1520">
        <v>29595127</v>
      </c>
      <c r="D31" s="1555" t="s">
        <v>936</v>
      </c>
      <c r="E31" s="1541" t="s">
        <v>20</v>
      </c>
      <c r="F31" s="1142" t="s">
        <v>951</v>
      </c>
      <c r="G31" s="1169" t="s">
        <v>596</v>
      </c>
      <c r="H31" s="1169" t="s">
        <v>596</v>
      </c>
      <c r="I31" s="1174" t="s">
        <v>2292</v>
      </c>
      <c r="J31" s="1113" t="s">
        <v>991</v>
      </c>
      <c r="K31" s="1462">
        <v>44317</v>
      </c>
      <c r="L31" s="1463" t="s">
        <v>1518</v>
      </c>
      <c r="M31" s="1464"/>
      <c r="N31" s="1146" t="s">
        <v>914</v>
      </c>
      <c r="O31" s="1169" t="s">
        <v>25</v>
      </c>
      <c r="P31" s="1134" t="s">
        <v>63</v>
      </c>
      <c r="Q31" s="1142" t="s">
        <v>25</v>
      </c>
      <c r="R31" s="1127">
        <f>VLOOKUP($G$9:$G$278,TABULADOR!$D$6:$E$41,2,0)</f>
        <v>8.484</v>
      </c>
      <c r="S31" s="1120">
        <f t="shared" si="3"/>
        <v>0</v>
      </c>
      <c r="T31" s="1109">
        <v>0</v>
      </c>
      <c r="U31" s="1120">
        <f t="shared" si="4"/>
        <v>0</v>
      </c>
      <c r="V31" s="1148">
        <f>VLOOKUP($U31,TABULADOR!$A$51:$B$74,2)</f>
        <v>0</v>
      </c>
      <c r="W31" s="1148">
        <v>0</v>
      </c>
      <c r="X31" s="1123">
        <v>0</v>
      </c>
      <c r="Y31" s="1149">
        <v>0</v>
      </c>
      <c r="Z31" s="1511">
        <v>15</v>
      </c>
      <c r="AA31" s="1126">
        <f t="shared" si="17"/>
        <v>4.24</v>
      </c>
      <c r="AB31" s="1126">
        <f t="shared" si="18"/>
        <v>0</v>
      </c>
      <c r="AC31" s="1126">
        <f t="shared" si="19"/>
        <v>0</v>
      </c>
      <c r="AD31" s="1126">
        <f>VLOOKUP($H$9:$H$1807,TABULADOR!$D$6:$E$41,2,0)-VLOOKUP($G$9:$G$1807,TABULADOR!$D$6:$E$41,2,0)</f>
        <v>0</v>
      </c>
      <c r="AE31" s="1126">
        <f>ROUND((TABULADOR!$D$67)*(GLOBAL!$Y31)/2,)</f>
        <v>0</v>
      </c>
      <c r="AF31" s="1126">
        <f>ROUND(((TABULADOR!$D$67)*(GLOBAL!$Y31)/2)*2,2)</f>
        <v>0</v>
      </c>
      <c r="AG31" s="1119"/>
      <c r="AH31" s="1127">
        <f t="shared" si="5"/>
        <v>4.24</v>
      </c>
      <c r="AI31" s="1150" t="b">
        <f t="shared" si="6"/>
        <v>0</v>
      </c>
      <c r="AJ31" s="1126">
        <v>0</v>
      </c>
      <c r="AK31" s="1126">
        <v>11.5</v>
      </c>
      <c r="AL31" s="1126"/>
      <c r="AM31" s="1126"/>
      <c r="AN31" s="1126"/>
      <c r="AO31" s="1127">
        <f t="shared" si="20"/>
        <v>0.16</v>
      </c>
      <c r="AP31" s="1127">
        <f t="shared" si="21"/>
        <v>0.04</v>
      </c>
      <c r="AQ31" s="1127">
        <f t="shared" si="22"/>
        <v>0.02</v>
      </c>
      <c r="AR31" s="1126">
        <f t="shared" si="23"/>
        <v>0.13</v>
      </c>
      <c r="AS31" s="1127">
        <f t="shared" si="24"/>
        <v>0.36</v>
      </c>
      <c r="AT31" s="1127">
        <f t="shared" si="25"/>
        <v>0.08</v>
      </c>
      <c r="AU31" s="1127">
        <f t="shared" si="26"/>
        <v>0.08</v>
      </c>
      <c r="AV31" s="1126">
        <f t="shared" si="27"/>
        <v>0.13</v>
      </c>
      <c r="AW31" s="1126">
        <f t="shared" si="28"/>
        <v>15.74</v>
      </c>
      <c r="AX31" s="1126">
        <f t="shared" si="29"/>
        <v>0.22</v>
      </c>
      <c r="AY31" s="1127"/>
      <c r="AZ31" s="1126">
        <f t="shared" si="30"/>
        <v>0.78</v>
      </c>
      <c r="BA31" s="1128">
        <f t="shared" si="31"/>
        <v>15.52</v>
      </c>
      <c r="BB31" s="1129"/>
      <c r="BC31" s="1130"/>
      <c r="BD31" s="1126">
        <f t="shared" si="7"/>
        <v>0</v>
      </c>
      <c r="BE31" s="1126">
        <f t="shared" si="8"/>
        <v>0</v>
      </c>
      <c r="BF31" s="1126">
        <f t="shared" si="9"/>
        <v>0</v>
      </c>
      <c r="BG31" s="1126">
        <f t="shared" si="10"/>
        <v>0</v>
      </c>
      <c r="BH31" s="1131">
        <f t="shared" si="11"/>
        <v>0</v>
      </c>
      <c r="BI31" s="1126">
        <f t="shared" si="12"/>
        <v>0</v>
      </c>
      <c r="BJ31" s="1126">
        <f t="shared" si="13"/>
        <v>0</v>
      </c>
      <c r="BK31" s="1126">
        <f t="shared" si="14"/>
        <v>0</v>
      </c>
      <c r="BL31" s="1126">
        <f t="shared" si="15"/>
        <v>0</v>
      </c>
      <c r="BM31" s="1131">
        <f t="shared" si="16"/>
        <v>0</v>
      </c>
    </row>
    <row r="32" spans="1:73" ht="21" customHeight="1">
      <c r="A32" s="1113" t="s">
        <v>1119</v>
      </c>
      <c r="B32" s="1142" t="s">
        <v>1679</v>
      </c>
      <c r="C32" s="1522">
        <v>9954052</v>
      </c>
      <c r="D32" s="1555" t="s">
        <v>1615</v>
      </c>
      <c r="E32" s="1540" t="s">
        <v>20</v>
      </c>
      <c r="F32" s="1260" t="s">
        <v>1818</v>
      </c>
      <c r="G32" s="1169" t="s">
        <v>596</v>
      </c>
      <c r="H32" s="1169" t="s">
        <v>596</v>
      </c>
      <c r="I32" s="1174" t="s">
        <v>2292</v>
      </c>
      <c r="J32" s="1113" t="s">
        <v>991</v>
      </c>
      <c r="K32" s="1467">
        <v>44317</v>
      </c>
      <c r="L32" s="1216" t="s">
        <v>1627</v>
      </c>
      <c r="M32" s="1468"/>
      <c r="N32" s="1113" t="s">
        <v>914</v>
      </c>
      <c r="O32" s="1169" t="s">
        <v>25</v>
      </c>
      <c r="P32" s="1134" t="s">
        <v>63</v>
      </c>
      <c r="Q32" s="1113" t="s">
        <v>25</v>
      </c>
      <c r="R32" s="1119">
        <f>VLOOKUP($G$9:$G$278,TABULADOR!$D$6:$E$41,2,0)</f>
        <v>8.484</v>
      </c>
      <c r="S32" s="1120">
        <f t="shared" si="3"/>
        <v>0</v>
      </c>
      <c r="T32" s="1109">
        <v>0</v>
      </c>
      <c r="U32" s="1120">
        <f t="shared" si="4"/>
        <v>0</v>
      </c>
      <c r="V32" s="1122">
        <f>VLOOKUP($U32,TABULADOR!$A$51:$B$74,2)</f>
        <v>0</v>
      </c>
      <c r="W32" s="1148">
        <v>0</v>
      </c>
      <c r="X32" s="1123">
        <v>0</v>
      </c>
      <c r="Y32" s="1124">
        <v>0</v>
      </c>
      <c r="Z32" s="1511">
        <v>15</v>
      </c>
      <c r="AA32" s="1126">
        <f t="shared" si="17"/>
        <v>4.24</v>
      </c>
      <c r="AB32" s="1126">
        <f t="shared" si="18"/>
        <v>0</v>
      </c>
      <c r="AC32" s="1126">
        <f t="shared" si="19"/>
        <v>0</v>
      </c>
      <c r="AD32" s="1126">
        <f>VLOOKUP($H$9:$H$1807,TABULADOR!$D$6:$E$41,2,0)-VLOOKUP($G$9:$G$1807,TABULADOR!$D$6:$E$41,2,0)</f>
        <v>0</v>
      </c>
      <c r="AE32" s="1126">
        <f>ROUND((TABULADOR!$D$67)*(GLOBAL!$Y32)/2,)</f>
        <v>0</v>
      </c>
      <c r="AF32" s="1126">
        <f>ROUND(((TABULADOR!$D$67)*(GLOBAL!$Y32)/2)*2,2)</f>
        <v>0</v>
      </c>
      <c r="AG32" s="1119"/>
      <c r="AH32" s="1127">
        <f t="shared" si="5"/>
        <v>4.24</v>
      </c>
      <c r="AI32" s="1119" t="b">
        <f t="shared" si="6"/>
        <v>0</v>
      </c>
      <c r="AJ32" s="1126">
        <v>0</v>
      </c>
      <c r="AK32" s="1126">
        <v>11.5</v>
      </c>
      <c r="AL32" s="1126"/>
      <c r="AM32" s="1126"/>
      <c r="AN32" s="1127"/>
      <c r="AO32" s="1127">
        <f t="shared" si="20"/>
        <v>0.16</v>
      </c>
      <c r="AP32" s="1127">
        <f t="shared" si="21"/>
        <v>0.04</v>
      </c>
      <c r="AQ32" s="1127">
        <f t="shared" si="22"/>
        <v>0.02</v>
      </c>
      <c r="AR32" s="1126">
        <f t="shared" si="23"/>
        <v>0.13</v>
      </c>
      <c r="AS32" s="1127">
        <f t="shared" si="24"/>
        <v>0.36</v>
      </c>
      <c r="AT32" s="1127">
        <f t="shared" si="25"/>
        <v>0.08</v>
      </c>
      <c r="AU32" s="1127">
        <f t="shared" si="26"/>
        <v>0.08</v>
      </c>
      <c r="AV32" s="1126">
        <f t="shared" si="27"/>
        <v>0.13</v>
      </c>
      <c r="AW32" s="1126">
        <f t="shared" si="28"/>
        <v>15.74</v>
      </c>
      <c r="AX32" s="1126">
        <f t="shared" si="29"/>
        <v>0.22</v>
      </c>
      <c r="AY32" s="1127"/>
      <c r="AZ32" s="1126">
        <f t="shared" si="30"/>
        <v>0.78</v>
      </c>
      <c r="BA32" s="1128">
        <f t="shared" si="31"/>
        <v>15.52</v>
      </c>
      <c r="BB32" s="1129"/>
      <c r="BC32" s="1130"/>
      <c r="BD32" s="1126">
        <f t="shared" si="7"/>
        <v>0</v>
      </c>
      <c r="BE32" s="1126">
        <f t="shared" si="8"/>
        <v>0</v>
      </c>
      <c r="BF32" s="1126">
        <f t="shared" si="9"/>
        <v>0</v>
      </c>
      <c r="BG32" s="1126">
        <f t="shared" si="10"/>
        <v>0</v>
      </c>
      <c r="BH32" s="1131">
        <f t="shared" si="11"/>
        <v>0</v>
      </c>
      <c r="BI32" s="1126">
        <f t="shared" si="12"/>
        <v>0</v>
      </c>
      <c r="BJ32" s="1126">
        <f t="shared" si="13"/>
        <v>0</v>
      </c>
      <c r="BK32" s="1126">
        <f t="shared" si="14"/>
        <v>0</v>
      </c>
      <c r="BL32" s="1126">
        <f t="shared" si="15"/>
        <v>0</v>
      </c>
      <c r="BM32" s="1131">
        <f t="shared" si="16"/>
        <v>0</v>
      </c>
      <c r="BN32" s="787" t="s">
        <v>619</v>
      </c>
      <c r="BO32" s="787"/>
    </row>
    <row r="33" spans="1:73" ht="21" customHeight="1">
      <c r="A33" s="1113" t="s">
        <v>1119</v>
      </c>
      <c r="B33" s="1140" t="s">
        <v>970</v>
      </c>
      <c r="C33" s="1520">
        <v>20638394</v>
      </c>
      <c r="D33" s="1555" t="s">
        <v>19</v>
      </c>
      <c r="E33" s="1543" t="s">
        <v>20</v>
      </c>
      <c r="F33" s="1140" t="s">
        <v>21</v>
      </c>
      <c r="G33" s="1140" t="s">
        <v>21</v>
      </c>
      <c r="H33" s="1140" t="s">
        <v>21</v>
      </c>
      <c r="I33" s="1189" t="s">
        <v>22</v>
      </c>
      <c r="J33" s="1174" t="s">
        <v>991</v>
      </c>
      <c r="K33" s="1462">
        <v>43193</v>
      </c>
      <c r="L33" s="1463" t="s">
        <v>1192</v>
      </c>
      <c r="M33" s="1464"/>
      <c r="N33" s="1146" t="s">
        <v>914</v>
      </c>
      <c r="O33" s="1169" t="s">
        <v>1714</v>
      </c>
      <c r="P33" s="1465" t="s">
        <v>2331</v>
      </c>
      <c r="Q33" s="1140" t="s">
        <v>25</v>
      </c>
      <c r="R33" s="1127">
        <f>VLOOKUP($G$9:$G$278,TABULADOR!$D$6:$E$41,2,0)</f>
        <v>28.475999999999999</v>
      </c>
      <c r="S33" s="1120">
        <f t="shared" si="3"/>
        <v>3</v>
      </c>
      <c r="T33" s="1109">
        <v>0</v>
      </c>
      <c r="U33" s="1120">
        <f t="shared" si="4"/>
        <v>3</v>
      </c>
      <c r="V33" s="1148">
        <f>VLOOKUP($U33,TABULADOR!$A$51:$B$74,2)</f>
        <v>0.06</v>
      </c>
      <c r="W33" s="1148">
        <v>0.3</v>
      </c>
      <c r="X33" s="1123">
        <v>1</v>
      </c>
      <c r="Y33" s="1157">
        <v>1</v>
      </c>
      <c r="Z33" s="1511">
        <v>15</v>
      </c>
      <c r="AA33" s="1126">
        <f t="shared" si="17"/>
        <v>14.24</v>
      </c>
      <c r="AB33" s="1126">
        <f t="shared" si="18"/>
        <v>4.2699999999999996</v>
      </c>
      <c r="AC33" s="1126">
        <f t="shared" si="19"/>
        <v>0.85</v>
      </c>
      <c r="AD33" s="1126">
        <f>VLOOKUP($H$9:$H$1807,TABULADOR!$D$6:$E$41,2,0)-VLOOKUP($G$9:$G$1807,TABULADOR!$D$6:$E$41,2,0)</f>
        <v>0</v>
      </c>
      <c r="AE33" s="1126">
        <f>ROUND((TABULADOR!$D$67)*(GLOBAL!$Y33)/2,)</f>
        <v>1</v>
      </c>
      <c r="AF33" s="1126">
        <f>ROUND(((TABULADOR!$D$67)*(GLOBAL!$Y33)/2)*2,2)</f>
        <v>1.75</v>
      </c>
      <c r="AG33" s="1119"/>
      <c r="AH33" s="1127">
        <f t="shared" si="5"/>
        <v>20.36</v>
      </c>
      <c r="AI33" s="1150">
        <f t="shared" si="6"/>
        <v>0</v>
      </c>
      <c r="AJ33" s="1126">
        <v>0</v>
      </c>
      <c r="AK33" s="1126">
        <f>($AA33+$AB33+$AC33)*2/30*$Z33*TABULADOR!$D$70</f>
        <v>15.488</v>
      </c>
      <c r="AL33" s="1126">
        <v>40</v>
      </c>
      <c r="AM33" s="1126"/>
      <c r="AN33" s="1126"/>
      <c r="AO33" s="1127">
        <f t="shared" si="20"/>
        <v>0.75</v>
      </c>
      <c r="AP33" s="1127">
        <f t="shared" si="21"/>
        <v>0.2</v>
      </c>
      <c r="AQ33" s="1127">
        <f t="shared" si="22"/>
        <v>0.09</v>
      </c>
      <c r="AR33" s="1126">
        <f t="shared" si="23"/>
        <v>0.61</v>
      </c>
      <c r="AS33" s="1127">
        <f t="shared" si="24"/>
        <v>1.69</v>
      </c>
      <c r="AT33" s="1127">
        <f t="shared" si="25"/>
        <v>0.41</v>
      </c>
      <c r="AU33" s="1127">
        <f t="shared" si="26"/>
        <v>0.36</v>
      </c>
      <c r="AV33" s="1126">
        <f t="shared" si="27"/>
        <v>0.61</v>
      </c>
      <c r="AW33" s="1126">
        <f t="shared" si="28"/>
        <v>77.599999999999994</v>
      </c>
      <c r="AX33" s="1126">
        <f t="shared" si="29"/>
        <v>1.04</v>
      </c>
      <c r="AY33" s="1127"/>
      <c r="AZ33" s="1126">
        <f t="shared" si="30"/>
        <v>3.68</v>
      </c>
      <c r="BA33" s="1128">
        <f t="shared" si="31"/>
        <v>76.56</v>
      </c>
      <c r="BB33" s="1129"/>
      <c r="BC33" s="1130"/>
      <c r="BD33" s="1126">
        <f t="shared" si="7"/>
        <v>0</v>
      </c>
      <c r="BE33" s="1126">
        <f t="shared" si="8"/>
        <v>0</v>
      </c>
      <c r="BF33" s="1126">
        <f t="shared" si="9"/>
        <v>0</v>
      </c>
      <c r="BG33" s="1126">
        <f t="shared" si="10"/>
        <v>0</v>
      </c>
      <c r="BH33" s="1131">
        <f t="shared" si="11"/>
        <v>0</v>
      </c>
      <c r="BI33" s="1126">
        <f t="shared" si="12"/>
        <v>0</v>
      </c>
      <c r="BJ33" s="1126">
        <f t="shared" si="13"/>
        <v>0</v>
      </c>
      <c r="BK33" s="1126">
        <f t="shared" si="14"/>
        <v>0</v>
      </c>
      <c r="BL33" s="1126">
        <f t="shared" si="15"/>
        <v>0</v>
      </c>
      <c r="BM33" s="1131">
        <f t="shared" si="16"/>
        <v>0</v>
      </c>
      <c r="BN33" s="759"/>
      <c r="BO33" s="759"/>
    </row>
    <row r="34" spans="1:73" ht="21" customHeight="1">
      <c r="A34" s="1113" t="s">
        <v>1119</v>
      </c>
      <c r="B34" s="1140" t="s">
        <v>970</v>
      </c>
      <c r="C34" s="1520">
        <v>6155751</v>
      </c>
      <c r="D34" s="1555" t="s">
        <v>30</v>
      </c>
      <c r="E34" s="1544" t="s">
        <v>20</v>
      </c>
      <c r="F34" s="1142" t="s">
        <v>31</v>
      </c>
      <c r="G34" s="1142" t="s">
        <v>27</v>
      </c>
      <c r="H34" s="1142" t="s">
        <v>27</v>
      </c>
      <c r="I34" s="1191" t="s">
        <v>32</v>
      </c>
      <c r="J34" s="1174" t="s">
        <v>991</v>
      </c>
      <c r="K34" s="1462">
        <v>42466</v>
      </c>
      <c r="L34" s="1463" t="s">
        <v>1194</v>
      </c>
      <c r="M34" s="1464"/>
      <c r="N34" s="1146" t="s">
        <v>914</v>
      </c>
      <c r="O34" s="1169" t="s">
        <v>1831</v>
      </c>
      <c r="P34" s="1465" t="s">
        <v>2327</v>
      </c>
      <c r="Q34" s="1140" t="s">
        <v>25</v>
      </c>
      <c r="R34" s="1127">
        <f>VLOOKUP($G$9:$G$278,TABULADOR!$D$6:$E$41,2,0)</f>
        <v>23.8</v>
      </c>
      <c r="S34" s="1120">
        <f t="shared" si="3"/>
        <v>5</v>
      </c>
      <c r="T34" s="1109">
        <v>8</v>
      </c>
      <c r="U34" s="1120">
        <f t="shared" si="4"/>
        <v>13</v>
      </c>
      <c r="V34" s="1148">
        <f>VLOOKUP($U34,TABULADOR!$A$51:$B$74,2)</f>
        <v>0.3</v>
      </c>
      <c r="W34" s="1148">
        <v>0.3</v>
      </c>
      <c r="X34" s="1123">
        <v>1</v>
      </c>
      <c r="Y34" s="1157">
        <v>1</v>
      </c>
      <c r="Z34" s="1511">
        <v>15</v>
      </c>
      <c r="AA34" s="1126">
        <f t="shared" si="17"/>
        <v>11.9</v>
      </c>
      <c r="AB34" s="1126">
        <f t="shared" si="18"/>
        <v>3.57</v>
      </c>
      <c r="AC34" s="1126">
        <f t="shared" si="19"/>
        <v>3.57</v>
      </c>
      <c r="AD34" s="1126">
        <f>VLOOKUP($H$9:$H$1807,TABULADOR!$D$6:$E$41,2,0)-VLOOKUP($G$9:$G$1807,TABULADOR!$D$6:$E$41,2,0)</f>
        <v>0</v>
      </c>
      <c r="AE34" s="1126">
        <f>ROUND((TABULADOR!$D$67)*(GLOBAL!$Y34)/2,)</f>
        <v>1</v>
      </c>
      <c r="AF34" s="1126">
        <f>ROUND(((TABULADOR!$D$67)*(GLOBAL!$Y34)/2)*2,2)</f>
        <v>1.75</v>
      </c>
      <c r="AG34" s="1119"/>
      <c r="AH34" s="1127">
        <f t="shared" si="5"/>
        <v>20.04</v>
      </c>
      <c r="AI34" s="1150">
        <f t="shared" si="6"/>
        <v>0</v>
      </c>
      <c r="AJ34" s="1126">
        <v>0</v>
      </c>
      <c r="AK34" s="1126">
        <f>($AA34+$AB34+$AC34)*2/30*$Z34*TABULADOR!$D$70</f>
        <v>15.231999999999999</v>
      </c>
      <c r="AL34" s="1126"/>
      <c r="AM34" s="1126"/>
      <c r="AN34" s="1126"/>
      <c r="AO34" s="1127">
        <f t="shared" si="20"/>
        <v>0.74</v>
      </c>
      <c r="AP34" s="1127">
        <f t="shared" si="21"/>
        <v>0.2</v>
      </c>
      <c r="AQ34" s="1127">
        <f t="shared" si="22"/>
        <v>0.09</v>
      </c>
      <c r="AR34" s="1126">
        <f t="shared" si="23"/>
        <v>0.6</v>
      </c>
      <c r="AS34" s="1127">
        <f t="shared" si="24"/>
        <v>1.67</v>
      </c>
      <c r="AT34" s="1127">
        <f t="shared" si="25"/>
        <v>0.4</v>
      </c>
      <c r="AU34" s="1127">
        <f t="shared" si="26"/>
        <v>0.36</v>
      </c>
      <c r="AV34" s="1126">
        <f t="shared" si="27"/>
        <v>0.6</v>
      </c>
      <c r="AW34" s="1126">
        <f t="shared" si="28"/>
        <v>37.020000000000003</v>
      </c>
      <c r="AX34" s="1126">
        <f t="shared" si="29"/>
        <v>1.03</v>
      </c>
      <c r="AY34" s="1127"/>
      <c r="AZ34" s="1126">
        <f t="shared" si="30"/>
        <v>3.63</v>
      </c>
      <c r="BA34" s="1128">
        <f t="shared" si="31"/>
        <v>35.99</v>
      </c>
      <c r="BB34" s="1129"/>
      <c r="BC34" s="1130"/>
      <c r="BD34" s="1126">
        <f t="shared" si="7"/>
        <v>0</v>
      </c>
      <c r="BE34" s="1126">
        <f t="shared" si="8"/>
        <v>0</v>
      </c>
      <c r="BF34" s="1126">
        <f t="shared" si="9"/>
        <v>0</v>
      </c>
      <c r="BG34" s="1126">
        <f t="shared" si="10"/>
        <v>0</v>
      </c>
      <c r="BH34" s="1131">
        <f t="shared" si="11"/>
        <v>0</v>
      </c>
      <c r="BI34" s="1126">
        <f t="shared" si="12"/>
        <v>0</v>
      </c>
      <c r="BJ34" s="1126">
        <f t="shared" si="13"/>
        <v>0</v>
      </c>
      <c r="BK34" s="1126">
        <f t="shared" si="14"/>
        <v>0</v>
      </c>
      <c r="BL34" s="1126">
        <f t="shared" si="15"/>
        <v>0</v>
      </c>
      <c r="BM34" s="1131">
        <f t="shared" si="16"/>
        <v>0</v>
      </c>
      <c r="BN34" s="759"/>
      <c r="BO34" s="759"/>
    </row>
    <row r="35" spans="1:73" ht="21" customHeight="1">
      <c r="A35" s="1113" t="s">
        <v>1119</v>
      </c>
      <c r="B35" s="1140" t="s">
        <v>970</v>
      </c>
      <c r="C35" s="1521">
        <v>6449307</v>
      </c>
      <c r="D35" s="1555" t="s">
        <v>33</v>
      </c>
      <c r="E35" s="1545" t="s">
        <v>34</v>
      </c>
      <c r="F35" s="1169" t="s">
        <v>35</v>
      </c>
      <c r="G35" s="1155" t="s">
        <v>59</v>
      </c>
      <c r="H35" s="1155" t="s">
        <v>59</v>
      </c>
      <c r="I35" s="1191" t="s">
        <v>36</v>
      </c>
      <c r="J35" s="1174" t="s">
        <v>991</v>
      </c>
      <c r="K35" s="1466">
        <v>43601</v>
      </c>
      <c r="L35" s="1463" t="s">
        <v>1195</v>
      </c>
      <c r="M35" s="1464"/>
      <c r="N35" s="1146" t="s">
        <v>914</v>
      </c>
      <c r="O35" s="1169" t="s">
        <v>1714</v>
      </c>
      <c r="P35" s="1465" t="s">
        <v>1981</v>
      </c>
      <c r="Q35" s="1140" t="s">
        <v>25</v>
      </c>
      <c r="R35" s="1127">
        <f>VLOOKUP($G$9:$G$278,TABULADOR!$D$6:$E$41,2,0)</f>
        <v>25.9</v>
      </c>
      <c r="S35" s="1120">
        <f t="shared" si="3"/>
        <v>2</v>
      </c>
      <c r="T35" s="1109">
        <v>30</v>
      </c>
      <c r="U35" s="1120">
        <f t="shared" si="4"/>
        <v>32</v>
      </c>
      <c r="V35" s="1148">
        <f>VLOOKUP($U35,TABULADOR!$A$51:$B$74,2)</f>
        <v>0.6</v>
      </c>
      <c r="W35" s="1148">
        <v>0.3</v>
      </c>
      <c r="X35" s="1123">
        <v>0</v>
      </c>
      <c r="Y35" s="1149">
        <v>0</v>
      </c>
      <c r="Z35" s="1511">
        <v>15</v>
      </c>
      <c r="AA35" s="1126">
        <f t="shared" si="17"/>
        <v>12.95</v>
      </c>
      <c r="AB35" s="1126">
        <f t="shared" si="18"/>
        <v>3.89</v>
      </c>
      <c r="AC35" s="1126">
        <f t="shared" si="19"/>
        <v>7.77</v>
      </c>
      <c r="AD35" s="1126">
        <f>VLOOKUP($H$9:$H$1807,TABULADOR!$D$6:$E$41,2,0)-VLOOKUP($G$9:$G$1807,TABULADOR!$D$6:$E$41,2,0)</f>
        <v>0</v>
      </c>
      <c r="AE35" s="1126">
        <f>ROUND((TABULADOR!$D$67)*(GLOBAL!$Y35)/2,)</f>
        <v>0</v>
      </c>
      <c r="AF35" s="1126">
        <f>ROUND(((TABULADOR!$D$67)*(GLOBAL!$Y35)/2)*2,2)</f>
        <v>0</v>
      </c>
      <c r="AG35" s="1119"/>
      <c r="AH35" s="1127">
        <f t="shared" si="5"/>
        <v>24.61</v>
      </c>
      <c r="AI35" s="1150">
        <f t="shared" si="6"/>
        <v>0</v>
      </c>
      <c r="AJ35" s="1126">
        <v>0</v>
      </c>
      <c r="AK35" s="1126">
        <f>($AA35+$AB35+$AC35)*2/30*$Z35*TABULADOR!$D$70</f>
        <v>19.688000000000002</v>
      </c>
      <c r="AL35" s="1126">
        <v>40</v>
      </c>
      <c r="AM35" s="1126"/>
      <c r="AN35" s="1126"/>
      <c r="AO35" s="1127">
        <f t="shared" si="20"/>
        <v>0.91</v>
      </c>
      <c r="AP35" s="1127">
        <f t="shared" si="21"/>
        <v>0.25</v>
      </c>
      <c r="AQ35" s="1127">
        <f t="shared" si="22"/>
        <v>0.11</v>
      </c>
      <c r="AR35" s="1126">
        <f t="shared" si="23"/>
        <v>0.74</v>
      </c>
      <c r="AS35" s="1127">
        <f t="shared" si="24"/>
        <v>2.0499999999999998</v>
      </c>
      <c r="AT35" s="1127">
        <f t="shared" si="25"/>
        <v>0.49</v>
      </c>
      <c r="AU35" s="1127">
        <f t="shared" si="26"/>
        <v>0.44</v>
      </c>
      <c r="AV35" s="1126">
        <f t="shared" si="27"/>
        <v>0.74</v>
      </c>
      <c r="AW35" s="1126">
        <f t="shared" si="28"/>
        <v>84.3</v>
      </c>
      <c r="AX35" s="1126">
        <f t="shared" si="29"/>
        <v>1.27</v>
      </c>
      <c r="AY35" s="1127"/>
      <c r="AZ35" s="1126">
        <f t="shared" si="30"/>
        <v>4.46</v>
      </c>
      <c r="BA35" s="1128">
        <f t="shared" si="31"/>
        <v>83.03</v>
      </c>
      <c r="BB35" s="1129"/>
      <c r="BC35" s="1130"/>
      <c r="BD35" s="1126">
        <f t="shared" si="7"/>
        <v>0</v>
      </c>
      <c r="BE35" s="1126">
        <f t="shared" si="8"/>
        <v>0</v>
      </c>
      <c r="BF35" s="1126">
        <f t="shared" si="9"/>
        <v>0</v>
      </c>
      <c r="BG35" s="1126">
        <f t="shared" si="10"/>
        <v>0</v>
      </c>
      <c r="BH35" s="1131">
        <f t="shared" si="11"/>
        <v>0</v>
      </c>
      <c r="BI35" s="1126">
        <f t="shared" si="12"/>
        <v>0</v>
      </c>
      <c r="BJ35" s="1126">
        <f t="shared" si="13"/>
        <v>0</v>
      </c>
      <c r="BK35" s="1126">
        <f t="shared" si="14"/>
        <v>0</v>
      </c>
      <c r="BL35" s="1126">
        <f t="shared" si="15"/>
        <v>0</v>
      </c>
      <c r="BM35" s="1131">
        <f t="shared" si="16"/>
        <v>0</v>
      </c>
    </row>
    <row r="36" spans="1:73" ht="21" customHeight="1">
      <c r="A36" s="1113" t="s">
        <v>1119</v>
      </c>
      <c r="B36" s="1140" t="s">
        <v>970</v>
      </c>
      <c r="C36" s="1520">
        <v>10776538</v>
      </c>
      <c r="D36" s="1555" t="s">
        <v>37</v>
      </c>
      <c r="E36" s="1544" t="s">
        <v>20</v>
      </c>
      <c r="F36" s="1142" t="s">
        <v>27</v>
      </c>
      <c r="G36" s="1142" t="s">
        <v>27</v>
      </c>
      <c r="H36" s="1142" t="s">
        <v>27</v>
      </c>
      <c r="I36" s="1191" t="s">
        <v>1799</v>
      </c>
      <c r="J36" s="1174" t="s">
        <v>991</v>
      </c>
      <c r="K36" s="1462">
        <v>43132</v>
      </c>
      <c r="L36" s="1463" t="s">
        <v>1196</v>
      </c>
      <c r="M36" s="1464"/>
      <c r="N36" s="1146" t="s">
        <v>914</v>
      </c>
      <c r="O36" s="1142" t="s">
        <v>39</v>
      </c>
      <c r="P36" s="1559" t="s">
        <v>63</v>
      </c>
      <c r="Q36" s="1142" t="s">
        <v>39</v>
      </c>
      <c r="R36" s="1127">
        <f>VLOOKUP($G$9:$G$278,TABULADOR!$D$6:$E$41,2,0)</f>
        <v>23.8</v>
      </c>
      <c r="S36" s="1120">
        <f t="shared" si="3"/>
        <v>4</v>
      </c>
      <c r="T36" s="1109">
        <v>0</v>
      </c>
      <c r="U36" s="1120">
        <f t="shared" si="4"/>
        <v>4</v>
      </c>
      <c r="V36" s="1148">
        <f>VLOOKUP($U36,TABULADOR!$A$51:$B$74,2)</f>
        <v>0.08</v>
      </c>
      <c r="W36" s="1148">
        <v>0</v>
      </c>
      <c r="X36" s="1123">
        <v>0</v>
      </c>
      <c r="Y36" s="1149">
        <v>0</v>
      </c>
      <c r="Z36" s="1511">
        <v>15</v>
      </c>
      <c r="AA36" s="1126">
        <f t="shared" si="17"/>
        <v>11.9</v>
      </c>
      <c r="AB36" s="1126">
        <f t="shared" si="18"/>
        <v>0</v>
      </c>
      <c r="AC36" s="1126">
        <f t="shared" si="19"/>
        <v>0.95</v>
      </c>
      <c r="AD36" s="1126">
        <f>VLOOKUP($H$9:$H$1807,TABULADOR!$D$6:$E$41,2,0)-VLOOKUP($G$9:$G$1807,TABULADOR!$D$6:$E$41,2,0)</f>
        <v>0</v>
      </c>
      <c r="AE36" s="1126">
        <f>ROUND((TABULADOR!$D$67)*(GLOBAL!$Y36)/2,)</f>
        <v>0</v>
      </c>
      <c r="AF36" s="1126">
        <f>ROUND(((TABULADOR!$D$67)*(GLOBAL!$Y36)/2)*2,2)</f>
        <v>0</v>
      </c>
      <c r="AG36" s="1119"/>
      <c r="AH36" s="1127">
        <f t="shared" si="5"/>
        <v>12.85</v>
      </c>
      <c r="AI36" s="1150">
        <f t="shared" si="6"/>
        <v>42.833333333333336</v>
      </c>
      <c r="AJ36" s="1126">
        <v>0</v>
      </c>
      <c r="AK36" s="1126">
        <f>($AA36+$AB36+$AC36)*2/30*$Z36*TABULADOR!$D$70</f>
        <v>10.280000000000001</v>
      </c>
      <c r="AL36" s="1126"/>
      <c r="AM36" s="1126"/>
      <c r="AN36" s="1126"/>
      <c r="AO36" s="1127">
        <f t="shared" si="20"/>
        <v>0.47</v>
      </c>
      <c r="AP36" s="1127">
        <f t="shared" si="21"/>
        <v>0.56000000000000005</v>
      </c>
      <c r="AQ36" s="1127">
        <f t="shared" si="22"/>
        <v>0.06</v>
      </c>
      <c r="AR36" s="1126">
        <f t="shared" si="23"/>
        <v>0.39</v>
      </c>
      <c r="AS36" s="1127">
        <f t="shared" si="24"/>
        <v>1.06</v>
      </c>
      <c r="AT36" s="1127">
        <f t="shared" si="25"/>
        <v>1.1100000000000001</v>
      </c>
      <c r="AU36" s="1127">
        <f t="shared" si="26"/>
        <v>0.24</v>
      </c>
      <c r="AV36" s="1126">
        <f t="shared" si="27"/>
        <v>0.39</v>
      </c>
      <c r="AW36" s="1126">
        <f t="shared" si="28"/>
        <v>65.959999999999994</v>
      </c>
      <c r="AX36" s="1126">
        <f t="shared" si="29"/>
        <v>1.0900000000000001</v>
      </c>
      <c r="AY36" s="1127"/>
      <c r="AZ36" s="1126">
        <f t="shared" si="30"/>
        <v>3.19</v>
      </c>
      <c r="BA36" s="1128">
        <f t="shared" si="31"/>
        <v>64.87</v>
      </c>
      <c r="BB36" s="1129"/>
      <c r="BC36" s="1130"/>
      <c r="BD36" s="1126">
        <f t="shared" si="7"/>
        <v>0</v>
      </c>
      <c r="BE36" s="1126">
        <f t="shared" si="8"/>
        <v>0</v>
      </c>
      <c r="BF36" s="1126">
        <f t="shared" si="9"/>
        <v>0</v>
      </c>
      <c r="BG36" s="1126">
        <f t="shared" si="10"/>
        <v>0</v>
      </c>
      <c r="BH36" s="1131">
        <f t="shared" si="11"/>
        <v>0</v>
      </c>
      <c r="BI36" s="1126">
        <f t="shared" si="12"/>
        <v>0</v>
      </c>
      <c r="BJ36" s="1126">
        <f t="shared" si="13"/>
        <v>0</v>
      </c>
      <c r="BK36" s="1126">
        <f t="shared" si="14"/>
        <v>0</v>
      </c>
      <c r="BL36" s="1126">
        <f t="shared" si="15"/>
        <v>0</v>
      </c>
      <c r="BM36" s="1131">
        <f t="shared" si="16"/>
        <v>0</v>
      </c>
    </row>
    <row r="37" spans="1:73" ht="21" customHeight="1">
      <c r="A37" s="1113" t="s">
        <v>1119</v>
      </c>
      <c r="B37" s="1140" t="s">
        <v>970</v>
      </c>
      <c r="C37" s="1520">
        <v>11062084</v>
      </c>
      <c r="D37" s="1555" t="s">
        <v>45</v>
      </c>
      <c r="E37" s="1544" t="s">
        <v>20</v>
      </c>
      <c r="F37" s="1142" t="s">
        <v>27</v>
      </c>
      <c r="G37" s="1142" t="s">
        <v>27</v>
      </c>
      <c r="H37" s="1142" t="s">
        <v>27</v>
      </c>
      <c r="I37" s="1174" t="s">
        <v>2292</v>
      </c>
      <c r="J37" s="1174" t="s">
        <v>991</v>
      </c>
      <c r="K37" s="1462">
        <v>43535</v>
      </c>
      <c r="L37" s="1463" t="s">
        <v>1198</v>
      </c>
      <c r="M37" s="1464"/>
      <c r="N37" s="1146" t="s">
        <v>914</v>
      </c>
      <c r="O37" s="1142" t="s">
        <v>46</v>
      </c>
      <c r="P37" s="1559" t="s">
        <v>63</v>
      </c>
      <c r="Q37" s="1142" t="s">
        <v>46</v>
      </c>
      <c r="R37" s="1127">
        <f>VLOOKUP($G$9:$G$278,TABULADOR!$D$6:$E$41,2,0)</f>
        <v>23.8</v>
      </c>
      <c r="S37" s="1120">
        <f t="shared" si="3"/>
        <v>2</v>
      </c>
      <c r="T37" s="1109">
        <v>0</v>
      </c>
      <c r="U37" s="1120">
        <f t="shared" si="4"/>
        <v>2</v>
      </c>
      <c r="V37" s="1148">
        <f>VLOOKUP($U37,TABULADOR!$A$51:$B$74,2)</f>
        <v>0.04</v>
      </c>
      <c r="W37" s="1148">
        <v>0</v>
      </c>
      <c r="X37" s="1123">
        <v>1</v>
      </c>
      <c r="Y37" s="1157">
        <v>1</v>
      </c>
      <c r="Z37" s="1511">
        <v>15</v>
      </c>
      <c r="AA37" s="1126">
        <f t="shared" si="17"/>
        <v>11.9</v>
      </c>
      <c r="AB37" s="1126">
        <f t="shared" si="18"/>
        <v>0</v>
      </c>
      <c r="AC37" s="1126">
        <f t="shared" si="19"/>
        <v>0.48</v>
      </c>
      <c r="AD37" s="1126">
        <f>VLOOKUP($H$9:$H$1807,TABULADOR!$D$6:$E$41,2,0)-VLOOKUP($G$9:$G$1807,TABULADOR!$D$6:$E$41,2,0)</f>
        <v>0</v>
      </c>
      <c r="AE37" s="1126">
        <f>ROUND((TABULADOR!$D$67)*(GLOBAL!$Y37)/2,)</f>
        <v>1</v>
      </c>
      <c r="AF37" s="1126">
        <f>ROUND(((TABULADOR!$D$67)*(GLOBAL!$Y37)/2)*2,2)</f>
        <v>1.75</v>
      </c>
      <c r="AG37" s="1119"/>
      <c r="AH37" s="1127">
        <f t="shared" si="5"/>
        <v>13.38</v>
      </c>
      <c r="AI37" s="1150">
        <f t="shared" si="6"/>
        <v>0</v>
      </c>
      <c r="AJ37" s="1126">
        <v>0</v>
      </c>
      <c r="AK37" s="1126">
        <v>11.5</v>
      </c>
      <c r="AL37" s="1126"/>
      <c r="AM37" s="1126"/>
      <c r="AN37" s="1126"/>
      <c r="AO37" s="1127">
        <f t="shared" si="20"/>
        <v>0.49</v>
      </c>
      <c r="AP37" s="1127">
        <f t="shared" si="21"/>
        <v>0.13</v>
      </c>
      <c r="AQ37" s="1127">
        <f t="shared" si="22"/>
        <v>0.06</v>
      </c>
      <c r="AR37" s="1126">
        <f t="shared" si="23"/>
        <v>0.4</v>
      </c>
      <c r="AS37" s="1127">
        <f t="shared" si="24"/>
        <v>1.1000000000000001</v>
      </c>
      <c r="AT37" s="1127">
        <f t="shared" si="25"/>
        <v>0.27</v>
      </c>
      <c r="AU37" s="1127">
        <f t="shared" si="26"/>
        <v>0.24</v>
      </c>
      <c r="AV37" s="1126">
        <f t="shared" si="27"/>
        <v>0.4</v>
      </c>
      <c r="AW37" s="1126">
        <f t="shared" si="28"/>
        <v>26.63</v>
      </c>
      <c r="AX37" s="1126">
        <f t="shared" si="29"/>
        <v>0.68</v>
      </c>
      <c r="AY37" s="1127"/>
      <c r="AZ37" s="1126">
        <f t="shared" si="30"/>
        <v>2.41</v>
      </c>
      <c r="BA37" s="1128">
        <f t="shared" si="31"/>
        <v>25.95</v>
      </c>
      <c r="BB37" s="1129"/>
      <c r="BC37" s="1130"/>
      <c r="BD37" s="1126">
        <f t="shared" si="7"/>
        <v>0</v>
      </c>
      <c r="BE37" s="1126">
        <f t="shared" si="8"/>
        <v>0</v>
      </c>
      <c r="BF37" s="1126">
        <f t="shared" si="9"/>
        <v>0</v>
      </c>
      <c r="BG37" s="1126">
        <f t="shared" si="10"/>
        <v>0</v>
      </c>
      <c r="BH37" s="1131">
        <f t="shared" si="11"/>
        <v>0</v>
      </c>
      <c r="BI37" s="1126">
        <f t="shared" si="12"/>
        <v>0</v>
      </c>
      <c r="BJ37" s="1126">
        <f t="shared" si="13"/>
        <v>0</v>
      </c>
      <c r="BK37" s="1126">
        <f t="shared" si="14"/>
        <v>0</v>
      </c>
      <c r="BL37" s="1126">
        <f t="shared" si="15"/>
        <v>0</v>
      </c>
      <c r="BM37" s="1131">
        <f t="shared" si="16"/>
        <v>0</v>
      </c>
    </row>
    <row r="38" spans="1:73" ht="21" customHeight="1">
      <c r="A38" s="1113" t="s">
        <v>1119</v>
      </c>
      <c r="B38" s="1140" t="s">
        <v>970</v>
      </c>
      <c r="C38" s="1521">
        <v>11383415</v>
      </c>
      <c r="D38" s="1555" t="s">
        <v>47</v>
      </c>
      <c r="E38" s="1542" t="s">
        <v>20</v>
      </c>
      <c r="F38" s="1142" t="s">
        <v>27</v>
      </c>
      <c r="G38" s="1169" t="s">
        <v>27</v>
      </c>
      <c r="H38" s="1169" t="s">
        <v>27</v>
      </c>
      <c r="I38" s="1249" t="s">
        <v>1824</v>
      </c>
      <c r="J38" s="1174" t="s">
        <v>991</v>
      </c>
      <c r="K38" s="1466">
        <v>42310</v>
      </c>
      <c r="L38" s="1463" t="s">
        <v>1199</v>
      </c>
      <c r="M38" s="1464"/>
      <c r="N38" s="1146" t="s">
        <v>914</v>
      </c>
      <c r="O38" s="1169" t="s">
        <v>25</v>
      </c>
      <c r="P38" s="1194" t="s">
        <v>477</v>
      </c>
      <c r="Q38" s="1169" t="s">
        <v>25</v>
      </c>
      <c r="R38" s="1127">
        <f>VLOOKUP($G$9:$G$278,TABULADOR!$D$6:$E$41,2,0)</f>
        <v>23.8</v>
      </c>
      <c r="S38" s="1120">
        <f t="shared" si="3"/>
        <v>6</v>
      </c>
      <c r="T38" s="1109">
        <v>0</v>
      </c>
      <c r="U38" s="1120">
        <f t="shared" si="4"/>
        <v>6</v>
      </c>
      <c r="V38" s="1148">
        <f>VLOOKUP($U38,TABULADOR!$A$51:$B$74,2)</f>
        <v>0.12</v>
      </c>
      <c r="W38" s="1148">
        <v>0.3</v>
      </c>
      <c r="X38" s="1123">
        <v>0</v>
      </c>
      <c r="Y38" s="1149">
        <v>0</v>
      </c>
      <c r="Z38" s="1511">
        <v>15</v>
      </c>
      <c r="AA38" s="1126">
        <f t="shared" si="17"/>
        <v>11.9</v>
      </c>
      <c r="AB38" s="1126">
        <f t="shared" si="18"/>
        <v>3.57</v>
      </c>
      <c r="AC38" s="1126">
        <f t="shared" si="19"/>
        <v>1.43</v>
      </c>
      <c r="AD38" s="1126">
        <f>VLOOKUP($H$9:$H$1807,TABULADOR!$D$6:$E$41,2,0)-VLOOKUP($G$9:$G$1807,TABULADOR!$D$6:$E$41,2,0)</f>
        <v>0</v>
      </c>
      <c r="AE38" s="1126">
        <f>ROUND((TABULADOR!$D$67)*(GLOBAL!$Y38)/2,)</f>
        <v>0</v>
      </c>
      <c r="AF38" s="1126">
        <f>ROUND(((TABULADOR!$D$67)*(GLOBAL!$Y38)/2)*2,2)</f>
        <v>0</v>
      </c>
      <c r="AG38" s="1119"/>
      <c r="AH38" s="1127">
        <f t="shared" si="5"/>
        <v>16.900000000000002</v>
      </c>
      <c r="AI38" s="1150">
        <f t="shared" si="6"/>
        <v>0</v>
      </c>
      <c r="AJ38" s="1126">
        <v>0</v>
      </c>
      <c r="AK38" s="1126">
        <f>($AA38+$AB38+$AC38)*2/30*$Z38*TABULADOR!$D$70</f>
        <v>13.520000000000003</v>
      </c>
      <c r="AL38" s="1126"/>
      <c r="AM38" s="1126"/>
      <c r="AN38" s="1126"/>
      <c r="AO38" s="1127">
        <f t="shared" si="20"/>
        <v>0.62</v>
      </c>
      <c r="AP38" s="1127">
        <f t="shared" si="21"/>
        <v>0.17</v>
      </c>
      <c r="AQ38" s="1127">
        <f t="shared" si="22"/>
        <v>0.08</v>
      </c>
      <c r="AR38" s="1126">
        <f t="shared" si="23"/>
        <v>0.51</v>
      </c>
      <c r="AS38" s="1127">
        <f t="shared" si="24"/>
        <v>1.4</v>
      </c>
      <c r="AT38" s="1127">
        <f t="shared" si="25"/>
        <v>0.34</v>
      </c>
      <c r="AU38" s="1127">
        <f t="shared" si="26"/>
        <v>0.32</v>
      </c>
      <c r="AV38" s="1126">
        <f t="shared" si="27"/>
        <v>0.51</v>
      </c>
      <c r="AW38" s="1126">
        <f t="shared" si="28"/>
        <v>30.42</v>
      </c>
      <c r="AX38" s="1126">
        <f t="shared" si="29"/>
        <v>0.87</v>
      </c>
      <c r="AY38" s="1127"/>
      <c r="AZ38" s="1126">
        <f t="shared" si="30"/>
        <v>3.08</v>
      </c>
      <c r="BA38" s="1128">
        <f t="shared" si="31"/>
        <v>29.55</v>
      </c>
      <c r="BB38" s="1185"/>
      <c r="BC38" s="1130"/>
      <c r="BD38" s="1126">
        <f t="shared" si="7"/>
        <v>0</v>
      </c>
      <c r="BE38" s="1126">
        <f t="shared" si="8"/>
        <v>0</v>
      </c>
      <c r="BF38" s="1126">
        <f t="shared" si="9"/>
        <v>0</v>
      </c>
      <c r="BG38" s="1126">
        <f t="shared" si="10"/>
        <v>0</v>
      </c>
      <c r="BH38" s="1131">
        <f t="shared" si="11"/>
        <v>0</v>
      </c>
      <c r="BI38" s="1126">
        <f t="shared" si="12"/>
        <v>0</v>
      </c>
      <c r="BJ38" s="1126">
        <f t="shared" si="13"/>
        <v>0</v>
      </c>
      <c r="BK38" s="1126">
        <f t="shared" si="14"/>
        <v>0</v>
      </c>
      <c r="BL38" s="1126">
        <f t="shared" si="15"/>
        <v>0</v>
      </c>
      <c r="BM38" s="1131">
        <f t="shared" si="16"/>
        <v>0</v>
      </c>
    </row>
    <row r="39" spans="1:73" ht="21" customHeight="1">
      <c r="A39" s="1113" t="s">
        <v>1119</v>
      </c>
      <c r="B39" s="1140" t="s">
        <v>970</v>
      </c>
      <c r="C39" s="1520">
        <v>11964354</v>
      </c>
      <c r="D39" s="1555" t="s">
        <v>49</v>
      </c>
      <c r="E39" s="1541" t="s">
        <v>20</v>
      </c>
      <c r="F39" s="1142" t="s">
        <v>27</v>
      </c>
      <c r="G39" s="1142" t="s">
        <v>27</v>
      </c>
      <c r="H39" s="1142" t="s">
        <v>27</v>
      </c>
      <c r="I39" s="1174" t="s">
        <v>2292</v>
      </c>
      <c r="J39" s="1174" t="s">
        <v>991</v>
      </c>
      <c r="K39" s="1462">
        <v>43683</v>
      </c>
      <c r="L39" s="1463" t="s">
        <v>1200</v>
      </c>
      <c r="M39" s="1464"/>
      <c r="N39" s="1146" t="s">
        <v>914</v>
      </c>
      <c r="O39" s="1142" t="s">
        <v>50</v>
      </c>
      <c r="P39" s="1465" t="s">
        <v>2340</v>
      </c>
      <c r="Q39" s="1142" t="s">
        <v>50</v>
      </c>
      <c r="R39" s="1127">
        <f>VLOOKUP($G$9:$G$278,TABULADOR!$D$6:$E$41,2,0)</f>
        <v>23.8</v>
      </c>
      <c r="S39" s="1120">
        <f t="shared" si="3"/>
        <v>2</v>
      </c>
      <c r="T39" s="1109">
        <v>10</v>
      </c>
      <c r="U39" s="1120">
        <f t="shared" si="4"/>
        <v>12</v>
      </c>
      <c r="V39" s="1148">
        <f>VLOOKUP($U39,TABULADOR!$A$51:$B$74,2)</f>
        <v>0.28000000000000003</v>
      </c>
      <c r="W39" s="1148">
        <v>0.3</v>
      </c>
      <c r="X39" s="1123">
        <v>2</v>
      </c>
      <c r="Y39" s="1157">
        <v>2</v>
      </c>
      <c r="Z39" s="1511">
        <v>15</v>
      </c>
      <c r="AA39" s="1126">
        <f t="shared" si="17"/>
        <v>11.9</v>
      </c>
      <c r="AB39" s="1126">
        <f t="shared" si="18"/>
        <v>3.57</v>
      </c>
      <c r="AC39" s="1126">
        <f t="shared" si="19"/>
        <v>3.33</v>
      </c>
      <c r="AD39" s="1126">
        <f>VLOOKUP($H$9:$H$1807,TABULADOR!$D$6:$E$41,2,0)-VLOOKUP($G$9:$G$1807,TABULADOR!$D$6:$E$41,2,0)</f>
        <v>0</v>
      </c>
      <c r="AE39" s="1126">
        <f>ROUND((TABULADOR!$D$67)*(GLOBAL!$Y39)/2,)</f>
        <v>2</v>
      </c>
      <c r="AF39" s="1126">
        <f>ROUND(((TABULADOR!$D$67)*(GLOBAL!$Y39)/2)*2,2)</f>
        <v>3.5</v>
      </c>
      <c r="AG39" s="1119"/>
      <c r="AH39" s="1127">
        <f t="shared" si="5"/>
        <v>20.8</v>
      </c>
      <c r="AI39" s="1150">
        <f t="shared" si="6"/>
        <v>0</v>
      </c>
      <c r="AJ39" s="1126">
        <v>0</v>
      </c>
      <c r="AK39" s="1126">
        <f>($AA39+$AB39+$AC39)*2/30*$Z39*TABULADOR!$D$70</f>
        <v>15.040000000000001</v>
      </c>
      <c r="AL39" s="1126"/>
      <c r="AM39" s="1126"/>
      <c r="AN39" s="1126"/>
      <c r="AO39" s="1127">
        <f t="shared" si="20"/>
        <v>0.77</v>
      </c>
      <c r="AP39" s="1127">
        <f t="shared" si="21"/>
        <v>0.21</v>
      </c>
      <c r="AQ39" s="1127">
        <f t="shared" si="22"/>
        <v>0.1</v>
      </c>
      <c r="AR39" s="1126">
        <f t="shared" si="23"/>
        <v>0.62</v>
      </c>
      <c r="AS39" s="1127">
        <f t="shared" si="24"/>
        <v>1.73</v>
      </c>
      <c r="AT39" s="1127">
        <f t="shared" si="25"/>
        <v>0.42</v>
      </c>
      <c r="AU39" s="1127">
        <f t="shared" si="26"/>
        <v>0.4</v>
      </c>
      <c r="AV39" s="1126">
        <f t="shared" si="27"/>
        <v>0.62</v>
      </c>
      <c r="AW39" s="1126">
        <f t="shared" si="28"/>
        <v>39.340000000000003</v>
      </c>
      <c r="AX39" s="1126">
        <f t="shared" si="29"/>
        <v>1.08</v>
      </c>
      <c r="AY39" s="1127"/>
      <c r="AZ39" s="1126">
        <f t="shared" si="30"/>
        <v>3.79</v>
      </c>
      <c r="BA39" s="1128">
        <f t="shared" si="31"/>
        <v>38.26</v>
      </c>
      <c r="BB39" s="1129"/>
      <c r="BC39" s="1130"/>
      <c r="BD39" s="1126">
        <f t="shared" si="7"/>
        <v>0</v>
      </c>
      <c r="BE39" s="1126">
        <f t="shared" si="8"/>
        <v>0</v>
      </c>
      <c r="BF39" s="1126">
        <f t="shared" si="9"/>
        <v>0</v>
      </c>
      <c r="BG39" s="1126">
        <f t="shared" si="10"/>
        <v>0</v>
      </c>
      <c r="BH39" s="1131">
        <f t="shared" si="11"/>
        <v>0</v>
      </c>
      <c r="BI39" s="1126">
        <f t="shared" si="12"/>
        <v>0</v>
      </c>
      <c r="BJ39" s="1126">
        <f t="shared" si="13"/>
        <v>0</v>
      </c>
      <c r="BK39" s="1126">
        <f t="shared" si="14"/>
        <v>0</v>
      </c>
      <c r="BL39" s="1126">
        <f t="shared" si="15"/>
        <v>0</v>
      </c>
      <c r="BM39" s="1131">
        <f t="shared" si="16"/>
        <v>0</v>
      </c>
    </row>
    <row r="40" spans="1:73" ht="21" customHeight="1">
      <c r="A40" s="1113" t="s">
        <v>1119</v>
      </c>
      <c r="B40" s="1140" t="s">
        <v>970</v>
      </c>
      <c r="C40" s="1521">
        <v>12239094</v>
      </c>
      <c r="D40" s="1555" t="s">
        <v>51</v>
      </c>
      <c r="E40" s="1542" t="s">
        <v>34</v>
      </c>
      <c r="F40" s="1142" t="s">
        <v>27</v>
      </c>
      <c r="G40" s="1169" t="s">
        <v>27</v>
      </c>
      <c r="H40" s="1169" t="s">
        <v>27</v>
      </c>
      <c r="I40" s="1191" t="s">
        <v>1799</v>
      </c>
      <c r="J40" s="1174" t="s">
        <v>991</v>
      </c>
      <c r="K40" s="1466">
        <v>43710</v>
      </c>
      <c r="L40" s="1463" t="s">
        <v>1201</v>
      </c>
      <c r="M40" s="1464"/>
      <c r="N40" s="1146" t="s">
        <v>914</v>
      </c>
      <c r="O40" s="1169" t="s">
        <v>52</v>
      </c>
      <c r="P40" s="1194" t="s">
        <v>2345</v>
      </c>
      <c r="Q40" s="1169" t="s">
        <v>52</v>
      </c>
      <c r="R40" s="1127">
        <f>VLOOKUP($G$9:$G$278,TABULADOR!$D$6:$E$41,2,0)</f>
        <v>23.8</v>
      </c>
      <c r="S40" s="1120">
        <f t="shared" si="3"/>
        <v>2</v>
      </c>
      <c r="T40" s="1109">
        <v>10</v>
      </c>
      <c r="U40" s="1120">
        <f t="shared" si="4"/>
        <v>12</v>
      </c>
      <c r="V40" s="1148">
        <f>VLOOKUP($U40,TABULADOR!$A$51:$B$74,2)</f>
        <v>0.28000000000000003</v>
      </c>
      <c r="W40" s="1148">
        <v>0.2</v>
      </c>
      <c r="X40" s="1123">
        <v>1</v>
      </c>
      <c r="Y40" s="1157">
        <v>1</v>
      </c>
      <c r="Z40" s="1511">
        <v>15</v>
      </c>
      <c r="AA40" s="1126">
        <f t="shared" si="17"/>
        <v>11.9</v>
      </c>
      <c r="AB40" s="1126">
        <f t="shared" si="18"/>
        <v>2.38</v>
      </c>
      <c r="AC40" s="1126">
        <f t="shared" si="19"/>
        <v>3.33</v>
      </c>
      <c r="AD40" s="1126">
        <f>VLOOKUP($H$9:$H$1807,TABULADOR!$D$6:$E$41,2,0)-VLOOKUP($G$9:$G$1807,TABULADOR!$D$6:$E$41,2,0)</f>
        <v>0</v>
      </c>
      <c r="AE40" s="1126">
        <f>ROUND((TABULADOR!$D$67)*(GLOBAL!$Y40)/2,)</f>
        <v>1</v>
      </c>
      <c r="AF40" s="1126">
        <f>ROUND(((TABULADOR!$D$67)*(GLOBAL!$Y40)/2)*2,2)</f>
        <v>1.75</v>
      </c>
      <c r="AG40" s="1119"/>
      <c r="AH40" s="1127">
        <f t="shared" si="5"/>
        <v>18.61</v>
      </c>
      <c r="AI40" s="1150">
        <f t="shared" si="6"/>
        <v>0</v>
      </c>
      <c r="AJ40" s="1126">
        <v>0</v>
      </c>
      <c r="AK40" s="1126">
        <f>($AA40+$AB40+$AC40)*2/30*$Z40*TABULADOR!$D$70</f>
        <v>14.088000000000001</v>
      </c>
      <c r="AL40" s="1126"/>
      <c r="AM40" s="1126"/>
      <c r="AN40" s="1126"/>
      <c r="AO40" s="1127">
        <f t="shared" si="20"/>
        <v>0.69</v>
      </c>
      <c r="AP40" s="1127">
        <f t="shared" si="21"/>
        <v>0.19</v>
      </c>
      <c r="AQ40" s="1127">
        <f t="shared" si="22"/>
        <v>0.09</v>
      </c>
      <c r="AR40" s="1126">
        <f t="shared" si="23"/>
        <v>0.56000000000000005</v>
      </c>
      <c r="AS40" s="1127">
        <f t="shared" si="24"/>
        <v>1.55</v>
      </c>
      <c r="AT40" s="1127">
        <f t="shared" si="25"/>
        <v>0.37</v>
      </c>
      <c r="AU40" s="1127">
        <f t="shared" si="26"/>
        <v>0.36</v>
      </c>
      <c r="AV40" s="1126">
        <f t="shared" si="27"/>
        <v>0.56000000000000005</v>
      </c>
      <c r="AW40" s="1126">
        <f t="shared" si="28"/>
        <v>34.450000000000003</v>
      </c>
      <c r="AX40" s="1126">
        <f t="shared" si="29"/>
        <v>0.97</v>
      </c>
      <c r="AY40" s="1127"/>
      <c r="AZ40" s="1126">
        <f t="shared" si="30"/>
        <v>3.4</v>
      </c>
      <c r="BA40" s="1128">
        <f t="shared" si="31"/>
        <v>33.479999999999997</v>
      </c>
      <c r="BB40" s="1129"/>
      <c r="BC40" s="1130"/>
      <c r="BD40" s="1126">
        <f t="shared" si="7"/>
        <v>0</v>
      </c>
      <c r="BE40" s="1126">
        <f t="shared" si="8"/>
        <v>0</v>
      </c>
      <c r="BF40" s="1126">
        <f t="shared" si="9"/>
        <v>0</v>
      </c>
      <c r="BG40" s="1126">
        <f t="shared" si="10"/>
        <v>0</v>
      </c>
      <c r="BH40" s="1131">
        <f t="shared" si="11"/>
        <v>0</v>
      </c>
      <c r="BI40" s="1126">
        <f t="shared" si="12"/>
        <v>0</v>
      </c>
      <c r="BJ40" s="1126">
        <f t="shared" si="13"/>
        <v>0</v>
      </c>
      <c r="BK40" s="1126">
        <f t="shared" si="14"/>
        <v>0</v>
      </c>
      <c r="BL40" s="1126">
        <f t="shared" si="15"/>
        <v>0</v>
      </c>
      <c r="BM40" s="1131">
        <f t="shared" si="16"/>
        <v>0</v>
      </c>
    </row>
    <row r="41" spans="1:73" ht="21" customHeight="1">
      <c r="A41" s="1113" t="s">
        <v>1119</v>
      </c>
      <c r="B41" s="1140" t="s">
        <v>970</v>
      </c>
      <c r="C41" s="1520">
        <v>13115539</v>
      </c>
      <c r="D41" s="1555" t="s">
        <v>53</v>
      </c>
      <c r="E41" s="1541" t="s">
        <v>20</v>
      </c>
      <c r="F41" s="1142" t="s">
        <v>54</v>
      </c>
      <c r="G41" s="1142" t="s">
        <v>27</v>
      </c>
      <c r="H41" s="1142" t="s">
        <v>27</v>
      </c>
      <c r="I41" s="1249" t="s">
        <v>1814</v>
      </c>
      <c r="J41" s="1174" t="s">
        <v>991</v>
      </c>
      <c r="K41" s="1462">
        <v>42415</v>
      </c>
      <c r="L41" s="1463" t="s">
        <v>1202</v>
      </c>
      <c r="M41" s="1464"/>
      <c r="N41" s="1146" t="s">
        <v>914</v>
      </c>
      <c r="O41" s="1169" t="s">
        <v>25</v>
      </c>
      <c r="P41" s="1559" t="s">
        <v>63</v>
      </c>
      <c r="Q41" s="1140" t="s">
        <v>25</v>
      </c>
      <c r="R41" s="1127">
        <f>VLOOKUP($G$9:$G$278,TABULADOR!$D$6:$E$41,2,0)</f>
        <v>23.8</v>
      </c>
      <c r="S41" s="1120">
        <f t="shared" ref="S41:S72" si="32">DATEDIF($K41,$M$2,"Y")</f>
        <v>6</v>
      </c>
      <c r="T41" s="1109">
        <v>0</v>
      </c>
      <c r="U41" s="1120">
        <f t="shared" ref="U41:U72" si="33">$S41+$T41</f>
        <v>6</v>
      </c>
      <c r="V41" s="1148">
        <f>VLOOKUP($U41,TABULADOR!$A$51:$B$74,2)</f>
        <v>0.12</v>
      </c>
      <c r="W41" s="1148">
        <v>0</v>
      </c>
      <c r="X41" s="1123">
        <v>0</v>
      </c>
      <c r="Y41" s="1149">
        <v>0</v>
      </c>
      <c r="Z41" s="1511">
        <v>15</v>
      </c>
      <c r="AA41" s="1126">
        <f t="shared" si="17"/>
        <v>11.9</v>
      </c>
      <c r="AB41" s="1126">
        <f t="shared" si="18"/>
        <v>0</v>
      </c>
      <c r="AC41" s="1126">
        <f t="shared" si="19"/>
        <v>1.43</v>
      </c>
      <c r="AD41" s="1126">
        <f>VLOOKUP($H$9:$H$1807,TABULADOR!$D$6:$E$41,2,0)-VLOOKUP($G$9:$G$1807,TABULADOR!$D$6:$E$41,2,0)</f>
        <v>0</v>
      </c>
      <c r="AE41" s="1126">
        <f>ROUND((TABULADOR!$D$67)*(GLOBAL!$Y41)/2,)</f>
        <v>0</v>
      </c>
      <c r="AF41" s="1126">
        <f>ROUND(((TABULADOR!$D$67)*(GLOBAL!$Y41)/2)*2,2)</f>
        <v>0</v>
      </c>
      <c r="AG41" s="1119"/>
      <c r="AH41" s="1127">
        <f t="shared" ref="AH41:AH72" si="34">SUM(AA41:AE41)</f>
        <v>13.33</v>
      </c>
      <c r="AI41" s="1150">
        <f t="shared" ref="AI41:AI72" si="35">IF($S41&gt;=1,IF(MONTH($M$2)=MONTH($K41),(((($AA41+$AB41+$AC41+$AD41)*2)/30)*50),0))</f>
        <v>44.433333333333337</v>
      </c>
      <c r="AJ41" s="1126">
        <v>0</v>
      </c>
      <c r="AK41" s="1126">
        <f>($AA41+$AB41+$AC41)*2/30*$Z41*TABULADOR!$D$70</f>
        <v>10.664000000000001</v>
      </c>
      <c r="AL41" s="1126"/>
      <c r="AM41" s="1126"/>
      <c r="AN41" s="1126"/>
      <c r="AO41" s="1127">
        <f t="shared" si="20"/>
        <v>0.49</v>
      </c>
      <c r="AP41" s="1127">
        <f t="shared" si="21"/>
        <v>0.57999999999999996</v>
      </c>
      <c r="AQ41" s="1127">
        <f t="shared" si="22"/>
        <v>0.06</v>
      </c>
      <c r="AR41" s="1126">
        <f t="shared" si="23"/>
        <v>0.4</v>
      </c>
      <c r="AS41" s="1127">
        <f t="shared" si="24"/>
        <v>1.1000000000000001</v>
      </c>
      <c r="AT41" s="1127">
        <f t="shared" si="25"/>
        <v>1.1599999999999999</v>
      </c>
      <c r="AU41" s="1127">
        <f t="shared" si="26"/>
        <v>0.24</v>
      </c>
      <c r="AV41" s="1126">
        <f t="shared" si="27"/>
        <v>0.4</v>
      </c>
      <c r="AW41" s="1126">
        <f t="shared" si="28"/>
        <v>68.430000000000007</v>
      </c>
      <c r="AX41" s="1126">
        <f t="shared" si="29"/>
        <v>1.1299999999999999</v>
      </c>
      <c r="AY41" s="1127"/>
      <c r="AZ41" s="1126">
        <f t="shared" si="30"/>
        <v>3.3</v>
      </c>
      <c r="BA41" s="1128">
        <f t="shared" si="31"/>
        <v>67.3</v>
      </c>
      <c r="BB41" s="1129"/>
      <c r="BC41" s="1130"/>
      <c r="BD41" s="1126">
        <f t="shared" ref="BD41:BD72" si="36">($AM41*$BO$5/$BO$6*$BO$7*$BO$8)</f>
        <v>0</v>
      </c>
      <c r="BE41" s="1126">
        <f t="shared" ref="BE41:BE72" si="37">($AM41)*$BQ$2</f>
        <v>0</v>
      </c>
      <c r="BF41" s="1126">
        <f t="shared" ref="BF41:BF72" si="38">($AM41*$BQ$5/$BQ$6*$BQ$7*$BQ$8)</f>
        <v>0</v>
      </c>
      <c r="BG41" s="1126">
        <f t="shared" ref="BG41:BG72" si="39">$AM41*$BS$2</f>
        <v>0</v>
      </c>
      <c r="BH41" s="1131">
        <f t="shared" ref="BH41:BH72" si="40">SUM(BD41:BF41)</f>
        <v>0</v>
      </c>
      <c r="BI41" s="1126">
        <f t="shared" ref="BI41:BI72" si="41">$BD41*$BP$2/$BO$2</f>
        <v>0</v>
      </c>
      <c r="BJ41" s="1126">
        <f t="shared" ref="BJ41:BJ72" si="42">($AM41)*$BR$2</f>
        <v>0</v>
      </c>
      <c r="BK41" s="1126">
        <f t="shared" ref="BK41:BK72" si="43">$BF41*$BT$2/$BU$2</f>
        <v>0</v>
      </c>
      <c r="BL41" s="1126">
        <f t="shared" ref="BL41:BL72" si="44">$AM41*$BS$2</f>
        <v>0</v>
      </c>
      <c r="BM41" s="1131">
        <f t="shared" ref="BM41:BM72" si="45">SUM(BI41:BL41)+BG41</f>
        <v>0</v>
      </c>
    </row>
    <row r="42" spans="1:73" ht="21" customHeight="1">
      <c r="A42" s="1113" t="s">
        <v>1119</v>
      </c>
      <c r="B42" s="1140" t="s">
        <v>970</v>
      </c>
      <c r="C42" s="1521">
        <v>13651980</v>
      </c>
      <c r="D42" s="1555" t="s">
        <v>56</v>
      </c>
      <c r="E42" s="1542" t="s">
        <v>34</v>
      </c>
      <c r="F42" s="1142" t="s">
        <v>27</v>
      </c>
      <c r="G42" s="1169" t="s">
        <v>27</v>
      </c>
      <c r="H42" s="1169" t="s">
        <v>27</v>
      </c>
      <c r="I42" s="1191" t="s">
        <v>1808</v>
      </c>
      <c r="J42" s="1174" t="s">
        <v>991</v>
      </c>
      <c r="K42" s="1466">
        <v>43236</v>
      </c>
      <c r="L42" s="1463" t="s">
        <v>1203</v>
      </c>
      <c r="M42" s="1464"/>
      <c r="N42" s="1146" t="s">
        <v>914</v>
      </c>
      <c r="O42" s="1169" t="s">
        <v>39</v>
      </c>
      <c r="P42" s="1559" t="s">
        <v>63</v>
      </c>
      <c r="Q42" s="1169" t="s">
        <v>39</v>
      </c>
      <c r="R42" s="1127">
        <f>VLOOKUP($G$9:$G$278,TABULADOR!$D$6:$E$41,2,0)</f>
        <v>23.8</v>
      </c>
      <c r="S42" s="1120">
        <f t="shared" si="32"/>
        <v>3</v>
      </c>
      <c r="T42" s="1109">
        <v>0</v>
      </c>
      <c r="U42" s="1120">
        <f t="shared" si="33"/>
        <v>3</v>
      </c>
      <c r="V42" s="1148">
        <f>VLOOKUP($U42,TABULADOR!$A$51:$B$74,2)</f>
        <v>0.06</v>
      </c>
      <c r="W42" s="1148">
        <v>0</v>
      </c>
      <c r="X42" s="1123">
        <v>2</v>
      </c>
      <c r="Y42" s="1157">
        <v>2</v>
      </c>
      <c r="Z42" s="1511">
        <v>15</v>
      </c>
      <c r="AA42" s="1126">
        <f t="shared" si="17"/>
        <v>11.9</v>
      </c>
      <c r="AB42" s="1126">
        <f t="shared" si="18"/>
        <v>0</v>
      </c>
      <c r="AC42" s="1126">
        <f t="shared" si="19"/>
        <v>0.71</v>
      </c>
      <c r="AD42" s="1126">
        <f>VLOOKUP($H$9:$H$1807,TABULADOR!$D$6:$E$41,2,0)-VLOOKUP($G$9:$G$1807,TABULADOR!$D$6:$E$41,2,0)</f>
        <v>0</v>
      </c>
      <c r="AE42" s="1126">
        <f>ROUND((TABULADOR!$D$67)*(GLOBAL!$Y42)/2,)</f>
        <v>2</v>
      </c>
      <c r="AF42" s="1126">
        <f>ROUND(((TABULADOR!$D$67)*(GLOBAL!$Y42)/2)*2,2)</f>
        <v>3.5</v>
      </c>
      <c r="AG42" s="1119"/>
      <c r="AH42" s="1127">
        <f t="shared" si="34"/>
        <v>14.61</v>
      </c>
      <c r="AI42" s="1150">
        <f t="shared" si="35"/>
        <v>0</v>
      </c>
      <c r="AJ42" s="1126">
        <v>0</v>
      </c>
      <c r="AK42" s="1126">
        <f>($AA42+$AB42+$AC42)*2/30*$Z42*TABULADOR!$D$70</f>
        <v>10.088000000000001</v>
      </c>
      <c r="AL42" s="1126"/>
      <c r="AM42" s="1126"/>
      <c r="AN42" s="1126"/>
      <c r="AO42" s="1127">
        <f t="shared" si="20"/>
        <v>0.54</v>
      </c>
      <c r="AP42" s="1127">
        <f t="shared" si="21"/>
        <v>0.15</v>
      </c>
      <c r="AQ42" s="1127">
        <f t="shared" si="22"/>
        <v>7.0000000000000007E-2</v>
      </c>
      <c r="AR42" s="1126">
        <f t="shared" si="23"/>
        <v>0.44</v>
      </c>
      <c r="AS42" s="1127">
        <f t="shared" si="24"/>
        <v>1.22</v>
      </c>
      <c r="AT42" s="1127">
        <f t="shared" si="25"/>
        <v>0.28999999999999998</v>
      </c>
      <c r="AU42" s="1127">
        <f t="shared" si="26"/>
        <v>0.28000000000000003</v>
      </c>
      <c r="AV42" s="1126">
        <f t="shared" si="27"/>
        <v>0.44</v>
      </c>
      <c r="AW42" s="1126">
        <f t="shared" si="28"/>
        <v>28.2</v>
      </c>
      <c r="AX42" s="1126">
        <f t="shared" si="29"/>
        <v>0.76</v>
      </c>
      <c r="AY42" s="1127"/>
      <c r="AZ42" s="1126">
        <f t="shared" si="30"/>
        <v>2.67</v>
      </c>
      <c r="BA42" s="1128">
        <f t="shared" si="31"/>
        <v>27.44</v>
      </c>
      <c r="BB42" s="1129"/>
      <c r="BC42" s="1130"/>
      <c r="BD42" s="1126">
        <f t="shared" si="36"/>
        <v>0</v>
      </c>
      <c r="BE42" s="1126">
        <f t="shared" si="37"/>
        <v>0</v>
      </c>
      <c r="BF42" s="1126">
        <f t="shared" si="38"/>
        <v>0</v>
      </c>
      <c r="BG42" s="1126">
        <f t="shared" si="39"/>
        <v>0</v>
      </c>
      <c r="BH42" s="1131">
        <f t="shared" si="40"/>
        <v>0</v>
      </c>
      <c r="BI42" s="1126">
        <f t="shared" si="41"/>
        <v>0</v>
      </c>
      <c r="BJ42" s="1126">
        <f t="shared" si="42"/>
        <v>0</v>
      </c>
      <c r="BK42" s="1126">
        <f t="shared" si="43"/>
        <v>0</v>
      </c>
      <c r="BL42" s="1126">
        <f t="shared" si="44"/>
        <v>0</v>
      </c>
      <c r="BM42" s="1131">
        <f t="shared" si="45"/>
        <v>0</v>
      </c>
    </row>
    <row r="43" spans="1:73" ht="21" customHeight="1">
      <c r="A43" s="1113" t="s">
        <v>1119</v>
      </c>
      <c r="B43" s="1140" t="s">
        <v>970</v>
      </c>
      <c r="C43" s="1521">
        <v>15041246</v>
      </c>
      <c r="D43" s="1555" t="s">
        <v>60</v>
      </c>
      <c r="E43" s="1542" t="s">
        <v>34</v>
      </c>
      <c r="F43" s="1169" t="s">
        <v>27</v>
      </c>
      <c r="G43" s="1169" t="s">
        <v>27</v>
      </c>
      <c r="H43" s="1169" t="s">
        <v>27</v>
      </c>
      <c r="I43" s="1249" t="s">
        <v>1802</v>
      </c>
      <c r="J43" s="1174" t="s">
        <v>991</v>
      </c>
      <c r="K43" s="1466">
        <v>43754</v>
      </c>
      <c r="L43" s="1463" t="s">
        <v>1205</v>
      </c>
      <c r="M43" s="1464"/>
      <c r="N43" s="1146" t="s">
        <v>914</v>
      </c>
      <c r="O43" s="1169" t="s">
        <v>62</v>
      </c>
      <c r="P43" s="1134" t="s">
        <v>63</v>
      </c>
      <c r="Q43" s="1169" t="s">
        <v>62</v>
      </c>
      <c r="R43" s="1127">
        <f>VLOOKUP($G$9:$G$278,TABULADOR!$D$6:$E$41,2,0)</f>
        <v>23.8</v>
      </c>
      <c r="S43" s="1120">
        <f t="shared" si="32"/>
        <v>2</v>
      </c>
      <c r="T43" s="1109">
        <v>0</v>
      </c>
      <c r="U43" s="1120">
        <f t="shared" si="33"/>
        <v>2</v>
      </c>
      <c r="V43" s="1148">
        <f>VLOOKUP($U43,TABULADOR!$A$51:$B$74,2)</f>
        <v>0.04</v>
      </c>
      <c r="W43" s="1148">
        <v>0</v>
      </c>
      <c r="X43" s="1123">
        <v>0</v>
      </c>
      <c r="Y43" s="1149">
        <v>0</v>
      </c>
      <c r="Z43" s="1511">
        <v>15</v>
      </c>
      <c r="AA43" s="1126">
        <f t="shared" si="17"/>
        <v>11.9</v>
      </c>
      <c r="AB43" s="1126">
        <f t="shared" si="18"/>
        <v>0</v>
      </c>
      <c r="AC43" s="1126">
        <f t="shared" si="19"/>
        <v>0.48</v>
      </c>
      <c r="AD43" s="1126">
        <f>VLOOKUP($H$9:$H$1807,TABULADOR!$D$6:$E$41,2,0)-VLOOKUP($G$9:$G$1807,TABULADOR!$D$6:$E$41,2,0)</f>
        <v>0</v>
      </c>
      <c r="AE43" s="1126">
        <f>ROUND((TABULADOR!$D$67)*(GLOBAL!$Y43)/2,)</f>
        <v>0</v>
      </c>
      <c r="AF43" s="1126">
        <f>ROUND(((TABULADOR!$D$67)*(GLOBAL!$Y43)/2)*2,2)</f>
        <v>0</v>
      </c>
      <c r="AG43" s="1119"/>
      <c r="AH43" s="1127">
        <f t="shared" si="34"/>
        <v>12.38</v>
      </c>
      <c r="AI43" s="1150">
        <f t="shared" si="35"/>
        <v>0</v>
      </c>
      <c r="AJ43" s="1126">
        <v>0</v>
      </c>
      <c r="AK43" s="1126">
        <v>11.5</v>
      </c>
      <c r="AL43" s="1126"/>
      <c r="AM43" s="1126"/>
      <c r="AN43" s="1126"/>
      <c r="AO43" s="1127">
        <f t="shared" si="20"/>
        <v>0.46</v>
      </c>
      <c r="AP43" s="1127">
        <f t="shared" si="21"/>
        <v>0.12</v>
      </c>
      <c r="AQ43" s="1127">
        <f t="shared" si="22"/>
        <v>0.06</v>
      </c>
      <c r="AR43" s="1126">
        <f t="shared" si="23"/>
        <v>0.37</v>
      </c>
      <c r="AS43" s="1127">
        <f t="shared" si="24"/>
        <v>1.04</v>
      </c>
      <c r="AT43" s="1127">
        <f t="shared" si="25"/>
        <v>0.25</v>
      </c>
      <c r="AU43" s="1127">
        <f t="shared" si="26"/>
        <v>0.24</v>
      </c>
      <c r="AV43" s="1126">
        <f t="shared" si="27"/>
        <v>0.37</v>
      </c>
      <c r="AW43" s="1126">
        <f t="shared" si="28"/>
        <v>23.88</v>
      </c>
      <c r="AX43" s="1126">
        <f t="shared" si="29"/>
        <v>0.64</v>
      </c>
      <c r="AY43" s="1127"/>
      <c r="AZ43" s="1126">
        <f t="shared" si="30"/>
        <v>2.27</v>
      </c>
      <c r="BA43" s="1128">
        <f t="shared" si="31"/>
        <v>23.24</v>
      </c>
      <c r="BB43" s="1129"/>
      <c r="BC43" s="1130"/>
      <c r="BD43" s="1126">
        <f t="shared" si="36"/>
        <v>0</v>
      </c>
      <c r="BE43" s="1126">
        <f t="shared" si="37"/>
        <v>0</v>
      </c>
      <c r="BF43" s="1126">
        <f t="shared" si="38"/>
        <v>0</v>
      </c>
      <c r="BG43" s="1126">
        <f t="shared" si="39"/>
        <v>0</v>
      </c>
      <c r="BH43" s="1131">
        <f t="shared" si="40"/>
        <v>0</v>
      </c>
      <c r="BI43" s="1126">
        <f t="shared" si="41"/>
        <v>0</v>
      </c>
      <c r="BJ43" s="1126">
        <f t="shared" si="42"/>
        <v>0</v>
      </c>
      <c r="BK43" s="1126">
        <f t="shared" si="43"/>
        <v>0</v>
      </c>
      <c r="BL43" s="1126">
        <f t="shared" si="44"/>
        <v>0</v>
      </c>
      <c r="BM43" s="1131">
        <f t="shared" si="45"/>
        <v>0</v>
      </c>
    </row>
    <row r="44" spans="1:73" ht="21" customHeight="1">
      <c r="A44" s="1113" t="s">
        <v>1119</v>
      </c>
      <c r="B44" s="1140" t="s">
        <v>970</v>
      </c>
      <c r="C44" s="1520">
        <v>15922974</v>
      </c>
      <c r="D44" s="1555" t="s">
        <v>64</v>
      </c>
      <c r="E44" s="1544" t="s">
        <v>34</v>
      </c>
      <c r="F44" s="1142" t="s">
        <v>1913</v>
      </c>
      <c r="G44" s="1142" t="s">
        <v>27</v>
      </c>
      <c r="H44" s="1142" t="s">
        <v>27</v>
      </c>
      <c r="I44" s="1249" t="s">
        <v>1802</v>
      </c>
      <c r="J44" s="1174" t="s">
        <v>991</v>
      </c>
      <c r="K44" s="1462">
        <v>43538</v>
      </c>
      <c r="L44" s="1463" t="s">
        <v>1206</v>
      </c>
      <c r="M44" s="1464"/>
      <c r="N44" s="1146" t="s">
        <v>914</v>
      </c>
      <c r="O44" s="1142" t="s">
        <v>65</v>
      </c>
      <c r="P44" s="1559" t="s">
        <v>63</v>
      </c>
      <c r="Q44" s="1142" t="s">
        <v>65</v>
      </c>
      <c r="R44" s="1127">
        <f>VLOOKUP($G$9:$G$278,TABULADOR!$D$6:$E$41,2,0)</f>
        <v>23.8</v>
      </c>
      <c r="S44" s="1120">
        <f t="shared" si="32"/>
        <v>2</v>
      </c>
      <c r="T44" s="1109">
        <v>0</v>
      </c>
      <c r="U44" s="1120">
        <f t="shared" si="33"/>
        <v>2</v>
      </c>
      <c r="V44" s="1148">
        <f>VLOOKUP($U44,TABULADOR!$A$51:$B$74,2)</f>
        <v>0.04</v>
      </c>
      <c r="W44" s="1148">
        <v>0</v>
      </c>
      <c r="X44" s="1123">
        <v>0</v>
      </c>
      <c r="Y44" s="1149">
        <v>0</v>
      </c>
      <c r="Z44" s="1511">
        <v>15</v>
      </c>
      <c r="AA44" s="1126">
        <f t="shared" si="17"/>
        <v>11.9</v>
      </c>
      <c r="AB44" s="1126">
        <f t="shared" si="18"/>
        <v>0</v>
      </c>
      <c r="AC44" s="1126">
        <f t="shared" si="19"/>
        <v>0.48</v>
      </c>
      <c r="AD44" s="1126">
        <f>VLOOKUP($H$9:$H$1807,TABULADOR!$D$6:$E$41,2,0)-VLOOKUP($G$9:$G$1807,TABULADOR!$D$6:$E$41,2,0)</f>
        <v>0</v>
      </c>
      <c r="AE44" s="1126">
        <f>ROUND((TABULADOR!$D$67)*(GLOBAL!$Y44)/2,)</f>
        <v>0</v>
      </c>
      <c r="AF44" s="1126">
        <f>ROUND(((TABULADOR!$D$67)*(GLOBAL!$Y44)/2)*2,2)</f>
        <v>0</v>
      </c>
      <c r="AG44" s="1119"/>
      <c r="AH44" s="1127">
        <f t="shared" si="34"/>
        <v>12.38</v>
      </c>
      <c r="AI44" s="1150">
        <f t="shared" si="35"/>
        <v>0</v>
      </c>
      <c r="AJ44" s="1126">
        <v>0</v>
      </c>
      <c r="AK44" s="1126">
        <v>11.5</v>
      </c>
      <c r="AL44" s="1126"/>
      <c r="AM44" s="1126"/>
      <c r="AN44" s="1126"/>
      <c r="AO44" s="1127">
        <f t="shared" si="20"/>
        <v>0.46</v>
      </c>
      <c r="AP44" s="1127">
        <f t="shared" si="21"/>
        <v>0.12</v>
      </c>
      <c r="AQ44" s="1127">
        <f t="shared" si="22"/>
        <v>0.06</v>
      </c>
      <c r="AR44" s="1126">
        <f t="shared" si="23"/>
        <v>0.37</v>
      </c>
      <c r="AS44" s="1127">
        <f t="shared" si="24"/>
        <v>1.04</v>
      </c>
      <c r="AT44" s="1127">
        <f t="shared" si="25"/>
        <v>0.25</v>
      </c>
      <c r="AU44" s="1127">
        <f t="shared" si="26"/>
        <v>0.24</v>
      </c>
      <c r="AV44" s="1126">
        <f t="shared" si="27"/>
        <v>0.37</v>
      </c>
      <c r="AW44" s="1126">
        <f t="shared" si="28"/>
        <v>23.88</v>
      </c>
      <c r="AX44" s="1126">
        <f t="shared" si="29"/>
        <v>0.64</v>
      </c>
      <c r="AY44" s="1127"/>
      <c r="AZ44" s="1126">
        <f t="shared" si="30"/>
        <v>2.27</v>
      </c>
      <c r="BA44" s="1128">
        <f t="shared" si="31"/>
        <v>23.24</v>
      </c>
      <c r="BB44" s="1129"/>
      <c r="BC44" s="1130"/>
      <c r="BD44" s="1126">
        <f t="shared" si="36"/>
        <v>0</v>
      </c>
      <c r="BE44" s="1126">
        <f t="shared" si="37"/>
        <v>0</v>
      </c>
      <c r="BF44" s="1126">
        <f t="shared" si="38"/>
        <v>0</v>
      </c>
      <c r="BG44" s="1126">
        <f t="shared" si="39"/>
        <v>0</v>
      </c>
      <c r="BH44" s="1131">
        <f t="shared" si="40"/>
        <v>0</v>
      </c>
      <c r="BI44" s="1126">
        <f t="shared" si="41"/>
        <v>0</v>
      </c>
      <c r="BJ44" s="1126">
        <f t="shared" si="42"/>
        <v>0</v>
      </c>
      <c r="BK44" s="1126">
        <f t="shared" si="43"/>
        <v>0</v>
      </c>
      <c r="BL44" s="1126">
        <f t="shared" si="44"/>
        <v>0</v>
      </c>
      <c r="BM44" s="1131">
        <f t="shared" si="45"/>
        <v>0</v>
      </c>
    </row>
    <row r="45" spans="1:73" ht="21" customHeight="1">
      <c r="A45" s="1113" t="s">
        <v>1119</v>
      </c>
      <c r="B45" s="1140" t="s">
        <v>970</v>
      </c>
      <c r="C45" s="1521">
        <v>16014148</v>
      </c>
      <c r="D45" s="1555" t="s">
        <v>66</v>
      </c>
      <c r="E45" s="1542" t="s">
        <v>34</v>
      </c>
      <c r="F45" s="1169" t="s">
        <v>27</v>
      </c>
      <c r="G45" s="1169" t="s">
        <v>27</v>
      </c>
      <c r="H45" s="1169" t="s">
        <v>27</v>
      </c>
      <c r="I45" s="1191" t="s">
        <v>1808</v>
      </c>
      <c r="J45" s="1174" t="s">
        <v>991</v>
      </c>
      <c r="K45" s="1466">
        <v>42416</v>
      </c>
      <c r="L45" s="1463" t="s">
        <v>1207</v>
      </c>
      <c r="M45" s="1464"/>
      <c r="N45" s="1146" t="s">
        <v>914</v>
      </c>
      <c r="O45" s="1169" t="s">
        <v>67</v>
      </c>
      <c r="P45" s="1194" t="s">
        <v>477</v>
      </c>
      <c r="Q45" s="1169" t="s">
        <v>67</v>
      </c>
      <c r="R45" s="1127">
        <f>VLOOKUP($G$9:$G$278,TABULADOR!$D$6:$E$41,2,0)</f>
        <v>23.8</v>
      </c>
      <c r="S45" s="1120">
        <f t="shared" si="32"/>
        <v>6</v>
      </c>
      <c r="T45" s="1109">
        <v>0</v>
      </c>
      <c r="U45" s="1120">
        <f t="shared" si="33"/>
        <v>6</v>
      </c>
      <c r="V45" s="1148">
        <f>VLOOKUP($U45,TABULADOR!$A$51:$B$74,2)</f>
        <v>0.12</v>
      </c>
      <c r="W45" s="1148">
        <v>0.3</v>
      </c>
      <c r="X45" s="1123">
        <v>1</v>
      </c>
      <c r="Y45" s="1149">
        <v>1</v>
      </c>
      <c r="Z45" s="1511">
        <v>15</v>
      </c>
      <c r="AA45" s="1126">
        <f t="shared" si="17"/>
        <v>11.9</v>
      </c>
      <c r="AB45" s="1126">
        <f t="shared" si="18"/>
        <v>3.57</v>
      </c>
      <c r="AC45" s="1126">
        <f t="shared" si="19"/>
        <v>1.43</v>
      </c>
      <c r="AD45" s="1126">
        <f>VLOOKUP($H$9:$H$1807,TABULADOR!$D$6:$E$41,2,0)-VLOOKUP($G$9:$G$1807,TABULADOR!$D$6:$E$41,2,0)</f>
        <v>0</v>
      </c>
      <c r="AE45" s="1126">
        <f>ROUND((TABULADOR!$D$67)*(GLOBAL!$Y45)/2,)</f>
        <v>1</v>
      </c>
      <c r="AF45" s="1126">
        <f>ROUND(((TABULADOR!$D$67)*(GLOBAL!$Y45)/2)*2,2)</f>
        <v>1.75</v>
      </c>
      <c r="AG45" s="1119"/>
      <c r="AH45" s="1127">
        <f t="shared" si="34"/>
        <v>17.900000000000002</v>
      </c>
      <c r="AI45" s="1150">
        <f t="shared" si="35"/>
        <v>56.333333333333336</v>
      </c>
      <c r="AJ45" s="1126">
        <v>0</v>
      </c>
      <c r="AK45" s="1126">
        <f>($AA45+$AB45+$AC45)*2/30*$Z45*TABULADOR!$D$70</f>
        <v>13.520000000000003</v>
      </c>
      <c r="AL45" s="1126"/>
      <c r="AM45" s="1126"/>
      <c r="AN45" s="1126"/>
      <c r="AO45" s="1127">
        <f t="shared" si="20"/>
        <v>0.66</v>
      </c>
      <c r="AP45" s="1127">
        <f t="shared" si="21"/>
        <v>0.74</v>
      </c>
      <c r="AQ45" s="1127">
        <f t="shared" si="22"/>
        <v>0.08</v>
      </c>
      <c r="AR45" s="1126">
        <f t="shared" si="23"/>
        <v>0.54</v>
      </c>
      <c r="AS45" s="1127">
        <f t="shared" si="24"/>
        <v>1.49</v>
      </c>
      <c r="AT45" s="1127">
        <f t="shared" si="25"/>
        <v>1.48</v>
      </c>
      <c r="AU45" s="1127">
        <f t="shared" si="26"/>
        <v>0.32</v>
      </c>
      <c r="AV45" s="1126">
        <f t="shared" si="27"/>
        <v>0.54</v>
      </c>
      <c r="AW45" s="1126">
        <f t="shared" si="28"/>
        <v>89.5</v>
      </c>
      <c r="AX45" s="1126">
        <f t="shared" si="29"/>
        <v>1.48</v>
      </c>
      <c r="AY45" s="1127"/>
      <c r="AZ45" s="1126">
        <f t="shared" si="30"/>
        <v>4.37</v>
      </c>
      <c r="BA45" s="1128">
        <f t="shared" si="31"/>
        <v>88.02</v>
      </c>
      <c r="BB45" s="1129"/>
      <c r="BC45" s="1130"/>
      <c r="BD45" s="1126">
        <f t="shared" si="36"/>
        <v>0</v>
      </c>
      <c r="BE45" s="1126">
        <f t="shared" si="37"/>
        <v>0</v>
      </c>
      <c r="BF45" s="1126">
        <f t="shared" si="38"/>
        <v>0</v>
      </c>
      <c r="BG45" s="1126">
        <f t="shared" si="39"/>
        <v>0</v>
      </c>
      <c r="BH45" s="1131">
        <f t="shared" si="40"/>
        <v>0</v>
      </c>
      <c r="BI45" s="1126">
        <f t="shared" si="41"/>
        <v>0</v>
      </c>
      <c r="BJ45" s="1126">
        <f t="shared" si="42"/>
        <v>0</v>
      </c>
      <c r="BK45" s="1126">
        <f t="shared" si="43"/>
        <v>0</v>
      </c>
      <c r="BL45" s="1126">
        <f t="shared" si="44"/>
        <v>0</v>
      </c>
      <c r="BM45" s="1131">
        <f t="shared" si="45"/>
        <v>0</v>
      </c>
    </row>
    <row r="46" spans="1:73" ht="21" customHeight="1">
      <c r="A46" s="1113" t="s">
        <v>1119</v>
      </c>
      <c r="B46" s="1140" t="s">
        <v>970</v>
      </c>
      <c r="C46" s="1521">
        <v>20990191</v>
      </c>
      <c r="D46" s="1555" t="s">
        <v>76</v>
      </c>
      <c r="E46" s="1542" t="s">
        <v>34</v>
      </c>
      <c r="F46" s="1169" t="s">
        <v>77</v>
      </c>
      <c r="G46" s="1186" t="s">
        <v>27</v>
      </c>
      <c r="H46" s="1186" t="s">
        <v>27</v>
      </c>
      <c r="I46" s="1191" t="s">
        <v>1799</v>
      </c>
      <c r="J46" s="1174" t="s">
        <v>991</v>
      </c>
      <c r="K46" s="1466">
        <v>44312</v>
      </c>
      <c r="L46" s="1463" t="s">
        <v>1211</v>
      </c>
      <c r="M46" s="1464"/>
      <c r="N46" s="1146" t="s">
        <v>914</v>
      </c>
      <c r="O46" s="1169" t="s">
        <v>78</v>
      </c>
      <c r="P46" s="1134" t="s">
        <v>63</v>
      </c>
      <c r="Q46" s="1169" t="s">
        <v>78</v>
      </c>
      <c r="R46" s="1127">
        <f>VLOOKUP($G$9:$G$278,TABULADOR!$D$6:$E$41,2,0)</f>
        <v>23.8</v>
      </c>
      <c r="S46" s="1120">
        <f t="shared" si="32"/>
        <v>0</v>
      </c>
      <c r="T46" s="1109">
        <v>0</v>
      </c>
      <c r="U46" s="1120">
        <f t="shared" si="33"/>
        <v>0</v>
      </c>
      <c r="V46" s="1148">
        <f>VLOOKUP($U46,TABULADOR!$A$51:$B$74,2)</f>
        <v>0</v>
      </c>
      <c r="W46" s="1148">
        <v>0</v>
      </c>
      <c r="X46" s="1123">
        <v>0</v>
      </c>
      <c r="Y46" s="1149">
        <v>0</v>
      </c>
      <c r="Z46" s="1511">
        <v>15</v>
      </c>
      <c r="AA46" s="1126">
        <f t="shared" si="17"/>
        <v>11.9</v>
      </c>
      <c r="AB46" s="1126">
        <f t="shared" si="18"/>
        <v>0</v>
      </c>
      <c r="AC46" s="1126">
        <f t="shared" si="19"/>
        <v>0</v>
      </c>
      <c r="AD46" s="1126">
        <f>VLOOKUP($H$9:$H$1807,TABULADOR!$D$6:$E$41,2,0)-VLOOKUP($G$9:$G$1807,TABULADOR!$D$6:$E$41,2,0)</f>
        <v>0</v>
      </c>
      <c r="AE46" s="1126">
        <f>ROUND((TABULADOR!$D$67)*(GLOBAL!$Y46)/2,)</f>
        <v>0</v>
      </c>
      <c r="AF46" s="1126">
        <f>ROUND(((TABULADOR!$D$67)*(GLOBAL!$Y46)/2)*2,2)</f>
        <v>0</v>
      </c>
      <c r="AG46" s="1119"/>
      <c r="AH46" s="1127">
        <f t="shared" si="34"/>
        <v>11.9</v>
      </c>
      <c r="AI46" s="1150" t="b">
        <f t="shared" si="35"/>
        <v>0</v>
      </c>
      <c r="AJ46" s="1126">
        <v>0</v>
      </c>
      <c r="AK46" s="1126">
        <v>11.5</v>
      </c>
      <c r="AL46" s="1126"/>
      <c r="AM46" s="1126"/>
      <c r="AN46" s="1126"/>
      <c r="AO46" s="1127">
        <f t="shared" si="20"/>
        <v>0.44</v>
      </c>
      <c r="AP46" s="1127">
        <f t="shared" si="21"/>
        <v>0.12</v>
      </c>
      <c r="AQ46" s="1127">
        <f t="shared" si="22"/>
        <v>0.05</v>
      </c>
      <c r="AR46" s="1126">
        <f t="shared" si="23"/>
        <v>0.36</v>
      </c>
      <c r="AS46" s="1127">
        <f t="shared" si="24"/>
        <v>0.99</v>
      </c>
      <c r="AT46" s="1127">
        <f t="shared" si="25"/>
        <v>0.24</v>
      </c>
      <c r="AU46" s="1127">
        <f t="shared" si="26"/>
        <v>0.2</v>
      </c>
      <c r="AV46" s="1126">
        <f t="shared" si="27"/>
        <v>0.36</v>
      </c>
      <c r="AW46" s="1126">
        <f t="shared" si="28"/>
        <v>23.4</v>
      </c>
      <c r="AX46" s="1126">
        <f t="shared" si="29"/>
        <v>0.61</v>
      </c>
      <c r="AY46" s="1127"/>
      <c r="AZ46" s="1126">
        <f t="shared" si="30"/>
        <v>2.15</v>
      </c>
      <c r="BA46" s="1128">
        <f t="shared" si="31"/>
        <v>22.79</v>
      </c>
      <c r="BB46" s="1129"/>
      <c r="BC46" s="1130"/>
      <c r="BD46" s="1126">
        <f t="shared" si="36"/>
        <v>0</v>
      </c>
      <c r="BE46" s="1126">
        <f t="shared" si="37"/>
        <v>0</v>
      </c>
      <c r="BF46" s="1126">
        <f t="shared" si="38"/>
        <v>0</v>
      </c>
      <c r="BG46" s="1126">
        <f t="shared" si="39"/>
        <v>0</v>
      </c>
      <c r="BH46" s="1131">
        <f t="shared" si="40"/>
        <v>0</v>
      </c>
      <c r="BI46" s="1126">
        <f t="shared" si="41"/>
        <v>0</v>
      </c>
      <c r="BJ46" s="1126">
        <f t="shared" si="42"/>
        <v>0</v>
      </c>
      <c r="BK46" s="1126">
        <f t="shared" si="43"/>
        <v>0</v>
      </c>
      <c r="BL46" s="1126">
        <f t="shared" si="44"/>
        <v>0</v>
      </c>
      <c r="BM46" s="1131">
        <f t="shared" si="45"/>
        <v>0</v>
      </c>
    </row>
    <row r="47" spans="1:73" ht="21" customHeight="1">
      <c r="A47" s="1113" t="s">
        <v>1119</v>
      </c>
      <c r="B47" s="1140" t="s">
        <v>970</v>
      </c>
      <c r="C47" s="1520">
        <v>18006915</v>
      </c>
      <c r="D47" s="1555" t="s">
        <v>83</v>
      </c>
      <c r="E47" s="1541" t="s">
        <v>20</v>
      </c>
      <c r="F47" s="1142" t="s">
        <v>2069</v>
      </c>
      <c r="G47" s="1142" t="s">
        <v>27</v>
      </c>
      <c r="H47" s="1142" t="s">
        <v>27</v>
      </c>
      <c r="I47" s="1191" t="s">
        <v>1776</v>
      </c>
      <c r="J47" s="1174" t="s">
        <v>991</v>
      </c>
      <c r="K47" s="1462">
        <v>43497</v>
      </c>
      <c r="L47" s="1463" t="s">
        <v>1214</v>
      </c>
      <c r="M47" s="1464"/>
      <c r="N47" s="1146" t="s">
        <v>914</v>
      </c>
      <c r="O47" s="1142" t="s">
        <v>84</v>
      </c>
      <c r="P47" s="1559" t="s">
        <v>63</v>
      </c>
      <c r="Q47" s="1142" t="s">
        <v>84</v>
      </c>
      <c r="R47" s="1127">
        <f>VLOOKUP($G$9:$G$278,TABULADOR!$D$6:$E$41,2,0)</f>
        <v>23.8</v>
      </c>
      <c r="S47" s="1120">
        <f t="shared" si="32"/>
        <v>3</v>
      </c>
      <c r="T47" s="1109">
        <v>0</v>
      </c>
      <c r="U47" s="1120">
        <f t="shared" si="33"/>
        <v>3</v>
      </c>
      <c r="V47" s="1148">
        <f>VLOOKUP($U47,TABULADOR!$A$51:$B$74,2)</f>
        <v>0.06</v>
      </c>
      <c r="W47" s="1148">
        <v>0</v>
      </c>
      <c r="X47" s="1123">
        <v>0</v>
      </c>
      <c r="Y47" s="1149">
        <v>0</v>
      </c>
      <c r="Z47" s="1511">
        <v>15</v>
      </c>
      <c r="AA47" s="1126">
        <f t="shared" si="17"/>
        <v>11.9</v>
      </c>
      <c r="AB47" s="1126">
        <f t="shared" si="18"/>
        <v>0</v>
      </c>
      <c r="AC47" s="1126">
        <f t="shared" si="19"/>
        <v>0.71</v>
      </c>
      <c r="AD47" s="1126">
        <f>VLOOKUP($H$9:$H$1807,TABULADOR!$D$6:$E$41,2,0)-VLOOKUP($G$9:$G$1807,TABULADOR!$D$6:$E$41,2,0)</f>
        <v>0</v>
      </c>
      <c r="AE47" s="1126">
        <f>ROUND((TABULADOR!$D$67)*(GLOBAL!$Y47)/2,)</f>
        <v>0</v>
      </c>
      <c r="AF47" s="1126">
        <f>ROUND(((TABULADOR!$D$67)*(GLOBAL!$Y47)/2)*2,2)</f>
        <v>0</v>
      </c>
      <c r="AG47" s="1119"/>
      <c r="AH47" s="1127">
        <f t="shared" si="34"/>
        <v>12.61</v>
      </c>
      <c r="AI47" s="1150">
        <f t="shared" si="35"/>
        <v>42.033333333333331</v>
      </c>
      <c r="AJ47" s="1126">
        <v>0</v>
      </c>
      <c r="AK47" s="1126">
        <f>($AA47+$AB47+$AC47)*2/30*$Z47*TABULADOR!$D$70</f>
        <v>10.088000000000001</v>
      </c>
      <c r="AL47" s="1126"/>
      <c r="AM47" s="1126"/>
      <c r="AN47" s="1126"/>
      <c r="AO47" s="1127">
        <f t="shared" si="20"/>
        <v>0.47</v>
      </c>
      <c r="AP47" s="1127">
        <f t="shared" si="21"/>
        <v>0.55000000000000004</v>
      </c>
      <c r="AQ47" s="1127">
        <f t="shared" si="22"/>
        <v>0.06</v>
      </c>
      <c r="AR47" s="1126">
        <f t="shared" si="23"/>
        <v>0.38</v>
      </c>
      <c r="AS47" s="1127">
        <f t="shared" si="24"/>
        <v>1.06</v>
      </c>
      <c r="AT47" s="1127">
        <f t="shared" si="25"/>
        <v>1.0900000000000001</v>
      </c>
      <c r="AU47" s="1127">
        <f t="shared" si="26"/>
        <v>0.24</v>
      </c>
      <c r="AV47" s="1126">
        <f t="shared" si="27"/>
        <v>0.38</v>
      </c>
      <c r="AW47" s="1126">
        <f t="shared" si="28"/>
        <v>64.73</v>
      </c>
      <c r="AX47" s="1126">
        <f t="shared" si="29"/>
        <v>1.08</v>
      </c>
      <c r="AY47" s="1127"/>
      <c r="AZ47" s="1126">
        <f t="shared" si="30"/>
        <v>3.15</v>
      </c>
      <c r="BA47" s="1128">
        <f t="shared" si="31"/>
        <v>63.65</v>
      </c>
      <c r="BB47" s="1129"/>
      <c r="BC47" s="1130"/>
      <c r="BD47" s="1126">
        <f t="shared" si="36"/>
        <v>0</v>
      </c>
      <c r="BE47" s="1126">
        <f t="shared" si="37"/>
        <v>0</v>
      </c>
      <c r="BF47" s="1126">
        <f t="shared" si="38"/>
        <v>0</v>
      </c>
      <c r="BG47" s="1126">
        <f t="shared" si="39"/>
        <v>0</v>
      </c>
      <c r="BH47" s="1131">
        <f t="shared" si="40"/>
        <v>0</v>
      </c>
      <c r="BI47" s="1126">
        <f t="shared" si="41"/>
        <v>0</v>
      </c>
      <c r="BJ47" s="1126">
        <f t="shared" si="42"/>
        <v>0</v>
      </c>
      <c r="BK47" s="1126">
        <f t="shared" si="43"/>
        <v>0</v>
      </c>
      <c r="BL47" s="1126">
        <f t="shared" si="44"/>
        <v>0</v>
      </c>
      <c r="BM47" s="1131">
        <f t="shared" si="45"/>
        <v>0</v>
      </c>
    </row>
    <row r="48" spans="1:73" ht="21" customHeight="1">
      <c r="A48" s="1113" t="s">
        <v>1119</v>
      </c>
      <c r="B48" s="1140" t="s">
        <v>970</v>
      </c>
      <c r="C48" s="1520">
        <v>18011675</v>
      </c>
      <c r="D48" s="1555" t="s">
        <v>86</v>
      </c>
      <c r="E48" s="1541" t="s">
        <v>20</v>
      </c>
      <c r="F48" s="1142" t="s">
        <v>59</v>
      </c>
      <c r="G48" s="1155" t="s">
        <v>59</v>
      </c>
      <c r="H48" s="1155" t="s">
        <v>59</v>
      </c>
      <c r="I48" s="1249" t="s">
        <v>1702</v>
      </c>
      <c r="J48" s="1174" t="s">
        <v>991</v>
      </c>
      <c r="K48" s="1462">
        <v>43497</v>
      </c>
      <c r="L48" s="1463" t="s">
        <v>1216</v>
      </c>
      <c r="M48" s="1464"/>
      <c r="N48" s="1146" t="s">
        <v>914</v>
      </c>
      <c r="O48" s="1169" t="s">
        <v>1714</v>
      </c>
      <c r="P48" s="1194" t="s">
        <v>2345</v>
      </c>
      <c r="Q48" s="1140" t="s">
        <v>25</v>
      </c>
      <c r="R48" s="1127">
        <f>VLOOKUP($G$9:$G$278,TABULADOR!$D$6:$E$41,2,0)</f>
        <v>25.9</v>
      </c>
      <c r="S48" s="1120">
        <f t="shared" si="32"/>
        <v>3</v>
      </c>
      <c r="T48" s="1109">
        <v>0</v>
      </c>
      <c r="U48" s="1120">
        <f t="shared" si="33"/>
        <v>3</v>
      </c>
      <c r="V48" s="1148">
        <f>VLOOKUP($U48,TABULADOR!$A$51:$B$74,2)</f>
        <v>0.06</v>
      </c>
      <c r="W48" s="1148">
        <v>0.2</v>
      </c>
      <c r="X48" s="1123">
        <v>0</v>
      </c>
      <c r="Y48" s="1149">
        <v>0</v>
      </c>
      <c r="Z48" s="1511">
        <v>15</v>
      </c>
      <c r="AA48" s="1126">
        <f t="shared" si="17"/>
        <v>12.95</v>
      </c>
      <c r="AB48" s="1126">
        <f t="shared" si="18"/>
        <v>2.59</v>
      </c>
      <c r="AC48" s="1126">
        <f t="shared" si="19"/>
        <v>0.78</v>
      </c>
      <c r="AD48" s="1126">
        <f>VLOOKUP($H$9:$H$1807,TABULADOR!$D$6:$E$41,2,0)-VLOOKUP($G$9:$G$1807,TABULADOR!$D$6:$E$41,2,0)</f>
        <v>0</v>
      </c>
      <c r="AE48" s="1126">
        <f>ROUND((TABULADOR!$D$67)*(GLOBAL!$Y48)/2,)</f>
        <v>0</v>
      </c>
      <c r="AF48" s="1126">
        <f>ROUND(((TABULADOR!$D$67)*(GLOBAL!$Y48)/2)*2,2)</f>
        <v>0</v>
      </c>
      <c r="AG48" s="1119"/>
      <c r="AH48" s="1127">
        <f t="shared" si="34"/>
        <v>16.32</v>
      </c>
      <c r="AI48" s="1150">
        <f t="shared" si="35"/>
        <v>54.400000000000006</v>
      </c>
      <c r="AJ48" s="1126">
        <v>0</v>
      </c>
      <c r="AK48" s="1126">
        <f>($AA48+$AB48+$AC48)*2/30*$Z48*TABULADOR!$D$70</f>
        <v>13.056000000000001</v>
      </c>
      <c r="AL48" s="1126">
        <v>40</v>
      </c>
      <c r="AM48" s="1126"/>
      <c r="AN48" s="1126"/>
      <c r="AO48" s="1127">
        <f t="shared" si="20"/>
        <v>0.6</v>
      </c>
      <c r="AP48" s="1127">
        <f t="shared" si="21"/>
        <v>0.71</v>
      </c>
      <c r="AQ48" s="1127">
        <f t="shared" si="22"/>
        <v>0.08</v>
      </c>
      <c r="AR48" s="1126">
        <f t="shared" si="23"/>
        <v>0.49</v>
      </c>
      <c r="AS48" s="1127">
        <f t="shared" si="24"/>
        <v>1.35</v>
      </c>
      <c r="AT48" s="1127">
        <f t="shared" si="25"/>
        <v>1.41</v>
      </c>
      <c r="AU48" s="1127">
        <f t="shared" si="26"/>
        <v>0.32</v>
      </c>
      <c r="AV48" s="1126">
        <f t="shared" si="27"/>
        <v>0.49</v>
      </c>
      <c r="AW48" s="1126">
        <f t="shared" si="28"/>
        <v>123.78</v>
      </c>
      <c r="AX48" s="1126">
        <f t="shared" si="29"/>
        <v>1.39</v>
      </c>
      <c r="AY48" s="1127"/>
      <c r="AZ48" s="1126">
        <f t="shared" si="30"/>
        <v>4.0599999999999996</v>
      </c>
      <c r="BA48" s="1128">
        <f t="shared" si="31"/>
        <v>122.39</v>
      </c>
      <c r="BB48" s="1187"/>
      <c r="BC48" s="1171"/>
      <c r="BD48" s="1126">
        <f t="shared" si="36"/>
        <v>0</v>
      </c>
      <c r="BE48" s="1126">
        <f t="shared" si="37"/>
        <v>0</v>
      </c>
      <c r="BF48" s="1126">
        <f t="shared" si="38"/>
        <v>0</v>
      </c>
      <c r="BG48" s="1126">
        <f t="shared" si="39"/>
        <v>0</v>
      </c>
      <c r="BH48" s="1131">
        <f t="shared" si="40"/>
        <v>0</v>
      </c>
      <c r="BI48" s="1126">
        <f t="shared" si="41"/>
        <v>0</v>
      </c>
      <c r="BJ48" s="1126">
        <f t="shared" si="42"/>
        <v>0</v>
      </c>
      <c r="BK48" s="1126">
        <f t="shared" si="43"/>
        <v>0</v>
      </c>
      <c r="BL48" s="1126">
        <f t="shared" si="44"/>
        <v>0</v>
      </c>
      <c r="BM48" s="1131">
        <f t="shared" si="45"/>
        <v>0</v>
      </c>
      <c r="BN48" s="774"/>
      <c r="BO48" s="774"/>
      <c r="BP48" s="774"/>
      <c r="BQ48" s="774"/>
      <c r="BR48" s="774"/>
      <c r="BS48" s="774"/>
      <c r="BT48" s="774"/>
      <c r="BU48" s="774"/>
    </row>
    <row r="49" spans="1:65" ht="21" customHeight="1">
      <c r="A49" s="1113" t="s">
        <v>1119</v>
      </c>
      <c r="B49" s="1140" t="s">
        <v>970</v>
      </c>
      <c r="C49" s="1520">
        <v>18173279</v>
      </c>
      <c r="D49" s="1555" t="s">
        <v>90</v>
      </c>
      <c r="E49" s="1544" t="s">
        <v>34</v>
      </c>
      <c r="F49" s="1142" t="s">
        <v>27</v>
      </c>
      <c r="G49" s="1142" t="s">
        <v>27</v>
      </c>
      <c r="H49" s="1142" t="s">
        <v>27</v>
      </c>
      <c r="I49" s="1249" t="s">
        <v>1802</v>
      </c>
      <c r="J49" s="1174" t="s">
        <v>991</v>
      </c>
      <c r="K49" s="1462">
        <v>43140</v>
      </c>
      <c r="L49" s="1463" t="s">
        <v>1218</v>
      </c>
      <c r="M49" s="1464"/>
      <c r="N49" s="1146" t="s">
        <v>914</v>
      </c>
      <c r="O49" s="1142" t="s">
        <v>48</v>
      </c>
      <c r="P49" s="1134" t="s">
        <v>63</v>
      </c>
      <c r="Q49" s="1142" t="s">
        <v>48</v>
      </c>
      <c r="R49" s="1127">
        <f>VLOOKUP($G$9:$G$278,TABULADOR!$D$6:$E$41,2,0)</f>
        <v>23.8</v>
      </c>
      <c r="S49" s="1120">
        <f t="shared" si="32"/>
        <v>4</v>
      </c>
      <c r="T49" s="1109">
        <v>0</v>
      </c>
      <c r="U49" s="1120">
        <f t="shared" si="33"/>
        <v>4</v>
      </c>
      <c r="V49" s="1148">
        <f>VLOOKUP($U49,TABULADOR!$A$51:$B$74,2)</f>
        <v>0.08</v>
      </c>
      <c r="W49" s="1148">
        <v>0</v>
      </c>
      <c r="X49" s="1123">
        <v>1</v>
      </c>
      <c r="Y49" s="1149">
        <v>1</v>
      </c>
      <c r="Z49" s="1511">
        <v>15</v>
      </c>
      <c r="AA49" s="1126">
        <f t="shared" si="17"/>
        <v>11.9</v>
      </c>
      <c r="AB49" s="1126">
        <f t="shared" si="18"/>
        <v>0</v>
      </c>
      <c r="AC49" s="1126">
        <f t="shared" si="19"/>
        <v>0.95</v>
      </c>
      <c r="AD49" s="1126">
        <f>VLOOKUP($H$9:$H$1807,TABULADOR!$D$6:$E$41,2,0)-VLOOKUP($G$9:$G$1807,TABULADOR!$D$6:$E$41,2,0)</f>
        <v>0</v>
      </c>
      <c r="AE49" s="1126">
        <f>ROUND((TABULADOR!$D$67)*(GLOBAL!$Y49)/2,)</f>
        <v>1</v>
      </c>
      <c r="AF49" s="1126">
        <f>ROUND(((TABULADOR!$D$67)*(GLOBAL!$Y49)/2)*2,2)</f>
        <v>1.75</v>
      </c>
      <c r="AG49" s="1119"/>
      <c r="AH49" s="1127">
        <f t="shared" si="34"/>
        <v>13.85</v>
      </c>
      <c r="AI49" s="1150">
        <f t="shared" si="35"/>
        <v>42.833333333333336</v>
      </c>
      <c r="AJ49" s="1126">
        <v>0</v>
      </c>
      <c r="AK49" s="1126">
        <f>($AA49+$AB49+$AC49)*2/30*$Z49*TABULADOR!$D$70</f>
        <v>10.280000000000001</v>
      </c>
      <c r="AL49" s="1126"/>
      <c r="AM49" s="1126"/>
      <c r="AN49" s="1126"/>
      <c r="AO49" s="1127">
        <f t="shared" si="20"/>
        <v>0.51</v>
      </c>
      <c r="AP49" s="1127">
        <f t="shared" si="21"/>
        <v>0.56999999999999995</v>
      </c>
      <c r="AQ49" s="1127">
        <f t="shared" si="22"/>
        <v>0.06</v>
      </c>
      <c r="AR49" s="1126">
        <f t="shared" si="23"/>
        <v>0.42</v>
      </c>
      <c r="AS49" s="1127">
        <f t="shared" si="24"/>
        <v>1.1499999999999999</v>
      </c>
      <c r="AT49" s="1127">
        <f t="shared" si="25"/>
        <v>1.1299999999999999</v>
      </c>
      <c r="AU49" s="1127">
        <f t="shared" si="26"/>
        <v>0.24</v>
      </c>
      <c r="AV49" s="1126">
        <f t="shared" si="27"/>
        <v>0.42</v>
      </c>
      <c r="AW49" s="1126">
        <f t="shared" si="28"/>
        <v>68.709999999999994</v>
      </c>
      <c r="AX49" s="1126">
        <f t="shared" si="29"/>
        <v>1.1399999999999999</v>
      </c>
      <c r="AY49" s="1127"/>
      <c r="AZ49" s="1126">
        <f t="shared" si="30"/>
        <v>3.36</v>
      </c>
      <c r="BA49" s="1128">
        <f t="shared" si="31"/>
        <v>67.569999999999993</v>
      </c>
      <c r="BB49" s="1129"/>
      <c r="BC49" s="1130"/>
      <c r="BD49" s="1126">
        <f t="shared" si="36"/>
        <v>0</v>
      </c>
      <c r="BE49" s="1126">
        <f t="shared" si="37"/>
        <v>0</v>
      </c>
      <c r="BF49" s="1126">
        <f t="shared" si="38"/>
        <v>0</v>
      </c>
      <c r="BG49" s="1126">
        <f t="shared" si="39"/>
        <v>0</v>
      </c>
      <c r="BH49" s="1131">
        <f t="shared" si="40"/>
        <v>0</v>
      </c>
      <c r="BI49" s="1126">
        <f t="shared" si="41"/>
        <v>0</v>
      </c>
      <c r="BJ49" s="1126">
        <f t="shared" si="42"/>
        <v>0</v>
      </c>
      <c r="BK49" s="1126">
        <f t="shared" si="43"/>
        <v>0</v>
      </c>
      <c r="BL49" s="1126">
        <f t="shared" si="44"/>
        <v>0</v>
      </c>
      <c r="BM49" s="1131">
        <f t="shared" si="45"/>
        <v>0</v>
      </c>
    </row>
    <row r="50" spans="1:65" ht="21" customHeight="1">
      <c r="A50" s="1113" t="s">
        <v>1119</v>
      </c>
      <c r="B50" s="1140" t="s">
        <v>970</v>
      </c>
      <c r="C50" s="1521">
        <v>18212335</v>
      </c>
      <c r="D50" s="1555" t="s">
        <v>91</v>
      </c>
      <c r="E50" s="1542" t="s">
        <v>20</v>
      </c>
      <c r="F50" s="1142" t="s">
        <v>27</v>
      </c>
      <c r="G50" s="1169" t="s">
        <v>27</v>
      </c>
      <c r="H50" s="1169" t="s">
        <v>27</v>
      </c>
      <c r="I50" s="1191" t="s">
        <v>1799</v>
      </c>
      <c r="J50" s="1174" t="s">
        <v>991</v>
      </c>
      <c r="K50" s="1466">
        <v>43146</v>
      </c>
      <c r="L50" s="1463" t="s">
        <v>1219</v>
      </c>
      <c r="M50" s="1464"/>
      <c r="N50" s="1146" t="s">
        <v>914</v>
      </c>
      <c r="O50" s="1169" t="s">
        <v>73</v>
      </c>
      <c r="P50" s="1465" t="s">
        <v>2339</v>
      </c>
      <c r="Q50" s="1169" t="s">
        <v>73</v>
      </c>
      <c r="R50" s="1127">
        <f>VLOOKUP($G$9:$G$278,TABULADOR!$D$6:$E$41,2,0)</f>
        <v>23.8</v>
      </c>
      <c r="S50" s="1120">
        <f t="shared" si="32"/>
        <v>4</v>
      </c>
      <c r="T50" s="1109">
        <v>0</v>
      </c>
      <c r="U50" s="1120">
        <f t="shared" si="33"/>
        <v>4</v>
      </c>
      <c r="V50" s="1148">
        <f>VLOOKUP($U50,TABULADOR!$A$51:$B$74,2)</f>
        <v>0.08</v>
      </c>
      <c r="W50" s="1148">
        <v>0.3</v>
      </c>
      <c r="X50" s="1123">
        <v>0</v>
      </c>
      <c r="Y50" s="1149">
        <v>0</v>
      </c>
      <c r="Z50" s="1511">
        <v>15</v>
      </c>
      <c r="AA50" s="1126">
        <f t="shared" si="17"/>
        <v>11.9</v>
      </c>
      <c r="AB50" s="1126">
        <f t="shared" si="18"/>
        <v>3.57</v>
      </c>
      <c r="AC50" s="1126">
        <f t="shared" si="19"/>
        <v>0.95</v>
      </c>
      <c r="AD50" s="1126">
        <f>VLOOKUP($H$9:$H$1807,TABULADOR!$D$6:$E$41,2,0)-VLOOKUP($G$9:$G$1807,TABULADOR!$D$6:$E$41,2,0)</f>
        <v>0</v>
      </c>
      <c r="AE50" s="1126">
        <f>ROUND((TABULADOR!$D$67)*(GLOBAL!$Y50)/2,)</f>
        <v>0</v>
      </c>
      <c r="AF50" s="1126">
        <f>ROUND(((TABULADOR!$D$67)*(GLOBAL!$Y50)/2)*2,2)</f>
        <v>0</v>
      </c>
      <c r="AG50" s="1119"/>
      <c r="AH50" s="1127">
        <f t="shared" si="34"/>
        <v>16.420000000000002</v>
      </c>
      <c r="AI50" s="1150">
        <f t="shared" si="35"/>
        <v>54.733333333333334</v>
      </c>
      <c r="AJ50" s="1126">
        <v>0</v>
      </c>
      <c r="AK50" s="1126">
        <f>($AA50+$AB50+$AC50)*2/30*$Z50*TABULADOR!$D$70</f>
        <v>13.136000000000003</v>
      </c>
      <c r="AL50" s="1126"/>
      <c r="AM50" s="1126"/>
      <c r="AN50" s="1126"/>
      <c r="AO50" s="1127">
        <f t="shared" si="20"/>
        <v>0.61</v>
      </c>
      <c r="AP50" s="1127">
        <f t="shared" si="21"/>
        <v>0.71</v>
      </c>
      <c r="AQ50" s="1127">
        <f t="shared" si="22"/>
        <v>0.08</v>
      </c>
      <c r="AR50" s="1126">
        <f t="shared" si="23"/>
        <v>0.49</v>
      </c>
      <c r="AS50" s="1127">
        <f t="shared" si="24"/>
        <v>1.37</v>
      </c>
      <c r="AT50" s="1127">
        <f t="shared" si="25"/>
        <v>1.42</v>
      </c>
      <c r="AU50" s="1127">
        <f t="shared" si="26"/>
        <v>0.32</v>
      </c>
      <c r="AV50" s="1126">
        <f t="shared" si="27"/>
        <v>0.49</v>
      </c>
      <c r="AW50" s="1126">
        <f t="shared" si="28"/>
        <v>84.29</v>
      </c>
      <c r="AX50" s="1126">
        <f t="shared" si="29"/>
        <v>1.4</v>
      </c>
      <c r="AY50" s="1127"/>
      <c r="AZ50" s="1126">
        <f t="shared" si="30"/>
        <v>4.09</v>
      </c>
      <c r="BA50" s="1128">
        <f t="shared" si="31"/>
        <v>82.89</v>
      </c>
      <c r="BB50" s="1129"/>
      <c r="BC50" s="1130"/>
      <c r="BD50" s="1126">
        <f t="shared" si="36"/>
        <v>0</v>
      </c>
      <c r="BE50" s="1126">
        <f t="shared" si="37"/>
        <v>0</v>
      </c>
      <c r="BF50" s="1126">
        <f t="shared" si="38"/>
        <v>0</v>
      </c>
      <c r="BG50" s="1126">
        <f t="shared" si="39"/>
        <v>0</v>
      </c>
      <c r="BH50" s="1131">
        <f t="shared" si="40"/>
        <v>0</v>
      </c>
      <c r="BI50" s="1126">
        <f t="shared" si="41"/>
        <v>0</v>
      </c>
      <c r="BJ50" s="1126">
        <f t="shared" si="42"/>
        <v>0</v>
      </c>
      <c r="BK50" s="1126">
        <f t="shared" si="43"/>
        <v>0</v>
      </c>
      <c r="BL50" s="1126">
        <f t="shared" si="44"/>
        <v>0</v>
      </c>
      <c r="BM50" s="1131">
        <f t="shared" si="45"/>
        <v>0</v>
      </c>
    </row>
    <row r="51" spans="1:65" ht="21" customHeight="1">
      <c r="A51" s="1113" t="s">
        <v>1119</v>
      </c>
      <c r="B51" s="1140" t="s">
        <v>970</v>
      </c>
      <c r="C51" s="1524">
        <v>18387966</v>
      </c>
      <c r="D51" s="1556" t="s">
        <v>95</v>
      </c>
      <c r="E51" s="1546" t="s">
        <v>34</v>
      </c>
      <c r="F51" s="1191" t="s">
        <v>27</v>
      </c>
      <c r="G51" s="1191" t="s">
        <v>27</v>
      </c>
      <c r="H51" s="1191" t="s">
        <v>27</v>
      </c>
      <c r="I51" s="1249" t="s">
        <v>1802</v>
      </c>
      <c r="J51" s="1174" t="s">
        <v>991</v>
      </c>
      <c r="K51" s="1471">
        <v>43146</v>
      </c>
      <c r="L51" s="1472" t="s">
        <v>1220</v>
      </c>
      <c r="M51" s="1464"/>
      <c r="N51" s="1194" t="s">
        <v>914</v>
      </c>
      <c r="O51" s="1191" t="s">
        <v>96</v>
      </c>
      <c r="P51" s="1465" t="s">
        <v>2337</v>
      </c>
      <c r="Q51" s="1191" t="s">
        <v>96</v>
      </c>
      <c r="R51" s="1182">
        <f>VLOOKUP($G$9:$G$278,TABULADOR!$D$6:$E$41,2,0)</f>
        <v>23.8</v>
      </c>
      <c r="S51" s="1177">
        <f t="shared" si="32"/>
        <v>4</v>
      </c>
      <c r="T51" s="945">
        <v>0</v>
      </c>
      <c r="U51" s="1177">
        <f t="shared" si="33"/>
        <v>4</v>
      </c>
      <c r="V51" s="1178">
        <f>VLOOKUP($U51,TABULADOR!$A$51:$B$74,2)</f>
        <v>0.08</v>
      </c>
      <c r="W51" s="1178">
        <v>0.3</v>
      </c>
      <c r="X51" s="1123">
        <v>2</v>
      </c>
      <c r="Y51" s="1157">
        <v>2</v>
      </c>
      <c r="Z51" s="1511">
        <v>15</v>
      </c>
      <c r="AA51" s="1126">
        <f t="shared" si="17"/>
        <v>11.9</v>
      </c>
      <c r="AB51" s="1126">
        <f t="shared" si="18"/>
        <v>3.57</v>
      </c>
      <c r="AC51" s="1126">
        <f t="shared" si="19"/>
        <v>0.95</v>
      </c>
      <c r="AD51" s="1126">
        <f>VLOOKUP($H$9:$H$1807,TABULADOR!$D$6:$E$41,2,0)-VLOOKUP($G$9:$G$1807,TABULADOR!$D$6:$E$41,2,0)</f>
        <v>0</v>
      </c>
      <c r="AE51" s="1126">
        <f>ROUND((TABULADOR!$D$67)*(GLOBAL!$Y51)/2,)</f>
        <v>2</v>
      </c>
      <c r="AF51" s="1126">
        <f>ROUND(((TABULADOR!$D$67)*(GLOBAL!$Y51)/2)*2,2)</f>
        <v>3.5</v>
      </c>
      <c r="AG51" s="1119"/>
      <c r="AH51" s="1127">
        <f t="shared" si="34"/>
        <v>18.420000000000002</v>
      </c>
      <c r="AI51" s="1195">
        <f t="shared" si="35"/>
        <v>54.733333333333334</v>
      </c>
      <c r="AJ51" s="1126">
        <v>0</v>
      </c>
      <c r="AK51" s="1126">
        <f>($AA51+$AB51+$AC51)*2/30*$Z51*TABULADOR!$D$70</f>
        <v>13.136000000000003</v>
      </c>
      <c r="AL51" s="1126"/>
      <c r="AM51" s="1126"/>
      <c r="AN51" s="1181"/>
      <c r="AO51" s="1127">
        <f t="shared" si="20"/>
        <v>0.68</v>
      </c>
      <c r="AP51" s="1127">
        <f t="shared" si="21"/>
        <v>0.73</v>
      </c>
      <c r="AQ51" s="1127">
        <f t="shared" si="22"/>
        <v>0.09</v>
      </c>
      <c r="AR51" s="1126">
        <f t="shared" si="23"/>
        <v>0.55000000000000004</v>
      </c>
      <c r="AS51" s="1127">
        <f t="shared" si="24"/>
        <v>1.53</v>
      </c>
      <c r="AT51" s="1127">
        <f t="shared" si="25"/>
        <v>1.46</v>
      </c>
      <c r="AU51" s="1127">
        <f t="shared" si="26"/>
        <v>0.36</v>
      </c>
      <c r="AV51" s="1126">
        <f t="shared" si="27"/>
        <v>0.55000000000000004</v>
      </c>
      <c r="AW51" s="1126">
        <f t="shared" si="28"/>
        <v>89.79</v>
      </c>
      <c r="AX51" s="1126">
        <f t="shared" si="29"/>
        <v>1.5</v>
      </c>
      <c r="AY51" s="1127"/>
      <c r="AZ51" s="1126">
        <f t="shared" si="30"/>
        <v>4.45</v>
      </c>
      <c r="BA51" s="1128">
        <f t="shared" si="31"/>
        <v>88.29</v>
      </c>
      <c r="BB51" s="1185"/>
      <c r="BC51" s="1130"/>
      <c r="BD51" s="1126">
        <f t="shared" si="36"/>
        <v>0</v>
      </c>
      <c r="BE51" s="1126">
        <f t="shared" si="37"/>
        <v>0</v>
      </c>
      <c r="BF51" s="1126">
        <f t="shared" si="38"/>
        <v>0</v>
      </c>
      <c r="BG51" s="1126">
        <f t="shared" si="39"/>
        <v>0</v>
      </c>
      <c r="BH51" s="1131">
        <f t="shared" si="40"/>
        <v>0</v>
      </c>
      <c r="BI51" s="1126">
        <f t="shared" si="41"/>
        <v>0</v>
      </c>
      <c r="BJ51" s="1126">
        <f t="shared" si="42"/>
        <v>0</v>
      </c>
      <c r="BK51" s="1126">
        <f t="shared" si="43"/>
        <v>0</v>
      </c>
      <c r="BL51" s="1126">
        <f t="shared" si="44"/>
        <v>0</v>
      </c>
      <c r="BM51" s="1131">
        <f t="shared" si="45"/>
        <v>0</v>
      </c>
    </row>
    <row r="52" spans="1:65" ht="21" customHeight="1">
      <c r="A52" s="1113" t="s">
        <v>1119</v>
      </c>
      <c r="B52" s="1140" t="s">
        <v>970</v>
      </c>
      <c r="C52" s="1521">
        <v>18557223</v>
      </c>
      <c r="D52" s="1555" t="s">
        <v>101</v>
      </c>
      <c r="E52" s="1542" t="s">
        <v>20</v>
      </c>
      <c r="F52" s="1169" t="s">
        <v>59</v>
      </c>
      <c r="G52" s="1155" t="s">
        <v>59</v>
      </c>
      <c r="H52" s="1155" t="s">
        <v>59</v>
      </c>
      <c r="I52" s="1191" t="s">
        <v>1799</v>
      </c>
      <c r="J52" s="1174" t="s">
        <v>991</v>
      </c>
      <c r="K52" s="1466">
        <v>43267</v>
      </c>
      <c r="L52" s="1463" t="s">
        <v>1221</v>
      </c>
      <c r="M52" s="1464"/>
      <c r="N52" s="1146" t="s">
        <v>914</v>
      </c>
      <c r="O52" s="1169" t="s">
        <v>1714</v>
      </c>
      <c r="P52" s="1465" t="s">
        <v>1986</v>
      </c>
      <c r="Q52" s="1140" t="s">
        <v>25</v>
      </c>
      <c r="R52" s="1127">
        <f>VLOOKUP($G$9:$G$278,TABULADOR!$D$6:$E$41,2,0)</f>
        <v>25.9</v>
      </c>
      <c r="S52" s="1120">
        <f t="shared" si="32"/>
        <v>3</v>
      </c>
      <c r="T52" s="1109">
        <v>2</v>
      </c>
      <c r="U52" s="1120">
        <f t="shared" si="33"/>
        <v>5</v>
      </c>
      <c r="V52" s="1148">
        <f>VLOOKUP($U52,TABULADOR!$A$51:$B$74,2)</f>
        <v>0.1</v>
      </c>
      <c r="W52" s="1148">
        <v>0.3</v>
      </c>
      <c r="X52" s="1123">
        <v>0</v>
      </c>
      <c r="Y52" s="1149">
        <v>0</v>
      </c>
      <c r="Z52" s="1511">
        <v>15</v>
      </c>
      <c r="AA52" s="1126">
        <f t="shared" si="17"/>
        <v>12.95</v>
      </c>
      <c r="AB52" s="1126">
        <f t="shared" si="18"/>
        <v>3.89</v>
      </c>
      <c r="AC52" s="1126">
        <f t="shared" si="19"/>
        <v>1.3</v>
      </c>
      <c r="AD52" s="1126">
        <f>VLOOKUP($H$9:$H$1807,TABULADOR!$D$6:$E$41,2,0)-VLOOKUP($G$9:$G$1807,TABULADOR!$D$6:$E$41,2,0)</f>
        <v>0</v>
      </c>
      <c r="AE52" s="1126">
        <f>ROUND((TABULADOR!$D$67)*(GLOBAL!$Y52)/2,)</f>
        <v>0</v>
      </c>
      <c r="AF52" s="1126">
        <f>ROUND(((TABULADOR!$D$67)*(GLOBAL!$Y52)/2)*2,2)</f>
        <v>0</v>
      </c>
      <c r="AG52" s="1119"/>
      <c r="AH52" s="1127">
        <f t="shared" si="34"/>
        <v>18.14</v>
      </c>
      <c r="AI52" s="1150">
        <f t="shared" si="35"/>
        <v>0</v>
      </c>
      <c r="AJ52" s="1126">
        <v>0</v>
      </c>
      <c r="AK52" s="1126">
        <f>($AA52+$AB52+$AC52)*2/30*$Z52*TABULADOR!$D$70</f>
        <v>14.512</v>
      </c>
      <c r="AL52" s="1126"/>
      <c r="AM52" s="1126"/>
      <c r="AN52" s="1126"/>
      <c r="AO52" s="1127">
        <f t="shared" si="20"/>
        <v>0.67</v>
      </c>
      <c r="AP52" s="1127">
        <f t="shared" si="21"/>
        <v>0.18</v>
      </c>
      <c r="AQ52" s="1127">
        <f t="shared" si="22"/>
        <v>0.08</v>
      </c>
      <c r="AR52" s="1126">
        <f t="shared" si="23"/>
        <v>0.54</v>
      </c>
      <c r="AS52" s="1127">
        <f t="shared" si="24"/>
        <v>1.51</v>
      </c>
      <c r="AT52" s="1127">
        <f t="shared" si="25"/>
        <v>0.36</v>
      </c>
      <c r="AU52" s="1127">
        <f t="shared" si="26"/>
        <v>0.32</v>
      </c>
      <c r="AV52" s="1126">
        <f t="shared" si="27"/>
        <v>0.54</v>
      </c>
      <c r="AW52" s="1126">
        <f t="shared" si="28"/>
        <v>32.65</v>
      </c>
      <c r="AX52" s="1126">
        <f t="shared" si="29"/>
        <v>0.93</v>
      </c>
      <c r="AY52" s="1127"/>
      <c r="AZ52" s="1126">
        <f t="shared" si="30"/>
        <v>3.27</v>
      </c>
      <c r="BA52" s="1128">
        <f t="shared" si="31"/>
        <v>31.72</v>
      </c>
      <c r="BB52" s="1129"/>
      <c r="BC52" s="1130"/>
      <c r="BD52" s="1126">
        <f t="shared" si="36"/>
        <v>0</v>
      </c>
      <c r="BE52" s="1126">
        <f t="shared" si="37"/>
        <v>0</v>
      </c>
      <c r="BF52" s="1126">
        <f t="shared" si="38"/>
        <v>0</v>
      </c>
      <c r="BG52" s="1126">
        <f t="shared" si="39"/>
        <v>0</v>
      </c>
      <c r="BH52" s="1131">
        <f t="shared" si="40"/>
        <v>0</v>
      </c>
      <c r="BI52" s="1126">
        <f t="shared" si="41"/>
        <v>0</v>
      </c>
      <c r="BJ52" s="1126">
        <f t="shared" si="42"/>
        <v>0</v>
      </c>
      <c r="BK52" s="1126">
        <f t="shared" si="43"/>
        <v>0</v>
      </c>
      <c r="BL52" s="1126">
        <f t="shared" si="44"/>
        <v>0</v>
      </c>
      <c r="BM52" s="1131">
        <f t="shared" si="45"/>
        <v>0</v>
      </c>
    </row>
    <row r="53" spans="1:65" ht="21" customHeight="1">
      <c r="A53" s="1113" t="s">
        <v>1119</v>
      </c>
      <c r="B53" s="1140" t="s">
        <v>970</v>
      </c>
      <c r="C53" s="1520">
        <v>18913037</v>
      </c>
      <c r="D53" s="1555" t="s">
        <v>103</v>
      </c>
      <c r="E53" s="1541" t="s">
        <v>34</v>
      </c>
      <c r="F53" s="1142" t="s">
        <v>1681</v>
      </c>
      <c r="G53" s="1142" t="s">
        <v>27</v>
      </c>
      <c r="H53" s="1142" t="s">
        <v>27</v>
      </c>
      <c r="I53" s="1191" t="s">
        <v>1799</v>
      </c>
      <c r="J53" s="1174" t="s">
        <v>991</v>
      </c>
      <c r="K53" s="1462">
        <v>43374</v>
      </c>
      <c r="L53" s="1463" t="s">
        <v>1222</v>
      </c>
      <c r="M53" s="1464"/>
      <c r="N53" s="1146" t="s">
        <v>914</v>
      </c>
      <c r="O53" s="1142" t="s">
        <v>94</v>
      </c>
      <c r="P53" s="1134" t="s">
        <v>63</v>
      </c>
      <c r="Q53" s="1142" t="s">
        <v>94</v>
      </c>
      <c r="R53" s="1127">
        <f>VLOOKUP($G$9:$G$278,TABULADOR!$D$6:$E$41,2,0)</f>
        <v>23.8</v>
      </c>
      <c r="S53" s="1120">
        <f t="shared" si="32"/>
        <v>3</v>
      </c>
      <c r="T53" s="1109">
        <v>0</v>
      </c>
      <c r="U53" s="1120">
        <f t="shared" si="33"/>
        <v>3</v>
      </c>
      <c r="V53" s="1148">
        <f>VLOOKUP($U53,TABULADOR!$A$51:$B$74,2)</f>
        <v>0.06</v>
      </c>
      <c r="W53" s="1148">
        <v>0</v>
      </c>
      <c r="X53" s="1123">
        <v>1</v>
      </c>
      <c r="Y53" s="1149">
        <v>1</v>
      </c>
      <c r="Z53" s="1511">
        <v>15</v>
      </c>
      <c r="AA53" s="1126">
        <f t="shared" si="17"/>
        <v>11.9</v>
      </c>
      <c r="AB53" s="1126">
        <f t="shared" si="18"/>
        <v>0</v>
      </c>
      <c r="AC53" s="1126">
        <f t="shared" si="19"/>
        <v>0.71</v>
      </c>
      <c r="AD53" s="1126">
        <f>VLOOKUP($H$9:$H$1807,TABULADOR!$D$6:$E$41,2,0)-VLOOKUP($G$9:$G$1807,TABULADOR!$D$6:$E$41,2,0)</f>
        <v>0</v>
      </c>
      <c r="AE53" s="1126">
        <f>ROUND((TABULADOR!$D$67)*(GLOBAL!$Y53)/2,)</f>
        <v>1</v>
      </c>
      <c r="AF53" s="1126">
        <f>ROUND(((TABULADOR!$D$67)*(GLOBAL!$Y53)/2)*2,2)</f>
        <v>1.75</v>
      </c>
      <c r="AG53" s="1119"/>
      <c r="AH53" s="1127">
        <f t="shared" si="34"/>
        <v>13.61</v>
      </c>
      <c r="AI53" s="1150">
        <f t="shared" si="35"/>
        <v>0</v>
      </c>
      <c r="AJ53" s="1126">
        <v>0</v>
      </c>
      <c r="AK53" s="1126">
        <f>($AA53+$AB53+$AC53)*2/30*$Z53*TABULADOR!$D$70</f>
        <v>10.088000000000001</v>
      </c>
      <c r="AL53" s="1126"/>
      <c r="AM53" s="1126"/>
      <c r="AN53" s="1126"/>
      <c r="AO53" s="1127">
        <f t="shared" si="20"/>
        <v>0.5</v>
      </c>
      <c r="AP53" s="1127">
        <f t="shared" si="21"/>
        <v>0.14000000000000001</v>
      </c>
      <c r="AQ53" s="1127">
        <f t="shared" si="22"/>
        <v>0.06</v>
      </c>
      <c r="AR53" s="1126">
        <f t="shared" si="23"/>
        <v>0.41</v>
      </c>
      <c r="AS53" s="1127">
        <f t="shared" si="24"/>
        <v>1.1299999999999999</v>
      </c>
      <c r="AT53" s="1127">
        <f t="shared" si="25"/>
        <v>0.27</v>
      </c>
      <c r="AU53" s="1127">
        <f t="shared" si="26"/>
        <v>0.24</v>
      </c>
      <c r="AV53" s="1126">
        <f t="shared" si="27"/>
        <v>0.41</v>
      </c>
      <c r="AW53" s="1126">
        <f t="shared" si="28"/>
        <v>25.45</v>
      </c>
      <c r="AX53" s="1126">
        <f t="shared" si="29"/>
        <v>0.7</v>
      </c>
      <c r="AY53" s="1127"/>
      <c r="AZ53" s="1126">
        <f t="shared" si="30"/>
        <v>2.46</v>
      </c>
      <c r="BA53" s="1128">
        <f t="shared" si="31"/>
        <v>24.75</v>
      </c>
      <c r="BB53" s="1129"/>
      <c r="BC53" s="1130"/>
      <c r="BD53" s="1126">
        <f t="shared" si="36"/>
        <v>0</v>
      </c>
      <c r="BE53" s="1126">
        <f t="shared" si="37"/>
        <v>0</v>
      </c>
      <c r="BF53" s="1126">
        <f t="shared" si="38"/>
        <v>0</v>
      </c>
      <c r="BG53" s="1126">
        <f t="shared" si="39"/>
        <v>0</v>
      </c>
      <c r="BH53" s="1131">
        <f t="shared" si="40"/>
        <v>0</v>
      </c>
      <c r="BI53" s="1126">
        <f t="shared" si="41"/>
        <v>0</v>
      </c>
      <c r="BJ53" s="1126">
        <f t="shared" si="42"/>
        <v>0</v>
      </c>
      <c r="BK53" s="1126">
        <f t="shared" si="43"/>
        <v>0</v>
      </c>
      <c r="BL53" s="1126">
        <f t="shared" si="44"/>
        <v>0</v>
      </c>
      <c r="BM53" s="1131">
        <f t="shared" si="45"/>
        <v>0</v>
      </c>
    </row>
    <row r="54" spans="1:65" ht="21" customHeight="1">
      <c r="A54" s="1113" t="s">
        <v>1119</v>
      </c>
      <c r="B54" s="1140" t="s">
        <v>970</v>
      </c>
      <c r="C54" s="1520">
        <v>19066069</v>
      </c>
      <c r="D54" s="1555" t="s">
        <v>106</v>
      </c>
      <c r="E54" s="1541" t="s">
        <v>20</v>
      </c>
      <c r="F54" s="1142" t="s">
        <v>59</v>
      </c>
      <c r="G54" s="1155" t="s">
        <v>59</v>
      </c>
      <c r="H54" s="1155" t="s">
        <v>59</v>
      </c>
      <c r="I54" s="1191" t="s">
        <v>1801</v>
      </c>
      <c r="J54" s="1174" t="s">
        <v>991</v>
      </c>
      <c r="K54" s="1462">
        <v>43770</v>
      </c>
      <c r="L54" s="1463" t="s">
        <v>1224</v>
      </c>
      <c r="M54" s="1464"/>
      <c r="N54" s="1146" t="s">
        <v>914</v>
      </c>
      <c r="O54" s="1169" t="s">
        <v>1831</v>
      </c>
      <c r="P54" s="1465" t="s">
        <v>2334</v>
      </c>
      <c r="Q54" s="1140" t="s">
        <v>25</v>
      </c>
      <c r="R54" s="1127">
        <f>VLOOKUP($G$9:$G$278,TABULADOR!$D$6:$E$41,2,0)</f>
        <v>25.9</v>
      </c>
      <c r="S54" s="1120">
        <f t="shared" si="32"/>
        <v>2</v>
      </c>
      <c r="T54" s="1109">
        <v>0</v>
      </c>
      <c r="U54" s="1120">
        <f t="shared" si="33"/>
        <v>2</v>
      </c>
      <c r="V54" s="1148">
        <f>VLOOKUP($U54,TABULADOR!$A$51:$B$74,2)</f>
        <v>0.04</v>
      </c>
      <c r="W54" s="1148">
        <v>0.3</v>
      </c>
      <c r="X54" s="1123">
        <v>0</v>
      </c>
      <c r="Y54" s="1149">
        <v>0</v>
      </c>
      <c r="Z54" s="1511">
        <v>15</v>
      </c>
      <c r="AA54" s="1126">
        <f t="shared" si="17"/>
        <v>12.95</v>
      </c>
      <c r="AB54" s="1126">
        <f t="shared" si="18"/>
        <v>3.89</v>
      </c>
      <c r="AC54" s="1126">
        <f t="shared" si="19"/>
        <v>0.52</v>
      </c>
      <c r="AD54" s="1126">
        <f>VLOOKUP($H$9:$H$1807,TABULADOR!$D$6:$E$41,2,0)-VLOOKUP($G$9:$G$1807,TABULADOR!$D$6:$E$41,2,0)</f>
        <v>0</v>
      </c>
      <c r="AE54" s="1126">
        <f>ROUND((TABULADOR!$D$67)*(GLOBAL!$Y54)/2,)</f>
        <v>0</v>
      </c>
      <c r="AF54" s="1126">
        <f>ROUND(((TABULADOR!$D$67)*(GLOBAL!$Y54)/2)*2,2)</f>
        <v>0</v>
      </c>
      <c r="AG54" s="1119"/>
      <c r="AH54" s="1127">
        <f t="shared" si="34"/>
        <v>17.36</v>
      </c>
      <c r="AI54" s="1150">
        <f t="shared" si="35"/>
        <v>0</v>
      </c>
      <c r="AJ54" s="1126">
        <v>0</v>
      </c>
      <c r="AK54" s="1126">
        <f>($AA54+$AB54+$AC54)*2/30*$Z54*TABULADOR!$D$70</f>
        <v>13.888</v>
      </c>
      <c r="AL54" s="1126">
        <v>40</v>
      </c>
      <c r="AM54" s="1126"/>
      <c r="AN54" s="1126"/>
      <c r="AO54" s="1127">
        <f t="shared" si="20"/>
        <v>0.64</v>
      </c>
      <c r="AP54" s="1127">
        <f t="shared" si="21"/>
        <v>0.17</v>
      </c>
      <c r="AQ54" s="1127">
        <f t="shared" si="22"/>
        <v>0.08</v>
      </c>
      <c r="AR54" s="1126">
        <f t="shared" si="23"/>
        <v>0.52</v>
      </c>
      <c r="AS54" s="1127">
        <f t="shared" si="24"/>
        <v>1.44</v>
      </c>
      <c r="AT54" s="1127">
        <f t="shared" si="25"/>
        <v>0.35</v>
      </c>
      <c r="AU54" s="1127">
        <f t="shared" si="26"/>
        <v>0.32</v>
      </c>
      <c r="AV54" s="1126">
        <f t="shared" si="27"/>
        <v>0.52</v>
      </c>
      <c r="AW54" s="1126">
        <f t="shared" si="28"/>
        <v>71.25</v>
      </c>
      <c r="AX54" s="1126">
        <f t="shared" si="29"/>
        <v>0.89</v>
      </c>
      <c r="AY54" s="1127"/>
      <c r="AZ54" s="1126">
        <f t="shared" si="30"/>
        <v>3.15</v>
      </c>
      <c r="BA54" s="1128">
        <f t="shared" si="31"/>
        <v>70.36</v>
      </c>
      <c r="BB54" s="1129"/>
      <c r="BC54" s="1130"/>
      <c r="BD54" s="1126">
        <f t="shared" si="36"/>
        <v>0</v>
      </c>
      <c r="BE54" s="1126">
        <f t="shared" si="37"/>
        <v>0</v>
      </c>
      <c r="BF54" s="1126">
        <f t="shared" si="38"/>
        <v>0</v>
      </c>
      <c r="BG54" s="1126">
        <f t="shared" si="39"/>
        <v>0</v>
      </c>
      <c r="BH54" s="1131">
        <f t="shared" si="40"/>
        <v>0</v>
      </c>
      <c r="BI54" s="1126">
        <f t="shared" si="41"/>
        <v>0</v>
      </c>
      <c r="BJ54" s="1126">
        <f t="shared" si="42"/>
        <v>0</v>
      </c>
      <c r="BK54" s="1126">
        <f t="shared" si="43"/>
        <v>0</v>
      </c>
      <c r="BL54" s="1126">
        <f t="shared" si="44"/>
        <v>0</v>
      </c>
      <c r="BM54" s="1131">
        <f t="shared" si="45"/>
        <v>0</v>
      </c>
    </row>
    <row r="55" spans="1:65" ht="21" customHeight="1">
      <c r="A55" s="1113" t="s">
        <v>1119</v>
      </c>
      <c r="B55" s="1140" t="s">
        <v>970</v>
      </c>
      <c r="C55" s="1520">
        <v>19182227</v>
      </c>
      <c r="D55" s="1555" t="s">
        <v>109</v>
      </c>
      <c r="E55" s="1541" t="s">
        <v>34</v>
      </c>
      <c r="F55" s="1142" t="s">
        <v>27</v>
      </c>
      <c r="G55" s="1142" t="s">
        <v>27</v>
      </c>
      <c r="H55" s="1142" t="s">
        <v>27</v>
      </c>
      <c r="I55" s="1249" t="s">
        <v>1802</v>
      </c>
      <c r="J55" s="1174" t="s">
        <v>991</v>
      </c>
      <c r="K55" s="1462">
        <v>43171</v>
      </c>
      <c r="L55" s="1463" t="s">
        <v>1226</v>
      </c>
      <c r="M55" s="1464"/>
      <c r="N55" s="1146" t="s">
        <v>914</v>
      </c>
      <c r="O55" s="1142" t="s">
        <v>50</v>
      </c>
      <c r="P55" s="1465" t="s">
        <v>1983</v>
      </c>
      <c r="Q55" s="1142" t="s">
        <v>50</v>
      </c>
      <c r="R55" s="1127">
        <f>VLOOKUP($G$9:$G$278,TABULADOR!$D$6:$E$41,2,0)</f>
        <v>23.8</v>
      </c>
      <c r="S55" s="1120">
        <f t="shared" si="32"/>
        <v>3</v>
      </c>
      <c r="T55" s="1109">
        <v>0</v>
      </c>
      <c r="U55" s="1120">
        <f t="shared" si="33"/>
        <v>3</v>
      </c>
      <c r="V55" s="1148">
        <f>VLOOKUP($U55,TABULADOR!$A$51:$B$74,2)</f>
        <v>0.06</v>
      </c>
      <c r="W55" s="1148">
        <v>0.3</v>
      </c>
      <c r="X55" s="1123">
        <v>1</v>
      </c>
      <c r="Y55" s="1149">
        <v>1</v>
      </c>
      <c r="Z55" s="1511">
        <v>15</v>
      </c>
      <c r="AA55" s="1126">
        <f t="shared" si="17"/>
        <v>11.9</v>
      </c>
      <c r="AB55" s="1126">
        <f t="shared" si="18"/>
        <v>3.57</v>
      </c>
      <c r="AC55" s="1126">
        <f t="shared" si="19"/>
        <v>0.71</v>
      </c>
      <c r="AD55" s="1126">
        <f>VLOOKUP($H$9:$H$1807,TABULADOR!$D$6:$E$41,2,0)-VLOOKUP($G$9:$G$1807,TABULADOR!$D$6:$E$41,2,0)</f>
        <v>0</v>
      </c>
      <c r="AE55" s="1126">
        <f>ROUND((TABULADOR!$D$67)*(GLOBAL!$Y55)/2,)</f>
        <v>1</v>
      </c>
      <c r="AF55" s="1126">
        <f>ROUND(((TABULADOR!$D$67)*(GLOBAL!$Y55)/2)*2,2)</f>
        <v>1.75</v>
      </c>
      <c r="AG55" s="1119"/>
      <c r="AH55" s="1127">
        <f t="shared" si="34"/>
        <v>17.18</v>
      </c>
      <c r="AI55" s="1150">
        <f t="shared" si="35"/>
        <v>0</v>
      </c>
      <c r="AJ55" s="1126">
        <v>0</v>
      </c>
      <c r="AK55" s="1126">
        <f>($AA55+$AB55+$AC55)*2/30*$Z55*TABULADOR!$D$70</f>
        <v>12.944000000000001</v>
      </c>
      <c r="AL55" s="1126"/>
      <c r="AM55" s="1126"/>
      <c r="AN55" s="1126"/>
      <c r="AO55" s="1127">
        <f t="shared" si="20"/>
        <v>0.63</v>
      </c>
      <c r="AP55" s="1127">
        <f t="shared" si="21"/>
        <v>0.17</v>
      </c>
      <c r="AQ55" s="1127">
        <f t="shared" si="22"/>
        <v>0.08</v>
      </c>
      <c r="AR55" s="1126">
        <f t="shared" si="23"/>
        <v>0.52</v>
      </c>
      <c r="AS55" s="1127">
        <f t="shared" si="24"/>
        <v>1.42</v>
      </c>
      <c r="AT55" s="1127">
        <f t="shared" si="25"/>
        <v>0.34</v>
      </c>
      <c r="AU55" s="1127">
        <f t="shared" si="26"/>
        <v>0.32</v>
      </c>
      <c r="AV55" s="1126">
        <f t="shared" si="27"/>
        <v>0.52</v>
      </c>
      <c r="AW55" s="1126">
        <f t="shared" si="28"/>
        <v>31.87</v>
      </c>
      <c r="AX55" s="1126">
        <f t="shared" si="29"/>
        <v>0.88</v>
      </c>
      <c r="AY55" s="1127"/>
      <c r="AZ55" s="1126">
        <f t="shared" si="30"/>
        <v>3.12</v>
      </c>
      <c r="BA55" s="1128">
        <f t="shared" si="31"/>
        <v>30.99</v>
      </c>
      <c r="BB55" s="1129"/>
      <c r="BC55" s="1130"/>
      <c r="BD55" s="1126">
        <f t="shared" si="36"/>
        <v>0</v>
      </c>
      <c r="BE55" s="1126">
        <f t="shared" si="37"/>
        <v>0</v>
      </c>
      <c r="BF55" s="1126">
        <f t="shared" si="38"/>
        <v>0</v>
      </c>
      <c r="BG55" s="1126">
        <f t="shared" si="39"/>
        <v>0</v>
      </c>
      <c r="BH55" s="1131">
        <f t="shared" si="40"/>
        <v>0</v>
      </c>
      <c r="BI55" s="1126">
        <f t="shared" si="41"/>
        <v>0</v>
      </c>
      <c r="BJ55" s="1126">
        <f t="shared" si="42"/>
        <v>0</v>
      </c>
      <c r="BK55" s="1126">
        <f t="shared" si="43"/>
        <v>0</v>
      </c>
      <c r="BL55" s="1126">
        <f t="shared" si="44"/>
        <v>0</v>
      </c>
      <c r="BM55" s="1131">
        <f t="shared" si="45"/>
        <v>0</v>
      </c>
    </row>
    <row r="56" spans="1:65" ht="21" customHeight="1">
      <c r="A56" s="1113" t="s">
        <v>1119</v>
      </c>
      <c r="B56" s="1140" t="s">
        <v>970</v>
      </c>
      <c r="C56" s="1520">
        <v>19461353</v>
      </c>
      <c r="D56" s="1555" t="s">
        <v>111</v>
      </c>
      <c r="E56" s="1541" t="s">
        <v>20</v>
      </c>
      <c r="F56" s="1142" t="s">
        <v>27</v>
      </c>
      <c r="G56" s="1142" t="s">
        <v>27</v>
      </c>
      <c r="H56" s="1142" t="s">
        <v>27</v>
      </c>
      <c r="I56" s="1191" t="s">
        <v>2138</v>
      </c>
      <c r="J56" s="1174" t="s">
        <v>991</v>
      </c>
      <c r="K56" s="1462">
        <v>43632</v>
      </c>
      <c r="L56" s="1463" t="s">
        <v>1228</v>
      </c>
      <c r="M56" s="1464"/>
      <c r="N56" s="1146" t="s">
        <v>914</v>
      </c>
      <c r="O56" s="1142" t="s">
        <v>70</v>
      </c>
      <c r="P56" s="1465" t="s">
        <v>1981</v>
      </c>
      <c r="Q56" s="1142" t="s">
        <v>70</v>
      </c>
      <c r="R56" s="1127">
        <f>VLOOKUP($G$9:$G$278,TABULADOR!$D$6:$E$41,2,0)</f>
        <v>23.8</v>
      </c>
      <c r="S56" s="1120">
        <f t="shared" si="32"/>
        <v>2</v>
      </c>
      <c r="T56" s="1109">
        <v>0</v>
      </c>
      <c r="U56" s="1120">
        <f t="shared" si="33"/>
        <v>2</v>
      </c>
      <c r="V56" s="1148">
        <f>VLOOKUP($U56,TABULADOR!$A$51:$B$74,2)</f>
        <v>0.04</v>
      </c>
      <c r="W56" s="1148">
        <v>0.3</v>
      </c>
      <c r="X56" s="1123">
        <v>2</v>
      </c>
      <c r="Y56" s="1149">
        <v>2</v>
      </c>
      <c r="Z56" s="1511">
        <v>15</v>
      </c>
      <c r="AA56" s="1126">
        <f t="shared" si="17"/>
        <v>11.9</v>
      </c>
      <c r="AB56" s="1126">
        <f t="shared" si="18"/>
        <v>3.57</v>
      </c>
      <c r="AC56" s="1126">
        <f t="shared" si="19"/>
        <v>0.48</v>
      </c>
      <c r="AD56" s="1126">
        <f>VLOOKUP($H$9:$H$1807,TABULADOR!$D$6:$E$41,2,0)-VLOOKUP($G$9:$G$1807,TABULADOR!$D$6:$E$41,2,0)</f>
        <v>0</v>
      </c>
      <c r="AE56" s="1126">
        <f>ROUND((TABULADOR!$D$67)*(GLOBAL!$Y56)/2,)</f>
        <v>2</v>
      </c>
      <c r="AF56" s="1126">
        <f>ROUND(((TABULADOR!$D$67)*(GLOBAL!$Y56)/2)*2,2)</f>
        <v>3.5</v>
      </c>
      <c r="AG56" s="1119"/>
      <c r="AH56" s="1127">
        <f t="shared" si="34"/>
        <v>17.950000000000003</v>
      </c>
      <c r="AI56" s="1150">
        <f t="shared" si="35"/>
        <v>0</v>
      </c>
      <c r="AJ56" s="1126">
        <v>0</v>
      </c>
      <c r="AK56" s="1126">
        <f>($AA56+$AB56+$AC56)*2/30*$Z56*TABULADOR!$D$70</f>
        <v>12.760000000000003</v>
      </c>
      <c r="AL56" s="1126"/>
      <c r="AM56" s="1126"/>
      <c r="AN56" s="1126"/>
      <c r="AO56" s="1127">
        <f t="shared" si="20"/>
        <v>0.66</v>
      </c>
      <c r="AP56" s="1127">
        <f t="shared" si="21"/>
        <v>0.18</v>
      </c>
      <c r="AQ56" s="1127">
        <f t="shared" si="22"/>
        <v>0.08</v>
      </c>
      <c r="AR56" s="1126">
        <f t="shared" si="23"/>
        <v>0.54</v>
      </c>
      <c r="AS56" s="1127">
        <f t="shared" si="24"/>
        <v>1.49</v>
      </c>
      <c r="AT56" s="1127">
        <f t="shared" si="25"/>
        <v>0.36</v>
      </c>
      <c r="AU56" s="1127">
        <f t="shared" si="26"/>
        <v>0.32</v>
      </c>
      <c r="AV56" s="1126">
        <f t="shared" si="27"/>
        <v>0.54</v>
      </c>
      <c r="AW56" s="1126">
        <f t="shared" si="28"/>
        <v>34.21</v>
      </c>
      <c r="AX56" s="1126">
        <f t="shared" si="29"/>
        <v>0.92</v>
      </c>
      <c r="AY56" s="1127"/>
      <c r="AZ56" s="1126">
        <f t="shared" si="30"/>
        <v>3.25</v>
      </c>
      <c r="BA56" s="1128">
        <f t="shared" si="31"/>
        <v>33.29</v>
      </c>
      <c r="BB56" s="1129"/>
      <c r="BC56" s="1130"/>
      <c r="BD56" s="1126">
        <f t="shared" si="36"/>
        <v>0</v>
      </c>
      <c r="BE56" s="1126">
        <f t="shared" si="37"/>
        <v>0</v>
      </c>
      <c r="BF56" s="1126">
        <f t="shared" si="38"/>
        <v>0</v>
      </c>
      <c r="BG56" s="1126">
        <f t="shared" si="39"/>
        <v>0</v>
      </c>
      <c r="BH56" s="1131">
        <f t="shared" si="40"/>
        <v>0</v>
      </c>
      <c r="BI56" s="1126">
        <f t="shared" si="41"/>
        <v>0</v>
      </c>
      <c r="BJ56" s="1126">
        <f t="shared" si="42"/>
        <v>0</v>
      </c>
      <c r="BK56" s="1126">
        <f t="shared" si="43"/>
        <v>0</v>
      </c>
      <c r="BL56" s="1126">
        <f t="shared" si="44"/>
        <v>0</v>
      </c>
      <c r="BM56" s="1131">
        <f t="shared" si="45"/>
        <v>0</v>
      </c>
    </row>
    <row r="57" spans="1:65" ht="21" customHeight="1">
      <c r="A57" s="1113" t="s">
        <v>1119</v>
      </c>
      <c r="B57" s="1140" t="s">
        <v>970</v>
      </c>
      <c r="C57" s="1521">
        <v>19723586</v>
      </c>
      <c r="D57" s="1555" t="s">
        <v>113</v>
      </c>
      <c r="E57" s="1542" t="s">
        <v>34</v>
      </c>
      <c r="F57" s="1169" t="s">
        <v>27</v>
      </c>
      <c r="G57" s="1169" t="s">
        <v>27</v>
      </c>
      <c r="H57" s="1169" t="s">
        <v>27</v>
      </c>
      <c r="I57" s="1191" t="s">
        <v>1808</v>
      </c>
      <c r="J57" s="1174" t="s">
        <v>991</v>
      </c>
      <c r="K57" s="1466">
        <v>42310</v>
      </c>
      <c r="L57" s="1463" t="s">
        <v>1229</v>
      </c>
      <c r="M57" s="1464"/>
      <c r="N57" s="1146" t="s">
        <v>914</v>
      </c>
      <c r="O57" s="1169" t="s">
        <v>50</v>
      </c>
      <c r="P57" s="1465" t="s">
        <v>2329</v>
      </c>
      <c r="Q57" s="1169" t="s">
        <v>50</v>
      </c>
      <c r="R57" s="1127">
        <f>VLOOKUP($G$9:$G$278,TABULADOR!$D$6:$E$41,2,0)</f>
        <v>23.8</v>
      </c>
      <c r="S57" s="1120">
        <f t="shared" si="32"/>
        <v>6</v>
      </c>
      <c r="T57" s="1109">
        <v>0</v>
      </c>
      <c r="U57" s="1120">
        <f t="shared" si="33"/>
        <v>6</v>
      </c>
      <c r="V57" s="1148">
        <f>VLOOKUP($U57,TABULADOR!$A$51:$B$74,2)</f>
        <v>0.12</v>
      </c>
      <c r="W57" s="1148">
        <v>0.3</v>
      </c>
      <c r="X57" s="1123">
        <v>1</v>
      </c>
      <c r="Y57" s="1149">
        <v>1</v>
      </c>
      <c r="Z57" s="1511">
        <v>15</v>
      </c>
      <c r="AA57" s="1126">
        <f t="shared" si="17"/>
        <v>11.9</v>
      </c>
      <c r="AB57" s="1126">
        <f t="shared" si="18"/>
        <v>3.57</v>
      </c>
      <c r="AC57" s="1126">
        <f t="shared" si="19"/>
        <v>1.43</v>
      </c>
      <c r="AD57" s="1126">
        <f>VLOOKUP($H$9:$H$1807,TABULADOR!$D$6:$E$41,2,0)-VLOOKUP($G$9:$G$1807,TABULADOR!$D$6:$E$41,2,0)</f>
        <v>0</v>
      </c>
      <c r="AE57" s="1126">
        <f>ROUND((TABULADOR!$D$67)*(GLOBAL!$Y57)/2,)</f>
        <v>1</v>
      </c>
      <c r="AF57" s="1126">
        <f>ROUND(((TABULADOR!$D$67)*(GLOBAL!$Y57)/2)*2,2)</f>
        <v>1.75</v>
      </c>
      <c r="AG57" s="1119"/>
      <c r="AH57" s="1127">
        <f t="shared" si="34"/>
        <v>17.900000000000002</v>
      </c>
      <c r="AI57" s="1150">
        <f t="shared" si="35"/>
        <v>0</v>
      </c>
      <c r="AJ57" s="1126">
        <v>0</v>
      </c>
      <c r="AK57" s="1126">
        <f>($AA57+$AB57+$AC57)*2/30*$Z57*TABULADOR!$D$70</f>
        <v>13.520000000000003</v>
      </c>
      <c r="AL57" s="1126"/>
      <c r="AM57" s="1126"/>
      <c r="AN57" s="1126"/>
      <c r="AO57" s="1127">
        <f t="shared" si="20"/>
        <v>0.66</v>
      </c>
      <c r="AP57" s="1127">
        <f t="shared" si="21"/>
        <v>0.18</v>
      </c>
      <c r="AQ57" s="1127">
        <f t="shared" si="22"/>
        <v>0.08</v>
      </c>
      <c r="AR57" s="1126">
        <f t="shared" si="23"/>
        <v>0.54</v>
      </c>
      <c r="AS57" s="1127">
        <f t="shared" si="24"/>
        <v>1.49</v>
      </c>
      <c r="AT57" s="1127">
        <f t="shared" si="25"/>
        <v>0.36</v>
      </c>
      <c r="AU57" s="1127">
        <f t="shared" si="26"/>
        <v>0.32</v>
      </c>
      <c r="AV57" s="1126">
        <f t="shared" si="27"/>
        <v>0.54</v>
      </c>
      <c r="AW57" s="1126">
        <f t="shared" si="28"/>
        <v>33.17</v>
      </c>
      <c r="AX57" s="1126">
        <f t="shared" si="29"/>
        <v>0.92</v>
      </c>
      <c r="AY57" s="1127"/>
      <c r="AZ57" s="1126">
        <f t="shared" si="30"/>
        <v>3.25</v>
      </c>
      <c r="BA57" s="1128">
        <f t="shared" si="31"/>
        <v>32.25</v>
      </c>
      <c r="BB57" s="1129"/>
      <c r="BC57" s="1130"/>
      <c r="BD57" s="1126">
        <f t="shared" si="36"/>
        <v>0</v>
      </c>
      <c r="BE57" s="1126">
        <f t="shared" si="37"/>
        <v>0</v>
      </c>
      <c r="BF57" s="1126">
        <f t="shared" si="38"/>
        <v>0</v>
      </c>
      <c r="BG57" s="1126">
        <f t="shared" si="39"/>
        <v>0</v>
      </c>
      <c r="BH57" s="1131">
        <f t="shared" si="40"/>
        <v>0</v>
      </c>
      <c r="BI57" s="1126">
        <f t="shared" si="41"/>
        <v>0</v>
      </c>
      <c r="BJ57" s="1126">
        <f t="shared" si="42"/>
        <v>0</v>
      </c>
      <c r="BK57" s="1126">
        <f t="shared" si="43"/>
        <v>0</v>
      </c>
      <c r="BL57" s="1126">
        <f t="shared" si="44"/>
        <v>0</v>
      </c>
      <c r="BM57" s="1131">
        <f t="shared" si="45"/>
        <v>0</v>
      </c>
    </row>
    <row r="58" spans="1:65" ht="21" customHeight="1">
      <c r="A58" s="1113" t="s">
        <v>1119</v>
      </c>
      <c r="B58" s="1140" t="s">
        <v>970</v>
      </c>
      <c r="C58" s="1520">
        <v>19824986</v>
      </c>
      <c r="D58" s="1555" t="s">
        <v>114</v>
      </c>
      <c r="E58" s="1541" t="s">
        <v>34</v>
      </c>
      <c r="F58" s="1142" t="s">
        <v>27</v>
      </c>
      <c r="G58" s="1142" t="s">
        <v>27</v>
      </c>
      <c r="H58" s="1142" t="s">
        <v>27</v>
      </c>
      <c r="I58" s="1191" t="s">
        <v>1808</v>
      </c>
      <c r="J58" s="1174" t="s">
        <v>991</v>
      </c>
      <c r="K58" s="1462">
        <v>43143</v>
      </c>
      <c r="L58" s="1463" t="s">
        <v>1230</v>
      </c>
      <c r="M58" s="1464"/>
      <c r="N58" s="1146" t="s">
        <v>914</v>
      </c>
      <c r="O58" s="1142" t="s">
        <v>115</v>
      </c>
      <c r="P58" s="1194" t="s">
        <v>477</v>
      </c>
      <c r="Q58" s="1142" t="s">
        <v>115</v>
      </c>
      <c r="R58" s="1127">
        <f>VLOOKUP($G$9:$G$278,TABULADOR!$D$6:$E$41,2,0)</f>
        <v>23.8</v>
      </c>
      <c r="S58" s="1120">
        <f t="shared" si="32"/>
        <v>4</v>
      </c>
      <c r="T58" s="1109">
        <v>0</v>
      </c>
      <c r="U58" s="1120">
        <f t="shared" si="33"/>
        <v>4</v>
      </c>
      <c r="V58" s="1148">
        <f>VLOOKUP($U58,TABULADOR!$A$51:$B$74,2)</f>
        <v>0.08</v>
      </c>
      <c r="W58" s="1148">
        <v>0</v>
      </c>
      <c r="X58" s="1123">
        <v>1</v>
      </c>
      <c r="Y58" s="1149">
        <v>1</v>
      </c>
      <c r="Z58" s="1511">
        <v>15</v>
      </c>
      <c r="AA58" s="1126">
        <f t="shared" si="17"/>
        <v>11.9</v>
      </c>
      <c r="AB58" s="1126">
        <f t="shared" si="18"/>
        <v>0</v>
      </c>
      <c r="AC58" s="1126">
        <f t="shared" si="19"/>
        <v>0.95</v>
      </c>
      <c r="AD58" s="1126">
        <f>VLOOKUP($H$9:$H$1807,TABULADOR!$D$6:$E$41,2,0)-VLOOKUP($G$9:$G$1807,TABULADOR!$D$6:$E$41,2,0)</f>
        <v>0</v>
      </c>
      <c r="AE58" s="1126">
        <f>ROUND((TABULADOR!$D$67)*(GLOBAL!$Y58)/2,)</f>
        <v>1</v>
      </c>
      <c r="AF58" s="1126">
        <f>ROUND(((TABULADOR!$D$67)*(GLOBAL!$Y58)/2)*2,2)</f>
        <v>1.75</v>
      </c>
      <c r="AG58" s="1119"/>
      <c r="AH58" s="1127">
        <f t="shared" si="34"/>
        <v>13.85</v>
      </c>
      <c r="AI58" s="1150">
        <f t="shared" si="35"/>
        <v>42.833333333333336</v>
      </c>
      <c r="AJ58" s="1126">
        <v>0</v>
      </c>
      <c r="AK58" s="1126">
        <f>($AA58+$AB58+$AC58)*2/30*$Z58*TABULADOR!$D$70</f>
        <v>10.280000000000001</v>
      </c>
      <c r="AL58" s="1126"/>
      <c r="AM58" s="1126"/>
      <c r="AN58" s="1126"/>
      <c r="AO58" s="1127">
        <f t="shared" si="20"/>
        <v>0.51</v>
      </c>
      <c r="AP58" s="1127">
        <f t="shared" si="21"/>
        <v>0.56999999999999995</v>
      </c>
      <c r="AQ58" s="1127">
        <f t="shared" si="22"/>
        <v>0.06</v>
      </c>
      <c r="AR58" s="1126">
        <f t="shared" si="23"/>
        <v>0.42</v>
      </c>
      <c r="AS58" s="1127">
        <f t="shared" si="24"/>
        <v>1.1499999999999999</v>
      </c>
      <c r="AT58" s="1127">
        <f t="shared" si="25"/>
        <v>1.1299999999999999</v>
      </c>
      <c r="AU58" s="1127">
        <f t="shared" si="26"/>
        <v>0.24</v>
      </c>
      <c r="AV58" s="1126">
        <f t="shared" si="27"/>
        <v>0.42</v>
      </c>
      <c r="AW58" s="1126">
        <f t="shared" si="28"/>
        <v>68.709999999999994</v>
      </c>
      <c r="AX58" s="1126">
        <f t="shared" si="29"/>
        <v>1.1399999999999999</v>
      </c>
      <c r="AY58" s="1127"/>
      <c r="AZ58" s="1126">
        <f t="shared" si="30"/>
        <v>3.36</v>
      </c>
      <c r="BA58" s="1128">
        <f t="shared" si="31"/>
        <v>67.569999999999993</v>
      </c>
      <c r="BB58" s="1129"/>
      <c r="BC58" s="1130"/>
      <c r="BD58" s="1126">
        <f t="shared" si="36"/>
        <v>0</v>
      </c>
      <c r="BE58" s="1126">
        <f t="shared" si="37"/>
        <v>0</v>
      </c>
      <c r="BF58" s="1126">
        <f t="shared" si="38"/>
        <v>0</v>
      </c>
      <c r="BG58" s="1126">
        <f t="shared" si="39"/>
        <v>0</v>
      </c>
      <c r="BH58" s="1131">
        <f t="shared" si="40"/>
        <v>0</v>
      </c>
      <c r="BI58" s="1126">
        <f t="shared" si="41"/>
        <v>0</v>
      </c>
      <c r="BJ58" s="1126">
        <f t="shared" si="42"/>
        <v>0</v>
      </c>
      <c r="BK58" s="1126">
        <f t="shared" si="43"/>
        <v>0</v>
      </c>
      <c r="BL58" s="1126">
        <f t="shared" si="44"/>
        <v>0</v>
      </c>
      <c r="BM58" s="1131">
        <f t="shared" si="45"/>
        <v>0</v>
      </c>
    </row>
    <row r="59" spans="1:65" ht="21" customHeight="1">
      <c r="A59" s="1113" t="s">
        <v>1119</v>
      </c>
      <c r="B59" s="1140" t="s">
        <v>970</v>
      </c>
      <c r="C59" s="1521">
        <v>19885041</v>
      </c>
      <c r="D59" s="1555" t="s">
        <v>116</v>
      </c>
      <c r="E59" s="1542" t="s">
        <v>20</v>
      </c>
      <c r="F59" s="1169" t="s">
        <v>117</v>
      </c>
      <c r="G59" s="1169" t="s">
        <v>27</v>
      </c>
      <c r="H59" s="1169" t="s">
        <v>27</v>
      </c>
      <c r="I59" s="1191" t="s">
        <v>1808</v>
      </c>
      <c r="J59" s="1174" t="s">
        <v>991</v>
      </c>
      <c r="K59" s="1466">
        <v>43543</v>
      </c>
      <c r="L59" s="1463" t="s">
        <v>1231</v>
      </c>
      <c r="M59" s="1464"/>
      <c r="N59" s="1146" t="s">
        <v>914</v>
      </c>
      <c r="O59" s="1169" t="s">
        <v>1714</v>
      </c>
      <c r="P59" s="1465" t="s">
        <v>2346</v>
      </c>
      <c r="Q59" s="1140" t="s">
        <v>25</v>
      </c>
      <c r="R59" s="1127">
        <f>VLOOKUP($G$9:$G$278,TABULADOR!$D$6:$E$41,2,0)</f>
        <v>23.8</v>
      </c>
      <c r="S59" s="1120">
        <f t="shared" si="32"/>
        <v>2</v>
      </c>
      <c r="T59" s="1109">
        <v>0</v>
      </c>
      <c r="U59" s="1120">
        <f t="shared" si="33"/>
        <v>2</v>
      </c>
      <c r="V59" s="1148">
        <f>VLOOKUP($U59,TABULADOR!$A$51:$B$74,2)</f>
        <v>0.04</v>
      </c>
      <c r="W59" s="1148">
        <v>0.2</v>
      </c>
      <c r="X59" s="1123">
        <v>0</v>
      </c>
      <c r="Y59" s="1149">
        <v>0</v>
      </c>
      <c r="Z59" s="1511">
        <v>15</v>
      </c>
      <c r="AA59" s="1126">
        <f t="shared" si="17"/>
        <v>11.9</v>
      </c>
      <c r="AB59" s="1126">
        <f t="shared" si="18"/>
        <v>2.38</v>
      </c>
      <c r="AC59" s="1126">
        <f t="shared" si="19"/>
        <v>0.48</v>
      </c>
      <c r="AD59" s="1126">
        <f>VLOOKUP($H$9:$H$1807,TABULADOR!$D$6:$E$41,2,0)-VLOOKUP($G$9:$G$1807,TABULADOR!$D$6:$E$41,2,0)</f>
        <v>0</v>
      </c>
      <c r="AE59" s="1126">
        <f>ROUND((TABULADOR!$D$67)*(GLOBAL!$Y59)/2,)</f>
        <v>0</v>
      </c>
      <c r="AF59" s="1126">
        <f>ROUND(((TABULADOR!$D$67)*(GLOBAL!$Y59)/2)*2,2)</f>
        <v>0</v>
      </c>
      <c r="AG59" s="1119"/>
      <c r="AH59" s="1127">
        <f t="shared" si="34"/>
        <v>14.760000000000002</v>
      </c>
      <c r="AI59" s="1150">
        <f t="shared" si="35"/>
        <v>0</v>
      </c>
      <c r="AJ59" s="1126">
        <v>0</v>
      </c>
      <c r="AK59" s="1126">
        <f>($AA59+$AB59+$AC59)*2/30*$Z59*TABULADOR!$D$70</f>
        <v>11.808000000000002</v>
      </c>
      <c r="AL59" s="1126"/>
      <c r="AM59" s="1126"/>
      <c r="AN59" s="1126"/>
      <c r="AO59" s="1127">
        <f t="shared" si="20"/>
        <v>0.54</v>
      </c>
      <c r="AP59" s="1127">
        <f t="shared" si="21"/>
        <v>0.15</v>
      </c>
      <c r="AQ59" s="1127">
        <f t="shared" si="22"/>
        <v>7.0000000000000007E-2</v>
      </c>
      <c r="AR59" s="1126">
        <f t="shared" si="23"/>
        <v>0.44</v>
      </c>
      <c r="AS59" s="1127">
        <f t="shared" si="24"/>
        <v>1.22</v>
      </c>
      <c r="AT59" s="1127">
        <f t="shared" si="25"/>
        <v>0.3</v>
      </c>
      <c r="AU59" s="1127">
        <f t="shared" si="26"/>
        <v>0.28000000000000003</v>
      </c>
      <c r="AV59" s="1126">
        <f t="shared" si="27"/>
        <v>0.44</v>
      </c>
      <c r="AW59" s="1126">
        <f t="shared" si="28"/>
        <v>26.57</v>
      </c>
      <c r="AX59" s="1126">
        <f t="shared" si="29"/>
        <v>0.76</v>
      </c>
      <c r="AY59" s="1127"/>
      <c r="AZ59" s="1126">
        <f t="shared" si="30"/>
        <v>2.68</v>
      </c>
      <c r="BA59" s="1128">
        <f t="shared" si="31"/>
        <v>25.81</v>
      </c>
      <c r="BB59" s="1166"/>
      <c r="BC59" s="1130"/>
      <c r="BD59" s="1126">
        <f t="shared" si="36"/>
        <v>0</v>
      </c>
      <c r="BE59" s="1126">
        <f t="shared" si="37"/>
        <v>0</v>
      </c>
      <c r="BF59" s="1126">
        <f t="shared" si="38"/>
        <v>0</v>
      </c>
      <c r="BG59" s="1126">
        <f t="shared" si="39"/>
        <v>0</v>
      </c>
      <c r="BH59" s="1131">
        <f t="shared" si="40"/>
        <v>0</v>
      </c>
      <c r="BI59" s="1126">
        <f t="shared" si="41"/>
        <v>0</v>
      </c>
      <c r="BJ59" s="1126">
        <f t="shared" si="42"/>
        <v>0</v>
      </c>
      <c r="BK59" s="1126">
        <f t="shared" si="43"/>
        <v>0</v>
      </c>
      <c r="BL59" s="1126">
        <f t="shared" si="44"/>
        <v>0</v>
      </c>
      <c r="BM59" s="1131">
        <f t="shared" si="45"/>
        <v>0</v>
      </c>
    </row>
    <row r="60" spans="1:65" ht="21" customHeight="1">
      <c r="A60" s="1113" t="s">
        <v>1119</v>
      </c>
      <c r="B60" s="1140" t="s">
        <v>970</v>
      </c>
      <c r="C60" s="1521">
        <v>20128440</v>
      </c>
      <c r="D60" s="1555" t="s">
        <v>120</v>
      </c>
      <c r="E60" s="1542" t="s">
        <v>20</v>
      </c>
      <c r="F60" s="1169" t="s">
        <v>973</v>
      </c>
      <c r="G60" s="1169" t="s">
        <v>44</v>
      </c>
      <c r="H60" s="1169" t="s">
        <v>27</v>
      </c>
      <c r="I60" s="1191" t="s">
        <v>121</v>
      </c>
      <c r="J60" s="1174" t="s">
        <v>991</v>
      </c>
      <c r="K60" s="1466">
        <v>43206</v>
      </c>
      <c r="L60" s="1463" t="s">
        <v>1233</v>
      </c>
      <c r="M60" s="1464"/>
      <c r="N60" s="1146" t="s">
        <v>914</v>
      </c>
      <c r="O60" s="1169" t="s">
        <v>1714</v>
      </c>
      <c r="P60" s="1465" t="s">
        <v>2347</v>
      </c>
      <c r="Q60" s="1140" t="s">
        <v>25</v>
      </c>
      <c r="R60" s="1127">
        <f>VLOOKUP($G$9:$G$278,TABULADOR!$D$6:$E$41,2,0)</f>
        <v>11.76</v>
      </c>
      <c r="S60" s="1120">
        <f t="shared" si="32"/>
        <v>3</v>
      </c>
      <c r="T60" s="1109">
        <v>1</v>
      </c>
      <c r="U60" s="1120">
        <f t="shared" si="33"/>
        <v>4</v>
      </c>
      <c r="V60" s="1148">
        <f>VLOOKUP($U60,TABULADOR!$A$51:$B$74,2)</f>
        <v>0.08</v>
      </c>
      <c r="W60" s="1148">
        <v>0.2</v>
      </c>
      <c r="X60" s="1123">
        <v>0</v>
      </c>
      <c r="Y60" s="1149">
        <v>0</v>
      </c>
      <c r="Z60" s="1511">
        <v>15</v>
      </c>
      <c r="AA60" s="1126">
        <f t="shared" si="17"/>
        <v>5.88</v>
      </c>
      <c r="AB60" s="1126">
        <f t="shared" si="18"/>
        <v>1.18</v>
      </c>
      <c r="AC60" s="1126">
        <f t="shared" si="19"/>
        <v>0.47</v>
      </c>
      <c r="AD60" s="1126">
        <f>VLOOKUP($H$9:$H$1807,TABULADOR!$D$6:$E$41,2,0)-VLOOKUP($G$9:$G$1807,TABULADOR!$D$6:$E$41,2,0)</f>
        <v>12.040000000000001</v>
      </c>
      <c r="AE60" s="1126">
        <f>ROUND((TABULADOR!$D$67)*(GLOBAL!$Y60)/2,)</f>
        <v>0</v>
      </c>
      <c r="AF60" s="1126">
        <f>ROUND(((TABULADOR!$D$67)*(GLOBAL!$Y60)/2)*2,2)</f>
        <v>0</v>
      </c>
      <c r="AG60" s="1119"/>
      <c r="AH60" s="1127">
        <f t="shared" si="34"/>
        <v>19.57</v>
      </c>
      <c r="AI60" s="1150">
        <f t="shared" si="35"/>
        <v>0</v>
      </c>
      <c r="AJ60" s="1126">
        <v>0</v>
      </c>
      <c r="AK60" s="1126">
        <v>11.5</v>
      </c>
      <c r="AL60" s="1126"/>
      <c r="AM60" s="1126"/>
      <c r="AN60" s="1126"/>
      <c r="AO60" s="1127">
        <f t="shared" si="20"/>
        <v>0.72</v>
      </c>
      <c r="AP60" s="1127">
        <f t="shared" si="21"/>
        <v>0.2</v>
      </c>
      <c r="AQ60" s="1127">
        <f t="shared" si="22"/>
        <v>0.09</v>
      </c>
      <c r="AR60" s="1126">
        <f t="shared" si="23"/>
        <v>0.59</v>
      </c>
      <c r="AS60" s="1127">
        <f t="shared" si="24"/>
        <v>1.62</v>
      </c>
      <c r="AT60" s="1127">
        <f t="shared" si="25"/>
        <v>0.39</v>
      </c>
      <c r="AU60" s="1127">
        <f t="shared" si="26"/>
        <v>0.36</v>
      </c>
      <c r="AV60" s="1126">
        <f t="shared" si="27"/>
        <v>0.59</v>
      </c>
      <c r="AW60" s="1126">
        <f t="shared" si="28"/>
        <v>31.07</v>
      </c>
      <c r="AX60" s="1126">
        <f t="shared" si="29"/>
        <v>1.01</v>
      </c>
      <c r="AY60" s="1127"/>
      <c r="AZ60" s="1126">
        <f t="shared" si="30"/>
        <v>3.55</v>
      </c>
      <c r="BA60" s="1128">
        <f t="shared" si="31"/>
        <v>30.06</v>
      </c>
      <c r="BB60" s="1129"/>
      <c r="BC60" s="1130"/>
      <c r="BD60" s="1126">
        <f t="shared" si="36"/>
        <v>0</v>
      </c>
      <c r="BE60" s="1126">
        <f t="shared" si="37"/>
        <v>0</v>
      </c>
      <c r="BF60" s="1126">
        <f t="shared" si="38"/>
        <v>0</v>
      </c>
      <c r="BG60" s="1126">
        <f t="shared" si="39"/>
        <v>0</v>
      </c>
      <c r="BH60" s="1131">
        <f t="shared" si="40"/>
        <v>0</v>
      </c>
      <c r="BI60" s="1126">
        <f t="shared" si="41"/>
        <v>0</v>
      </c>
      <c r="BJ60" s="1126">
        <f t="shared" si="42"/>
        <v>0</v>
      </c>
      <c r="BK60" s="1126">
        <f t="shared" si="43"/>
        <v>0</v>
      </c>
      <c r="BL60" s="1126">
        <f t="shared" si="44"/>
        <v>0</v>
      </c>
      <c r="BM60" s="1131">
        <f t="shared" si="45"/>
        <v>0</v>
      </c>
    </row>
    <row r="61" spans="1:65" ht="21" customHeight="1">
      <c r="A61" s="1113" t="s">
        <v>1119</v>
      </c>
      <c r="B61" s="1140" t="s">
        <v>970</v>
      </c>
      <c r="C61" s="1520">
        <v>20258016</v>
      </c>
      <c r="D61" s="1555" t="s">
        <v>122</v>
      </c>
      <c r="E61" s="1541" t="s">
        <v>34</v>
      </c>
      <c r="F61" s="1142" t="s">
        <v>27</v>
      </c>
      <c r="G61" s="1142" t="s">
        <v>27</v>
      </c>
      <c r="H61" s="1142" t="s">
        <v>27</v>
      </c>
      <c r="I61" s="1174" t="s">
        <v>2292</v>
      </c>
      <c r="J61" s="1174" t="s">
        <v>991</v>
      </c>
      <c r="K61" s="1462">
        <v>43405</v>
      </c>
      <c r="L61" s="1463" t="s">
        <v>1234</v>
      </c>
      <c r="M61" s="1464"/>
      <c r="N61" s="1146" t="s">
        <v>914</v>
      </c>
      <c r="O61" s="1142" t="s">
        <v>123</v>
      </c>
      <c r="P61" s="1465" t="s">
        <v>2332</v>
      </c>
      <c r="Q61" s="1142" t="s">
        <v>123</v>
      </c>
      <c r="R61" s="1127">
        <f>VLOOKUP($G$9:$G$278,TABULADOR!$D$6:$E$41,2,0)</f>
        <v>23.8</v>
      </c>
      <c r="S61" s="1120">
        <f t="shared" si="32"/>
        <v>3</v>
      </c>
      <c r="T61" s="1109">
        <v>0</v>
      </c>
      <c r="U61" s="1120">
        <f t="shared" si="33"/>
        <v>3</v>
      </c>
      <c r="V61" s="1148">
        <f>VLOOKUP($U61,TABULADOR!$A$51:$B$74,2)</f>
        <v>0.06</v>
      </c>
      <c r="W61" s="1148">
        <v>0.3</v>
      </c>
      <c r="X61" s="1123">
        <v>0</v>
      </c>
      <c r="Y61" s="1149">
        <v>0</v>
      </c>
      <c r="Z61" s="1511">
        <v>15</v>
      </c>
      <c r="AA61" s="1126">
        <f t="shared" si="17"/>
        <v>11.9</v>
      </c>
      <c r="AB61" s="1126">
        <f t="shared" si="18"/>
        <v>3.57</v>
      </c>
      <c r="AC61" s="1126">
        <f t="shared" si="19"/>
        <v>0.71</v>
      </c>
      <c r="AD61" s="1126">
        <f>VLOOKUP($H$9:$H$1807,TABULADOR!$D$6:$E$41,2,0)-VLOOKUP($G$9:$G$1807,TABULADOR!$D$6:$E$41,2,0)</f>
        <v>0</v>
      </c>
      <c r="AE61" s="1126">
        <f>ROUND((TABULADOR!$D$67)*(GLOBAL!$Y61)/2,)</f>
        <v>0</v>
      </c>
      <c r="AF61" s="1126">
        <f>ROUND(((TABULADOR!$D$67)*(GLOBAL!$Y61)/2)*2,2)</f>
        <v>0</v>
      </c>
      <c r="AG61" s="1119"/>
      <c r="AH61" s="1127">
        <f t="shared" si="34"/>
        <v>16.18</v>
      </c>
      <c r="AI61" s="1150">
        <f t="shared" si="35"/>
        <v>0</v>
      </c>
      <c r="AJ61" s="1126">
        <v>0</v>
      </c>
      <c r="AK61" s="1126">
        <f>($AA61+$AB61+$AC61)*2/30*$Z61*TABULADOR!$D$70</f>
        <v>12.944000000000001</v>
      </c>
      <c r="AL61" s="1126"/>
      <c r="AM61" s="1126"/>
      <c r="AN61" s="1126"/>
      <c r="AO61" s="1127">
        <f t="shared" si="20"/>
        <v>0.6</v>
      </c>
      <c r="AP61" s="1127">
        <f t="shared" si="21"/>
        <v>0.16</v>
      </c>
      <c r="AQ61" s="1127">
        <f t="shared" si="22"/>
        <v>7.0000000000000007E-2</v>
      </c>
      <c r="AR61" s="1126">
        <f t="shared" si="23"/>
        <v>0.49</v>
      </c>
      <c r="AS61" s="1127">
        <f t="shared" si="24"/>
        <v>1.35</v>
      </c>
      <c r="AT61" s="1127">
        <f t="shared" si="25"/>
        <v>0.32</v>
      </c>
      <c r="AU61" s="1127">
        <f t="shared" si="26"/>
        <v>0.28000000000000003</v>
      </c>
      <c r="AV61" s="1126">
        <f t="shared" si="27"/>
        <v>0.49</v>
      </c>
      <c r="AW61" s="1126">
        <f t="shared" si="28"/>
        <v>29.12</v>
      </c>
      <c r="AX61" s="1126">
        <f t="shared" si="29"/>
        <v>0.83</v>
      </c>
      <c r="AY61" s="1127"/>
      <c r="AZ61" s="1126">
        <f t="shared" si="30"/>
        <v>2.93</v>
      </c>
      <c r="BA61" s="1128">
        <f t="shared" si="31"/>
        <v>28.29</v>
      </c>
      <c r="BB61" s="1129"/>
      <c r="BC61" s="1130"/>
      <c r="BD61" s="1126">
        <f t="shared" si="36"/>
        <v>0</v>
      </c>
      <c r="BE61" s="1126">
        <f t="shared" si="37"/>
        <v>0</v>
      </c>
      <c r="BF61" s="1126">
        <f t="shared" si="38"/>
        <v>0</v>
      </c>
      <c r="BG61" s="1126">
        <f t="shared" si="39"/>
        <v>0</v>
      </c>
      <c r="BH61" s="1131">
        <f t="shared" si="40"/>
        <v>0</v>
      </c>
      <c r="BI61" s="1126">
        <f t="shared" si="41"/>
        <v>0</v>
      </c>
      <c r="BJ61" s="1126">
        <f t="shared" si="42"/>
        <v>0</v>
      </c>
      <c r="BK61" s="1126">
        <f t="shared" si="43"/>
        <v>0</v>
      </c>
      <c r="BL61" s="1126">
        <f t="shared" si="44"/>
        <v>0</v>
      </c>
      <c r="BM61" s="1131">
        <f t="shared" si="45"/>
        <v>0</v>
      </c>
    </row>
    <row r="62" spans="1:65" ht="21" customHeight="1">
      <c r="A62" s="1113" t="s">
        <v>1119</v>
      </c>
      <c r="B62" s="1140" t="s">
        <v>970</v>
      </c>
      <c r="C62" s="1521">
        <v>20746298</v>
      </c>
      <c r="D62" s="1555" t="s">
        <v>127</v>
      </c>
      <c r="E62" s="1542" t="s">
        <v>34</v>
      </c>
      <c r="F62" s="1142" t="s">
        <v>27</v>
      </c>
      <c r="G62" s="1169" t="s">
        <v>27</v>
      </c>
      <c r="H62" s="1169" t="s">
        <v>27</v>
      </c>
      <c r="I62" s="1191" t="s">
        <v>1799</v>
      </c>
      <c r="J62" s="1174" t="s">
        <v>991</v>
      </c>
      <c r="K62" s="1466">
        <v>42430</v>
      </c>
      <c r="L62" s="1463" t="s">
        <v>1237</v>
      </c>
      <c r="M62" s="1464"/>
      <c r="N62" s="1146" t="s">
        <v>914</v>
      </c>
      <c r="O62" s="1169" t="s">
        <v>128</v>
      </c>
      <c r="P62" s="1194" t="s">
        <v>477</v>
      </c>
      <c r="Q62" s="1169" t="s">
        <v>128</v>
      </c>
      <c r="R62" s="1127">
        <f>VLOOKUP($G$9:$G$278,TABULADOR!$D$6:$E$41,2,0)</f>
        <v>23.8</v>
      </c>
      <c r="S62" s="1120">
        <f t="shared" si="32"/>
        <v>5</v>
      </c>
      <c r="T62" s="1109">
        <v>0</v>
      </c>
      <c r="U62" s="1120">
        <f t="shared" si="33"/>
        <v>5</v>
      </c>
      <c r="V62" s="1148">
        <f>VLOOKUP($U62,TABULADOR!$A$51:$B$74,2)</f>
        <v>0.1</v>
      </c>
      <c r="W62" s="1148">
        <v>0.3</v>
      </c>
      <c r="X62" s="1123">
        <v>0</v>
      </c>
      <c r="Y62" s="1149">
        <v>0</v>
      </c>
      <c r="Z62" s="1511">
        <v>15</v>
      </c>
      <c r="AA62" s="1126">
        <f t="shared" si="17"/>
        <v>11.9</v>
      </c>
      <c r="AB62" s="1126">
        <f t="shared" si="18"/>
        <v>3.57</v>
      </c>
      <c r="AC62" s="1126">
        <f t="shared" si="19"/>
        <v>1.19</v>
      </c>
      <c r="AD62" s="1126">
        <f>VLOOKUP($H$9:$H$1807,TABULADOR!$D$6:$E$41,2,0)-VLOOKUP($G$9:$G$1807,TABULADOR!$D$6:$E$41,2,0)</f>
        <v>0</v>
      </c>
      <c r="AE62" s="1126">
        <f>ROUND((TABULADOR!$D$67)*(GLOBAL!$Y62)/2,)</f>
        <v>0</v>
      </c>
      <c r="AF62" s="1126">
        <f>ROUND(((TABULADOR!$D$67)*(GLOBAL!$Y62)/2)*2,2)</f>
        <v>0</v>
      </c>
      <c r="AG62" s="1119"/>
      <c r="AH62" s="1127">
        <f t="shared" si="34"/>
        <v>16.66</v>
      </c>
      <c r="AI62" s="1150">
        <f t="shared" si="35"/>
        <v>0</v>
      </c>
      <c r="AJ62" s="1126">
        <v>0</v>
      </c>
      <c r="AK62" s="1126">
        <f>($AA62+$AB62+$AC62)*2/30*$Z62*TABULADOR!$D$70</f>
        <v>13.328000000000001</v>
      </c>
      <c r="AL62" s="1126"/>
      <c r="AM62" s="1126"/>
      <c r="AN62" s="1126"/>
      <c r="AO62" s="1127">
        <f t="shared" si="20"/>
        <v>0.62</v>
      </c>
      <c r="AP62" s="1127">
        <f t="shared" si="21"/>
        <v>0.17</v>
      </c>
      <c r="AQ62" s="1127">
        <f t="shared" si="22"/>
        <v>0.08</v>
      </c>
      <c r="AR62" s="1126">
        <f t="shared" si="23"/>
        <v>0.5</v>
      </c>
      <c r="AS62" s="1127">
        <f t="shared" si="24"/>
        <v>1.4</v>
      </c>
      <c r="AT62" s="1127">
        <f t="shared" si="25"/>
        <v>0.33</v>
      </c>
      <c r="AU62" s="1127">
        <f t="shared" si="26"/>
        <v>0.32</v>
      </c>
      <c r="AV62" s="1126">
        <f t="shared" si="27"/>
        <v>0.5</v>
      </c>
      <c r="AW62" s="1126">
        <f t="shared" si="28"/>
        <v>29.99</v>
      </c>
      <c r="AX62" s="1126">
        <f t="shared" si="29"/>
        <v>0.87</v>
      </c>
      <c r="AY62" s="1127"/>
      <c r="AZ62" s="1126">
        <f t="shared" si="30"/>
        <v>3.05</v>
      </c>
      <c r="BA62" s="1128">
        <f t="shared" si="31"/>
        <v>29.12</v>
      </c>
      <c r="BB62" s="1129"/>
      <c r="BC62" s="1130"/>
      <c r="BD62" s="1126">
        <f t="shared" si="36"/>
        <v>0</v>
      </c>
      <c r="BE62" s="1126">
        <f t="shared" si="37"/>
        <v>0</v>
      </c>
      <c r="BF62" s="1126">
        <f t="shared" si="38"/>
        <v>0</v>
      </c>
      <c r="BG62" s="1126">
        <f t="shared" si="39"/>
        <v>0</v>
      </c>
      <c r="BH62" s="1131">
        <f t="shared" si="40"/>
        <v>0</v>
      </c>
      <c r="BI62" s="1126">
        <f t="shared" si="41"/>
        <v>0</v>
      </c>
      <c r="BJ62" s="1126">
        <f t="shared" si="42"/>
        <v>0</v>
      </c>
      <c r="BK62" s="1126">
        <f t="shared" si="43"/>
        <v>0</v>
      </c>
      <c r="BL62" s="1126">
        <f t="shared" si="44"/>
        <v>0</v>
      </c>
      <c r="BM62" s="1131">
        <f t="shared" si="45"/>
        <v>0</v>
      </c>
    </row>
    <row r="63" spans="1:65" ht="21" customHeight="1">
      <c r="A63" s="1113" t="s">
        <v>1119</v>
      </c>
      <c r="B63" s="1140" t="s">
        <v>970</v>
      </c>
      <c r="C63" s="1520">
        <v>20793634</v>
      </c>
      <c r="D63" s="1555" t="s">
        <v>129</v>
      </c>
      <c r="E63" s="1541" t="s">
        <v>34</v>
      </c>
      <c r="F63" s="1142" t="s">
        <v>27</v>
      </c>
      <c r="G63" s="1142" t="s">
        <v>27</v>
      </c>
      <c r="H63" s="1142" t="s">
        <v>27</v>
      </c>
      <c r="I63" s="1191" t="s">
        <v>1808</v>
      </c>
      <c r="J63" s="1174" t="s">
        <v>991</v>
      </c>
      <c r="K63" s="1462">
        <v>43252</v>
      </c>
      <c r="L63" s="1463" t="s">
        <v>1238</v>
      </c>
      <c r="M63" s="1464"/>
      <c r="N63" s="1146" t="s">
        <v>914</v>
      </c>
      <c r="O63" s="1142" t="s">
        <v>94</v>
      </c>
      <c r="P63" s="1194" t="s">
        <v>477</v>
      </c>
      <c r="Q63" s="1142" t="s">
        <v>94</v>
      </c>
      <c r="R63" s="1127">
        <f>VLOOKUP($G$9:$G$278,TABULADOR!$D$6:$E$41,2,0)</f>
        <v>23.8</v>
      </c>
      <c r="S63" s="1120">
        <f t="shared" si="32"/>
        <v>3</v>
      </c>
      <c r="T63" s="1109">
        <v>0</v>
      </c>
      <c r="U63" s="1120">
        <f t="shared" si="33"/>
        <v>3</v>
      </c>
      <c r="V63" s="1148">
        <f>VLOOKUP($U63,TABULADOR!$A$51:$B$74,2)</f>
        <v>0.06</v>
      </c>
      <c r="W63" s="1148">
        <v>0.3</v>
      </c>
      <c r="X63" s="1123">
        <v>1</v>
      </c>
      <c r="Y63" s="1149">
        <v>1</v>
      </c>
      <c r="Z63" s="1511">
        <v>15</v>
      </c>
      <c r="AA63" s="1126">
        <f t="shared" si="17"/>
        <v>11.9</v>
      </c>
      <c r="AB63" s="1126">
        <f t="shared" si="18"/>
        <v>3.57</v>
      </c>
      <c r="AC63" s="1126">
        <f t="shared" si="19"/>
        <v>0.71</v>
      </c>
      <c r="AD63" s="1126">
        <f>VLOOKUP($H$9:$H$1807,TABULADOR!$D$6:$E$41,2,0)-VLOOKUP($G$9:$G$1807,TABULADOR!$D$6:$E$41,2,0)</f>
        <v>0</v>
      </c>
      <c r="AE63" s="1126">
        <f>ROUND((TABULADOR!$D$67)*(GLOBAL!$Y63)/2,)</f>
        <v>1</v>
      </c>
      <c r="AF63" s="1126">
        <f>ROUND(((TABULADOR!$D$67)*(GLOBAL!$Y63)/2)*2,2)</f>
        <v>1.75</v>
      </c>
      <c r="AG63" s="1119"/>
      <c r="AH63" s="1127">
        <f t="shared" si="34"/>
        <v>17.18</v>
      </c>
      <c r="AI63" s="1150">
        <f t="shared" si="35"/>
        <v>0</v>
      </c>
      <c r="AJ63" s="1126">
        <v>0</v>
      </c>
      <c r="AK63" s="1126">
        <f>($AA63+$AB63+$AC63)*2/30*$Z63*TABULADOR!$D$70</f>
        <v>12.944000000000001</v>
      </c>
      <c r="AL63" s="1126"/>
      <c r="AM63" s="1126"/>
      <c r="AN63" s="1126"/>
      <c r="AO63" s="1127">
        <f t="shared" si="20"/>
        <v>0.63</v>
      </c>
      <c r="AP63" s="1127">
        <f t="shared" si="21"/>
        <v>0.17</v>
      </c>
      <c r="AQ63" s="1127">
        <f t="shared" si="22"/>
        <v>0.08</v>
      </c>
      <c r="AR63" s="1126">
        <f t="shared" si="23"/>
        <v>0.52</v>
      </c>
      <c r="AS63" s="1127">
        <f t="shared" si="24"/>
        <v>1.42</v>
      </c>
      <c r="AT63" s="1127">
        <f t="shared" si="25"/>
        <v>0.34</v>
      </c>
      <c r="AU63" s="1127">
        <f t="shared" si="26"/>
        <v>0.32</v>
      </c>
      <c r="AV63" s="1126">
        <f t="shared" si="27"/>
        <v>0.52</v>
      </c>
      <c r="AW63" s="1126">
        <f t="shared" si="28"/>
        <v>31.87</v>
      </c>
      <c r="AX63" s="1126">
        <f t="shared" si="29"/>
        <v>0.88</v>
      </c>
      <c r="AY63" s="1127"/>
      <c r="AZ63" s="1126">
        <f t="shared" si="30"/>
        <v>3.12</v>
      </c>
      <c r="BA63" s="1128">
        <f t="shared" si="31"/>
        <v>30.99</v>
      </c>
      <c r="BB63" s="1129"/>
      <c r="BC63" s="1130"/>
      <c r="BD63" s="1126">
        <f t="shared" si="36"/>
        <v>0</v>
      </c>
      <c r="BE63" s="1126">
        <f t="shared" si="37"/>
        <v>0</v>
      </c>
      <c r="BF63" s="1126">
        <f t="shared" si="38"/>
        <v>0</v>
      </c>
      <c r="BG63" s="1126">
        <f t="shared" si="39"/>
        <v>0</v>
      </c>
      <c r="BH63" s="1131">
        <f t="shared" si="40"/>
        <v>0</v>
      </c>
      <c r="BI63" s="1126">
        <f t="shared" si="41"/>
        <v>0</v>
      </c>
      <c r="BJ63" s="1126">
        <f t="shared" si="42"/>
        <v>0</v>
      </c>
      <c r="BK63" s="1126">
        <f t="shared" si="43"/>
        <v>0</v>
      </c>
      <c r="BL63" s="1126">
        <f t="shared" si="44"/>
        <v>0</v>
      </c>
      <c r="BM63" s="1131">
        <f t="shared" si="45"/>
        <v>0</v>
      </c>
    </row>
    <row r="64" spans="1:65" ht="21" customHeight="1">
      <c r="A64" s="1113" t="s">
        <v>1119</v>
      </c>
      <c r="B64" s="1140" t="s">
        <v>970</v>
      </c>
      <c r="C64" s="1521">
        <v>23920636</v>
      </c>
      <c r="D64" s="1555" t="s">
        <v>137</v>
      </c>
      <c r="E64" s="1542" t="s">
        <v>34</v>
      </c>
      <c r="F64" s="1142" t="s">
        <v>138</v>
      </c>
      <c r="G64" s="1169" t="s">
        <v>27</v>
      </c>
      <c r="H64" s="1169" t="s">
        <v>27</v>
      </c>
      <c r="I64" s="1191" t="s">
        <v>1799</v>
      </c>
      <c r="J64" s="1174" t="s">
        <v>991</v>
      </c>
      <c r="K64" s="1466">
        <v>43497</v>
      </c>
      <c r="L64" s="1463" t="s">
        <v>1241</v>
      </c>
      <c r="M64" s="1464"/>
      <c r="N64" s="1146" t="s">
        <v>914</v>
      </c>
      <c r="O64" s="1169" t="s">
        <v>1714</v>
      </c>
      <c r="P64" s="1134" t="s">
        <v>63</v>
      </c>
      <c r="Q64" s="1140" t="s">
        <v>25</v>
      </c>
      <c r="R64" s="1127">
        <f>VLOOKUP($G$9:$G$278,TABULADOR!$D$6:$E$41,2,0)</f>
        <v>23.8</v>
      </c>
      <c r="S64" s="1120">
        <f t="shared" si="32"/>
        <v>3</v>
      </c>
      <c r="T64" s="1109">
        <v>0</v>
      </c>
      <c r="U64" s="1120">
        <f t="shared" si="33"/>
        <v>3</v>
      </c>
      <c r="V64" s="1148">
        <f>VLOOKUP($U64,TABULADOR!$A$51:$B$74,2)</f>
        <v>0.06</v>
      </c>
      <c r="W64" s="1148">
        <v>0</v>
      </c>
      <c r="X64" s="1123">
        <v>0</v>
      </c>
      <c r="Y64" s="1149">
        <v>0</v>
      </c>
      <c r="Z64" s="1511">
        <v>15</v>
      </c>
      <c r="AA64" s="1126">
        <f t="shared" si="17"/>
        <v>11.9</v>
      </c>
      <c r="AB64" s="1126">
        <f t="shared" si="18"/>
        <v>0</v>
      </c>
      <c r="AC64" s="1126">
        <f t="shared" si="19"/>
        <v>0.71</v>
      </c>
      <c r="AD64" s="1126">
        <f>VLOOKUP($H$9:$H$1807,TABULADOR!$D$6:$E$41,2,0)-VLOOKUP($G$9:$G$1807,TABULADOR!$D$6:$E$41,2,0)</f>
        <v>0</v>
      </c>
      <c r="AE64" s="1126">
        <f>ROUND((TABULADOR!$D$67)*(GLOBAL!$Y64)/2,)</f>
        <v>0</v>
      </c>
      <c r="AF64" s="1126">
        <f>ROUND(((TABULADOR!$D$67)*(GLOBAL!$Y64)/2)*2,2)</f>
        <v>0</v>
      </c>
      <c r="AG64" s="1119"/>
      <c r="AH64" s="1127">
        <f t="shared" si="34"/>
        <v>12.61</v>
      </c>
      <c r="AI64" s="1150">
        <f t="shared" si="35"/>
        <v>42.033333333333331</v>
      </c>
      <c r="AJ64" s="1126">
        <v>0</v>
      </c>
      <c r="AK64" s="1126">
        <f>($AA64+$AB64+$AC64)*2/30*$Z64*TABULADOR!$D$70</f>
        <v>10.088000000000001</v>
      </c>
      <c r="AL64" s="1126"/>
      <c r="AM64" s="1126"/>
      <c r="AN64" s="1126"/>
      <c r="AO64" s="1127">
        <f t="shared" si="20"/>
        <v>0.47</v>
      </c>
      <c r="AP64" s="1127">
        <f t="shared" si="21"/>
        <v>0.55000000000000004</v>
      </c>
      <c r="AQ64" s="1127">
        <f t="shared" si="22"/>
        <v>0.06</v>
      </c>
      <c r="AR64" s="1126">
        <f t="shared" si="23"/>
        <v>0.38</v>
      </c>
      <c r="AS64" s="1127">
        <f t="shared" si="24"/>
        <v>1.06</v>
      </c>
      <c r="AT64" s="1127">
        <f t="shared" si="25"/>
        <v>1.0900000000000001</v>
      </c>
      <c r="AU64" s="1127">
        <f t="shared" si="26"/>
        <v>0.24</v>
      </c>
      <c r="AV64" s="1126">
        <f t="shared" si="27"/>
        <v>0.38</v>
      </c>
      <c r="AW64" s="1126">
        <f t="shared" si="28"/>
        <v>64.73</v>
      </c>
      <c r="AX64" s="1126">
        <f t="shared" si="29"/>
        <v>1.08</v>
      </c>
      <c r="AY64" s="1127"/>
      <c r="AZ64" s="1126">
        <f t="shared" si="30"/>
        <v>3.15</v>
      </c>
      <c r="BA64" s="1128">
        <f t="shared" si="31"/>
        <v>63.65</v>
      </c>
      <c r="BB64" s="1129"/>
      <c r="BC64" s="1130"/>
      <c r="BD64" s="1126">
        <f t="shared" si="36"/>
        <v>0</v>
      </c>
      <c r="BE64" s="1126">
        <f t="shared" si="37"/>
        <v>0</v>
      </c>
      <c r="BF64" s="1126">
        <f t="shared" si="38"/>
        <v>0</v>
      </c>
      <c r="BG64" s="1126">
        <f t="shared" si="39"/>
        <v>0</v>
      </c>
      <c r="BH64" s="1131">
        <f t="shared" si="40"/>
        <v>0</v>
      </c>
      <c r="BI64" s="1126">
        <f t="shared" si="41"/>
        <v>0</v>
      </c>
      <c r="BJ64" s="1126">
        <f t="shared" si="42"/>
        <v>0</v>
      </c>
      <c r="BK64" s="1126">
        <f t="shared" si="43"/>
        <v>0</v>
      </c>
      <c r="BL64" s="1126">
        <f t="shared" si="44"/>
        <v>0</v>
      </c>
      <c r="BM64" s="1131">
        <f t="shared" si="45"/>
        <v>0</v>
      </c>
    </row>
    <row r="65" spans="1:65" ht="21" customHeight="1">
      <c r="A65" s="1113" t="s">
        <v>1119</v>
      </c>
      <c r="B65" s="1140" t="s">
        <v>970</v>
      </c>
      <c r="C65" s="1520">
        <v>24174020</v>
      </c>
      <c r="D65" s="1555" t="s">
        <v>140</v>
      </c>
      <c r="E65" s="1544" t="s">
        <v>34</v>
      </c>
      <c r="F65" s="1142" t="s">
        <v>27</v>
      </c>
      <c r="G65" s="1142" t="s">
        <v>27</v>
      </c>
      <c r="H65" s="1142" t="s">
        <v>27</v>
      </c>
      <c r="I65" s="1191" t="s">
        <v>2138</v>
      </c>
      <c r="J65" s="1174" t="s">
        <v>991</v>
      </c>
      <c r="K65" s="1462">
        <v>43497</v>
      </c>
      <c r="L65" s="1463" t="s">
        <v>142</v>
      </c>
      <c r="M65" s="1464"/>
      <c r="N65" s="1146" t="s">
        <v>914</v>
      </c>
      <c r="O65" s="1142" t="s">
        <v>78</v>
      </c>
      <c r="P65" s="1134" t="s">
        <v>63</v>
      </c>
      <c r="Q65" s="1142" t="s">
        <v>78</v>
      </c>
      <c r="R65" s="1127">
        <f>VLOOKUP($G$9:$G$278,TABULADOR!$D$6:$E$41,2,0)</f>
        <v>23.8</v>
      </c>
      <c r="S65" s="1120">
        <f t="shared" si="32"/>
        <v>3</v>
      </c>
      <c r="T65" s="1109">
        <v>0</v>
      </c>
      <c r="U65" s="1120">
        <f t="shared" si="33"/>
        <v>3</v>
      </c>
      <c r="V65" s="1148">
        <f>VLOOKUP($U65,TABULADOR!$A$51:$B$74,2)</f>
        <v>0.06</v>
      </c>
      <c r="W65" s="1148">
        <v>0</v>
      </c>
      <c r="X65" s="1123">
        <v>3</v>
      </c>
      <c r="Y65" s="1149">
        <v>3</v>
      </c>
      <c r="Z65" s="1511">
        <v>15</v>
      </c>
      <c r="AA65" s="1126">
        <f t="shared" si="17"/>
        <v>11.9</v>
      </c>
      <c r="AB65" s="1126">
        <f t="shared" si="18"/>
        <v>0</v>
      </c>
      <c r="AC65" s="1126">
        <f t="shared" si="19"/>
        <v>0.71</v>
      </c>
      <c r="AD65" s="1126">
        <f>VLOOKUP($H$9:$H$1807,TABULADOR!$D$6:$E$41,2,0)-VLOOKUP($G$9:$G$1807,TABULADOR!$D$6:$E$41,2,0)</f>
        <v>0</v>
      </c>
      <c r="AE65" s="1126">
        <f>ROUND((TABULADOR!$D$67)*(GLOBAL!$Y65)/2,)</f>
        <v>3</v>
      </c>
      <c r="AF65" s="1126">
        <f>ROUND(((TABULADOR!$D$67)*(GLOBAL!$Y65)/2)*2,2)</f>
        <v>5.25</v>
      </c>
      <c r="AG65" s="1119"/>
      <c r="AH65" s="1127">
        <f t="shared" si="34"/>
        <v>15.61</v>
      </c>
      <c r="AI65" s="1150">
        <f t="shared" si="35"/>
        <v>42.033333333333331</v>
      </c>
      <c r="AJ65" s="1126">
        <v>0</v>
      </c>
      <c r="AK65" s="1126">
        <f>($AA65+$AB65+$AC65)*2/30*$Z65*TABULADOR!$D$70</f>
        <v>10.088000000000001</v>
      </c>
      <c r="AL65" s="1126"/>
      <c r="AM65" s="1126"/>
      <c r="AN65" s="1126"/>
      <c r="AO65" s="1127">
        <f t="shared" si="20"/>
        <v>0.57999999999999996</v>
      </c>
      <c r="AP65" s="1127">
        <f t="shared" si="21"/>
        <v>0.57999999999999996</v>
      </c>
      <c r="AQ65" s="1127">
        <f t="shared" si="22"/>
        <v>7.0000000000000007E-2</v>
      </c>
      <c r="AR65" s="1126">
        <f t="shared" si="23"/>
        <v>0.47</v>
      </c>
      <c r="AS65" s="1127">
        <f t="shared" si="24"/>
        <v>1.31</v>
      </c>
      <c r="AT65" s="1127">
        <f t="shared" si="25"/>
        <v>1.1499999999999999</v>
      </c>
      <c r="AU65" s="1127">
        <f t="shared" si="26"/>
        <v>0.28000000000000003</v>
      </c>
      <c r="AV65" s="1126">
        <f t="shared" si="27"/>
        <v>0.47</v>
      </c>
      <c r="AW65" s="1126">
        <f t="shared" si="28"/>
        <v>72.98</v>
      </c>
      <c r="AX65" s="1126">
        <f t="shared" si="29"/>
        <v>1.23</v>
      </c>
      <c r="AY65" s="1127"/>
      <c r="AZ65" s="1126">
        <f t="shared" si="30"/>
        <v>3.68</v>
      </c>
      <c r="BA65" s="1128">
        <f t="shared" si="31"/>
        <v>71.75</v>
      </c>
      <c r="BB65" s="1129"/>
      <c r="BC65" s="1130"/>
      <c r="BD65" s="1126">
        <f t="shared" si="36"/>
        <v>0</v>
      </c>
      <c r="BE65" s="1126">
        <f t="shared" si="37"/>
        <v>0</v>
      </c>
      <c r="BF65" s="1126">
        <f t="shared" si="38"/>
        <v>0</v>
      </c>
      <c r="BG65" s="1126">
        <f t="shared" si="39"/>
        <v>0</v>
      </c>
      <c r="BH65" s="1131">
        <f t="shared" si="40"/>
        <v>0</v>
      </c>
      <c r="BI65" s="1126">
        <f t="shared" si="41"/>
        <v>0</v>
      </c>
      <c r="BJ65" s="1126">
        <f t="shared" si="42"/>
        <v>0</v>
      </c>
      <c r="BK65" s="1126">
        <f t="shared" si="43"/>
        <v>0</v>
      </c>
      <c r="BL65" s="1126">
        <f t="shared" si="44"/>
        <v>0</v>
      </c>
      <c r="BM65" s="1131">
        <f t="shared" si="45"/>
        <v>0</v>
      </c>
    </row>
    <row r="66" spans="1:65" ht="21" customHeight="1">
      <c r="A66" s="1113" t="s">
        <v>1119</v>
      </c>
      <c r="B66" s="1140" t="s">
        <v>970</v>
      </c>
      <c r="C66" s="1520">
        <v>25807265</v>
      </c>
      <c r="D66" s="1555" t="s">
        <v>151</v>
      </c>
      <c r="E66" s="1541" t="s">
        <v>20</v>
      </c>
      <c r="F66" s="1142" t="s">
        <v>27</v>
      </c>
      <c r="G66" s="1142" t="s">
        <v>27</v>
      </c>
      <c r="H66" s="1142" t="s">
        <v>27</v>
      </c>
      <c r="I66" s="1249" t="s">
        <v>1802</v>
      </c>
      <c r="J66" s="1174" t="s">
        <v>991</v>
      </c>
      <c r="K66" s="1462">
        <v>43678</v>
      </c>
      <c r="L66" s="1463" t="s">
        <v>1245</v>
      </c>
      <c r="M66" s="1464"/>
      <c r="N66" s="1146" t="s">
        <v>914</v>
      </c>
      <c r="O66" s="1142" t="s">
        <v>52</v>
      </c>
      <c r="P66" s="1559" t="s">
        <v>63</v>
      </c>
      <c r="Q66" s="1142" t="s">
        <v>52</v>
      </c>
      <c r="R66" s="1127">
        <f>VLOOKUP($G$9:$G$278,TABULADOR!$D$6:$E$41,2,0)</f>
        <v>23.8</v>
      </c>
      <c r="S66" s="1120">
        <f t="shared" si="32"/>
        <v>2</v>
      </c>
      <c r="T66" s="1109">
        <v>0</v>
      </c>
      <c r="U66" s="1120">
        <f t="shared" si="33"/>
        <v>2</v>
      </c>
      <c r="V66" s="1148">
        <f>VLOOKUP($U66,TABULADOR!$A$51:$B$74,2)</f>
        <v>0.04</v>
      </c>
      <c r="W66" s="1148">
        <v>0</v>
      </c>
      <c r="X66" s="1123">
        <v>0</v>
      </c>
      <c r="Y66" s="1149">
        <v>0</v>
      </c>
      <c r="Z66" s="1511">
        <v>15</v>
      </c>
      <c r="AA66" s="1126">
        <f t="shared" si="17"/>
        <v>11.9</v>
      </c>
      <c r="AB66" s="1126">
        <f t="shared" si="18"/>
        <v>0</v>
      </c>
      <c r="AC66" s="1126">
        <f t="shared" si="19"/>
        <v>0.48</v>
      </c>
      <c r="AD66" s="1126">
        <f>VLOOKUP($H$9:$H$1807,TABULADOR!$D$6:$E$41,2,0)-VLOOKUP($G$9:$G$1807,TABULADOR!$D$6:$E$41,2,0)</f>
        <v>0</v>
      </c>
      <c r="AE66" s="1126">
        <f>ROUND((TABULADOR!$D$67)*(GLOBAL!$Y66)/2,)</f>
        <v>0</v>
      </c>
      <c r="AF66" s="1126">
        <f>ROUND(((TABULADOR!$D$67)*(GLOBAL!$Y66)/2)*2,2)</f>
        <v>0</v>
      </c>
      <c r="AG66" s="1119"/>
      <c r="AH66" s="1127">
        <f t="shared" si="34"/>
        <v>12.38</v>
      </c>
      <c r="AI66" s="1150">
        <f t="shared" si="35"/>
        <v>0</v>
      </c>
      <c r="AJ66" s="1126">
        <v>0</v>
      </c>
      <c r="AK66" s="1126">
        <v>11.5</v>
      </c>
      <c r="AL66" s="1126"/>
      <c r="AM66" s="1126"/>
      <c r="AN66" s="1126"/>
      <c r="AO66" s="1127">
        <f t="shared" si="20"/>
        <v>0.46</v>
      </c>
      <c r="AP66" s="1127">
        <f t="shared" si="21"/>
        <v>0.12</v>
      </c>
      <c r="AQ66" s="1127">
        <f t="shared" si="22"/>
        <v>0.06</v>
      </c>
      <c r="AR66" s="1126">
        <f t="shared" si="23"/>
        <v>0.37</v>
      </c>
      <c r="AS66" s="1127">
        <f t="shared" si="24"/>
        <v>1.04</v>
      </c>
      <c r="AT66" s="1127">
        <f t="shared" si="25"/>
        <v>0.25</v>
      </c>
      <c r="AU66" s="1127">
        <f t="shared" si="26"/>
        <v>0.24</v>
      </c>
      <c r="AV66" s="1126">
        <f t="shared" si="27"/>
        <v>0.37</v>
      </c>
      <c r="AW66" s="1126">
        <f t="shared" si="28"/>
        <v>23.88</v>
      </c>
      <c r="AX66" s="1126">
        <f t="shared" si="29"/>
        <v>0.64</v>
      </c>
      <c r="AY66" s="1127"/>
      <c r="AZ66" s="1126">
        <f t="shared" si="30"/>
        <v>2.27</v>
      </c>
      <c r="BA66" s="1128">
        <f t="shared" si="31"/>
        <v>23.24</v>
      </c>
      <c r="BB66" s="1129"/>
      <c r="BC66" s="1130"/>
      <c r="BD66" s="1126">
        <f t="shared" si="36"/>
        <v>0</v>
      </c>
      <c r="BE66" s="1126">
        <f t="shared" si="37"/>
        <v>0</v>
      </c>
      <c r="BF66" s="1126">
        <f t="shared" si="38"/>
        <v>0</v>
      </c>
      <c r="BG66" s="1126">
        <f t="shared" si="39"/>
        <v>0</v>
      </c>
      <c r="BH66" s="1131">
        <f t="shared" si="40"/>
        <v>0</v>
      </c>
      <c r="BI66" s="1126">
        <f t="shared" si="41"/>
        <v>0</v>
      </c>
      <c r="BJ66" s="1126">
        <f t="shared" si="42"/>
        <v>0</v>
      </c>
      <c r="BK66" s="1126">
        <f t="shared" si="43"/>
        <v>0</v>
      </c>
      <c r="BL66" s="1126">
        <f t="shared" si="44"/>
        <v>0</v>
      </c>
      <c r="BM66" s="1131">
        <f t="shared" si="45"/>
        <v>0</v>
      </c>
    </row>
    <row r="67" spans="1:65" ht="21" customHeight="1">
      <c r="A67" s="1113" t="s">
        <v>1119</v>
      </c>
      <c r="B67" s="1140" t="s">
        <v>970</v>
      </c>
      <c r="C67" s="1520">
        <v>26042064</v>
      </c>
      <c r="D67" s="1555" t="s">
        <v>154</v>
      </c>
      <c r="E67" s="1541" t="s">
        <v>34</v>
      </c>
      <c r="F67" s="1142" t="s">
        <v>155</v>
      </c>
      <c r="G67" s="1142" t="s">
        <v>27</v>
      </c>
      <c r="H67" s="1142" t="s">
        <v>27</v>
      </c>
      <c r="I67" s="1249" t="s">
        <v>1802</v>
      </c>
      <c r="J67" s="1174" t="s">
        <v>991</v>
      </c>
      <c r="K67" s="1462">
        <v>43535</v>
      </c>
      <c r="L67" s="1463" t="s">
        <v>1246</v>
      </c>
      <c r="M67" s="1464"/>
      <c r="N67" s="1146" t="s">
        <v>914</v>
      </c>
      <c r="O67" s="1169" t="s">
        <v>1714</v>
      </c>
      <c r="P67" s="1559" t="s">
        <v>63</v>
      </c>
      <c r="Q67" s="1140" t="s">
        <v>25</v>
      </c>
      <c r="R67" s="1127">
        <f>VLOOKUP($G$9:$G$278,TABULADOR!$D$6:$E$41,2,0)</f>
        <v>23.8</v>
      </c>
      <c r="S67" s="1120">
        <f t="shared" si="32"/>
        <v>2</v>
      </c>
      <c r="T67" s="1109">
        <v>0</v>
      </c>
      <c r="U67" s="1120">
        <f t="shared" si="33"/>
        <v>2</v>
      </c>
      <c r="V67" s="1148">
        <f>VLOOKUP($U67,TABULADOR!$A$51:$B$74,2)</f>
        <v>0.04</v>
      </c>
      <c r="W67" s="1148">
        <v>0</v>
      </c>
      <c r="X67" s="1123">
        <v>0</v>
      </c>
      <c r="Y67" s="1149">
        <v>0</v>
      </c>
      <c r="Z67" s="1511">
        <v>15</v>
      </c>
      <c r="AA67" s="1126">
        <f t="shared" si="17"/>
        <v>11.9</v>
      </c>
      <c r="AB67" s="1126">
        <f t="shared" si="18"/>
        <v>0</v>
      </c>
      <c r="AC67" s="1126">
        <f t="shared" si="19"/>
        <v>0.48</v>
      </c>
      <c r="AD67" s="1126">
        <f>VLOOKUP($H$9:$H$1807,TABULADOR!$D$6:$E$41,2,0)-VLOOKUP($G$9:$G$1807,TABULADOR!$D$6:$E$41,2,0)</f>
        <v>0</v>
      </c>
      <c r="AE67" s="1126">
        <f>ROUND((TABULADOR!$D$67)*(GLOBAL!$Y67)/2,)</f>
        <v>0</v>
      </c>
      <c r="AF67" s="1126">
        <f>ROUND(((TABULADOR!$D$67)*(GLOBAL!$Y67)/2)*2,2)</f>
        <v>0</v>
      </c>
      <c r="AG67" s="1119"/>
      <c r="AH67" s="1127">
        <f t="shared" si="34"/>
        <v>12.38</v>
      </c>
      <c r="AI67" s="1150">
        <f t="shared" si="35"/>
        <v>0</v>
      </c>
      <c r="AJ67" s="1126">
        <v>0</v>
      </c>
      <c r="AK67" s="1126">
        <v>11.5</v>
      </c>
      <c r="AL67" s="1126"/>
      <c r="AM67" s="1126"/>
      <c r="AN67" s="1126"/>
      <c r="AO67" s="1127">
        <f t="shared" si="20"/>
        <v>0.46</v>
      </c>
      <c r="AP67" s="1127">
        <f t="shared" si="21"/>
        <v>0.12</v>
      </c>
      <c r="AQ67" s="1127">
        <f t="shared" si="22"/>
        <v>0.06</v>
      </c>
      <c r="AR67" s="1126">
        <f t="shared" si="23"/>
        <v>0.37</v>
      </c>
      <c r="AS67" s="1127">
        <f t="shared" si="24"/>
        <v>1.04</v>
      </c>
      <c r="AT67" s="1127">
        <f t="shared" si="25"/>
        <v>0.25</v>
      </c>
      <c r="AU67" s="1127">
        <f t="shared" si="26"/>
        <v>0.24</v>
      </c>
      <c r="AV67" s="1126">
        <f t="shared" si="27"/>
        <v>0.37</v>
      </c>
      <c r="AW67" s="1126">
        <f t="shared" si="28"/>
        <v>23.88</v>
      </c>
      <c r="AX67" s="1126">
        <f t="shared" si="29"/>
        <v>0.64</v>
      </c>
      <c r="AY67" s="1127"/>
      <c r="AZ67" s="1126">
        <f t="shared" si="30"/>
        <v>2.27</v>
      </c>
      <c r="BA67" s="1128">
        <f t="shared" si="31"/>
        <v>23.24</v>
      </c>
      <c r="BB67" s="1129"/>
      <c r="BC67" s="1130"/>
      <c r="BD67" s="1126">
        <f t="shared" si="36"/>
        <v>0</v>
      </c>
      <c r="BE67" s="1126">
        <f t="shared" si="37"/>
        <v>0</v>
      </c>
      <c r="BF67" s="1126">
        <f t="shared" si="38"/>
        <v>0</v>
      </c>
      <c r="BG67" s="1126">
        <f t="shared" si="39"/>
        <v>0</v>
      </c>
      <c r="BH67" s="1131">
        <f t="shared" si="40"/>
        <v>0</v>
      </c>
      <c r="BI67" s="1126">
        <f t="shared" si="41"/>
        <v>0</v>
      </c>
      <c r="BJ67" s="1126">
        <f t="shared" si="42"/>
        <v>0</v>
      </c>
      <c r="BK67" s="1126">
        <f t="shared" si="43"/>
        <v>0</v>
      </c>
      <c r="BL67" s="1126">
        <f t="shared" si="44"/>
        <v>0</v>
      </c>
      <c r="BM67" s="1131">
        <f t="shared" si="45"/>
        <v>0</v>
      </c>
    </row>
    <row r="68" spans="1:65" ht="21" customHeight="1">
      <c r="A68" s="1113" t="s">
        <v>1119</v>
      </c>
      <c r="B68" s="1140" t="s">
        <v>970</v>
      </c>
      <c r="C68" s="1520">
        <v>26042065</v>
      </c>
      <c r="D68" s="1555" t="s">
        <v>157</v>
      </c>
      <c r="E68" s="1541" t="s">
        <v>34</v>
      </c>
      <c r="F68" s="1142" t="s">
        <v>158</v>
      </c>
      <c r="G68" s="1142" t="s">
        <v>27</v>
      </c>
      <c r="H68" s="1142" t="s">
        <v>27</v>
      </c>
      <c r="I68" s="1191" t="s">
        <v>1799</v>
      </c>
      <c r="J68" s="1174" t="s">
        <v>991</v>
      </c>
      <c r="K68" s="1462">
        <v>43535</v>
      </c>
      <c r="L68" s="1463" t="s">
        <v>1247</v>
      </c>
      <c r="M68" s="1464"/>
      <c r="N68" s="1146" t="s">
        <v>914</v>
      </c>
      <c r="O68" s="1169" t="s">
        <v>1714</v>
      </c>
      <c r="P68" s="1559" t="s">
        <v>63</v>
      </c>
      <c r="Q68" s="1140" t="s">
        <v>25</v>
      </c>
      <c r="R68" s="1127">
        <f>VLOOKUP($G$9:$G$278,TABULADOR!$D$6:$E$41,2,0)</f>
        <v>23.8</v>
      </c>
      <c r="S68" s="1120">
        <f t="shared" si="32"/>
        <v>2</v>
      </c>
      <c r="T68" s="1109">
        <v>0</v>
      </c>
      <c r="U68" s="1120">
        <f t="shared" si="33"/>
        <v>2</v>
      </c>
      <c r="V68" s="1148">
        <f>VLOOKUP($U68,TABULADOR!$A$51:$B$74,2)</f>
        <v>0.04</v>
      </c>
      <c r="W68" s="1148">
        <v>0</v>
      </c>
      <c r="X68" s="1123">
        <v>0</v>
      </c>
      <c r="Y68" s="1149">
        <v>0</v>
      </c>
      <c r="Z68" s="1511">
        <v>15</v>
      </c>
      <c r="AA68" s="1126">
        <f t="shared" si="17"/>
        <v>11.9</v>
      </c>
      <c r="AB68" s="1126">
        <f t="shared" si="18"/>
        <v>0</v>
      </c>
      <c r="AC68" s="1126">
        <f t="shared" si="19"/>
        <v>0.48</v>
      </c>
      <c r="AD68" s="1126">
        <f>VLOOKUP($H$9:$H$1807,TABULADOR!$D$6:$E$41,2,0)-VLOOKUP($G$9:$G$1807,TABULADOR!$D$6:$E$41,2,0)</f>
        <v>0</v>
      </c>
      <c r="AE68" s="1126">
        <f>ROUND((TABULADOR!$D$67)*(GLOBAL!$Y68)/2,)</f>
        <v>0</v>
      </c>
      <c r="AF68" s="1126">
        <f>ROUND(((TABULADOR!$D$67)*(GLOBAL!$Y68)/2)*2,2)</f>
        <v>0</v>
      </c>
      <c r="AG68" s="1119"/>
      <c r="AH68" s="1127">
        <f t="shared" si="34"/>
        <v>12.38</v>
      </c>
      <c r="AI68" s="1150">
        <f t="shared" si="35"/>
        <v>0</v>
      </c>
      <c r="AJ68" s="1126">
        <v>0</v>
      </c>
      <c r="AK68" s="1126">
        <v>11.5</v>
      </c>
      <c r="AL68" s="1126"/>
      <c r="AM68" s="1126"/>
      <c r="AN68" s="1126"/>
      <c r="AO68" s="1127">
        <f t="shared" si="20"/>
        <v>0.46</v>
      </c>
      <c r="AP68" s="1127">
        <f t="shared" si="21"/>
        <v>0.12</v>
      </c>
      <c r="AQ68" s="1127">
        <f t="shared" si="22"/>
        <v>0.06</v>
      </c>
      <c r="AR68" s="1126">
        <f t="shared" si="23"/>
        <v>0.37</v>
      </c>
      <c r="AS68" s="1127">
        <f t="shared" si="24"/>
        <v>1.04</v>
      </c>
      <c r="AT68" s="1127">
        <f t="shared" si="25"/>
        <v>0.25</v>
      </c>
      <c r="AU68" s="1127">
        <f t="shared" si="26"/>
        <v>0.24</v>
      </c>
      <c r="AV68" s="1126">
        <f t="shared" si="27"/>
        <v>0.37</v>
      </c>
      <c r="AW68" s="1126">
        <f t="shared" si="28"/>
        <v>23.88</v>
      </c>
      <c r="AX68" s="1126">
        <f t="shared" si="29"/>
        <v>0.64</v>
      </c>
      <c r="AY68" s="1127"/>
      <c r="AZ68" s="1126">
        <f t="shared" si="30"/>
        <v>2.27</v>
      </c>
      <c r="BA68" s="1128">
        <f t="shared" si="31"/>
        <v>23.24</v>
      </c>
      <c r="BB68" s="1129"/>
      <c r="BC68" s="1130"/>
      <c r="BD68" s="1126">
        <f t="shared" si="36"/>
        <v>0</v>
      </c>
      <c r="BE68" s="1126">
        <f t="shared" si="37"/>
        <v>0</v>
      </c>
      <c r="BF68" s="1126">
        <f t="shared" si="38"/>
        <v>0</v>
      </c>
      <c r="BG68" s="1126">
        <f t="shared" si="39"/>
        <v>0</v>
      </c>
      <c r="BH68" s="1131">
        <f t="shared" si="40"/>
        <v>0</v>
      </c>
      <c r="BI68" s="1126">
        <f t="shared" si="41"/>
        <v>0</v>
      </c>
      <c r="BJ68" s="1126">
        <f t="shared" si="42"/>
        <v>0</v>
      </c>
      <c r="BK68" s="1126">
        <f t="shared" si="43"/>
        <v>0</v>
      </c>
      <c r="BL68" s="1126">
        <f t="shared" si="44"/>
        <v>0</v>
      </c>
      <c r="BM68" s="1131">
        <f t="shared" si="45"/>
        <v>0</v>
      </c>
    </row>
    <row r="69" spans="1:65" ht="21" customHeight="1">
      <c r="A69" s="1113" t="s">
        <v>1119</v>
      </c>
      <c r="B69" s="1140" t="s">
        <v>970</v>
      </c>
      <c r="C69" s="1520">
        <v>26159664</v>
      </c>
      <c r="D69" s="1555" t="s">
        <v>159</v>
      </c>
      <c r="E69" s="1541" t="s">
        <v>34</v>
      </c>
      <c r="F69" s="1142" t="s">
        <v>160</v>
      </c>
      <c r="G69" s="1142" t="s">
        <v>27</v>
      </c>
      <c r="H69" s="1142" t="s">
        <v>27</v>
      </c>
      <c r="I69" s="1363" t="s">
        <v>161</v>
      </c>
      <c r="J69" s="1174" t="s">
        <v>991</v>
      </c>
      <c r="K69" s="1462">
        <v>43346</v>
      </c>
      <c r="L69" s="1463" t="s">
        <v>1248</v>
      </c>
      <c r="M69" s="1464"/>
      <c r="N69" s="1146" t="s">
        <v>914</v>
      </c>
      <c r="O69" s="1169" t="s">
        <v>1714</v>
      </c>
      <c r="P69" s="1146" t="s">
        <v>2330</v>
      </c>
      <c r="Q69" s="1140" t="s">
        <v>25</v>
      </c>
      <c r="R69" s="1127">
        <f>VLOOKUP($G$9:$G$278,TABULADOR!$D$6:$E$41,2,0)</f>
        <v>23.8</v>
      </c>
      <c r="S69" s="1120">
        <f t="shared" si="32"/>
        <v>3</v>
      </c>
      <c r="T69" s="1109">
        <v>0</v>
      </c>
      <c r="U69" s="1120">
        <f t="shared" si="33"/>
        <v>3</v>
      </c>
      <c r="V69" s="1148">
        <f>VLOOKUP($U69,TABULADOR!$A$51:$B$74,2)</f>
        <v>0.06</v>
      </c>
      <c r="W69" s="1148">
        <v>0.3</v>
      </c>
      <c r="X69" s="1123">
        <v>0</v>
      </c>
      <c r="Y69" s="1149">
        <v>0</v>
      </c>
      <c r="Z69" s="1511">
        <v>15</v>
      </c>
      <c r="AA69" s="1126">
        <f t="shared" si="17"/>
        <v>11.9</v>
      </c>
      <c r="AB69" s="1126">
        <f t="shared" si="18"/>
        <v>3.57</v>
      </c>
      <c r="AC69" s="1126">
        <f t="shared" si="19"/>
        <v>0.71</v>
      </c>
      <c r="AD69" s="1126">
        <f>VLOOKUP($H$9:$H$1807,TABULADOR!$D$6:$E$41,2,0)-VLOOKUP($G$9:$G$1807,TABULADOR!$D$6:$E$41,2,0)</f>
        <v>0</v>
      </c>
      <c r="AE69" s="1126">
        <f>ROUND((TABULADOR!$D$67)*(GLOBAL!$Y69)/2,)</f>
        <v>0</v>
      </c>
      <c r="AF69" s="1126">
        <f>ROUND(((TABULADOR!$D$67)*(GLOBAL!$Y69)/2)*2,2)</f>
        <v>0</v>
      </c>
      <c r="AG69" s="1119"/>
      <c r="AH69" s="1127">
        <f t="shared" si="34"/>
        <v>16.18</v>
      </c>
      <c r="AI69" s="1150">
        <f t="shared" si="35"/>
        <v>0</v>
      </c>
      <c r="AJ69" s="1126">
        <v>0</v>
      </c>
      <c r="AK69" s="1126">
        <f>($AA69+$AB69+$AC69)*2/30*$Z69*TABULADOR!$D$70</f>
        <v>12.944000000000001</v>
      </c>
      <c r="AL69" s="1126"/>
      <c r="AM69" s="1126"/>
      <c r="AN69" s="1126"/>
      <c r="AO69" s="1127">
        <f t="shared" si="20"/>
        <v>0.6</v>
      </c>
      <c r="AP69" s="1127">
        <f t="shared" si="21"/>
        <v>0.16</v>
      </c>
      <c r="AQ69" s="1127">
        <f t="shared" si="22"/>
        <v>7.0000000000000007E-2</v>
      </c>
      <c r="AR69" s="1126">
        <f t="shared" si="23"/>
        <v>0.49</v>
      </c>
      <c r="AS69" s="1127">
        <f t="shared" si="24"/>
        <v>1.35</v>
      </c>
      <c r="AT69" s="1127">
        <f t="shared" si="25"/>
        <v>0.32</v>
      </c>
      <c r="AU69" s="1127">
        <f t="shared" si="26"/>
        <v>0.28000000000000003</v>
      </c>
      <c r="AV69" s="1126">
        <f t="shared" si="27"/>
        <v>0.49</v>
      </c>
      <c r="AW69" s="1126">
        <f t="shared" si="28"/>
        <v>29.12</v>
      </c>
      <c r="AX69" s="1126">
        <f t="shared" si="29"/>
        <v>0.83</v>
      </c>
      <c r="AY69" s="1127"/>
      <c r="AZ69" s="1126">
        <f t="shared" si="30"/>
        <v>2.93</v>
      </c>
      <c r="BA69" s="1128">
        <f t="shared" si="31"/>
        <v>28.29</v>
      </c>
      <c r="BB69" s="1129"/>
      <c r="BC69" s="1130"/>
      <c r="BD69" s="1126">
        <f t="shared" si="36"/>
        <v>0</v>
      </c>
      <c r="BE69" s="1126">
        <f t="shared" si="37"/>
        <v>0</v>
      </c>
      <c r="BF69" s="1126">
        <f t="shared" si="38"/>
        <v>0</v>
      </c>
      <c r="BG69" s="1126">
        <f t="shared" si="39"/>
        <v>0</v>
      </c>
      <c r="BH69" s="1131">
        <f t="shared" si="40"/>
        <v>0</v>
      </c>
      <c r="BI69" s="1126">
        <f t="shared" si="41"/>
        <v>0</v>
      </c>
      <c r="BJ69" s="1126">
        <f t="shared" si="42"/>
        <v>0</v>
      </c>
      <c r="BK69" s="1126">
        <f t="shared" si="43"/>
        <v>0</v>
      </c>
      <c r="BL69" s="1126">
        <f t="shared" si="44"/>
        <v>0</v>
      </c>
      <c r="BM69" s="1131">
        <f t="shared" si="45"/>
        <v>0</v>
      </c>
    </row>
    <row r="70" spans="1:65" ht="21" customHeight="1">
      <c r="A70" s="1113" t="s">
        <v>1119</v>
      </c>
      <c r="B70" s="1140" t="s">
        <v>970</v>
      </c>
      <c r="C70" s="1520">
        <v>26712833</v>
      </c>
      <c r="D70" s="1555" t="s">
        <v>163</v>
      </c>
      <c r="E70" s="1544" t="s">
        <v>34</v>
      </c>
      <c r="F70" s="1142" t="s">
        <v>27</v>
      </c>
      <c r="G70" s="1142" t="s">
        <v>27</v>
      </c>
      <c r="H70" s="1142" t="s">
        <v>27</v>
      </c>
      <c r="I70" s="1191" t="s">
        <v>69</v>
      </c>
      <c r="J70" s="1174" t="s">
        <v>991</v>
      </c>
      <c r="K70" s="1462">
        <v>43617</v>
      </c>
      <c r="L70" s="1464"/>
      <c r="M70" s="1463" t="s">
        <v>1531</v>
      </c>
      <c r="N70" s="1197" t="s">
        <v>974</v>
      </c>
      <c r="O70" s="1142" t="s">
        <v>39</v>
      </c>
      <c r="P70" s="1465" t="s">
        <v>1984</v>
      </c>
      <c r="Q70" s="1142" t="s">
        <v>39</v>
      </c>
      <c r="R70" s="1127">
        <f>VLOOKUP($G$9:$G$278,TABULADOR!$D$6:$E$41,2,0)</f>
        <v>23.8</v>
      </c>
      <c r="S70" s="1120">
        <f t="shared" si="32"/>
        <v>2</v>
      </c>
      <c r="T70" s="1109">
        <v>0</v>
      </c>
      <c r="U70" s="1120">
        <f t="shared" si="33"/>
        <v>2</v>
      </c>
      <c r="V70" s="1148">
        <f>VLOOKUP($U70,TABULADOR!$A$51:$B$74,2)</f>
        <v>0.04</v>
      </c>
      <c r="W70" s="1148">
        <v>0.3</v>
      </c>
      <c r="X70" s="1123">
        <v>0</v>
      </c>
      <c r="Y70" s="1149">
        <v>0</v>
      </c>
      <c r="Z70" s="1511">
        <v>15</v>
      </c>
      <c r="AA70" s="1126">
        <f t="shared" si="17"/>
        <v>11.9</v>
      </c>
      <c r="AB70" s="1126">
        <f t="shared" si="18"/>
        <v>3.57</v>
      </c>
      <c r="AC70" s="1126">
        <f t="shared" si="19"/>
        <v>0.48</v>
      </c>
      <c r="AD70" s="1126">
        <f>VLOOKUP($H$9:$H$1807,TABULADOR!$D$6:$E$41,2,0)-VLOOKUP($G$9:$G$1807,TABULADOR!$D$6:$E$41,2,0)</f>
        <v>0</v>
      </c>
      <c r="AE70" s="1126">
        <f>ROUND((TABULADOR!$D$67)*(GLOBAL!$Y70)/2,)</f>
        <v>0</v>
      </c>
      <c r="AF70" s="1126">
        <f>ROUND(((TABULADOR!$D$67)*(GLOBAL!$Y70)/2)*2,2)</f>
        <v>0</v>
      </c>
      <c r="AG70" s="1119"/>
      <c r="AH70" s="1127">
        <f t="shared" si="34"/>
        <v>15.950000000000001</v>
      </c>
      <c r="AI70" s="1150">
        <f t="shared" si="35"/>
        <v>0</v>
      </c>
      <c r="AJ70" s="1126">
        <v>0</v>
      </c>
      <c r="AK70" s="1126">
        <f>($AA70+$AB70+$AC70)*2/30*$Z70*TABULADOR!$D$70</f>
        <v>12.760000000000003</v>
      </c>
      <c r="AL70" s="1126"/>
      <c r="AM70" s="1126"/>
      <c r="AN70" s="1126"/>
      <c r="AO70" s="1127">
        <f t="shared" si="20"/>
        <v>0.59</v>
      </c>
      <c r="AP70" s="1127">
        <f t="shared" si="21"/>
        <v>0.16</v>
      </c>
      <c r="AQ70" s="1127">
        <f t="shared" si="22"/>
        <v>7.0000000000000007E-2</v>
      </c>
      <c r="AR70" s="1126">
        <f t="shared" si="23"/>
        <v>0.48</v>
      </c>
      <c r="AS70" s="1127">
        <f t="shared" si="24"/>
        <v>1.33</v>
      </c>
      <c r="AT70" s="1127">
        <f t="shared" si="25"/>
        <v>0.32</v>
      </c>
      <c r="AU70" s="1127">
        <f t="shared" si="26"/>
        <v>0.28000000000000003</v>
      </c>
      <c r="AV70" s="1126">
        <f t="shared" si="27"/>
        <v>0.48</v>
      </c>
      <c r="AW70" s="1126">
        <f t="shared" si="28"/>
        <v>28.71</v>
      </c>
      <c r="AX70" s="1126">
        <f t="shared" si="29"/>
        <v>0.82</v>
      </c>
      <c r="AY70" s="1127"/>
      <c r="AZ70" s="1126">
        <f t="shared" si="30"/>
        <v>2.89</v>
      </c>
      <c r="BA70" s="1128">
        <f t="shared" si="31"/>
        <v>27.89</v>
      </c>
      <c r="BB70" s="1129"/>
      <c r="BC70" s="1130"/>
      <c r="BD70" s="1126">
        <f t="shared" si="36"/>
        <v>0</v>
      </c>
      <c r="BE70" s="1126">
        <f t="shared" si="37"/>
        <v>0</v>
      </c>
      <c r="BF70" s="1126">
        <f t="shared" si="38"/>
        <v>0</v>
      </c>
      <c r="BG70" s="1126">
        <f t="shared" si="39"/>
        <v>0</v>
      </c>
      <c r="BH70" s="1131">
        <f t="shared" si="40"/>
        <v>0</v>
      </c>
      <c r="BI70" s="1126">
        <f t="shared" si="41"/>
        <v>0</v>
      </c>
      <c r="BJ70" s="1126">
        <f t="shared" si="42"/>
        <v>0</v>
      </c>
      <c r="BK70" s="1126">
        <f t="shared" si="43"/>
        <v>0</v>
      </c>
      <c r="BL70" s="1126">
        <f t="shared" si="44"/>
        <v>0</v>
      </c>
      <c r="BM70" s="1131">
        <f t="shared" si="45"/>
        <v>0</v>
      </c>
    </row>
    <row r="71" spans="1:65" ht="21" customHeight="1">
      <c r="A71" s="1113" t="s">
        <v>1119</v>
      </c>
      <c r="B71" s="1140" t="s">
        <v>970</v>
      </c>
      <c r="C71" s="1520">
        <v>26831632</v>
      </c>
      <c r="D71" s="1555" t="s">
        <v>164</v>
      </c>
      <c r="E71" s="1541" t="s">
        <v>34</v>
      </c>
      <c r="F71" s="1142" t="s">
        <v>27</v>
      </c>
      <c r="G71" s="1142" t="s">
        <v>27</v>
      </c>
      <c r="H71" s="1142" t="s">
        <v>27</v>
      </c>
      <c r="I71" s="1249" t="s">
        <v>1802</v>
      </c>
      <c r="J71" s="1174" t="s">
        <v>991</v>
      </c>
      <c r="K71" s="1462">
        <v>43388</v>
      </c>
      <c r="L71" s="1463" t="s">
        <v>1250</v>
      </c>
      <c r="M71" s="1464"/>
      <c r="N71" s="1146" t="s">
        <v>914</v>
      </c>
      <c r="O71" s="1142" t="s">
        <v>39</v>
      </c>
      <c r="P71" s="1559" t="s">
        <v>63</v>
      </c>
      <c r="Q71" s="1142" t="s">
        <v>39</v>
      </c>
      <c r="R71" s="1127">
        <f>VLOOKUP($G$9:$G$278,TABULADOR!$D$6:$E$41,2,0)</f>
        <v>23.8</v>
      </c>
      <c r="S71" s="1120">
        <f t="shared" si="32"/>
        <v>3</v>
      </c>
      <c r="T71" s="1109">
        <v>0</v>
      </c>
      <c r="U71" s="1120">
        <f t="shared" si="33"/>
        <v>3</v>
      </c>
      <c r="V71" s="1148">
        <f>VLOOKUP($U71,TABULADOR!$A$51:$B$74,2)</f>
        <v>0.06</v>
      </c>
      <c r="W71" s="1148">
        <v>0</v>
      </c>
      <c r="X71" s="1123">
        <v>0</v>
      </c>
      <c r="Y71" s="1149">
        <v>0</v>
      </c>
      <c r="Z71" s="1511">
        <v>15</v>
      </c>
      <c r="AA71" s="1126">
        <f t="shared" si="17"/>
        <v>11.9</v>
      </c>
      <c r="AB71" s="1126">
        <f t="shared" si="18"/>
        <v>0</v>
      </c>
      <c r="AC71" s="1126">
        <f t="shared" si="19"/>
        <v>0.71</v>
      </c>
      <c r="AD71" s="1126">
        <f>VLOOKUP($H$9:$H$1807,TABULADOR!$D$6:$E$41,2,0)-VLOOKUP($G$9:$G$1807,TABULADOR!$D$6:$E$41,2,0)</f>
        <v>0</v>
      </c>
      <c r="AE71" s="1126">
        <f>ROUND((TABULADOR!$D$67)*(GLOBAL!$Y71)/2,)</f>
        <v>0</v>
      </c>
      <c r="AF71" s="1126">
        <f>ROUND(((TABULADOR!$D$67)*(GLOBAL!$Y71)/2)*2,2)</f>
        <v>0</v>
      </c>
      <c r="AG71" s="1119"/>
      <c r="AH71" s="1127">
        <f t="shared" si="34"/>
        <v>12.61</v>
      </c>
      <c r="AI71" s="1150">
        <f t="shared" si="35"/>
        <v>0</v>
      </c>
      <c r="AJ71" s="1126">
        <v>0</v>
      </c>
      <c r="AK71" s="1126">
        <f>($AA71+$AB71+$AC71)*2/30*$Z71*TABULADOR!$D$70</f>
        <v>10.088000000000001</v>
      </c>
      <c r="AL71" s="1126"/>
      <c r="AM71" s="1126"/>
      <c r="AN71" s="1126"/>
      <c r="AO71" s="1127">
        <f t="shared" si="20"/>
        <v>0.47</v>
      </c>
      <c r="AP71" s="1127">
        <f t="shared" si="21"/>
        <v>0.13</v>
      </c>
      <c r="AQ71" s="1127">
        <f t="shared" si="22"/>
        <v>0.06</v>
      </c>
      <c r="AR71" s="1126">
        <f t="shared" si="23"/>
        <v>0.38</v>
      </c>
      <c r="AS71" s="1127">
        <f t="shared" si="24"/>
        <v>1.06</v>
      </c>
      <c r="AT71" s="1127">
        <f t="shared" si="25"/>
        <v>0.25</v>
      </c>
      <c r="AU71" s="1127">
        <f t="shared" si="26"/>
        <v>0.24</v>
      </c>
      <c r="AV71" s="1126">
        <f t="shared" si="27"/>
        <v>0.38</v>
      </c>
      <c r="AW71" s="1126">
        <f t="shared" si="28"/>
        <v>22.7</v>
      </c>
      <c r="AX71" s="1126">
        <f t="shared" si="29"/>
        <v>0.66</v>
      </c>
      <c r="AY71" s="1127"/>
      <c r="AZ71" s="1126">
        <f t="shared" si="30"/>
        <v>2.31</v>
      </c>
      <c r="BA71" s="1128">
        <f t="shared" si="31"/>
        <v>22.04</v>
      </c>
      <c r="BB71" s="1129"/>
      <c r="BC71" s="1130"/>
      <c r="BD71" s="1126">
        <f t="shared" si="36"/>
        <v>0</v>
      </c>
      <c r="BE71" s="1126">
        <f t="shared" si="37"/>
        <v>0</v>
      </c>
      <c r="BF71" s="1126">
        <f t="shared" si="38"/>
        <v>0</v>
      </c>
      <c r="BG71" s="1126">
        <f t="shared" si="39"/>
        <v>0</v>
      </c>
      <c r="BH71" s="1131">
        <f t="shared" si="40"/>
        <v>0</v>
      </c>
      <c r="BI71" s="1126">
        <f t="shared" si="41"/>
        <v>0</v>
      </c>
      <c r="BJ71" s="1126">
        <f t="shared" si="42"/>
        <v>0</v>
      </c>
      <c r="BK71" s="1126">
        <f t="shared" si="43"/>
        <v>0</v>
      </c>
      <c r="BL71" s="1126">
        <f t="shared" si="44"/>
        <v>0</v>
      </c>
      <c r="BM71" s="1131">
        <f t="shared" si="45"/>
        <v>0</v>
      </c>
    </row>
    <row r="72" spans="1:65" ht="21" customHeight="1">
      <c r="A72" s="1113" t="s">
        <v>1119</v>
      </c>
      <c r="B72" s="1140" t="s">
        <v>970</v>
      </c>
      <c r="C72" s="1520">
        <v>26967944</v>
      </c>
      <c r="D72" s="1555" t="s">
        <v>165</v>
      </c>
      <c r="E72" s="1541" t="s">
        <v>20</v>
      </c>
      <c r="F72" s="1142" t="s">
        <v>59</v>
      </c>
      <c r="G72" s="1155" t="s">
        <v>59</v>
      </c>
      <c r="H72" s="1155" t="s">
        <v>59</v>
      </c>
      <c r="I72" s="1249" t="s">
        <v>1802</v>
      </c>
      <c r="J72" s="1174" t="s">
        <v>991</v>
      </c>
      <c r="K72" s="1462">
        <v>43199</v>
      </c>
      <c r="L72" s="1463" t="s">
        <v>1251</v>
      </c>
      <c r="M72" s="1464"/>
      <c r="N72" s="1146" t="s">
        <v>914</v>
      </c>
      <c r="O72" s="1169" t="s">
        <v>1714</v>
      </c>
      <c r="P72" s="1559" t="s">
        <v>63</v>
      </c>
      <c r="Q72" s="1140" t="s">
        <v>25</v>
      </c>
      <c r="R72" s="1127">
        <f>VLOOKUP($G$9:$G$278,TABULADOR!$D$6:$E$41,2,0)</f>
        <v>25.9</v>
      </c>
      <c r="S72" s="1120">
        <f t="shared" si="32"/>
        <v>3</v>
      </c>
      <c r="T72" s="1109">
        <v>0</v>
      </c>
      <c r="U72" s="1120">
        <f t="shared" si="33"/>
        <v>3</v>
      </c>
      <c r="V72" s="1148">
        <f>VLOOKUP($U72,TABULADOR!$A$51:$B$74,2)</f>
        <v>0.06</v>
      </c>
      <c r="W72" s="1148">
        <v>0</v>
      </c>
      <c r="X72" s="1123">
        <v>1</v>
      </c>
      <c r="Y72" s="1149">
        <v>1</v>
      </c>
      <c r="Z72" s="1511">
        <v>15</v>
      </c>
      <c r="AA72" s="1126">
        <f t="shared" si="17"/>
        <v>12.95</v>
      </c>
      <c r="AB72" s="1126">
        <f t="shared" si="18"/>
        <v>0</v>
      </c>
      <c r="AC72" s="1126">
        <f t="shared" si="19"/>
        <v>0.78</v>
      </c>
      <c r="AD72" s="1126">
        <f>VLOOKUP($H$9:$H$1807,TABULADOR!$D$6:$E$41,2,0)-VLOOKUP($G$9:$G$1807,TABULADOR!$D$6:$E$41,2,0)</f>
        <v>0</v>
      </c>
      <c r="AE72" s="1126">
        <f>ROUND((TABULADOR!$D$67)*(GLOBAL!$Y72)/2,)</f>
        <v>1</v>
      </c>
      <c r="AF72" s="1126">
        <f>ROUND(((TABULADOR!$D$67)*(GLOBAL!$Y72)/2)*2,2)</f>
        <v>1.75</v>
      </c>
      <c r="AG72" s="1119"/>
      <c r="AH72" s="1127">
        <f t="shared" si="34"/>
        <v>14.729999999999999</v>
      </c>
      <c r="AI72" s="1150">
        <f t="shared" si="35"/>
        <v>0</v>
      </c>
      <c r="AJ72" s="1126">
        <v>0</v>
      </c>
      <c r="AK72" s="1126">
        <f>($AA72+$AB72+$AC72)*2/30*$Z72*TABULADOR!$D$70</f>
        <v>10.984</v>
      </c>
      <c r="AL72" s="1126">
        <v>40</v>
      </c>
      <c r="AM72" s="1126"/>
      <c r="AN72" s="1126"/>
      <c r="AO72" s="1127">
        <f t="shared" si="20"/>
        <v>0.54</v>
      </c>
      <c r="AP72" s="1127">
        <f t="shared" si="21"/>
        <v>0.15</v>
      </c>
      <c r="AQ72" s="1127">
        <f t="shared" si="22"/>
        <v>7.0000000000000007E-2</v>
      </c>
      <c r="AR72" s="1126">
        <f t="shared" si="23"/>
        <v>0.44</v>
      </c>
      <c r="AS72" s="1127">
        <f t="shared" si="24"/>
        <v>1.22</v>
      </c>
      <c r="AT72" s="1127">
        <f t="shared" si="25"/>
        <v>0.28999999999999998</v>
      </c>
      <c r="AU72" s="1127">
        <f t="shared" si="26"/>
        <v>0.28000000000000003</v>
      </c>
      <c r="AV72" s="1126">
        <f t="shared" si="27"/>
        <v>0.44</v>
      </c>
      <c r="AW72" s="1126">
        <f t="shared" si="28"/>
        <v>67.459999999999994</v>
      </c>
      <c r="AX72" s="1126">
        <f t="shared" si="29"/>
        <v>0.76</v>
      </c>
      <c r="AY72" s="1127"/>
      <c r="AZ72" s="1126">
        <f t="shared" si="30"/>
        <v>2.67</v>
      </c>
      <c r="BA72" s="1128">
        <f t="shared" si="31"/>
        <v>66.7</v>
      </c>
      <c r="BB72" s="1129"/>
      <c r="BC72" s="1130"/>
      <c r="BD72" s="1126">
        <f t="shared" si="36"/>
        <v>0</v>
      </c>
      <c r="BE72" s="1126">
        <f t="shared" si="37"/>
        <v>0</v>
      </c>
      <c r="BF72" s="1126">
        <f t="shared" si="38"/>
        <v>0</v>
      </c>
      <c r="BG72" s="1126">
        <f t="shared" si="39"/>
        <v>0</v>
      </c>
      <c r="BH72" s="1131">
        <f t="shared" si="40"/>
        <v>0</v>
      </c>
      <c r="BI72" s="1126">
        <f t="shared" si="41"/>
        <v>0</v>
      </c>
      <c r="BJ72" s="1126">
        <f t="shared" si="42"/>
        <v>0</v>
      </c>
      <c r="BK72" s="1126">
        <f t="shared" si="43"/>
        <v>0</v>
      </c>
      <c r="BL72" s="1126">
        <f t="shared" si="44"/>
        <v>0</v>
      </c>
      <c r="BM72" s="1131">
        <f t="shared" si="45"/>
        <v>0</v>
      </c>
    </row>
    <row r="73" spans="1:65" ht="21" customHeight="1">
      <c r="A73" s="1113" t="s">
        <v>1119</v>
      </c>
      <c r="B73" s="1140" t="s">
        <v>970</v>
      </c>
      <c r="C73" s="1520">
        <v>28209733</v>
      </c>
      <c r="D73" s="1555" t="s">
        <v>1148</v>
      </c>
      <c r="E73" s="1541" t="s">
        <v>20</v>
      </c>
      <c r="F73" s="1142" t="s">
        <v>27</v>
      </c>
      <c r="G73" s="1142" t="s">
        <v>27</v>
      </c>
      <c r="H73" s="1142" t="s">
        <v>27</v>
      </c>
      <c r="I73" s="1174" t="s">
        <v>2292</v>
      </c>
      <c r="J73" s="1174" t="s">
        <v>991</v>
      </c>
      <c r="K73" s="1462">
        <v>43678</v>
      </c>
      <c r="L73" s="1463" t="s">
        <v>1256</v>
      </c>
      <c r="M73" s="1464"/>
      <c r="N73" s="1160" t="s">
        <v>914</v>
      </c>
      <c r="O73" s="1142" t="s">
        <v>94</v>
      </c>
      <c r="P73" s="1134" t="s">
        <v>63</v>
      </c>
      <c r="Q73" s="1142" t="s">
        <v>94</v>
      </c>
      <c r="R73" s="1127">
        <f>VLOOKUP($G$9:$G$278,TABULADOR!$D$6:$E$41,2,0)</f>
        <v>23.8</v>
      </c>
      <c r="S73" s="1120">
        <f t="shared" ref="S73:S104" si="46">DATEDIF($K73,$M$2,"Y")</f>
        <v>2</v>
      </c>
      <c r="T73" s="1109">
        <v>0</v>
      </c>
      <c r="U73" s="1120">
        <f t="shared" ref="U73:U104" si="47">$S73+$T73</f>
        <v>2</v>
      </c>
      <c r="V73" s="1148">
        <f>VLOOKUP($U73,TABULADOR!$A$51:$B$74,2)</f>
        <v>0.04</v>
      </c>
      <c r="W73" s="1148">
        <v>0</v>
      </c>
      <c r="X73" s="1123">
        <v>1</v>
      </c>
      <c r="Y73" s="1149">
        <v>0</v>
      </c>
      <c r="Z73" s="1511">
        <v>15</v>
      </c>
      <c r="AA73" s="1126">
        <f t="shared" si="17"/>
        <v>11.9</v>
      </c>
      <c r="AB73" s="1126">
        <f t="shared" si="18"/>
        <v>0</v>
      </c>
      <c r="AC73" s="1126">
        <f t="shared" si="19"/>
        <v>0.48</v>
      </c>
      <c r="AD73" s="1126">
        <f>VLOOKUP($H$9:$H$1807,TABULADOR!$D$6:$E$41,2,0)-VLOOKUP($G$9:$G$1807,TABULADOR!$D$6:$E$41,2,0)</f>
        <v>0</v>
      </c>
      <c r="AE73" s="1126">
        <f>ROUND((TABULADOR!$D$67)*(GLOBAL!$Y73)/2,)</f>
        <v>0</v>
      </c>
      <c r="AF73" s="1126">
        <f>ROUND(((TABULADOR!$D$67)*(GLOBAL!$Y73)/2)*2,2)</f>
        <v>0</v>
      </c>
      <c r="AG73" s="1119"/>
      <c r="AH73" s="1127">
        <f t="shared" ref="AH73:AH104" si="48">SUM(AA73:AE73)</f>
        <v>12.38</v>
      </c>
      <c r="AI73" s="1150">
        <f t="shared" ref="AI73:AI104" si="49">IF($S73&gt;=1,IF(MONTH($M$2)=MONTH($K73),(((($AA73+$AB73+$AC73+$AD73)*2)/30)*50),0))</f>
        <v>0</v>
      </c>
      <c r="AJ73" s="1126">
        <v>0</v>
      </c>
      <c r="AK73" s="1126">
        <v>11.5</v>
      </c>
      <c r="AL73" s="1126"/>
      <c r="AM73" s="1126"/>
      <c r="AN73" s="1126"/>
      <c r="AO73" s="1127">
        <f t="shared" si="20"/>
        <v>0.46</v>
      </c>
      <c r="AP73" s="1127">
        <f t="shared" si="21"/>
        <v>0.12</v>
      </c>
      <c r="AQ73" s="1127">
        <f t="shared" si="22"/>
        <v>0.06</v>
      </c>
      <c r="AR73" s="1126">
        <f t="shared" si="23"/>
        <v>0.37</v>
      </c>
      <c r="AS73" s="1127">
        <f t="shared" si="24"/>
        <v>1.04</v>
      </c>
      <c r="AT73" s="1127">
        <f t="shared" si="25"/>
        <v>0.25</v>
      </c>
      <c r="AU73" s="1127">
        <f t="shared" si="26"/>
        <v>0.24</v>
      </c>
      <c r="AV73" s="1126">
        <f t="shared" si="27"/>
        <v>0.37</v>
      </c>
      <c r="AW73" s="1126">
        <f t="shared" si="28"/>
        <v>23.88</v>
      </c>
      <c r="AX73" s="1126">
        <f t="shared" si="29"/>
        <v>0.64</v>
      </c>
      <c r="AY73" s="1127"/>
      <c r="AZ73" s="1126">
        <f t="shared" si="30"/>
        <v>2.27</v>
      </c>
      <c r="BA73" s="1128">
        <f t="shared" si="31"/>
        <v>23.24</v>
      </c>
      <c r="BB73" s="1129"/>
      <c r="BC73" s="1130"/>
      <c r="BD73" s="1126">
        <f t="shared" ref="BD73:BD104" si="50">($AM73*$BO$5/$BO$6*$BO$7*$BO$8)</f>
        <v>0</v>
      </c>
      <c r="BE73" s="1126">
        <f t="shared" ref="BE73:BE104" si="51">($AM73)*$BQ$2</f>
        <v>0</v>
      </c>
      <c r="BF73" s="1126">
        <f t="shared" ref="BF73:BF104" si="52">($AM73*$BQ$5/$BQ$6*$BQ$7*$BQ$8)</f>
        <v>0</v>
      </c>
      <c r="BG73" s="1126">
        <f t="shared" ref="BG73:BG104" si="53">$AM73*$BS$2</f>
        <v>0</v>
      </c>
      <c r="BH73" s="1131">
        <f t="shared" ref="BH73:BH104" si="54">SUM(BD73:BF73)</f>
        <v>0</v>
      </c>
      <c r="BI73" s="1126">
        <f t="shared" ref="BI73:BI104" si="55">$BD73*$BP$2/$BO$2</f>
        <v>0</v>
      </c>
      <c r="BJ73" s="1126">
        <f t="shared" ref="BJ73:BJ104" si="56">($AM73)*$BR$2</f>
        <v>0</v>
      </c>
      <c r="BK73" s="1126">
        <f t="shared" ref="BK73:BK104" si="57">$BF73*$BT$2/$BU$2</f>
        <v>0</v>
      </c>
      <c r="BL73" s="1126">
        <f t="shared" ref="BL73:BL104" si="58">$AM73*$BS$2</f>
        <v>0</v>
      </c>
      <c r="BM73" s="1131">
        <f t="shared" ref="BM73:BM104" si="59">SUM(BI73:BL73)+BG73</f>
        <v>0</v>
      </c>
    </row>
    <row r="74" spans="1:65" ht="21" customHeight="1">
      <c r="A74" s="1113" t="s">
        <v>1119</v>
      </c>
      <c r="B74" s="1140" t="s">
        <v>970</v>
      </c>
      <c r="C74" s="1520">
        <v>29500905</v>
      </c>
      <c r="D74" s="1555" t="s">
        <v>173</v>
      </c>
      <c r="E74" s="1541" t="s">
        <v>20</v>
      </c>
      <c r="F74" s="1142" t="s">
        <v>27</v>
      </c>
      <c r="G74" s="1142" t="s">
        <v>27</v>
      </c>
      <c r="H74" s="1142" t="s">
        <v>27</v>
      </c>
      <c r="I74" s="1249" t="s">
        <v>1802</v>
      </c>
      <c r="J74" s="1174" t="s">
        <v>991</v>
      </c>
      <c r="K74" s="1462">
        <v>43252</v>
      </c>
      <c r="L74" s="1463" t="s">
        <v>1258</v>
      </c>
      <c r="M74" s="1464"/>
      <c r="N74" s="1160" t="s">
        <v>914</v>
      </c>
      <c r="O74" s="1142" t="s">
        <v>94</v>
      </c>
      <c r="P74" s="1134" t="s">
        <v>63</v>
      </c>
      <c r="Q74" s="1142" t="s">
        <v>94</v>
      </c>
      <c r="R74" s="1127">
        <f>VLOOKUP($G$9:$G$278,TABULADOR!$D$6:$E$41,2,0)</f>
        <v>23.8</v>
      </c>
      <c r="S74" s="1120">
        <f t="shared" si="46"/>
        <v>3</v>
      </c>
      <c r="T74" s="1109">
        <v>0</v>
      </c>
      <c r="U74" s="1120">
        <f t="shared" si="47"/>
        <v>3</v>
      </c>
      <c r="V74" s="1148">
        <f>VLOOKUP($U74,TABULADOR!$A$51:$B$74,2)</f>
        <v>0.06</v>
      </c>
      <c r="W74" s="1148">
        <v>0</v>
      </c>
      <c r="X74" s="1123">
        <v>0</v>
      </c>
      <c r="Y74" s="1149">
        <v>0</v>
      </c>
      <c r="Z74" s="1511">
        <v>15</v>
      </c>
      <c r="AA74" s="1126">
        <f t="shared" ref="AA74:AA137" si="60">ROUND($R74/30*$Z74,2)</f>
        <v>11.9</v>
      </c>
      <c r="AB74" s="1126">
        <f t="shared" ref="AB74:AB137" si="61">ROUND($AA74*$W74,2)</f>
        <v>0</v>
      </c>
      <c r="AC74" s="1126">
        <f t="shared" ref="AC74:AC137" si="62">ROUND($AA74*$V74,2)</f>
        <v>0.71</v>
      </c>
      <c r="AD74" s="1126">
        <f>VLOOKUP($H$9:$H$1807,TABULADOR!$D$6:$E$41,2,0)-VLOOKUP($G$9:$G$1807,TABULADOR!$D$6:$E$41,2,0)</f>
        <v>0</v>
      </c>
      <c r="AE74" s="1126">
        <f>ROUND((TABULADOR!$D$67)*(GLOBAL!$Y74)/2,)</f>
        <v>0</v>
      </c>
      <c r="AF74" s="1126">
        <f>ROUND(((TABULADOR!$D$67)*(GLOBAL!$Y74)/2)*2,2)</f>
        <v>0</v>
      </c>
      <c r="AG74" s="1119"/>
      <c r="AH74" s="1127">
        <f t="shared" si="48"/>
        <v>12.61</v>
      </c>
      <c r="AI74" s="1150">
        <f t="shared" si="49"/>
        <v>0</v>
      </c>
      <c r="AJ74" s="1126">
        <v>0</v>
      </c>
      <c r="AK74" s="1126">
        <f>($AA74+$AB74+$AC74)*2/30*$Z74*TABULADOR!$D$70</f>
        <v>10.088000000000001</v>
      </c>
      <c r="AL74" s="1126"/>
      <c r="AM74" s="1126"/>
      <c r="AN74" s="1126"/>
      <c r="AO74" s="1127">
        <f t="shared" ref="AO74:AO137" si="63">ROUND(($AH74*$BO$5/$BO$6*$BO$7*$BO$8),2)</f>
        <v>0.47</v>
      </c>
      <c r="AP74" s="1127">
        <f t="shared" ref="AP74:AP137" si="64">ROUND(($AH74+$AI74)*$BQ$2,2)</f>
        <v>0.13</v>
      </c>
      <c r="AQ74" s="1127">
        <f t="shared" ref="AQ74:AQ137" si="65">ROUND(($AH74*$BQ$5/$BQ$6*$BQ$7*$BQ$8),2)</f>
        <v>0.06</v>
      </c>
      <c r="AR74" s="1126">
        <f t="shared" ref="AR74:AR137" si="66">ROUND(($AH74*$BS$2),2)</f>
        <v>0.38</v>
      </c>
      <c r="AS74" s="1127">
        <f t="shared" ref="AS74:AS137" si="67">ROUND(($AO74*$BP$2/$BO$2),2)</f>
        <v>1.06</v>
      </c>
      <c r="AT74" s="1127">
        <f t="shared" ref="AT74:AT137" si="68">ROUND((($AH74+$AI74)*$BR$2),2)</f>
        <v>0.25</v>
      </c>
      <c r="AU74" s="1127">
        <f t="shared" ref="AU74:AU137" si="69">ROUND(($AQ74*$BT$2/$BU$2),2)</f>
        <v>0.24</v>
      </c>
      <c r="AV74" s="1126">
        <f t="shared" ref="AV74:AV137" si="70">ROUND(($AH74*$BS$2),2)</f>
        <v>0.38</v>
      </c>
      <c r="AW74" s="1126">
        <f t="shared" ref="AW74:AW137" si="71">ROUND(($AH74+$AK74+$AM74+$AL74+$AJ74+$AF74+$AI74),2)</f>
        <v>22.7</v>
      </c>
      <c r="AX74" s="1126">
        <f t="shared" ref="AX74:AX137" si="72">ROUND(($AN74+$AO74+$AP74+$AQ74+$BH74),2)</f>
        <v>0.66</v>
      </c>
      <c r="AY74" s="1127"/>
      <c r="AZ74" s="1126">
        <f t="shared" ref="AZ74:AZ137" si="73">ROUND(($AS74+$AT74+$AU74+$AV74+$AR74+$BM74),2)</f>
        <v>2.31</v>
      </c>
      <c r="BA74" s="1128">
        <f t="shared" ref="BA74:BA137" si="74">ROUND(($AW74-$AX74),2)</f>
        <v>22.04</v>
      </c>
      <c r="BB74" s="1129"/>
      <c r="BC74" s="1130"/>
      <c r="BD74" s="1126">
        <f t="shared" si="50"/>
        <v>0</v>
      </c>
      <c r="BE74" s="1126">
        <f t="shared" si="51"/>
        <v>0</v>
      </c>
      <c r="BF74" s="1126">
        <f t="shared" si="52"/>
        <v>0</v>
      </c>
      <c r="BG74" s="1126">
        <f t="shared" si="53"/>
        <v>0</v>
      </c>
      <c r="BH74" s="1131">
        <f t="shared" si="54"/>
        <v>0</v>
      </c>
      <c r="BI74" s="1126">
        <f t="shared" si="55"/>
        <v>0</v>
      </c>
      <c r="BJ74" s="1126">
        <f t="shared" si="56"/>
        <v>0</v>
      </c>
      <c r="BK74" s="1126">
        <f t="shared" si="57"/>
        <v>0</v>
      </c>
      <c r="BL74" s="1126">
        <f t="shared" si="58"/>
        <v>0</v>
      </c>
      <c r="BM74" s="1131">
        <f t="shared" si="59"/>
        <v>0</v>
      </c>
    </row>
    <row r="75" spans="1:65" ht="21" customHeight="1">
      <c r="A75" s="1113" t="s">
        <v>1119</v>
      </c>
      <c r="B75" s="1140" t="s">
        <v>970</v>
      </c>
      <c r="C75" s="1520">
        <v>20829884</v>
      </c>
      <c r="D75" s="1555" t="s">
        <v>180</v>
      </c>
      <c r="E75" s="1541" t="s">
        <v>20</v>
      </c>
      <c r="F75" s="1142" t="s">
        <v>59</v>
      </c>
      <c r="G75" s="1155" t="s">
        <v>605</v>
      </c>
      <c r="H75" s="1155" t="s">
        <v>605</v>
      </c>
      <c r="I75" s="1191" t="s">
        <v>179</v>
      </c>
      <c r="J75" s="1174" t="s">
        <v>991</v>
      </c>
      <c r="K75" s="1462">
        <v>43952</v>
      </c>
      <c r="L75" s="1463" t="s">
        <v>1261</v>
      </c>
      <c r="M75" s="1464"/>
      <c r="N75" s="1146" t="s">
        <v>914</v>
      </c>
      <c r="O75" s="1169" t="s">
        <v>1714</v>
      </c>
      <c r="P75" s="1559" t="s">
        <v>63</v>
      </c>
      <c r="Q75" s="1140" t="s">
        <v>25</v>
      </c>
      <c r="R75" s="1127">
        <f>VLOOKUP($G$9:$G$278,TABULADOR!$D$6:$E$41,2,0)</f>
        <v>27.076000000000001</v>
      </c>
      <c r="S75" s="1120">
        <f t="shared" si="46"/>
        <v>1</v>
      </c>
      <c r="T75" s="1109">
        <v>0</v>
      </c>
      <c r="U75" s="1120">
        <f t="shared" si="47"/>
        <v>1</v>
      </c>
      <c r="V75" s="1148">
        <f>VLOOKUP($U75,TABULADOR!$A$51:$B$74,2)</f>
        <v>0.02</v>
      </c>
      <c r="W75" s="1148">
        <v>0</v>
      </c>
      <c r="X75" s="1123">
        <v>0</v>
      </c>
      <c r="Y75" s="1149">
        <v>0</v>
      </c>
      <c r="Z75" s="1511">
        <v>15</v>
      </c>
      <c r="AA75" s="1126">
        <f t="shared" si="60"/>
        <v>13.54</v>
      </c>
      <c r="AB75" s="1126">
        <f t="shared" si="61"/>
        <v>0</v>
      </c>
      <c r="AC75" s="1126">
        <f t="shared" si="62"/>
        <v>0.27</v>
      </c>
      <c r="AD75" s="1126">
        <f>VLOOKUP($H$9:$H$1807,TABULADOR!$D$6:$E$41,2,0)-VLOOKUP($G$9:$G$1807,TABULADOR!$D$6:$E$41,2,0)</f>
        <v>0</v>
      </c>
      <c r="AE75" s="1126">
        <f>ROUND((TABULADOR!$D$67)*(GLOBAL!$Y75)/2,)</f>
        <v>0</v>
      </c>
      <c r="AF75" s="1126">
        <f>ROUND(((TABULADOR!$D$67)*(GLOBAL!$Y75)/2)*2,2)</f>
        <v>0</v>
      </c>
      <c r="AG75" s="1119"/>
      <c r="AH75" s="1127">
        <f t="shared" si="48"/>
        <v>13.809999999999999</v>
      </c>
      <c r="AI75" s="1150">
        <f t="shared" si="49"/>
        <v>0</v>
      </c>
      <c r="AJ75" s="1126">
        <v>0</v>
      </c>
      <c r="AK75" s="1126">
        <f>($AA75+$AB75+$AC75)*2/30*$Z75*TABULADOR!$D$70</f>
        <v>11.048</v>
      </c>
      <c r="AL75" s="1126">
        <v>40</v>
      </c>
      <c r="AM75" s="1126"/>
      <c r="AN75" s="1126"/>
      <c r="AO75" s="1127">
        <f t="shared" si="63"/>
        <v>0.51</v>
      </c>
      <c r="AP75" s="1127">
        <f t="shared" si="64"/>
        <v>0.14000000000000001</v>
      </c>
      <c r="AQ75" s="1127">
        <f t="shared" si="65"/>
        <v>0.06</v>
      </c>
      <c r="AR75" s="1126">
        <f t="shared" si="66"/>
        <v>0.41</v>
      </c>
      <c r="AS75" s="1127">
        <f t="shared" si="67"/>
        <v>1.1499999999999999</v>
      </c>
      <c r="AT75" s="1127">
        <f t="shared" si="68"/>
        <v>0.28000000000000003</v>
      </c>
      <c r="AU75" s="1127">
        <f t="shared" si="69"/>
        <v>0.24</v>
      </c>
      <c r="AV75" s="1126">
        <f t="shared" si="70"/>
        <v>0.41</v>
      </c>
      <c r="AW75" s="1126">
        <f t="shared" si="71"/>
        <v>64.86</v>
      </c>
      <c r="AX75" s="1126">
        <f t="shared" si="72"/>
        <v>0.71</v>
      </c>
      <c r="AY75" s="1127"/>
      <c r="AZ75" s="1126">
        <f t="shared" si="73"/>
        <v>2.4900000000000002</v>
      </c>
      <c r="BA75" s="1128">
        <f t="shared" si="74"/>
        <v>64.150000000000006</v>
      </c>
      <c r="BB75" s="1129"/>
      <c r="BC75" s="1130"/>
      <c r="BD75" s="1126">
        <f t="shared" si="50"/>
        <v>0</v>
      </c>
      <c r="BE75" s="1126">
        <f t="shared" si="51"/>
        <v>0</v>
      </c>
      <c r="BF75" s="1126">
        <f t="shared" si="52"/>
        <v>0</v>
      </c>
      <c r="BG75" s="1126">
        <f t="shared" si="53"/>
        <v>0</v>
      </c>
      <c r="BH75" s="1131">
        <f t="shared" si="54"/>
        <v>0</v>
      </c>
      <c r="BI75" s="1126">
        <f t="shared" si="55"/>
        <v>0</v>
      </c>
      <c r="BJ75" s="1126">
        <f t="shared" si="56"/>
        <v>0</v>
      </c>
      <c r="BK75" s="1126">
        <f t="shared" si="57"/>
        <v>0</v>
      </c>
      <c r="BL75" s="1126">
        <f t="shared" si="58"/>
        <v>0</v>
      </c>
      <c r="BM75" s="1131">
        <f t="shared" si="59"/>
        <v>0</v>
      </c>
    </row>
    <row r="76" spans="1:65" ht="21" customHeight="1">
      <c r="A76" s="1113" t="s">
        <v>1119</v>
      </c>
      <c r="B76" s="1140" t="s">
        <v>970</v>
      </c>
      <c r="C76" s="1521">
        <v>24002234</v>
      </c>
      <c r="D76" s="1555" t="s">
        <v>185</v>
      </c>
      <c r="E76" s="1542" t="s">
        <v>20</v>
      </c>
      <c r="F76" s="1169" t="s">
        <v>27</v>
      </c>
      <c r="G76" s="1169" t="s">
        <v>27</v>
      </c>
      <c r="H76" s="1169" t="s">
        <v>27</v>
      </c>
      <c r="I76" s="1174" t="s">
        <v>2292</v>
      </c>
      <c r="J76" s="1174" t="s">
        <v>991</v>
      </c>
      <c r="K76" s="1466">
        <v>44028</v>
      </c>
      <c r="L76" s="1463" t="s">
        <v>1264</v>
      </c>
      <c r="M76" s="1464"/>
      <c r="N76" s="1146" t="s">
        <v>914</v>
      </c>
      <c r="O76" s="1169" t="s">
        <v>184</v>
      </c>
      <c r="P76" s="1559" t="s">
        <v>63</v>
      </c>
      <c r="Q76" s="1169" t="s">
        <v>184</v>
      </c>
      <c r="R76" s="1127">
        <f>VLOOKUP($G$9:$G$278,TABULADOR!$D$6:$E$41,2,0)</f>
        <v>23.8</v>
      </c>
      <c r="S76" s="1120">
        <f t="shared" si="46"/>
        <v>1</v>
      </c>
      <c r="T76" s="1109">
        <v>0</v>
      </c>
      <c r="U76" s="1120">
        <f t="shared" si="47"/>
        <v>1</v>
      </c>
      <c r="V76" s="1148">
        <f>VLOOKUP($U76,TABULADOR!$A$51:$B$74,2)</f>
        <v>0.02</v>
      </c>
      <c r="W76" s="1148">
        <v>0</v>
      </c>
      <c r="X76" s="1123">
        <v>0</v>
      </c>
      <c r="Y76" s="1149">
        <v>0</v>
      </c>
      <c r="Z76" s="1511">
        <v>15</v>
      </c>
      <c r="AA76" s="1126">
        <f t="shared" si="60"/>
        <v>11.9</v>
      </c>
      <c r="AB76" s="1126">
        <f t="shared" si="61"/>
        <v>0</v>
      </c>
      <c r="AC76" s="1126">
        <f t="shared" si="62"/>
        <v>0.24</v>
      </c>
      <c r="AD76" s="1126">
        <f>VLOOKUP($H$9:$H$1807,TABULADOR!$D$6:$E$41,2,0)-VLOOKUP($G$9:$G$1807,TABULADOR!$D$6:$E$41,2,0)</f>
        <v>0</v>
      </c>
      <c r="AE76" s="1126">
        <f>ROUND((TABULADOR!$D$67)*(GLOBAL!$Y76)/2,)</f>
        <v>0</v>
      </c>
      <c r="AF76" s="1126">
        <f>ROUND(((TABULADOR!$D$67)*(GLOBAL!$Y76)/2)*2,2)</f>
        <v>0</v>
      </c>
      <c r="AG76" s="1119"/>
      <c r="AH76" s="1127">
        <f t="shared" si="48"/>
        <v>12.14</v>
      </c>
      <c r="AI76" s="1150">
        <f t="shared" si="49"/>
        <v>0</v>
      </c>
      <c r="AJ76" s="1126">
        <v>0</v>
      </c>
      <c r="AK76" s="1126">
        <v>11.5</v>
      </c>
      <c r="AL76" s="1126"/>
      <c r="AM76" s="1126"/>
      <c r="AN76" s="1126"/>
      <c r="AO76" s="1127">
        <f t="shared" si="63"/>
        <v>0.45</v>
      </c>
      <c r="AP76" s="1127">
        <f t="shared" si="64"/>
        <v>0.12</v>
      </c>
      <c r="AQ76" s="1127">
        <f t="shared" si="65"/>
        <v>0.06</v>
      </c>
      <c r="AR76" s="1126">
        <f t="shared" si="66"/>
        <v>0.36</v>
      </c>
      <c r="AS76" s="1127">
        <f t="shared" si="67"/>
        <v>1.01</v>
      </c>
      <c r="AT76" s="1127">
        <f t="shared" si="68"/>
        <v>0.24</v>
      </c>
      <c r="AU76" s="1127">
        <f t="shared" si="69"/>
        <v>0.24</v>
      </c>
      <c r="AV76" s="1126">
        <f t="shared" si="70"/>
        <v>0.36</v>
      </c>
      <c r="AW76" s="1126">
        <f t="shared" si="71"/>
        <v>23.64</v>
      </c>
      <c r="AX76" s="1126">
        <f t="shared" si="72"/>
        <v>0.63</v>
      </c>
      <c r="AY76" s="1127"/>
      <c r="AZ76" s="1126">
        <f t="shared" si="73"/>
        <v>2.21</v>
      </c>
      <c r="BA76" s="1128">
        <f t="shared" si="74"/>
        <v>23.01</v>
      </c>
      <c r="BB76" s="1129"/>
      <c r="BC76" s="1130"/>
      <c r="BD76" s="1126">
        <f t="shared" si="50"/>
        <v>0</v>
      </c>
      <c r="BE76" s="1126">
        <f t="shared" si="51"/>
        <v>0</v>
      </c>
      <c r="BF76" s="1126">
        <f t="shared" si="52"/>
        <v>0</v>
      </c>
      <c r="BG76" s="1126">
        <f t="shared" si="53"/>
        <v>0</v>
      </c>
      <c r="BH76" s="1131">
        <f t="shared" si="54"/>
        <v>0</v>
      </c>
      <c r="BI76" s="1126">
        <f t="shared" si="55"/>
        <v>0</v>
      </c>
      <c r="BJ76" s="1126">
        <f t="shared" si="56"/>
        <v>0</v>
      </c>
      <c r="BK76" s="1126">
        <f t="shared" si="57"/>
        <v>0</v>
      </c>
      <c r="BL76" s="1126">
        <f t="shared" si="58"/>
        <v>0</v>
      </c>
      <c r="BM76" s="1131">
        <f t="shared" si="59"/>
        <v>0</v>
      </c>
    </row>
    <row r="77" spans="1:65" ht="21" customHeight="1">
      <c r="A77" s="1113" t="s">
        <v>1119</v>
      </c>
      <c r="B77" s="1140" t="s">
        <v>970</v>
      </c>
      <c r="C77" s="1520">
        <v>16482230</v>
      </c>
      <c r="D77" s="1555" t="s">
        <v>186</v>
      </c>
      <c r="E77" s="1541" t="s">
        <v>34</v>
      </c>
      <c r="F77" s="1142" t="s">
        <v>27</v>
      </c>
      <c r="G77" s="1146" t="s">
        <v>27</v>
      </c>
      <c r="H77" s="1146" t="s">
        <v>27</v>
      </c>
      <c r="I77" s="1191" t="s">
        <v>1799</v>
      </c>
      <c r="J77" s="1174" t="s">
        <v>991</v>
      </c>
      <c r="K77" s="1462">
        <v>44075</v>
      </c>
      <c r="L77" s="1463" t="s">
        <v>1265</v>
      </c>
      <c r="M77" s="1464"/>
      <c r="N77" s="1146" t="s">
        <v>914</v>
      </c>
      <c r="O77" s="1142" t="s">
        <v>184</v>
      </c>
      <c r="P77" s="1465" t="s">
        <v>2329</v>
      </c>
      <c r="Q77" s="1142" t="s">
        <v>184</v>
      </c>
      <c r="R77" s="1127">
        <f>VLOOKUP($G$9:$G$278,TABULADOR!$D$6:$E$41,2,0)</f>
        <v>23.8</v>
      </c>
      <c r="S77" s="1120">
        <f t="shared" si="46"/>
        <v>1</v>
      </c>
      <c r="T77" s="1109">
        <v>0</v>
      </c>
      <c r="U77" s="1120">
        <f t="shared" si="47"/>
        <v>1</v>
      </c>
      <c r="V77" s="1148">
        <f>VLOOKUP($U77,TABULADOR!$A$51:$B$74,2)</f>
        <v>0.02</v>
      </c>
      <c r="W77" s="1148">
        <v>0.3</v>
      </c>
      <c r="X77" s="1123">
        <v>1</v>
      </c>
      <c r="Y77" s="1149">
        <v>1</v>
      </c>
      <c r="Z77" s="1511">
        <v>15</v>
      </c>
      <c r="AA77" s="1126">
        <f t="shared" si="60"/>
        <v>11.9</v>
      </c>
      <c r="AB77" s="1126">
        <f t="shared" si="61"/>
        <v>3.57</v>
      </c>
      <c r="AC77" s="1126">
        <f t="shared" si="62"/>
        <v>0.24</v>
      </c>
      <c r="AD77" s="1126">
        <f>VLOOKUP($H$9:$H$1807,TABULADOR!$D$6:$E$41,2,0)-VLOOKUP($G$9:$G$1807,TABULADOR!$D$6:$E$41,2,0)</f>
        <v>0</v>
      </c>
      <c r="AE77" s="1126">
        <f>ROUND((TABULADOR!$D$67)*(GLOBAL!$Y77)/2,)</f>
        <v>1</v>
      </c>
      <c r="AF77" s="1126">
        <f>ROUND(((TABULADOR!$D$67)*(GLOBAL!$Y77)/2)*2,2)</f>
        <v>1.75</v>
      </c>
      <c r="AG77" s="1119"/>
      <c r="AH77" s="1127">
        <f t="shared" si="48"/>
        <v>16.71</v>
      </c>
      <c r="AI77" s="1150">
        <f t="shared" si="49"/>
        <v>0</v>
      </c>
      <c r="AJ77" s="1126">
        <v>0</v>
      </c>
      <c r="AK77" s="1126">
        <f>($AA77+$AB77+$AC77)*2/30*$Z77*TABULADOR!$D$70</f>
        <v>12.568000000000001</v>
      </c>
      <c r="AL77" s="1126"/>
      <c r="AM77" s="1126"/>
      <c r="AN77" s="1126"/>
      <c r="AO77" s="1127">
        <f t="shared" si="63"/>
        <v>0.62</v>
      </c>
      <c r="AP77" s="1127">
        <f t="shared" si="64"/>
        <v>0.17</v>
      </c>
      <c r="AQ77" s="1127">
        <f t="shared" si="65"/>
        <v>0.08</v>
      </c>
      <c r="AR77" s="1126">
        <f t="shared" si="66"/>
        <v>0.5</v>
      </c>
      <c r="AS77" s="1127">
        <f t="shared" si="67"/>
        <v>1.4</v>
      </c>
      <c r="AT77" s="1127">
        <f t="shared" si="68"/>
        <v>0.33</v>
      </c>
      <c r="AU77" s="1127">
        <f t="shared" si="69"/>
        <v>0.32</v>
      </c>
      <c r="AV77" s="1126">
        <f t="shared" si="70"/>
        <v>0.5</v>
      </c>
      <c r="AW77" s="1126">
        <f t="shared" si="71"/>
        <v>31.03</v>
      </c>
      <c r="AX77" s="1126">
        <f t="shared" si="72"/>
        <v>0.87</v>
      </c>
      <c r="AY77" s="1127"/>
      <c r="AZ77" s="1126">
        <f t="shared" si="73"/>
        <v>3.05</v>
      </c>
      <c r="BA77" s="1128">
        <f t="shared" si="74"/>
        <v>30.16</v>
      </c>
      <c r="BB77" s="1129"/>
      <c r="BC77" s="1130"/>
      <c r="BD77" s="1126">
        <f t="shared" si="50"/>
        <v>0</v>
      </c>
      <c r="BE77" s="1126">
        <f t="shared" si="51"/>
        <v>0</v>
      </c>
      <c r="BF77" s="1126">
        <f t="shared" si="52"/>
        <v>0</v>
      </c>
      <c r="BG77" s="1126">
        <f t="shared" si="53"/>
        <v>0</v>
      </c>
      <c r="BH77" s="1131">
        <f t="shared" si="54"/>
        <v>0</v>
      </c>
      <c r="BI77" s="1126">
        <f t="shared" si="55"/>
        <v>0</v>
      </c>
      <c r="BJ77" s="1126">
        <f t="shared" si="56"/>
        <v>0</v>
      </c>
      <c r="BK77" s="1126">
        <f t="shared" si="57"/>
        <v>0</v>
      </c>
      <c r="BL77" s="1126">
        <f t="shared" si="58"/>
        <v>0</v>
      </c>
      <c r="BM77" s="1131">
        <f t="shared" si="59"/>
        <v>0</v>
      </c>
    </row>
    <row r="78" spans="1:65" ht="21" customHeight="1">
      <c r="A78" s="1113" t="s">
        <v>1119</v>
      </c>
      <c r="B78" s="1140" t="s">
        <v>970</v>
      </c>
      <c r="C78" s="1521">
        <v>20888678</v>
      </c>
      <c r="D78" s="1555" t="s">
        <v>187</v>
      </c>
      <c r="E78" s="1542" t="s">
        <v>20</v>
      </c>
      <c r="F78" s="1169" t="s">
        <v>188</v>
      </c>
      <c r="G78" s="1155" t="s">
        <v>27</v>
      </c>
      <c r="H78" s="1155" t="s">
        <v>27</v>
      </c>
      <c r="I78" s="1249" t="s">
        <v>1702</v>
      </c>
      <c r="J78" s="1174" t="s">
        <v>991</v>
      </c>
      <c r="K78" s="1466">
        <v>44075</v>
      </c>
      <c r="L78" s="1463" t="s">
        <v>1266</v>
      </c>
      <c r="M78" s="1464"/>
      <c r="N78" s="1146" t="s">
        <v>914</v>
      </c>
      <c r="O78" s="1169" t="s">
        <v>184</v>
      </c>
      <c r="P78" s="1559" t="s">
        <v>63</v>
      </c>
      <c r="Q78" s="1169" t="s">
        <v>184</v>
      </c>
      <c r="R78" s="1127">
        <f>VLOOKUP($G$9:$G$278,TABULADOR!$D$6:$E$41,2,0)</f>
        <v>23.8</v>
      </c>
      <c r="S78" s="1120">
        <f t="shared" si="46"/>
        <v>1</v>
      </c>
      <c r="T78" s="1109">
        <v>0</v>
      </c>
      <c r="U78" s="1120">
        <f t="shared" si="47"/>
        <v>1</v>
      </c>
      <c r="V78" s="1148">
        <f>VLOOKUP($U78,TABULADOR!$A$51:$B$74,2)</f>
        <v>0.02</v>
      </c>
      <c r="W78" s="1148">
        <v>0.3</v>
      </c>
      <c r="X78" s="1123">
        <v>0</v>
      </c>
      <c r="Y78" s="1149">
        <v>0</v>
      </c>
      <c r="Z78" s="1511">
        <v>15</v>
      </c>
      <c r="AA78" s="1126">
        <f t="shared" si="60"/>
        <v>11.9</v>
      </c>
      <c r="AB78" s="1126">
        <f t="shared" si="61"/>
        <v>3.57</v>
      </c>
      <c r="AC78" s="1126">
        <f t="shared" si="62"/>
        <v>0.24</v>
      </c>
      <c r="AD78" s="1126">
        <f>VLOOKUP($H$9:$H$1807,TABULADOR!$D$6:$E$41,2,0)-VLOOKUP($G$9:$G$1807,TABULADOR!$D$6:$E$41,2,0)</f>
        <v>0</v>
      </c>
      <c r="AE78" s="1126">
        <f>ROUND((TABULADOR!$D$67)*(GLOBAL!$Y78)/2,)</f>
        <v>0</v>
      </c>
      <c r="AF78" s="1126">
        <f>ROUND(((TABULADOR!$D$67)*(GLOBAL!$Y78)/2)*2,2)</f>
        <v>0</v>
      </c>
      <c r="AG78" s="1119"/>
      <c r="AH78" s="1127">
        <f t="shared" si="48"/>
        <v>15.71</v>
      </c>
      <c r="AI78" s="1150">
        <f t="shared" si="49"/>
        <v>0</v>
      </c>
      <c r="AJ78" s="1126">
        <v>0</v>
      </c>
      <c r="AK78" s="1126">
        <f>($AA78+$AB78+$AC78)*2/30*$Z78*TABULADOR!$D$70</f>
        <v>12.568000000000001</v>
      </c>
      <c r="AL78" s="1126"/>
      <c r="AM78" s="1126"/>
      <c r="AN78" s="1126"/>
      <c r="AO78" s="1127">
        <f t="shared" si="63"/>
        <v>0.57999999999999996</v>
      </c>
      <c r="AP78" s="1127">
        <f t="shared" si="64"/>
        <v>0.16</v>
      </c>
      <c r="AQ78" s="1127">
        <f t="shared" si="65"/>
        <v>7.0000000000000007E-2</v>
      </c>
      <c r="AR78" s="1126">
        <f t="shared" si="66"/>
        <v>0.47</v>
      </c>
      <c r="AS78" s="1127">
        <f t="shared" si="67"/>
        <v>1.31</v>
      </c>
      <c r="AT78" s="1127">
        <f t="shared" si="68"/>
        <v>0.31</v>
      </c>
      <c r="AU78" s="1127">
        <f t="shared" si="69"/>
        <v>0.28000000000000003</v>
      </c>
      <c r="AV78" s="1126">
        <f t="shared" si="70"/>
        <v>0.47</v>
      </c>
      <c r="AW78" s="1126">
        <f t="shared" si="71"/>
        <v>28.28</v>
      </c>
      <c r="AX78" s="1126">
        <f t="shared" si="72"/>
        <v>0.81</v>
      </c>
      <c r="AY78" s="1127"/>
      <c r="AZ78" s="1126">
        <f t="shared" si="73"/>
        <v>2.84</v>
      </c>
      <c r="BA78" s="1128">
        <f t="shared" si="74"/>
        <v>27.47</v>
      </c>
      <c r="BB78" s="1129"/>
      <c r="BC78" s="1130"/>
      <c r="BD78" s="1126">
        <f t="shared" si="50"/>
        <v>0</v>
      </c>
      <c r="BE78" s="1126">
        <f t="shared" si="51"/>
        <v>0</v>
      </c>
      <c r="BF78" s="1126">
        <f t="shared" si="52"/>
        <v>0</v>
      </c>
      <c r="BG78" s="1126">
        <f t="shared" si="53"/>
        <v>0</v>
      </c>
      <c r="BH78" s="1131">
        <f t="shared" si="54"/>
        <v>0</v>
      </c>
      <c r="BI78" s="1126">
        <f t="shared" si="55"/>
        <v>0</v>
      </c>
      <c r="BJ78" s="1126">
        <f t="shared" si="56"/>
        <v>0</v>
      </c>
      <c r="BK78" s="1126">
        <f t="shared" si="57"/>
        <v>0</v>
      </c>
      <c r="BL78" s="1126">
        <f t="shared" si="58"/>
        <v>0</v>
      </c>
      <c r="BM78" s="1131">
        <f t="shared" si="59"/>
        <v>0</v>
      </c>
    </row>
    <row r="79" spans="1:65" ht="21" customHeight="1">
      <c r="A79" s="1113" t="s">
        <v>1119</v>
      </c>
      <c r="B79" s="1140" t="s">
        <v>970</v>
      </c>
      <c r="C79" s="1520">
        <v>8236646</v>
      </c>
      <c r="D79" s="1555" t="s">
        <v>200</v>
      </c>
      <c r="E79" s="1541" t="s">
        <v>20</v>
      </c>
      <c r="F79" s="1142" t="s">
        <v>201</v>
      </c>
      <c r="G79" s="1142" t="s">
        <v>27</v>
      </c>
      <c r="H79" s="1142" t="s">
        <v>27</v>
      </c>
      <c r="I79" s="1469" t="s">
        <v>1765</v>
      </c>
      <c r="J79" s="1174" t="s">
        <v>991</v>
      </c>
      <c r="K79" s="1462">
        <v>44105</v>
      </c>
      <c r="L79" s="1463" t="s">
        <v>1271</v>
      </c>
      <c r="M79" s="1464"/>
      <c r="N79" s="1146" t="s">
        <v>914</v>
      </c>
      <c r="O79" s="1142" t="s">
        <v>126</v>
      </c>
      <c r="P79" s="1134" t="s">
        <v>63</v>
      </c>
      <c r="Q79" s="1142" t="s">
        <v>126</v>
      </c>
      <c r="R79" s="1127">
        <f>VLOOKUP($G$9:$G$278,TABULADOR!$D$6:$E$41,2,0)</f>
        <v>23.8</v>
      </c>
      <c r="S79" s="1120">
        <f t="shared" si="46"/>
        <v>1</v>
      </c>
      <c r="T79" s="1109">
        <v>0</v>
      </c>
      <c r="U79" s="1120">
        <f t="shared" si="47"/>
        <v>1</v>
      </c>
      <c r="V79" s="1148">
        <f>VLOOKUP($U79,TABULADOR!$A$51:$B$74,2)</f>
        <v>0.02</v>
      </c>
      <c r="W79" s="1148">
        <v>0</v>
      </c>
      <c r="X79" s="1123">
        <v>0</v>
      </c>
      <c r="Y79" s="1149">
        <v>0</v>
      </c>
      <c r="Z79" s="1511">
        <v>15</v>
      </c>
      <c r="AA79" s="1126">
        <f t="shared" si="60"/>
        <v>11.9</v>
      </c>
      <c r="AB79" s="1126">
        <f t="shared" si="61"/>
        <v>0</v>
      </c>
      <c r="AC79" s="1126">
        <f t="shared" si="62"/>
        <v>0.24</v>
      </c>
      <c r="AD79" s="1126">
        <f>VLOOKUP($H$9:$H$1807,TABULADOR!$D$6:$E$41,2,0)-VLOOKUP($G$9:$G$1807,TABULADOR!$D$6:$E$41,2,0)</f>
        <v>0</v>
      </c>
      <c r="AE79" s="1126">
        <f>ROUND((TABULADOR!$D$67)*(GLOBAL!$Y79)/2,)</f>
        <v>0</v>
      </c>
      <c r="AF79" s="1126">
        <f>ROUND(((TABULADOR!$D$67)*(GLOBAL!$Y79)/2)*2,2)</f>
        <v>0</v>
      </c>
      <c r="AG79" s="1119"/>
      <c r="AH79" s="1127">
        <f t="shared" si="48"/>
        <v>12.14</v>
      </c>
      <c r="AI79" s="1150">
        <f t="shared" si="49"/>
        <v>0</v>
      </c>
      <c r="AJ79" s="1126">
        <v>0</v>
      </c>
      <c r="AK79" s="1126">
        <v>11.5</v>
      </c>
      <c r="AL79" s="1126"/>
      <c r="AM79" s="1126"/>
      <c r="AN79" s="1126"/>
      <c r="AO79" s="1127">
        <f t="shared" si="63"/>
        <v>0.45</v>
      </c>
      <c r="AP79" s="1127">
        <f t="shared" si="64"/>
        <v>0.12</v>
      </c>
      <c r="AQ79" s="1127">
        <f t="shared" si="65"/>
        <v>0.06</v>
      </c>
      <c r="AR79" s="1126">
        <f t="shared" si="66"/>
        <v>0.36</v>
      </c>
      <c r="AS79" s="1127">
        <f t="shared" si="67"/>
        <v>1.01</v>
      </c>
      <c r="AT79" s="1127">
        <f t="shared" si="68"/>
        <v>0.24</v>
      </c>
      <c r="AU79" s="1127">
        <f t="shared" si="69"/>
        <v>0.24</v>
      </c>
      <c r="AV79" s="1126">
        <f t="shared" si="70"/>
        <v>0.36</v>
      </c>
      <c r="AW79" s="1126">
        <f t="shared" si="71"/>
        <v>23.64</v>
      </c>
      <c r="AX79" s="1126">
        <f t="shared" si="72"/>
        <v>0.63</v>
      </c>
      <c r="AY79" s="1127"/>
      <c r="AZ79" s="1126">
        <f t="shared" si="73"/>
        <v>2.21</v>
      </c>
      <c r="BA79" s="1128">
        <f t="shared" si="74"/>
        <v>23.01</v>
      </c>
      <c r="BB79" s="1129"/>
      <c r="BC79" s="1130"/>
      <c r="BD79" s="1126">
        <f t="shared" si="50"/>
        <v>0</v>
      </c>
      <c r="BE79" s="1126">
        <f t="shared" si="51"/>
        <v>0</v>
      </c>
      <c r="BF79" s="1126">
        <f t="shared" si="52"/>
        <v>0</v>
      </c>
      <c r="BG79" s="1126">
        <f t="shared" si="53"/>
        <v>0</v>
      </c>
      <c r="BH79" s="1131">
        <f t="shared" si="54"/>
        <v>0</v>
      </c>
      <c r="BI79" s="1126">
        <f t="shared" si="55"/>
        <v>0</v>
      </c>
      <c r="BJ79" s="1126">
        <f t="shared" si="56"/>
        <v>0</v>
      </c>
      <c r="BK79" s="1126">
        <f t="shared" si="57"/>
        <v>0</v>
      </c>
      <c r="BL79" s="1126">
        <f t="shared" si="58"/>
        <v>0</v>
      </c>
      <c r="BM79" s="1131">
        <f t="shared" si="59"/>
        <v>0</v>
      </c>
    </row>
    <row r="80" spans="1:65" ht="21" customHeight="1">
      <c r="A80" s="1113" t="s">
        <v>1119</v>
      </c>
      <c r="B80" s="1140" t="s">
        <v>970</v>
      </c>
      <c r="C80" s="1521">
        <v>25806328</v>
      </c>
      <c r="D80" s="1555" t="s">
        <v>202</v>
      </c>
      <c r="E80" s="1542" t="s">
        <v>34</v>
      </c>
      <c r="F80" s="1169" t="s">
        <v>27</v>
      </c>
      <c r="G80" s="1169" t="s">
        <v>27</v>
      </c>
      <c r="H80" s="1169" t="s">
        <v>27</v>
      </c>
      <c r="I80" s="1249" t="s">
        <v>1802</v>
      </c>
      <c r="J80" s="1174" t="s">
        <v>991</v>
      </c>
      <c r="K80" s="1466">
        <v>44105</v>
      </c>
      <c r="L80" s="1463" t="s">
        <v>1272</v>
      </c>
      <c r="M80" s="1464"/>
      <c r="N80" s="1146" t="s">
        <v>914</v>
      </c>
      <c r="O80" s="1169" t="s">
        <v>65</v>
      </c>
      <c r="P80" s="1134" t="s">
        <v>63</v>
      </c>
      <c r="Q80" s="1169" t="s">
        <v>65</v>
      </c>
      <c r="R80" s="1127">
        <f>VLOOKUP($G$9:$G$278,TABULADOR!$D$6:$E$41,2,0)</f>
        <v>23.8</v>
      </c>
      <c r="S80" s="1120">
        <f t="shared" si="46"/>
        <v>1</v>
      </c>
      <c r="T80" s="1109">
        <v>0</v>
      </c>
      <c r="U80" s="1120">
        <f t="shared" si="47"/>
        <v>1</v>
      </c>
      <c r="V80" s="1148">
        <f>VLOOKUP($U80,TABULADOR!$A$51:$B$74,2)</f>
        <v>0.02</v>
      </c>
      <c r="W80" s="1148">
        <v>0</v>
      </c>
      <c r="X80" s="1123">
        <v>0</v>
      </c>
      <c r="Y80" s="1149">
        <v>0</v>
      </c>
      <c r="Z80" s="1511">
        <v>15</v>
      </c>
      <c r="AA80" s="1126">
        <f t="shared" si="60"/>
        <v>11.9</v>
      </c>
      <c r="AB80" s="1126">
        <f t="shared" si="61"/>
        <v>0</v>
      </c>
      <c r="AC80" s="1126">
        <f t="shared" si="62"/>
        <v>0.24</v>
      </c>
      <c r="AD80" s="1126">
        <f>VLOOKUP($H$9:$H$1807,TABULADOR!$D$6:$E$41,2,0)-VLOOKUP($G$9:$G$1807,TABULADOR!$D$6:$E$41,2,0)</f>
        <v>0</v>
      </c>
      <c r="AE80" s="1126">
        <f>ROUND((TABULADOR!$D$67)*(GLOBAL!$Y80)/2,)</f>
        <v>0</v>
      </c>
      <c r="AF80" s="1126">
        <f>ROUND(((TABULADOR!$D$67)*(GLOBAL!$Y80)/2)*2,2)</f>
        <v>0</v>
      </c>
      <c r="AG80" s="1119"/>
      <c r="AH80" s="1127">
        <f t="shared" si="48"/>
        <v>12.14</v>
      </c>
      <c r="AI80" s="1150">
        <f t="shared" si="49"/>
        <v>0</v>
      </c>
      <c r="AJ80" s="1126">
        <v>0</v>
      </c>
      <c r="AK80" s="1126">
        <v>11.5</v>
      </c>
      <c r="AL80" s="1126"/>
      <c r="AM80" s="1126"/>
      <c r="AN80" s="1126"/>
      <c r="AO80" s="1127">
        <f t="shared" si="63"/>
        <v>0.45</v>
      </c>
      <c r="AP80" s="1127">
        <f t="shared" si="64"/>
        <v>0.12</v>
      </c>
      <c r="AQ80" s="1127">
        <f t="shared" si="65"/>
        <v>0.06</v>
      </c>
      <c r="AR80" s="1126">
        <f t="shared" si="66"/>
        <v>0.36</v>
      </c>
      <c r="AS80" s="1127">
        <f t="shared" si="67"/>
        <v>1.01</v>
      </c>
      <c r="AT80" s="1127">
        <f t="shared" si="68"/>
        <v>0.24</v>
      </c>
      <c r="AU80" s="1127">
        <f t="shared" si="69"/>
        <v>0.24</v>
      </c>
      <c r="AV80" s="1126">
        <f t="shared" si="70"/>
        <v>0.36</v>
      </c>
      <c r="AW80" s="1126">
        <f t="shared" si="71"/>
        <v>23.64</v>
      </c>
      <c r="AX80" s="1126">
        <f t="shared" si="72"/>
        <v>0.63</v>
      </c>
      <c r="AY80" s="1127"/>
      <c r="AZ80" s="1126">
        <f t="shared" si="73"/>
        <v>2.21</v>
      </c>
      <c r="BA80" s="1128">
        <f t="shared" si="74"/>
        <v>23.01</v>
      </c>
      <c r="BB80" s="1129"/>
      <c r="BC80" s="1130"/>
      <c r="BD80" s="1126">
        <f t="shared" si="50"/>
        <v>0</v>
      </c>
      <c r="BE80" s="1126">
        <f t="shared" si="51"/>
        <v>0</v>
      </c>
      <c r="BF80" s="1126">
        <f t="shared" si="52"/>
        <v>0</v>
      </c>
      <c r="BG80" s="1126">
        <f t="shared" si="53"/>
        <v>0</v>
      </c>
      <c r="BH80" s="1131">
        <f t="shared" si="54"/>
        <v>0</v>
      </c>
      <c r="BI80" s="1126">
        <f t="shared" si="55"/>
        <v>0</v>
      </c>
      <c r="BJ80" s="1126">
        <f t="shared" si="56"/>
        <v>0</v>
      </c>
      <c r="BK80" s="1126">
        <f t="shared" si="57"/>
        <v>0</v>
      </c>
      <c r="BL80" s="1126">
        <f t="shared" si="58"/>
        <v>0</v>
      </c>
      <c r="BM80" s="1131">
        <f t="shared" si="59"/>
        <v>0</v>
      </c>
    </row>
    <row r="81" spans="1:65" ht="21" customHeight="1">
      <c r="A81" s="1113" t="s">
        <v>1119</v>
      </c>
      <c r="B81" s="1140" t="s">
        <v>970</v>
      </c>
      <c r="C81" s="1520">
        <v>27364140</v>
      </c>
      <c r="D81" s="1555" t="s">
        <v>203</v>
      </c>
      <c r="E81" s="1541" t="s">
        <v>20</v>
      </c>
      <c r="F81" s="1142" t="s">
        <v>204</v>
      </c>
      <c r="G81" s="1142" t="s">
        <v>27</v>
      </c>
      <c r="H81" s="1142" t="s">
        <v>27</v>
      </c>
      <c r="I81" s="1191" t="s">
        <v>1708</v>
      </c>
      <c r="J81" s="1174" t="s">
        <v>991</v>
      </c>
      <c r="K81" s="1462">
        <v>44105</v>
      </c>
      <c r="L81" s="1463" t="s">
        <v>1273</v>
      </c>
      <c r="M81" s="1464"/>
      <c r="N81" s="1146" t="s">
        <v>914</v>
      </c>
      <c r="O81" s="1142" t="s">
        <v>65</v>
      </c>
      <c r="P81" s="1134" t="s">
        <v>63</v>
      </c>
      <c r="Q81" s="1142" t="s">
        <v>65</v>
      </c>
      <c r="R81" s="1127">
        <f>VLOOKUP($G$9:$G$278,TABULADOR!$D$6:$E$41,2,0)</f>
        <v>23.8</v>
      </c>
      <c r="S81" s="1120">
        <f t="shared" si="46"/>
        <v>1</v>
      </c>
      <c r="T81" s="1109">
        <v>0</v>
      </c>
      <c r="U81" s="1120">
        <f t="shared" si="47"/>
        <v>1</v>
      </c>
      <c r="V81" s="1148">
        <f>VLOOKUP($U81,TABULADOR!$A$51:$B$74,2)</f>
        <v>0.02</v>
      </c>
      <c r="W81" s="1148">
        <v>0</v>
      </c>
      <c r="X81" s="1123">
        <v>0</v>
      </c>
      <c r="Y81" s="1149">
        <v>0</v>
      </c>
      <c r="Z81" s="1511">
        <v>15</v>
      </c>
      <c r="AA81" s="1126">
        <f t="shared" si="60"/>
        <v>11.9</v>
      </c>
      <c r="AB81" s="1126">
        <f t="shared" si="61"/>
        <v>0</v>
      </c>
      <c r="AC81" s="1126">
        <f t="shared" si="62"/>
        <v>0.24</v>
      </c>
      <c r="AD81" s="1126">
        <f>VLOOKUP($H$9:$H$1807,TABULADOR!$D$6:$E$41,2,0)-VLOOKUP($G$9:$G$1807,TABULADOR!$D$6:$E$41,2,0)</f>
        <v>0</v>
      </c>
      <c r="AE81" s="1126">
        <f>ROUND((TABULADOR!$D$67)*(GLOBAL!$Y81)/2,)</f>
        <v>0</v>
      </c>
      <c r="AF81" s="1126">
        <f>ROUND(((TABULADOR!$D$67)*(GLOBAL!$Y81)/2)*2,2)</f>
        <v>0</v>
      </c>
      <c r="AG81" s="1119"/>
      <c r="AH81" s="1127">
        <f t="shared" si="48"/>
        <v>12.14</v>
      </c>
      <c r="AI81" s="1150">
        <f t="shared" si="49"/>
        <v>0</v>
      </c>
      <c r="AJ81" s="1126">
        <v>0</v>
      </c>
      <c r="AK81" s="1126">
        <v>11.5</v>
      </c>
      <c r="AL81" s="1126"/>
      <c r="AM81" s="1126"/>
      <c r="AN81" s="1126"/>
      <c r="AO81" s="1127">
        <f t="shared" si="63"/>
        <v>0.45</v>
      </c>
      <c r="AP81" s="1127">
        <f t="shared" si="64"/>
        <v>0.12</v>
      </c>
      <c r="AQ81" s="1127">
        <f t="shared" si="65"/>
        <v>0.06</v>
      </c>
      <c r="AR81" s="1126">
        <f t="shared" si="66"/>
        <v>0.36</v>
      </c>
      <c r="AS81" s="1127">
        <f t="shared" si="67"/>
        <v>1.01</v>
      </c>
      <c r="AT81" s="1127">
        <f t="shared" si="68"/>
        <v>0.24</v>
      </c>
      <c r="AU81" s="1127">
        <f t="shared" si="69"/>
        <v>0.24</v>
      </c>
      <c r="AV81" s="1126">
        <f t="shared" si="70"/>
        <v>0.36</v>
      </c>
      <c r="AW81" s="1126">
        <f t="shared" si="71"/>
        <v>23.64</v>
      </c>
      <c r="AX81" s="1126">
        <f t="shared" si="72"/>
        <v>0.63</v>
      </c>
      <c r="AY81" s="1127"/>
      <c r="AZ81" s="1126">
        <f t="shared" si="73"/>
        <v>2.21</v>
      </c>
      <c r="BA81" s="1128">
        <f t="shared" si="74"/>
        <v>23.01</v>
      </c>
      <c r="BB81" s="1129"/>
      <c r="BC81" s="1130"/>
      <c r="BD81" s="1126">
        <f t="shared" si="50"/>
        <v>0</v>
      </c>
      <c r="BE81" s="1126">
        <f t="shared" si="51"/>
        <v>0</v>
      </c>
      <c r="BF81" s="1126">
        <f t="shared" si="52"/>
        <v>0</v>
      </c>
      <c r="BG81" s="1126">
        <f t="shared" si="53"/>
        <v>0</v>
      </c>
      <c r="BH81" s="1131">
        <f t="shared" si="54"/>
        <v>0</v>
      </c>
      <c r="BI81" s="1126">
        <f t="shared" si="55"/>
        <v>0</v>
      </c>
      <c r="BJ81" s="1126">
        <f t="shared" si="56"/>
        <v>0</v>
      </c>
      <c r="BK81" s="1126">
        <f t="shared" si="57"/>
        <v>0</v>
      </c>
      <c r="BL81" s="1126">
        <f t="shared" si="58"/>
        <v>0</v>
      </c>
      <c r="BM81" s="1131">
        <f t="shared" si="59"/>
        <v>0</v>
      </c>
    </row>
    <row r="82" spans="1:65" ht="21" customHeight="1">
      <c r="A82" s="1113" t="s">
        <v>1119</v>
      </c>
      <c r="B82" s="1140" t="s">
        <v>970</v>
      </c>
      <c r="C82" s="1520">
        <v>26373052</v>
      </c>
      <c r="D82" s="1555" t="s">
        <v>205</v>
      </c>
      <c r="E82" s="1541" t="s">
        <v>20</v>
      </c>
      <c r="F82" s="1142" t="s">
        <v>206</v>
      </c>
      <c r="G82" s="1142" t="s">
        <v>27</v>
      </c>
      <c r="H82" s="1142" t="s">
        <v>27</v>
      </c>
      <c r="I82" s="1191" t="s">
        <v>1708</v>
      </c>
      <c r="J82" s="1174" t="s">
        <v>991</v>
      </c>
      <c r="K82" s="1462">
        <v>44105</v>
      </c>
      <c r="L82" s="1463" t="s">
        <v>1274</v>
      </c>
      <c r="M82" s="1464"/>
      <c r="N82" s="1146" t="s">
        <v>914</v>
      </c>
      <c r="O82" s="1142" t="s">
        <v>65</v>
      </c>
      <c r="P82" s="1134" t="s">
        <v>63</v>
      </c>
      <c r="Q82" s="1142" t="s">
        <v>65</v>
      </c>
      <c r="R82" s="1127">
        <f>VLOOKUP($G$9:$G$278,TABULADOR!$D$6:$E$41,2,0)</f>
        <v>23.8</v>
      </c>
      <c r="S82" s="1120">
        <f t="shared" si="46"/>
        <v>1</v>
      </c>
      <c r="T82" s="1109">
        <v>0</v>
      </c>
      <c r="U82" s="1120">
        <f t="shared" si="47"/>
        <v>1</v>
      </c>
      <c r="V82" s="1148">
        <f>VLOOKUP($U82,TABULADOR!$A$51:$B$74,2)</f>
        <v>0.02</v>
      </c>
      <c r="W82" s="1148">
        <v>0</v>
      </c>
      <c r="X82" s="1123">
        <v>1</v>
      </c>
      <c r="Y82" s="1149">
        <v>1</v>
      </c>
      <c r="Z82" s="1511">
        <v>15</v>
      </c>
      <c r="AA82" s="1126">
        <f t="shared" si="60"/>
        <v>11.9</v>
      </c>
      <c r="AB82" s="1126">
        <f t="shared" si="61"/>
        <v>0</v>
      </c>
      <c r="AC82" s="1126">
        <f t="shared" si="62"/>
        <v>0.24</v>
      </c>
      <c r="AD82" s="1126">
        <f>VLOOKUP($H$9:$H$1807,TABULADOR!$D$6:$E$41,2,0)-VLOOKUP($G$9:$G$1807,TABULADOR!$D$6:$E$41,2,0)</f>
        <v>0</v>
      </c>
      <c r="AE82" s="1126">
        <f>ROUND((TABULADOR!$D$67)*(GLOBAL!$Y82)/2,)</f>
        <v>1</v>
      </c>
      <c r="AF82" s="1126">
        <f>ROUND(((TABULADOR!$D$67)*(GLOBAL!$Y82)/2)*2,2)</f>
        <v>1.75</v>
      </c>
      <c r="AG82" s="1119"/>
      <c r="AH82" s="1127">
        <f t="shared" si="48"/>
        <v>13.14</v>
      </c>
      <c r="AI82" s="1150">
        <f t="shared" si="49"/>
        <v>0</v>
      </c>
      <c r="AJ82" s="1126">
        <v>0</v>
      </c>
      <c r="AK82" s="1126">
        <v>11.5</v>
      </c>
      <c r="AL82" s="1126"/>
      <c r="AM82" s="1126"/>
      <c r="AN82" s="1126"/>
      <c r="AO82" s="1127">
        <f t="shared" si="63"/>
        <v>0.49</v>
      </c>
      <c r="AP82" s="1127">
        <f t="shared" si="64"/>
        <v>0.13</v>
      </c>
      <c r="AQ82" s="1127">
        <f t="shared" si="65"/>
        <v>0.06</v>
      </c>
      <c r="AR82" s="1126">
        <f t="shared" si="66"/>
        <v>0.39</v>
      </c>
      <c r="AS82" s="1127">
        <f t="shared" si="67"/>
        <v>1.1000000000000001</v>
      </c>
      <c r="AT82" s="1127">
        <f t="shared" si="68"/>
        <v>0.26</v>
      </c>
      <c r="AU82" s="1127">
        <f t="shared" si="69"/>
        <v>0.24</v>
      </c>
      <c r="AV82" s="1126">
        <f t="shared" si="70"/>
        <v>0.39</v>
      </c>
      <c r="AW82" s="1126">
        <f t="shared" si="71"/>
        <v>26.39</v>
      </c>
      <c r="AX82" s="1126">
        <f t="shared" si="72"/>
        <v>0.68</v>
      </c>
      <c r="AY82" s="1127"/>
      <c r="AZ82" s="1126">
        <f t="shared" si="73"/>
        <v>2.38</v>
      </c>
      <c r="BA82" s="1128">
        <f t="shared" si="74"/>
        <v>25.71</v>
      </c>
      <c r="BB82" s="1129"/>
      <c r="BC82" s="1130"/>
      <c r="BD82" s="1126">
        <f t="shared" si="50"/>
        <v>0</v>
      </c>
      <c r="BE82" s="1126">
        <f t="shared" si="51"/>
        <v>0</v>
      </c>
      <c r="BF82" s="1126">
        <f t="shared" si="52"/>
        <v>0</v>
      </c>
      <c r="BG82" s="1126">
        <f t="shared" si="53"/>
        <v>0</v>
      </c>
      <c r="BH82" s="1131">
        <f t="shared" si="54"/>
        <v>0</v>
      </c>
      <c r="BI82" s="1126">
        <f t="shared" si="55"/>
        <v>0</v>
      </c>
      <c r="BJ82" s="1126">
        <f t="shared" si="56"/>
        <v>0</v>
      </c>
      <c r="BK82" s="1126">
        <f t="shared" si="57"/>
        <v>0</v>
      </c>
      <c r="BL82" s="1126">
        <f t="shared" si="58"/>
        <v>0</v>
      </c>
      <c r="BM82" s="1131">
        <f t="shared" si="59"/>
        <v>0</v>
      </c>
    </row>
    <row r="83" spans="1:65" ht="21" customHeight="1">
      <c r="A83" s="1113" t="s">
        <v>1119</v>
      </c>
      <c r="B83" s="1140" t="s">
        <v>970</v>
      </c>
      <c r="C83" s="1520">
        <v>24686911</v>
      </c>
      <c r="D83" s="1555" t="s">
        <v>207</v>
      </c>
      <c r="E83" s="1541" t="s">
        <v>20</v>
      </c>
      <c r="F83" s="1142" t="s">
        <v>208</v>
      </c>
      <c r="G83" s="1142" t="s">
        <v>27</v>
      </c>
      <c r="H83" s="1142" t="s">
        <v>27</v>
      </c>
      <c r="I83" s="1191" t="s">
        <v>1704</v>
      </c>
      <c r="J83" s="1174" t="s">
        <v>991</v>
      </c>
      <c r="K83" s="1462">
        <v>44105</v>
      </c>
      <c r="L83" s="1463" t="s">
        <v>1275</v>
      </c>
      <c r="M83" s="1464"/>
      <c r="N83" s="1146" t="s">
        <v>914</v>
      </c>
      <c r="O83" s="1142" t="s">
        <v>78</v>
      </c>
      <c r="P83" s="1559" t="s">
        <v>63</v>
      </c>
      <c r="Q83" s="1142" t="s">
        <v>78</v>
      </c>
      <c r="R83" s="1127">
        <f>VLOOKUP($G$9:$G$278,TABULADOR!$D$6:$E$41,2,0)</f>
        <v>23.8</v>
      </c>
      <c r="S83" s="1120">
        <f t="shared" si="46"/>
        <v>1</v>
      </c>
      <c r="T83" s="1109">
        <v>0</v>
      </c>
      <c r="U83" s="1120">
        <f t="shared" si="47"/>
        <v>1</v>
      </c>
      <c r="V83" s="1148">
        <f>VLOOKUP($U83,TABULADOR!$A$51:$B$74,2)</f>
        <v>0.02</v>
      </c>
      <c r="W83" s="1148">
        <v>0</v>
      </c>
      <c r="X83" s="1123">
        <v>0</v>
      </c>
      <c r="Y83" s="1149">
        <v>0</v>
      </c>
      <c r="Z83" s="1511">
        <v>15</v>
      </c>
      <c r="AA83" s="1126">
        <f t="shared" si="60"/>
        <v>11.9</v>
      </c>
      <c r="AB83" s="1126">
        <f t="shared" si="61"/>
        <v>0</v>
      </c>
      <c r="AC83" s="1126">
        <f t="shared" si="62"/>
        <v>0.24</v>
      </c>
      <c r="AD83" s="1126">
        <f>VLOOKUP($H$9:$H$1807,TABULADOR!$D$6:$E$41,2,0)-VLOOKUP($G$9:$G$1807,TABULADOR!$D$6:$E$41,2,0)</f>
        <v>0</v>
      </c>
      <c r="AE83" s="1126">
        <f>ROUND((TABULADOR!$D$67)*(GLOBAL!$Y83)/2,)</f>
        <v>0</v>
      </c>
      <c r="AF83" s="1126">
        <f>ROUND(((TABULADOR!$D$67)*(GLOBAL!$Y83)/2)*2,2)</f>
        <v>0</v>
      </c>
      <c r="AG83" s="1119"/>
      <c r="AH83" s="1127">
        <f t="shared" si="48"/>
        <v>12.14</v>
      </c>
      <c r="AI83" s="1150">
        <f t="shared" si="49"/>
        <v>0</v>
      </c>
      <c r="AJ83" s="1126">
        <v>0</v>
      </c>
      <c r="AK83" s="1126">
        <v>11.5</v>
      </c>
      <c r="AL83" s="1126"/>
      <c r="AM83" s="1126"/>
      <c r="AN83" s="1126"/>
      <c r="AO83" s="1127">
        <f t="shared" si="63"/>
        <v>0.45</v>
      </c>
      <c r="AP83" s="1127">
        <f t="shared" si="64"/>
        <v>0.12</v>
      </c>
      <c r="AQ83" s="1127">
        <f t="shared" si="65"/>
        <v>0.06</v>
      </c>
      <c r="AR83" s="1126">
        <f t="shared" si="66"/>
        <v>0.36</v>
      </c>
      <c r="AS83" s="1127">
        <f t="shared" si="67"/>
        <v>1.01</v>
      </c>
      <c r="AT83" s="1127">
        <f t="shared" si="68"/>
        <v>0.24</v>
      </c>
      <c r="AU83" s="1127">
        <f t="shared" si="69"/>
        <v>0.24</v>
      </c>
      <c r="AV83" s="1126">
        <f t="shared" si="70"/>
        <v>0.36</v>
      </c>
      <c r="AW83" s="1126">
        <f t="shared" si="71"/>
        <v>23.64</v>
      </c>
      <c r="AX83" s="1126">
        <f t="shared" si="72"/>
        <v>0.63</v>
      </c>
      <c r="AY83" s="1127"/>
      <c r="AZ83" s="1126">
        <f t="shared" si="73"/>
        <v>2.21</v>
      </c>
      <c r="BA83" s="1128">
        <f t="shared" si="74"/>
        <v>23.01</v>
      </c>
      <c r="BB83" s="1129"/>
      <c r="BC83" s="1130"/>
      <c r="BD83" s="1126">
        <f t="shared" si="50"/>
        <v>0</v>
      </c>
      <c r="BE83" s="1126">
        <f t="shared" si="51"/>
        <v>0</v>
      </c>
      <c r="BF83" s="1126">
        <f t="shared" si="52"/>
        <v>0</v>
      </c>
      <c r="BG83" s="1126">
        <f t="shared" si="53"/>
        <v>0</v>
      </c>
      <c r="BH83" s="1131">
        <f t="shared" si="54"/>
        <v>0</v>
      </c>
      <c r="BI83" s="1126">
        <f t="shared" si="55"/>
        <v>0</v>
      </c>
      <c r="BJ83" s="1126">
        <f t="shared" si="56"/>
        <v>0</v>
      </c>
      <c r="BK83" s="1126">
        <f t="shared" si="57"/>
        <v>0</v>
      </c>
      <c r="BL83" s="1126">
        <f t="shared" si="58"/>
        <v>0</v>
      </c>
      <c r="BM83" s="1131">
        <f t="shared" si="59"/>
        <v>0</v>
      </c>
    </row>
    <row r="84" spans="1:65" ht="21" customHeight="1">
      <c r="A84" s="1113" t="s">
        <v>1119</v>
      </c>
      <c r="B84" s="1140" t="s">
        <v>970</v>
      </c>
      <c r="C84" s="1520">
        <v>5333736</v>
      </c>
      <c r="D84" s="1555" t="s">
        <v>210</v>
      </c>
      <c r="E84" s="1541" t="s">
        <v>34</v>
      </c>
      <c r="F84" s="1142" t="s">
        <v>1883</v>
      </c>
      <c r="G84" s="1142" t="s">
        <v>27</v>
      </c>
      <c r="H84" s="1142" t="s">
        <v>27</v>
      </c>
      <c r="I84" s="1191" t="s">
        <v>1808</v>
      </c>
      <c r="J84" s="1174" t="s">
        <v>991</v>
      </c>
      <c r="K84" s="1462">
        <v>44105</v>
      </c>
      <c r="L84" s="1463" t="s">
        <v>1276</v>
      </c>
      <c r="M84" s="1464"/>
      <c r="N84" s="1146" t="s">
        <v>914</v>
      </c>
      <c r="O84" s="1169" t="s">
        <v>1714</v>
      </c>
      <c r="P84" s="1134" t="s">
        <v>63</v>
      </c>
      <c r="Q84" s="1140" t="s">
        <v>25</v>
      </c>
      <c r="R84" s="1127">
        <f>VLOOKUP($G$9:$G$278,TABULADOR!$D$6:$E$41,2,0)</f>
        <v>23.8</v>
      </c>
      <c r="S84" s="1120">
        <f t="shared" si="46"/>
        <v>1</v>
      </c>
      <c r="T84" s="1109">
        <v>0</v>
      </c>
      <c r="U84" s="1120">
        <f t="shared" si="47"/>
        <v>1</v>
      </c>
      <c r="V84" s="1148">
        <f>VLOOKUP($U84,TABULADOR!$A$51:$B$74,2)</f>
        <v>0.02</v>
      </c>
      <c r="W84" s="1148">
        <v>0</v>
      </c>
      <c r="X84" s="1123">
        <v>0</v>
      </c>
      <c r="Y84" s="1149">
        <v>0</v>
      </c>
      <c r="Z84" s="1511">
        <v>15</v>
      </c>
      <c r="AA84" s="1126">
        <f t="shared" si="60"/>
        <v>11.9</v>
      </c>
      <c r="AB84" s="1126">
        <f t="shared" si="61"/>
        <v>0</v>
      </c>
      <c r="AC84" s="1126">
        <f t="shared" si="62"/>
        <v>0.24</v>
      </c>
      <c r="AD84" s="1126">
        <f>VLOOKUP($H$9:$H$1807,TABULADOR!$D$6:$E$41,2,0)-VLOOKUP($G$9:$G$1807,TABULADOR!$D$6:$E$41,2,0)</f>
        <v>0</v>
      </c>
      <c r="AE84" s="1126">
        <f>ROUND((TABULADOR!$D$67)*(GLOBAL!$Y84)/2,)</f>
        <v>0</v>
      </c>
      <c r="AF84" s="1126">
        <f>ROUND(((TABULADOR!$D$67)*(GLOBAL!$Y84)/2)*2,2)</f>
        <v>0</v>
      </c>
      <c r="AG84" s="1119"/>
      <c r="AH84" s="1127">
        <f t="shared" si="48"/>
        <v>12.14</v>
      </c>
      <c r="AI84" s="1150">
        <f t="shared" si="49"/>
        <v>0</v>
      </c>
      <c r="AJ84" s="1126">
        <v>0</v>
      </c>
      <c r="AK84" s="1126">
        <v>11.5</v>
      </c>
      <c r="AL84" s="1126"/>
      <c r="AM84" s="1126"/>
      <c r="AN84" s="1126"/>
      <c r="AO84" s="1127">
        <f t="shared" si="63"/>
        <v>0.45</v>
      </c>
      <c r="AP84" s="1127">
        <f t="shared" si="64"/>
        <v>0.12</v>
      </c>
      <c r="AQ84" s="1127">
        <f t="shared" si="65"/>
        <v>0.06</v>
      </c>
      <c r="AR84" s="1126">
        <f t="shared" si="66"/>
        <v>0.36</v>
      </c>
      <c r="AS84" s="1127">
        <f t="shared" si="67"/>
        <v>1.01</v>
      </c>
      <c r="AT84" s="1127">
        <f t="shared" si="68"/>
        <v>0.24</v>
      </c>
      <c r="AU84" s="1127">
        <f t="shared" si="69"/>
        <v>0.24</v>
      </c>
      <c r="AV84" s="1126">
        <f t="shared" si="70"/>
        <v>0.36</v>
      </c>
      <c r="AW84" s="1126">
        <f t="shared" si="71"/>
        <v>23.64</v>
      </c>
      <c r="AX84" s="1126">
        <f t="shared" si="72"/>
        <v>0.63</v>
      </c>
      <c r="AY84" s="1127"/>
      <c r="AZ84" s="1126">
        <f t="shared" si="73"/>
        <v>2.21</v>
      </c>
      <c r="BA84" s="1128">
        <f t="shared" si="74"/>
        <v>23.01</v>
      </c>
      <c r="BB84" s="1129"/>
      <c r="BC84" s="1130"/>
      <c r="BD84" s="1126">
        <f t="shared" si="50"/>
        <v>0</v>
      </c>
      <c r="BE84" s="1126">
        <f t="shared" si="51"/>
        <v>0</v>
      </c>
      <c r="BF84" s="1126">
        <f t="shared" si="52"/>
        <v>0</v>
      </c>
      <c r="BG84" s="1126">
        <f t="shared" si="53"/>
        <v>0</v>
      </c>
      <c r="BH84" s="1131">
        <f t="shared" si="54"/>
        <v>0</v>
      </c>
      <c r="BI84" s="1126">
        <f t="shared" si="55"/>
        <v>0</v>
      </c>
      <c r="BJ84" s="1126">
        <f t="shared" si="56"/>
        <v>0</v>
      </c>
      <c r="BK84" s="1126">
        <f t="shared" si="57"/>
        <v>0</v>
      </c>
      <c r="BL84" s="1126">
        <f t="shared" si="58"/>
        <v>0</v>
      </c>
      <c r="BM84" s="1131">
        <f t="shared" si="59"/>
        <v>0</v>
      </c>
    </row>
    <row r="85" spans="1:65" ht="21" customHeight="1">
      <c r="A85" s="1113" t="s">
        <v>1119</v>
      </c>
      <c r="B85" s="1140" t="s">
        <v>970</v>
      </c>
      <c r="C85" s="1521">
        <v>15086759</v>
      </c>
      <c r="D85" s="1555" t="s">
        <v>217</v>
      </c>
      <c r="E85" s="1541" t="s">
        <v>34</v>
      </c>
      <c r="F85" s="1146" t="s">
        <v>27</v>
      </c>
      <c r="G85" s="1146" t="s">
        <v>27</v>
      </c>
      <c r="H85" s="1146" t="s">
        <v>27</v>
      </c>
      <c r="I85" s="1174" t="s">
        <v>2292</v>
      </c>
      <c r="J85" s="1174" t="s">
        <v>991</v>
      </c>
      <c r="K85" s="1462">
        <v>44105</v>
      </c>
      <c r="L85" s="1464"/>
      <c r="M85" s="1463" t="s">
        <v>1534</v>
      </c>
      <c r="N85" s="1197" t="s">
        <v>974</v>
      </c>
      <c r="O85" s="1142" t="s">
        <v>218</v>
      </c>
      <c r="P85" s="1194" t="s">
        <v>2345</v>
      </c>
      <c r="Q85" s="1142" t="s">
        <v>218</v>
      </c>
      <c r="R85" s="1127">
        <f>VLOOKUP($G$9:$G$278,TABULADOR!$D$6:$E$41,2,0)</f>
        <v>23.8</v>
      </c>
      <c r="S85" s="1120">
        <f t="shared" si="46"/>
        <v>1</v>
      </c>
      <c r="T85" s="1109">
        <v>0</v>
      </c>
      <c r="U85" s="1120">
        <f t="shared" si="47"/>
        <v>1</v>
      </c>
      <c r="V85" s="1148">
        <f>VLOOKUP($U85,TABULADOR!$A$51:$B$74,2)</f>
        <v>0.02</v>
      </c>
      <c r="W85" s="1148">
        <v>0</v>
      </c>
      <c r="X85" s="1123">
        <v>4</v>
      </c>
      <c r="Y85" s="1149">
        <v>4</v>
      </c>
      <c r="Z85" s="1511">
        <v>15</v>
      </c>
      <c r="AA85" s="1126">
        <f t="shared" si="60"/>
        <v>11.9</v>
      </c>
      <c r="AB85" s="1126">
        <f t="shared" si="61"/>
        <v>0</v>
      </c>
      <c r="AC85" s="1126">
        <f t="shared" si="62"/>
        <v>0.24</v>
      </c>
      <c r="AD85" s="1126">
        <f>VLOOKUP($H$9:$H$1807,TABULADOR!$D$6:$E$41,2,0)-VLOOKUP($G$9:$G$1807,TABULADOR!$D$6:$E$41,2,0)</f>
        <v>0</v>
      </c>
      <c r="AE85" s="1126">
        <f>ROUND((TABULADOR!$D$67)*(GLOBAL!$Y85)/2,)</f>
        <v>4</v>
      </c>
      <c r="AF85" s="1126">
        <f>ROUND(((TABULADOR!$D$67)*(GLOBAL!$Y85)/2)*2,2)</f>
        <v>7</v>
      </c>
      <c r="AG85" s="1119"/>
      <c r="AH85" s="1127">
        <f t="shared" si="48"/>
        <v>16.14</v>
      </c>
      <c r="AI85" s="1150">
        <f t="shared" si="49"/>
        <v>0</v>
      </c>
      <c r="AJ85" s="1126">
        <v>0</v>
      </c>
      <c r="AK85" s="1126">
        <v>11.5</v>
      </c>
      <c r="AL85" s="1126"/>
      <c r="AM85" s="1126"/>
      <c r="AN85" s="1126"/>
      <c r="AO85" s="1127">
        <f t="shared" si="63"/>
        <v>0.6</v>
      </c>
      <c r="AP85" s="1127">
        <f t="shared" si="64"/>
        <v>0.16</v>
      </c>
      <c r="AQ85" s="1127">
        <f t="shared" si="65"/>
        <v>7.0000000000000007E-2</v>
      </c>
      <c r="AR85" s="1126">
        <f t="shared" si="66"/>
        <v>0.48</v>
      </c>
      <c r="AS85" s="1127">
        <f t="shared" si="67"/>
        <v>1.35</v>
      </c>
      <c r="AT85" s="1127">
        <f t="shared" si="68"/>
        <v>0.32</v>
      </c>
      <c r="AU85" s="1127">
        <f t="shared" si="69"/>
        <v>0.28000000000000003</v>
      </c>
      <c r="AV85" s="1126">
        <f t="shared" si="70"/>
        <v>0.48</v>
      </c>
      <c r="AW85" s="1126">
        <f t="shared" si="71"/>
        <v>34.64</v>
      </c>
      <c r="AX85" s="1126">
        <f t="shared" si="72"/>
        <v>0.83</v>
      </c>
      <c r="AY85" s="1127"/>
      <c r="AZ85" s="1126">
        <f t="shared" si="73"/>
        <v>2.91</v>
      </c>
      <c r="BA85" s="1128">
        <f t="shared" si="74"/>
        <v>33.81</v>
      </c>
      <c r="BB85" s="1129"/>
      <c r="BC85" s="1130"/>
      <c r="BD85" s="1126">
        <f t="shared" si="50"/>
        <v>0</v>
      </c>
      <c r="BE85" s="1126">
        <f t="shared" si="51"/>
        <v>0</v>
      </c>
      <c r="BF85" s="1126">
        <f t="shared" si="52"/>
        <v>0</v>
      </c>
      <c r="BG85" s="1126">
        <f t="shared" si="53"/>
        <v>0</v>
      </c>
      <c r="BH85" s="1131">
        <f t="shared" si="54"/>
        <v>0</v>
      </c>
      <c r="BI85" s="1126">
        <f t="shared" si="55"/>
        <v>0</v>
      </c>
      <c r="BJ85" s="1126">
        <f t="shared" si="56"/>
        <v>0</v>
      </c>
      <c r="BK85" s="1126">
        <f t="shared" si="57"/>
        <v>0</v>
      </c>
      <c r="BL85" s="1126">
        <f t="shared" si="58"/>
        <v>0</v>
      </c>
      <c r="BM85" s="1131">
        <f t="shared" si="59"/>
        <v>0</v>
      </c>
    </row>
    <row r="86" spans="1:65" ht="21" customHeight="1">
      <c r="A86" s="1113" t="s">
        <v>1119</v>
      </c>
      <c r="B86" s="1140" t="s">
        <v>970</v>
      </c>
      <c r="C86" s="1520">
        <v>25545729</v>
      </c>
      <c r="D86" s="1556" t="s">
        <v>219</v>
      </c>
      <c r="E86" s="1541" t="s">
        <v>20</v>
      </c>
      <c r="F86" s="1142" t="s">
        <v>59</v>
      </c>
      <c r="G86" s="1155" t="s">
        <v>59</v>
      </c>
      <c r="H86" s="1155" t="s">
        <v>59</v>
      </c>
      <c r="I86" s="1191" t="s">
        <v>1803</v>
      </c>
      <c r="J86" s="1174" t="s">
        <v>991</v>
      </c>
      <c r="K86" s="1462">
        <v>44105</v>
      </c>
      <c r="L86" s="1463" t="s">
        <v>1280</v>
      </c>
      <c r="M86" s="1464"/>
      <c r="N86" s="1146" t="s">
        <v>914</v>
      </c>
      <c r="O86" s="1169" t="s">
        <v>1714</v>
      </c>
      <c r="P86" s="1134" t="s">
        <v>63</v>
      </c>
      <c r="Q86" s="1140" t="s">
        <v>25</v>
      </c>
      <c r="R86" s="1127">
        <f>VLOOKUP($G$9:$G$278,TABULADOR!$D$6:$E$41,2,0)</f>
        <v>25.9</v>
      </c>
      <c r="S86" s="1120">
        <f t="shared" si="46"/>
        <v>1</v>
      </c>
      <c r="T86" s="1109">
        <v>0</v>
      </c>
      <c r="U86" s="1120">
        <f t="shared" si="47"/>
        <v>1</v>
      </c>
      <c r="V86" s="1148">
        <f>VLOOKUP($U86,TABULADOR!$A$51:$B$74,2)</f>
        <v>0.02</v>
      </c>
      <c r="W86" s="1148">
        <v>0</v>
      </c>
      <c r="X86" s="1123">
        <v>0</v>
      </c>
      <c r="Y86" s="1149">
        <v>0</v>
      </c>
      <c r="Z86" s="1511">
        <v>15</v>
      </c>
      <c r="AA86" s="1126">
        <f t="shared" si="60"/>
        <v>12.95</v>
      </c>
      <c r="AB86" s="1126">
        <f t="shared" si="61"/>
        <v>0</v>
      </c>
      <c r="AC86" s="1126">
        <f t="shared" si="62"/>
        <v>0.26</v>
      </c>
      <c r="AD86" s="1126">
        <f>VLOOKUP($H$9:$H$1807,TABULADOR!$D$6:$E$41,2,0)-VLOOKUP($G$9:$G$1807,TABULADOR!$D$6:$E$41,2,0)</f>
        <v>0</v>
      </c>
      <c r="AE86" s="1126">
        <f>ROUND((TABULADOR!$D$67)*(GLOBAL!$Y86)/2,)</f>
        <v>0</v>
      </c>
      <c r="AF86" s="1126">
        <f>ROUND(((TABULADOR!$D$67)*(GLOBAL!$Y86)/2)*2,2)</f>
        <v>0</v>
      </c>
      <c r="AG86" s="1119"/>
      <c r="AH86" s="1127">
        <f t="shared" si="48"/>
        <v>13.209999999999999</v>
      </c>
      <c r="AI86" s="1150">
        <f t="shared" si="49"/>
        <v>0</v>
      </c>
      <c r="AJ86" s="1126">
        <v>0</v>
      </c>
      <c r="AK86" s="1126">
        <f>($AA86+$AB86+$AC86)*2/30*$Z86*TABULADOR!$D$70</f>
        <v>10.568</v>
      </c>
      <c r="AL86" s="1126">
        <v>40</v>
      </c>
      <c r="AM86" s="1126"/>
      <c r="AN86" s="1126"/>
      <c r="AO86" s="1127">
        <f t="shared" si="63"/>
        <v>0.49</v>
      </c>
      <c r="AP86" s="1127">
        <f t="shared" si="64"/>
        <v>0.13</v>
      </c>
      <c r="AQ86" s="1127">
        <f t="shared" si="65"/>
        <v>0.06</v>
      </c>
      <c r="AR86" s="1126">
        <f t="shared" si="66"/>
        <v>0.4</v>
      </c>
      <c r="AS86" s="1127">
        <f t="shared" si="67"/>
        <v>1.1000000000000001</v>
      </c>
      <c r="AT86" s="1127">
        <f t="shared" si="68"/>
        <v>0.26</v>
      </c>
      <c r="AU86" s="1127">
        <f t="shared" si="69"/>
        <v>0.24</v>
      </c>
      <c r="AV86" s="1126">
        <f t="shared" si="70"/>
        <v>0.4</v>
      </c>
      <c r="AW86" s="1126">
        <f t="shared" si="71"/>
        <v>63.78</v>
      </c>
      <c r="AX86" s="1126">
        <f t="shared" si="72"/>
        <v>0.68</v>
      </c>
      <c r="AY86" s="1127"/>
      <c r="AZ86" s="1126">
        <f t="shared" si="73"/>
        <v>2.4</v>
      </c>
      <c r="BA86" s="1128">
        <f t="shared" si="74"/>
        <v>63.1</v>
      </c>
      <c r="BB86" s="1129"/>
      <c r="BC86" s="1130"/>
      <c r="BD86" s="1126">
        <f t="shared" si="50"/>
        <v>0</v>
      </c>
      <c r="BE86" s="1126">
        <f t="shared" si="51"/>
        <v>0</v>
      </c>
      <c r="BF86" s="1126">
        <f t="shared" si="52"/>
        <v>0</v>
      </c>
      <c r="BG86" s="1126">
        <f t="shared" si="53"/>
        <v>0</v>
      </c>
      <c r="BH86" s="1131">
        <f t="shared" si="54"/>
        <v>0</v>
      </c>
      <c r="BI86" s="1126">
        <f t="shared" si="55"/>
        <v>0</v>
      </c>
      <c r="BJ86" s="1126">
        <f t="shared" si="56"/>
        <v>0</v>
      </c>
      <c r="BK86" s="1126">
        <f t="shared" si="57"/>
        <v>0</v>
      </c>
      <c r="BL86" s="1126">
        <f t="shared" si="58"/>
        <v>0</v>
      </c>
      <c r="BM86" s="1131">
        <f t="shared" si="59"/>
        <v>0</v>
      </c>
    </row>
    <row r="87" spans="1:65" ht="21" customHeight="1">
      <c r="A87" s="1113" t="s">
        <v>1119</v>
      </c>
      <c r="B87" s="1140" t="s">
        <v>970</v>
      </c>
      <c r="C87" s="1521">
        <v>20233099</v>
      </c>
      <c r="D87" s="1555" t="s">
        <v>220</v>
      </c>
      <c r="E87" s="1542" t="s">
        <v>20</v>
      </c>
      <c r="F87" s="1169" t="s">
        <v>59</v>
      </c>
      <c r="G87" s="1155" t="s">
        <v>59</v>
      </c>
      <c r="H87" s="1155" t="s">
        <v>59</v>
      </c>
      <c r="I87" s="1174" t="s">
        <v>2292</v>
      </c>
      <c r="J87" s="1174" t="s">
        <v>991</v>
      </c>
      <c r="K87" s="1466">
        <v>44228</v>
      </c>
      <c r="L87" s="1463" t="s">
        <v>1281</v>
      </c>
      <c r="M87" s="1464"/>
      <c r="N87" s="1146" t="s">
        <v>914</v>
      </c>
      <c r="O87" s="1169" t="s">
        <v>1714</v>
      </c>
      <c r="P87" s="1465" t="s">
        <v>1981</v>
      </c>
      <c r="Q87" s="1140" t="s">
        <v>25</v>
      </c>
      <c r="R87" s="1127">
        <f>VLOOKUP($G$9:$G$278,TABULADOR!$D$6:$E$41,2,0)</f>
        <v>25.9</v>
      </c>
      <c r="S87" s="1120">
        <f t="shared" si="46"/>
        <v>1</v>
      </c>
      <c r="T87" s="1109">
        <v>0</v>
      </c>
      <c r="U87" s="1120">
        <f t="shared" si="47"/>
        <v>1</v>
      </c>
      <c r="V87" s="1148">
        <f>VLOOKUP($U87,TABULADOR!$A$51:$B$74,2)</f>
        <v>0.02</v>
      </c>
      <c r="W87" s="1148">
        <v>0.3</v>
      </c>
      <c r="X87" s="1123">
        <v>1</v>
      </c>
      <c r="Y87" s="1149">
        <v>1</v>
      </c>
      <c r="Z87" s="1511">
        <v>15</v>
      </c>
      <c r="AA87" s="1126">
        <f t="shared" si="60"/>
        <v>12.95</v>
      </c>
      <c r="AB87" s="1126">
        <f t="shared" si="61"/>
        <v>3.89</v>
      </c>
      <c r="AC87" s="1126">
        <f t="shared" si="62"/>
        <v>0.26</v>
      </c>
      <c r="AD87" s="1126">
        <f>VLOOKUP($H$9:$H$1807,TABULADOR!$D$6:$E$41,2,0)-VLOOKUP($G$9:$G$1807,TABULADOR!$D$6:$E$41,2,0)</f>
        <v>0</v>
      </c>
      <c r="AE87" s="1126">
        <f>ROUND((TABULADOR!$D$67)*(GLOBAL!$Y87)/2,)</f>
        <v>1</v>
      </c>
      <c r="AF87" s="1126">
        <f>ROUND(((TABULADOR!$D$67)*(GLOBAL!$Y87)/2)*2,2)</f>
        <v>1.75</v>
      </c>
      <c r="AG87" s="1119"/>
      <c r="AH87" s="1127">
        <f t="shared" si="48"/>
        <v>18.100000000000001</v>
      </c>
      <c r="AI87" s="1150">
        <f t="shared" si="49"/>
        <v>57.000000000000007</v>
      </c>
      <c r="AJ87" s="1126">
        <v>0</v>
      </c>
      <c r="AK87" s="1126">
        <f>($AA87+$AB87+$AC87)*2/30*$Z87*TABULADOR!$D$70</f>
        <v>13.680000000000001</v>
      </c>
      <c r="AL87" s="1126"/>
      <c r="AM87" s="1126"/>
      <c r="AN87" s="1126"/>
      <c r="AO87" s="1127">
        <f t="shared" si="63"/>
        <v>0.67</v>
      </c>
      <c r="AP87" s="1127">
        <f t="shared" si="64"/>
        <v>0.75</v>
      </c>
      <c r="AQ87" s="1127">
        <f t="shared" si="65"/>
        <v>0.08</v>
      </c>
      <c r="AR87" s="1126">
        <f t="shared" si="66"/>
        <v>0.54</v>
      </c>
      <c r="AS87" s="1127">
        <f t="shared" si="67"/>
        <v>1.51</v>
      </c>
      <c r="AT87" s="1127">
        <f t="shared" si="68"/>
        <v>1.5</v>
      </c>
      <c r="AU87" s="1127">
        <f t="shared" si="69"/>
        <v>0.32</v>
      </c>
      <c r="AV87" s="1126">
        <f t="shared" si="70"/>
        <v>0.54</v>
      </c>
      <c r="AW87" s="1126">
        <f t="shared" si="71"/>
        <v>90.53</v>
      </c>
      <c r="AX87" s="1126">
        <f t="shared" si="72"/>
        <v>1.5</v>
      </c>
      <c r="AY87" s="1127"/>
      <c r="AZ87" s="1126">
        <f t="shared" si="73"/>
        <v>4.41</v>
      </c>
      <c r="BA87" s="1128">
        <f t="shared" si="74"/>
        <v>89.03</v>
      </c>
      <c r="BB87" s="1129"/>
      <c r="BC87" s="1130"/>
      <c r="BD87" s="1126">
        <f t="shared" si="50"/>
        <v>0</v>
      </c>
      <c r="BE87" s="1126">
        <f t="shared" si="51"/>
        <v>0</v>
      </c>
      <c r="BF87" s="1126">
        <f t="shared" si="52"/>
        <v>0</v>
      </c>
      <c r="BG87" s="1126">
        <f t="shared" si="53"/>
        <v>0</v>
      </c>
      <c r="BH87" s="1131">
        <f t="shared" si="54"/>
        <v>0</v>
      </c>
      <c r="BI87" s="1126">
        <f t="shared" si="55"/>
        <v>0</v>
      </c>
      <c r="BJ87" s="1126">
        <f t="shared" si="56"/>
        <v>0</v>
      </c>
      <c r="BK87" s="1126">
        <f t="shared" si="57"/>
        <v>0</v>
      </c>
      <c r="BL87" s="1126">
        <f t="shared" si="58"/>
        <v>0</v>
      </c>
      <c r="BM87" s="1131">
        <f t="shared" si="59"/>
        <v>0</v>
      </c>
    </row>
    <row r="88" spans="1:65" ht="21" customHeight="1">
      <c r="A88" s="1113" t="s">
        <v>1119</v>
      </c>
      <c r="B88" s="1140" t="s">
        <v>970</v>
      </c>
      <c r="C88" s="1520">
        <v>6449358</v>
      </c>
      <c r="D88" s="1555" t="s">
        <v>224</v>
      </c>
      <c r="E88" s="1541" t="s">
        <v>34</v>
      </c>
      <c r="F88" s="1142" t="s">
        <v>225</v>
      </c>
      <c r="G88" s="1155" t="s">
        <v>59</v>
      </c>
      <c r="H88" s="1155" t="s">
        <v>59</v>
      </c>
      <c r="I88" s="1249" t="s">
        <v>1824</v>
      </c>
      <c r="J88" s="1174" t="s">
        <v>991</v>
      </c>
      <c r="K88" s="1462">
        <v>44228</v>
      </c>
      <c r="L88" s="1463" t="s">
        <v>1284</v>
      </c>
      <c r="M88" s="1464"/>
      <c r="N88" s="1146" t="s">
        <v>914</v>
      </c>
      <c r="O88" s="1169" t="s">
        <v>1714</v>
      </c>
      <c r="P88" s="1465" t="s">
        <v>1993</v>
      </c>
      <c r="Q88" s="1140" t="s">
        <v>25</v>
      </c>
      <c r="R88" s="1127">
        <f>VLOOKUP($G$9:$G$278,TABULADOR!$D$6:$E$41,2,0)</f>
        <v>25.9</v>
      </c>
      <c r="S88" s="1120">
        <f t="shared" si="46"/>
        <v>1</v>
      </c>
      <c r="T88" s="1109">
        <v>0</v>
      </c>
      <c r="U88" s="1120">
        <f t="shared" si="47"/>
        <v>1</v>
      </c>
      <c r="V88" s="1148">
        <f>VLOOKUP($U88,TABULADOR!$A$51:$B$74,2)</f>
        <v>0.02</v>
      </c>
      <c r="W88" s="1148">
        <v>0.6</v>
      </c>
      <c r="X88" s="1123">
        <v>0</v>
      </c>
      <c r="Y88" s="1149">
        <v>0</v>
      </c>
      <c r="Z88" s="1511">
        <v>15</v>
      </c>
      <c r="AA88" s="1126">
        <f t="shared" si="60"/>
        <v>12.95</v>
      </c>
      <c r="AB88" s="1126">
        <f t="shared" si="61"/>
        <v>7.77</v>
      </c>
      <c r="AC88" s="1126">
        <f t="shared" si="62"/>
        <v>0.26</v>
      </c>
      <c r="AD88" s="1126">
        <f>VLOOKUP($H$9:$H$1807,TABULADOR!$D$6:$E$41,2,0)-VLOOKUP($G$9:$G$1807,TABULADOR!$D$6:$E$41,2,0)</f>
        <v>0</v>
      </c>
      <c r="AE88" s="1126">
        <f>ROUND((TABULADOR!$D$67)*(GLOBAL!$Y88)/2,)</f>
        <v>0</v>
      </c>
      <c r="AF88" s="1126">
        <f>ROUND(((TABULADOR!$D$67)*(GLOBAL!$Y88)/2)*2,2)</f>
        <v>0</v>
      </c>
      <c r="AG88" s="1119"/>
      <c r="AH88" s="1127">
        <f t="shared" si="48"/>
        <v>20.98</v>
      </c>
      <c r="AI88" s="1150">
        <f t="shared" si="49"/>
        <v>69.933333333333337</v>
      </c>
      <c r="AJ88" s="1126">
        <v>0</v>
      </c>
      <c r="AK88" s="1126">
        <f>($AA88+$AB88+$AC88)*2/30*$Z88*TABULADOR!$D$70</f>
        <v>16.784000000000002</v>
      </c>
      <c r="AL88" s="1126">
        <v>40</v>
      </c>
      <c r="AM88" s="1126"/>
      <c r="AN88" s="1126"/>
      <c r="AO88" s="1127">
        <f t="shared" si="63"/>
        <v>0.77</v>
      </c>
      <c r="AP88" s="1127">
        <f t="shared" si="64"/>
        <v>0.91</v>
      </c>
      <c r="AQ88" s="1127">
        <f t="shared" si="65"/>
        <v>0.1</v>
      </c>
      <c r="AR88" s="1126">
        <f t="shared" si="66"/>
        <v>0.63</v>
      </c>
      <c r="AS88" s="1127">
        <f t="shared" si="67"/>
        <v>1.73</v>
      </c>
      <c r="AT88" s="1127">
        <f t="shared" si="68"/>
        <v>1.82</v>
      </c>
      <c r="AU88" s="1127">
        <f t="shared" si="69"/>
        <v>0.4</v>
      </c>
      <c r="AV88" s="1126">
        <f t="shared" si="70"/>
        <v>0.63</v>
      </c>
      <c r="AW88" s="1126">
        <f t="shared" si="71"/>
        <v>147.69999999999999</v>
      </c>
      <c r="AX88" s="1126">
        <f t="shared" si="72"/>
        <v>1.78</v>
      </c>
      <c r="AY88" s="1127"/>
      <c r="AZ88" s="1126">
        <f t="shared" si="73"/>
        <v>5.21</v>
      </c>
      <c r="BA88" s="1128">
        <f t="shared" si="74"/>
        <v>145.91999999999999</v>
      </c>
      <c r="BB88" s="1185"/>
      <c r="BC88" s="1130"/>
      <c r="BD88" s="1126">
        <f t="shared" si="50"/>
        <v>0</v>
      </c>
      <c r="BE88" s="1126">
        <f t="shared" si="51"/>
        <v>0</v>
      </c>
      <c r="BF88" s="1126">
        <f t="shared" si="52"/>
        <v>0</v>
      </c>
      <c r="BG88" s="1126">
        <f t="shared" si="53"/>
        <v>0</v>
      </c>
      <c r="BH88" s="1131">
        <f t="shared" si="54"/>
        <v>0</v>
      </c>
      <c r="BI88" s="1126">
        <f t="shared" si="55"/>
        <v>0</v>
      </c>
      <c r="BJ88" s="1126">
        <f t="shared" si="56"/>
        <v>0</v>
      </c>
      <c r="BK88" s="1126">
        <f t="shared" si="57"/>
        <v>0</v>
      </c>
      <c r="BL88" s="1126">
        <f t="shared" si="58"/>
        <v>0</v>
      </c>
      <c r="BM88" s="1131">
        <f t="shared" si="59"/>
        <v>0</v>
      </c>
    </row>
    <row r="89" spans="1:65" ht="21" customHeight="1">
      <c r="A89" s="1113" t="s">
        <v>1119</v>
      </c>
      <c r="B89" s="1140" t="s">
        <v>970</v>
      </c>
      <c r="C89" s="1521">
        <v>20707550</v>
      </c>
      <c r="D89" s="1555" t="s">
        <v>226</v>
      </c>
      <c r="E89" s="1542" t="s">
        <v>34</v>
      </c>
      <c r="F89" s="1142" t="s">
        <v>1683</v>
      </c>
      <c r="G89" s="1169" t="s">
        <v>27</v>
      </c>
      <c r="H89" s="1169" t="s">
        <v>27</v>
      </c>
      <c r="I89" s="1191" t="s">
        <v>1775</v>
      </c>
      <c r="J89" s="1174" t="s">
        <v>991</v>
      </c>
      <c r="K89" s="1466">
        <v>44228</v>
      </c>
      <c r="L89" s="1463" t="s">
        <v>1285</v>
      </c>
      <c r="M89" s="1464"/>
      <c r="N89" s="1146" t="s">
        <v>914</v>
      </c>
      <c r="O89" s="1169" t="s">
        <v>67</v>
      </c>
      <c r="P89" s="1465" t="s">
        <v>1981</v>
      </c>
      <c r="Q89" s="1169" t="s">
        <v>67</v>
      </c>
      <c r="R89" s="1127">
        <f>VLOOKUP($G$9:$G$278,TABULADOR!$D$6:$E$41,2,0)</f>
        <v>23.8</v>
      </c>
      <c r="S89" s="1120">
        <f t="shared" si="46"/>
        <v>1</v>
      </c>
      <c r="T89" s="1109">
        <v>0</v>
      </c>
      <c r="U89" s="1120">
        <f t="shared" si="47"/>
        <v>1</v>
      </c>
      <c r="V89" s="1148">
        <f>VLOOKUP($U89,TABULADOR!$A$51:$B$74,2)</f>
        <v>0.02</v>
      </c>
      <c r="W89" s="1148">
        <v>0.3</v>
      </c>
      <c r="X89" s="1123">
        <v>0</v>
      </c>
      <c r="Y89" s="1149">
        <v>0</v>
      </c>
      <c r="Z89" s="1511">
        <v>15</v>
      </c>
      <c r="AA89" s="1126">
        <f t="shared" si="60"/>
        <v>11.9</v>
      </c>
      <c r="AB89" s="1126">
        <f t="shared" si="61"/>
        <v>3.57</v>
      </c>
      <c r="AC89" s="1126">
        <f t="shared" si="62"/>
        <v>0.24</v>
      </c>
      <c r="AD89" s="1126">
        <f>VLOOKUP($H$9:$H$1807,TABULADOR!$D$6:$E$41,2,0)-VLOOKUP($G$9:$G$1807,TABULADOR!$D$6:$E$41,2,0)</f>
        <v>0</v>
      </c>
      <c r="AE89" s="1126">
        <f>ROUND((TABULADOR!$D$67)*(GLOBAL!$Y89)/2,)</f>
        <v>0</v>
      </c>
      <c r="AF89" s="1126">
        <f>ROUND(((TABULADOR!$D$67)*(GLOBAL!$Y89)/2)*2,2)</f>
        <v>0</v>
      </c>
      <c r="AG89" s="1119"/>
      <c r="AH89" s="1127">
        <f t="shared" si="48"/>
        <v>15.71</v>
      </c>
      <c r="AI89" s="1150">
        <f t="shared" si="49"/>
        <v>52.366666666666674</v>
      </c>
      <c r="AJ89" s="1126">
        <v>0</v>
      </c>
      <c r="AK89" s="1126">
        <f>($AA89+$AB89+$AC89)*2/30*$Z89*TABULADOR!$D$70</f>
        <v>12.568000000000001</v>
      </c>
      <c r="AL89" s="1126"/>
      <c r="AM89" s="1126"/>
      <c r="AN89" s="1126"/>
      <c r="AO89" s="1127">
        <f t="shared" si="63"/>
        <v>0.57999999999999996</v>
      </c>
      <c r="AP89" s="1127">
        <f t="shared" si="64"/>
        <v>0.68</v>
      </c>
      <c r="AQ89" s="1127">
        <f t="shared" si="65"/>
        <v>7.0000000000000007E-2</v>
      </c>
      <c r="AR89" s="1126">
        <f t="shared" si="66"/>
        <v>0.47</v>
      </c>
      <c r="AS89" s="1127">
        <f t="shared" si="67"/>
        <v>1.31</v>
      </c>
      <c r="AT89" s="1127">
        <f t="shared" si="68"/>
        <v>1.36</v>
      </c>
      <c r="AU89" s="1127">
        <f t="shared" si="69"/>
        <v>0.28000000000000003</v>
      </c>
      <c r="AV89" s="1126">
        <f t="shared" si="70"/>
        <v>0.47</v>
      </c>
      <c r="AW89" s="1126">
        <f t="shared" si="71"/>
        <v>80.64</v>
      </c>
      <c r="AX89" s="1126">
        <f t="shared" si="72"/>
        <v>1.33</v>
      </c>
      <c r="AY89" s="1127"/>
      <c r="AZ89" s="1126">
        <f t="shared" si="73"/>
        <v>3.89</v>
      </c>
      <c r="BA89" s="1128">
        <f t="shared" si="74"/>
        <v>79.31</v>
      </c>
      <c r="BB89" s="1129"/>
      <c r="BC89" s="1130"/>
      <c r="BD89" s="1126">
        <f t="shared" si="50"/>
        <v>0</v>
      </c>
      <c r="BE89" s="1126">
        <f t="shared" si="51"/>
        <v>0</v>
      </c>
      <c r="BF89" s="1126">
        <f t="shared" si="52"/>
        <v>0</v>
      </c>
      <c r="BG89" s="1126">
        <f t="shared" si="53"/>
        <v>0</v>
      </c>
      <c r="BH89" s="1131">
        <f t="shared" si="54"/>
        <v>0</v>
      </c>
      <c r="BI89" s="1126">
        <f t="shared" si="55"/>
        <v>0</v>
      </c>
      <c r="BJ89" s="1126">
        <f t="shared" si="56"/>
        <v>0</v>
      </c>
      <c r="BK89" s="1126">
        <f t="shared" si="57"/>
        <v>0</v>
      </c>
      <c r="BL89" s="1126">
        <f t="shared" si="58"/>
        <v>0</v>
      </c>
      <c r="BM89" s="1131">
        <f t="shared" si="59"/>
        <v>0</v>
      </c>
    </row>
    <row r="90" spans="1:65" ht="21" customHeight="1">
      <c r="A90" s="1113" t="s">
        <v>1119</v>
      </c>
      <c r="B90" s="1140" t="s">
        <v>970</v>
      </c>
      <c r="C90" s="1521">
        <v>14046500</v>
      </c>
      <c r="D90" s="1555" t="s">
        <v>235</v>
      </c>
      <c r="E90" s="1542" t="s">
        <v>34</v>
      </c>
      <c r="F90" s="1169" t="s">
        <v>234</v>
      </c>
      <c r="G90" s="1186" t="s">
        <v>27</v>
      </c>
      <c r="H90" s="1186" t="s">
        <v>27</v>
      </c>
      <c r="I90" s="1249" t="s">
        <v>1702</v>
      </c>
      <c r="J90" s="1174" t="s">
        <v>991</v>
      </c>
      <c r="K90" s="1466">
        <v>44256</v>
      </c>
      <c r="L90" s="1463" t="s">
        <v>1288</v>
      </c>
      <c r="M90" s="1464"/>
      <c r="N90" s="1146" t="s">
        <v>914</v>
      </c>
      <c r="O90" s="1169" t="s">
        <v>52</v>
      </c>
      <c r="P90" s="1134" t="s">
        <v>63</v>
      </c>
      <c r="Q90" s="1169" t="s">
        <v>52</v>
      </c>
      <c r="R90" s="1127">
        <f>VLOOKUP($G$9:$G$278,TABULADOR!$D$6:$E$41,2,0)</f>
        <v>23.8</v>
      </c>
      <c r="S90" s="1120">
        <f t="shared" si="46"/>
        <v>0</v>
      </c>
      <c r="T90" s="1109">
        <v>0</v>
      </c>
      <c r="U90" s="1120">
        <f t="shared" si="47"/>
        <v>0</v>
      </c>
      <c r="V90" s="1148">
        <f>VLOOKUP($U90,TABULADOR!$A$51:$B$74,2)</f>
        <v>0</v>
      </c>
      <c r="W90" s="1148">
        <v>0</v>
      </c>
      <c r="X90" s="1123">
        <v>0</v>
      </c>
      <c r="Y90" s="1149">
        <v>0</v>
      </c>
      <c r="Z90" s="1511">
        <v>15</v>
      </c>
      <c r="AA90" s="1126">
        <f t="shared" si="60"/>
        <v>11.9</v>
      </c>
      <c r="AB90" s="1126">
        <f t="shared" si="61"/>
        <v>0</v>
      </c>
      <c r="AC90" s="1126">
        <f t="shared" si="62"/>
        <v>0</v>
      </c>
      <c r="AD90" s="1126">
        <f>VLOOKUP($H$9:$H$1807,TABULADOR!$D$6:$E$41,2,0)-VLOOKUP($G$9:$G$1807,TABULADOR!$D$6:$E$41,2,0)</f>
        <v>0</v>
      </c>
      <c r="AE90" s="1126">
        <f>ROUND((TABULADOR!$D$67)*(GLOBAL!$Y90)/2,)</f>
        <v>0</v>
      </c>
      <c r="AF90" s="1126">
        <f>ROUND(((TABULADOR!$D$67)*(GLOBAL!$Y90)/2)*2,2)</f>
        <v>0</v>
      </c>
      <c r="AG90" s="1119"/>
      <c r="AH90" s="1127">
        <f t="shared" si="48"/>
        <v>11.9</v>
      </c>
      <c r="AI90" s="1150" t="b">
        <f t="shared" si="49"/>
        <v>0</v>
      </c>
      <c r="AJ90" s="1126">
        <v>0</v>
      </c>
      <c r="AK90" s="1126">
        <v>11.5</v>
      </c>
      <c r="AL90" s="1126"/>
      <c r="AM90" s="1126"/>
      <c r="AN90" s="1126"/>
      <c r="AO90" s="1127">
        <f t="shared" si="63"/>
        <v>0.44</v>
      </c>
      <c r="AP90" s="1127">
        <f t="shared" si="64"/>
        <v>0.12</v>
      </c>
      <c r="AQ90" s="1127">
        <f t="shared" si="65"/>
        <v>0.05</v>
      </c>
      <c r="AR90" s="1126">
        <f t="shared" si="66"/>
        <v>0.36</v>
      </c>
      <c r="AS90" s="1127">
        <f t="shared" si="67"/>
        <v>0.99</v>
      </c>
      <c r="AT90" s="1127">
        <f t="shared" si="68"/>
        <v>0.24</v>
      </c>
      <c r="AU90" s="1127">
        <f t="shared" si="69"/>
        <v>0.2</v>
      </c>
      <c r="AV90" s="1126">
        <f t="shared" si="70"/>
        <v>0.36</v>
      </c>
      <c r="AW90" s="1126">
        <f t="shared" si="71"/>
        <v>23.4</v>
      </c>
      <c r="AX90" s="1126">
        <f t="shared" si="72"/>
        <v>0.61</v>
      </c>
      <c r="AY90" s="1127"/>
      <c r="AZ90" s="1126">
        <f t="shared" si="73"/>
        <v>2.15</v>
      </c>
      <c r="BA90" s="1128">
        <f t="shared" si="74"/>
        <v>22.79</v>
      </c>
      <c r="BB90" s="1129"/>
      <c r="BC90" s="1130"/>
      <c r="BD90" s="1126">
        <f t="shared" si="50"/>
        <v>0</v>
      </c>
      <c r="BE90" s="1126">
        <f t="shared" si="51"/>
        <v>0</v>
      </c>
      <c r="BF90" s="1126">
        <f t="shared" si="52"/>
        <v>0</v>
      </c>
      <c r="BG90" s="1126">
        <f t="shared" si="53"/>
        <v>0</v>
      </c>
      <c r="BH90" s="1131">
        <f t="shared" si="54"/>
        <v>0</v>
      </c>
      <c r="BI90" s="1126">
        <f t="shared" si="55"/>
        <v>0</v>
      </c>
      <c r="BJ90" s="1126">
        <f t="shared" si="56"/>
        <v>0</v>
      </c>
      <c r="BK90" s="1126">
        <f t="shared" si="57"/>
        <v>0</v>
      </c>
      <c r="BL90" s="1126">
        <f t="shared" si="58"/>
        <v>0</v>
      </c>
      <c r="BM90" s="1131">
        <f t="shared" si="59"/>
        <v>0</v>
      </c>
    </row>
    <row r="91" spans="1:65" ht="21" customHeight="1">
      <c r="A91" s="1113" t="s">
        <v>1119</v>
      </c>
      <c r="B91" s="1140" t="s">
        <v>971</v>
      </c>
      <c r="C91" s="1521">
        <v>13879947</v>
      </c>
      <c r="D91" s="1555" t="s">
        <v>230</v>
      </c>
      <c r="E91" s="1542" t="s">
        <v>34</v>
      </c>
      <c r="F91" s="1169" t="s">
        <v>1890</v>
      </c>
      <c r="G91" s="1169" t="s">
        <v>526</v>
      </c>
      <c r="H91" s="1169" t="s">
        <v>526</v>
      </c>
      <c r="I91" s="1191" t="s">
        <v>1776</v>
      </c>
      <c r="J91" s="1113" t="s">
        <v>2351</v>
      </c>
      <c r="K91" s="1466">
        <v>44228</v>
      </c>
      <c r="L91" s="1464"/>
      <c r="M91" s="1463" t="s">
        <v>231</v>
      </c>
      <c r="N91" s="1198" t="s">
        <v>232</v>
      </c>
      <c r="O91" s="1169" t="s">
        <v>84</v>
      </c>
      <c r="P91" s="1134" t="s">
        <v>63</v>
      </c>
      <c r="Q91" s="1169" t="s">
        <v>84</v>
      </c>
      <c r="R91" s="1127">
        <f>VLOOKUP($G$9:$G$278,TABULADOR!$D$6:$E$41,2,0)</f>
        <v>18.2</v>
      </c>
      <c r="S91" s="1120">
        <f t="shared" si="46"/>
        <v>1</v>
      </c>
      <c r="T91" s="1109">
        <v>0</v>
      </c>
      <c r="U91" s="1120">
        <f t="shared" si="47"/>
        <v>1</v>
      </c>
      <c r="V91" s="1148">
        <f>VLOOKUP($U91,TABULADOR!$A$51:$B$74,2)</f>
        <v>0.02</v>
      </c>
      <c r="W91" s="1148">
        <v>0.3</v>
      </c>
      <c r="X91" s="1123">
        <v>0</v>
      </c>
      <c r="Y91" s="1149">
        <v>0</v>
      </c>
      <c r="Z91" s="1511">
        <v>15</v>
      </c>
      <c r="AA91" s="1126">
        <f t="shared" si="60"/>
        <v>9.1</v>
      </c>
      <c r="AB91" s="1126">
        <f t="shared" si="61"/>
        <v>2.73</v>
      </c>
      <c r="AC91" s="1126">
        <f t="shared" si="62"/>
        <v>0.18</v>
      </c>
      <c r="AD91" s="1126">
        <f>VLOOKUP($H$9:$H$1807,TABULADOR!$D$6:$E$41,2,0)-VLOOKUP($G$9:$G$1807,TABULADOR!$D$6:$E$41,2,0)</f>
        <v>0</v>
      </c>
      <c r="AE91" s="1126">
        <f>ROUND((TABULADOR!$D$67)*(GLOBAL!$Y91)/2,)</f>
        <v>0</v>
      </c>
      <c r="AF91" s="1126">
        <f>ROUND(((TABULADOR!$D$67)*(GLOBAL!$Y91)/2)*2,2)</f>
        <v>0</v>
      </c>
      <c r="AG91" s="1119"/>
      <c r="AH91" s="1127">
        <f t="shared" si="48"/>
        <v>12.01</v>
      </c>
      <c r="AI91" s="1150">
        <f t="shared" si="49"/>
        <v>40.033333333333331</v>
      </c>
      <c r="AJ91" s="1126">
        <v>0</v>
      </c>
      <c r="AK91" s="1126">
        <v>11.5</v>
      </c>
      <c r="AL91" s="1126"/>
      <c r="AM91" s="1126"/>
      <c r="AN91" s="1126"/>
      <c r="AO91" s="1127">
        <f t="shared" si="63"/>
        <v>0.44</v>
      </c>
      <c r="AP91" s="1127">
        <f t="shared" si="64"/>
        <v>0.52</v>
      </c>
      <c r="AQ91" s="1127">
        <f t="shared" si="65"/>
        <v>0.06</v>
      </c>
      <c r="AR91" s="1126">
        <f t="shared" si="66"/>
        <v>0.36</v>
      </c>
      <c r="AS91" s="1127">
        <f t="shared" si="67"/>
        <v>0.99</v>
      </c>
      <c r="AT91" s="1127">
        <f t="shared" si="68"/>
        <v>1.04</v>
      </c>
      <c r="AU91" s="1127">
        <f t="shared" si="69"/>
        <v>0.24</v>
      </c>
      <c r="AV91" s="1126">
        <f t="shared" si="70"/>
        <v>0.36</v>
      </c>
      <c r="AW91" s="1126">
        <f t="shared" si="71"/>
        <v>63.54</v>
      </c>
      <c r="AX91" s="1126">
        <f t="shared" si="72"/>
        <v>1.02</v>
      </c>
      <c r="AY91" s="1127"/>
      <c r="AZ91" s="1126">
        <f t="shared" si="73"/>
        <v>2.99</v>
      </c>
      <c r="BA91" s="1128">
        <f t="shared" si="74"/>
        <v>62.52</v>
      </c>
      <c r="BB91" s="1129"/>
      <c r="BC91" s="1130"/>
      <c r="BD91" s="1126">
        <f t="shared" si="50"/>
        <v>0</v>
      </c>
      <c r="BE91" s="1126">
        <f t="shared" si="51"/>
        <v>0</v>
      </c>
      <c r="BF91" s="1126">
        <f t="shared" si="52"/>
        <v>0</v>
      </c>
      <c r="BG91" s="1126">
        <f t="shared" si="53"/>
        <v>0</v>
      </c>
      <c r="BH91" s="1131">
        <f t="shared" si="54"/>
        <v>0</v>
      </c>
      <c r="BI91" s="1126">
        <f t="shared" si="55"/>
        <v>0</v>
      </c>
      <c r="BJ91" s="1126">
        <f t="shared" si="56"/>
        <v>0</v>
      </c>
      <c r="BK91" s="1126">
        <f t="shared" si="57"/>
        <v>0</v>
      </c>
      <c r="BL91" s="1126">
        <f t="shared" si="58"/>
        <v>0</v>
      </c>
      <c r="BM91" s="1131">
        <f t="shared" si="59"/>
        <v>0</v>
      </c>
    </row>
    <row r="92" spans="1:65" ht="21" customHeight="1">
      <c r="A92" s="1113" t="s">
        <v>1119</v>
      </c>
      <c r="B92" s="1140" t="s">
        <v>970</v>
      </c>
      <c r="C92" s="1520">
        <v>21415213</v>
      </c>
      <c r="D92" s="1555" t="s">
        <v>135</v>
      </c>
      <c r="E92" s="1544" t="s">
        <v>20</v>
      </c>
      <c r="F92" s="1142" t="s">
        <v>136</v>
      </c>
      <c r="G92" s="1142" t="s">
        <v>27</v>
      </c>
      <c r="H92" s="1142" t="s">
        <v>27</v>
      </c>
      <c r="I92" s="1249" t="s">
        <v>1702</v>
      </c>
      <c r="J92" s="1174" t="s">
        <v>2351</v>
      </c>
      <c r="K92" s="1462">
        <v>42262</v>
      </c>
      <c r="L92" s="1463" t="s">
        <v>1240</v>
      </c>
      <c r="M92" s="1464"/>
      <c r="N92" s="1146" t="s">
        <v>914</v>
      </c>
      <c r="O92" s="1169" t="s">
        <v>1714</v>
      </c>
      <c r="P92" s="1465" t="s">
        <v>2332</v>
      </c>
      <c r="Q92" s="1140" t="s">
        <v>25</v>
      </c>
      <c r="R92" s="1127">
        <f>VLOOKUP($G$9:$G$278,TABULADOR!$D$6:$E$41,2,0)</f>
        <v>23.8</v>
      </c>
      <c r="S92" s="1120">
        <f t="shared" si="46"/>
        <v>6</v>
      </c>
      <c r="T92" s="1109">
        <v>0</v>
      </c>
      <c r="U92" s="1120">
        <f t="shared" si="47"/>
        <v>6</v>
      </c>
      <c r="V92" s="1148">
        <f>VLOOKUP($U92,TABULADOR!$A$51:$B$74,2)</f>
        <v>0.12</v>
      </c>
      <c r="W92" s="1148">
        <v>0.3</v>
      </c>
      <c r="X92" s="1123">
        <v>0</v>
      </c>
      <c r="Y92" s="1149">
        <v>0</v>
      </c>
      <c r="Z92" s="1511">
        <v>15</v>
      </c>
      <c r="AA92" s="1126">
        <f t="shared" si="60"/>
        <v>11.9</v>
      </c>
      <c r="AB92" s="1126">
        <f t="shared" si="61"/>
        <v>3.57</v>
      </c>
      <c r="AC92" s="1126">
        <f t="shared" si="62"/>
        <v>1.43</v>
      </c>
      <c r="AD92" s="1126">
        <f>VLOOKUP($H$9:$H$1807,TABULADOR!$D$6:$E$41,2,0)-VLOOKUP($G$9:$G$1807,TABULADOR!$D$6:$E$41,2,0)</f>
        <v>0</v>
      </c>
      <c r="AE92" s="1126">
        <f>ROUND((TABULADOR!$D$67)*(GLOBAL!$Y92)/2,)</f>
        <v>0</v>
      </c>
      <c r="AF92" s="1126">
        <f>ROUND(((TABULADOR!$D$67)*(GLOBAL!$Y92)/2)*2,2)</f>
        <v>0</v>
      </c>
      <c r="AG92" s="1119"/>
      <c r="AH92" s="1127">
        <f t="shared" si="48"/>
        <v>16.900000000000002</v>
      </c>
      <c r="AI92" s="1150">
        <f t="shared" si="49"/>
        <v>0</v>
      </c>
      <c r="AJ92" s="1126">
        <v>0</v>
      </c>
      <c r="AK92" s="1126">
        <f>($AA92+$AB92+$AC92)*2/30*$Z92*TABULADOR!$D$70</f>
        <v>13.520000000000003</v>
      </c>
      <c r="AL92" s="1126"/>
      <c r="AM92" s="1126"/>
      <c r="AN92" s="1126"/>
      <c r="AO92" s="1127">
        <f t="shared" si="63"/>
        <v>0.62</v>
      </c>
      <c r="AP92" s="1127">
        <f t="shared" si="64"/>
        <v>0.17</v>
      </c>
      <c r="AQ92" s="1127">
        <f t="shared" si="65"/>
        <v>0.08</v>
      </c>
      <c r="AR92" s="1126">
        <f t="shared" si="66"/>
        <v>0.51</v>
      </c>
      <c r="AS92" s="1127">
        <f t="shared" si="67"/>
        <v>1.4</v>
      </c>
      <c r="AT92" s="1127">
        <f t="shared" si="68"/>
        <v>0.34</v>
      </c>
      <c r="AU92" s="1127">
        <f t="shared" si="69"/>
        <v>0.32</v>
      </c>
      <c r="AV92" s="1126">
        <f t="shared" si="70"/>
        <v>0.51</v>
      </c>
      <c r="AW92" s="1126">
        <f t="shared" si="71"/>
        <v>30.42</v>
      </c>
      <c r="AX92" s="1126">
        <f t="shared" si="72"/>
        <v>0.87</v>
      </c>
      <c r="AY92" s="1127"/>
      <c r="AZ92" s="1126">
        <f t="shared" si="73"/>
        <v>3.08</v>
      </c>
      <c r="BA92" s="1128">
        <f t="shared" si="74"/>
        <v>29.55</v>
      </c>
      <c r="BB92" s="1129"/>
      <c r="BC92" s="1130"/>
      <c r="BD92" s="1126">
        <f t="shared" si="50"/>
        <v>0</v>
      </c>
      <c r="BE92" s="1126">
        <f t="shared" si="51"/>
        <v>0</v>
      </c>
      <c r="BF92" s="1126">
        <f t="shared" si="52"/>
        <v>0</v>
      </c>
      <c r="BG92" s="1126">
        <f t="shared" si="53"/>
        <v>0</v>
      </c>
      <c r="BH92" s="1131">
        <f t="shared" si="54"/>
        <v>0</v>
      </c>
      <c r="BI92" s="1126">
        <f t="shared" si="55"/>
        <v>0</v>
      </c>
      <c r="BJ92" s="1126">
        <f t="shared" si="56"/>
        <v>0</v>
      </c>
      <c r="BK92" s="1126">
        <f t="shared" si="57"/>
        <v>0</v>
      </c>
      <c r="BL92" s="1126">
        <f t="shared" si="58"/>
        <v>0</v>
      </c>
      <c r="BM92" s="1131">
        <f t="shared" si="59"/>
        <v>0</v>
      </c>
    </row>
    <row r="93" spans="1:65" ht="21" customHeight="1">
      <c r="A93" s="1113" t="s">
        <v>1119</v>
      </c>
      <c r="B93" s="1140" t="s">
        <v>970</v>
      </c>
      <c r="C93" s="1520">
        <v>28476608</v>
      </c>
      <c r="D93" s="1555" t="s">
        <v>239</v>
      </c>
      <c r="E93" s="1541" t="s">
        <v>20</v>
      </c>
      <c r="F93" s="1199" t="s">
        <v>1804</v>
      </c>
      <c r="G93" s="1199" t="s">
        <v>27</v>
      </c>
      <c r="H93" s="1199" t="s">
        <v>27</v>
      </c>
      <c r="I93" s="1191" t="s">
        <v>179</v>
      </c>
      <c r="J93" s="1174" t="s">
        <v>2351</v>
      </c>
      <c r="K93" s="1462">
        <v>44256</v>
      </c>
      <c r="L93" s="1463" t="s">
        <v>1291</v>
      </c>
      <c r="M93" s="1464"/>
      <c r="N93" s="1146" t="s">
        <v>914</v>
      </c>
      <c r="O93" s="1169" t="s">
        <v>1714</v>
      </c>
      <c r="P93" s="1134" t="s">
        <v>63</v>
      </c>
      <c r="Q93" s="1140" t="s">
        <v>25</v>
      </c>
      <c r="R93" s="1200">
        <f>VLOOKUP($G$9:$G$278,TABULADOR!$D$6:$E$41,2,0)</f>
        <v>23.8</v>
      </c>
      <c r="S93" s="1120">
        <f t="shared" si="46"/>
        <v>0</v>
      </c>
      <c r="T93" s="1109">
        <v>0</v>
      </c>
      <c r="U93" s="1120">
        <f t="shared" si="47"/>
        <v>0</v>
      </c>
      <c r="V93" s="1148">
        <f>VLOOKUP($U93,TABULADOR!$A$51:$B$74,2)</f>
        <v>0</v>
      </c>
      <c r="W93" s="1148">
        <v>0</v>
      </c>
      <c r="X93" s="1123">
        <v>0</v>
      </c>
      <c r="Y93" s="1149">
        <v>0</v>
      </c>
      <c r="Z93" s="1511">
        <v>15</v>
      </c>
      <c r="AA93" s="1126">
        <f t="shared" si="60"/>
        <v>11.9</v>
      </c>
      <c r="AB93" s="1126">
        <f t="shared" si="61"/>
        <v>0</v>
      </c>
      <c r="AC93" s="1126">
        <f t="shared" si="62"/>
        <v>0</v>
      </c>
      <c r="AD93" s="1126">
        <f>VLOOKUP($H$9:$H$1807,TABULADOR!$D$6:$E$41,2,0)-VLOOKUP($G$9:$G$1807,TABULADOR!$D$6:$E$41,2,0)</f>
        <v>0</v>
      </c>
      <c r="AE93" s="1126">
        <f>ROUND((TABULADOR!$D$67)*(GLOBAL!$Y93)/2,)</f>
        <v>0</v>
      </c>
      <c r="AF93" s="1126">
        <f>ROUND(((TABULADOR!$D$67)*(GLOBAL!$Y93)/2)*2,2)</f>
        <v>0</v>
      </c>
      <c r="AG93" s="1119"/>
      <c r="AH93" s="1127">
        <f t="shared" si="48"/>
        <v>11.9</v>
      </c>
      <c r="AI93" s="1150" t="b">
        <f t="shared" si="49"/>
        <v>0</v>
      </c>
      <c r="AJ93" s="1126">
        <v>0</v>
      </c>
      <c r="AK93" s="1126">
        <v>11.5</v>
      </c>
      <c r="AL93" s="1126"/>
      <c r="AM93" s="1126"/>
      <c r="AN93" s="1126"/>
      <c r="AO93" s="1127">
        <f t="shared" si="63"/>
        <v>0.44</v>
      </c>
      <c r="AP93" s="1127">
        <f t="shared" si="64"/>
        <v>0.12</v>
      </c>
      <c r="AQ93" s="1127">
        <f t="shared" si="65"/>
        <v>0.05</v>
      </c>
      <c r="AR93" s="1126">
        <f t="shared" si="66"/>
        <v>0.36</v>
      </c>
      <c r="AS93" s="1127">
        <f t="shared" si="67"/>
        <v>0.99</v>
      </c>
      <c r="AT93" s="1127">
        <f t="shared" si="68"/>
        <v>0.24</v>
      </c>
      <c r="AU93" s="1127">
        <f t="shared" si="69"/>
        <v>0.2</v>
      </c>
      <c r="AV93" s="1126">
        <f t="shared" si="70"/>
        <v>0.36</v>
      </c>
      <c r="AW93" s="1126">
        <f t="shared" si="71"/>
        <v>23.4</v>
      </c>
      <c r="AX93" s="1126">
        <f t="shared" si="72"/>
        <v>0.61</v>
      </c>
      <c r="AY93" s="1127"/>
      <c r="AZ93" s="1126">
        <f t="shared" si="73"/>
        <v>2.15</v>
      </c>
      <c r="BA93" s="1128">
        <f t="shared" si="74"/>
        <v>22.79</v>
      </c>
      <c r="BB93" s="1129"/>
      <c r="BC93" s="1130"/>
      <c r="BD93" s="1126">
        <f t="shared" si="50"/>
        <v>0</v>
      </c>
      <c r="BE93" s="1126">
        <f t="shared" si="51"/>
        <v>0</v>
      </c>
      <c r="BF93" s="1126">
        <f t="shared" si="52"/>
        <v>0</v>
      </c>
      <c r="BG93" s="1126">
        <f t="shared" si="53"/>
        <v>0</v>
      </c>
      <c r="BH93" s="1131">
        <f t="shared" si="54"/>
        <v>0</v>
      </c>
      <c r="BI93" s="1126">
        <f t="shared" si="55"/>
        <v>0</v>
      </c>
      <c r="BJ93" s="1126">
        <f t="shared" si="56"/>
        <v>0</v>
      </c>
      <c r="BK93" s="1126">
        <f t="shared" si="57"/>
        <v>0</v>
      </c>
      <c r="BL93" s="1126">
        <f t="shared" si="58"/>
        <v>0</v>
      </c>
      <c r="BM93" s="1131">
        <f t="shared" si="59"/>
        <v>0</v>
      </c>
    </row>
    <row r="94" spans="1:65" ht="21" customHeight="1">
      <c r="A94" s="1113" t="s">
        <v>1119</v>
      </c>
      <c r="B94" s="1140" t="s">
        <v>970</v>
      </c>
      <c r="C94" s="1521">
        <v>25001826</v>
      </c>
      <c r="D94" s="1555" t="s">
        <v>240</v>
      </c>
      <c r="E94" s="1542" t="s">
        <v>20</v>
      </c>
      <c r="F94" s="1169" t="s">
        <v>241</v>
      </c>
      <c r="G94" s="1155" t="s">
        <v>59</v>
      </c>
      <c r="H94" s="1155" t="s">
        <v>59</v>
      </c>
      <c r="I94" s="1191" t="s">
        <v>121</v>
      </c>
      <c r="J94" s="1174" t="s">
        <v>2351</v>
      </c>
      <c r="K94" s="1466">
        <v>44257</v>
      </c>
      <c r="L94" s="1463" t="s">
        <v>1292</v>
      </c>
      <c r="M94" s="1464"/>
      <c r="N94" s="1146" t="s">
        <v>914</v>
      </c>
      <c r="O94" s="1169" t="s">
        <v>1714</v>
      </c>
      <c r="P94" s="1134" t="s">
        <v>63</v>
      </c>
      <c r="Q94" s="1140" t="s">
        <v>25</v>
      </c>
      <c r="R94" s="1127">
        <f>VLOOKUP($G$9:$G$278,TABULADOR!$D$6:$E$41,2,0)</f>
        <v>25.9</v>
      </c>
      <c r="S94" s="1120">
        <f t="shared" si="46"/>
        <v>0</v>
      </c>
      <c r="T94" s="1109">
        <v>0</v>
      </c>
      <c r="U94" s="1120">
        <f t="shared" si="47"/>
        <v>0</v>
      </c>
      <c r="V94" s="1148">
        <f>VLOOKUP($U94,TABULADOR!$A$51:$B$74,2)</f>
        <v>0</v>
      </c>
      <c r="W94" s="1148">
        <v>0</v>
      </c>
      <c r="X94" s="1123">
        <v>0</v>
      </c>
      <c r="Y94" s="1149">
        <v>0</v>
      </c>
      <c r="Z94" s="1511">
        <v>15</v>
      </c>
      <c r="AA94" s="1126">
        <f t="shared" si="60"/>
        <v>12.95</v>
      </c>
      <c r="AB94" s="1126">
        <f t="shared" si="61"/>
        <v>0</v>
      </c>
      <c r="AC94" s="1126">
        <f t="shared" si="62"/>
        <v>0</v>
      </c>
      <c r="AD94" s="1126">
        <f>VLOOKUP($H$9:$H$1807,TABULADOR!$D$6:$E$41,2,0)-VLOOKUP($G$9:$G$1807,TABULADOR!$D$6:$E$41,2,0)</f>
        <v>0</v>
      </c>
      <c r="AE94" s="1126">
        <f>ROUND((TABULADOR!$D$67)*(GLOBAL!$Y94)/2,)</f>
        <v>0</v>
      </c>
      <c r="AF94" s="1126">
        <f>ROUND(((TABULADOR!$D$67)*(GLOBAL!$Y94)/2)*2,2)</f>
        <v>0</v>
      </c>
      <c r="AG94" s="1119"/>
      <c r="AH94" s="1127">
        <f t="shared" si="48"/>
        <v>12.95</v>
      </c>
      <c r="AI94" s="1150" t="b">
        <f t="shared" si="49"/>
        <v>0</v>
      </c>
      <c r="AJ94" s="1126">
        <v>0</v>
      </c>
      <c r="AK94" s="1126">
        <f>($AA94+$AB94+$AC94)*2/30*$Z94*TABULADOR!$D$70</f>
        <v>10.36</v>
      </c>
      <c r="AL94" s="1126"/>
      <c r="AM94" s="1126"/>
      <c r="AN94" s="1126"/>
      <c r="AO94" s="1127">
        <f t="shared" si="63"/>
        <v>0.48</v>
      </c>
      <c r="AP94" s="1127">
        <f t="shared" si="64"/>
        <v>0.13</v>
      </c>
      <c r="AQ94" s="1127">
        <f t="shared" si="65"/>
        <v>0.06</v>
      </c>
      <c r="AR94" s="1126">
        <f t="shared" si="66"/>
        <v>0.39</v>
      </c>
      <c r="AS94" s="1127">
        <f t="shared" si="67"/>
        <v>1.08</v>
      </c>
      <c r="AT94" s="1127">
        <f t="shared" si="68"/>
        <v>0.26</v>
      </c>
      <c r="AU94" s="1127">
        <f t="shared" si="69"/>
        <v>0.24</v>
      </c>
      <c r="AV94" s="1126">
        <f t="shared" si="70"/>
        <v>0.39</v>
      </c>
      <c r="AW94" s="1126">
        <f t="shared" si="71"/>
        <v>23.31</v>
      </c>
      <c r="AX94" s="1126">
        <f t="shared" si="72"/>
        <v>0.67</v>
      </c>
      <c r="AY94" s="1127"/>
      <c r="AZ94" s="1126">
        <f t="shared" si="73"/>
        <v>2.36</v>
      </c>
      <c r="BA94" s="1128">
        <f t="shared" si="74"/>
        <v>22.64</v>
      </c>
      <c r="BB94" s="1129"/>
      <c r="BC94" s="1130"/>
      <c r="BD94" s="1126">
        <f t="shared" si="50"/>
        <v>0</v>
      </c>
      <c r="BE94" s="1126">
        <f t="shared" si="51"/>
        <v>0</v>
      </c>
      <c r="BF94" s="1126">
        <f t="shared" si="52"/>
        <v>0</v>
      </c>
      <c r="BG94" s="1126">
        <f t="shared" si="53"/>
        <v>0</v>
      </c>
      <c r="BH94" s="1131">
        <f t="shared" si="54"/>
        <v>0</v>
      </c>
      <c r="BI94" s="1126">
        <f t="shared" si="55"/>
        <v>0</v>
      </c>
      <c r="BJ94" s="1126">
        <f t="shared" si="56"/>
        <v>0</v>
      </c>
      <c r="BK94" s="1126">
        <f t="shared" si="57"/>
        <v>0</v>
      </c>
      <c r="BL94" s="1126">
        <f t="shared" si="58"/>
        <v>0</v>
      </c>
      <c r="BM94" s="1131">
        <f t="shared" si="59"/>
        <v>0</v>
      </c>
    </row>
    <row r="95" spans="1:65" ht="21" customHeight="1">
      <c r="A95" s="1113" t="s">
        <v>1119</v>
      </c>
      <c r="B95" s="1140" t="s">
        <v>970</v>
      </c>
      <c r="C95" s="1520">
        <v>21408256</v>
      </c>
      <c r="D95" s="1555" t="s">
        <v>242</v>
      </c>
      <c r="E95" s="1541" t="s">
        <v>34</v>
      </c>
      <c r="F95" s="1142" t="s">
        <v>243</v>
      </c>
      <c r="G95" s="1169" t="s">
        <v>526</v>
      </c>
      <c r="H95" s="1196" t="s">
        <v>27</v>
      </c>
      <c r="I95" s="1191" t="s">
        <v>32</v>
      </c>
      <c r="J95" s="1174" t="s">
        <v>2351</v>
      </c>
      <c r="K95" s="1462">
        <v>44257</v>
      </c>
      <c r="L95" s="1463" t="s">
        <v>1293</v>
      </c>
      <c r="M95" s="1464"/>
      <c r="N95" s="1146" t="s">
        <v>914</v>
      </c>
      <c r="O95" s="1169" t="s">
        <v>1714</v>
      </c>
      <c r="P95" s="1228" t="s">
        <v>2350</v>
      </c>
      <c r="Q95" s="1140" t="s">
        <v>25</v>
      </c>
      <c r="R95" s="1127">
        <f>VLOOKUP($G$9:$G$278,TABULADOR!$D$6:$E$41,2,0)</f>
        <v>18.2</v>
      </c>
      <c r="S95" s="1120">
        <f t="shared" si="46"/>
        <v>0</v>
      </c>
      <c r="T95" s="1109">
        <v>2</v>
      </c>
      <c r="U95" s="1120">
        <f t="shared" si="47"/>
        <v>2</v>
      </c>
      <c r="V95" s="1148">
        <f>VLOOKUP($U95,TABULADOR!$A$51:$B$74,2)</f>
        <v>0.04</v>
      </c>
      <c r="W95" s="1148">
        <v>0.2</v>
      </c>
      <c r="X95" s="1123">
        <v>0</v>
      </c>
      <c r="Y95" s="1149">
        <v>0</v>
      </c>
      <c r="Z95" s="1511">
        <v>15</v>
      </c>
      <c r="AA95" s="1126">
        <f t="shared" si="60"/>
        <v>9.1</v>
      </c>
      <c r="AB95" s="1126">
        <f t="shared" si="61"/>
        <v>1.82</v>
      </c>
      <c r="AC95" s="1126">
        <f t="shared" si="62"/>
        <v>0.36</v>
      </c>
      <c r="AD95" s="1126">
        <f>VLOOKUP($H$9:$H$1807,TABULADOR!$D$6:$E$41,2,0)-VLOOKUP($G$9:$G$1807,TABULADOR!$D$6:$E$41,2,0)</f>
        <v>5.6000000000000014</v>
      </c>
      <c r="AE95" s="1126">
        <f>ROUND((TABULADOR!$D$67)*(GLOBAL!$Y95)/2,)</f>
        <v>0</v>
      </c>
      <c r="AF95" s="1126">
        <f>ROUND(((TABULADOR!$D$67)*(GLOBAL!$Y95)/2)*2,2)</f>
        <v>0</v>
      </c>
      <c r="AG95" s="1119"/>
      <c r="AH95" s="1127">
        <f t="shared" si="48"/>
        <v>16.880000000000003</v>
      </c>
      <c r="AI95" s="1150" t="b">
        <f t="shared" si="49"/>
        <v>0</v>
      </c>
      <c r="AJ95" s="1126">
        <v>0</v>
      </c>
      <c r="AK95" s="1126">
        <v>11.5</v>
      </c>
      <c r="AL95" s="1126"/>
      <c r="AM95" s="1126"/>
      <c r="AN95" s="1126"/>
      <c r="AO95" s="1127">
        <f t="shared" si="63"/>
        <v>0.62</v>
      </c>
      <c r="AP95" s="1127">
        <f t="shared" si="64"/>
        <v>0.17</v>
      </c>
      <c r="AQ95" s="1127">
        <f t="shared" si="65"/>
        <v>0.08</v>
      </c>
      <c r="AR95" s="1126">
        <f t="shared" si="66"/>
        <v>0.51</v>
      </c>
      <c r="AS95" s="1127">
        <f t="shared" si="67"/>
        <v>1.4</v>
      </c>
      <c r="AT95" s="1127">
        <f t="shared" si="68"/>
        <v>0.34</v>
      </c>
      <c r="AU95" s="1127">
        <f t="shared" si="69"/>
        <v>0.32</v>
      </c>
      <c r="AV95" s="1126">
        <f t="shared" si="70"/>
        <v>0.51</v>
      </c>
      <c r="AW95" s="1126">
        <f t="shared" si="71"/>
        <v>28.38</v>
      </c>
      <c r="AX95" s="1126">
        <f t="shared" si="72"/>
        <v>0.87</v>
      </c>
      <c r="AY95" s="1127"/>
      <c r="AZ95" s="1126">
        <f t="shared" si="73"/>
        <v>3.08</v>
      </c>
      <c r="BA95" s="1128">
        <f t="shared" si="74"/>
        <v>27.51</v>
      </c>
      <c r="BB95" s="1129"/>
      <c r="BC95" s="1130"/>
      <c r="BD95" s="1126">
        <f t="shared" si="50"/>
        <v>0</v>
      </c>
      <c r="BE95" s="1126">
        <f t="shared" si="51"/>
        <v>0</v>
      </c>
      <c r="BF95" s="1126">
        <f t="shared" si="52"/>
        <v>0</v>
      </c>
      <c r="BG95" s="1126">
        <f t="shared" si="53"/>
        <v>0</v>
      </c>
      <c r="BH95" s="1131">
        <f t="shared" si="54"/>
        <v>0</v>
      </c>
      <c r="BI95" s="1126">
        <f t="shared" si="55"/>
        <v>0</v>
      </c>
      <c r="BJ95" s="1126">
        <f t="shared" si="56"/>
        <v>0</v>
      </c>
      <c r="BK95" s="1126">
        <f t="shared" si="57"/>
        <v>0</v>
      </c>
      <c r="BL95" s="1126">
        <f t="shared" si="58"/>
        <v>0</v>
      </c>
      <c r="BM95" s="1131">
        <f t="shared" si="59"/>
        <v>0</v>
      </c>
    </row>
    <row r="96" spans="1:65" ht="21" customHeight="1">
      <c r="A96" s="1113" t="s">
        <v>1119</v>
      </c>
      <c r="B96" s="1140" t="s">
        <v>970</v>
      </c>
      <c r="C96" s="1520">
        <v>20291942</v>
      </c>
      <c r="D96" s="1555" t="s">
        <v>916</v>
      </c>
      <c r="E96" s="1541" t="s">
        <v>20</v>
      </c>
      <c r="F96" s="1142" t="s">
        <v>59</v>
      </c>
      <c r="G96" s="1155" t="s">
        <v>59</v>
      </c>
      <c r="H96" s="1155" t="s">
        <v>59</v>
      </c>
      <c r="I96" s="1191" t="s">
        <v>1894</v>
      </c>
      <c r="J96" s="1174" t="s">
        <v>2351</v>
      </c>
      <c r="K96" s="1462">
        <v>44317</v>
      </c>
      <c r="L96" s="1463" t="s">
        <v>1296</v>
      </c>
      <c r="M96" s="1464"/>
      <c r="N96" s="1146" t="s">
        <v>914</v>
      </c>
      <c r="O96" s="1169" t="s">
        <v>1714</v>
      </c>
      <c r="P96" s="1194" t="s">
        <v>477</v>
      </c>
      <c r="Q96" s="1140" t="s">
        <v>25</v>
      </c>
      <c r="R96" s="1127">
        <f>VLOOKUP($G$9:$G$278,TABULADOR!$D$6:$E$41,2,0)</f>
        <v>25.9</v>
      </c>
      <c r="S96" s="1120">
        <f t="shared" si="46"/>
        <v>0</v>
      </c>
      <c r="T96" s="1109">
        <v>4</v>
      </c>
      <c r="U96" s="1120">
        <f t="shared" si="47"/>
        <v>4</v>
      </c>
      <c r="V96" s="1148">
        <f>VLOOKUP($U96,TABULADOR!$A$51:$B$74,2)</f>
        <v>0.08</v>
      </c>
      <c r="W96" s="1148">
        <v>0.5</v>
      </c>
      <c r="X96" s="1123">
        <v>1</v>
      </c>
      <c r="Y96" s="1149">
        <v>1</v>
      </c>
      <c r="Z96" s="1511">
        <v>15</v>
      </c>
      <c r="AA96" s="1126">
        <f t="shared" si="60"/>
        <v>12.95</v>
      </c>
      <c r="AB96" s="1126">
        <f t="shared" si="61"/>
        <v>6.48</v>
      </c>
      <c r="AC96" s="1126">
        <f t="shared" si="62"/>
        <v>1.04</v>
      </c>
      <c r="AD96" s="1126">
        <f>VLOOKUP($H$9:$H$1807,TABULADOR!$D$6:$E$41,2,0)-VLOOKUP($G$9:$G$1807,TABULADOR!$D$6:$E$41,2,0)</f>
        <v>0</v>
      </c>
      <c r="AE96" s="1126">
        <f>ROUND((TABULADOR!$D$67)*(GLOBAL!$Y96)/2,)</f>
        <v>1</v>
      </c>
      <c r="AF96" s="1126">
        <f>ROUND(((TABULADOR!$D$67)*(GLOBAL!$Y96)/2)*2,2)</f>
        <v>1.75</v>
      </c>
      <c r="AG96" s="1119"/>
      <c r="AH96" s="1127">
        <f t="shared" si="48"/>
        <v>21.47</v>
      </c>
      <c r="AI96" s="1150" t="b">
        <f t="shared" si="49"/>
        <v>0</v>
      </c>
      <c r="AJ96" s="1126">
        <v>0</v>
      </c>
      <c r="AK96" s="1126">
        <f>($AA96+$AB96+$AC96)*2/30*$Z96*TABULADOR!$D$70</f>
        <v>16.376000000000001</v>
      </c>
      <c r="AL96" s="1126">
        <v>40</v>
      </c>
      <c r="AM96" s="1126"/>
      <c r="AN96" s="1126"/>
      <c r="AO96" s="1127">
        <f t="shared" si="63"/>
        <v>0.79</v>
      </c>
      <c r="AP96" s="1127">
        <f t="shared" si="64"/>
        <v>0.21</v>
      </c>
      <c r="AQ96" s="1127">
        <f t="shared" si="65"/>
        <v>0.1</v>
      </c>
      <c r="AR96" s="1126">
        <f t="shared" si="66"/>
        <v>0.64</v>
      </c>
      <c r="AS96" s="1127">
        <f t="shared" si="67"/>
        <v>1.78</v>
      </c>
      <c r="AT96" s="1127">
        <f t="shared" si="68"/>
        <v>0.43</v>
      </c>
      <c r="AU96" s="1127">
        <f t="shared" si="69"/>
        <v>0.4</v>
      </c>
      <c r="AV96" s="1126">
        <f t="shared" si="70"/>
        <v>0.64</v>
      </c>
      <c r="AW96" s="1126">
        <f t="shared" si="71"/>
        <v>79.599999999999994</v>
      </c>
      <c r="AX96" s="1126">
        <f t="shared" si="72"/>
        <v>1.1000000000000001</v>
      </c>
      <c r="AY96" s="1127"/>
      <c r="AZ96" s="1126">
        <f t="shared" si="73"/>
        <v>3.89</v>
      </c>
      <c r="BA96" s="1128">
        <f t="shared" si="74"/>
        <v>78.5</v>
      </c>
      <c r="BB96" s="1129"/>
      <c r="BC96" s="1130"/>
      <c r="BD96" s="1126">
        <f t="shared" si="50"/>
        <v>0</v>
      </c>
      <c r="BE96" s="1126">
        <f t="shared" si="51"/>
        <v>0</v>
      </c>
      <c r="BF96" s="1126">
        <f t="shared" si="52"/>
        <v>0</v>
      </c>
      <c r="BG96" s="1126">
        <f t="shared" si="53"/>
        <v>0</v>
      </c>
      <c r="BH96" s="1131">
        <f t="shared" si="54"/>
        <v>0</v>
      </c>
      <c r="BI96" s="1126">
        <f t="shared" si="55"/>
        <v>0</v>
      </c>
      <c r="BJ96" s="1126">
        <f t="shared" si="56"/>
        <v>0</v>
      </c>
      <c r="BK96" s="1126">
        <f t="shared" si="57"/>
        <v>0</v>
      </c>
      <c r="BL96" s="1126">
        <f t="shared" si="58"/>
        <v>0</v>
      </c>
      <c r="BM96" s="1131">
        <f t="shared" si="59"/>
        <v>0</v>
      </c>
    </row>
    <row r="97" spans="1:65" ht="21" customHeight="1">
      <c r="A97" s="1113" t="s">
        <v>1119</v>
      </c>
      <c r="B97" s="1140" t="s">
        <v>970</v>
      </c>
      <c r="C97" s="1520">
        <v>26542042</v>
      </c>
      <c r="D97" s="1557" t="s">
        <v>917</v>
      </c>
      <c r="E97" s="1541" t="s">
        <v>34</v>
      </c>
      <c r="F97" s="1142" t="s">
        <v>946</v>
      </c>
      <c r="G97" s="1196" t="s">
        <v>27</v>
      </c>
      <c r="H97" s="1196" t="s">
        <v>27</v>
      </c>
      <c r="I97" s="1249" t="s">
        <v>1824</v>
      </c>
      <c r="J97" s="1174" t="s">
        <v>2351</v>
      </c>
      <c r="K97" s="1462">
        <v>44317</v>
      </c>
      <c r="L97" s="1463" t="s">
        <v>804</v>
      </c>
      <c r="M97" s="1464"/>
      <c r="N97" s="1146" t="s">
        <v>914</v>
      </c>
      <c r="O97" s="1142" t="s">
        <v>218</v>
      </c>
      <c r="P97" s="1134" t="s">
        <v>63</v>
      </c>
      <c r="Q97" s="1142" t="s">
        <v>218</v>
      </c>
      <c r="R97" s="1127">
        <f>VLOOKUP($G$9:$G$278,TABULADOR!$D$6:$E$41,2,0)</f>
        <v>23.8</v>
      </c>
      <c r="S97" s="1120">
        <f t="shared" si="46"/>
        <v>0</v>
      </c>
      <c r="T97" s="1109">
        <v>0</v>
      </c>
      <c r="U97" s="1120">
        <f t="shared" si="47"/>
        <v>0</v>
      </c>
      <c r="V97" s="1148">
        <f>VLOOKUP($U97,TABULADOR!$A$51:$B$74,2)</f>
        <v>0</v>
      </c>
      <c r="W97" s="1148">
        <v>0</v>
      </c>
      <c r="X97" s="1123">
        <v>1</v>
      </c>
      <c r="Y97" s="1149">
        <v>1</v>
      </c>
      <c r="Z97" s="1511">
        <v>15</v>
      </c>
      <c r="AA97" s="1126">
        <f t="shared" si="60"/>
        <v>11.9</v>
      </c>
      <c r="AB97" s="1126">
        <f t="shared" si="61"/>
        <v>0</v>
      </c>
      <c r="AC97" s="1126">
        <f t="shared" si="62"/>
        <v>0</v>
      </c>
      <c r="AD97" s="1126">
        <f>VLOOKUP($H$9:$H$1807,TABULADOR!$D$6:$E$41,2,0)-VLOOKUP($G$9:$G$1807,TABULADOR!$D$6:$E$41,2,0)</f>
        <v>0</v>
      </c>
      <c r="AE97" s="1126">
        <f>ROUND((TABULADOR!$D$67)*(GLOBAL!$Y97)/2,)</f>
        <v>1</v>
      </c>
      <c r="AF97" s="1126">
        <f>ROUND(((TABULADOR!$D$67)*(GLOBAL!$Y97)/2)*2,2)</f>
        <v>1.75</v>
      </c>
      <c r="AG97" s="1119"/>
      <c r="AH97" s="1127">
        <f t="shared" si="48"/>
        <v>12.9</v>
      </c>
      <c r="AI97" s="1150" t="b">
        <f t="shared" si="49"/>
        <v>0</v>
      </c>
      <c r="AJ97" s="1126">
        <v>0</v>
      </c>
      <c r="AK97" s="1126">
        <v>11.5</v>
      </c>
      <c r="AL97" s="1126"/>
      <c r="AM97" s="1126"/>
      <c r="AN97" s="1126"/>
      <c r="AO97" s="1127">
        <f t="shared" si="63"/>
        <v>0.48</v>
      </c>
      <c r="AP97" s="1127">
        <f t="shared" si="64"/>
        <v>0.13</v>
      </c>
      <c r="AQ97" s="1127">
        <f t="shared" si="65"/>
        <v>0.06</v>
      </c>
      <c r="AR97" s="1126">
        <f t="shared" si="66"/>
        <v>0.39</v>
      </c>
      <c r="AS97" s="1127">
        <f t="shared" si="67"/>
        <v>1.08</v>
      </c>
      <c r="AT97" s="1127">
        <f t="shared" si="68"/>
        <v>0.26</v>
      </c>
      <c r="AU97" s="1127">
        <f t="shared" si="69"/>
        <v>0.24</v>
      </c>
      <c r="AV97" s="1126">
        <f t="shared" si="70"/>
        <v>0.39</v>
      </c>
      <c r="AW97" s="1126">
        <f t="shared" si="71"/>
        <v>26.15</v>
      </c>
      <c r="AX97" s="1126">
        <f t="shared" si="72"/>
        <v>0.67</v>
      </c>
      <c r="AY97" s="1127"/>
      <c r="AZ97" s="1126">
        <f t="shared" si="73"/>
        <v>2.36</v>
      </c>
      <c r="BA97" s="1128">
        <f t="shared" si="74"/>
        <v>25.48</v>
      </c>
      <c r="BB97" s="1129"/>
      <c r="BC97" s="1130"/>
      <c r="BD97" s="1126">
        <f t="shared" si="50"/>
        <v>0</v>
      </c>
      <c r="BE97" s="1126">
        <f t="shared" si="51"/>
        <v>0</v>
      </c>
      <c r="BF97" s="1126">
        <f t="shared" si="52"/>
        <v>0</v>
      </c>
      <c r="BG97" s="1126">
        <f t="shared" si="53"/>
        <v>0</v>
      </c>
      <c r="BH97" s="1131">
        <f t="shared" si="54"/>
        <v>0</v>
      </c>
      <c r="BI97" s="1126">
        <f t="shared" si="55"/>
        <v>0</v>
      </c>
      <c r="BJ97" s="1126">
        <f t="shared" si="56"/>
        <v>0</v>
      </c>
      <c r="BK97" s="1126">
        <f t="shared" si="57"/>
        <v>0</v>
      </c>
      <c r="BL97" s="1126">
        <f t="shared" si="58"/>
        <v>0</v>
      </c>
      <c r="BM97" s="1131">
        <f t="shared" si="59"/>
        <v>0</v>
      </c>
    </row>
    <row r="98" spans="1:65" ht="21" customHeight="1">
      <c r="A98" s="1113" t="s">
        <v>1119</v>
      </c>
      <c r="B98" s="1140" t="s">
        <v>970</v>
      </c>
      <c r="C98" s="1520">
        <v>26664688</v>
      </c>
      <c r="D98" s="1555" t="s">
        <v>918</v>
      </c>
      <c r="E98" s="1541" t="s">
        <v>20</v>
      </c>
      <c r="F98" s="1142" t="s">
        <v>250</v>
      </c>
      <c r="G98" s="1196" t="s">
        <v>27</v>
      </c>
      <c r="H98" s="1196" t="s">
        <v>27</v>
      </c>
      <c r="I98" s="1249" t="s">
        <v>1702</v>
      </c>
      <c r="J98" s="1174" t="s">
        <v>2351</v>
      </c>
      <c r="K98" s="1462">
        <v>44317</v>
      </c>
      <c r="L98" s="1463" t="s">
        <v>1297</v>
      </c>
      <c r="M98" s="1464"/>
      <c r="N98" s="1146" t="s">
        <v>914</v>
      </c>
      <c r="O98" s="1142" t="s">
        <v>218</v>
      </c>
      <c r="P98" s="1559" t="s">
        <v>63</v>
      </c>
      <c r="Q98" s="1142" t="s">
        <v>218</v>
      </c>
      <c r="R98" s="1127">
        <f>VLOOKUP($G$9:$G$278,TABULADOR!$D$6:$E$41,2,0)</f>
        <v>23.8</v>
      </c>
      <c r="S98" s="1120">
        <f t="shared" si="46"/>
        <v>0</v>
      </c>
      <c r="T98" s="1109">
        <v>0</v>
      </c>
      <c r="U98" s="1120">
        <f t="shared" si="47"/>
        <v>0</v>
      </c>
      <c r="V98" s="1148">
        <f>VLOOKUP($U98,TABULADOR!$A$51:$B$74,2)</f>
        <v>0</v>
      </c>
      <c r="W98" s="1148">
        <v>0</v>
      </c>
      <c r="X98" s="1123">
        <v>0</v>
      </c>
      <c r="Y98" s="1149">
        <v>0</v>
      </c>
      <c r="Z98" s="1511">
        <v>15</v>
      </c>
      <c r="AA98" s="1126">
        <f t="shared" si="60"/>
        <v>11.9</v>
      </c>
      <c r="AB98" s="1126">
        <f t="shared" si="61"/>
        <v>0</v>
      </c>
      <c r="AC98" s="1126">
        <f t="shared" si="62"/>
        <v>0</v>
      </c>
      <c r="AD98" s="1126">
        <f>VLOOKUP($H$9:$H$1807,TABULADOR!$D$6:$E$41,2,0)-VLOOKUP($G$9:$G$1807,TABULADOR!$D$6:$E$41,2,0)</f>
        <v>0</v>
      </c>
      <c r="AE98" s="1126">
        <f>ROUND((TABULADOR!$D$67)*(GLOBAL!$Y98)/2,)</f>
        <v>0</v>
      </c>
      <c r="AF98" s="1126">
        <f>ROUND(((TABULADOR!$D$67)*(GLOBAL!$Y98)/2)*2,2)</f>
        <v>0</v>
      </c>
      <c r="AG98" s="1119"/>
      <c r="AH98" s="1127">
        <f t="shared" si="48"/>
        <v>11.9</v>
      </c>
      <c r="AI98" s="1150" t="b">
        <f t="shared" si="49"/>
        <v>0</v>
      </c>
      <c r="AJ98" s="1126">
        <v>0</v>
      </c>
      <c r="AK98" s="1126">
        <v>11.5</v>
      </c>
      <c r="AL98" s="1126"/>
      <c r="AM98" s="1126"/>
      <c r="AN98" s="1126"/>
      <c r="AO98" s="1127">
        <f t="shared" si="63"/>
        <v>0.44</v>
      </c>
      <c r="AP98" s="1127">
        <f t="shared" si="64"/>
        <v>0.12</v>
      </c>
      <c r="AQ98" s="1127">
        <f t="shared" si="65"/>
        <v>0.05</v>
      </c>
      <c r="AR98" s="1126">
        <f t="shared" si="66"/>
        <v>0.36</v>
      </c>
      <c r="AS98" s="1127">
        <f t="shared" si="67"/>
        <v>0.99</v>
      </c>
      <c r="AT98" s="1127">
        <f t="shared" si="68"/>
        <v>0.24</v>
      </c>
      <c r="AU98" s="1127">
        <f t="shared" si="69"/>
        <v>0.2</v>
      </c>
      <c r="AV98" s="1126">
        <f t="shared" si="70"/>
        <v>0.36</v>
      </c>
      <c r="AW98" s="1126">
        <f t="shared" si="71"/>
        <v>23.4</v>
      </c>
      <c r="AX98" s="1126">
        <f t="shared" si="72"/>
        <v>0.61</v>
      </c>
      <c r="AY98" s="1127"/>
      <c r="AZ98" s="1126">
        <f t="shared" si="73"/>
        <v>2.15</v>
      </c>
      <c r="BA98" s="1128">
        <f t="shared" si="74"/>
        <v>22.79</v>
      </c>
      <c r="BB98" s="1129"/>
      <c r="BC98" s="1130"/>
      <c r="BD98" s="1126">
        <f t="shared" si="50"/>
        <v>0</v>
      </c>
      <c r="BE98" s="1126">
        <f t="shared" si="51"/>
        <v>0</v>
      </c>
      <c r="BF98" s="1126">
        <f t="shared" si="52"/>
        <v>0</v>
      </c>
      <c r="BG98" s="1126">
        <f t="shared" si="53"/>
        <v>0</v>
      </c>
      <c r="BH98" s="1131">
        <f t="shared" si="54"/>
        <v>0</v>
      </c>
      <c r="BI98" s="1126">
        <f t="shared" si="55"/>
        <v>0</v>
      </c>
      <c r="BJ98" s="1126">
        <f t="shared" si="56"/>
        <v>0</v>
      </c>
      <c r="BK98" s="1126">
        <f t="shared" si="57"/>
        <v>0</v>
      </c>
      <c r="BL98" s="1126">
        <f t="shared" si="58"/>
        <v>0</v>
      </c>
      <c r="BM98" s="1131">
        <f t="shared" si="59"/>
        <v>0</v>
      </c>
    </row>
    <row r="99" spans="1:65" ht="21" customHeight="1">
      <c r="A99" s="1113" t="s">
        <v>1119</v>
      </c>
      <c r="B99" s="1140" t="s">
        <v>970</v>
      </c>
      <c r="C99" s="1520">
        <v>17756011</v>
      </c>
      <c r="D99" s="1555" t="s">
        <v>921</v>
      </c>
      <c r="E99" s="1541" t="s">
        <v>34</v>
      </c>
      <c r="F99" s="1142" t="s">
        <v>2071</v>
      </c>
      <c r="G99" s="1196" t="s">
        <v>27</v>
      </c>
      <c r="H99" s="1196" t="s">
        <v>27</v>
      </c>
      <c r="I99" s="1249" t="s">
        <v>1824</v>
      </c>
      <c r="J99" s="1174" t="s">
        <v>2351</v>
      </c>
      <c r="K99" s="1462">
        <v>44317</v>
      </c>
      <c r="L99" s="1463" t="s">
        <v>1299</v>
      </c>
      <c r="M99" s="1464"/>
      <c r="N99" s="1146" t="s">
        <v>914</v>
      </c>
      <c r="O99" s="1142" t="s">
        <v>46</v>
      </c>
      <c r="P99" s="1134" t="s">
        <v>63</v>
      </c>
      <c r="Q99" s="1142" t="s">
        <v>46</v>
      </c>
      <c r="R99" s="1127">
        <f>VLOOKUP($G$9:$G$278,TABULADOR!$D$6:$E$41,2,0)</f>
        <v>23.8</v>
      </c>
      <c r="S99" s="1120">
        <f t="shared" si="46"/>
        <v>0</v>
      </c>
      <c r="T99" s="1109">
        <v>0</v>
      </c>
      <c r="U99" s="1120">
        <f t="shared" si="47"/>
        <v>0</v>
      </c>
      <c r="V99" s="1148">
        <f>VLOOKUP($U99,TABULADOR!$A$51:$B$74,2)</f>
        <v>0</v>
      </c>
      <c r="W99" s="1148">
        <v>0</v>
      </c>
      <c r="X99" s="1123">
        <v>0</v>
      </c>
      <c r="Y99" s="1149">
        <v>0</v>
      </c>
      <c r="Z99" s="1511">
        <v>15</v>
      </c>
      <c r="AA99" s="1126">
        <f t="shared" si="60"/>
        <v>11.9</v>
      </c>
      <c r="AB99" s="1126">
        <f t="shared" si="61"/>
        <v>0</v>
      </c>
      <c r="AC99" s="1126">
        <f t="shared" si="62"/>
        <v>0</v>
      </c>
      <c r="AD99" s="1126">
        <f>VLOOKUP($H$9:$H$1807,TABULADOR!$D$6:$E$41,2,0)-VLOOKUP($G$9:$G$1807,TABULADOR!$D$6:$E$41,2,0)</f>
        <v>0</v>
      </c>
      <c r="AE99" s="1126">
        <f>ROUND((TABULADOR!$D$67)*(GLOBAL!$Y99)/2,)</f>
        <v>0</v>
      </c>
      <c r="AF99" s="1126">
        <f>ROUND(((TABULADOR!$D$67)*(GLOBAL!$Y99)/2)*2,2)</f>
        <v>0</v>
      </c>
      <c r="AG99" s="1119"/>
      <c r="AH99" s="1127">
        <f t="shared" si="48"/>
        <v>11.9</v>
      </c>
      <c r="AI99" s="1150" t="b">
        <f t="shared" si="49"/>
        <v>0</v>
      </c>
      <c r="AJ99" s="1126">
        <v>0</v>
      </c>
      <c r="AK99" s="1126">
        <v>11.5</v>
      </c>
      <c r="AL99" s="1126"/>
      <c r="AM99" s="1126"/>
      <c r="AN99" s="1126"/>
      <c r="AO99" s="1127">
        <f t="shared" si="63"/>
        <v>0.44</v>
      </c>
      <c r="AP99" s="1127">
        <f t="shared" si="64"/>
        <v>0.12</v>
      </c>
      <c r="AQ99" s="1127">
        <f t="shared" si="65"/>
        <v>0.05</v>
      </c>
      <c r="AR99" s="1126">
        <f t="shared" si="66"/>
        <v>0.36</v>
      </c>
      <c r="AS99" s="1127">
        <f t="shared" si="67"/>
        <v>0.99</v>
      </c>
      <c r="AT99" s="1127">
        <f t="shared" si="68"/>
        <v>0.24</v>
      </c>
      <c r="AU99" s="1127">
        <f t="shared" si="69"/>
        <v>0.2</v>
      </c>
      <c r="AV99" s="1126">
        <f t="shared" si="70"/>
        <v>0.36</v>
      </c>
      <c r="AW99" s="1126">
        <f t="shared" si="71"/>
        <v>23.4</v>
      </c>
      <c r="AX99" s="1126">
        <f t="shared" si="72"/>
        <v>0.61</v>
      </c>
      <c r="AY99" s="1127"/>
      <c r="AZ99" s="1126">
        <f t="shared" si="73"/>
        <v>2.15</v>
      </c>
      <c r="BA99" s="1128">
        <f t="shared" si="74"/>
        <v>22.79</v>
      </c>
      <c r="BB99" s="1129"/>
      <c r="BC99" s="1130"/>
      <c r="BD99" s="1126">
        <f t="shared" si="50"/>
        <v>0</v>
      </c>
      <c r="BE99" s="1126">
        <f t="shared" si="51"/>
        <v>0</v>
      </c>
      <c r="BF99" s="1126">
        <f t="shared" si="52"/>
        <v>0</v>
      </c>
      <c r="BG99" s="1126">
        <f t="shared" si="53"/>
        <v>0</v>
      </c>
      <c r="BH99" s="1131">
        <f t="shared" si="54"/>
        <v>0</v>
      </c>
      <c r="BI99" s="1126">
        <f t="shared" si="55"/>
        <v>0</v>
      </c>
      <c r="BJ99" s="1126">
        <f t="shared" si="56"/>
        <v>0</v>
      </c>
      <c r="BK99" s="1126">
        <f t="shared" si="57"/>
        <v>0</v>
      </c>
      <c r="BL99" s="1126">
        <f t="shared" si="58"/>
        <v>0</v>
      </c>
      <c r="BM99" s="1131">
        <f t="shared" si="59"/>
        <v>0</v>
      </c>
    </row>
    <row r="100" spans="1:65" ht="21" customHeight="1">
      <c r="A100" s="1113" t="s">
        <v>1119</v>
      </c>
      <c r="B100" s="1140" t="s">
        <v>970</v>
      </c>
      <c r="C100" s="1521">
        <v>18368755</v>
      </c>
      <c r="D100" s="1555" t="s">
        <v>246</v>
      </c>
      <c r="E100" s="1542" t="s">
        <v>34</v>
      </c>
      <c r="F100" s="1169" t="s">
        <v>247</v>
      </c>
      <c r="G100" s="1186" t="s">
        <v>27</v>
      </c>
      <c r="H100" s="1186" t="s">
        <v>27</v>
      </c>
      <c r="I100" s="1363" t="s">
        <v>161</v>
      </c>
      <c r="J100" s="1174" t="s">
        <v>2351</v>
      </c>
      <c r="K100" s="1466">
        <v>44287</v>
      </c>
      <c r="L100" s="1463" t="s">
        <v>1301</v>
      </c>
      <c r="M100" s="1464"/>
      <c r="N100" s="1146" t="s">
        <v>914</v>
      </c>
      <c r="O100" s="1169" t="s">
        <v>1714</v>
      </c>
      <c r="P100" s="1146" t="s">
        <v>2330</v>
      </c>
      <c r="Q100" s="1140" t="s">
        <v>25</v>
      </c>
      <c r="R100" s="1127">
        <f>VLOOKUP($G$9:$G$278,TABULADOR!$D$6:$E$41,2,0)</f>
        <v>23.8</v>
      </c>
      <c r="S100" s="1120">
        <f t="shared" si="46"/>
        <v>0</v>
      </c>
      <c r="T100" s="1109">
        <v>8</v>
      </c>
      <c r="U100" s="1120">
        <f t="shared" si="47"/>
        <v>8</v>
      </c>
      <c r="V100" s="1148">
        <f>VLOOKUP($U100,TABULADOR!$A$51:$B$74,2)</f>
        <v>0.17</v>
      </c>
      <c r="W100" s="1148">
        <v>0.3</v>
      </c>
      <c r="X100" s="1123">
        <v>1</v>
      </c>
      <c r="Y100" s="1149">
        <v>1</v>
      </c>
      <c r="Z100" s="1511">
        <v>15</v>
      </c>
      <c r="AA100" s="1126">
        <f t="shared" si="60"/>
        <v>11.9</v>
      </c>
      <c r="AB100" s="1126">
        <f t="shared" si="61"/>
        <v>3.57</v>
      </c>
      <c r="AC100" s="1126">
        <f t="shared" si="62"/>
        <v>2.02</v>
      </c>
      <c r="AD100" s="1126">
        <f>VLOOKUP($H$9:$H$1807,TABULADOR!$D$6:$E$41,2,0)-VLOOKUP($G$9:$G$1807,TABULADOR!$D$6:$E$41,2,0)</f>
        <v>0</v>
      </c>
      <c r="AE100" s="1126">
        <f>ROUND((TABULADOR!$D$67)*(GLOBAL!$Y100)/2,)</f>
        <v>1</v>
      </c>
      <c r="AF100" s="1126">
        <f>ROUND(((TABULADOR!$D$67)*(GLOBAL!$Y100)/2)*2,2)</f>
        <v>1.75</v>
      </c>
      <c r="AG100" s="1119"/>
      <c r="AH100" s="1127">
        <f t="shared" si="48"/>
        <v>18.490000000000002</v>
      </c>
      <c r="AI100" s="1150" t="b">
        <f t="shared" si="49"/>
        <v>0</v>
      </c>
      <c r="AJ100" s="1126">
        <v>0</v>
      </c>
      <c r="AK100" s="1126">
        <f>($AA100+$AB100+$AC100)*2/30*$Z100*TABULADOR!$D$70</f>
        <v>13.992000000000003</v>
      </c>
      <c r="AL100" s="1126"/>
      <c r="AM100" s="1126"/>
      <c r="AN100" s="1126"/>
      <c r="AO100" s="1127">
        <f t="shared" si="63"/>
        <v>0.68</v>
      </c>
      <c r="AP100" s="1127">
        <f t="shared" si="64"/>
        <v>0.18</v>
      </c>
      <c r="AQ100" s="1127">
        <f t="shared" si="65"/>
        <v>0.09</v>
      </c>
      <c r="AR100" s="1126">
        <f t="shared" si="66"/>
        <v>0.55000000000000004</v>
      </c>
      <c r="AS100" s="1127">
        <f t="shared" si="67"/>
        <v>1.53</v>
      </c>
      <c r="AT100" s="1127">
        <f t="shared" si="68"/>
        <v>0.37</v>
      </c>
      <c r="AU100" s="1127">
        <f t="shared" si="69"/>
        <v>0.36</v>
      </c>
      <c r="AV100" s="1126">
        <f t="shared" si="70"/>
        <v>0.55000000000000004</v>
      </c>
      <c r="AW100" s="1126">
        <f t="shared" si="71"/>
        <v>34.229999999999997</v>
      </c>
      <c r="AX100" s="1126">
        <f t="shared" si="72"/>
        <v>0.95</v>
      </c>
      <c r="AY100" s="1127"/>
      <c r="AZ100" s="1126">
        <f t="shared" si="73"/>
        <v>3.36</v>
      </c>
      <c r="BA100" s="1128">
        <f t="shared" si="74"/>
        <v>33.28</v>
      </c>
      <c r="BB100" s="1129"/>
      <c r="BC100" s="1130"/>
      <c r="BD100" s="1126">
        <f t="shared" si="50"/>
        <v>0</v>
      </c>
      <c r="BE100" s="1126">
        <f t="shared" si="51"/>
        <v>0</v>
      </c>
      <c r="BF100" s="1126">
        <f t="shared" si="52"/>
        <v>0</v>
      </c>
      <c r="BG100" s="1126">
        <f t="shared" si="53"/>
        <v>0</v>
      </c>
      <c r="BH100" s="1131">
        <f t="shared" si="54"/>
        <v>0</v>
      </c>
      <c r="BI100" s="1126">
        <f t="shared" si="55"/>
        <v>0</v>
      </c>
      <c r="BJ100" s="1126">
        <f t="shared" si="56"/>
        <v>0</v>
      </c>
      <c r="BK100" s="1126">
        <f t="shared" si="57"/>
        <v>0</v>
      </c>
      <c r="BL100" s="1126">
        <f t="shared" si="58"/>
        <v>0</v>
      </c>
      <c r="BM100" s="1131">
        <f t="shared" si="59"/>
        <v>0</v>
      </c>
    </row>
    <row r="101" spans="1:65" ht="21" customHeight="1">
      <c r="A101" s="1113" t="s">
        <v>1119</v>
      </c>
      <c r="B101" s="1160" t="s">
        <v>1680</v>
      </c>
      <c r="C101" s="1520">
        <v>4011202</v>
      </c>
      <c r="D101" s="1555" t="s">
        <v>251</v>
      </c>
      <c r="E101" s="1541" t="s">
        <v>20</v>
      </c>
      <c r="F101" s="1142" t="s">
        <v>289</v>
      </c>
      <c r="G101" s="1169" t="s">
        <v>596</v>
      </c>
      <c r="H101" s="1169" t="s">
        <v>596</v>
      </c>
      <c r="I101" s="1249" t="s">
        <v>1802</v>
      </c>
      <c r="J101" s="1113" t="s">
        <v>991</v>
      </c>
      <c r="K101" s="1462">
        <v>42430</v>
      </c>
      <c r="L101" s="1463" t="s">
        <v>1303</v>
      </c>
      <c r="M101" s="1464"/>
      <c r="N101" s="1146" t="s">
        <v>914</v>
      </c>
      <c r="O101" s="1142" t="s">
        <v>254</v>
      </c>
      <c r="P101" s="1465" t="s">
        <v>1986</v>
      </c>
      <c r="Q101" s="1142" t="s">
        <v>254</v>
      </c>
      <c r="R101" s="1127">
        <f>VLOOKUP($G$9:$G$278,TABULADOR!$D$6:$E$41,2,0)</f>
        <v>8.484</v>
      </c>
      <c r="S101" s="1120">
        <f t="shared" si="46"/>
        <v>5</v>
      </c>
      <c r="T101" s="1109">
        <v>0</v>
      </c>
      <c r="U101" s="1120">
        <f t="shared" si="47"/>
        <v>5</v>
      </c>
      <c r="V101" s="1148">
        <f>VLOOKUP($U101,TABULADOR!$A$51:$B$74,2)</f>
        <v>0.1</v>
      </c>
      <c r="W101" s="1148">
        <v>0.3</v>
      </c>
      <c r="X101" s="1123">
        <v>0</v>
      </c>
      <c r="Y101" s="1149">
        <v>0</v>
      </c>
      <c r="Z101" s="1511">
        <v>15</v>
      </c>
      <c r="AA101" s="1126">
        <f t="shared" si="60"/>
        <v>4.24</v>
      </c>
      <c r="AB101" s="1126">
        <f t="shared" si="61"/>
        <v>1.27</v>
      </c>
      <c r="AC101" s="1126">
        <f t="shared" si="62"/>
        <v>0.42</v>
      </c>
      <c r="AD101" s="1126">
        <f>VLOOKUP($H$9:$H$1807,TABULADOR!$D$6:$E$41,2,0)-VLOOKUP($G$9:$G$1807,TABULADOR!$D$6:$E$41,2,0)</f>
        <v>0</v>
      </c>
      <c r="AE101" s="1126">
        <f>ROUND((TABULADOR!$D$67)*(GLOBAL!$Y101)/2,)</f>
        <v>0</v>
      </c>
      <c r="AF101" s="1126">
        <f>ROUND(((TABULADOR!$D$67)*(GLOBAL!$Y101)/2)*2,2)</f>
        <v>0</v>
      </c>
      <c r="AG101" s="1119"/>
      <c r="AH101" s="1127">
        <f t="shared" si="48"/>
        <v>5.93</v>
      </c>
      <c r="AI101" s="1150">
        <f t="shared" si="49"/>
        <v>0</v>
      </c>
      <c r="AJ101" s="1126">
        <v>0</v>
      </c>
      <c r="AK101" s="1126">
        <v>11.5</v>
      </c>
      <c r="AL101" s="1126"/>
      <c r="AM101" s="1126"/>
      <c r="AN101" s="1126"/>
      <c r="AO101" s="1127">
        <f t="shared" si="63"/>
        <v>0.22</v>
      </c>
      <c r="AP101" s="1127">
        <f t="shared" si="64"/>
        <v>0.06</v>
      </c>
      <c r="AQ101" s="1127">
        <f t="shared" si="65"/>
        <v>0.03</v>
      </c>
      <c r="AR101" s="1126">
        <f t="shared" si="66"/>
        <v>0.18</v>
      </c>
      <c r="AS101" s="1127">
        <f t="shared" si="67"/>
        <v>0.5</v>
      </c>
      <c r="AT101" s="1127">
        <f t="shared" si="68"/>
        <v>0.12</v>
      </c>
      <c r="AU101" s="1127">
        <f t="shared" si="69"/>
        <v>0.12</v>
      </c>
      <c r="AV101" s="1126">
        <f t="shared" si="70"/>
        <v>0.18</v>
      </c>
      <c r="AW101" s="1126">
        <f t="shared" si="71"/>
        <v>17.43</v>
      </c>
      <c r="AX101" s="1126">
        <f t="shared" si="72"/>
        <v>0.31</v>
      </c>
      <c r="AY101" s="1127"/>
      <c r="AZ101" s="1126">
        <f t="shared" si="73"/>
        <v>1.1000000000000001</v>
      </c>
      <c r="BA101" s="1128">
        <f t="shared" si="74"/>
        <v>17.12</v>
      </c>
      <c r="BB101" s="1129"/>
      <c r="BC101" s="1130"/>
      <c r="BD101" s="1126">
        <f t="shared" si="50"/>
        <v>0</v>
      </c>
      <c r="BE101" s="1126">
        <f t="shared" si="51"/>
        <v>0</v>
      </c>
      <c r="BF101" s="1126">
        <f t="shared" si="52"/>
        <v>0</v>
      </c>
      <c r="BG101" s="1126">
        <f t="shared" si="53"/>
        <v>0</v>
      </c>
      <c r="BH101" s="1131">
        <f t="shared" si="54"/>
        <v>0</v>
      </c>
      <c r="BI101" s="1126">
        <f t="shared" si="55"/>
        <v>0</v>
      </c>
      <c r="BJ101" s="1126">
        <f t="shared" si="56"/>
        <v>0</v>
      </c>
      <c r="BK101" s="1126">
        <f t="shared" si="57"/>
        <v>0</v>
      </c>
      <c r="BL101" s="1126">
        <f t="shared" si="58"/>
        <v>0</v>
      </c>
      <c r="BM101" s="1131">
        <f t="shared" si="59"/>
        <v>0</v>
      </c>
    </row>
    <row r="102" spans="1:65" ht="21" customHeight="1">
      <c r="A102" s="1113" t="s">
        <v>1119</v>
      </c>
      <c r="B102" s="1160" t="s">
        <v>971</v>
      </c>
      <c r="C102" s="1520">
        <v>6130820</v>
      </c>
      <c r="D102" s="1555" t="s">
        <v>257</v>
      </c>
      <c r="E102" s="1541" t="s">
        <v>20</v>
      </c>
      <c r="F102" s="1142" t="s">
        <v>104</v>
      </c>
      <c r="G102" s="1142" t="s">
        <v>252</v>
      </c>
      <c r="H102" s="1142" t="s">
        <v>252</v>
      </c>
      <c r="I102" s="1191" t="s">
        <v>1799</v>
      </c>
      <c r="J102" s="1113" t="s">
        <v>2351</v>
      </c>
      <c r="K102" s="1462">
        <v>42774</v>
      </c>
      <c r="L102" s="1463" t="s">
        <v>1304</v>
      </c>
      <c r="M102" s="1464"/>
      <c r="N102" s="1146" t="s">
        <v>914</v>
      </c>
      <c r="O102" s="1142" t="s">
        <v>75</v>
      </c>
      <c r="P102" s="1194" t="s">
        <v>477</v>
      </c>
      <c r="Q102" s="1142" t="s">
        <v>75</v>
      </c>
      <c r="R102" s="1127">
        <f>VLOOKUP($G$9:$G$278,TABULADOR!$D$6:$E$41,2,0)</f>
        <v>15.96</v>
      </c>
      <c r="S102" s="1120">
        <f t="shared" si="46"/>
        <v>5</v>
      </c>
      <c r="T102" s="1109">
        <v>0</v>
      </c>
      <c r="U102" s="1120">
        <f t="shared" si="47"/>
        <v>5</v>
      </c>
      <c r="V102" s="1148">
        <f>VLOOKUP($U102,TABULADOR!$A$51:$B$74,2)</f>
        <v>0.1</v>
      </c>
      <c r="W102" s="1148">
        <v>0.3</v>
      </c>
      <c r="X102" s="1123">
        <v>0</v>
      </c>
      <c r="Y102" s="1149">
        <v>0</v>
      </c>
      <c r="Z102" s="1511">
        <v>15</v>
      </c>
      <c r="AA102" s="1126">
        <f t="shared" si="60"/>
        <v>7.98</v>
      </c>
      <c r="AB102" s="1126">
        <f t="shared" si="61"/>
        <v>2.39</v>
      </c>
      <c r="AC102" s="1126">
        <f t="shared" si="62"/>
        <v>0.8</v>
      </c>
      <c r="AD102" s="1126">
        <f>VLOOKUP($H$9:$H$1807,TABULADOR!$D$6:$E$41,2,0)-VLOOKUP($G$9:$G$1807,TABULADOR!$D$6:$E$41,2,0)</f>
        <v>0</v>
      </c>
      <c r="AE102" s="1126">
        <f>ROUND((TABULADOR!$D$67)*(GLOBAL!$Y102)/2,)</f>
        <v>0</v>
      </c>
      <c r="AF102" s="1126">
        <f>ROUND(((TABULADOR!$D$67)*(GLOBAL!$Y102)/2)*2,2)</f>
        <v>0</v>
      </c>
      <c r="AG102" s="1119"/>
      <c r="AH102" s="1127">
        <f t="shared" si="48"/>
        <v>11.170000000000002</v>
      </c>
      <c r="AI102" s="1150">
        <f t="shared" si="49"/>
        <v>37.233333333333341</v>
      </c>
      <c r="AJ102" s="1126">
        <v>0</v>
      </c>
      <c r="AK102" s="1126">
        <v>11.5</v>
      </c>
      <c r="AL102" s="1126"/>
      <c r="AM102" s="1126"/>
      <c r="AN102" s="1126"/>
      <c r="AO102" s="1127">
        <f t="shared" si="63"/>
        <v>0.41</v>
      </c>
      <c r="AP102" s="1127">
        <f t="shared" si="64"/>
        <v>0.48</v>
      </c>
      <c r="AQ102" s="1127">
        <f t="shared" si="65"/>
        <v>0.05</v>
      </c>
      <c r="AR102" s="1126">
        <f t="shared" si="66"/>
        <v>0.34</v>
      </c>
      <c r="AS102" s="1127">
        <f t="shared" si="67"/>
        <v>0.92</v>
      </c>
      <c r="AT102" s="1127">
        <f t="shared" si="68"/>
        <v>0.97</v>
      </c>
      <c r="AU102" s="1127">
        <f t="shared" si="69"/>
        <v>0.2</v>
      </c>
      <c r="AV102" s="1126">
        <f t="shared" si="70"/>
        <v>0.34</v>
      </c>
      <c r="AW102" s="1126">
        <f t="shared" si="71"/>
        <v>59.9</v>
      </c>
      <c r="AX102" s="1126">
        <f t="shared" si="72"/>
        <v>0.94</v>
      </c>
      <c r="AY102" s="1127"/>
      <c r="AZ102" s="1126">
        <f t="shared" si="73"/>
        <v>2.77</v>
      </c>
      <c r="BA102" s="1128">
        <f t="shared" si="74"/>
        <v>58.96</v>
      </c>
      <c r="BB102" s="1129"/>
      <c r="BC102" s="1130"/>
      <c r="BD102" s="1126">
        <f t="shared" si="50"/>
        <v>0</v>
      </c>
      <c r="BE102" s="1126">
        <f t="shared" si="51"/>
        <v>0</v>
      </c>
      <c r="BF102" s="1126">
        <f t="shared" si="52"/>
        <v>0</v>
      </c>
      <c r="BG102" s="1126">
        <f t="shared" si="53"/>
        <v>0</v>
      </c>
      <c r="BH102" s="1131">
        <f t="shared" si="54"/>
        <v>0</v>
      </c>
      <c r="BI102" s="1126">
        <f t="shared" si="55"/>
        <v>0</v>
      </c>
      <c r="BJ102" s="1126">
        <f t="shared" si="56"/>
        <v>0</v>
      </c>
      <c r="BK102" s="1126">
        <f t="shared" si="57"/>
        <v>0</v>
      </c>
      <c r="BL102" s="1126">
        <f t="shared" si="58"/>
        <v>0</v>
      </c>
      <c r="BM102" s="1131">
        <f t="shared" si="59"/>
        <v>0</v>
      </c>
    </row>
    <row r="103" spans="1:65" ht="21" customHeight="1">
      <c r="A103" s="1113" t="s">
        <v>1119</v>
      </c>
      <c r="B103" s="1160" t="s">
        <v>971</v>
      </c>
      <c r="C103" s="1521">
        <v>6243687</v>
      </c>
      <c r="D103" s="1555" t="s">
        <v>258</v>
      </c>
      <c r="E103" s="1542" t="s">
        <v>34</v>
      </c>
      <c r="F103" s="1169" t="s">
        <v>104</v>
      </c>
      <c r="G103" s="1169" t="s">
        <v>252</v>
      </c>
      <c r="H103" s="1169" t="s">
        <v>252</v>
      </c>
      <c r="I103" s="1191" t="s">
        <v>1706</v>
      </c>
      <c r="J103" s="1113" t="s">
        <v>2351</v>
      </c>
      <c r="K103" s="1466">
        <v>42773</v>
      </c>
      <c r="L103" s="1463" t="s">
        <v>1305</v>
      </c>
      <c r="M103" s="1464"/>
      <c r="N103" s="1146" t="s">
        <v>914</v>
      </c>
      <c r="O103" s="1169" t="s">
        <v>70</v>
      </c>
      <c r="P103" s="1465" t="s">
        <v>1986</v>
      </c>
      <c r="Q103" s="1169" t="s">
        <v>70</v>
      </c>
      <c r="R103" s="1127">
        <f>VLOOKUP($G$9:$G$278,TABULADOR!$D$6:$E$41,2,0)</f>
        <v>15.96</v>
      </c>
      <c r="S103" s="1120">
        <f t="shared" si="46"/>
        <v>5</v>
      </c>
      <c r="T103" s="1109">
        <v>0</v>
      </c>
      <c r="U103" s="1120">
        <f t="shared" si="47"/>
        <v>5</v>
      </c>
      <c r="V103" s="1148">
        <f>VLOOKUP($U103,TABULADOR!$A$51:$B$74,2)</f>
        <v>0.1</v>
      </c>
      <c r="W103" s="1148">
        <v>0.3</v>
      </c>
      <c r="X103" s="1123">
        <v>1</v>
      </c>
      <c r="Y103" s="1149">
        <v>1</v>
      </c>
      <c r="Z103" s="1511">
        <v>15</v>
      </c>
      <c r="AA103" s="1126">
        <f t="shared" si="60"/>
        <v>7.98</v>
      </c>
      <c r="AB103" s="1126">
        <f t="shared" si="61"/>
        <v>2.39</v>
      </c>
      <c r="AC103" s="1126">
        <f t="shared" si="62"/>
        <v>0.8</v>
      </c>
      <c r="AD103" s="1126">
        <f>VLOOKUP($H$9:$H$1807,TABULADOR!$D$6:$E$41,2,0)-VLOOKUP($G$9:$G$1807,TABULADOR!$D$6:$E$41,2,0)</f>
        <v>0</v>
      </c>
      <c r="AE103" s="1126">
        <f>ROUND((TABULADOR!$D$67)*(GLOBAL!$Y103)/2,)</f>
        <v>1</v>
      </c>
      <c r="AF103" s="1126">
        <f>ROUND(((TABULADOR!$D$67)*(GLOBAL!$Y103)/2)*2,2)</f>
        <v>1.75</v>
      </c>
      <c r="AG103" s="1119"/>
      <c r="AH103" s="1127">
        <f t="shared" si="48"/>
        <v>12.170000000000002</v>
      </c>
      <c r="AI103" s="1150">
        <f t="shared" si="49"/>
        <v>37.233333333333341</v>
      </c>
      <c r="AJ103" s="1126">
        <v>0</v>
      </c>
      <c r="AK103" s="1126">
        <v>11.5</v>
      </c>
      <c r="AL103" s="1126"/>
      <c r="AM103" s="1126"/>
      <c r="AN103" s="1126"/>
      <c r="AO103" s="1127">
        <f t="shared" si="63"/>
        <v>0.45</v>
      </c>
      <c r="AP103" s="1127">
        <f t="shared" si="64"/>
        <v>0.49</v>
      </c>
      <c r="AQ103" s="1127">
        <f t="shared" si="65"/>
        <v>0.06</v>
      </c>
      <c r="AR103" s="1126">
        <f t="shared" si="66"/>
        <v>0.37</v>
      </c>
      <c r="AS103" s="1127">
        <f t="shared" si="67"/>
        <v>1.01</v>
      </c>
      <c r="AT103" s="1127">
        <f t="shared" si="68"/>
        <v>0.99</v>
      </c>
      <c r="AU103" s="1127">
        <f t="shared" si="69"/>
        <v>0.24</v>
      </c>
      <c r="AV103" s="1126">
        <f t="shared" si="70"/>
        <v>0.37</v>
      </c>
      <c r="AW103" s="1126">
        <f t="shared" si="71"/>
        <v>62.65</v>
      </c>
      <c r="AX103" s="1126">
        <f t="shared" si="72"/>
        <v>1</v>
      </c>
      <c r="AY103" s="1127"/>
      <c r="AZ103" s="1126">
        <f t="shared" si="73"/>
        <v>2.98</v>
      </c>
      <c r="BA103" s="1128">
        <f t="shared" si="74"/>
        <v>61.65</v>
      </c>
      <c r="BB103" s="1129"/>
      <c r="BC103" s="1130"/>
      <c r="BD103" s="1126">
        <f t="shared" si="50"/>
        <v>0</v>
      </c>
      <c r="BE103" s="1126">
        <f t="shared" si="51"/>
        <v>0</v>
      </c>
      <c r="BF103" s="1126">
        <f t="shared" si="52"/>
        <v>0</v>
      </c>
      <c r="BG103" s="1126">
        <f t="shared" si="53"/>
        <v>0</v>
      </c>
      <c r="BH103" s="1131">
        <f t="shared" si="54"/>
        <v>0</v>
      </c>
      <c r="BI103" s="1126">
        <f t="shared" si="55"/>
        <v>0</v>
      </c>
      <c r="BJ103" s="1126">
        <f t="shared" si="56"/>
        <v>0</v>
      </c>
      <c r="BK103" s="1126">
        <f t="shared" si="57"/>
        <v>0</v>
      </c>
      <c r="BL103" s="1126">
        <f t="shared" si="58"/>
        <v>0</v>
      </c>
      <c r="BM103" s="1131">
        <f t="shared" si="59"/>
        <v>0</v>
      </c>
    </row>
    <row r="104" spans="1:65" ht="21" customHeight="1">
      <c r="A104" s="1113" t="s">
        <v>1119</v>
      </c>
      <c r="B104" s="1160" t="s">
        <v>971</v>
      </c>
      <c r="C104" s="1520">
        <v>7941049</v>
      </c>
      <c r="D104" s="1555" t="s">
        <v>260</v>
      </c>
      <c r="E104" s="1541" t="s">
        <v>20</v>
      </c>
      <c r="F104" s="1142" t="s">
        <v>104</v>
      </c>
      <c r="G104" s="1142" t="s">
        <v>252</v>
      </c>
      <c r="H104" s="1142" t="s">
        <v>252</v>
      </c>
      <c r="I104" s="1249" t="s">
        <v>1802</v>
      </c>
      <c r="J104" s="1113" t="s">
        <v>2351</v>
      </c>
      <c r="K104" s="1462">
        <v>42340</v>
      </c>
      <c r="L104" s="1463" t="s">
        <v>1306</v>
      </c>
      <c r="M104" s="1464"/>
      <c r="N104" s="1146" t="s">
        <v>914</v>
      </c>
      <c r="O104" s="1142" t="s">
        <v>29</v>
      </c>
      <c r="P104" s="1465" t="s">
        <v>2340</v>
      </c>
      <c r="Q104" s="1142" t="s">
        <v>29</v>
      </c>
      <c r="R104" s="1127">
        <f>VLOOKUP($G$9:$G$278,TABULADOR!$D$6:$E$41,2,0)</f>
        <v>15.96</v>
      </c>
      <c r="S104" s="1120">
        <f t="shared" si="46"/>
        <v>6</v>
      </c>
      <c r="T104" s="1109">
        <v>0</v>
      </c>
      <c r="U104" s="1120">
        <f t="shared" si="47"/>
        <v>6</v>
      </c>
      <c r="V104" s="1148">
        <f>VLOOKUP($U104,TABULADOR!$A$51:$B$74,2)</f>
        <v>0.12</v>
      </c>
      <c r="W104" s="1148">
        <v>0.3</v>
      </c>
      <c r="X104" s="1123">
        <v>0</v>
      </c>
      <c r="Y104" s="1149">
        <v>0</v>
      </c>
      <c r="Z104" s="1511">
        <v>15</v>
      </c>
      <c r="AA104" s="1126">
        <f t="shared" si="60"/>
        <v>7.98</v>
      </c>
      <c r="AB104" s="1126">
        <f t="shared" si="61"/>
        <v>2.39</v>
      </c>
      <c r="AC104" s="1126">
        <f t="shared" si="62"/>
        <v>0.96</v>
      </c>
      <c r="AD104" s="1126">
        <f>VLOOKUP($H$9:$H$1807,TABULADOR!$D$6:$E$41,2,0)-VLOOKUP($G$9:$G$1807,TABULADOR!$D$6:$E$41,2,0)</f>
        <v>0</v>
      </c>
      <c r="AE104" s="1126">
        <f>ROUND((TABULADOR!$D$67)*(GLOBAL!$Y104)/2,)</f>
        <v>0</v>
      </c>
      <c r="AF104" s="1126">
        <f>ROUND(((TABULADOR!$D$67)*(GLOBAL!$Y104)/2)*2,2)</f>
        <v>0</v>
      </c>
      <c r="AG104" s="1119"/>
      <c r="AH104" s="1127">
        <f t="shared" si="48"/>
        <v>11.330000000000002</v>
      </c>
      <c r="AI104" s="1150">
        <f t="shared" si="49"/>
        <v>0</v>
      </c>
      <c r="AJ104" s="1126">
        <v>0</v>
      </c>
      <c r="AK104" s="1126">
        <v>11.5</v>
      </c>
      <c r="AL104" s="1126"/>
      <c r="AM104" s="1126"/>
      <c r="AN104" s="1126"/>
      <c r="AO104" s="1127">
        <f t="shared" si="63"/>
        <v>0.42</v>
      </c>
      <c r="AP104" s="1127">
        <f t="shared" si="64"/>
        <v>0.11</v>
      </c>
      <c r="AQ104" s="1127">
        <f t="shared" si="65"/>
        <v>0.05</v>
      </c>
      <c r="AR104" s="1126">
        <f t="shared" si="66"/>
        <v>0.34</v>
      </c>
      <c r="AS104" s="1127">
        <f t="shared" si="67"/>
        <v>0.95</v>
      </c>
      <c r="AT104" s="1127">
        <f t="shared" si="68"/>
        <v>0.23</v>
      </c>
      <c r="AU104" s="1127">
        <f t="shared" si="69"/>
        <v>0.2</v>
      </c>
      <c r="AV104" s="1126">
        <f t="shared" si="70"/>
        <v>0.34</v>
      </c>
      <c r="AW104" s="1126">
        <f t="shared" si="71"/>
        <v>22.83</v>
      </c>
      <c r="AX104" s="1126">
        <f t="shared" si="72"/>
        <v>0.57999999999999996</v>
      </c>
      <c r="AY104" s="1127"/>
      <c r="AZ104" s="1126">
        <f t="shared" si="73"/>
        <v>2.06</v>
      </c>
      <c r="BA104" s="1128">
        <f t="shared" si="74"/>
        <v>22.25</v>
      </c>
      <c r="BB104" s="1129"/>
      <c r="BC104" s="1130"/>
      <c r="BD104" s="1126">
        <f t="shared" si="50"/>
        <v>0</v>
      </c>
      <c r="BE104" s="1126">
        <f t="shared" si="51"/>
        <v>0</v>
      </c>
      <c r="BF104" s="1126">
        <f t="shared" si="52"/>
        <v>0</v>
      </c>
      <c r="BG104" s="1126">
        <f t="shared" si="53"/>
        <v>0</v>
      </c>
      <c r="BH104" s="1131">
        <f t="shared" si="54"/>
        <v>0</v>
      </c>
      <c r="BI104" s="1126">
        <f t="shared" si="55"/>
        <v>0</v>
      </c>
      <c r="BJ104" s="1126">
        <f t="shared" si="56"/>
        <v>0</v>
      </c>
      <c r="BK104" s="1126">
        <f t="shared" si="57"/>
        <v>0</v>
      </c>
      <c r="BL104" s="1126">
        <f t="shared" si="58"/>
        <v>0</v>
      </c>
      <c r="BM104" s="1131">
        <f t="shared" si="59"/>
        <v>0</v>
      </c>
    </row>
    <row r="105" spans="1:65" ht="21" customHeight="1">
      <c r="A105" s="1113" t="s">
        <v>1119</v>
      </c>
      <c r="B105" s="1160" t="s">
        <v>970</v>
      </c>
      <c r="C105" s="1521">
        <v>9454715</v>
      </c>
      <c r="D105" s="1555" t="s">
        <v>261</v>
      </c>
      <c r="E105" s="1542" t="s">
        <v>20</v>
      </c>
      <c r="F105" s="1169" t="s">
        <v>2373</v>
      </c>
      <c r="G105" s="1169" t="s">
        <v>27</v>
      </c>
      <c r="H105" s="1169" t="s">
        <v>27</v>
      </c>
      <c r="I105" s="1191" t="s">
        <v>1767</v>
      </c>
      <c r="J105" s="1113" t="s">
        <v>2351</v>
      </c>
      <c r="K105" s="1466">
        <v>42310</v>
      </c>
      <c r="L105" s="1463" t="s">
        <v>1307</v>
      </c>
      <c r="M105" s="1464"/>
      <c r="N105" s="1146" t="s">
        <v>914</v>
      </c>
      <c r="O105" s="1169" t="s">
        <v>75</v>
      </c>
      <c r="P105" s="1194" t="s">
        <v>477</v>
      </c>
      <c r="Q105" s="1169" t="s">
        <v>75</v>
      </c>
      <c r="R105" s="1127">
        <f>VLOOKUP($G$9:$G$278,TABULADOR!$D$6:$E$41,2,0)</f>
        <v>23.8</v>
      </c>
      <c r="S105" s="1120">
        <f t="shared" ref="S105:S132" si="75">DATEDIF($K105,$M$2,"Y")</f>
        <v>6</v>
      </c>
      <c r="T105" s="1109">
        <v>0</v>
      </c>
      <c r="U105" s="1120">
        <f t="shared" ref="U105:U132" si="76">$S105+$T105</f>
        <v>6</v>
      </c>
      <c r="V105" s="1148">
        <f>VLOOKUP($U105,TABULADOR!$A$51:$B$74,2)</f>
        <v>0.12</v>
      </c>
      <c r="W105" s="1148">
        <v>0.3</v>
      </c>
      <c r="X105" s="1123">
        <v>0</v>
      </c>
      <c r="Y105" s="1149">
        <v>0</v>
      </c>
      <c r="Z105" s="1511">
        <v>15</v>
      </c>
      <c r="AA105" s="1126">
        <f t="shared" si="60"/>
        <v>11.9</v>
      </c>
      <c r="AB105" s="1126">
        <f t="shared" si="61"/>
        <v>3.57</v>
      </c>
      <c r="AC105" s="1126">
        <f t="shared" si="62"/>
        <v>1.43</v>
      </c>
      <c r="AD105" s="1126">
        <f>VLOOKUP($H$9:$H$1807,TABULADOR!$D$6:$E$41,2,0)-VLOOKUP($G$9:$G$1807,TABULADOR!$D$6:$E$41,2,0)</f>
        <v>0</v>
      </c>
      <c r="AE105" s="1126">
        <f>ROUND((TABULADOR!$D$67)*(GLOBAL!$Y105)/2,)</f>
        <v>0</v>
      </c>
      <c r="AF105" s="1126">
        <f>ROUND(((TABULADOR!$D$67)*(GLOBAL!$Y105)/2)*2,2)</f>
        <v>0</v>
      </c>
      <c r="AG105" s="1119"/>
      <c r="AH105" s="1127">
        <f t="shared" ref="AH105:AH134" si="77">SUM(AA105:AE105)</f>
        <v>16.900000000000002</v>
      </c>
      <c r="AI105" s="1150">
        <f t="shared" ref="AI105:AI132" si="78">IF($S105&gt;=1,IF(MONTH($M$2)=MONTH($K105),(((($AA105+$AB105+$AC105+$AD105)*2)/30)*50),0))</f>
        <v>0</v>
      </c>
      <c r="AJ105" s="1126">
        <v>0</v>
      </c>
      <c r="AK105" s="1126">
        <f>($AA105+$AB105+$AC105)*2/30*$Z105*TABULADOR!$D$70</f>
        <v>13.520000000000003</v>
      </c>
      <c r="AL105" s="1126"/>
      <c r="AM105" s="1126"/>
      <c r="AN105" s="1126"/>
      <c r="AO105" s="1127">
        <f t="shared" si="63"/>
        <v>0.62</v>
      </c>
      <c r="AP105" s="1127">
        <f t="shared" si="64"/>
        <v>0.17</v>
      </c>
      <c r="AQ105" s="1127">
        <f t="shared" si="65"/>
        <v>0.08</v>
      </c>
      <c r="AR105" s="1126">
        <f t="shared" si="66"/>
        <v>0.51</v>
      </c>
      <c r="AS105" s="1127">
        <f t="shared" si="67"/>
        <v>1.4</v>
      </c>
      <c r="AT105" s="1127">
        <f t="shared" si="68"/>
        <v>0.34</v>
      </c>
      <c r="AU105" s="1127">
        <f t="shared" si="69"/>
        <v>0.32</v>
      </c>
      <c r="AV105" s="1126">
        <f t="shared" si="70"/>
        <v>0.51</v>
      </c>
      <c r="AW105" s="1126">
        <f t="shared" si="71"/>
        <v>30.42</v>
      </c>
      <c r="AX105" s="1126">
        <f t="shared" si="72"/>
        <v>0.87</v>
      </c>
      <c r="AY105" s="1127"/>
      <c r="AZ105" s="1126">
        <f t="shared" si="73"/>
        <v>3.08</v>
      </c>
      <c r="BA105" s="1128">
        <f t="shared" si="74"/>
        <v>29.55</v>
      </c>
      <c r="BB105" s="1129"/>
      <c r="BC105" s="1130"/>
      <c r="BD105" s="1126">
        <f t="shared" ref="BD105:BD132" si="79">($AM105*$BO$5/$BO$6*$BO$7*$BO$8)</f>
        <v>0</v>
      </c>
      <c r="BE105" s="1126">
        <f t="shared" ref="BE105:BE132" si="80">($AM105)*$BQ$2</f>
        <v>0</v>
      </c>
      <c r="BF105" s="1126">
        <f t="shared" ref="BF105:BF132" si="81">($AM105*$BQ$5/$BQ$6*$BQ$7*$BQ$8)</f>
        <v>0</v>
      </c>
      <c r="BG105" s="1126">
        <f t="shared" ref="BG105:BG132" si="82">$AM105*$BS$2</f>
        <v>0</v>
      </c>
      <c r="BH105" s="1131">
        <f t="shared" ref="BH105:BH132" si="83">SUM(BD105:BF105)</f>
        <v>0</v>
      </c>
      <c r="BI105" s="1126">
        <f t="shared" ref="BI105:BI132" si="84">$BD105*$BP$2/$BO$2</f>
        <v>0</v>
      </c>
      <c r="BJ105" s="1126">
        <f t="shared" ref="BJ105:BJ132" si="85">($AM105)*$BR$2</f>
        <v>0</v>
      </c>
      <c r="BK105" s="1126">
        <f t="shared" ref="BK105:BK132" si="86">$BF105*$BT$2/$BU$2</f>
        <v>0</v>
      </c>
      <c r="BL105" s="1126">
        <f t="shared" ref="BL105:BL132" si="87">$AM105*$BS$2</f>
        <v>0</v>
      </c>
      <c r="BM105" s="1131">
        <f t="shared" ref="BM105:BM132" si="88">SUM(BI105:BL105)+BG105</f>
        <v>0</v>
      </c>
    </row>
    <row r="106" spans="1:65" ht="21" customHeight="1">
      <c r="A106" s="1113" t="s">
        <v>1119</v>
      </c>
      <c r="B106" s="1140" t="s">
        <v>970</v>
      </c>
      <c r="C106" s="1520">
        <v>6932972</v>
      </c>
      <c r="D106" s="1555" t="s">
        <v>262</v>
      </c>
      <c r="E106" s="1541" t="s">
        <v>34</v>
      </c>
      <c r="F106" s="1142" t="s">
        <v>1591</v>
      </c>
      <c r="G106" s="1142" t="s">
        <v>263</v>
      </c>
      <c r="H106" s="1142" t="s">
        <v>27</v>
      </c>
      <c r="I106" s="1191" t="s">
        <v>36</v>
      </c>
      <c r="J106" s="1174" t="s">
        <v>2351</v>
      </c>
      <c r="K106" s="1462">
        <v>43070</v>
      </c>
      <c r="L106" s="1463" t="s">
        <v>1308</v>
      </c>
      <c r="M106" s="1464"/>
      <c r="N106" s="1146" t="s">
        <v>914</v>
      </c>
      <c r="O106" s="1169" t="s">
        <v>1714</v>
      </c>
      <c r="P106" s="1194" t="s">
        <v>2345</v>
      </c>
      <c r="Q106" s="1140" t="s">
        <v>25</v>
      </c>
      <c r="R106" s="1127">
        <f>VLOOKUP($G$9:$G$278,TABULADOR!$D$6:$E$41,2,0)</f>
        <v>13.72</v>
      </c>
      <c r="S106" s="1120">
        <f t="shared" si="75"/>
        <v>4</v>
      </c>
      <c r="T106" s="1109">
        <v>13</v>
      </c>
      <c r="U106" s="1120">
        <f t="shared" si="76"/>
        <v>17</v>
      </c>
      <c r="V106" s="1148">
        <f>VLOOKUP($U106,TABULADOR!$A$51:$B$74,2)</f>
        <v>0.42</v>
      </c>
      <c r="W106" s="1148">
        <v>0.2</v>
      </c>
      <c r="X106" s="1123">
        <v>0</v>
      </c>
      <c r="Y106" s="1149">
        <v>0</v>
      </c>
      <c r="Z106" s="1511">
        <v>15</v>
      </c>
      <c r="AA106" s="1126">
        <f t="shared" si="60"/>
        <v>6.86</v>
      </c>
      <c r="AB106" s="1126">
        <f t="shared" si="61"/>
        <v>1.37</v>
      </c>
      <c r="AC106" s="1126">
        <f t="shared" si="62"/>
        <v>2.88</v>
      </c>
      <c r="AD106" s="1126">
        <f>VLOOKUP($H$9:$H$1807,TABULADOR!$D$6:$E$41,2,0)-VLOOKUP($G$9:$G$1807,TABULADOR!$D$6:$E$41,2,0)</f>
        <v>10.08</v>
      </c>
      <c r="AE106" s="1126">
        <f>ROUND((TABULADOR!$D$67)*(GLOBAL!$Y106)/2,)</f>
        <v>0</v>
      </c>
      <c r="AF106" s="1126">
        <f>ROUND(((TABULADOR!$D$67)*(GLOBAL!$Y106)/2)*2,2)</f>
        <v>0</v>
      </c>
      <c r="AG106" s="1119"/>
      <c r="AH106" s="1127">
        <f t="shared" si="77"/>
        <v>21.189999999999998</v>
      </c>
      <c r="AI106" s="1150">
        <f t="shared" si="78"/>
        <v>0</v>
      </c>
      <c r="AJ106" s="1126">
        <v>0</v>
      </c>
      <c r="AK106" s="1126">
        <v>11.5</v>
      </c>
      <c r="AL106" s="1126"/>
      <c r="AM106" s="1126"/>
      <c r="AN106" s="1126"/>
      <c r="AO106" s="1127">
        <f t="shared" si="63"/>
        <v>0.78</v>
      </c>
      <c r="AP106" s="1127">
        <f t="shared" si="64"/>
        <v>0.21</v>
      </c>
      <c r="AQ106" s="1127">
        <f t="shared" si="65"/>
        <v>0.1</v>
      </c>
      <c r="AR106" s="1126">
        <f t="shared" si="66"/>
        <v>0.64</v>
      </c>
      <c r="AS106" s="1127">
        <f t="shared" si="67"/>
        <v>1.76</v>
      </c>
      <c r="AT106" s="1127">
        <f t="shared" si="68"/>
        <v>0.42</v>
      </c>
      <c r="AU106" s="1127">
        <f t="shared" si="69"/>
        <v>0.4</v>
      </c>
      <c r="AV106" s="1126">
        <f t="shared" si="70"/>
        <v>0.64</v>
      </c>
      <c r="AW106" s="1126">
        <f t="shared" si="71"/>
        <v>32.69</v>
      </c>
      <c r="AX106" s="1126">
        <f t="shared" si="72"/>
        <v>1.0900000000000001</v>
      </c>
      <c r="AY106" s="1127"/>
      <c r="AZ106" s="1126">
        <f t="shared" si="73"/>
        <v>3.86</v>
      </c>
      <c r="BA106" s="1128">
        <f t="shared" si="74"/>
        <v>31.6</v>
      </c>
      <c r="BB106" s="1129"/>
      <c r="BC106" s="1130"/>
      <c r="BD106" s="1126">
        <f t="shared" si="79"/>
        <v>0</v>
      </c>
      <c r="BE106" s="1126">
        <f t="shared" si="80"/>
        <v>0</v>
      </c>
      <c r="BF106" s="1126">
        <f t="shared" si="81"/>
        <v>0</v>
      </c>
      <c r="BG106" s="1126">
        <f t="shared" si="82"/>
        <v>0</v>
      </c>
      <c r="BH106" s="1131">
        <f t="shared" si="83"/>
        <v>0</v>
      </c>
      <c r="BI106" s="1126">
        <f t="shared" si="84"/>
        <v>0</v>
      </c>
      <c r="BJ106" s="1126">
        <f t="shared" si="85"/>
        <v>0</v>
      </c>
      <c r="BK106" s="1126">
        <f t="shared" si="86"/>
        <v>0</v>
      </c>
      <c r="BL106" s="1126">
        <f t="shared" si="87"/>
        <v>0</v>
      </c>
      <c r="BM106" s="1131">
        <f t="shared" si="88"/>
        <v>0</v>
      </c>
    </row>
    <row r="107" spans="1:65" ht="21" customHeight="1">
      <c r="A107" s="1113" t="s">
        <v>1119</v>
      </c>
      <c r="B107" s="1160" t="s">
        <v>971</v>
      </c>
      <c r="C107" s="1521">
        <v>9787980</v>
      </c>
      <c r="D107" s="1555" t="s">
        <v>264</v>
      </c>
      <c r="E107" s="1542" t="s">
        <v>20</v>
      </c>
      <c r="F107" s="1169" t="s">
        <v>104</v>
      </c>
      <c r="G107" s="1169" t="s">
        <v>252</v>
      </c>
      <c r="H107" s="1169" t="s">
        <v>252</v>
      </c>
      <c r="I107" s="1174" t="s">
        <v>2292</v>
      </c>
      <c r="J107" s="1113" t="s">
        <v>2351</v>
      </c>
      <c r="K107" s="1466">
        <v>42309</v>
      </c>
      <c r="L107" s="1463" t="s">
        <v>1309</v>
      </c>
      <c r="M107" s="1464"/>
      <c r="N107" s="1146" t="s">
        <v>914</v>
      </c>
      <c r="O107" s="1169" t="s">
        <v>84</v>
      </c>
      <c r="P107" s="1465" t="s">
        <v>1986</v>
      </c>
      <c r="Q107" s="1169" t="s">
        <v>84</v>
      </c>
      <c r="R107" s="1127">
        <f>VLOOKUP($G$9:$G$278,TABULADOR!$D$6:$E$41,2,0)</f>
        <v>15.96</v>
      </c>
      <c r="S107" s="1120">
        <f t="shared" si="75"/>
        <v>6</v>
      </c>
      <c r="T107" s="1109">
        <v>0</v>
      </c>
      <c r="U107" s="1120">
        <f t="shared" si="76"/>
        <v>6</v>
      </c>
      <c r="V107" s="1148">
        <f>VLOOKUP($U107,TABULADOR!$A$51:$B$74,2)</f>
        <v>0.12</v>
      </c>
      <c r="W107" s="1148">
        <v>0.3</v>
      </c>
      <c r="X107" s="1123">
        <v>0</v>
      </c>
      <c r="Y107" s="1149">
        <v>0</v>
      </c>
      <c r="Z107" s="1511">
        <v>15</v>
      </c>
      <c r="AA107" s="1126">
        <f t="shared" si="60"/>
        <v>7.98</v>
      </c>
      <c r="AB107" s="1126">
        <f t="shared" si="61"/>
        <v>2.39</v>
      </c>
      <c r="AC107" s="1126">
        <f t="shared" si="62"/>
        <v>0.96</v>
      </c>
      <c r="AD107" s="1126">
        <f>VLOOKUP($H$9:$H$1807,TABULADOR!$D$6:$E$41,2,0)-VLOOKUP($G$9:$G$1807,TABULADOR!$D$6:$E$41,2,0)</f>
        <v>0</v>
      </c>
      <c r="AE107" s="1126">
        <f>ROUND((TABULADOR!$D$67)*(GLOBAL!$Y107)/2,)</f>
        <v>0</v>
      </c>
      <c r="AF107" s="1126">
        <f>ROUND(((TABULADOR!$D$67)*(GLOBAL!$Y107)/2)*2,2)</f>
        <v>0</v>
      </c>
      <c r="AG107" s="1119"/>
      <c r="AH107" s="1127">
        <f t="shared" si="77"/>
        <v>11.330000000000002</v>
      </c>
      <c r="AI107" s="1150">
        <f t="shared" si="78"/>
        <v>0</v>
      </c>
      <c r="AJ107" s="1126">
        <v>0</v>
      </c>
      <c r="AK107" s="1126">
        <v>11.5</v>
      </c>
      <c r="AL107" s="1126"/>
      <c r="AM107" s="1126"/>
      <c r="AN107" s="1126"/>
      <c r="AO107" s="1127">
        <f t="shared" si="63"/>
        <v>0.42</v>
      </c>
      <c r="AP107" s="1127">
        <f t="shared" si="64"/>
        <v>0.11</v>
      </c>
      <c r="AQ107" s="1127">
        <f t="shared" si="65"/>
        <v>0.05</v>
      </c>
      <c r="AR107" s="1126">
        <f t="shared" si="66"/>
        <v>0.34</v>
      </c>
      <c r="AS107" s="1127">
        <f t="shared" si="67"/>
        <v>0.95</v>
      </c>
      <c r="AT107" s="1127">
        <f t="shared" si="68"/>
        <v>0.23</v>
      </c>
      <c r="AU107" s="1127">
        <f t="shared" si="69"/>
        <v>0.2</v>
      </c>
      <c r="AV107" s="1126">
        <f t="shared" si="70"/>
        <v>0.34</v>
      </c>
      <c r="AW107" s="1126">
        <f t="shared" si="71"/>
        <v>22.83</v>
      </c>
      <c r="AX107" s="1126">
        <f t="shared" si="72"/>
        <v>0.57999999999999996</v>
      </c>
      <c r="AY107" s="1127"/>
      <c r="AZ107" s="1126">
        <f t="shared" si="73"/>
        <v>2.06</v>
      </c>
      <c r="BA107" s="1128">
        <f t="shared" si="74"/>
        <v>22.25</v>
      </c>
      <c r="BB107" s="1129"/>
      <c r="BC107" s="1130"/>
      <c r="BD107" s="1126">
        <f t="shared" si="79"/>
        <v>0</v>
      </c>
      <c r="BE107" s="1126">
        <f t="shared" si="80"/>
        <v>0</v>
      </c>
      <c r="BF107" s="1126">
        <f t="shared" si="81"/>
        <v>0</v>
      </c>
      <c r="BG107" s="1126">
        <f t="shared" si="82"/>
        <v>0</v>
      </c>
      <c r="BH107" s="1131">
        <f t="shared" si="83"/>
        <v>0</v>
      </c>
      <c r="BI107" s="1126">
        <f t="shared" si="84"/>
        <v>0</v>
      </c>
      <c r="BJ107" s="1126">
        <f t="shared" si="85"/>
        <v>0</v>
      </c>
      <c r="BK107" s="1126">
        <f t="shared" si="86"/>
        <v>0</v>
      </c>
      <c r="BL107" s="1126">
        <f t="shared" si="87"/>
        <v>0</v>
      </c>
      <c r="BM107" s="1131">
        <f t="shared" si="88"/>
        <v>0</v>
      </c>
    </row>
    <row r="108" spans="1:65" ht="21" customHeight="1">
      <c r="A108" s="1113" t="s">
        <v>1119</v>
      </c>
      <c r="B108" s="1160" t="s">
        <v>971</v>
      </c>
      <c r="C108" s="1521">
        <v>10035403</v>
      </c>
      <c r="D108" s="1555" t="s">
        <v>266</v>
      </c>
      <c r="E108" s="1542" t="s">
        <v>34</v>
      </c>
      <c r="F108" s="1169" t="s">
        <v>104</v>
      </c>
      <c r="G108" s="1169" t="s">
        <v>252</v>
      </c>
      <c r="H108" s="1169" t="s">
        <v>252</v>
      </c>
      <c r="I108" s="1191" t="s">
        <v>1775</v>
      </c>
      <c r="J108" s="1113" t="s">
        <v>2351</v>
      </c>
      <c r="K108" s="1466">
        <v>42614</v>
      </c>
      <c r="L108" s="1463" t="s">
        <v>1311</v>
      </c>
      <c r="M108" s="1464"/>
      <c r="N108" s="1146" t="s">
        <v>914</v>
      </c>
      <c r="O108" s="1169" t="s">
        <v>67</v>
      </c>
      <c r="P108" s="1465" t="s">
        <v>2335</v>
      </c>
      <c r="Q108" s="1169" t="s">
        <v>67</v>
      </c>
      <c r="R108" s="1127">
        <f>VLOOKUP($G$9:$G$278,TABULADOR!$D$6:$E$41,2,0)</f>
        <v>15.96</v>
      </c>
      <c r="S108" s="1120">
        <f t="shared" si="75"/>
        <v>5</v>
      </c>
      <c r="T108" s="1109">
        <v>0</v>
      </c>
      <c r="U108" s="1120">
        <f t="shared" si="76"/>
        <v>5</v>
      </c>
      <c r="V108" s="1148">
        <f>VLOOKUP($U108,TABULADOR!$A$51:$B$74,2)</f>
        <v>0.1</v>
      </c>
      <c r="W108" s="1148">
        <v>0.3</v>
      </c>
      <c r="X108" s="1123">
        <v>1</v>
      </c>
      <c r="Y108" s="1149">
        <v>1</v>
      </c>
      <c r="Z108" s="1511">
        <v>15</v>
      </c>
      <c r="AA108" s="1126">
        <f t="shared" si="60"/>
        <v>7.98</v>
      </c>
      <c r="AB108" s="1126">
        <f t="shared" si="61"/>
        <v>2.39</v>
      </c>
      <c r="AC108" s="1126">
        <f t="shared" si="62"/>
        <v>0.8</v>
      </c>
      <c r="AD108" s="1126">
        <f>VLOOKUP($H$9:$H$1807,TABULADOR!$D$6:$E$41,2,0)-VLOOKUP($G$9:$G$1807,TABULADOR!$D$6:$E$41,2,0)</f>
        <v>0</v>
      </c>
      <c r="AE108" s="1126">
        <f>ROUND((TABULADOR!$D$67)*(GLOBAL!$Y108)/2,)</f>
        <v>1</v>
      </c>
      <c r="AF108" s="1126">
        <f>ROUND(((TABULADOR!$D$67)*(GLOBAL!$Y108)/2)*2,2)</f>
        <v>1.75</v>
      </c>
      <c r="AG108" s="1119"/>
      <c r="AH108" s="1127">
        <f t="shared" si="77"/>
        <v>12.170000000000002</v>
      </c>
      <c r="AI108" s="1150">
        <f t="shared" si="78"/>
        <v>0</v>
      </c>
      <c r="AJ108" s="1126">
        <v>0</v>
      </c>
      <c r="AK108" s="1126">
        <v>11.5</v>
      </c>
      <c r="AL108" s="1126"/>
      <c r="AM108" s="1126"/>
      <c r="AN108" s="1126"/>
      <c r="AO108" s="1127">
        <f t="shared" si="63"/>
        <v>0.45</v>
      </c>
      <c r="AP108" s="1127">
        <f t="shared" si="64"/>
        <v>0.12</v>
      </c>
      <c r="AQ108" s="1127">
        <f t="shared" si="65"/>
        <v>0.06</v>
      </c>
      <c r="AR108" s="1126">
        <f t="shared" si="66"/>
        <v>0.37</v>
      </c>
      <c r="AS108" s="1127">
        <f t="shared" si="67"/>
        <v>1.01</v>
      </c>
      <c r="AT108" s="1127">
        <f t="shared" si="68"/>
        <v>0.24</v>
      </c>
      <c r="AU108" s="1127">
        <f t="shared" si="69"/>
        <v>0.24</v>
      </c>
      <c r="AV108" s="1126">
        <f t="shared" si="70"/>
        <v>0.37</v>
      </c>
      <c r="AW108" s="1126">
        <f t="shared" si="71"/>
        <v>25.42</v>
      </c>
      <c r="AX108" s="1126">
        <f t="shared" si="72"/>
        <v>0.63</v>
      </c>
      <c r="AY108" s="1127"/>
      <c r="AZ108" s="1126">
        <f t="shared" si="73"/>
        <v>2.23</v>
      </c>
      <c r="BA108" s="1128">
        <f t="shared" si="74"/>
        <v>24.79</v>
      </c>
      <c r="BB108" s="1129"/>
      <c r="BC108" s="1130"/>
      <c r="BD108" s="1126">
        <f t="shared" si="79"/>
        <v>0</v>
      </c>
      <c r="BE108" s="1126">
        <f t="shared" si="80"/>
        <v>0</v>
      </c>
      <c r="BF108" s="1126">
        <f t="shared" si="81"/>
        <v>0</v>
      </c>
      <c r="BG108" s="1126">
        <f t="shared" si="82"/>
        <v>0</v>
      </c>
      <c r="BH108" s="1131">
        <f t="shared" si="83"/>
        <v>0</v>
      </c>
      <c r="BI108" s="1126">
        <f t="shared" si="84"/>
        <v>0</v>
      </c>
      <c r="BJ108" s="1126">
        <f t="shared" si="85"/>
        <v>0</v>
      </c>
      <c r="BK108" s="1126">
        <f t="shared" si="86"/>
        <v>0</v>
      </c>
      <c r="BL108" s="1126">
        <f t="shared" si="87"/>
        <v>0</v>
      </c>
      <c r="BM108" s="1131">
        <f t="shared" si="88"/>
        <v>0</v>
      </c>
    </row>
    <row r="109" spans="1:65" ht="21" customHeight="1">
      <c r="A109" s="1113" t="s">
        <v>1119</v>
      </c>
      <c r="B109" s="1160" t="s">
        <v>971</v>
      </c>
      <c r="C109" s="1520">
        <v>10321638</v>
      </c>
      <c r="D109" s="1555" t="s">
        <v>267</v>
      </c>
      <c r="E109" s="1541" t="s">
        <v>20</v>
      </c>
      <c r="F109" s="1142" t="s">
        <v>104</v>
      </c>
      <c r="G109" s="1142" t="s">
        <v>252</v>
      </c>
      <c r="H109" s="1142" t="s">
        <v>252</v>
      </c>
      <c r="I109" s="1191" t="s">
        <v>1768</v>
      </c>
      <c r="J109" s="1113" t="s">
        <v>2351</v>
      </c>
      <c r="K109" s="1462">
        <v>42775</v>
      </c>
      <c r="L109" s="1463" t="s">
        <v>1312</v>
      </c>
      <c r="M109" s="1464"/>
      <c r="N109" s="1146" t="s">
        <v>914</v>
      </c>
      <c r="O109" s="1142" t="s">
        <v>94</v>
      </c>
      <c r="P109" s="1465" t="s">
        <v>1987</v>
      </c>
      <c r="Q109" s="1142" t="s">
        <v>94</v>
      </c>
      <c r="R109" s="1127">
        <f>VLOOKUP($G$9:$G$278,TABULADOR!$D$6:$E$41,2,0)</f>
        <v>15.96</v>
      </c>
      <c r="S109" s="1120">
        <f t="shared" si="75"/>
        <v>5</v>
      </c>
      <c r="T109" s="1109">
        <v>0</v>
      </c>
      <c r="U109" s="1120">
        <f t="shared" si="76"/>
        <v>5</v>
      </c>
      <c r="V109" s="1148">
        <f>VLOOKUP($U109,TABULADOR!$A$51:$B$74,2)</f>
        <v>0.1</v>
      </c>
      <c r="W109" s="1148">
        <v>0.3</v>
      </c>
      <c r="X109" s="1123">
        <v>0</v>
      </c>
      <c r="Y109" s="1149">
        <v>0</v>
      </c>
      <c r="Z109" s="1511">
        <v>15</v>
      </c>
      <c r="AA109" s="1126">
        <f t="shared" si="60"/>
        <v>7.98</v>
      </c>
      <c r="AB109" s="1126">
        <f t="shared" si="61"/>
        <v>2.39</v>
      </c>
      <c r="AC109" s="1126">
        <f t="shared" si="62"/>
        <v>0.8</v>
      </c>
      <c r="AD109" s="1126">
        <f>VLOOKUP($H$9:$H$1807,TABULADOR!$D$6:$E$41,2,0)-VLOOKUP($G$9:$G$1807,TABULADOR!$D$6:$E$41,2,0)</f>
        <v>0</v>
      </c>
      <c r="AE109" s="1126">
        <f>ROUND((TABULADOR!$D$67)*(GLOBAL!$Y109)/2,)</f>
        <v>0</v>
      </c>
      <c r="AF109" s="1126">
        <f>ROUND(((TABULADOR!$D$67)*(GLOBAL!$Y109)/2)*2,2)</f>
        <v>0</v>
      </c>
      <c r="AG109" s="1119"/>
      <c r="AH109" s="1127">
        <f t="shared" si="77"/>
        <v>11.170000000000002</v>
      </c>
      <c r="AI109" s="1150">
        <f t="shared" si="78"/>
        <v>37.233333333333341</v>
      </c>
      <c r="AJ109" s="1126">
        <v>0</v>
      </c>
      <c r="AK109" s="1126">
        <v>11.5</v>
      </c>
      <c r="AL109" s="1126"/>
      <c r="AM109" s="1126"/>
      <c r="AN109" s="1126"/>
      <c r="AO109" s="1127">
        <f t="shared" si="63"/>
        <v>0.41</v>
      </c>
      <c r="AP109" s="1127">
        <f t="shared" si="64"/>
        <v>0.48</v>
      </c>
      <c r="AQ109" s="1127">
        <f t="shared" si="65"/>
        <v>0.05</v>
      </c>
      <c r="AR109" s="1126">
        <f t="shared" si="66"/>
        <v>0.34</v>
      </c>
      <c r="AS109" s="1127">
        <f t="shared" si="67"/>
        <v>0.92</v>
      </c>
      <c r="AT109" s="1127">
        <f t="shared" si="68"/>
        <v>0.97</v>
      </c>
      <c r="AU109" s="1127">
        <f t="shared" si="69"/>
        <v>0.2</v>
      </c>
      <c r="AV109" s="1126">
        <f t="shared" si="70"/>
        <v>0.34</v>
      </c>
      <c r="AW109" s="1126">
        <f t="shared" si="71"/>
        <v>59.9</v>
      </c>
      <c r="AX109" s="1126">
        <f t="shared" si="72"/>
        <v>0.94</v>
      </c>
      <c r="AY109" s="1127"/>
      <c r="AZ109" s="1126">
        <f t="shared" si="73"/>
        <v>2.77</v>
      </c>
      <c r="BA109" s="1128">
        <f t="shared" si="74"/>
        <v>58.96</v>
      </c>
      <c r="BB109" s="1129"/>
      <c r="BC109" s="1130"/>
      <c r="BD109" s="1126">
        <f t="shared" si="79"/>
        <v>0</v>
      </c>
      <c r="BE109" s="1126">
        <f t="shared" si="80"/>
        <v>0</v>
      </c>
      <c r="BF109" s="1126">
        <f t="shared" si="81"/>
        <v>0</v>
      </c>
      <c r="BG109" s="1126">
        <f t="shared" si="82"/>
        <v>0</v>
      </c>
      <c r="BH109" s="1131">
        <f t="shared" si="83"/>
        <v>0</v>
      </c>
      <c r="BI109" s="1126">
        <f t="shared" si="84"/>
        <v>0</v>
      </c>
      <c r="BJ109" s="1126">
        <f t="shared" si="85"/>
        <v>0</v>
      </c>
      <c r="BK109" s="1126">
        <f t="shared" si="86"/>
        <v>0</v>
      </c>
      <c r="BL109" s="1126">
        <f t="shared" si="87"/>
        <v>0</v>
      </c>
      <c r="BM109" s="1131">
        <f t="shared" si="88"/>
        <v>0</v>
      </c>
    </row>
    <row r="110" spans="1:65" ht="21" customHeight="1">
      <c r="A110" s="1113" t="s">
        <v>1119</v>
      </c>
      <c r="B110" s="1160" t="s">
        <v>971</v>
      </c>
      <c r="C110" s="1520">
        <v>10671047</v>
      </c>
      <c r="D110" s="1555" t="s">
        <v>268</v>
      </c>
      <c r="E110" s="1542" t="s">
        <v>20</v>
      </c>
      <c r="F110" s="1169" t="s">
        <v>104</v>
      </c>
      <c r="G110" s="1142" t="s">
        <v>252</v>
      </c>
      <c r="H110" s="1142" t="s">
        <v>252</v>
      </c>
      <c r="I110" s="1191" t="s">
        <v>1706</v>
      </c>
      <c r="J110" s="1113" t="s">
        <v>2351</v>
      </c>
      <c r="K110" s="1462">
        <v>42773</v>
      </c>
      <c r="L110" s="1463" t="s">
        <v>1313</v>
      </c>
      <c r="M110" s="1464"/>
      <c r="N110" s="1146" t="s">
        <v>914</v>
      </c>
      <c r="O110" s="1169" t="s">
        <v>70</v>
      </c>
      <c r="P110" s="1465" t="s">
        <v>2340</v>
      </c>
      <c r="Q110" s="1169" t="s">
        <v>70</v>
      </c>
      <c r="R110" s="1127">
        <f>VLOOKUP($G$9:$G$278,TABULADOR!$D$6:$E$41,2,0)</f>
        <v>15.96</v>
      </c>
      <c r="S110" s="1120">
        <f t="shared" si="75"/>
        <v>5</v>
      </c>
      <c r="T110" s="1109">
        <v>10</v>
      </c>
      <c r="U110" s="1120">
        <f t="shared" si="76"/>
        <v>15</v>
      </c>
      <c r="V110" s="1148">
        <f>VLOOKUP($U110,TABULADOR!$A$51:$B$74,2)</f>
        <v>0.36</v>
      </c>
      <c r="W110" s="1148">
        <v>0.3</v>
      </c>
      <c r="X110" s="1123">
        <v>0</v>
      </c>
      <c r="Y110" s="1149">
        <v>0</v>
      </c>
      <c r="Z110" s="1511">
        <v>15</v>
      </c>
      <c r="AA110" s="1126">
        <f t="shared" si="60"/>
        <v>7.98</v>
      </c>
      <c r="AB110" s="1126">
        <f t="shared" si="61"/>
        <v>2.39</v>
      </c>
      <c r="AC110" s="1126">
        <f t="shared" si="62"/>
        <v>2.87</v>
      </c>
      <c r="AD110" s="1126">
        <f>VLOOKUP($H$9:$H$1807,TABULADOR!$D$6:$E$41,2,0)-VLOOKUP($G$9:$G$1807,TABULADOR!$D$6:$E$41,2,0)</f>
        <v>0</v>
      </c>
      <c r="AE110" s="1126">
        <f>ROUND((TABULADOR!$D$67)*(GLOBAL!$Y110)/2,)</f>
        <v>0</v>
      </c>
      <c r="AF110" s="1126">
        <f>ROUND(((TABULADOR!$D$67)*(GLOBAL!$Y110)/2)*2,2)</f>
        <v>0</v>
      </c>
      <c r="AG110" s="1119"/>
      <c r="AH110" s="1127">
        <f t="shared" si="77"/>
        <v>13.240000000000002</v>
      </c>
      <c r="AI110" s="1150">
        <f t="shared" si="78"/>
        <v>44.13333333333334</v>
      </c>
      <c r="AJ110" s="1126">
        <v>0</v>
      </c>
      <c r="AK110" s="1126">
        <f>($AA110+$AB110+$AC110)*2/30*$Z110*TABULADOR!$D$70</f>
        <v>10.592000000000002</v>
      </c>
      <c r="AL110" s="1126"/>
      <c r="AM110" s="1126"/>
      <c r="AN110" s="1126"/>
      <c r="AO110" s="1127">
        <f t="shared" si="63"/>
        <v>0.49</v>
      </c>
      <c r="AP110" s="1127">
        <f t="shared" si="64"/>
        <v>0.56999999999999995</v>
      </c>
      <c r="AQ110" s="1127">
        <f t="shared" si="65"/>
        <v>0.06</v>
      </c>
      <c r="AR110" s="1126">
        <f t="shared" si="66"/>
        <v>0.4</v>
      </c>
      <c r="AS110" s="1127">
        <f t="shared" si="67"/>
        <v>1.1000000000000001</v>
      </c>
      <c r="AT110" s="1127">
        <f t="shared" si="68"/>
        <v>1.1499999999999999</v>
      </c>
      <c r="AU110" s="1127">
        <f t="shared" si="69"/>
        <v>0.24</v>
      </c>
      <c r="AV110" s="1126">
        <f t="shared" si="70"/>
        <v>0.4</v>
      </c>
      <c r="AW110" s="1126">
        <f t="shared" si="71"/>
        <v>67.97</v>
      </c>
      <c r="AX110" s="1126">
        <f t="shared" si="72"/>
        <v>1.1200000000000001</v>
      </c>
      <c r="AY110" s="1127"/>
      <c r="AZ110" s="1126">
        <f t="shared" si="73"/>
        <v>3.29</v>
      </c>
      <c r="BA110" s="1128">
        <f t="shared" si="74"/>
        <v>66.849999999999994</v>
      </c>
      <c r="BB110" s="1129"/>
      <c r="BC110" s="1130"/>
      <c r="BD110" s="1126">
        <f t="shared" si="79"/>
        <v>0</v>
      </c>
      <c r="BE110" s="1126">
        <f t="shared" si="80"/>
        <v>0</v>
      </c>
      <c r="BF110" s="1126">
        <f t="shared" si="81"/>
        <v>0</v>
      </c>
      <c r="BG110" s="1126">
        <f t="shared" si="82"/>
        <v>0</v>
      </c>
      <c r="BH110" s="1131">
        <f t="shared" si="83"/>
        <v>0</v>
      </c>
      <c r="BI110" s="1126">
        <f t="shared" si="84"/>
        <v>0</v>
      </c>
      <c r="BJ110" s="1126">
        <f t="shared" si="85"/>
        <v>0</v>
      </c>
      <c r="BK110" s="1126">
        <f t="shared" si="86"/>
        <v>0</v>
      </c>
      <c r="BL110" s="1126">
        <f t="shared" si="87"/>
        <v>0</v>
      </c>
      <c r="BM110" s="1131">
        <f t="shared" si="88"/>
        <v>0</v>
      </c>
    </row>
    <row r="111" spans="1:65" ht="21" customHeight="1">
      <c r="A111" s="1113" t="s">
        <v>1119</v>
      </c>
      <c r="B111" s="1160" t="s">
        <v>971</v>
      </c>
      <c r="C111" s="1520">
        <v>10989955</v>
      </c>
      <c r="D111" s="1555" t="s">
        <v>269</v>
      </c>
      <c r="E111" s="1541" t="s">
        <v>20</v>
      </c>
      <c r="F111" s="1142" t="s">
        <v>104</v>
      </c>
      <c r="G111" s="1142" t="s">
        <v>44</v>
      </c>
      <c r="H111" s="1142" t="s">
        <v>44</v>
      </c>
      <c r="I111" s="1249" t="s">
        <v>1802</v>
      </c>
      <c r="J111" s="1113" t="s">
        <v>2351</v>
      </c>
      <c r="K111" s="1462">
        <v>42310</v>
      </c>
      <c r="L111" s="1463" t="s">
        <v>1314</v>
      </c>
      <c r="M111" s="1464"/>
      <c r="N111" s="1146" t="s">
        <v>914</v>
      </c>
      <c r="O111" s="1142" t="s">
        <v>50</v>
      </c>
      <c r="P111" s="1194" t="s">
        <v>2345</v>
      </c>
      <c r="Q111" s="1142" t="s">
        <v>50</v>
      </c>
      <c r="R111" s="1127">
        <f>VLOOKUP($G$9:$G$278,TABULADOR!$D$6:$E$41,2,0)</f>
        <v>11.76</v>
      </c>
      <c r="S111" s="1120">
        <f t="shared" si="75"/>
        <v>6</v>
      </c>
      <c r="T111" s="1109">
        <v>0</v>
      </c>
      <c r="U111" s="1120">
        <f t="shared" si="76"/>
        <v>6</v>
      </c>
      <c r="V111" s="1148">
        <f>VLOOKUP($U111,TABULADOR!$A$51:$B$74,2)</f>
        <v>0.12</v>
      </c>
      <c r="W111" s="1148">
        <v>0.2</v>
      </c>
      <c r="X111" s="1123">
        <v>0</v>
      </c>
      <c r="Y111" s="1149">
        <v>0</v>
      </c>
      <c r="Z111" s="1511">
        <v>15</v>
      </c>
      <c r="AA111" s="1126">
        <f t="shared" si="60"/>
        <v>5.88</v>
      </c>
      <c r="AB111" s="1126">
        <f t="shared" si="61"/>
        <v>1.18</v>
      </c>
      <c r="AC111" s="1126">
        <f t="shared" si="62"/>
        <v>0.71</v>
      </c>
      <c r="AD111" s="1126">
        <f>VLOOKUP($H$9:$H$1807,TABULADOR!$D$6:$E$41,2,0)-VLOOKUP($G$9:$G$1807,TABULADOR!$D$6:$E$41,2,0)</f>
        <v>0</v>
      </c>
      <c r="AE111" s="1126">
        <f>ROUND((TABULADOR!$D$67)*(GLOBAL!$Y111)/2,)</f>
        <v>0</v>
      </c>
      <c r="AF111" s="1126">
        <f>ROUND(((TABULADOR!$D$67)*(GLOBAL!$Y111)/2)*2,2)</f>
        <v>0</v>
      </c>
      <c r="AG111" s="1119"/>
      <c r="AH111" s="1127">
        <f t="shared" si="77"/>
        <v>7.77</v>
      </c>
      <c r="AI111" s="1150">
        <f t="shared" si="78"/>
        <v>0</v>
      </c>
      <c r="AJ111" s="1126">
        <v>0</v>
      </c>
      <c r="AK111" s="1126">
        <v>11.5</v>
      </c>
      <c r="AL111" s="1126"/>
      <c r="AM111" s="1126"/>
      <c r="AN111" s="1126"/>
      <c r="AO111" s="1127">
        <f t="shared" si="63"/>
        <v>0.28999999999999998</v>
      </c>
      <c r="AP111" s="1127">
        <f t="shared" si="64"/>
        <v>0.08</v>
      </c>
      <c r="AQ111" s="1127">
        <f t="shared" si="65"/>
        <v>0.04</v>
      </c>
      <c r="AR111" s="1126">
        <f t="shared" si="66"/>
        <v>0.23</v>
      </c>
      <c r="AS111" s="1127">
        <f t="shared" si="67"/>
        <v>0.65</v>
      </c>
      <c r="AT111" s="1127">
        <f t="shared" si="68"/>
        <v>0.16</v>
      </c>
      <c r="AU111" s="1127">
        <f t="shared" si="69"/>
        <v>0.16</v>
      </c>
      <c r="AV111" s="1126">
        <f t="shared" si="70"/>
        <v>0.23</v>
      </c>
      <c r="AW111" s="1126">
        <f t="shared" si="71"/>
        <v>19.27</v>
      </c>
      <c r="AX111" s="1126">
        <f t="shared" si="72"/>
        <v>0.41</v>
      </c>
      <c r="AY111" s="1127"/>
      <c r="AZ111" s="1126">
        <f t="shared" si="73"/>
        <v>1.43</v>
      </c>
      <c r="BA111" s="1128">
        <f t="shared" si="74"/>
        <v>18.86</v>
      </c>
      <c r="BB111" s="1129"/>
      <c r="BC111" s="1130"/>
      <c r="BD111" s="1126">
        <f t="shared" si="79"/>
        <v>0</v>
      </c>
      <c r="BE111" s="1126">
        <f t="shared" si="80"/>
        <v>0</v>
      </c>
      <c r="BF111" s="1126">
        <f t="shared" si="81"/>
        <v>0</v>
      </c>
      <c r="BG111" s="1126">
        <f t="shared" si="82"/>
        <v>0</v>
      </c>
      <c r="BH111" s="1131">
        <f t="shared" si="83"/>
        <v>0</v>
      </c>
      <c r="BI111" s="1126">
        <f t="shared" si="84"/>
        <v>0</v>
      </c>
      <c r="BJ111" s="1126">
        <f t="shared" si="85"/>
        <v>0</v>
      </c>
      <c r="BK111" s="1126">
        <f t="shared" si="86"/>
        <v>0</v>
      </c>
      <c r="BL111" s="1126">
        <f t="shared" si="87"/>
        <v>0</v>
      </c>
      <c r="BM111" s="1131">
        <f t="shared" si="88"/>
        <v>0</v>
      </c>
    </row>
    <row r="112" spans="1:65" ht="21" customHeight="1">
      <c r="A112" s="1113" t="s">
        <v>1119</v>
      </c>
      <c r="B112" s="1160" t="s">
        <v>971</v>
      </c>
      <c r="C112" s="1521">
        <v>12507592</v>
      </c>
      <c r="D112" s="1555" t="s">
        <v>270</v>
      </c>
      <c r="E112" s="1542" t="s">
        <v>34</v>
      </c>
      <c r="F112" s="1169" t="s">
        <v>104</v>
      </c>
      <c r="G112" s="1169" t="s">
        <v>252</v>
      </c>
      <c r="H112" s="1169" t="s">
        <v>252</v>
      </c>
      <c r="I112" s="1191" t="s">
        <v>1894</v>
      </c>
      <c r="J112" s="1113" t="s">
        <v>2351</v>
      </c>
      <c r="K112" s="1466">
        <v>42779</v>
      </c>
      <c r="L112" s="1463" t="s">
        <v>1315</v>
      </c>
      <c r="M112" s="1464"/>
      <c r="N112" s="1146" t="s">
        <v>914</v>
      </c>
      <c r="O112" s="1169" t="s">
        <v>1714</v>
      </c>
      <c r="P112" s="1194" t="s">
        <v>477</v>
      </c>
      <c r="Q112" s="1140" t="s">
        <v>25</v>
      </c>
      <c r="R112" s="1127">
        <f>VLOOKUP($G$9:$G$278,TABULADOR!$D$6:$E$41,2,0)</f>
        <v>15.96</v>
      </c>
      <c r="S112" s="1120">
        <f t="shared" si="75"/>
        <v>5</v>
      </c>
      <c r="T112" s="1109">
        <v>3</v>
      </c>
      <c r="U112" s="1120">
        <f t="shared" si="76"/>
        <v>8</v>
      </c>
      <c r="V112" s="1148">
        <f>VLOOKUP($U112,TABULADOR!$A$51:$B$74,2)</f>
        <v>0.17</v>
      </c>
      <c r="W112" s="1148">
        <v>0.3</v>
      </c>
      <c r="X112" s="1123">
        <v>0</v>
      </c>
      <c r="Y112" s="1149">
        <v>0</v>
      </c>
      <c r="Z112" s="1511">
        <v>15</v>
      </c>
      <c r="AA112" s="1126">
        <f t="shared" si="60"/>
        <v>7.98</v>
      </c>
      <c r="AB112" s="1126">
        <f t="shared" si="61"/>
        <v>2.39</v>
      </c>
      <c r="AC112" s="1126">
        <f t="shared" si="62"/>
        <v>1.36</v>
      </c>
      <c r="AD112" s="1126">
        <f>VLOOKUP($H$9:$H$1807,TABULADOR!$D$6:$E$41,2,0)-VLOOKUP($G$9:$G$1807,TABULADOR!$D$6:$E$41,2,0)</f>
        <v>0</v>
      </c>
      <c r="AE112" s="1126">
        <f>ROUND((TABULADOR!$D$67)*(GLOBAL!$Y112)/2,)</f>
        <v>0</v>
      </c>
      <c r="AF112" s="1126">
        <f>ROUND(((TABULADOR!$D$67)*(GLOBAL!$Y112)/2)*2,2)</f>
        <v>0</v>
      </c>
      <c r="AG112" s="1119"/>
      <c r="AH112" s="1127">
        <f t="shared" si="77"/>
        <v>11.73</v>
      </c>
      <c r="AI112" s="1150">
        <f t="shared" si="78"/>
        <v>39.1</v>
      </c>
      <c r="AJ112" s="1126">
        <v>0</v>
      </c>
      <c r="AK112" s="1126">
        <v>11.5</v>
      </c>
      <c r="AL112" s="1126"/>
      <c r="AM112" s="1126"/>
      <c r="AN112" s="1126"/>
      <c r="AO112" s="1127">
        <f t="shared" si="63"/>
        <v>0.43</v>
      </c>
      <c r="AP112" s="1127">
        <f t="shared" si="64"/>
        <v>0.51</v>
      </c>
      <c r="AQ112" s="1127">
        <f t="shared" si="65"/>
        <v>0.05</v>
      </c>
      <c r="AR112" s="1126">
        <f t="shared" si="66"/>
        <v>0.35</v>
      </c>
      <c r="AS112" s="1127">
        <f t="shared" si="67"/>
        <v>0.97</v>
      </c>
      <c r="AT112" s="1127">
        <f t="shared" si="68"/>
        <v>1.02</v>
      </c>
      <c r="AU112" s="1127">
        <f t="shared" si="69"/>
        <v>0.2</v>
      </c>
      <c r="AV112" s="1126">
        <f t="shared" si="70"/>
        <v>0.35</v>
      </c>
      <c r="AW112" s="1126">
        <f t="shared" si="71"/>
        <v>62.33</v>
      </c>
      <c r="AX112" s="1126">
        <f t="shared" si="72"/>
        <v>0.99</v>
      </c>
      <c r="AY112" s="1127"/>
      <c r="AZ112" s="1126">
        <f t="shared" si="73"/>
        <v>2.89</v>
      </c>
      <c r="BA112" s="1128">
        <f t="shared" si="74"/>
        <v>61.34</v>
      </c>
      <c r="BB112" s="1129"/>
      <c r="BC112" s="1130"/>
      <c r="BD112" s="1126">
        <f t="shared" si="79"/>
        <v>0</v>
      </c>
      <c r="BE112" s="1126">
        <f t="shared" si="80"/>
        <v>0</v>
      </c>
      <c r="BF112" s="1126">
        <f t="shared" si="81"/>
        <v>0</v>
      </c>
      <c r="BG112" s="1126">
        <f t="shared" si="82"/>
        <v>0</v>
      </c>
      <c r="BH112" s="1131">
        <f t="shared" si="83"/>
        <v>0</v>
      </c>
      <c r="BI112" s="1126">
        <f t="shared" si="84"/>
        <v>0</v>
      </c>
      <c r="BJ112" s="1126">
        <f t="shared" si="85"/>
        <v>0</v>
      </c>
      <c r="BK112" s="1126">
        <f t="shared" si="86"/>
        <v>0</v>
      </c>
      <c r="BL112" s="1126">
        <f t="shared" si="87"/>
        <v>0</v>
      </c>
      <c r="BM112" s="1131">
        <f t="shared" si="88"/>
        <v>0</v>
      </c>
    </row>
    <row r="113" spans="1:65" ht="21" customHeight="1">
      <c r="A113" s="1113" t="s">
        <v>1119</v>
      </c>
      <c r="B113" s="1160" t="s">
        <v>971</v>
      </c>
      <c r="C113" s="1520">
        <v>16349545</v>
      </c>
      <c r="D113" s="1555" t="s">
        <v>275</v>
      </c>
      <c r="E113" s="1541" t="s">
        <v>34</v>
      </c>
      <c r="F113" s="1142" t="s">
        <v>104</v>
      </c>
      <c r="G113" s="1142" t="s">
        <v>252</v>
      </c>
      <c r="H113" s="1142" t="s">
        <v>252</v>
      </c>
      <c r="I113" s="1191" t="s">
        <v>1799</v>
      </c>
      <c r="J113" s="1113" t="s">
        <v>2351</v>
      </c>
      <c r="K113" s="1462">
        <v>42779</v>
      </c>
      <c r="L113" s="1463" t="s">
        <v>1320</v>
      </c>
      <c r="M113" s="1464"/>
      <c r="N113" s="1146" t="s">
        <v>914</v>
      </c>
      <c r="O113" s="1142" t="s">
        <v>115</v>
      </c>
      <c r="P113" s="1465" t="s">
        <v>2341</v>
      </c>
      <c r="Q113" s="1142" t="s">
        <v>115</v>
      </c>
      <c r="R113" s="1127">
        <f>VLOOKUP($G$9:$G$278,TABULADOR!$D$6:$E$41,2,0)</f>
        <v>15.96</v>
      </c>
      <c r="S113" s="1120">
        <f t="shared" si="75"/>
        <v>5</v>
      </c>
      <c r="T113" s="1109">
        <v>0</v>
      </c>
      <c r="U113" s="1120">
        <f t="shared" si="76"/>
        <v>5</v>
      </c>
      <c r="V113" s="1148">
        <f>VLOOKUP($U113,TABULADOR!$A$51:$B$74,2)</f>
        <v>0.1</v>
      </c>
      <c r="W113" s="1148">
        <v>0.3</v>
      </c>
      <c r="X113" s="1123">
        <v>2</v>
      </c>
      <c r="Y113" s="1149">
        <v>2</v>
      </c>
      <c r="Z113" s="1511">
        <v>15</v>
      </c>
      <c r="AA113" s="1126">
        <f t="shared" si="60"/>
        <v>7.98</v>
      </c>
      <c r="AB113" s="1126">
        <f t="shared" si="61"/>
        <v>2.39</v>
      </c>
      <c r="AC113" s="1126">
        <f t="shared" si="62"/>
        <v>0.8</v>
      </c>
      <c r="AD113" s="1126">
        <f>VLOOKUP($H$9:$H$1807,TABULADOR!$D$6:$E$41,2,0)-VLOOKUP($G$9:$G$1807,TABULADOR!$D$6:$E$41,2,0)</f>
        <v>0</v>
      </c>
      <c r="AE113" s="1126">
        <f>ROUND((TABULADOR!$D$67)*(GLOBAL!$Y113)/2,)</f>
        <v>2</v>
      </c>
      <c r="AF113" s="1126">
        <f>ROUND(((TABULADOR!$D$67)*(GLOBAL!$Y113)/2)*2,2)</f>
        <v>3.5</v>
      </c>
      <c r="AG113" s="1119"/>
      <c r="AH113" s="1127">
        <f t="shared" si="77"/>
        <v>13.170000000000002</v>
      </c>
      <c r="AI113" s="1150">
        <f t="shared" si="78"/>
        <v>37.233333333333341</v>
      </c>
      <c r="AJ113" s="1126">
        <v>0</v>
      </c>
      <c r="AK113" s="1126">
        <v>11.5</v>
      </c>
      <c r="AL113" s="1126"/>
      <c r="AM113" s="1126"/>
      <c r="AN113" s="1126"/>
      <c r="AO113" s="1127">
        <f t="shared" si="63"/>
        <v>0.49</v>
      </c>
      <c r="AP113" s="1127">
        <f t="shared" si="64"/>
        <v>0.5</v>
      </c>
      <c r="AQ113" s="1127">
        <f t="shared" si="65"/>
        <v>0.06</v>
      </c>
      <c r="AR113" s="1126">
        <f t="shared" si="66"/>
        <v>0.4</v>
      </c>
      <c r="AS113" s="1127">
        <f t="shared" si="67"/>
        <v>1.1000000000000001</v>
      </c>
      <c r="AT113" s="1127">
        <f t="shared" si="68"/>
        <v>1.01</v>
      </c>
      <c r="AU113" s="1127">
        <f t="shared" si="69"/>
        <v>0.24</v>
      </c>
      <c r="AV113" s="1126">
        <f t="shared" si="70"/>
        <v>0.4</v>
      </c>
      <c r="AW113" s="1126">
        <f t="shared" si="71"/>
        <v>65.400000000000006</v>
      </c>
      <c r="AX113" s="1126">
        <f t="shared" si="72"/>
        <v>1.05</v>
      </c>
      <c r="AY113" s="1127"/>
      <c r="AZ113" s="1126">
        <f t="shared" si="73"/>
        <v>3.15</v>
      </c>
      <c r="BA113" s="1128">
        <f t="shared" si="74"/>
        <v>64.349999999999994</v>
      </c>
      <c r="BB113" s="1129"/>
      <c r="BC113" s="1130"/>
      <c r="BD113" s="1126">
        <f t="shared" si="79"/>
        <v>0</v>
      </c>
      <c r="BE113" s="1126">
        <f t="shared" si="80"/>
        <v>0</v>
      </c>
      <c r="BF113" s="1126">
        <f t="shared" si="81"/>
        <v>0</v>
      </c>
      <c r="BG113" s="1126">
        <f t="shared" si="82"/>
        <v>0</v>
      </c>
      <c r="BH113" s="1131">
        <f t="shared" si="83"/>
        <v>0</v>
      </c>
      <c r="BI113" s="1126">
        <f t="shared" si="84"/>
        <v>0</v>
      </c>
      <c r="BJ113" s="1126">
        <f t="shared" si="85"/>
        <v>0</v>
      </c>
      <c r="BK113" s="1126">
        <f t="shared" si="86"/>
        <v>0</v>
      </c>
      <c r="BL113" s="1126">
        <f t="shared" si="87"/>
        <v>0</v>
      </c>
      <c r="BM113" s="1131">
        <f t="shared" si="88"/>
        <v>0</v>
      </c>
    </row>
    <row r="114" spans="1:65" ht="21" customHeight="1">
      <c r="A114" s="1113" t="s">
        <v>1119</v>
      </c>
      <c r="B114" s="1160" t="s">
        <v>971</v>
      </c>
      <c r="C114" s="1521">
        <v>16997992</v>
      </c>
      <c r="D114" s="1555" t="s">
        <v>276</v>
      </c>
      <c r="E114" s="1542" t="s">
        <v>20</v>
      </c>
      <c r="F114" s="1169" t="s">
        <v>104</v>
      </c>
      <c r="G114" s="1169" t="s">
        <v>252</v>
      </c>
      <c r="H114" s="1169" t="s">
        <v>252</v>
      </c>
      <c r="I114" s="1191" t="s">
        <v>1774</v>
      </c>
      <c r="J114" s="1113" t="s">
        <v>2351</v>
      </c>
      <c r="K114" s="1466">
        <v>42778</v>
      </c>
      <c r="L114" s="1463" t="s">
        <v>1321</v>
      </c>
      <c r="M114" s="1464"/>
      <c r="N114" s="1146" t="s">
        <v>914</v>
      </c>
      <c r="O114" s="1169" t="s">
        <v>73</v>
      </c>
      <c r="P114" s="1465" t="s">
        <v>1989</v>
      </c>
      <c r="Q114" s="1169" t="s">
        <v>73</v>
      </c>
      <c r="R114" s="1127">
        <f>VLOOKUP($G$9:$G$278,TABULADOR!$D$6:$E$41,2,0)</f>
        <v>15.96</v>
      </c>
      <c r="S114" s="1120">
        <f t="shared" si="75"/>
        <v>5</v>
      </c>
      <c r="T114" s="1109">
        <v>0</v>
      </c>
      <c r="U114" s="1120">
        <f t="shared" si="76"/>
        <v>5</v>
      </c>
      <c r="V114" s="1148">
        <f>VLOOKUP($U114,TABULADOR!$A$51:$B$74,2)</f>
        <v>0.1</v>
      </c>
      <c r="W114" s="1148">
        <v>0.3</v>
      </c>
      <c r="X114" s="1123">
        <v>1</v>
      </c>
      <c r="Y114" s="1149">
        <v>1</v>
      </c>
      <c r="Z114" s="1511">
        <v>15</v>
      </c>
      <c r="AA114" s="1126">
        <f t="shared" si="60"/>
        <v>7.98</v>
      </c>
      <c r="AB114" s="1126">
        <f t="shared" si="61"/>
        <v>2.39</v>
      </c>
      <c r="AC114" s="1126">
        <f t="shared" si="62"/>
        <v>0.8</v>
      </c>
      <c r="AD114" s="1126">
        <f>VLOOKUP($H$9:$H$1807,TABULADOR!$D$6:$E$41,2,0)-VLOOKUP($G$9:$G$1807,TABULADOR!$D$6:$E$41,2,0)</f>
        <v>0</v>
      </c>
      <c r="AE114" s="1126">
        <f>ROUND((TABULADOR!$D$67)*(GLOBAL!$Y114)/2,)</f>
        <v>1</v>
      </c>
      <c r="AF114" s="1126">
        <f>ROUND(((TABULADOR!$D$67)*(GLOBAL!$Y114)/2)*2,2)</f>
        <v>1.75</v>
      </c>
      <c r="AG114" s="1119"/>
      <c r="AH114" s="1127">
        <f t="shared" si="77"/>
        <v>12.170000000000002</v>
      </c>
      <c r="AI114" s="1150">
        <f t="shared" si="78"/>
        <v>37.233333333333341</v>
      </c>
      <c r="AJ114" s="1126">
        <v>0</v>
      </c>
      <c r="AK114" s="1126">
        <v>11.5</v>
      </c>
      <c r="AL114" s="1126"/>
      <c r="AM114" s="1126"/>
      <c r="AN114" s="1126"/>
      <c r="AO114" s="1127">
        <f t="shared" si="63"/>
        <v>0.45</v>
      </c>
      <c r="AP114" s="1127">
        <f t="shared" si="64"/>
        <v>0.49</v>
      </c>
      <c r="AQ114" s="1127">
        <f t="shared" si="65"/>
        <v>0.06</v>
      </c>
      <c r="AR114" s="1126">
        <f t="shared" si="66"/>
        <v>0.37</v>
      </c>
      <c r="AS114" s="1127">
        <f t="shared" si="67"/>
        <v>1.01</v>
      </c>
      <c r="AT114" s="1127">
        <f t="shared" si="68"/>
        <v>0.99</v>
      </c>
      <c r="AU114" s="1127">
        <f t="shared" si="69"/>
        <v>0.24</v>
      </c>
      <c r="AV114" s="1126">
        <f t="shared" si="70"/>
        <v>0.37</v>
      </c>
      <c r="AW114" s="1126">
        <f t="shared" si="71"/>
        <v>62.65</v>
      </c>
      <c r="AX114" s="1126">
        <f t="shared" si="72"/>
        <v>1</v>
      </c>
      <c r="AY114" s="1127"/>
      <c r="AZ114" s="1126">
        <f t="shared" si="73"/>
        <v>2.98</v>
      </c>
      <c r="BA114" s="1128">
        <f t="shared" si="74"/>
        <v>61.65</v>
      </c>
      <c r="BB114" s="1129"/>
      <c r="BC114" s="1130"/>
      <c r="BD114" s="1126">
        <f t="shared" si="79"/>
        <v>0</v>
      </c>
      <c r="BE114" s="1126">
        <f t="shared" si="80"/>
        <v>0</v>
      </c>
      <c r="BF114" s="1126">
        <f t="shared" si="81"/>
        <v>0</v>
      </c>
      <c r="BG114" s="1126">
        <f t="shared" si="82"/>
        <v>0</v>
      </c>
      <c r="BH114" s="1131">
        <f t="shared" si="83"/>
        <v>0</v>
      </c>
      <c r="BI114" s="1126">
        <f t="shared" si="84"/>
        <v>0</v>
      </c>
      <c r="BJ114" s="1126">
        <f t="shared" si="85"/>
        <v>0</v>
      </c>
      <c r="BK114" s="1126">
        <f t="shared" si="86"/>
        <v>0</v>
      </c>
      <c r="BL114" s="1126">
        <f t="shared" si="87"/>
        <v>0</v>
      </c>
      <c r="BM114" s="1131">
        <f t="shared" si="88"/>
        <v>0</v>
      </c>
    </row>
    <row r="115" spans="1:65" ht="21" customHeight="1">
      <c r="A115" s="1113" t="s">
        <v>1119</v>
      </c>
      <c r="B115" s="1160" t="s">
        <v>971</v>
      </c>
      <c r="C115" s="1521">
        <v>17330133</v>
      </c>
      <c r="D115" s="1555" t="s">
        <v>278</v>
      </c>
      <c r="E115" s="1542" t="s">
        <v>20</v>
      </c>
      <c r="F115" s="1169" t="s">
        <v>104</v>
      </c>
      <c r="G115" s="1169" t="s">
        <v>252</v>
      </c>
      <c r="H115" s="1169" t="s">
        <v>252</v>
      </c>
      <c r="I115" s="1363" t="s">
        <v>1769</v>
      </c>
      <c r="J115" s="1113" t="s">
        <v>2351</v>
      </c>
      <c r="K115" s="1466">
        <v>42310</v>
      </c>
      <c r="L115" s="1463" t="s">
        <v>1323</v>
      </c>
      <c r="M115" s="1464"/>
      <c r="N115" s="1146" t="s">
        <v>914</v>
      </c>
      <c r="O115" s="1169" t="s">
        <v>50</v>
      </c>
      <c r="P115" s="1194" t="s">
        <v>477</v>
      </c>
      <c r="Q115" s="1169" t="s">
        <v>50</v>
      </c>
      <c r="R115" s="1127">
        <f>VLOOKUP($G$9:$G$278,TABULADOR!$D$6:$E$41,2,0)</f>
        <v>15.96</v>
      </c>
      <c r="S115" s="1120">
        <f t="shared" si="75"/>
        <v>6</v>
      </c>
      <c r="T115" s="1109">
        <v>0</v>
      </c>
      <c r="U115" s="1120">
        <f t="shared" si="76"/>
        <v>6</v>
      </c>
      <c r="V115" s="1148">
        <f>VLOOKUP($U115,TABULADOR!$A$51:$B$74,2)</f>
        <v>0.12</v>
      </c>
      <c r="W115" s="1148">
        <v>0.3</v>
      </c>
      <c r="X115" s="1123">
        <v>2</v>
      </c>
      <c r="Y115" s="1149">
        <v>2</v>
      </c>
      <c r="Z115" s="1511">
        <v>15</v>
      </c>
      <c r="AA115" s="1126">
        <f t="shared" si="60"/>
        <v>7.98</v>
      </c>
      <c r="AB115" s="1126">
        <f t="shared" si="61"/>
        <v>2.39</v>
      </c>
      <c r="AC115" s="1126">
        <f t="shared" si="62"/>
        <v>0.96</v>
      </c>
      <c r="AD115" s="1126">
        <f>VLOOKUP($H$9:$H$1807,TABULADOR!$D$6:$E$41,2,0)-VLOOKUP($G$9:$G$1807,TABULADOR!$D$6:$E$41,2,0)</f>
        <v>0</v>
      </c>
      <c r="AE115" s="1126">
        <f>ROUND((TABULADOR!$D$67)*(GLOBAL!$Y115)/2,)</f>
        <v>2</v>
      </c>
      <c r="AF115" s="1126">
        <f>ROUND(((TABULADOR!$D$67)*(GLOBAL!$Y115)/2)*2,2)</f>
        <v>3.5</v>
      </c>
      <c r="AG115" s="1119"/>
      <c r="AH115" s="1127">
        <f t="shared" si="77"/>
        <v>13.330000000000002</v>
      </c>
      <c r="AI115" s="1150">
        <f t="shared" si="78"/>
        <v>0</v>
      </c>
      <c r="AJ115" s="1126">
        <v>0</v>
      </c>
      <c r="AK115" s="1126">
        <v>11.5</v>
      </c>
      <c r="AL115" s="1126"/>
      <c r="AM115" s="1126"/>
      <c r="AN115" s="1126"/>
      <c r="AO115" s="1127">
        <f t="shared" si="63"/>
        <v>0.49</v>
      </c>
      <c r="AP115" s="1127">
        <f t="shared" si="64"/>
        <v>0.13</v>
      </c>
      <c r="AQ115" s="1127">
        <f t="shared" si="65"/>
        <v>0.06</v>
      </c>
      <c r="AR115" s="1126">
        <f t="shared" si="66"/>
        <v>0.4</v>
      </c>
      <c r="AS115" s="1127">
        <f t="shared" si="67"/>
        <v>1.1000000000000001</v>
      </c>
      <c r="AT115" s="1127">
        <f t="shared" si="68"/>
        <v>0.27</v>
      </c>
      <c r="AU115" s="1127">
        <f t="shared" si="69"/>
        <v>0.24</v>
      </c>
      <c r="AV115" s="1126">
        <f t="shared" si="70"/>
        <v>0.4</v>
      </c>
      <c r="AW115" s="1126">
        <f t="shared" si="71"/>
        <v>28.33</v>
      </c>
      <c r="AX115" s="1126">
        <f t="shared" si="72"/>
        <v>0.68</v>
      </c>
      <c r="AY115" s="1127"/>
      <c r="AZ115" s="1126">
        <f t="shared" si="73"/>
        <v>2.41</v>
      </c>
      <c r="BA115" s="1128">
        <f t="shared" si="74"/>
        <v>27.65</v>
      </c>
      <c r="BB115" s="1129"/>
      <c r="BC115" s="1130"/>
      <c r="BD115" s="1126">
        <f t="shared" si="79"/>
        <v>0</v>
      </c>
      <c r="BE115" s="1126">
        <f t="shared" si="80"/>
        <v>0</v>
      </c>
      <c r="BF115" s="1126">
        <f t="shared" si="81"/>
        <v>0</v>
      </c>
      <c r="BG115" s="1126">
        <f t="shared" si="82"/>
        <v>0</v>
      </c>
      <c r="BH115" s="1131">
        <f t="shared" si="83"/>
        <v>0</v>
      </c>
      <c r="BI115" s="1126">
        <f t="shared" si="84"/>
        <v>0</v>
      </c>
      <c r="BJ115" s="1126">
        <f t="shared" si="85"/>
        <v>0</v>
      </c>
      <c r="BK115" s="1126">
        <f t="shared" si="86"/>
        <v>0</v>
      </c>
      <c r="BL115" s="1126">
        <f t="shared" si="87"/>
        <v>0</v>
      </c>
      <c r="BM115" s="1131">
        <f t="shared" si="88"/>
        <v>0</v>
      </c>
    </row>
    <row r="116" spans="1:65" ht="21" customHeight="1">
      <c r="A116" s="1113" t="s">
        <v>1119</v>
      </c>
      <c r="B116" s="1160" t="s">
        <v>971</v>
      </c>
      <c r="C116" s="1520">
        <v>18211991</v>
      </c>
      <c r="D116" s="1555" t="s">
        <v>279</v>
      </c>
      <c r="E116" s="1544" t="s">
        <v>20</v>
      </c>
      <c r="F116" s="1142" t="s">
        <v>104</v>
      </c>
      <c r="G116" s="1142" t="s">
        <v>252</v>
      </c>
      <c r="H116" s="1142" t="s">
        <v>252</v>
      </c>
      <c r="I116" s="1191" t="s">
        <v>1774</v>
      </c>
      <c r="J116" s="1113" t="s">
        <v>2351</v>
      </c>
      <c r="K116" s="1462">
        <v>42778</v>
      </c>
      <c r="L116" s="1463" t="s">
        <v>1324</v>
      </c>
      <c r="M116" s="1464"/>
      <c r="N116" s="1146" t="s">
        <v>914</v>
      </c>
      <c r="O116" s="1142" t="s">
        <v>73</v>
      </c>
      <c r="P116" s="1465" t="s">
        <v>1989</v>
      </c>
      <c r="Q116" s="1142" t="s">
        <v>73</v>
      </c>
      <c r="R116" s="1127">
        <f>VLOOKUP($G$9:$G$278,TABULADOR!$D$6:$E$41,2,0)</f>
        <v>15.96</v>
      </c>
      <c r="S116" s="1120">
        <f t="shared" si="75"/>
        <v>5</v>
      </c>
      <c r="T116" s="1109">
        <v>0</v>
      </c>
      <c r="U116" s="1120">
        <f t="shared" si="76"/>
        <v>5</v>
      </c>
      <c r="V116" s="1148">
        <f>VLOOKUP($U116,TABULADOR!$A$51:$B$74,2)</f>
        <v>0.1</v>
      </c>
      <c r="W116" s="1148">
        <v>0.3</v>
      </c>
      <c r="X116" s="1123">
        <v>0</v>
      </c>
      <c r="Y116" s="1149">
        <v>0</v>
      </c>
      <c r="Z116" s="1511">
        <v>15</v>
      </c>
      <c r="AA116" s="1126">
        <f t="shared" si="60"/>
        <v>7.98</v>
      </c>
      <c r="AB116" s="1126">
        <f t="shared" si="61"/>
        <v>2.39</v>
      </c>
      <c r="AC116" s="1126">
        <f t="shared" si="62"/>
        <v>0.8</v>
      </c>
      <c r="AD116" s="1126">
        <f>VLOOKUP($H$9:$H$1807,TABULADOR!$D$6:$E$41,2,0)-VLOOKUP($G$9:$G$1807,TABULADOR!$D$6:$E$41,2,0)</f>
        <v>0</v>
      </c>
      <c r="AE116" s="1126">
        <f>ROUND((TABULADOR!$D$67)*(GLOBAL!$Y116)/2,)</f>
        <v>0</v>
      </c>
      <c r="AF116" s="1126">
        <f>ROUND(((TABULADOR!$D$67)*(GLOBAL!$Y116)/2)*2,2)</f>
        <v>0</v>
      </c>
      <c r="AG116" s="1119"/>
      <c r="AH116" s="1127">
        <f t="shared" si="77"/>
        <v>11.170000000000002</v>
      </c>
      <c r="AI116" s="1150">
        <f t="shared" si="78"/>
        <v>37.233333333333341</v>
      </c>
      <c r="AJ116" s="1126">
        <v>0</v>
      </c>
      <c r="AK116" s="1126">
        <v>11.5</v>
      </c>
      <c r="AL116" s="1126"/>
      <c r="AM116" s="1126"/>
      <c r="AN116" s="1126"/>
      <c r="AO116" s="1127">
        <f t="shared" si="63"/>
        <v>0.41</v>
      </c>
      <c r="AP116" s="1127">
        <f t="shared" si="64"/>
        <v>0.48</v>
      </c>
      <c r="AQ116" s="1127">
        <f t="shared" si="65"/>
        <v>0.05</v>
      </c>
      <c r="AR116" s="1126">
        <f t="shared" si="66"/>
        <v>0.34</v>
      </c>
      <c r="AS116" s="1127">
        <f t="shared" si="67"/>
        <v>0.92</v>
      </c>
      <c r="AT116" s="1127">
        <f t="shared" si="68"/>
        <v>0.97</v>
      </c>
      <c r="AU116" s="1127">
        <f t="shared" si="69"/>
        <v>0.2</v>
      </c>
      <c r="AV116" s="1126">
        <f t="shared" si="70"/>
        <v>0.34</v>
      </c>
      <c r="AW116" s="1126">
        <f t="shared" si="71"/>
        <v>59.9</v>
      </c>
      <c r="AX116" s="1126">
        <f t="shared" si="72"/>
        <v>0.94</v>
      </c>
      <c r="AY116" s="1127"/>
      <c r="AZ116" s="1126">
        <f t="shared" si="73"/>
        <v>2.77</v>
      </c>
      <c r="BA116" s="1128">
        <f t="shared" si="74"/>
        <v>58.96</v>
      </c>
      <c r="BB116" s="1129"/>
      <c r="BC116" s="1130"/>
      <c r="BD116" s="1126">
        <f t="shared" si="79"/>
        <v>0</v>
      </c>
      <c r="BE116" s="1126">
        <f t="shared" si="80"/>
        <v>0</v>
      </c>
      <c r="BF116" s="1126">
        <f t="shared" si="81"/>
        <v>0</v>
      </c>
      <c r="BG116" s="1126">
        <f t="shared" si="82"/>
        <v>0</v>
      </c>
      <c r="BH116" s="1131">
        <f t="shared" si="83"/>
        <v>0</v>
      </c>
      <c r="BI116" s="1126">
        <f t="shared" si="84"/>
        <v>0</v>
      </c>
      <c r="BJ116" s="1126">
        <f t="shared" si="85"/>
        <v>0</v>
      </c>
      <c r="BK116" s="1126">
        <f t="shared" si="86"/>
        <v>0</v>
      </c>
      <c r="BL116" s="1126">
        <f t="shared" si="87"/>
        <v>0</v>
      </c>
      <c r="BM116" s="1131">
        <f t="shared" si="88"/>
        <v>0</v>
      </c>
    </row>
    <row r="117" spans="1:65" ht="21" customHeight="1">
      <c r="A117" s="1113" t="s">
        <v>1119</v>
      </c>
      <c r="B117" s="1160" t="s">
        <v>971</v>
      </c>
      <c r="C117" s="1521">
        <v>19083782</v>
      </c>
      <c r="D117" s="1555" t="s">
        <v>280</v>
      </c>
      <c r="E117" s="1545" t="s">
        <v>20</v>
      </c>
      <c r="F117" s="1169" t="s">
        <v>104</v>
      </c>
      <c r="G117" s="1169" t="s">
        <v>252</v>
      </c>
      <c r="H117" s="1169" t="s">
        <v>252</v>
      </c>
      <c r="I117" s="1191" t="s">
        <v>1774</v>
      </c>
      <c r="J117" s="1113" t="s">
        <v>2351</v>
      </c>
      <c r="K117" s="1466">
        <v>42278</v>
      </c>
      <c r="L117" s="1463" t="s">
        <v>1325</v>
      </c>
      <c r="M117" s="1464"/>
      <c r="N117" s="1146" t="s">
        <v>914</v>
      </c>
      <c r="O117" s="1169" t="s">
        <v>73</v>
      </c>
      <c r="P117" s="1465" t="s">
        <v>2338</v>
      </c>
      <c r="Q117" s="1169" t="s">
        <v>73</v>
      </c>
      <c r="R117" s="1127">
        <f>VLOOKUP($G$9:$G$278,TABULADOR!$D$6:$E$41,2,0)</f>
        <v>15.96</v>
      </c>
      <c r="S117" s="1120">
        <f t="shared" si="75"/>
        <v>6</v>
      </c>
      <c r="T117" s="1109">
        <v>0</v>
      </c>
      <c r="U117" s="1120">
        <f t="shared" si="76"/>
        <v>6</v>
      </c>
      <c r="V117" s="1148">
        <f>VLOOKUP($U117,TABULADOR!$A$51:$B$74,2)</f>
        <v>0.12</v>
      </c>
      <c r="W117" s="1148">
        <v>0.3</v>
      </c>
      <c r="X117" s="1123">
        <v>0</v>
      </c>
      <c r="Y117" s="1149">
        <v>0</v>
      </c>
      <c r="Z117" s="1511">
        <v>15</v>
      </c>
      <c r="AA117" s="1126">
        <f t="shared" si="60"/>
        <v>7.98</v>
      </c>
      <c r="AB117" s="1126">
        <f t="shared" si="61"/>
        <v>2.39</v>
      </c>
      <c r="AC117" s="1126">
        <f t="shared" si="62"/>
        <v>0.96</v>
      </c>
      <c r="AD117" s="1126">
        <f>VLOOKUP($H$9:$H$1807,TABULADOR!$D$6:$E$41,2,0)-VLOOKUP($G$9:$G$1807,TABULADOR!$D$6:$E$41,2,0)</f>
        <v>0</v>
      </c>
      <c r="AE117" s="1126">
        <f>ROUND((TABULADOR!$D$67)*(GLOBAL!$Y117)/2,)</f>
        <v>0</v>
      </c>
      <c r="AF117" s="1126">
        <f>ROUND(((TABULADOR!$D$67)*(GLOBAL!$Y117)/2)*2,2)</f>
        <v>0</v>
      </c>
      <c r="AG117" s="1119"/>
      <c r="AH117" s="1127">
        <f t="shared" si="77"/>
        <v>11.330000000000002</v>
      </c>
      <c r="AI117" s="1150">
        <f t="shared" si="78"/>
        <v>0</v>
      </c>
      <c r="AJ117" s="1126">
        <v>0</v>
      </c>
      <c r="AK117" s="1126">
        <v>11.5</v>
      </c>
      <c r="AL117" s="1126"/>
      <c r="AM117" s="1126"/>
      <c r="AN117" s="1126"/>
      <c r="AO117" s="1127">
        <f t="shared" si="63"/>
        <v>0.42</v>
      </c>
      <c r="AP117" s="1127">
        <f t="shared" si="64"/>
        <v>0.11</v>
      </c>
      <c r="AQ117" s="1127">
        <f t="shared" si="65"/>
        <v>0.05</v>
      </c>
      <c r="AR117" s="1126">
        <f t="shared" si="66"/>
        <v>0.34</v>
      </c>
      <c r="AS117" s="1127">
        <f t="shared" si="67"/>
        <v>0.95</v>
      </c>
      <c r="AT117" s="1127">
        <f t="shared" si="68"/>
        <v>0.23</v>
      </c>
      <c r="AU117" s="1127">
        <f t="shared" si="69"/>
        <v>0.2</v>
      </c>
      <c r="AV117" s="1126">
        <f t="shared" si="70"/>
        <v>0.34</v>
      </c>
      <c r="AW117" s="1126">
        <f t="shared" si="71"/>
        <v>22.83</v>
      </c>
      <c r="AX117" s="1126">
        <f t="shared" si="72"/>
        <v>0.57999999999999996</v>
      </c>
      <c r="AY117" s="1127"/>
      <c r="AZ117" s="1126">
        <f t="shared" si="73"/>
        <v>2.06</v>
      </c>
      <c r="BA117" s="1128">
        <f t="shared" si="74"/>
        <v>22.25</v>
      </c>
      <c r="BB117" s="1129"/>
      <c r="BC117" s="1130"/>
      <c r="BD117" s="1126">
        <f t="shared" si="79"/>
        <v>0</v>
      </c>
      <c r="BE117" s="1126">
        <f t="shared" si="80"/>
        <v>0</v>
      </c>
      <c r="BF117" s="1126">
        <f t="shared" si="81"/>
        <v>0</v>
      </c>
      <c r="BG117" s="1126">
        <f t="shared" si="82"/>
        <v>0</v>
      </c>
      <c r="BH117" s="1131">
        <f t="shared" si="83"/>
        <v>0</v>
      </c>
      <c r="BI117" s="1126">
        <f t="shared" si="84"/>
        <v>0</v>
      </c>
      <c r="BJ117" s="1126">
        <f t="shared" si="85"/>
        <v>0</v>
      </c>
      <c r="BK117" s="1126">
        <f t="shared" si="86"/>
        <v>0</v>
      </c>
      <c r="BL117" s="1126">
        <f t="shared" si="87"/>
        <v>0</v>
      </c>
      <c r="BM117" s="1131">
        <f t="shared" si="88"/>
        <v>0</v>
      </c>
    </row>
    <row r="118" spans="1:65" ht="21" customHeight="1">
      <c r="A118" s="1113" t="s">
        <v>1119</v>
      </c>
      <c r="B118" s="1160" t="s">
        <v>971</v>
      </c>
      <c r="C118" s="1521">
        <v>20218273</v>
      </c>
      <c r="D118" s="1555" t="s">
        <v>282</v>
      </c>
      <c r="E118" s="1545" t="s">
        <v>34</v>
      </c>
      <c r="F118" s="1169" t="s">
        <v>104</v>
      </c>
      <c r="G118" s="1169" t="s">
        <v>252</v>
      </c>
      <c r="H118" s="1169" t="s">
        <v>252</v>
      </c>
      <c r="I118" s="1191" t="s">
        <v>1708</v>
      </c>
      <c r="J118" s="1113" t="s">
        <v>2351</v>
      </c>
      <c r="K118" s="1466">
        <v>42646</v>
      </c>
      <c r="L118" s="1463" t="s">
        <v>1327</v>
      </c>
      <c r="M118" s="1464"/>
      <c r="N118" s="1146" t="s">
        <v>914</v>
      </c>
      <c r="O118" s="1169" t="s">
        <v>65</v>
      </c>
      <c r="P118" s="1194" t="s">
        <v>477</v>
      </c>
      <c r="Q118" s="1169" t="s">
        <v>65</v>
      </c>
      <c r="R118" s="1127">
        <f>VLOOKUP($G$9:$G$278,TABULADOR!$D$6:$E$41,2,0)</f>
        <v>15.96</v>
      </c>
      <c r="S118" s="1120">
        <f t="shared" si="75"/>
        <v>5</v>
      </c>
      <c r="T118" s="1109">
        <v>0</v>
      </c>
      <c r="U118" s="1120">
        <f t="shared" si="76"/>
        <v>5</v>
      </c>
      <c r="V118" s="1148">
        <f>VLOOKUP($U118,TABULADOR!$A$51:$B$74,2)</f>
        <v>0.1</v>
      </c>
      <c r="W118" s="1148">
        <v>0.3</v>
      </c>
      <c r="X118" s="1123">
        <v>0</v>
      </c>
      <c r="Y118" s="1149">
        <v>0</v>
      </c>
      <c r="Z118" s="1511">
        <v>15</v>
      </c>
      <c r="AA118" s="1126">
        <f t="shared" si="60"/>
        <v>7.98</v>
      </c>
      <c r="AB118" s="1126">
        <f t="shared" si="61"/>
        <v>2.39</v>
      </c>
      <c r="AC118" s="1126">
        <f t="shared" si="62"/>
        <v>0.8</v>
      </c>
      <c r="AD118" s="1126">
        <f>VLOOKUP($H$9:$H$1807,TABULADOR!$D$6:$E$41,2,0)-VLOOKUP($G$9:$G$1807,TABULADOR!$D$6:$E$41,2,0)</f>
        <v>0</v>
      </c>
      <c r="AE118" s="1126">
        <f>ROUND((TABULADOR!$D$67)*(GLOBAL!$Y118)/2,)</f>
        <v>0</v>
      </c>
      <c r="AF118" s="1126">
        <f>ROUND(((TABULADOR!$D$67)*(GLOBAL!$Y118)/2)*2,2)</f>
        <v>0</v>
      </c>
      <c r="AG118" s="1119"/>
      <c r="AH118" s="1127">
        <f t="shared" si="77"/>
        <v>11.170000000000002</v>
      </c>
      <c r="AI118" s="1150">
        <f t="shared" si="78"/>
        <v>0</v>
      </c>
      <c r="AJ118" s="1126">
        <v>0</v>
      </c>
      <c r="AK118" s="1126">
        <v>11.5</v>
      </c>
      <c r="AL118" s="1126"/>
      <c r="AM118" s="1126"/>
      <c r="AN118" s="1126"/>
      <c r="AO118" s="1127">
        <f t="shared" si="63"/>
        <v>0.41</v>
      </c>
      <c r="AP118" s="1127">
        <f t="shared" si="64"/>
        <v>0.11</v>
      </c>
      <c r="AQ118" s="1127">
        <f t="shared" si="65"/>
        <v>0.05</v>
      </c>
      <c r="AR118" s="1126">
        <f t="shared" si="66"/>
        <v>0.34</v>
      </c>
      <c r="AS118" s="1127">
        <f t="shared" si="67"/>
        <v>0.92</v>
      </c>
      <c r="AT118" s="1127">
        <f t="shared" si="68"/>
        <v>0.22</v>
      </c>
      <c r="AU118" s="1127">
        <f t="shared" si="69"/>
        <v>0.2</v>
      </c>
      <c r="AV118" s="1126">
        <f t="shared" si="70"/>
        <v>0.34</v>
      </c>
      <c r="AW118" s="1126">
        <f t="shared" si="71"/>
        <v>22.67</v>
      </c>
      <c r="AX118" s="1126">
        <f t="shared" si="72"/>
        <v>0.56999999999999995</v>
      </c>
      <c r="AY118" s="1127"/>
      <c r="AZ118" s="1126">
        <f t="shared" si="73"/>
        <v>2.02</v>
      </c>
      <c r="BA118" s="1128">
        <f t="shared" si="74"/>
        <v>22.1</v>
      </c>
      <c r="BB118" s="1129"/>
      <c r="BC118" s="1130"/>
      <c r="BD118" s="1126">
        <f t="shared" si="79"/>
        <v>0</v>
      </c>
      <c r="BE118" s="1126">
        <f t="shared" si="80"/>
        <v>0</v>
      </c>
      <c r="BF118" s="1126">
        <f t="shared" si="81"/>
        <v>0</v>
      </c>
      <c r="BG118" s="1126">
        <f t="shared" si="82"/>
        <v>0</v>
      </c>
      <c r="BH118" s="1131">
        <f t="shared" si="83"/>
        <v>0</v>
      </c>
      <c r="BI118" s="1126">
        <f t="shared" si="84"/>
        <v>0</v>
      </c>
      <c r="BJ118" s="1126">
        <f t="shared" si="85"/>
        <v>0</v>
      </c>
      <c r="BK118" s="1126">
        <f t="shared" si="86"/>
        <v>0</v>
      </c>
      <c r="BL118" s="1126">
        <f t="shared" si="87"/>
        <v>0</v>
      </c>
      <c r="BM118" s="1131">
        <f t="shared" si="88"/>
        <v>0</v>
      </c>
    </row>
    <row r="119" spans="1:65" ht="21" customHeight="1">
      <c r="A119" s="1113" t="s">
        <v>1119</v>
      </c>
      <c r="B119" s="1160" t="s">
        <v>971</v>
      </c>
      <c r="C119" s="1520">
        <v>20312332</v>
      </c>
      <c r="D119" s="1555" t="s">
        <v>283</v>
      </c>
      <c r="E119" s="1544" t="s">
        <v>34</v>
      </c>
      <c r="F119" s="1142" t="s">
        <v>104</v>
      </c>
      <c r="G119" s="1142" t="s">
        <v>146</v>
      </c>
      <c r="H119" s="1142" t="s">
        <v>146</v>
      </c>
      <c r="I119" s="1191" t="s">
        <v>1773</v>
      </c>
      <c r="J119" s="1113" t="s">
        <v>2351</v>
      </c>
      <c r="K119" s="1462">
        <v>42933</v>
      </c>
      <c r="L119" s="1463" t="s">
        <v>1328</v>
      </c>
      <c r="M119" s="1464"/>
      <c r="N119" s="1146" t="s">
        <v>914</v>
      </c>
      <c r="O119" s="1142" t="s">
        <v>48</v>
      </c>
      <c r="P119" s="1559" t="s">
        <v>63</v>
      </c>
      <c r="Q119" s="1142" t="s">
        <v>48</v>
      </c>
      <c r="R119" s="1127">
        <f>VLOOKUP($G$9:$G$278,TABULADOR!$D$6:$E$41,2,0)</f>
        <v>7</v>
      </c>
      <c r="S119" s="1120">
        <f t="shared" si="75"/>
        <v>4</v>
      </c>
      <c r="T119" s="1109">
        <v>0</v>
      </c>
      <c r="U119" s="1120">
        <f t="shared" si="76"/>
        <v>4</v>
      </c>
      <c r="V119" s="1148">
        <f>VLOOKUP($U119,TABULADOR!$A$51:$B$74,2)</f>
        <v>0.08</v>
      </c>
      <c r="W119" s="1148">
        <v>0</v>
      </c>
      <c r="X119" s="1123">
        <v>0</v>
      </c>
      <c r="Y119" s="1149">
        <v>0</v>
      </c>
      <c r="Z119" s="1511">
        <v>15</v>
      </c>
      <c r="AA119" s="1126">
        <f t="shared" si="60"/>
        <v>3.5</v>
      </c>
      <c r="AB119" s="1126">
        <f t="shared" si="61"/>
        <v>0</v>
      </c>
      <c r="AC119" s="1126">
        <f t="shared" si="62"/>
        <v>0.28000000000000003</v>
      </c>
      <c r="AD119" s="1126">
        <f>VLOOKUP($H$9:$H$1807,TABULADOR!$D$6:$E$41,2,0)-VLOOKUP($G$9:$G$1807,TABULADOR!$D$6:$E$41,2,0)</f>
        <v>0</v>
      </c>
      <c r="AE119" s="1126">
        <f>ROUND((TABULADOR!$D$67)*(GLOBAL!$Y119)/2,)</f>
        <v>0</v>
      </c>
      <c r="AF119" s="1126">
        <f>ROUND(((TABULADOR!$D$67)*(GLOBAL!$Y119)/2)*2,2)</f>
        <v>0</v>
      </c>
      <c r="AG119" s="1119"/>
      <c r="AH119" s="1127">
        <f t="shared" si="77"/>
        <v>3.7800000000000002</v>
      </c>
      <c r="AI119" s="1150">
        <f t="shared" si="78"/>
        <v>0</v>
      </c>
      <c r="AJ119" s="1126">
        <v>0</v>
      </c>
      <c r="AK119" s="1126">
        <v>11.5</v>
      </c>
      <c r="AL119" s="1126"/>
      <c r="AM119" s="1126"/>
      <c r="AN119" s="1126"/>
      <c r="AO119" s="1127">
        <f t="shared" si="63"/>
        <v>0.14000000000000001</v>
      </c>
      <c r="AP119" s="1127">
        <f t="shared" si="64"/>
        <v>0.04</v>
      </c>
      <c r="AQ119" s="1127">
        <f t="shared" si="65"/>
        <v>0.02</v>
      </c>
      <c r="AR119" s="1126">
        <f t="shared" si="66"/>
        <v>0.11</v>
      </c>
      <c r="AS119" s="1127">
        <f t="shared" si="67"/>
        <v>0.32</v>
      </c>
      <c r="AT119" s="1127">
        <f t="shared" si="68"/>
        <v>0.08</v>
      </c>
      <c r="AU119" s="1127">
        <f t="shared" si="69"/>
        <v>0.08</v>
      </c>
      <c r="AV119" s="1126">
        <f t="shared" si="70"/>
        <v>0.11</v>
      </c>
      <c r="AW119" s="1126">
        <f t="shared" si="71"/>
        <v>15.28</v>
      </c>
      <c r="AX119" s="1126">
        <f t="shared" si="72"/>
        <v>0.2</v>
      </c>
      <c r="AY119" s="1127"/>
      <c r="AZ119" s="1126">
        <f t="shared" si="73"/>
        <v>0.7</v>
      </c>
      <c r="BA119" s="1128">
        <f t="shared" si="74"/>
        <v>15.08</v>
      </c>
      <c r="BB119" s="1129"/>
      <c r="BC119" s="1130"/>
      <c r="BD119" s="1126">
        <f t="shared" si="79"/>
        <v>0</v>
      </c>
      <c r="BE119" s="1126">
        <f t="shared" si="80"/>
        <v>0</v>
      </c>
      <c r="BF119" s="1126">
        <f t="shared" si="81"/>
        <v>0</v>
      </c>
      <c r="BG119" s="1126">
        <f t="shared" si="82"/>
        <v>0</v>
      </c>
      <c r="BH119" s="1131">
        <f t="shared" si="83"/>
        <v>0</v>
      </c>
      <c r="BI119" s="1126">
        <f t="shared" si="84"/>
        <v>0</v>
      </c>
      <c r="BJ119" s="1126">
        <f t="shared" si="85"/>
        <v>0</v>
      </c>
      <c r="BK119" s="1126">
        <f t="shared" si="86"/>
        <v>0</v>
      </c>
      <c r="BL119" s="1126">
        <f t="shared" si="87"/>
        <v>0</v>
      </c>
      <c r="BM119" s="1131">
        <f t="shared" si="88"/>
        <v>0</v>
      </c>
    </row>
    <row r="120" spans="1:65" ht="21" customHeight="1">
      <c r="A120" s="1113" t="s">
        <v>1119</v>
      </c>
      <c r="B120" s="1160" t="s">
        <v>971</v>
      </c>
      <c r="C120" s="1521">
        <v>20656155</v>
      </c>
      <c r="D120" s="1555" t="s">
        <v>284</v>
      </c>
      <c r="E120" s="1542" t="s">
        <v>20</v>
      </c>
      <c r="F120" s="1169" t="s">
        <v>104</v>
      </c>
      <c r="G120" s="1169" t="s">
        <v>252</v>
      </c>
      <c r="H120" s="1169" t="s">
        <v>252</v>
      </c>
      <c r="I120" s="1191" t="s">
        <v>1775</v>
      </c>
      <c r="J120" s="1113" t="s">
        <v>2351</v>
      </c>
      <c r="K120" s="1466">
        <v>42982</v>
      </c>
      <c r="L120" s="1463" t="s">
        <v>1329</v>
      </c>
      <c r="M120" s="1464"/>
      <c r="N120" s="1146" t="s">
        <v>914</v>
      </c>
      <c r="O120" s="1169" t="s">
        <v>67</v>
      </c>
      <c r="P120" s="1465" t="s">
        <v>1986</v>
      </c>
      <c r="Q120" s="1169" t="s">
        <v>67</v>
      </c>
      <c r="R120" s="1127">
        <f>VLOOKUP($G$9:$G$278,TABULADOR!$D$6:$E$41,2,0)</f>
        <v>15.96</v>
      </c>
      <c r="S120" s="1120">
        <f t="shared" si="75"/>
        <v>4</v>
      </c>
      <c r="T120" s="1109">
        <v>0</v>
      </c>
      <c r="U120" s="1120">
        <f t="shared" si="76"/>
        <v>4</v>
      </c>
      <c r="V120" s="1148">
        <f>VLOOKUP($U120,TABULADOR!$A$51:$B$74,2)</f>
        <v>0.08</v>
      </c>
      <c r="W120" s="1148">
        <v>0.3</v>
      </c>
      <c r="X120" s="1123">
        <v>0</v>
      </c>
      <c r="Y120" s="1149">
        <v>0</v>
      </c>
      <c r="Z120" s="1511">
        <v>15</v>
      </c>
      <c r="AA120" s="1126">
        <f t="shared" si="60"/>
        <v>7.98</v>
      </c>
      <c r="AB120" s="1126">
        <f t="shared" si="61"/>
        <v>2.39</v>
      </c>
      <c r="AC120" s="1126">
        <f t="shared" si="62"/>
        <v>0.64</v>
      </c>
      <c r="AD120" s="1126">
        <f>VLOOKUP($H$9:$H$1807,TABULADOR!$D$6:$E$41,2,0)-VLOOKUP($G$9:$G$1807,TABULADOR!$D$6:$E$41,2,0)</f>
        <v>0</v>
      </c>
      <c r="AE120" s="1126">
        <f>ROUND((TABULADOR!$D$67)*(GLOBAL!$Y120)/2,)</f>
        <v>0</v>
      </c>
      <c r="AF120" s="1126">
        <f>ROUND(((TABULADOR!$D$67)*(GLOBAL!$Y120)/2)*2,2)</f>
        <v>0</v>
      </c>
      <c r="AG120" s="1119"/>
      <c r="AH120" s="1127">
        <f t="shared" si="77"/>
        <v>11.010000000000002</v>
      </c>
      <c r="AI120" s="1150">
        <f t="shared" si="78"/>
        <v>0</v>
      </c>
      <c r="AJ120" s="1126">
        <v>0</v>
      </c>
      <c r="AK120" s="1126">
        <v>11.5</v>
      </c>
      <c r="AL120" s="1126"/>
      <c r="AM120" s="1126"/>
      <c r="AN120" s="1126"/>
      <c r="AO120" s="1127">
        <f t="shared" si="63"/>
        <v>0.41</v>
      </c>
      <c r="AP120" s="1127">
        <f t="shared" si="64"/>
        <v>0.11</v>
      </c>
      <c r="AQ120" s="1127">
        <f t="shared" si="65"/>
        <v>0.05</v>
      </c>
      <c r="AR120" s="1126">
        <f t="shared" si="66"/>
        <v>0.33</v>
      </c>
      <c r="AS120" s="1127">
        <f t="shared" si="67"/>
        <v>0.92</v>
      </c>
      <c r="AT120" s="1127">
        <f t="shared" si="68"/>
        <v>0.22</v>
      </c>
      <c r="AU120" s="1127">
        <f t="shared" si="69"/>
        <v>0.2</v>
      </c>
      <c r="AV120" s="1126">
        <f t="shared" si="70"/>
        <v>0.33</v>
      </c>
      <c r="AW120" s="1126">
        <f t="shared" si="71"/>
        <v>22.51</v>
      </c>
      <c r="AX120" s="1126">
        <f t="shared" si="72"/>
        <v>0.56999999999999995</v>
      </c>
      <c r="AY120" s="1127"/>
      <c r="AZ120" s="1126">
        <f t="shared" si="73"/>
        <v>2</v>
      </c>
      <c r="BA120" s="1128">
        <f t="shared" si="74"/>
        <v>21.94</v>
      </c>
      <c r="BB120" s="1129"/>
      <c r="BC120" s="1130"/>
      <c r="BD120" s="1126">
        <f t="shared" si="79"/>
        <v>0</v>
      </c>
      <c r="BE120" s="1126">
        <f t="shared" si="80"/>
        <v>0</v>
      </c>
      <c r="BF120" s="1126">
        <f t="shared" si="81"/>
        <v>0</v>
      </c>
      <c r="BG120" s="1126">
        <f t="shared" si="82"/>
        <v>0</v>
      </c>
      <c r="BH120" s="1131">
        <f t="shared" si="83"/>
        <v>0</v>
      </c>
      <c r="BI120" s="1126">
        <f t="shared" si="84"/>
        <v>0</v>
      </c>
      <c r="BJ120" s="1126">
        <f t="shared" si="85"/>
        <v>0</v>
      </c>
      <c r="BK120" s="1126">
        <f t="shared" si="86"/>
        <v>0</v>
      </c>
      <c r="BL120" s="1126">
        <f t="shared" si="87"/>
        <v>0</v>
      </c>
      <c r="BM120" s="1131">
        <f t="shared" si="88"/>
        <v>0</v>
      </c>
    </row>
    <row r="121" spans="1:65" ht="21" customHeight="1">
      <c r="A121" s="1113" t="s">
        <v>1119</v>
      </c>
      <c r="B121" s="1160" t="s">
        <v>971</v>
      </c>
      <c r="C121" s="1520">
        <v>20804403</v>
      </c>
      <c r="D121" s="1555" t="s">
        <v>285</v>
      </c>
      <c r="E121" s="1544" t="s">
        <v>20</v>
      </c>
      <c r="F121" s="1142" t="s">
        <v>104</v>
      </c>
      <c r="G121" s="1142" t="s">
        <v>252</v>
      </c>
      <c r="H121" s="1142" t="s">
        <v>252</v>
      </c>
      <c r="I121" s="1191" t="s">
        <v>1767</v>
      </c>
      <c r="J121" s="1113" t="s">
        <v>2351</v>
      </c>
      <c r="K121" s="1462">
        <v>42863</v>
      </c>
      <c r="L121" s="1463" t="s">
        <v>1330</v>
      </c>
      <c r="M121" s="1464"/>
      <c r="N121" s="1146" t="s">
        <v>914</v>
      </c>
      <c r="O121" s="1142" t="s">
        <v>75</v>
      </c>
      <c r="P121" s="1465" t="s">
        <v>2329</v>
      </c>
      <c r="Q121" s="1142" t="s">
        <v>75</v>
      </c>
      <c r="R121" s="1127">
        <f>VLOOKUP($G$9:$G$278,TABULADOR!$D$6:$E$41,2,0)</f>
        <v>15.96</v>
      </c>
      <c r="S121" s="1120">
        <f t="shared" si="75"/>
        <v>4</v>
      </c>
      <c r="T121" s="1109">
        <v>0</v>
      </c>
      <c r="U121" s="1120">
        <f t="shared" si="76"/>
        <v>4</v>
      </c>
      <c r="V121" s="1148">
        <f>VLOOKUP($U121,TABULADOR!$A$51:$B$74,2)</f>
        <v>0.08</v>
      </c>
      <c r="W121" s="1148">
        <v>0.3</v>
      </c>
      <c r="X121" s="1123">
        <v>0</v>
      </c>
      <c r="Y121" s="1149">
        <v>0</v>
      </c>
      <c r="Z121" s="1511">
        <v>15</v>
      </c>
      <c r="AA121" s="1126">
        <f t="shared" si="60"/>
        <v>7.98</v>
      </c>
      <c r="AB121" s="1126">
        <f t="shared" si="61"/>
        <v>2.39</v>
      </c>
      <c r="AC121" s="1126">
        <f t="shared" si="62"/>
        <v>0.64</v>
      </c>
      <c r="AD121" s="1126">
        <f>VLOOKUP($H$9:$H$1807,TABULADOR!$D$6:$E$41,2,0)-VLOOKUP($G$9:$G$1807,TABULADOR!$D$6:$E$41,2,0)</f>
        <v>0</v>
      </c>
      <c r="AE121" s="1126">
        <f>ROUND((TABULADOR!$D$67)*(GLOBAL!$Y121)/2,)</f>
        <v>0</v>
      </c>
      <c r="AF121" s="1126">
        <f>ROUND(((TABULADOR!$D$67)*(GLOBAL!$Y121)/2)*2,2)</f>
        <v>0</v>
      </c>
      <c r="AG121" s="1119"/>
      <c r="AH121" s="1127">
        <f t="shared" si="77"/>
        <v>11.010000000000002</v>
      </c>
      <c r="AI121" s="1150">
        <f t="shared" si="78"/>
        <v>0</v>
      </c>
      <c r="AJ121" s="1126">
        <v>0</v>
      </c>
      <c r="AK121" s="1126">
        <v>11.5</v>
      </c>
      <c r="AL121" s="1126"/>
      <c r="AM121" s="1126"/>
      <c r="AN121" s="1126"/>
      <c r="AO121" s="1127">
        <f t="shared" si="63"/>
        <v>0.41</v>
      </c>
      <c r="AP121" s="1127">
        <f t="shared" si="64"/>
        <v>0.11</v>
      </c>
      <c r="AQ121" s="1127">
        <f t="shared" si="65"/>
        <v>0.05</v>
      </c>
      <c r="AR121" s="1126">
        <f t="shared" si="66"/>
        <v>0.33</v>
      </c>
      <c r="AS121" s="1127">
        <f t="shared" si="67"/>
        <v>0.92</v>
      </c>
      <c r="AT121" s="1127">
        <f t="shared" si="68"/>
        <v>0.22</v>
      </c>
      <c r="AU121" s="1127">
        <f t="shared" si="69"/>
        <v>0.2</v>
      </c>
      <c r="AV121" s="1126">
        <f t="shared" si="70"/>
        <v>0.33</v>
      </c>
      <c r="AW121" s="1126">
        <f t="shared" si="71"/>
        <v>22.51</v>
      </c>
      <c r="AX121" s="1126">
        <f t="shared" si="72"/>
        <v>0.56999999999999995</v>
      </c>
      <c r="AY121" s="1127"/>
      <c r="AZ121" s="1126">
        <f t="shared" si="73"/>
        <v>2</v>
      </c>
      <c r="BA121" s="1128">
        <f t="shared" si="74"/>
        <v>21.94</v>
      </c>
      <c r="BB121" s="1129"/>
      <c r="BC121" s="1130"/>
      <c r="BD121" s="1126">
        <f t="shared" si="79"/>
        <v>0</v>
      </c>
      <c r="BE121" s="1126">
        <f t="shared" si="80"/>
        <v>0</v>
      </c>
      <c r="BF121" s="1126">
        <f t="shared" si="81"/>
        <v>0</v>
      </c>
      <c r="BG121" s="1126">
        <f t="shared" si="82"/>
        <v>0</v>
      </c>
      <c r="BH121" s="1131">
        <f t="shared" si="83"/>
        <v>0</v>
      </c>
      <c r="BI121" s="1126">
        <f t="shared" si="84"/>
        <v>0</v>
      </c>
      <c r="BJ121" s="1126">
        <f t="shared" si="85"/>
        <v>0</v>
      </c>
      <c r="BK121" s="1126">
        <f t="shared" si="86"/>
        <v>0</v>
      </c>
      <c r="BL121" s="1126">
        <f t="shared" si="87"/>
        <v>0</v>
      </c>
      <c r="BM121" s="1131">
        <f t="shared" si="88"/>
        <v>0</v>
      </c>
    </row>
    <row r="122" spans="1:65" ht="21" customHeight="1">
      <c r="A122" s="1113" t="s">
        <v>1119</v>
      </c>
      <c r="B122" s="1160" t="s">
        <v>971</v>
      </c>
      <c r="C122" s="1521">
        <v>20993535</v>
      </c>
      <c r="D122" s="1555" t="s">
        <v>286</v>
      </c>
      <c r="E122" s="1542" t="s">
        <v>34</v>
      </c>
      <c r="F122" s="1169" t="s">
        <v>104</v>
      </c>
      <c r="G122" s="1169" t="s">
        <v>252</v>
      </c>
      <c r="H122" s="1169" t="s">
        <v>252</v>
      </c>
      <c r="I122" s="1191" t="s">
        <v>1774</v>
      </c>
      <c r="J122" s="1113" t="s">
        <v>2351</v>
      </c>
      <c r="K122" s="1466">
        <v>42782</v>
      </c>
      <c r="L122" s="1463" t="s">
        <v>1331</v>
      </c>
      <c r="M122" s="1464"/>
      <c r="N122" s="1146" t="s">
        <v>914</v>
      </c>
      <c r="O122" s="1169" t="s">
        <v>73</v>
      </c>
      <c r="P122" s="1465" t="s">
        <v>1990</v>
      </c>
      <c r="Q122" s="1169" t="s">
        <v>73</v>
      </c>
      <c r="R122" s="1127">
        <f>VLOOKUP($G$9:$G$278,TABULADOR!$D$6:$E$41,2,0)</f>
        <v>15.96</v>
      </c>
      <c r="S122" s="1120">
        <f t="shared" si="75"/>
        <v>5</v>
      </c>
      <c r="T122" s="1109">
        <v>0</v>
      </c>
      <c r="U122" s="1120">
        <f t="shared" si="76"/>
        <v>5</v>
      </c>
      <c r="V122" s="1148">
        <f>VLOOKUP($U122,TABULADOR!$A$51:$B$74,2)</f>
        <v>0.1</v>
      </c>
      <c r="W122" s="1148">
        <v>0.3</v>
      </c>
      <c r="X122" s="1123">
        <v>0</v>
      </c>
      <c r="Y122" s="1149">
        <v>0</v>
      </c>
      <c r="Z122" s="1511">
        <v>15</v>
      </c>
      <c r="AA122" s="1126">
        <f t="shared" si="60"/>
        <v>7.98</v>
      </c>
      <c r="AB122" s="1126">
        <f t="shared" si="61"/>
        <v>2.39</v>
      </c>
      <c r="AC122" s="1126">
        <f t="shared" si="62"/>
        <v>0.8</v>
      </c>
      <c r="AD122" s="1126">
        <f>VLOOKUP($H$9:$H$1807,TABULADOR!$D$6:$E$41,2,0)-VLOOKUP($G$9:$G$1807,TABULADOR!$D$6:$E$41,2,0)</f>
        <v>0</v>
      </c>
      <c r="AE122" s="1126">
        <f>ROUND((TABULADOR!$D$67)*(GLOBAL!$Y122)/2,)</f>
        <v>0</v>
      </c>
      <c r="AF122" s="1126">
        <f>ROUND(((TABULADOR!$D$67)*(GLOBAL!$Y122)/2)*2,2)</f>
        <v>0</v>
      </c>
      <c r="AG122" s="1119"/>
      <c r="AH122" s="1127">
        <f t="shared" si="77"/>
        <v>11.170000000000002</v>
      </c>
      <c r="AI122" s="1150">
        <f t="shared" si="78"/>
        <v>37.233333333333341</v>
      </c>
      <c r="AJ122" s="1126">
        <v>0</v>
      </c>
      <c r="AK122" s="1126">
        <v>11.5</v>
      </c>
      <c r="AL122" s="1126"/>
      <c r="AM122" s="1126"/>
      <c r="AN122" s="1126"/>
      <c r="AO122" s="1127">
        <f t="shared" si="63"/>
        <v>0.41</v>
      </c>
      <c r="AP122" s="1127">
        <f t="shared" si="64"/>
        <v>0.48</v>
      </c>
      <c r="AQ122" s="1127">
        <f t="shared" si="65"/>
        <v>0.05</v>
      </c>
      <c r="AR122" s="1126">
        <f t="shared" si="66"/>
        <v>0.34</v>
      </c>
      <c r="AS122" s="1127">
        <f t="shared" si="67"/>
        <v>0.92</v>
      </c>
      <c r="AT122" s="1127">
        <f t="shared" si="68"/>
        <v>0.97</v>
      </c>
      <c r="AU122" s="1127">
        <f t="shared" si="69"/>
        <v>0.2</v>
      </c>
      <c r="AV122" s="1126">
        <f t="shared" si="70"/>
        <v>0.34</v>
      </c>
      <c r="AW122" s="1126">
        <f t="shared" si="71"/>
        <v>59.9</v>
      </c>
      <c r="AX122" s="1126">
        <f t="shared" si="72"/>
        <v>0.94</v>
      </c>
      <c r="AY122" s="1127"/>
      <c r="AZ122" s="1126">
        <f t="shared" si="73"/>
        <v>2.77</v>
      </c>
      <c r="BA122" s="1128">
        <f t="shared" si="74"/>
        <v>58.96</v>
      </c>
      <c r="BB122" s="1202"/>
      <c r="BC122" s="1130"/>
      <c r="BD122" s="1126">
        <f t="shared" si="79"/>
        <v>0</v>
      </c>
      <c r="BE122" s="1126">
        <f t="shared" si="80"/>
        <v>0</v>
      </c>
      <c r="BF122" s="1126">
        <f t="shared" si="81"/>
        <v>0</v>
      </c>
      <c r="BG122" s="1126">
        <f t="shared" si="82"/>
        <v>0</v>
      </c>
      <c r="BH122" s="1131">
        <f t="shared" si="83"/>
        <v>0</v>
      </c>
      <c r="BI122" s="1126">
        <f t="shared" si="84"/>
        <v>0</v>
      </c>
      <c r="BJ122" s="1126">
        <f t="shared" si="85"/>
        <v>0</v>
      </c>
      <c r="BK122" s="1126">
        <f t="shared" si="86"/>
        <v>0</v>
      </c>
      <c r="BL122" s="1126">
        <f t="shared" si="87"/>
        <v>0</v>
      </c>
      <c r="BM122" s="1131">
        <f t="shared" si="88"/>
        <v>0</v>
      </c>
    </row>
    <row r="123" spans="1:65" ht="21" customHeight="1">
      <c r="A123" s="1113" t="s">
        <v>1119</v>
      </c>
      <c r="B123" s="1160" t="s">
        <v>1680</v>
      </c>
      <c r="C123" s="1520">
        <v>21613493</v>
      </c>
      <c r="D123" s="1555" t="s">
        <v>287</v>
      </c>
      <c r="E123" s="1541" t="s">
        <v>20</v>
      </c>
      <c r="F123" s="1142" t="s">
        <v>289</v>
      </c>
      <c r="G123" s="1169" t="s">
        <v>596</v>
      </c>
      <c r="H123" s="1169" t="s">
        <v>596</v>
      </c>
      <c r="I123" s="1469" t="s">
        <v>1765</v>
      </c>
      <c r="J123" s="1113" t="s">
        <v>991</v>
      </c>
      <c r="K123" s="1462">
        <v>42979</v>
      </c>
      <c r="L123" s="1463" t="s">
        <v>1332</v>
      </c>
      <c r="M123" s="1464"/>
      <c r="N123" s="1146" t="s">
        <v>914</v>
      </c>
      <c r="O123" s="1142" t="s">
        <v>126</v>
      </c>
      <c r="P123" s="1134" t="s">
        <v>63</v>
      </c>
      <c r="Q123" s="1142" t="s">
        <v>126</v>
      </c>
      <c r="R123" s="1127">
        <f>VLOOKUP($G$9:$G$278,TABULADOR!$D$6:$E$41,2,0)</f>
        <v>8.484</v>
      </c>
      <c r="S123" s="1120">
        <f t="shared" si="75"/>
        <v>4</v>
      </c>
      <c r="T123" s="1109">
        <v>0</v>
      </c>
      <c r="U123" s="1120">
        <f t="shared" si="76"/>
        <v>4</v>
      </c>
      <c r="V123" s="1148">
        <f>VLOOKUP($U123,TABULADOR!$A$51:$B$74,2)</f>
        <v>0.08</v>
      </c>
      <c r="W123" s="1148">
        <v>0</v>
      </c>
      <c r="X123" s="1123">
        <v>1</v>
      </c>
      <c r="Y123" s="1149">
        <v>1</v>
      </c>
      <c r="Z123" s="1511">
        <v>15</v>
      </c>
      <c r="AA123" s="1126">
        <f t="shared" si="60"/>
        <v>4.24</v>
      </c>
      <c r="AB123" s="1126">
        <f t="shared" si="61"/>
        <v>0</v>
      </c>
      <c r="AC123" s="1126">
        <f t="shared" si="62"/>
        <v>0.34</v>
      </c>
      <c r="AD123" s="1126">
        <f>VLOOKUP($H$9:$H$1807,TABULADOR!$D$6:$E$41,2,0)-VLOOKUP($G$9:$G$1807,TABULADOR!$D$6:$E$41,2,0)</f>
        <v>0</v>
      </c>
      <c r="AE123" s="1126">
        <f>ROUND((TABULADOR!$D$67)*(GLOBAL!$Y123)/2,)</f>
        <v>1</v>
      </c>
      <c r="AF123" s="1126">
        <f>ROUND(((TABULADOR!$D$67)*(GLOBAL!$Y123)/2)*2,2)</f>
        <v>1.75</v>
      </c>
      <c r="AG123" s="1119"/>
      <c r="AH123" s="1127">
        <f t="shared" si="77"/>
        <v>5.58</v>
      </c>
      <c r="AI123" s="1150">
        <f t="shared" si="78"/>
        <v>0</v>
      </c>
      <c r="AJ123" s="1126">
        <v>0</v>
      </c>
      <c r="AK123" s="1126">
        <v>11.5</v>
      </c>
      <c r="AL123" s="1126"/>
      <c r="AM123" s="1126"/>
      <c r="AN123" s="1126"/>
      <c r="AO123" s="1127">
        <f t="shared" si="63"/>
        <v>0.21</v>
      </c>
      <c r="AP123" s="1127">
        <f t="shared" si="64"/>
        <v>0.06</v>
      </c>
      <c r="AQ123" s="1127">
        <f t="shared" si="65"/>
        <v>0.03</v>
      </c>
      <c r="AR123" s="1126">
        <f t="shared" si="66"/>
        <v>0.17</v>
      </c>
      <c r="AS123" s="1127">
        <f t="shared" si="67"/>
        <v>0.47</v>
      </c>
      <c r="AT123" s="1127">
        <f t="shared" si="68"/>
        <v>0.11</v>
      </c>
      <c r="AU123" s="1127">
        <f t="shared" si="69"/>
        <v>0.12</v>
      </c>
      <c r="AV123" s="1126">
        <f t="shared" si="70"/>
        <v>0.17</v>
      </c>
      <c r="AW123" s="1126">
        <f t="shared" si="71"/>
        <v>18.829999999999998</v>
      </c>
      <c r="AX123" s="1126">
        <f t="shared" si="72"/>
        <v>0.3</v>
      </c>
      <c r="AY123" s="1127"/>
      <c r="AZ123" s="1126">
        <f t="shared" si="73"/>
        <v>1.04</v>
      </c>
      <c r="BA123" s="1128">
        <f t="shared" si="74"/>
        <v>18.53</v>
      </c>
      <c r="BB123" s="1129"/>
      <c r="BC123" s="1130"/>
      <c r="BD123" s="1126">
        <f t="shared" si="79"/>
        <v>0</v>
      </c>
      <c r="BE123" s="1126">
        <f t="shared" si="80"/>
        <v>0</v>
      </c>
      <c r="BF123" s="1126">
        <f t="shared" si="81"/>
        <v>0</v>
      </c>
      <c r="BG123" s="1126">
        <f t="shared" si="82"/>
        <v>0</v>
      </c>
      <c r="BH123" s="1131">
        <f t="shared" si="83"/>
        <v>0</v>
      </c>
      <c r="BI123" s="1126">
        <f t="shared" si="84"/>
        <v>0</v>
      </c>
      <c r="BJ123" s="1126">
        <f t="shared" si="85"/>
        <v>0</v>
      </c>
      <c r="BK123" s="1126">
        <f t="shared" si="86"/>
        <v>0</v>
      </c>
      <c r="BL123" s="1126">
        <f t="shared" si="87"/>
        <v>0</v>
      </c>
      <c r="BM123" s="1131">
        <f t="shared" si="88"/>
        <v>0</v>
      </c>
    </row>
    <row r="124" spans="1:65" ht="21" customHeight="1">
      <c r="A124" s="1113" t="s">
        <v>1119</v>
      </c>
      <c r="B124" s="1160" t="s">
        <v>1680</v>
      </c>
      <c r="C124" s="1521">
        <v>23780388</v>
      </c>
      <c r="D124" s="1555" t="s">
        <v>288</v>
      </c>
      <c r="E124" s="1542" t="s">
        <v>20</v>
      </c>
      <c r="F124" s="1169" t="s">
        <v>289</v>
      </c>
      <c r="G124" s="1169" t="s">
        <v>596</v>
      </c>
      <c r="H124" s="1169" t="s">
        <v>596</v>
      </c>
      <c r="I124" s="1174" t="s">
        <v>2292</v>
      </c>
      <c r="J124" s="1113" t="s">
        <v>991</v>
      </c>
      <c r="K124" s="1466">
        <v>42933</v>
      </c>
      <c r="L124" s="1463" t="s">
        <v>1333</v>
      </c>
      <c r="M124" s="1464"/>
      <c r="N124" s="1146" t="s">
        <v>914</v>
      </c>
      <c r="O124" s="1169" t="s">
        <v>123</v>
      </c>
      <c r="P124" s="1134" t="s">
        <v>63</v>
      </c>
      <c r="Q124" s="1169" t="s">
        <v>123</v>
      </c>
      <c r="R124" s="1127">
        <f>VLOOKUP($G$9:$G$278,TABULADOR!$D$6:$E$41,2,0)</f>
        <v>8.484</v>
      </c>
      <c r="S124" s="1120">
        <f t="shared" si="75"/>
        <v>4</v>
      </c>
      <c r="T124" s="1109">
        <v>0</v>
      </c>
      <c r="U124" s="1120">
        <f t="shared" si="76"/>
        <v>4</v>
      </c>
      <c r="V124" s="1148">
        <f>VLOOKUP($U124,TABULADOR!$A$51:$B$74,2)</f>
        <v>0.08</v>
      </c>
      <c r="W124" s="1148">
        <v>0</v>
      </c>
      <c r="X124" s="1123">
        <v>0</v>
      </c>
      <c r="Y124" s="1149">
        <v>0</v>
      </c>
      <c r="Z124" s="1511">
        <v>15</v>
      </c>
      <c r="AA124" s="1126">
        <f t="shared" si="60"/>
        <v>4.24</v>
      </c>
      <c r="AB124" s="1126">
        <f t="shared" si="61"/>
        <v>0</v>
      </c>
      <c r="AC124" s="1126">
        <f t="shared" si="62"/>
        <v>0.34</v>
      </c>
      <c r="AD124" s="1126">
        <f>VLOOKUP($H$9:$H$1807,TABULADOR!$D$6:$E$41,2,0)-VLOOKUP($G$9:$G$1807,TABULADOR!$D$6:$E$41,2,0)</f>
        <v>0</v>
      </c>
      <c r="AE124" s="1126">
        <f>ROUND((TABULADOR!$D$67)*(GLOBAL!$Y124)/2,)</f>
        <v>0</v>
      </c>
      <c r="AF124" s="1126">
        <f>ROUND(((TABULADOR!$D$67)*(GLOBAL!$Y124)/2)*2,2)</f>
        <v>0</v>
      </c>
      <c r="AG124" s="1119"/>
      <c r="AH124" s="1127">
        <f t="shared" si="77"/>
        <v>4.58</v>
      </c>
      <c r="AI124" s="1150">
        <f t="shared" si="78"/>
        <v>0</v>
      </c>
      <c r="AJ124" s="1126">
        <v>0</v>
      </c>
      <c r="AK124" s="1126">
        <v>11.5</v>
      </c>
      <c r="AL124" s="1126"/>
      <c r="AM124" s="1126"/>
      <c r="AN124" s="1126"/>
      <c r="AO124" s="1127">
        <f t="shared" si="63"/>
        <v>0.17</v>
      </c>
      <c r="AP124" s="1127">
        <f t="shared" si="64"/>
        <v>0.05</v>
      </c>
      <c r="AQ124" s="1127">
        <f t="shared" si="65"/>
        <v>0.02</v>
      </c>
      <c r="AR124" s="1126">
        <f t="shared" si="66"/>
        <v>0.14000000000000001</v>
      </c>
      <c r="AS124" s="1127">
        <f t="shared" si="67"/>
        <v>0.38</v>
      </c>
      <c r="AT124" s="1127">
        <f t="shared" si="68"/>
        <v>0.09</v>
      </c>
      <c r="AU124" s="1127">
        <f t="shared" si="69"/>
        <v>0.08</v>
      </c>
      <c r="AV124" s="1126">
        <f t="shared" si="70"/>
        <v>0.14000000000000001</v>
      </c>
      <c r="AW124" s="1126">
        <f t="shared" si="71"/>
        <v>16.079999999999998</v>
      </c>
      <c r="AX124" s="1126">
        <f t="shared" si="72"/>
        <v>0.24</v>
      </c>
      <c r="AY124" s="1127"/>
      <c r="AZ124" s="1126">
        <f t="shared" si="73"/>
        <v>0.83</v>
      </c>
      <c r="BA124" s="1128">
        <f t="shared" si="74"/>
        <v>15.84</v>
      </c>
      <c r="BB124" s="1129"/>
      <c r="BC124" s="1130"/>
      <c r="BD124" s="1126">
        <f t="shared" si="79"/>
        <v>0</v>
      </c>
      <c r="BE124" s="1126">
        <f t="shared" si="80"/>
        <v>0</v>
      </c>
      <c r="BF124" s="1126">
        <f t="shared" si="81"/>
        <v>0</v>
      </c>
      <c r="BG124" s="1126">
        <f t="shared" si="82"/>
        <v>0</v>
      </c>
      <c r="BH124" s="1131">
        <f t="shared" si="83"/>
        <v>0</v>
      </c>
      <c r="BI124" s="1126">
        <f t="shared" si="84"/>
        <v>0</v>
      </c>
      <c r="BJ124" s="1126">
        <f t="shared" si="85"/>
        <v>0</v>
      </c>
      <c r="BK124" s="1126">
        <f t="shared" si="86"/>
        <v>0</v>
      </c>
      <c r="BL124" s="1126">
        <f t="shared" si="87"/>
        <v>0</v>
      </c>
      <c r="BM124" s="1131">
        <f t="shared" si="88"/>
        <v>0</v>
      </c>
    </row>
    <row r="125" spans="1:65" ht="21" customHeight="1">
      <c r="A125" s="1113" t="s">
        <v>1119</v>
      </c>
      <c r="B125" s="1160" t="s">
        <v>971</v>
      </c>
      <c r="C125" s="1520">
        <v>24754601</v>
      </c>
      <c r="D125" s="1555" t="s">
        <v>291</v>
      </c>
      <c r="E125" s="1541" t="s">
        <v>34</v>
      </c>
      <c r="F125" s="1142" t="s">
        <v>104</v>
      </c>
      <c r="G125" s="1142" t="s">
        <v>44</v>
      </c>
      <c r="H125" s="1142" t="s">
        <v>44</v>
      </c>
      <c r="I125" s="1191" t="s">
        <v>1799</v>
      </c>
      <c r="J125" s="1113" t="s">
        <v>2351</v>
      </c>
      <c r="K125" s="1462">
        <v>42778</v>
      </c>
      <c r="L125" s="1463" t="s">
        <v>1334</v>
      </c>
      <c r="M125" s="1464"/>
      <c r="N125" s="1146" t="s">
        <v>914</v>
      </c>
      <c r="O125" s="1142" t="s">
        <v>73</v>
      </c>
      <c r="P125" s="1194" t="s">
        <v>2345</v>
      </c>
      <c r="Q125" s="1142" t="s">
        <v>73</v>
      </c>
      <c r="R125" s="1127">
        <f>VLOOKUP($G$9:$G$278,TABULADOR!$D$6:$E$41,2,0)</f>
        <v>11.76</v>
      </c>
      <c r="S125" s="1120">
        <f t="shared" si="75"/>
        <v>5</v>
      </c>
      <c r="T125" s="1109">
        <v>0</v>
      </c>
      <c r="U125" s="1120">
        <f t="shared" si="76"/>
        <v>5</v>
      </c>
      <c r="V125" s="1148">
        <f>VLOOKUP($U125,TABULADOR!$A$51:$B$74,2)</f>
        <v>0.1</v>
      </c>
      <c r="W125" s="1148">
        <v>0.2</v>
      </c>
      <c r="X125" s="1123">
        <v>1</v>
      </c>
      <c r="Y125" s="1149">
        <v>1</v>
      </c>
      <c r="Z125" s="1511">
        <v>15</v>
      </c>
      <c r="AA125" s="1126">
        <f t="shared" si="60"/>
        <v>5.88</v>
      </c>
      <c r="AB125" s="1126">
        <f t="shared" si="61"/>
        <v>1.18</v>
      </c>
      <c r="AC125" s="1126">
        <f t="shared" si="62"/>
        <v>0.59</v>
      </c>
      <c r="AD125" s="1126">
        <f>VLOOKUP($H$9:$H$1807,TABULADOR!$D$6:$E$41,2,0)-VLOOKUP($G$9:$G$1807,TABULADOR!$D$6:$E$41,2,0)</f>
        <v>0</v>
      </c>
      <c r="AE125" s="1126">
        <f>ROUND((TABULADOR!$D$67)*(GLOBAL!$Y125)/2,)</f>
        <v>1</v>
      </c>
      <c r="AF125" s="1126">
        <f>ROUND(((TABULADOR!$D$67)*(GLOBAL!$Y125)/2)*2,2)</f>
        <v>1.75</v>
      </c>
      <c r="AG125" s="1119"/>
      <c r="AH125" s="1127">
        <f t="shared" si="77"/>
        <v>8.6499999999999986</v>
      </c>
      <c r="AI125" s="1150">
        <f t="shared" si="78"/>
        <v>25.5</v>
      </c>
      <c r="AJ125" s="1126">
        <v>0</v>
      </c>
      <c r="AK125" s="1126">
        <v>11.5</v>
      </c>
      <c r="AL125" s="1126"/>
      <c r="AM125" s="1126"/>
      <c r="AN125" s="1126"/>
      <c r="AO125" s="1127">
        <f t="shared" si="63"/>
        <v>0.32</v>
      </c>
      <c r="AP125" s="1127">
        <f t="shared" si="64"/>
        <v>0.34</v>
      </c>
      <c r="AQ125" s="1127">
        <f t="shared" si="65"/>
        <v>0.04</v>
      </c>
      <c r="AR125" s="1126">
        <f t="shared" si="66"/>
        <v>0.26</v>
      </c>
      <c r="AS125" s="1127">
        <f t="shared" si="67"/>
        <v>0.72</v>
      </c>
      <c r="AT125" s="1127">
        <f t="shared" si="68"/>
        <v>0.68</v>
      </c>
      <c r="AU125" s="1127">
        <f t="shared" si="69"/>
        <v>0.16</v>
      </c>
      <c r="AV125" s="1126">
        <f t="shared" si="70"/>
        <v>0.26</v>
      </c>
      <c r="AW125" s="1126">
        <f t="shared" si="71"/>
        <v>47.4</v>
      </c>
      <c r="AX125" s="1126">
        <f t="shared" si="72"/>
        <v>0.7</v>
      </c>
      <c r="AY125" s="1127"/>
      <c r="AZ125" s="1126">
        <f t="shared" si="73"/>
        <v>2.08</v>
      </c>
      <c r="BA125" s="1128">
        <f t="shared" si="74"/>
        <v>46.7</v>
      </c>
      <c r="BB125" s="1129"/>
      <c r="BC125" s="1130"/>
      <c r="BD125" s="1126">
        <f t="shared" si="79"/>
        <v>0</v>
      </c>
      <c r="BE125" s="1126">
        <f t="shared" si="80"/>
        <v>0</v>
      </c>
      <c r="BF125" s="1126">
        <f t="shared" si="81"/>
        <v>0</v>
      </c>
      <c r="BG125" s="1126">
        <f t="shared" si="82"/>
        <v>0</v>
      </c>
      <c r="BH125" s="1131">
        <f t="shared" si="83"/>
        <v>0</v>
      </c>
      <c r="BI125" s="1126">
        <f t="shared" si="84"/>
        <v>0</v>
      </c>
      <c r="BJ125" s="1126">
        <f t="shared" si="85"/>
        <v>0</v>
      </c>
      <c r="BK125" s="1126">
        <f t="shared" si="86"/>
        <v>0</v>
      </c>
      <c r="BL125" s="1126">
        <f t="shared" si="87"/>
        <v>0</v>
      </c>
      <c r="BM125" s="1131">
        <f t="shared" si="88"/>
        <v>0</v>
      </c>
    </row>
    <row r="126" spans="1:65" ht="21" customHeight="1">
      <c r="A126" s="1113" t="s">
        <v>1119</v>
      </c>
      <c r="B126" s="1160" t="s">
        <v>1680</v>
      </c>
      <c r="C126" s="1521">
        <v>5461819</v>
      </c>
      <c r="D126" s="1555" t="s">
        <v>292</v>
      </c>
      <c r="E126" s="1542" t="s">
        <v>20</v>
      </c>
      <c r="F126" s="1169" t="s">
        <v>293</v>
      </c>
      <c r="G126" s="1169" t="s">
        <v>596</v>
      </c>
      <c r="H126" s="1169" t="s">
        <v>596</v>
      </c>
      <c r="I126" s="1174" t="s">
        <v>2292</v>
      </c>
      <c r="J126" s="1113" t="s">
        <v>991</v>
      </c>
      <c r="K126" s="1466">
        <v>42310</v>
      </c>
      <c r="L126" s="1463" t="s">
        <v>1335</v>
      </c>
      <c r="M126" s="1464"/>
      <c r="N126" s="1146" t="s">
        <v>914</v>
      </c>
      <c r="O126" s="1169" t="s">
        <v>184</v>
      </c>
      <c r="P126" s="1559" t="s">
        <v>63</v>
      </c>
      <c r="Q126" s="1169" t="s">
        <v>184</v>
      </c>
      <c r="R126" s="1127">
        <f>VLOOKUP($G$9:$G$278,TABULADOR!$D$6:$E$41,2,0)</f>
        <v>8.484</v>
      </c>
      <c r="S126" s="1120">
        <f t="shared" si="75"/>
        <v>6</v>
      </c>
      <c r="T126" s="1109">
        <v>0</v>
      </c>
      <c r="U126" s="1120">
        <f t="shared" si="76"/>
        <v>6</v>
      </c>
      <c r="V126" s="1148">
        <f>VLOOKUP($U126,TABULADOR!$A$51:$B$74,2)</f>
        <v>0.12</v>
      </c>
      <c r="W126" s="1148">
        <v>0</v>
      </c>
      <c r="X126" s="1123">
        <v>0</v>
      </c>
      <c r="Y126" s="1149">
        <v>0</v>
      </c>
      <c r="Z126" s="1511">
        <v>15</v>
      </c>
      <c r="AA126" s="1126">
        <f t="shared" si="60"/>
        <v>4.24</v>
      </c>
      <c r="AB126" s="1126">
        <f t="shared" si="61"/>
        <v>0</v>
      </c>
      <c r="AC126" s="1126">
        <f t="shared" si="62"/>
        <v>0.51</v>
      </c>
      <c r="AD126" s="1126">
        <f>VLOOKUP($H$9:$H$1807,TABULADOR!$D$6:$E$41,2,0)-VLOOKUP($G$9:$G$1807,TABULADOR!$D$6:$E$41,2,0)</f>
        <v>0</v>
      </c>
      <c r="AE126" s="1126">
        <f>ROUND((TABULADOR!$D$67)*(GLOBAL!$Y126)/2,)</f>
        <v>0</v>
      </c>
      <c r="AF126" s="1126">
        <f>ROUND(((TABULADOR!$D$67)*(GLOBAL!$Y126)/2)*2,2)</f>
        <v>0</v>
      </c>
      <c r="AG126" s="1119"/>
      <c r="AH126" s="1127">
        <f t="shared" si="77"/>
        <v>4.75</v>
      </c>
      <c r="AI126" s="1150">
        <f t="shared" si="78"/>
        <v>0</v>
      </c>
      <c r="AJ126" s="1126">
        <v>0</v>
      </c>
      <c r="AK126" s="1126">
        <v>11.5</v>
      </c>
      <c r="AL126" s="1126"/>
      <c r="AM126" s="1126"/>
      <c r="AN126" s="1126"/>
      <c r="AO126" s="1127">
        <f t="shared" si="63"/>
        <v>0.18</v>
      </c>
      <c r="AP126" s="1127">
        <f t="shared" si="64"/>
        <v>0.05</v>
      </c>
      <c r="AQ126" s="1127">
        <f t="shared" si="65"/>
        <v>0.02</v>
      </c>
      <c r="AR126" s="1126">
        <f t="shared" si="66"/>
        <v>0.14000000000000001</v>
      </c>
      <c r="AS126" s="1127">
        <f t="shared" si="67"/>
        <v>0.41</v>
      </c>
      <c r="AT126" s="1127">
        <f t="shared" si="68"/>
        <v>0.1</v>
      </c>
      <c r="AU126" s="1127">
        <f t="shared" si="69"/>
        <v>0.08</v>
      </c>
      <c r="AV126" s="1126">
        <f t="shared" si="70"/>
        <v>0.14000000000000001</v>
      </c>
      <c r="AW126" s="1126">
        <f t="shared" si="71"/>
        <v>16.25</v>
      </c>
      <c r="AX126" s="1126">
        <f t="shared" si="72"/>
        <v>0.25</v>
      </c>
      <c r="AY126" s="1127"/>
      <c r="AZ126" s="1126">
        <f t="shared" si="73"/>
        <v>0.87</v>
      </c>
      <c r="BA126" s="1128">
        <f t="shared" si="74"/>
        <v>16</v>
      </c>
      <c r="BB126" s="1129"/>
      <c r="BC126" s="1130"/>
      <c r="BD126" s="1126">
        <f t="shared" si="79"/>
        <v>0</v>
      </c>
      <c r="BE126" s="1126">
        <f t="shared" si="80"/>
        <v>0</v>
      </c>
      <c r="BF126" s="1126">
        <f t="shared" si="81"/>
        <v>0</v>
      </c>
      <c r="BG126" s="1126">
        <f t="shared" si="82"/>
        <v>0</v>
      </c>
      <c r="BH126" s="1131">
        <f t="shared" si="83"/>
        <v>0</v>
      </c>
      <c r="BI126" s="1126">
        <f t="shared" si="84"/>
        <v>0</v>
      </c>
      <c r="BJ126" s="1126">
        <f t="shared" si="85"/>
        <v>0</v>
      </c>
      <c r="BK126" s="1126">
        <f t="shared" si="86"/>
        <v>0</v>
      </c>
      <c r="BL126" s="1126">
        <f t="shared" si="87"/>
        <v>0</v>
      </c>
      <c r="BM126" s="1131">
        <f t="shared" si="88"/>
        <v>0</v>
      </c>
    </row>
    <row r="127" spans="1:65" ht="21" customHeight="1">
      <c r="A127" s="1113" t="s">
        <v>1119</v>
      </c>
      <c r="B127" s="1160" t="s">
        <v>1680</v>
      </c>
      <c r="C127" s="1520">
        <v>6249413</v>
      </c>
      <c r="D127" s="1555" t="s">
        <v>294</v>
      </c>
      <c r="E127" s="1541" t="s">
        <v>20</v>
      </c>
      <c r="F127" s="1142" t="s">
        <v>293</v>
      </c>
      <c r="G127" s="1169" t="s">
        <v>596</v>
      </c>
      <c r="H127" s="1169" t="s">
        <v>596</v>
      </c>
      <c r="I127" s="1174" t="s">
        <v>2292</v>
      </c>
      <c r="J127" s="1113" t="s">
        <v>991</v>
      </c>
      <c r="K127" s="1462">
        <v>42979</v>
      </c>
      <c r="L127" s="1463" t="s">
        <v>1336</v>
      </c>
      <c r="M127" s="1464"/>
      <c r="N127" s="1146" t="s">
        <v>914</v>
      </c>
      <c r="O127" s="1142" t="s">
        <v>82</v>
      </c>
      <c r="P127" s="1559" t="s">
        <v>63</v>
      </c>
      <c r="Q127" s="1142" t="s">
        <v>82</v>
      </c>
      <c r="R127" s="1127">
        <f>VLOOKUP($G$9:$G$278,TABULADOR!$D$6:$E$41,2,0)</f>
        <v>8.484</v>
      </c>
      <c r="S127" s="1120">
        <f t="shared" si="75"/>
        <v>4</v>
      </c>
      <c r="T127" s="1109">
        <v>0</v>
      </c>
      <c r="U127" s="1120">
        <f t="shared" si="76"/>
        <v>4</v>
      </c>
      <c r="V127" s="1148">
        <f>VLOOKUP($U127,TABULADOR!$A$51:$B$74,2)</f>
        <v>0.08</v>
      </c>
      <c r="W127" s="1148">
        <v>0</v>
      </c>
      <c r="X127" s="1123">
        <v>0</v>
      </c>
      <c r="Y127" s="1149">
        <v>0</v>
      </c>
      <c r="Z127" s="1511">
        <v>15</v>
      </c>
      <c r="AA127" s="1126">
        <f t="shared" si="60"/>
        <v>4.24</v>
      </c>
      <c r="AB127" s="1126">
        <f t="shared" si="61"/>
        <v>0</v>
      </c>
      <c r="AC127" s="1126">
        <f t="shared" si="62"/>
        <v>0.34</v>
      </c>
      <c r="AD127" s="1126">
        <f>VLOOKUP($H$9:$H$1807,TABULADOR!$D$6:$E$41,2,0)-VLOOKUP($G$9:$G$1807,TABULADOR!$D$6:$E$41,2,0)</f>
        <v>0</v>
      </c>
      <c r="AE127" s="1126">
        <f>ROUND((TABULADOR!$D$67)*(GLOBAL!$Y127)/2,)</f>
        <v>0</v>
      </c>
      <c r="AF127" s="1126">
        <f>ROUND(((TABULADOR!$D$67)*(GLOBAL!$Y127)/2)*2,2)</f>
        <v>0</v>
      </c>
      <c r="AG127" s="1119"/>
      <c r="AH127" s="1127">
        <f t="shared" si="77"/>
        <v>4.58</v>
      </c>
      <c r="AI127" s="1150">
        <f t="shared" si="78"/>
        <v>0</v>
      </c>
      <c r="AJ127" s="1126">
        <v>0</v>
      </c>
      <c r="AK127" s="1126">
        <v>11.5</v>
      </c>
      <c r="AL127" s="1126"/>
      <c r="AM127" s="1126"/>
      <c r="AN127" s="1126"/>
      <c r="AO127" s="1127">
        <f t="shared" si="63"/>
        <v>0.17</v>
      </c>
      <c r="AP127" s="1127">
        <f t="shared" si="64"/>
        <v>0.05</v>
      </c>
      <c r="AQ127" s="1127">
        <f t="shared" si="65"/>
        <v>0.02</v>
      </c>
      <c r="AR127" s="1126">
        <f t="shared" si="66"/>
        <v>0.14000000000000001</v>
      </c>
      <c r="AS127" s="1127">
        <f t="shared" si="67"/>
        <v>0.38</v>
      </c>
      <c r="AT127" s="1127">
        <f t="shared" si="68"/>
        <v>0.09</v>
      </c>
      <c r="AU127" s="1127">
        <f t="shared" si="69"/>
        <v>0.08</v>
      </c>
      <c r="AV127" s="1126">
        <f t="shared" si="70"/>
        <v>0.14000000000000001</v>
      </c>
      <c r="AW127" s="1126">
        <f t="shared" si="71"/>
        <v>16.079999999999998</v>
      </c>
      <c r="AX127" s="1126">
        <f t="shared" si="72"/>
        <v>0.24</v>
      </c>
      <c r="AY127" s="1127"/>
      <c r="AZ127" s="1126">
        <f t="shared" si="73"/>
        <v>0.83</v>
      </c>
      <c r="BA127" s="1128">
        <f t="shared" si="74"/>
        <v>15.84</v>
      </c>
      <c r="BB127" s="1129"/>
      <c r="BC127" s="1130"/>
      <c r="BD127" s="1126">
        <f t="shared" si="79"/>
        <v>0</v>
      </c>
      <c r="BE127" s="1126">
        <f t="shared" si="80"/>
        <v>0</v>
      </c>
      <c r="BF127" s="1126">
        <f t="shared" si="81"/>
        <v>0</v>
      </c>
      <c r="BG127" s="1126">
        <f t="shared" si="82"/>
        <v>0</v>
      </c>
      <c r="BH127" s="1131">
        <f t="shared" si="83"/>
        <v>0</v>
      </c>
      <c r="BI127" s="1126">
        <f t="shared" si="84"/>
        <v>0</v>
      </c>
      <c r="BJ127" s="1126">
        <f t="shared" si="85"/>
        <v>0</v>
      </c>
      <c r="BK127" s="1126">
        <f t="shared" si="86"/>
        <v>0</v>
      </c>
      <c r="BL127" s="1126">
        <f t="shared" si="87"/>
        <v>0</v>
      </c>
      <c r="BM127" s="1131">
        <f t="shared" si="88"/>
        <v>0</v>
      </c>
    </row>
    <row r="128" spans="1:65" ht="21" customHeight="1">
      <c r="A128" s="1113" t="s">
        <v>1119</v>
      </c>
      <c r="B128" s="1160" t="s">
        <v>1680</v>
      </c>
      <c r="C128" s="1521">
        <v>6367985</v>
      </c>
      <c r="D128" s="1555" t="s">
        <v>295</v>
      </c>
      <c r="E128" s="1542" t="s">
        <v>34</v>
      </c>
      <c r="F128" s="1169" t="s">
        <v>289</v>
      </c>
      <c r="G128" s="1169" t="s">
        <v>596</v>
      </c>
      <c r="H128" s="1169" t="s">
        <v>596</v>
      </c>
      <c r="I128" s="1191" t="s">
        <v>1808</v>
      </c>
      <c r="J128" s="1113" t="s">
        <v>991</v>
      </c>
      <c r="K128" s="1466">
        <v>42311</v>
      </c>
      <c r="L128" s="1463" t="s">
        <v>1337</v>
      </c>
      <c r="M128" s="1464"/>
      <c r="N128" s="1146" t="s">
        <v>914</v>
      </c>
      <c r="O128" s="1169" t="s">
        <v>1714</v>
      </c>
      <c r="P128" s="1559" t="s">
        <v>63</v>
      </c>
      <c r="Q128" s="1140" t="s">
        <v>25</v>
      </c>
      <c r="R128" s="1127">
        <f>VLOOKUP($G$9:$G$278,TABULADOR!$D$6:$E$41,2,0)</f>
        <v>8.484</v>
      </c>
      <c r="S128" s="1120">
        <f t="shared" si="75"/>
        <v>6</v>
      </c>
      <c r="T128" s="1109">
        <v>0</v>
      </c>
      <c r="U128" s="1120">
        <f t="shared" si="76"/>
        <v>6</v>
      </c>
      <c r="V128" s="1148">
        <f>VLOOKUP($U128,TABULADOR!$A$51:$B$74,2)</f>
        <v>0.12</v>
      </c>
      <c r="W128" s="1148">
        <v>0</v>
      </c>
      <c r="X128" s="1123">
        <v>0</v>
      </c>
      <c r="Y128" s="1149">
        <v>0</v>
      </c>
      <c r="Z128" s="1511">
        <v>15</v>
      </c>
      <c r="AA128" s="1126">
        <f t="shared" si="60"/>
        <v>4.24</v>
      </c>
      <c r="AB128" s="1126">
        <f t="shared" si="61"/>
        <v>0</v>
      </c>
      <c r="AC128" s="1126">
        <f t="shared" si="62"/>
        <v>0.51</v>
      </c>
      <c r="AD128" s="1126">
        <f>VLOOKUP($H$9:$H$1807,TABULADOR!$D$6:$E$41,2,0)-VLOOKUP($G$9:$G$1807,TABULADOR!$D$6:$E$41,2,0)</f>
        <v>0</v>
      </c>
      <c r="AE128" s="1126">
        <f>ROUND((TABULADOR!$D$67)*(GLOBAL!$Y128)/2,)</f>
        <v>0</v>
      </c>
      <c r="AF128" s="1126">
        <f>ROUND(((TABULADOR!$D$67)*(GLOBAL!$Y128)/2)*2,2)</f>
        <v>0</v>
      </c>
      <c r="AG128" s="1119"/>
      <c r="AH128" s="1127">
        <f t="shared" si="77"/>
        <v>4.75</v>
      </c>
      <c r="AI128" s="1150">
        <f t="shared" si="78"/>
        <v>0</v>
      </c>
      <c r="AJ128" s="1126">
        <v>0</v>
      </c>
      <c r="AK128" s="1126">
        <v>11.5</v>
      </c>
      <c r="AL128" s="1126"/>
      <c r="AM128" s="1126"/>
      <c r="AN128" s="1126"/>
      <c r="AO128" s="1127">
        <f t="shared" si="63"/>
        <v>0.18</v>
      </c>
      <c r="AP128" s="1127">
        <f t="shared" si="64"/>
        <v>0.05</v>
      </c>
      <c r="AQ128" s="1127">
        <f t="shared" si="65"/>
        <v>0.02</v>
      </c>
      <c r="AR128" s="1126">
        <f t="shared" si="66"/>
        <v>0.14000000000000001</v>
      </c>
      <c r="AS128" s="1127">
        <f t="shared" si="67"/>
        <v>0.41</v>
      </c>
      <c r="AT128" s="1127">
        <f t="shared" si="68"/>
        <v>0.1</v>
      </c>
      <c r="AU128" s="1127">
        <f t="shared" si="69"/>
        <v>0.08</v>
      </c>
      <c r="AV128" s="1126">
        <f t="shared" si="70"/>
        <v>0.14000000000000001</v>
      </c>
      <c r="AW128" s="1126">
        <f t="shared" si="71"/>
        <v>16.25</v>
      </c>
      <c r="AX128" s="1126">
        <f t="shared" si="72"/>
        <v>0.25</v>
      </c>
      <c r="AY128" s="1127"/>
      <c r="AZ128" s="1126">
        <f t="shared" si="73"/>
        <v>0.87</v>
      </c>
      <c r="BA128" s="1128">
        <f t="shared" si="74"/>
        <v>16</v>
      </c>
      <c r="BB128" s="1129"/>
      <c r="BC128" s="1130"/>
      <c r="BD128" s="1126">
        <f t="shared" si="79"/>
        <v>0</v>
      </c>
      <c r="BE128" s="1126">
        <f t="shared" si="80"/>
        <v>0</v>
      </c>
      <c r="BF128" s="1126">
        <f t="shared" si="81"/>
        <v>0</v>
      </c>
      <c r="BG128" s="1126">
        <f t="shared" si="82"/>
        <v>0</v>
      </c>
      <c r="BH128" s="1131">
        <f t="shared" si="83"/>
        <v>0</v>
      </c>
      <c r="BI128" s="1126">
        <f t="shared" si="84"/>
        <v>0</v>
      </c>
      <c r="BJ128" s="1126">
        <f t="shared" si="85"/>
        <v>0</v>
      </c>
      <c r="BK128" s="1126">
        <f t="shared" si="86"/>
        <v>0</v>
      </c>
      <c r="BL128" s="1126">
        <f t="shared" si="87"/>
        <v>0</v>
      </c>
      <c r="BM128" s="1131">
        <f t="shared" si="88"/>
        <v>0</v>
      </c>
    </row>
    <row r="129" spans="1:65" ht="21" customHeight="1">
      <c r="A129" s="1113" t="s">
        <v>1119</v>
      </c>
      <c r="B129" s="1160" t="s">
        <v>1680</v>
      </c>
      <c r="C129" s="1520">
        <v>9260188</v>
      </c>
      <c r="D129" s="1555" t="s">
        <v>296</v>
      </c>
      <c r="E129" s="1541" t="s">
        <v>20</v>
      </c>
      <c r="F129" s="1142" t="s">
        <v>289</v>
      </c>
      <c r="G129" s="1169" t="s">
        <v>596</v>
      </c>
      <c r="H129" s="1169" t="s">
        <v>596</v>
      </c>
      <c r="I129" s="1191" t="s">
        <v>1703</v>
      </c>
      <c r="J129" s="1113" t="s">
        <v>991</v>
      </c>
      <c r="K129" s="1462">
        <v>42340</v>
      </c>
      <c r="L129" s="1463" t="s">
        <v>1338</v>
      </c>
      <c r="M129" s="1464"/>
      <c r="N129" s="1146" t="s">
        <v>914</v>
      </c>
      <c r="O129" s="1142" t="s">
        <v>29</v>
      </c>
      <c r="P129" s="1134" t="s">
        <v>63</v>
      </c>
      <c r="Q129" s="1142" t="s">
        <v>29</v>
      </c>
      <c r="R129" s="1127">
        <f>VLOOKUP($G$9:$G$278,TABULADOR!$D$6:$E$41,2,0)</f>
        <v>8.484</v>
      </c>
      <c r="S129" s="1120">
        <f t="shared" si="75"/>
        <v>6</v>
      </c>
      <c r="T129" s="1109">
        <v>0</v>
      </c>
      <c r="U129" s="1120">
        <f t="shared" si="76"/>
        <v>6</v>
      </c>
      <c r="V129" s="1148">
        <f>VLOOKUP($U129,TABULADOR!$A$51:$B$74,2)</f>
        <v>0.12</v>
      </c>
      <c r="W129" s="1148">
        <v>0</v>
      </c>
      <c r="X129" s="1123">
        <v>1</v>
      </c>
      <c r="Y129" s="1149">
        <v>1</v>
      </c>
      <c r="Z129" s="1511">
        <v>15</v>
      </c>
      <c r="AA129" s="1126">
        <f t="shared" si="60"/>
        <v>4.24</v>
      </c>
      <c r="AB129" s="1126">
        <f t="shared" si="61"/>
        <v>0</v>
      </c>
      <c r="AC129" s="1126">
        <f t="shared" si="62"/>
        <v>0.51</v>
      </c>
      <c r="AD129" s="1126">
        <f>VLOOKUP($H$9:$H$1807,TABULADOR!$D$6:$E$41,2,0)-VLOOKUP($G$9:$G$1807,TABULADOR!$D$6:$E$41,2,0)</f>
        <v>0</v>
      </c>
      <c r="AE129" s="1126">
        <f>ROUND((TABULADOR!$D$67)*(GLOBAL!$Y129)/2,)</f>
        <v>1</v>
      </c>
      <c r="AF129" s="1126">
        <f>ROUND(((TABULADOR!$D$67)*(GLOBAL!$Y129)/2)*2,2)</f>
        <v>1.75</v>
      </c>
      <c r="AG129" s="1119"/>
      <c r="AH129" s="1127">
        <f t="shared" si="77"/>
        <v>5.75</v>
      </c>
      <c r="AI129" s="1150">
        <f t="shared" si="78"/>
        <v>0</v>
      </c>
      <c r="AJ129" s="1126">
        <v>0</v>
      </c>
      <c r="AK129" s="1126">
        <v>11.5</v>
      </c>
      <c r="AL129" s="1126"/>
      <c r="AM129" s="1126"/>
      <c r="AN129" s="1126"/>
      <c r="AO129" s="1127">
        <f t="shared" si="63"/>
        <v>0.21</v>
      </c>
      <c r="AP129" s="1127">
        <f t="shared" si="64"/>
        <v>0.06</v>
      </c>
      <c r="AQ129" s="1127">
        <f t="shared" si="65"/>
        <v>0.03</v>
      </c>
      <c r="AR129" s="1126">
        <f t="shared" si="66"/>
        <v>0.17</v>
      </c>
      <c r="AS129" s="1127">
        <f t="shared" si="67"/>
        <v>0.47</v>
      </c>
      <c r="AT129" s="1127">
        <f t="shared" si="68"/>
        <v>0.12</v>
      </c>
      <c r="AU129" s="1127">
        <f t="shared" si="69"/>
        <v>0.12</v>
      </c>
      <c r="AV129" s="1126">
        <f t="shared" si="70"/>
        <v>0.17</v>
      </c>
      <c r="AW129" s="1126">
        <f t="shared" si="71"/>
        <v>19</v>
      </c>
      <c r="AX129" s="1126">
        <f t="shared" si="72"/>
        <v>0.3</v>
      </c>
      <c r="AY129" s="1127"/>
      <c r="AZ129" s="1126">
        <f t="shared" si="73"/>
        <v>1.05</v>
      </c>
      <c r="BA129" s="1128">
        <f t="shared" si="74"/>
        <v>18.7</v>
      </c>
      <c r="BB129" s="1129"/>
      <c r="BC129" s="1130"/>
      <c r="BD129" s="1126">
        <f t="shared" si="79"/>
        <v>0</v>
      </c>
      <c r="BE129" s="1126">
        <f t="shared" si="80"/>
        <v>0</v>
      </c>
      <c r="BF129" s="1126">
        <f t="shared" si="81"/>
        <v>0</v>
      </c>
      <c r="BG129" s="1126">
        <f t="shared" si="82"/>
        <v>0</v>
      </c>
      <c r="BH129" s="1131">
        <f t="shared" si="83"/>
        <v>0</v>
      </c>
      <c r="BI129" s="1126">
        <f t="shared" si="84"/>
        <v>0</v>
      </c>
      <c r="BJ129" s="1126">
        <f t="shared" si="85"/>
        <v>0</v>
      </c>
      <c r="BK129" s="1126">
        <f t="shared" si="86"/>
        <v>0</v>
      </c>
      <c r="BL129" s="1126">
        <f t="shared" si="87"/>
        <v>0</v>
      </c>
      <c r="BM129" s="1131">
        <f t="shared" si="88"/>
        <v>0</v>
      </c>
    </row>
    <row r="130" spans="1:65" ht="21" customHeight="1">
      <c r="A130" s="1113" t="s">
        <v>1119</v>
      </c>
      <c r="B130" s="1160" t="s">
        <v>1680</v>
      </c>
      <c r="C130" s="1521">
        <v>11126299</v>
      </c>
      <c r="D130" s="1555" t="s">
        <v>297</v>
      </c>
      <c r="E130" s="1542" t="s">
        <v>20</v>
      </c>
      <c r="F130" s="1169" t="s">
        <v>293</v>
      </c>
      <c r="G130" s="1169" t="s">
        <v>596</v>
      </c>
      <c r="H130" s="1169" t="s">
        <v>596</v>
      </c>
      <c r="I130" s="1249" t="s">
        <v>1702</v>
      </c>
      <c r="J130" s="1113" t="s">
        <v>991</v>
      </c>
      <c r="K130" s="1466">
        <v>42828</v>
      </c>
      <c r="L130" s="1463" t="s">
        <v>1339</v>
      </c>
      <c r="M130" s="1464"/>
      <c r="N130" s="1146" t="s">
        <v>914</v>
      </c>
      <c r="O130" s="1169" t="s">
        <v>67</v>
      </c>
      <c r="P130" s="1134" t="s">
        <v>63</v>
      </c>
      <c r="Q130" s="1169" t="s">
        <v>67</v>
      </c>
      <c r="R130" s="1127">
        <f>VLOOKUP($G$9:$G$278,TABULADOR!$D$6:$E$41,2,0)</f>
        <v>8.484</v>
      </c>
      <c r="S130" s="1120">
        <f t="shared" si="75"/>
        <v>4</v>
      </c>
      <c r="T130" s="1109">
        <v>0</v>
      </c>
      <c r="U130" s="1120">
        <f t="shared" si="76"/>
        <v>4</v>
      </c>
      <c r="V130" s="1148">
        <f>VLOOKUP($U130,TABULADOR!$A$51:$B$74,2)</f>
        <v>0.08</v>
      </c>
      <c r="W130" s="1148">
        <v>0</v>
      </c>
      <c r="X130" s="1123">
        <v>0</v>
      </c>
      <c r="Y130" s="1149">
        <v>0</v>
      </c>
      <c r="Z130" s="1511">
        <v>15</v>
      </c>
      <c r="AA130" s="1126">
        <f t="shared" si="60"/>
        <v>4.24</v>
      </c>
      <c r="AB130" s="1126">
        <f t="shared" si="61"/>
        <v>0</v>
      </c>
      <c r="AC130" s="1126">
        <f t="shared" si="62"/>
        <v>0.34</v>
      </c>
      <c r="AD130" s="1126">
        <f>VLOOKUP($H$9:$H$1807,TABULADOR!$D$6:$E$41,2,0)-VLOOKUP($G$9:$G$1807,TABULADOR!$D$6:$E$41,2,0)</f>
        <v>0</v>
      </c>
      <c r="AE130" s="1126">
        <f>ROUND((TABULADOR!$D$67)*(GLOBAL!$Y130)/2,)</f>
        <v>0</v>
      </c>
      <c r="AF130" s="1126">
        <f>ROUND(((TABULADOR!$D$67)*(GLOBAL!$Y130)/2)*2,2)</f>
        <v>0</v>
      </c>
      <c r="AG130" s="1119"/>
      <c r="AH130" s="1127">
        <f t="shared" si="77"/>
        <v>4.58</v>
      </c>
      <c r="AI130" s="1150">
        <f t="shared" si="78"/>
        <v>0</v>
      </c>
      <c r="AJ130" s="1126">
        <v>0</v>
      </c>
      <c r="AK130" s="1126">
        <v>11.5</v>
      </c>
      <c r="AL130" s="1126"/>
      <c r="AM130" s="1126"/>
      <c r="AN130" s="1126"/>
      <c r="AO130" s="1127">
        <f t="shared" si="63"/>
        <v>0.17</v>
      </c>
      <c r="AP130" s="1127">
        <f t="shared" si="64"/>
        <v>0.05</v>
      </c>
      <c r="AQ130" s="1127">
        <f t="shared" si="65"/>
        <v>0.02</v>
      </c>
      <c r="AR130" s="1126">
        <f t="shared" si="66"/>
        <v>0.14000000000000001</v>
      </c>
      <c r="AS130" s="1127">
        <f t="shared" si="67"/>
        <v>0.38</v>
      </c>
      <c r="AT130" s="1127">
        <f t="shared" si="68"/>
        <v>0.09</v>
      </c>
      <c r="AU130" s="1127">
        <f t="shared" si="69"/>
        <v>0.08</v>
      </c>
      <c r="AV130" s="1126">
        <f t="shared" si="70"/>
        <v>0.14000000000000001</v>
      </c>
      <c r="AW130" s="1126">
        <f t="shared" si="71"/>
        <v>16.079999999999998</v>
      </c>
      <c r="AX130" s="1126">
        <f t="shared" si="72"/>
        <v>0.24</v>
      </c>
      <c r="AY130" s="1127"/>
      <c r="AZ130" s="1126">
        <f t="shared" si="73"/>
        <v>0.83</v>
      </c>
      <c r="BA130" s="1128">
        <f t="shared" si="74"/>
        <v>15.84</v>
      </c>
      <c r="BB130" s="1129"/>
      <c r="BC130" s="1130"/>
      <c r="BD130" s="1126">
        <f t="shared" si="79"/>
        <v>0</v>
      </c>
      <c r="BE130" s="1126">
        <f t="shared" si="80"/>
        <v>0</v>
      </c>
      <c r="BF130" s="1126">
        <f t="shared" si="81"/>
        <v>0</v>
      </c>
      <c r="BG130" s="1126">
        <f t="shared" si="82"/>
        <v>0</v>
      </c>
      <c r="BH130" s="1131">
        <f t="shared" si="83"/>
        <v>0</v>
      </c>
      <c r="BI130" s="1126">
        <f t="shared" si="84"/>
        <v>0</v>
      </c>
      <c r="BJ130" s="1126">
        <f t="shared" si="85"/>
        <v>0</v>
      </c>
      <c r="BK130" s="1126">
        <f t="shared" si="86"/>
        <v>0</v>
      </c>
      <c r="BL130" s="1126">
        <f t="shared" si="87"/>
        <v>0</v>
      </c>
      <c r="BM130" s="1131">
        <f t="shared" si="88"/>
        <v>0</v>
      </c>
    </row>
    <row r="131" spans="1:65" ht="21" customHeight="1">
      <c r="A131" s="1113" t="s">
        <v>1119</v>
      </c>
      <c r="B131" s="1160" t="s">
        <v>1680</v>
      </c>
      <c r="C131" s="1520">
        <v>11619937</v>
      </c>
      <c r="D131" s="1555" t="s">
        <v>298</v>
      </c>
      <c r="E131" s="1541" t="s">
        <v>20</v>
      </c>
      <c r="F131" s="1142" t="s">
        <v>293</v>
      </c>
      <c r="G131" s="1169" t="s">
        <v>596</v>
      </c>
      <c r="H131" s="1169" t="s">
        <v>596</v>
      </c>
      <c r="I131" s="1249" t="s">
        <v>1702</v>
      </c>
      <c r="J131" s="1113" t="s">
        <v>991</v>
      </c>
      <c r="K131" s="1462">
        <v>42779</v>
      </c>
      <c r="L131" s="1463" t="s">
        <v>1340</v>
      </c>
      <c r="M131" s="1464"/>
      <c r="N131" s="1146" t="s">
        <v>914</v>
      </c>
      <c r="O131" s="1142" t="s">
        <v>67</v>
      </c>
      <c r="P131" s="1559" t="s">
        <v>63</v>
      </c>
      <c r="Q131" s="1142" t="s">
        <v>67</v>
      </c>
      <c r="R131" s="1127">
        <f>VLOOKUP($G$9:$G$278,TABULADOR!$D$6:$E$41,2,0)</f>
        <v>8.484</v>
      </c>
      <c r="S131" s="1120">
        <f t="shared" si="75"/>
        <v>5</v>
      </c>
      <c r="T131" s="1109">
        <v>0</v>
      </c>
      <c r="U131" s="1120">
        <f t="shared" si="76"/>
        <v>5</v>
      </c>
      <c r="V131" s="1148">
        <f>VLOOKUP($U131,TABULADOR!$A$51:$B$74,2)</f>
        <v>0.1</v>
      </c>
      <c r="W131" s="1148">
        <v>0</v>
      </c>
      <c r="X131" s="1123">
        <v>4</v>
      </c>
      <c r="Y131" s="1149">
        <v>4</v>
      </c>
      <c r="Z131" s="1511">
        <v>15</v>
      </c>
      <c r="AA131" s="1126">
        <f t="shared" si="60"/>
        <v>4.24</v>
      </c>
      <c r="AB131" s="1126">
        <f t="shared" si="61"/>
        <v>0</v>
      </c>
      <c r="AC131" s="1126">
        <f t="shared" si="62"/>
        <v>0.42</v>
      </c>
      <c r="AD131" s="1126">
        <f>VLOOKUP($H$9:$H$1807,TABULADOR!$D$6:$E$41,2,0)-VLOOKUP($G$9:$G$1807,TABULADOR!$D$6:$E$41,2,0)</f>
        <v>0</v>
      </c>
      <c r="AE131" s="1126">
        <f>ROUND((TABULADOR!$D$67)*(GLOBAL!$Y131)/2,)</f>
        <v>4</v>
      </c>
      <c r="AF131" s="1126">
        <f>ROUND(((TABULADOR!$D$67)*(GLOBAL!$Y131)/2)*2,2)</f>
        <v>7</v>
      </c>
      <c r="AG131" s="1119"/>
      <c r="AH131" s="1127">
        <f t="shared" si="77"/>
        <v>8.66</v>
      </c>
      <c r="AI131" s="1150">
        <f t="shared" si="78"/>
        <v>15.533333333333335</v>
      </c>
      <c r="AJ131" s="1126">
        <v>0</v>
      </c>
      <c r="AK131" s="1126">
        <v>11.5</v>
      </c>
      <c r="AL131" s="1126"/>
      <c r="AM131" s="1126"/>
      <c r="AN131" s="1126"/>
      <c r="AO131" s="1127">
        <f t="shared" si="63"/>
        <v>0.32</v>
      </c>
      <c r="AP131" s="1127">
        <f t="shared" si="64"/>
        <v>0.24</v>
      </c>
      <c r="AQ131" s="1127">
        <f t="shared" si="65"/>
        <v>0.04</v>
      </c>
      <c r="AR131" s="1126">
        <f t="shared" si="66"/>
        <v>0.26</v>
      </c>
      <c r="AS131" s="1127">
        <f t="shared" si="67"/>
        <v>0.72</v>
      </c>
      <c r="AT131" s="1127">
        <f t="shared" si="68"/>
        <v>0.48</v>
      </c>
      <c r="AU131" s="1127">
        <f t="shared" si="69"/>
        <v>0.16</v>
      </c>
      <c r="AV131" s="1126">
        <f t="shared" si="70"/>
        <v>0.26</v>
      </c>
      <c r="AW131" s="1126">
        <f t="shared" si="71"/>
        <v>42.69</v>
      </c>
      <c r="AX131" s="1126">
        <f t="shared" si="72"/>
        <v>0.6</v>
      </c>
      <c r="AY131" s="1127"/>
      <c r="AZ131" s="1126">
        <f t="shared" si="73"/>
        <v>1.88</v>
      </c>
      <c r="BA131" s="1128">
        <f t="shared" si="74"/>
        <v>42.09</v>
      </c>
      <c r="BB131" s="1129"/>
      <c r="BC131" s="1130"/>
      <c r="BD131" s="1126">
        <f t="shared" si="79"/>
        <v>0</v>
      </c>
      <c r="BE131" s="1126">
        <f t="shared" si="80"/>
        <v>0</v>
      </c>
      <c r="BF131" s="1126">
        <f t="shared" si="81"/>
        <v>0</v>
      </c>
      <c r="BG131" s="1126">
        <f t="shared" si="82"/>
        <v>0</v>
      </c>
      <c r="BH131" s="1131">
        <f t="shared" si="83"/>
        <v>0</v>
      </c>
      <c r="BI131" s="1126">
        <f t="shared" si="84"/>
        <v>0</v>
      </c>
      <c r="BJ131" s="1126">
        <f t="shared" si="85"/>
        <v>0</v>
      </c>
      <c r="BK131" s="1126">
        <f t="shared" si="86"/>
        <v>0</v>
      </c>
      <c r="BL131" s="1126">
        <f t="shared" si="87"/>
        <v>0</v>
      </c>
      <c r="BM131" s="1131">
        <f t="shared" si="88"/>
        <v>0</v>
      </c>
    </row>
    <row r="132" spans="1:65" ht="21" customHeight="1">
      <c r="A132" s="1113" t="s">
        <v>1119</v>
      </c>
      <c r="B132" s="1160" t="s">
        <v>1680</v>
      </c>
      <c r="C132" s="1521">
        <v>15112535</v>
      </c>
      <c r="D132" s="1555" t="s">
        <v>299</v>
      </c>
      <c r="E132" s="1542" t="s">
        <v>20</v>
      </c>
      <c r="F132" s="1169" t="s">
        <v>293</v>
      </c>
      <c r="G132" s="1169" t="s">
        <v>596</v>
      </c>
      <c r="H132" s="1169" t="s">
        <v>596</v>
      </c>
      <c r="I132" s="1174" t="s">
        <v>2292</v>
      </c>
      <c r="J132" s="1113" t="s">
        <v>991</v>
      </c>
      <c r="K132" s="1466">
        <v>42279</v>
      </c>
      <c r="L132" s="1463" t="s">
        <v>1341</v>
      </c>
      <c r="M132" s="1464"/>
      <c r="N132" s="1146" t="s">
        <v>914</v>
      </c>
      <c r="O132" s="1169" t="s">
        <v>73</v>
      </c>
      <c r="P132" s="1559" t="s">
        <v>63</v>
      </c>
      <c r="Q132" s="1169" t="s">
        <v>73</v>
      </c>
      <c r="R132" s="1127">
        <f>VLOOKUP($G$9:$G$278,TABULADOR!$D$6:$E$41,2,0)</f>
        <v>8.484</v>
      </c>
      <c r="S132" s="1120">
        <f t="shared" si="75"/>
        <v>6</v>
      </c>
      <c r="T132" s="1109">
        <v>0</v>
      </c>
      <c r="U132" s="1120">
        <f t="shared" si="76"/>
        <v>6</v>
      </c>
      <c r="V132" s="1148">
        <f>VLOOKUP($U132,TABULADOR!$A$51:$B$74,2)</f>
        <v>0.12</v>
      </c>
      <c r="W132" s="1148">
        <v>0</v>
      </c>
      <c r="X132" s="1123">
        <v>2</v>
      </c>
      <c r="Y132" s="1149">
        <v>2</v>
      </c>
      <c r="Z132" s="1511">
        <v>15</v>
      </c>
      <c r="AA132" s="1126">
        <f t="shared" si="60"/>
        <v>4.24</v>
      </c>
      <c r="AB132" s="1126">
        <f t="shared" si="61"/>
        <v>0</v>
      </c>
      <c r="AC132" s="1126">
        <f t="shared" si="62"/>
        <v>0.51</v>
      </c>
      <c r="AD132" s="1126">
        <f>VLOOKUP($H$9:$H$1807,TABULADOR!$D$6:$E$41,2,0)-VLOOKUP($G$9:$G$1807,TABULADOR!$D$6:$E$41,2,0)</f>
        <v>0</v>
      </c>
      <c r="AE132" s="1126">
        <f>ROUND((TABULADOR!$D$67)*(GLOBAL!$Y132)/2,)</f>
        <v>2</v>
      </c>
      <c r="AF132" s="1126">
        <f>ROUND(((TABULADOR!$D$67)*(GLOBAL!$Y132)/2)*2,2)</f>
        <v>3.5</v>
      </c>
      <c r="AG132" s="1119"/>
      <c r="AH132" s="1127">
        <f t="shared" si="77"/>
        <v>6.75</v>
      </c>
      <c r="AI132" s="1150">
        <f t="shared" si="78"/>
        <v>0</v>
      </c>
      <c r="AJ132" s="1126">
        <v>0</v>
      </c>
      <c r="AK132" s="1126">
        <v>11.5</v>
      </c>
      <c r="AL132" s="1126"/>
      <c r="AM132" s="1126"/>
      <c r="AN132" s="1126"/>
      <c r="AO132" s="1127">
        <f t="shared" si="63"/>
        <v>0.25</v>
      </c>
      <c r="AP132" s="1127">
        <f t="shared" si="64"/>
        <v>7.0000000000000007E-2</v>
      </c>
      <c r="AQ132" s="1127">
        <f t="shared" si="65"/>
        <v>0.03</v>
      </c>
      <c r="AR132" s="1126">
        <f t="shared" si="66"/>
        <v>0.2</v>
      </c>
      <c r="AS132" s="1127">
        <f t="shared" si="67"/>
        <v>0.56000000000000005</v>
      </c>
      <c r="AT132" s="1127">
        <f t="shared" si="68"/>
        <v>0.14000000000000001</v>
      </c>
      <c r="AU132" s="1127">
        <f t="shared" si="69"/>
        <v>0.12</v>
      </c>
      <c r="AV132" s="1126">
        <f t="shared" si="70"/>
        <v>0.2</v>
      </c>
      <c r="AW132" s="1126">
        <f t="shared" si="71"/>
        <v>21.75</v>
      </c>
      <c r="AX132" s="1126">
        <f t="shared" si="72"/>
        <v>0.35</v>
      </c>
      <c r="AY132" s="1127"/>
      <c r="AZ132" s="1126">
        <f t="shared" si="73"/>
        <v>1.22</v>
      </c>
      <c r="BA132" s="1128">
        <f t="shared" si="74"/>
        <v>21.4</v>
      </c>
      <c r="BB132" s="1129"/>
      <c r="BC132" s="1130"/>
      <c r="BD132" s="1126">
        <f t="shared" si="79"/>
        <v>0</v>
      </c>
      <c r="BE132" s="1126">
        <f t="shared" si="80"/>
        <v>0</v>
      </c>
      <c r="BF132" s="1126">
        <f t="shared" si="81"/>
        <v>0</v>
      </c>
      <c r="BG132" s="1126">
        <f t="shared" si="82"/>
        <v>0</v>
      </c>
      <c r="BH132" s="1131">
        <f t="shared" si="83"/>
        <v>0</v>
      </c>
      <c r="BI132" s="1126">
        <f t="shared" si="84"/>
        <v>0</v>
      </c>
      <c r="BJ132" s="1126">
        <f t="shared" si="85"/>
        <v>0</v>
      </c>
      <c r="BK132" s="1126">
        <f t="shared" si="86"/>
        <v>0</v>
      </c>
      <c r="BL132" s="1126">
        <f t="shared" si="87"/>
        <v>0</v>
      </c>
      <c r="BM132" s="1131">
        <f t="shared" si="88"/>
        <v>0</v>
      </c>
    </row>
    <row r="133" spans="1:65" ht="21" customHeight="1">
      <c r="A133" s="1113" t="s">
        <v>1119</v>
      </c>
      <c r="B133" s="1160" t="s">
        <v>1680</v>
      </c>
      <c r="C133" s="1521">
        <v>20349743</v>
      </c>
      <c r="D133" s="1555" t="s">
        <v>301</v>
      </c>
      <c r="E133" s="1542" t="s">
        <v>20</v>
      </c>
      <c r="F133" s="1169" t="s">
        <v>293</v>
      </c>
      <c r="G133" s="1169" t="s">
        <v>596</v>
      </c>
      <c r="H133" s="1169" t="s">
        <v>596</v>
      </c>
      <c r="I133" s="1174" t="s">
        <v>2292</v>
      </c>
      <c r="J133" s="1113" t="s">
        <v>991</v>
      </c>
      <c r="K133" s="1466">
        <v>42310</v>
      </c>
      <c r="L133" s="1463" t="s">
        <v>1343</v>
      </c>
      <c r="M133" s="1464"/>
      <c r="N133" s="1146" t="s">
        <v>914</v>
      </c>
      <c r="O133" s="1169" t="s">
        <v>39</v>
      </c>
      <c r="P133" s="1559" t="s">
        <v>63</v>
      </c>
      <c r="Q133" s="1169" t="s">
        <v>39</v>
      </c>
      <c r="R133" s="1127">
        <f>VLOOKUP($G$9:$G$278,TABULADOR!$D$6:$E$41,2,0)</f>
        <v>8.484</v>
      </c>
      <c r="S133" s="1120">
        <f t="shared" ref="S133:S164" si="89">DATEDIF($K133,$M$2,"Y")</f>
        <v>6</v>
      </c>
      <c r="T133" s="1109">
        <v>0</v>
      </c>
      <c r="U133" s="1120">
        <f t="shared" ref="U133:U164" si="90">$S133+$T133</f>
        <v>6</v>
      </c>
      <c r="V133" s="1148">
        <f>VLOOKUP($U133,TABULADOR!$A$51:$B$74,2)</f>
        <v>0.12</v>
      </c>
      <c r="W133" s="1148">
        <v>0</v>
      </c>
      <c r="X133" s="1123">
        <v>0</v>
      </c>
      <c r="Y133" s="1149">
        <v>0</v>
      </c>
      <c r="Z133" s="1511">
        <v>15</v>
      </c>
      <c r="AA133" s="1126">
        <f t="shared" si="60"/>
        <v>4.24</v>
      </c>
      <c r="AB133" s="1126">
        <f t="shared" si="61"/>
        <v>0</v>
      </c>
      <c r="AC133" s="1126">
        <f t="shared" si="62"/>
        <v>0.51</v>
      </c>
      <c r="AD133" s="1126">
        <f>VLOOKUP($H$9:$H$1807,TABULADOR!$D$6:$E$41,2,0)-VLOOKUP($G$9:$G$1807,TABULADOR!$D$6:$E$41,2,0)</f>
        <v>0</v>
      </c>
      <c r="AE133" s="1126">
        <f>ROUND((TABULADOR!$D$67)*(GLOBAL!$Y133)/2,)</f>
        <v>0</v>
      </c>
      <c r="AF133" s="1126">
        <f>ROUND(((TABULADOR!$D$67)*(GLOBAL!$Y133)/2)*2,2)</f>
        <v>0</v>
      </c>
      <c r="AG133" s="1119"/>
      <c r="AH133" s="1127">
        <f t="shared" si="77"/>
        <v>4.75</v>
      </c>
      <c r="AI133" s="1150">
        <f t="shared" ref="AI133:AI164" si="91">IF($S133&gt;=1,IF(MONTH($M$2)=MONTH($K133),(((($AA133+$AB133+$AC133+$AD133)*2)/30)*50),0))</f>
        <v>0</v>
      </c>
      <c r="AJ133" s="1126">
        <v>0</v>
      </c>
      <c r="AK133" s="1126">
        <v>11.5</v>
      </c>
      <c r="AL133" s="1126"/>
      <c r="AM133" s="1126"/>
      <c r="AN133" s="1126"/>
      <c r="AO133" s="1127">
        <f t="shared" si="63"/>
        <v>0.18</v>
      </c>
      <c r="AP133" s="1127">
        <f t="shared" si="64"/>
        <v>0.05</v>
      </c>
      <c r="AQ133" s="1127">
        <f t="shared" si="65"/>
        <v>0.02</v>
      </c>
      <c r="AR133" s="1126">
        <f t="shared" si="66"/>
        <v>0.14000000000000001</v>
      </c>
      <c r="AS133" s="1127">
        <f t="shared" si="67"/>
        <v>0.41</v>
      </c>
      <c r="AT133" s="1127">
        <f t="shared" si="68"/>
        <v>0.1</v>
      </c>
      <c r="AU133" s="1127">
        <f t="shared" si="69"/>
        <v>0.08</v>
      </c>
      <c r="AV133" s="1126">
        <f t="shared" si="70"/>
        <v>0.14000000000000001</v>
      </c>
      <c r="AW133" s="1126">
        <f t="shared" si="71"/>
        <v>16.25</v>
      </c>
      <c r="AX133" s="1126">
        <f t="shared" si="72"/>
        <v>0.25</v>
      </c>
      <c r="AY133" s="1127"/>
      <c r="AZ133" s="1126">
        <f t="shared" si="73"/>
        <v>0.87</v>
      </c>
      <c r="BA133" s="1128">
        <f t="shared" si="74"/>
        <v>16</v>
      </c>
      <c r="BB133" s="1129"/>
      <c r="BC133" s="1130"/>
      <c r="BD133" s="1126">
        <f t="shared" ref="BD133:BD164" si="92">($AM133*$BO$5/$BO$6*$BO$7*$BO$8)</f>
        <v>0</v>
      </c>
      <c r="BE133" s="1126">
        <f t="shared" ref="BE133:BE164" si="93">($AM133)*$BQ$2</f>
        <v>0</v>
      </c>
      <c r="BF133" s="1126">
        <f t="shared" ref="BF133:BF164" si="94">($AM133*$BQ$5/$BQ$6*$BQ$7*$BQ$8)</f>
        <v>0</v>
      </c>
      <c r="BG133" s="1126">
        <f t="shared" ref="BG133:BG164" si="95">$AM133*$BS$2</f>
        <v>0</v>
      </c>
      <c r="BH133" s="1131">
        <f t="shared" ref="BH133:BH164" si="96">SUM(BD133:BF133)</f>
        <v>0</v>
      </c>
      <c r="BI133" s="1126">
        <f t="shared" ref="BI133:BI164" si="97">$BD133*$BP$2/$BO$2</f>
        <v>0</v>
      </c>
      <c r="BJ133" s="1126">
        <f t="shared" ref="BJ133:BJ164" si="98">($AM133)*$BR$2</f>
        <v>0</v>
      </c>
      <c r="BK133" s="1126">
        <f t="shared" ref="BK133:BK164" si="99">$BF133*$BT$2/$BU$2</f>
        <v>0</v>
      </c>
      <c r="BL133" s="1126">
        <f t="shared" ref="BL133:BL164" si="100">$AM133*$BS$2</f>
        <v>0</v>
      </c>
      <c r="BM133" s="1131">
        <f t="shared" ref="BM133:BM164" si="101">SUM(BI133:BL133)+BG133</f>
        <v>0</v>
      </c>
    </row>
    <row r="134" spans="1:65" ht="21" customHeight="1">
      <c r="A134" s="1113" t="s">
        <v>1119</v>
      </c>
      <c r="B134" s="1142" t="s">
        <v>1679</v>
      </c>
      <c r="C134" s="1520">
        <v>22019447</v>
      </c>
      <c r="D134" s="1555" t="s">
        <v>302</v>
      </c>
      <c r="E134" s="1541" t="s">
        <v>20</v>
      </c>
      <c r="F134" s="1142" t="s">
        <v>293</v>
      </c>
      <c r="G134" s="1169" t="s">
        <v>596</v>
      </c>
      <c r="H134" s="1169" t="s">
        <v>596</v>
      </c>
      <c r="I134" s="1174" t="s">
        <v>2292</v>
      </c>
      <c r="J134" s="1113" t="s">
        <v>991</v>
      </c>
      <c r="K134" s="1462">
        <v>42552</v>
      </c>
      <c r="L134" s="1463" t="s">
        <v>1344</v>
      </c>
      <c r="M134" s="1464"/>
      <c r="N134" s="1146" t="s">
        <v>914</v>
      </c>
      <c r="O134" s="1142" t="s">
        <v>254</v>
      </c>
      <c r="P134" s="1465" t="s">
        <v>1991</v>
      </c>
      <c r="Q134" s="1142" t="s">
        <v>254</v>
      </c>
      <c r="R134" s="1127">
        <f>VLOOKUP($G$9:$G$278,TABULADOR!$D$6:$E$41,2,0)</f>
        <v>8.484</v>
      </c>
      <c r="S134" s="1120">
        <f t="shared" si="89"/>
        <v>5</v>
      </c>
      <c r="T134" s="1109">
        <v>0</v>
      </c>
      <c r="U134" s="1120">
        <f t="shared" si="90"/>
        <v>5</v>
      </c>
      <c r="V134" s="1148">
        <f>VLOOKUP($U134,TABULADOR!$A$51:$B$74,2)</f>
        <v>0.1</v>
      </c>
      <c r="W134" s="1148">
        <v>0</v>
      </c>
      <c r="X134" s="1123">
        <v>1</v>
      </c>
      <c r="Y134" s="1149">
        <v>1</v>
      </c>
      <c r="Z134" s="1511">
        <v>15</v>
      </c>
      <c r="AA134" s="1126">
        <f t="shared" si="60"/>
        <v>4.24</v>
      </c>
      <c r="AB134" s="1126">
        <f t="shared" si="61"/>
        <v>0</v>
      </c>
      <c r="AC134" s="1126">
        <f t="shared" si="62"/>
        <v>0.42</v>
      </c>
      <c r="AD134" s="1126">
        <f>VLOOKUP($H$9:$H$1807,TABULADOR!$D$6:$E$41,2,0)-VLOOKUP($G$9:$G$1807,TABULADOR!$D$6:$E$41,2,0)</f>
        <v>0</v>
      </c>
      <c r="AE134" s="1126">
        <f>ROUND((TABULADOR!$D$67)*(GLOBAL!$Y134)/2,)</f>
        <v>1</v>
      </c>
      <c r="AF134" s="1126">
        <f>ROUND(((TABULADOR!$D$67)*(GLOBAL!$Y134)/2)*2,2)</f>
        <v>1.75</v>
      </c>
      <c r="AG134" s="1119"/>
      <c r="AH134" s="1127">
        <f t="shared" si="77"/>
        <v>5.66</v>
      </c>
      <c r="AI134" s="1150">
        <f t="shared" si="91"/>
        <v>0</v>
      </c>
      <c r="AJ134" s="1126">
        <v>0</v>
      </c>
      <c r="AK134" s="1126">
        <v>11.5</v>
      </c>
      <c r="AL134" s="1126"/>
      <c r="AM134" s="1126"/>
      <c r="AN134" s="1126"/>
      <c r="AO134" s="1127">
        <f t="shared" si="63"/>
        <v>0.21</v>
      </c>
      <c r="AP134" s="1127">
        <f t="shared" si="64"/>
        <v>0.06</v>
      </c>
      <c r="AQ134" s="1127">
        <f t="shared" si="65"/>
        <v>0.03</v>
      </c>
      <c r="AR134" s="1126">
        <f t="shared" si="66"/>
        <v>0.17</v>
      </c>
      <c r="AS134" s="1127">
        <f t="shared" si="67"/>
        <v>0.47</v>
      </c>
      <c r="AT134" s="1127">
        <f t="shared" si="68"/>
        <v>0.11</v>
      </c>
      <c r="AU134" s="1127">
        <f t="shared" si="69"/>
        <v>0.12</v>
      </c>
      <c r="AV134" s="1126">
        <f t="shared" si="70"/>
        <v>0.17</v>
      </c>
      <c r="AW134" s="1126">
        <f t="shared" si="71"/>
        <v>18.91</v>
      </c>
      <c r="AX134" s="1126">
        <f t="shared" si="72"/>
        <v>0.3</v>
      </c>
      <c r="AY134" s="1127"/>
      <c r="AZ134" s="1126">
        <f t="shared" si="73"/>
        <v>1.04</v>
      </c>
      <c r="BA134" s="1128">
        <f t="shared" si="74"/>
        <v>18.61</v>
      </c>
      <c r="BB134" s="1129"/>
      <c r="BC134" s="1130"/>
      <c r="BD134" s="1126">
        <f t="shared" si="92"/>
        <v>0</v>
      </c>
      <c r="BE134" s="1126">
        <f t="shared" si="93"/>
        <v>0</v>
      </c>
      <c r="BF134" s="1126">
        <f t="shared" si="94"/>
        <v>0</v>
      </c>
      <c r="BG134" s="1126">
        <f t="shared" si="95"/>
        <v>0</v>
      </c>
      <c r="BH134" s="1131">
        <f t="shared" si="96"/>
        <v>0</v>
      </c>
      <c r="BI134" s="1126">
        <f t="shared" si="97"/>
        <v>0</v>
      </c>
      <c r="BJ134" s="1126">
        <f t="shared" si="98"/>
        <v>0</v>
      </c>
      <c r="BK134" s="1126">
        <f t="shared" si="99"/>
        <v>0</v>
      </c>
      <c r="BL134" s="1126">
        <f t="shared" si="100"/>
        <v>0</v>
      </c>
      <c r="BM134" s="1131">
        <f t="shared" si="101"/>
        <v>0</v>
      </c>
    </row>
    <row r="135" spans="1:65" ht="21" customHeight="1">
      <c r="A135" s="1113" t="s">
        <v>1119</v>
      </c>
      <c r="B135" s="1160" t="s">
        <v>1680</v>
      </c>
      <c r="C135" s="1521">
        <v>4849019</v>
      </c>
      <c r="D135" s="1555" t="s">
        <v>303</v>
      </c>
      <c r="E135" s="1542" t="s">
        <v>20</v>
      </c>
      <c r="F135" s="1169" t="s">
        <v>304</v>
      </c>
      <c r="G135" s="1113" t="s">
        <v>433</v>
      </c>
      <c r="H135" s="1113" t="s">
        <v>433</v>
      </c>
      <c r="I135" s="1191" t="s">
        <v>1808</v>
      </c>
      <c r="J135" s="1113" t="s">
        <v>991</v>
      </c>
      <c r="K135" s="1466">
        <v>43549</v>
      </c>
      <c r="L135" s="1463" t="s">
        <v>1345</v>
      </c>
      <c r="M135" s="1464"/>
      <c r="N135" s="1146" t="s">
        <v>914</v>
      </c>
      <c r="O135" s="1169" t="s">
        <v>1714</v>
      </c>
      <c r="P135" s="1134" t="s">
        <v>63</v>
      </c>
      <c r="Q135" s="1140" t="s">
        <v>25</v>
      </c>
      <c r="R135" s="1127">
        <f>VLOOKUP($G$9:$G$278,TABULADOR!$D$6:$E$41,2,0)</f>
        <v>9.968</v>
      </c>
      <c r="S135" s="1120">
        <f t="shared" si="89"/>
        <v>2</v>
      </c>
      <c r="T135" s="1109">
        <v>0</v>
      </c>
      <c r="U135" s="1120">
        <f t="shared" si="90"/>
        <v>2</v>
      </c>
      <c r="V135" s="1148">
        <f>VLOOKUP($U135,TABULADOR!$A$51:$B$74,2)</f>
        <v>0.04</v>
      </c>
      <c r="W135" s="1148">
        <v>0</v>
      </c>
      <c r="X135" s="1123">
        <v>0</v>
      </c>
      <c r="Y135" s="1149">
        <v>0</v>
      </c>
      <c r="Z135" s="1511">
        <v>15</v>
      </c>
      <c r="AA135" s="1126">
        <f t="shared" si="60"/>
        <v>4.9800000000000004</v>
      </c>
      <c r="AB135" s="1126">
        <f t="shared" si="61"/>
        <v>0</v>
      </c>
      <c r="AC135" s="1126">
        <f t="shared" si="62"/>
        <v>0.2</v>
      </c>
      <c r="AD135" s="1126">
        <f>VLOOKUP($H$9:$H$1807,TABULADOR!$D$6:$E$41,2,0)-VLOOKUP($G$9:$G$1807,TABULADOR!$D$6:$E$41,2,0)</f>
        <v>0</v>
      </c>
      <c r="AE135" s="1126">
        <f>ROUND((TABULADOR!$D$67)*(GLOBAL!$Y135)/2,)</f>
        <v>0</v>
      </c>
      <c r="AF135" s="1126">
        <f>ROUND(((TABULADOR!$D$67)*(GLOBAL!$Y135)/2)*2,2)</f>
        <v>0</v>
      </c>
      <c r="AG135" s="1119"/>
      <c r="AH135" s="1127">
        <f t="shared" ref="AH135:AH166" si="102">SUM(AA135:AE135)</f>
        <v>5.1800000000000006</v>
      </c>
      <c r="AI135" s="1150">
        <f t="shared" si="91"/>
        <v>0</v>
      </c>
      <c r="AJ135" s="1126">
        <v>0</v>
      </c>
      <c r="AK135" s="1126">
        <v>11.5</v>
      </c>
      <c r="AL135" s="1126"/>
      <c r="AM135" s="1126"/>
      <c r="AN135" s="1126"/>
      <c r="AO135" s="1127">
        <f t="shared" si="63"/>
        <v>0.19</v>
      </c>
      <c r="AP135" s="1127">
        <f t="shared" si="64"/>
        <v>0.05</v>
      </c>
      <c r="AQ135" s="1127">
        <f t="shared" si="65"/>
        <v>0.02</v>
      </c>
      <c r="AR135" s="1126">
        <f t="shared" si="66"/>
        <v>0.16</v>
      </c>
      <c r="AS135" s="1127">
        <f t="shared" si="67"/>
        <v>0.43</v>
      </c>
      <c r="AT135" s="1127">
        <f t="shared" si="68"/>
        <v>0.1</v>
      </c>
      <c r="AU135" s="1127">
        <f t="shared" si="69"/>
        <v>0.08</v>
      </c>
      <c r="AV135" s="1126">
        <f t="shared" si="70"/>
        <v>0.16</v>
      </c>
      <c r="AW135" s="1126">
        <f t="shared" si="71"/>
        <v>16.68</v>
      </c>
      <c r="AX135" s="1126">
        <f t="shared" si="72"/>
        <v>0.26</v>
      </c>
      <c r="AY135" s="1127"/>
      <c r="AZ135" s="1126">
        <f t="shared" si="73"/>
        <v>0.93</v>
      </c>
      <c r="BA135" s="1128">
        <f t="shared" si="74"/>
        <v>16.420000000000002</v>
      </c>
      <c r="BB135" s="1129"/>
      <c r="BC135" s="1130"/>
      <c r="BD135" s="1126">
        <f t="shared" si="92"/>
        <v>0</v>
      </c>
      <c r="BE135" s="1126">
        <f t="shared" si="93"/>
        <v>0</v>
      </c>
      <c r="BF135" s="1126">
        <f t="shared" si="94"/>
        <v>0</v>
      </c>
      <c r="BG135" s="1126">
        <f t="shared" si="95"/>
        <v>0</v>
      </c>
      <c r="BH135" s="1131">
        <f t="shared" si="96"/>
        <v>0</v>
      </c>
      <c r="BI135" s="1126">
        <f t="shared" si="97"/>
        <v>0</v>
      </c>
      <c r="BJ135" s="1126">
        <f t="shared" si="98"/>
        <v>0</v>
      </c>
      <c r="BK135" s="1126">
        <f t="shared" si="99"/>
        <v>0</v>
      </c>
      <c r="BL135" s="1126">
        <f t="shared" si="100"/>
        <v>0</v>
      </c>
      <c r="BM135" s="1131">
        <f t="shared" si="101"/>
        <v>0</v>
      </c>
    </row>
    <row r="136" spans="1:65" ht="21" customHeight="1">
      <c r="A136" s="1113" t="s">
        <v>1119</v>
      </c>
      <c r="B136" s="1160" t="s">
        <v>1680</v>
      </c>
      <c r="C136" s="1520">
        <v>4998584</v>
      </c>
      <c r="D136" s="1555" t="s">
        <v>305</v>
      </c>
      <c r="E136" s="1541" t="s">
        <v>34</v>
      </c>
      <c r="F136" s="1142" t="s">
        <v>293</v>
      </c>
      <c r="G136" s="1169" t="s">
        <v>596</v>
      </c>
      <c r="H136" s="1169" t="s">
        <v>596</v>
      </c>
      <c r="I136" s="1249" t="s">
        <v>1702</v>
      </c>
      <c r="J136" s="1113" t="s">
        <v>991</v>
      </c>
      <c r="K136" s="1462">
        <v>43160</v>
      </c>
      <c r="L136" s="1463" t="s">
        <v>1346</v>
      </c>
      <c r="M136" s="1464"/>
      <c r="N136" s="1146" t="s">
        <v>914</v>
      </c>
      <c r="O136" s="1142" t="s">
        <v>62</v>
      </c>
      <c r="P136" s="1134" t="s">
        <v>63</v>
      </c>
      <c r="Q136" s="1142" t="s">
        <v>62</v>
      </c>
      <c r="R136" s="1127">
        <f>VLOOKUP($G$9:$G$278,TABULADOR!$D$6:$E$41,2,0)</f>
        <v>8.484</v>
      </c>
      <c r="S136" s="1120">
        <f t="shared" si="89"/>
        <v>3</v>
      </c>
      <c r="T136" s="1109">
        <v>22</v>
      </c>
      <c r="U136" s="1120">
        <f t="shared" si="90"/>
        <v>25</v>
      </c>
      <c r="V136" s="1148">
        <f>VLOOKUP($U136,TABULADOR!$A$51:$B$74,2)</f>
        <v>0.6</v>
      </c>
      <c r="W136" s="1148">
        <v>0</v>
      </c>
      <c r="X136" s="1123">
        <v>0</v>
      </c>
      <c r="Y136" s="1149">
        <v>0</v>
      </c>
      <c r="Z136" s="1511">
        <v>15</v>
      </c>
      <c r="AA136" s="1126">
        <f t="shared" si="60"/>
        <v>4.24</v>
      </c>
      <c r="AB136" s="1126">
        <f t="shared" si="61"/>
        <v>0</v>
      </c>
      <c r="AC136" s="1126">
        <f t="shared" si="62"/>
        <v>2.54</v>
      </c>
      <c r="AD136" s="1126">
        <f>VLOOKUP($H$9:$H$1807,TABULADOR!$D$6:$E$41,2,0)-VLOOKUP($G$9:$G$1807,TABULADOR!$D$6:$E$41,2,0)</f>
        <v>0</v>
      </c>
      <c r="AE136" s="1126">
        <f>ROUND((TABULADOR!$D$67)*(GLOBAL!$Y136)/2,)</f>
        <v>0</v>
      </c>
      <c r="AF136" s="1126">
        <f>ROUND(((TABULADOR!$D$67)*(GLOBAL!$Y136)/2)*2,2)</f>
        <v>0</v>
      </c>
      <c r="AG136" s="1119"/>
      <c r="AH136" s="1127">
        <f t="shared" si="102"/>
        <v>6.78</v>
      </c>
      <c r="AI136" s="1150">
        <f t="shared" si="91"/>
        <v>0</v>
      </c>
      <c r="AJ136" s="1126">
        <v>0</v>
      </c>
      <c r="AK136" s="1126">
        <v>11.5</v>
      </c>
      <c r="AL136" s="1126"/>
      <c r="AM136" s="1126"/>
      <c r="AN136" s="1126"/>
      <c r="AO136" s="1127">
        <f t="shared" si="63"/>
        <v>0.25</v>
      </c>
      <c r="AP136" s="1127">
        <f t="shared" si="64"/>
        <v>7.0000000000000007E-2</v>
      </c>
      <c r="AQ136" s="1127">
        <f t="shared" si="65"/>
        <v>0.03</v>
      </c>
      <c r="AR136" s="1126">
        <f t="shared" si="66"/>
        <v>0.2</v>
      </c>
      <c r="AS136" s="1127">
        <f t="shared" si="67"/>
        <v>0.56000000000000005</v>
      </c>
      <c r="AT136" s="1127">
        <f t="shared" si="68"/>
        <v>0.14000000000000001</v>
      </c>
      <c r="AU136" s="1127">
        <f t="shared" si="69"/>
        <v>0.12</v>
      </c>
      <c r="AV136" s="1126">
        <f t="shared" si="70"/>
        <v>0.2</v>
      </c>
      <c r="AW136" s="1126">
        <f t="shared" si="71"/>
        <v>18.28</v>
      </c>
      <c r="AX136" s="1126">
        <f t="shared" si="72"/>
        <v>0.35</v>
      </c>
      <c r="AY136" s="1127"/>
      <c r="AZ136" s="1126">
        <f t="shared" si="73"/>
        <v>1.22</v>
      </c>
      <c r="BA136" s="1128">
        <f t="shared" si="74"/>
        <v>17.93</v>
      </c>
      <c r="BB136" s="1129"/>
      <c r="BC136" s="1130"/>
      <c r="BD136" s="1126">
        <f t="shared" si="92"/>
        <v>0</v>
      </c>
      <c r="BE136" s="1126">
        <f t="shared" si="93"/>
        <v>0</v>
      </c>
      <c r="BF136" s="1126">
        <f t="shared" si="94"/>
        <v>0</v>
      </c>
      <c r="BG136" s="1126">
        <f t="shared" si="95"/>
        <v>0</v>
      </c>
      <c r="BH136" s="1131">
        <f t="shared" si="96"/>
        <v>0</v>
      </c>
      <c r="BI136" s="1126">
        <f t="shared" si="97"/>
        <v>0</v>
      </c>
      <c r="BJ136" s="1126">
        <f t="shared" si="98"/>
        <v>0</v>
      </c>
      <c r="BK136" s="1126">
        <f t="shared" si="99"/>
        <v>0</v>
      </c>
      <c r="BL136" s="1126">
        <f t="shared" si="100"/>
        <v>0</v>
      </c>
      <c r="BM136" s="1131">
        <f t="shared" si="101"/>
        <v>0</v>
      </c>
    </row>
    <row r="137" spans="1:65" ht="21" customHeight="1">
      <c r="A137" s="1113" t="s">
        <v>1119</v>
      </c>
      <c r="B137" s="1142" t="s">
        <v>972</v>
      </c>
      <c r="C137" s="1521">
        <v>8191921</v>
      </c>
      <c r="D137" s="1555" t="s">
        <v>306</v>
      </c>
      <c r="E137" s="1542" t="s">
        <v>20</v>
      </c>
      <c r="F137" s="1169" t="s">
        <v>104</v>
      </c>
      <c r="G137" s="1169" t="s">
        <v>252</v>
      </c>
      <c r="H137" s="1169" t="s">
        <v>252</v>
      </c>
      <c r="I137" s="1191" t="s">
        <v>1799</v>
      </c>
      <c r="J137" s="1113" t="s">
        <v>991</v>
      </c>
      <c r="K137" s="1466">
        <v>43160</v>
      </c>
      <c r="L137" s="1463" t="s">
        <v>1347</v>
      </c>
      <c r="M137" s="1464"/>
      <c r="N137" s="1146" t="s">
        <v>914</v>
      </c>
      <c r="O137" s="1169" t="s">
        <v>62</v>
      </c>
      <c r="P137" s="1465" t="s">
        <v>2329</v>
      </c>
      <c r="Q137" s="1169" t="s">
        <v>62</v>
      </c>
      <c r="R137" s="1127">
        <f>VLOOKUP($G$9:$G$278,TABULADOR!$D$6:$E$41,2,0)</f>
        <v>15.96</v>
      </c>
      <c r="S137" s="1120">
        <f t="shared" si="89"/>
        <v>3</v>
      </c>
      <c r="T137" s="1109">
        <v>0</v>
      </c>
      <c r="U137" s="1120">
        <f t="shared" si="90"/>
        <v>3</v>
      </c>
      <c r="V137" s="1148">
        <f>VLOOKUP($U137,TABULADOR!$A$51:$B$74,2)</f>
        <v>0.06</v>
      </c>
      <c r="W137" s="1148">
        <v>0.3</v>
      </c>
      <c r="X137" s="1123">
        <v>1</v>
      </c>
      <c r="Y137" s="1149">
        <v>1</v>
      </c>
      <c r="Z137" s="1511">
        <v>15</v>
      </c>
      <c r="AA137" s="1126">
        <f t="shared" si="60"/>
        <v>7.98</v>
      </c>
      <c r="AB137" s="1126">
        <f t="shared" si="61"/>
        <v>2.39</v>
      </c>
      <c r="AC137" s="1126">
        <f t="shared" si="62"/>
        <v>0.48</v>
      </c>
      <c r="AD137" s="1126">
        <f>VLOOKUP($H$9:$H$1807,TABULADOR!$D$6:$E$41,2,0)-VLOOKUP($G$9:$G$1807,TABULADOR!$D$6:$E$41,2,0)</f>
        <v>0</v>
      </c>
      <c r="AE137" s="1126">
        <f>ROUND((TABULADOR!$D$67)*(GLOBAL!$Y137)/2,)</f>
        <v>1</v>
      </c>
      <c r="AF137" s="1126">
        <f>ROUND(((TABULADOR!$D$67)*(GLOBAL!$Y137)/2)*2,2)</f>
        <v>1.75</v>
      </c>
      <c r="AG137" s="1119"/>
      <c r="AH137" s="1127">
        <f t="shared" si="102"/>
        <v>11.850000000000001</v>
      </c>
      <c r="AI137" s="1150">
        <f t="shared" si="91"/>
        <v>0</v>
      </c>
      <c r="AJ137" s="1126">
        <v>0</v>
      </c>
      <c r="AK137" s="1126">
        <v>11.5</v>
      </c>
      <c r="AL137" s="1126"/>
      <c r="AM137" s="1126"/>
      <c r="AN137" s="1126"/>
      <c r="AO137" s="1127">
        <f t="shared" si="63"/>
        <v>0.44</v>
      </c>
      <c r="AP137" s="1127">
        <f t="shared" si="64"/>
        <v>0.12</v>
      </c>
      <c r="AQ137" s="1127">
        <f t="shared" si="65"/>
        <v>0.05</v>
      </c>
      <c r="AR137" s="1126">
        <f t="shared" si="66"/>
        <v>0.36</v>
      </c>
      <c r="AS137" s="1127">
        <f t="shared" si="67"/>
        <v>0.99</v>
      </c>
      <c r="AT137" s="1127">
        <f t="shared" si="68"/>
        <v>0.24</v>
      </c>
      <c r="AU137" s="1127">
        <f t="shared" si="69"/>
        <v>0.2</v>
      </c>
      <c r="AV137" s="1126">
        <f t="shared" si="70"/>
        <v>0.36</v>
      </c>
      <c r="AW137" s="1126">
        <f t="shared" si="71"/>
        <v>25.1</v>
      </c>
      <c r="AX137" s="1126">
        <f t="shared" si="72"/>
        <v>0.61</v>
      </c>
      <c r="AY137" s="1127"/>
      <c r="AZ137" s="1126">
        <f t="shared" si="73"/>
        <v>2.15</v>
      </c>
      <c r="BA137" s="1128">
        <f t="shared" si="74"/>
        <v>24.49</v>
      </c>
      <c r="BB137" s="1129"/>
      <c r="BC137" s="1130"/>
      <c r="BD137" s="1126">
        <f t="shared" si="92"/>
        <v>0</v>
      </c>
      <c r="BE137" s="1126">
        <f t="shared" si="93"/>
        <v>0</v>
      </c>
      <c r="BF137" s="1126">
        <f t="shared" si="94"/>
        <v>0</v>
      </c>
      <c r="BG137" s="1126">
        <f t="shared" si="95"/>
        <v>0</v>
      </c>
      <c r="BH137" s="1131">
        <f t="shared" si="96"/>
        <v>0</v>
      </c>
      <c r="BI137" s="1126">
        <f t="shared" si="97"/>
        <v>0</v>
      </c>
      <c r="BJ137" s="1126">
        <f t="shared" si="98"/>
        <v>0</v>
      </c>
      <c r="BK137" s="1126">
        <f t="shared" si="99"/>
        <v>0</v>
      </c>
      <c r="BL137" s="1126">
        <f t="shared" si="100"/>
        <v>0</v>
      </c>
      <c r="BM137" s="1131">
        <f t="shared" si="101"/>
        <v>0</v>
      </c>
    </row>
    <row r="138" spans="1:65" ht="21" customHeight="1">
      <c r="A138" s="1113" t="s">
        <v>1119</v>
      </c>
      <c r="B138" s="1142" t="s">
        <v>972</v>
      </c>
      <c r="C138" s="1520">
        <v>8272850</v>
      </c>
      <c r="D138" s="1555" t="s">
        <v>307</v>
      </c>
      <c r="E138" s="1541" t="s">
        <v>34</v>
      </c>
      <c r="F138" s="1142" t="s">
        <v>104</v>
      </c>
      <c r="G138" s="1142" t="s">
        <v>252</v>
      </c>
      <c r="H138" s="1142" t="s">
        <v>252</v>
      </c>
      <c r="I138" s="1469" t="s">
        <v>1765</v>
      </c>
      <c r="J138" s="1113" t="s">
        <v>991</v>
      </c>
      <c r="K138" s="1462">
        <v>43647</v>
      </c>
      <c r="L138" s="1463" t="s">
        <v>1348</v>
      </c>
      <c r="M138" s="1464"/>
      <c r="N138" s="1146" t="s">
        <v>914</v>
      </c>
      <c r="O138" s="1142" t="s">
        <v>126</v>
      </c>
      <c r="P138" s="1465" t="s">
        <v>2333</v>
      </c>
      <c r="Q138" s="1142" t="s">
        <v>126</v>
      </c>
      <c r="R138" s="1127">
        <f>VLOOKUP($G$9:$G$278,TABULADOR!$D$6:$E$41,2,0)</f>
        <v>15.96</v>
      </c>
      <c r="S138" s="1120">
        <f t="shared" si="89"/>
        <v>2</v>
      </c>
      <c r="T138" s="1109">
        <v>0</v>
      </c>
      <c r="U138" s="1120">
        <f t="shared" si="90"/>
        <v>2</v>
      </c>
      <c r="V138" s="1148">
        <f>VLOOKUP($U138,TABULADOR!$A$51:$B$74,2)</f>
        <v>0.04</v>
      </c>
      <c r="W138" s="1148">
        <v>0.3</v>
      </c>
      <c r="X138" s="1123">
        <v>0</v>
      </c>
      <c r="Y138" s="1149">
        <v>0</v>
      </c>
      <c r="Z138" s="1511">
        <v>15</v>
      </c>
      <c r="AA138" s="1126">
        <f t="shared" ref="AA138:AA201" si="103">ROUND($R138/30*$Z138,2)</f>
        <v>7.98</v>
      </c>
      <c r="AB138" s="1126">
        <f t="shared" ref="AB138:AB201" si="104">ROUND($AA138*$W138,2)</f>
        <v>2.39</v>
      </c>
      <c r="AC138" s="1126">
        <f t="shared" ref="AC138:AC201" si="105">ROUND($AA138*$V138,2)</f>
        <v>0.32</v>
      </c>
      <c r="AD138" s="1126">
        <f>VLOOKUP($H$9:$H$1807,TABULADOR!$D$6:$E$41,2,0)-VLOOKUP($G$9:$G$1807,TABULADOR!$D$6:$E$41,2,0)</f>
        <v>0</v>
      </c>
      <c r="AE138" s="1126">
        <f>ROUND((TABULADOR!$D$67)*(GLOBAL!$Y138)/2,)</f>
        <v>0</v>
      </c>
      <c r="AF138" s="1126">
        <f>ROUND(((TABULADOR!$D$67)*(GLOBAL!$Y138)/2)*2,2)</f>
        <v>0</v>
      </c>
      <c r="AG138" s="1119"/>
      <c r="AH138" s="1127">
        <f t="shared" si="102"/>
        <v>10.690000000000001</v>
      </c>
      <c r="AI138" s="1150">
        <f t="shared" si="91"/>
        <v>0</v>
      </c>
      <c r="AJ138" s="1126">
        <v>0</v>
      </c>
      <c r="AK138" s="1126">
        <v>11.5</v>
      </c>
      <c r="AL138" s="1126"/>
      <c r="AM138" s="1126"/>
      <c r="AN138" s="1126"/>
      <c r="AO138" s="1127">
        <f t="shared" ref="AO138:AO201" si="106">ROUND(($AH138*$BO$5/$BO$6*$BO$7*$BO$8),2)</f>
        <v>0.39</v>
      </c>
      <c r="AP138" s="1127">
        <f t="shared" ref="AP138:AP201" si="107">ROUND(($AH138+$AI138)*$BQ$2,2)</f>
        <v>0.11</v>
      </c>
      <c r="AQ138" s="1127">
        <f t="shared" ref="AQ138:AQ201" si="108">ROUND(($AH138*$BQ$5/$BQ$6*$BQ$7*$BQ$8),2)</f>
        <v>0.05</v>
      </c>
      <c r="AR138" s="1126">
        <f t="shared" ref="AR138:AR201" si="109">ROUND(($AH138*$BS$2),2)</f>
        <v>0.32</v>
      </c>
      <c r="AS138" s="1127">
        <f t="shared" ref="AS138:AS201" si="110">ROUND(($AO138*$BP$2/$BO$2),2)</f>
        <v>0.88</v>
      </c>
      <c r="AT138" s="1127">
        <f t="shared" ref="AT138:AT201" si="111">ROUND((($AH138+$AI138)*$BR$2),2)</f>
        <v>0.21</v>
      </c>
      <c r="AU138" s="1127">
        <f t="shared" ref="AU138:AU201" si="112">ROUND(($AQ138*$BT$2/$BU$2),2)</f>
        <v>0.2</v>
      </c>
      <c r="AV138" s="1126">
        <f t="shared" ref="AV138:AV201" si="113">ROUND(($AH138*$BS$2),2)</f>
        <v>0.32</v>
      </c>
      <c r="AW138" s="1126">
        <f t="shared" ref="AW138:AW201" si="114">ROUND(($AH138+$AK138+$AM138+$AL138+$AJ138+$AF138+$AI138),2)</f>
        <v>22.19</v>
      </c>
      <c r="AX138" s="1126">
        <f t="shared" ref="AX138:AX201" si="115">ROUND(($AN138+$AO138+$AP138+$AQ138+$BH138),2)</f>
        <v>0.55000000000000004</v>
      </c>
      <c r="AY138" s="1127"/>
      <c r="AZ138" s="1126">
        <f t="shared" ref="AZ138:AZ201" si="116">ROUND(($AS138+$AT138+$AU138+$AV138+$AR138+$BM138),2)</f>
        <v>1.93</v>
      </c>
      <c r="BA138" s="1128">
        <f t="shared" ref="BA138:BA201" si="117">ROUND(($AW138-$AX138),2)</f>
        <v>21.64</v>
      </c>
      <c r="BB138" s="1129"/>
      <c r="BC138" s="1130"/>
      <c r="BD138" s="1126">
        <f t="shared" si="92"/>
        <v>0</v>
      </c>
      <c r="BE138" s="1126">
        <f t="shared" si="93"/>
        <v>0</v>
      </c>
      <c r="BF138" s="1126">
        <f t="shared" si="94"/>
        <v>0</v>
      </c>
      <c r="BG138" s="1126">
        <f t="shared" si="95"/>
        <v>0</v>
      </c>
      <c r="BH138" s="1131">
        <f t="shared" si="96"/>
        <v>0</v>
      </c>
      <c r="BI138" s="1126">
        <f t="shared" si="97"/>
        <v>0</v>
      </c>
      <c r="BJ138" s="1126">
        <f t="shared" si="98"/>
        <v>0</v>
      </c>
      <c r="BK138" s="1126">
        <f t="shared" si="99"/>
        <v>0</v>
      </c>
      <c r="BL138" s="1126">
        <f t="shared" si="100"/>
        <v>0</v>
      </c>
      <c r="BM138" s="1131">
        <f t="shared" si="101"/>
        <v>0</v>
      </c>
    </row>
    <row r="139" spans="1:65" ht="21" customHeight="1">
      <c r="A139" s="1113" t="s">
        <v>1119</v>
      </c>
      <c r="B139" s="1142" t="s">
        <v>972</v>
      </c>
      <c r="C139" s="1521">
        <v>26559883</v>
      </c>
      <c r="D139" s="1555" t="s">
        <v>308</v>
      </c>
      <c r="E139" s="1542" t="s">
        <v>34</v>
      </c>
      <c r="F139" s="1169" t="s">
        <v>309</v>
      </c>
      <c r="G139" s="1169" t="s">
        <v>146</v>
      </c>
      <c r="H139" s="1169" t="s">
        <v>146</v>
      </c>
      <c r="I139" s="1191" t="s">
        <v>1776</v>
      </c>
      <c r="J139" s="1113" t="s">
        <v>991</v>
      </c>
      <c r="K139" s="1466">
        <v>44228</v>
      </c>
      <c r="L139" s="1463" t="s">
        <v>1349</v>
      </c>
      <c r="M139" s="1464"/>
      <c r="N139" s="1146" t="s">
        <v>914</v>
      </c>
      <c r="O139" s="1169" t="s">
        <v>84</v>
      </c>
      <c r="P139" s="1134" t="s">
        <v>63</v>
      </c>
      <c r="Q139" s="1169" t="s">
        <v>84</v>
      </c>
      <c r="R139" s="1127">
        <f>VLOOKUP($G$9:$G$278,TABULADOR!$D$6:$E$41,2,0)</f>
        <v>7</v>
      </c>
      <c r="S139" s="1120">
        <f t="shared" si="89"/>
        <v>1</v>
      </c>
      <c r="T139" s="1109">
        <v>0</v>
      </c>
      <c r="U139" s="1120">
        <f t="shared" si="90"/>
        <v>1</v>
      </c>
      <c r="V139" s="1148">
        <f>VLOOKUP($U139,TABULADOR!$A$51:$B$74,2)</f>
        <v>0.02</v>
      </c>
      <c r="W139" s="1148">
        <v>0</v>
      </c>
      <c r="X139" s="1123">
        <v>0</v>
      </c>
      <c r="Y139" s="1149">
        <v>0</v>
      </c>
      <c r="Z139" s="1511">
        <v>15</v>
      </c>
      <c r="AA139" s="1126">
        <f t="shared" si="103"/>
        <v>3.5</v>
      </c>
      <c r="AB139" s="1126">
        <f t="shared" si="104"/>
        <v>0</v>
      </c>
      <c r="AC139" s="1126">
        <f t="shared" si="105"/>
        <v>7.0000000000000007E-2</v>
      </c>
      <c r="AD139" s="1126">
        <f>VLOOKUP($H$9:$H$1807,TABULADOR!$D$6:$E$41,2,0)-VLOOKUP($G$9:$G$1807,TABULADOR!$D$6:$E$41,2,0)</f>
        <v>0</v>
      </c>
      <c r="AE139" s="1126">
        <f>ROUND((TABULADOR!$D$67)*(GLOBAL!$Y139)/2,)</f>
        <v>0</v>
      </c>
      <c r="AF139" s="1126">
        <f>ROUND(((TABULADOR!$D$67)*(GLOBAL!$Y139)/2)*2,2)</f>
        <v>0</v>
      </c>
      <c r="AG139" s="1119"/>
      <c r="AH139" s="1127">
        <f t="shared" si="102"/>
        <v>3.57</v>
      </c>
      <c r="AI139" s="1150">
        <f t="shared" si="91"/>
        <v>11.899999999999999</v>
      </c>
      <c r="AJ139" s="1126">
        <v>0</v>
      </c>
      <c r="AK139" s="1126">
        <v>11.5</v>
      </c>
      <c r="AL139" s="1126"/>
      <c r="AM139" s="1126"/>
      <c r="AN139" s="1126"/>
      <c r="AO139" s="1127">
        <f t="shared" si="106"/>
        <v>0.13</v>
      </c>
      <c r="AP139" s="1127">
        <f t="shared" si="107"/>
        <v>0.15</v>
      </c>
      <c r="AQ139" s="1127">
        <f t="shared" si="108"/>
        <v>0.02</v>
      </c>
      <c r="AR139" s="1126">
        <f t="shared" si="109"/>
        <v>0.11</v>
      </c>
      <c r="AS139" s="1127">
        <f t="shared" si="110"/>
        <v>0.28999999999999998</v>
      </c>
      <c r="AT139" s="1127">
        <f t="shared" si="111"/>
        <v>0.31</v>
      </c>
      <c r="AU139" s="1127">
        <f t="shared" si="112"/>
        <v>0.08</v>
      </c>
      <c r="AV139" s="1126">
        <f t="shared" si="113"/>
        <v>0.11</v>
      </c>
      <c r="AW139" s="1126">
        <f t="shared" si="114"/>
        <v>26.97</v>
      </c>
      <c r="AX139" s="1126">
        <f t="shared" si="115"/>
        <v>0.3</v>
      </c>
      <c r="AY139" s="1127"/>
      <c r="AZ139" s="1126">
        <f t="shared" si="116"/>
        <v>0.9</v>
      </c>
      <c r="BA139" s="1128">
        <f t="shared" si="117"/>
        <v>26.67</v>
      </c>
      <c r="BB139" s="1129"/>
      <c r="BC139" s="1130"/>
      <c r="BD139" s="1126">
        <f t="shared" si="92"/>
        <v>0</v>
      </c>
      <c r="BE139" s="1126">
        <f t="shared" si="93"/>
        <v>0</v>
      </c>
      <c r="BF139" s="1126">
        <f t="shared" si="94"/>
        <v>0</v>
      </c>
      <c r="BG139" s="1126">
        <f t="shared" si="95"/>
        <v>0</v>
      </c>
      <c r="BH139" s="1131">
        <f t="shared" si="96"/>
        <v>0</v>
      </c>
      <c r="BI139" s="1126">
        <f t="shared" si="97"/>
        <v>0</v>
      </c>
      <c r="BJ139" s="1126">
        <f t="shared" si="98"/>
        <v>0</v>
      </c>
      <c r="BK139" s="1126">
        <f t="shared" si="99"/>
        <v>0</v>
      </c>
      <c r="BL139" s="1126">
        <f t="shared" si="100"/>
        <v>0</v>
      </c>
      <c r="BM139" s="1131">
        <f t="shared" si="101"/>
        <v>0</v>
      </c>
    </row>
    <row r="140" spans="1:65" ht="21" customHeight="1">
      <c r="A140" s="1113" t="s">
        <v>1119</v>
      </c>
      <c r="B140" s="1142" t="s">
        <v>1679</v>
      </c>
      <c r="C140" s="1521">
        <v>25988463</v>
      </c>
      <c r="D140" s="1555" t="s">
        <v>311</v>
      </c>
      <c r="E140" s="1542" t="s">
        <v>20</v>
      </c>
      <c r="F140" s="1169" t="s">
        <v>289</v>
      </c>
      <c r="G140" s="1169" t="s">
        <v>596</v>
      </c>
      <c r="H140" s="1169" t="s">
        <v>596</v>
      </c>
      <c r="I140" s="1191" t="s">
        <v>1776</v>
      </c>
      <c r="J140" s="1113" t="s">
        <v>991</v>
      </c>
      <c r="K140" s="1466">
        <v>44228</v>
      </c>
      <c r="L140" s="1463" t="s">
        <v>1350</v>
      </c>
      <c r="M140" s="1464"/>
      <c r="N140" s="1146" t="s">
        <v>914</v>
      </c>
      <c r="O140" s="1169" t="s">
        <v>84</v>
      </c>
      <c r="P140" s="1134" t="s">
        <v>63</v>
      </c>
      <c r="Q140" s="1169" t="s">
        <v>84</v>
      </c>
      <c r="R140" s="1127">
        <f>VLOOKUP($G$9:$G$278,TABULADOR!$D$6:$E$41,2,0)</f>
        <v>8.484</v>
      </c>
      <c r="S140" s="1120">
        <f t="shared" si="89"/>
        <v>1</v>
      </c>
      <c r="T140" s="1109">
        <v>0</v>
      </c>
      <c r="U140" s="1120">
        <f t="shared" si="90"/>
        <v>1</v>
      </c>
      <c r="V140" s="1148">
        <f>VLOOKUP($U140,TABULADOR!$A$51:$B$74,2)</f>
        <v>0.02</v>
      </c>
      <c r="W140" s="1148">
        <v>0</v>
      </c>
      <c r="X140" s="1123">
        <v>0</v>
      </c>
      <c r="Y140" s="1149">
        <v>0</v>
      </c>
      <c r="Z140" s="1511">
        <v>15</v>
      </c>
      <c r="AA140" s="1126">
        <f t="shared" si="103"/>
        <v>4.24</v>
      </c>
      <c r="AB140" s="1126">
        <f t="shared" si="104"/>
        <v>0</v>
      </c>
      <c r="AC140" s="1126">
        <f t="shared" si="105"/>
        <v>0.08</v>
      </c>
      <c r="AD140" s="1126">
        <f>VLOOKUP($H$9:$H$1807,TABULADOR!$D$6:$E$41,2,0)-VLOOKUP($G$9:$G$1807,TABULADOR!$D$6:$E$41,2,0)</f>
        <v>0</v>
      </c>
      <c r="AE140" s="1126">
        <f>ROUND((TABULADOR!$D$67)*(GLOBAL!$Y140)/2,)</f>
        <v>0</v>
      </c>
      <c r="AF140" s="1126">
        <f>ROUND(((TABULADOR!$D$67)*(GLOBAL!$Y140)/2)*2,2)</f>
        <v>0</v>
      </c>
      <c r="AG140" s="1119"/>
      <c r="AH140" s="1127">
        <f t="shared" si="102"/>
        <v>4.32</v>
      </c>
      <c r="AI140" s="1150">
        <f t="shared" si="91"/>
        <v>14.400000000000002</v>
      </c>
      <c r="AJ140" s="1126">
        <v>0</v>
      </c>
      <c r="AK140" s="1126">
        <v>11.5</v>
      </c>
      <c r="AL140" s="1126"/>
      <c r="AM140" s="1126"/>
      <c r="AN140" s="1126"/>
      <c r="AO140" s="1127">
        <f t="shared" si="106"/>
        <v>0.16</v>
      </c>
      <c r="AP140" s="1127">
        <f t="shared" si="107"/>
        <v>0.19</v>
      </c>
      <c r="AQ140" s="1127">
        <f t="shared" si="108"/>
        <v>0.02</v>
      </c>
      <c r="AR140" s="1126">
        <f t="shared" si="109"/>
        <v>0.13</v>
      </c>
      <c r="AS140" s="1127">
        <f t="shared" si="110"/>
        <v>0.36</v>
      </c>
      <c r="AT140" s="1127">
        <f t="shared" si="111"/>
        <v>0.37</v>
      </c>
      <c r="AU140" s="1127">
        <f t="shared" si="112"/>
        <v>0.08</v>
      </c>
      <c r="AV140" s="1126">
        <f t="shared" si="113"/>
        <v>0.13</v>
      </c>
      <c r="AW140" s="1126">
        <f t="shared" si="114"/>
        <v>30.22</v>
      </c>
      <c r="AX140" s="1126">
        <f t="shared" si="115"/>
        <v>0.37</v>
      </c>
      <c r="AY140" s="1127"/>
      <c r="AZ140" s="1126">
        <f t="shared" si="116"/>
        <v>1.07</v>
      </c>
      <c r="BA140" s="1128">
        <f t="shared" si="117"/>
        <v>29.85</v>
      </c>
      <c r="BB140" s="1129"/>
      <c r="BC140" s="1130"/>
      <c r="BD140" s="1126">
        <f t="shared" si="92"/>
        <v>0</v>
      </c>
      <c r="BE140" s="1126">
        <f t="shared" si="93"/>
        <v>0</v>
      </c>
      <c r="BF140" s="1126">
        <f t="shared" si="94"/>
        <v>0</v>
      </c>
      <c r="BG140" s="1126">
        <f t="shared" si="95"/>
        <v>0</v>
      </c>
      <c r="BH140" s="1131">
        <f t="shared" si="96"/>
        <v>0</v>
      </c>
      <c r="BI140" s="1126">
        <f t="shared" si="97"/>
        <v>0</v>
      </c>
      <c r="BJ140" s="1126">
        <f t="shared" si="98"/>
        <v>0</v>
      </c>
      <c r="BK140" s="1126">
        <f t="shared" si="99"/>
        <v>0</v>
      </c>
      <c r="BL140" s="1126">
        <f t="shared" si="100"/>
        <v>0</v>
      </c>
      <c r="BM140" s="1131">
        <f t="shared" si="101"/>
        <v>0</v>
      </c>
    </row>
    <row r="141" spans="1:65" ht="21" customHeight="1">
      <c r="A141" s="1113" t="s">
        <v>1119</v>
      </c>
      <c r="B141" s="1142" t="s">
        <v>972</v>
      </c>
      <c r="C141" s="1520">
        <v>8665194</v>
      </c>
      <c r="D141" s="1555" t="s">
        <v>312</v>
      </c>
      <c r="E141" s="1541" t="s">
        <v>20</v>
      </c>
      <c r="F141" s="1142" t="s">
        <v>104</v>
      </c>
      <c r="G141" s="1142" t="s">
        <v>252</v>
      </c>
      <c r="H141" s="1142" t="s">
        <v>252</v>
      </c>
      <c r="I141" s="1363" t="s">
        <v>1769</v>
      </c>
      <c r="J141" s="1113" t="s">
        <v>991</v>
      </c>
      <c r="K141" s="1462">
        <v>43571</v>
      </c>
      <c r="L141" s="1463" t="s">
        <v>1351</v>
      </c>
      <c r="M141" s="1464"/>
      <c r="N141" s="1146" t="s">
        <v>914</v>
      </c>
      <c r="O141" s="1142" t="s">
        <v>50</v>
      </c>
      <c r="P141" s="1465" t="s">
        <v>2340</v>
      </c>
      <c r="Q141" s="1142" t="s">
        <v>50</v>
      </c>
      <c r="R141" s="1127">
        <f>VLOOKUP($G$9:$G$278,TABULADOR!$D$6:$E$41,2,0)</f>
        <v>15.96</v>
      </c>
      <c r="S141" s="1120">
        <f t="shared" si="89"/>
        <v>2</v>
      </c>
      <c r="T141" s="1109">
        <v>0</v>
      </c>
      <c r="U141" s="1120">
        <f t="shared" si="90"/>
        <v>2</v>
      </c>
      <c r="V141" s="1148">
        <f>VLOOKUP($U141,TABULADOR!$A$51:$B$74,2)</f>
        <v>0.04</v>
      </c>
      <c r="W141" s="1148">
        <v>0.3</v>
      </c>
      <c r="X141" s="1123">
        <v>0</v>
      </c>
      <c r="Y141" s="1149">
        <v>0</v>
      </c>
      <c r="Z141" s="1511">
        <v>15</v>
      </c>
      <c r="AA141" s="1126">
        <f t="shared" si="103"/>
        <v>7.98</v>
      </c>
      <c r="AB141" s="1126">
        <f t="shared" si="104"/>
        <v>2.39</v>
      </c>
      <c r="AC141" s="1126">
        <f t="shared" si="105"/>
        <v>0.32</v>
      </c>
      <c r="AD141" s="1126">
        <f>VLOOKUP($H$9:$H$1807,TABULADOR!$D$6:$E$41,2,0)-VLOOKUP($G$9:$G$1807,TABULADOR!$D$6:$E$41,2,0)</f>
        <v>0</v>
      </c>
      <c r="AE141" s="1126">
        <f>ROUND((TABULADOR!$D$67)*(GLOBAL!$Y141)/2,)</f>
        <v>0</v>
      </c>
      <c r="AF141" s="1126">
        <f>ROUND(((TABULADOR!$D$67)*(GLOBAL!$Y141)/2)*2,2)</f>
        <v>0</v>
      </c>
      <c r="AG141" s="1119"/>
      <c r="AH141" s="1127">
        <f t="shared" si="102"/>
        <v>10.690000000000001</v>
      </c>
      <c r="AI141" s="1150">
        <f t="shared" si="91"/>
        <v>0</v>
      </c>
      <c r="AJ141" s="1126">
        <v>0</v>
      </c>
      <c r="AK141" s="1126">
        <v>11.5</v>
      </c>
      <c r="AL141" s="1126"/>
      <c r="AM141" s="1126"/>
      <c r="AN141" s="1126"/>
      <c r="AO141" s="1127">
        <f t="shared" si="106"/>
        <v>0.39</v>
      </c>
      <c r="AP141" s="1127">
        <f t="shared" si="107"/>
        <v>0.11</v>
      </c>
      <c r="AQ141" s="1127">
        <f t="shared" si="108"/>
        <v>0.05</v>
      </c>
      <c r="AR141" s="1126">
        <f t="shared" si="109"/>
        <v>0.32</v>
      </c>
      <c r="AS141" s="1127">
        <f t="shared" si="110"/>
        <v>0.88</v>
      </c>
      <c r="AT141" s="1127">
        <f t="shared" si="111"/>
        <v>0.21</v>
      </c>
      <c r="AU141" s="1127">
        <f t="shared" si="112"/>
        <v>0.2</v>
      </c>
      <c r="AV141" s="1126">
        <f t="shared" si="113"/>
        <v>0.32</v>
      </c>
      <c r="AW141" s="1126">
        <f t="shared" si="114"/>
        <v>22.19</v>
      </c>
      <c r="AX141" s="1126">
        <f t="shared" si="115"/>
        <v>0.55000000000000004</v>
      </c>
      <c r="AY141" s="1127"/>
      <c r="AZ141" s="1126">
        <f t="shared" si="116"/>
        <v>1.93</v>
      </c>
      <c r="BA141" s="1128">
        <f t="shared" si="117"/>
        <v>21.64</v>
      </c>
      <c r="BB141" s="1129"/>
      <c r="BC141" s="1130"/>
      <c r="BD141" s="1126">
        <f t="shared" si="92"/>
        <v>0</v>
      </c>
      <c r="BE141" s="1126">
        <f t="shared" si="93"/>
        <v>0</v>
      </c>
      <c r="BF141" s="1126">
        <f t="shared" si="94"/>
        <v>0</v>
      </c>
      <c r="BG141" s="1126">
        <f t="shared" si="95"/>
        <v>0</v>
      </c>
      <c r="BH141" s="1131">
        <f t="shared" si="96"/>
        <v>0</v>
      </c>
      <c r="BI141" s="1126">
        <f t="shared" si="97"/>
        <v>0</v>
      </c>
      <c r="BJ141" s="1126">
        <f t="shared" si="98"/>
        <v>0</v>
      </c>
      <c r="BK141" s="1126">
        <f t="shared" si="99"/>
        <v>0</v>
      </c>
      <c r="BL141" s="1126">
        <f t="shared" si="100"/>
        <v>0</v>
      </c>
      <c r="BM141" s="1131">
        <f t="shared" si="101"/>
        <v>0</v>
      </c>
    </row>
    <row r="142" spans="1:65" ht="21" customHeight="1">
      <c r="A142" s="1113" t="s">
        <v>1119</v>
      </c>
      <c r="B142" s="1160" t="s">
        <v>971</v>
      </c>
      <c r="C142" s="1521">
        <v>10884164</v>
      </c>
      <c r="D142" s="1555" t="s">
        <v>313</v>
      </c>
      <c r="E142" s="1542" t="s">
        <v>34</v>
      </c>
      <c r="F142" s="1169" t="s">
        <v>104</v>
      </c>
      <c r="G142" s="1169" t="s">
        <v>146</v>
      </c>
      <c r="H142" s="1169" t="s">
        <v>146</v>
      </c>
      <c r="I142" s="1249" t="s">
        <v>1702</v>
      </c>
      <c r="J142" s="1113" t="s">
        <v>2351</v>
      </c>
      <c r="K142" s="1466">
        <v>43119</v>
      </c>
      <c r="L142" s="1463" t="s">
        <v>1352</v>
      </c>
      <c r="M142" s="1464"/>
      <c r="N142" s="1146" t="s">
        <v>914</v>
      </c>
      <c r="O142" s="1169" t="s">
        <v>75</v>
      </c>
      <c r="P142" s="1134" t="s">
        <v>63</v>
      </c>
      <c r="Q142" s="1169" t="s">
        <v>75</v>
      </c>
      <c r="R142" s="1127">
        <f>VLOOKUP($G$9:$G$278,TABULADOR!$D$6:$E$41,2,0)</f>
        <v>7</v>
      </c>
      <c r="S142" s="1120">
        <f t="shared" si="89"/>
        <v>4</v>
      </c>
      <c r="T142" s="1109">
        <v>0</v>
      </c>
      <c r="U142" s="1120">
        <f t="shared" si="90"/>
        <v>4</v>
      </c>
      <c r="V142" s="1148">
        <f>VLOOKUP($U142,TABULADOR!$A$51:$B$74,2)</f>
        <v>0.08</v>
      </c>
      <c r="W142" s="1148">
        <v>0</v>
      </c>
      <c r="X142" s="1123">
        <v>2</v>
      </c>
      <c r="Y142" s="1149">
        <v>2</v>
      </c>
      <c r="Z142" s="1511">
        <v>15</v>
      </c>
      <c r="AA142" s="1126">
        <f t="shared" si="103"/>
        <v>3.5</v>
      </c>
      <c r="AB142" s="1126">
        <f t="shared" si="104"/>
        <v>0</v>
      </c>
      <c r="AC142" s="1126">
        <f t="shared" si="105"/>
        <v>0.28000000000000003</v>
      </c>
      <c r="AD142" s="1126">
        <f>VLOOKUP($H$9:$H$1807,TABULADOR!$D$6:$E$41,2,0)-VLOOKUP($G$9:$G$1807,TABULADOR!$D$6:$E$41,2,0)</f>
        <v>0</v>
      </c>
      <c r="AE142" s="1126">
        <f>ROUND((TABULADOR!$D$67)*(GLOBAL!$Y142)/2,)</f>
        <v>2</v>
      </c>
      <c r="AF142" s="1126">
        <f>ROUND(((TABULADOR!$D$67)*(GLOBAL!$Y142)/2)*2,2)</f>
        <v>3.5</v>
      </c>
      <c r="AG142" s="1119"/>
      <c r="AH142" s="1127">
        <f t="shared" si="102"/>
        <v>5.78</v>
      </c>
      <c r="AI142" s="1150">
        <f t="shared" si="91"/>
        <v>0</v>
      </c>
      <c r="AJ142" s="1126">
        <v>0</v>
      </c>
      <c r="AK142" s="1126">
        <v>11.5</v>
      </c>
      <c r="AL142" s="1126"/>
      <c r="AM142" s="1126"/>
      <c r="AN142" s="1126"/>
      <c r="AO142" s="1127">
        <f t="shared" si="106"/>
        <v>0.21</v>
      </c>
      <c r="AP142" s="1127">
        <f t="shared" si="107"/>
        <v>0.06</v>
      </c>
      <c r="AQ142" s="1127">
        <f t="shared" si="108"/>
        <v>0.03</v>
      </c>
      <c r="AR142" s="1126">
        <f t="shared" si="109"/>
        <v>0.17</v>
      </c>
      <c r="AS142" s="1127">
        <f t="shared" si="110"/>
        <v>0.47</v>
      </c>
      <c r="AT142" s="1127">
        <f t="shared" si="111"/>
        <v>0.12</v>
      </c>
      <c r="AU142" s="1127">
        <f t="shared" si="112"/>
        <v>0.12</v>
      </c>
      <c r="AV142" s="1126">
        <f t="shared" si="113"/>
        <v>0.17</v>
      </c>
      <c r="AW142" s="1126">
        <f t="shared" si="114"/>
        <v>20.78</v>
      </c>
      <c r="AX142" s="1126">
        <f t="shared" si="115"/>
        <v>0.3</v>
      </c>
      <c r="AY142" s="1127"/>
      <c r="AZ142" s="1126">
        <f t="shared" si="116"/>
        <v>1.05</v>
      </c>
      <c r="BA142" s="1128">
        <f t="shared" si="117"/>
        <v>20.48</v>
      </c>
      <c r="BB142" s="1129"/>
      <c r="BC142" s="1130"/>
      <c r="BD142" s="1126">
        <f t="shared" si="92"/>
        <v>0</v>
      </c>
      <c r="BE142" s="1126">
        <f t="shared" si="93"/>
        <v>0</v>
      </c>
      <c r="BF142" s="1126">
        <f t="shared" si="94"/>
        <v>0</v>
      </c>
      <c r="BG142" s="1126">
        <f t="shared" si="95"/>
        <v>0</v>
      </c>
      <c r="BH142" s="1131">
        <f t="shared" si="96"/>
        <v>0</v>
      </c>
      <c r="BI142" s="1126">
        <f t="shared" si="97"/>
        <v>0</v>
      </c>
      <c r="BJ142" s="1126">
        <f t="shared" si="98"/>
        <v>0</v>
      </c>
      <c r="BK142" s="1126">
        <f t="shared" si="99"/>
        <v>0</v>
      </c>
      <c r="BL142" s="1126">
        <f t="shared" si="100"/>
        <v>0</v>
      </c>
      <c r="BM142" s="1131">
        <f t="shared" si="101"/>
        <v>0</v>
      </c>
    </row>
    <row r="143" spans="1:65" ht="21" customHeight="1">
      <c r="A143" s="1113" t="s">
        <v>1119</v>
      </c>
      <c r="B143" s="1160" t="s">
        <v>971</v>
      </c>
      <c r="C143" s="1520">
        <v>11316017</v>
      </c>
      <c r="D143" s="1555" t="s">
        <v>314</v>
      </c>
      <c r="E143" s="1541" t="s">
        <v>34</v>
      </c>
      <c r="F143" s="1142" t="s">
        <v>104</v>
      </c>
      <c r="G143" s="1142" t="s">
        <v>44</v>
      </c>
      <c r="H143" s="1142" t="s">
        <v>44</v>
      </c>
      <c r="I143" s="1191" t="s">
        <v>1799</v>
      </c>
      <c r="J143" s="1113" t="s">
        <v>2351</v>
      </c>
      <c r="K143" s="1462">
        <v>43383</v>
      </c>
      <c r="L143" s="1463" t="s">
        <v>1353</v>
      </c>
      <c r="M143" s="1464"/>
      <c r="N143" s="1146" t="s">
        <v>914</v>
      </c>
      <c r="O143" s="1142" t="s">
        <v>67</v>
      </c>
      <c r="P143" s="1194" t="s">
        <v>2345</v>
      </c>
      <c r="Q143" s="1142" t="s">
        <v>67</v>
      </c>
      <c r="R143" s="1127">
        <f>VLOOKUP($G$9:$G$278,TABULADOR!$D$6:$E$41,2,0)</f>
        <v>11.76</v>
      </c>
      <c r="S143" s="1120">
        <f t="shared" si="89"/>
        <v>3</v>
      </c>
      <c r="T143" s="1109">
        <v>0</v>
      </c>
      <c r="U143" s="1120">
        <f t="shared" si="90"/>
        <v>3</v>
      </c>
      <c r="V143" s="1148">
        <f>VLOOKUP($U143,TABULADOR!$A$51:$B$74,2)</f>
        <v>0.06</v>
      </c>
      <c r="W143" s="1148">
        <v>0</v>
      </c>
      <c r="X143" s="1123">
        <v>1</v>
      </c>
      <c r="Y143" s="1149">
        <v>1</v>
      </c>
      <c r="Z143" s="1511">
        <v>15</v>
      </c>
      <c r="AA143" s="1126">
        <f t="shared" si="103"/>
        <v>5.88</v>
      </c>
      <c r="AB143" s="1126">
        <f t="shared" si="104"/>
        <v>0</v>
      </c>
      <c r="AC143" s="1126">
        <f t="shared" si="105"/>
        <v>0.35</v>
      </c>
      <c r="AD143" s="1126">
        <f>VLOOKUP($H$9:$H$1807,TABULADOR!$D$6:$E$41,2,0)-VLOOKUP($G$9:$G$1807,TABULADOR!$D$6:$E$41,2,0)</f>
        <v>0</v>
      </c>
      <c r="AE143" s="1126">
        <f>ROUND((TABULADOR!$D$67)*(GLOBAL!$Y143)/2,)</f>
        <v>1</v>
      </c>
      <c r="AF143" s="1126">
        <f>ROUND(((TABULADOR!$D$67)*(GLOBAL!$Y143)/2)*2,2)</f>
        <v>1.75</v>
      </c>
      <c r="AG143" s="1119"/>
      <c r="AH143" s="1127">
        <f t="shared" si="102"/>
        <v>7.2299999999999995</v>
      </c>
      <c r="AI143" s="1150">
        <f t="shared" si="91"/>
        <v>0</v>
      </c>
      <c r="AJ143" s="1126">
        <v>0</v>
      </c>
      <c r="AK143" s="1126">
        <v>11.5</v>
      </c>
      <c r="AL143" s="1126"/>
      <c r="AM143" s="1126"/>
      <c r="AN143" s="1126"/>
      <c r="AO143" s="1127">
        <f t="shared" si="106"/>
        <v>0.27</v>
      </c>
      <c r="AP143" s="1127">
        <f t="shared" si="107"/>
        <v>7.0000000000000007E-2</v>
      </c>
      <c r="AQ143" s="1127">
        <f t="shared" si="108"/>
        <v>0.03</v>
      </c>
      <c r="AR143" s="1126">
        <f t="shared" si="109"/>
        <v>0.22</v>
      </c>
      <c r="AS143" s="1127">
        <f t="shared" si="110"/>
        <v>0.61</v>
      </c>
      <c r="AT143" s="1127">
        <f t="shared" si="111"/>
        <v>0.14000000000000001</v>
      </c>
      <c r="AU143" s="1127">
        <f t="shared" si="112"/>
        <v>0.12</v>
      </c>
      <c r="AV143" s="1126">
        <f t="shared" si="113"/>
        <v>0.22</v>
      </c>
      <c r="AW143" s="1126">
        <f t="shared" si="114"/>
        <v>20.48</v>
      </c>
      <c r="AX143" s="1126">
        <f t="shared" si="115"/>
        <v>0.37</v>
      </c>
      <c r="AY143" s="1127"/>
      <c r="AZ143" s="1126">
        <f t="shared" si="116"/>
        <v>1.31</v>
      </c>
      <c r="BA143" s="1128">
        <f t="shared" si="117"/>
        <v>20.11</v>
      </c>
      <c r="BB143" s="1129"/>
      <c r="BC143" s="1130"/>
      <c r="BD143" s="1126">
        <f t="shared" si="92"/>
        <v>0</v>
      </c>
      <c r="BE143" s="1126">
        <f t="shared" si="93"/>
        <v>0</v>
      </c>
      <c r="BF143" s="1126">
        <f t="shared" si="94"/>
        <v>0</v>
      </c>
      <c r="BG143" s="1126">
        <f t="shared" si="95"/>
        <v>0</v>
      </c>
      <c r="BH143" s="1131">
        <f t="shared" si="96"/>
        <v>0</v>
      </c>
      <c r="BI143" s="1126">
        <f t="shared" si="97"/>
        <v>0</v>
      </c>
      <c r="BJ143" s="1126">
        <f t="shared" si="98"/>
        <v>0</v>
      </c>
      <c r="BK143" s="1126">
        <f t="shared" si="99"/>
        <v>0</v>
      </c>
      <c r="BL143" s="1126">
        <f t="shared" si="100"/>
        <v>0</v>
      </c>
      <c r="BM143" s="1131">
        <f t="shared" si="101"/>
        <v>0</v>
      </c>
    </row>
    <row r="144" spans="1:65" ht="21" customHeight="1">
      <c r="A144" s="1113" t="s">
        <v>1119</v>
      </c>
      <c r="B144" s="1160" t="s">
        <v>971</v>
      </c>
      <c r="C144" s="1520">
        <v>12428100</v>
      </c>
      <c r="D144" s="1555" t="s">
        <v>317</v>
      </c>
      <c r="E144" s="1541" t="s">
        <v>20</v>
      </c>
      <c r="F144" s="1142" t="s">
        <v>104</v>
      </c>
      <c r="G144" s="1142" t="s">
        <v>146</v>
      </c>
      <c r="H144" s="1142" t="s">
        <v>146</v>
      </c>
      <c r="I144" s="1249" t="s">
        <v>1802</v>
      </c>
      <c r="J144" s="1113" t="s">
        <v>2351</v>
      </c>
      <c r="K144" s="1462">
        <v>43116</v>
      </c>
      <c r="L144" s="1463" t="s">
        <v>1354</v>
      </c>
      <c r="M144" s="1464"/>
      <c r="N144" s="1146" t="s">
        <v>914</v>
      </c>
      <c r="O144" s="1142" t="s">
        <v>67</v>
      </c>
      <c r="P144" s="1134" t="s">
        <v>63</v>
      </c>
      <c r="Q144" s="1142" t="s">
        <v>67</v>
      </c>
      <c r="R144" s="1127">
        <f>VLOOKUP($G$9:$G$278,TABULADOR!$D$6:$E$41,2,0)</f>
        <v>7</v>
      </c>
      <c r="S144" s="1120">
        <f t="shared" si="89"/>
        <v>4</v>
      </c>
      <c r="T144" s="1109">
        <v>0</v>
      </c>
      <c r="U144" s="1120">
        <f t="shared" si="90"/>
        <v>4</v>
      </c>
      <c r="V144" s="1148">
        <f>VLOOKUP($U144,TABULADOR!$A$51:$B$74,2)</f>
        <v>0.08</v>
      </c>
      <c r="W144" s="1148">
        <v>0</v>
      </c>
      <c r="X144" s="1123">
        <v>1</v>
      </c>
      <c r="Y144" s="1149">
        <v>1</v>
      </c>
      <c r="Z144" s="1511">
        <v>15</v>
      </c>
      <c r="AA144" s="1126">
        <f t="shared" si="103"/>
        <v>3.5</v>
      </c>
      <c r="AB144" s="1126">
        <f t="shared" si="104"/>
        <v>0</v>
      </c>
      <c r="AC144" s="1126">
        <f t="shared" si="105"/>
        <v>0.28000000000000003</v>
      </c>
      <c r="AD144" s="1126">
        <f>VLOOKUP($H$9:$H$1807,TABULADOR!$D$6:$E$41,2,0)-VLOOKUP($G$9:$G$1807,TABULADOR!$D$6:$E$41,2,0)</f>
        <v>0</v>
      </c>
      <c r="AE144" s="1126">
        <f>ROUND((TABULADOR!$D$67)*(GLOBAL!$Y144)/2,)</f>
        <v>1</v>
      </c>
      <c r="AF144" s="1126">
        <f>ROUND(((TABULADOR!$D$67)*(GLOBAL!$Y144)/2)*2,2)</f>
        <v>1.75</v>
      </c>
      <c r="AG144" s="1119"/>
      <c r="AH144" s="1127">
        <f t="shared" si="102"/>
        <v>4.78</v>
      </c>
      <c r="AI144" s="1150">
        <f t="shared" si="91"/>
        <v>0</v>
      </c>
      <c r="AJ144" s="1126">
        <v>0</v>
      </c>
      <c r="AK144" s="1126">
        <v>11.5</v>
      </c>
      <c r="AL144" s="1126"/>
      <c r="AM144" s="1126"/>
      <c r="AN144" s="1126"/>
      <c r="AO144" s="1127">
        <f t="shared" si="106"/>
        <v>0.18</v>
      </c>
      <c r="AP144" s="1127">
        <f t="shared" si="107"/>
        <v>0.05</v>
      </c>
      <c r="AQ144" s="1127">
        <f t="shared" si="108"/>
        <v>0.02</v>
      </c>
      <c r="AR144" s="1126">
        <f t="shared" si="109"/>
        <v>0.14000000000000001</v>
      </c>
      <c r="AS144" s="1127">
        <f t="shared" si="110"/>
        <v>0.41</v>
      </c>
      <c r="AT144" s="1127">
        <f t="shared" si="111"/>
        <v>0.1</v>
      </c>
      <c r="AU144" s="1127">
        <f t="shared" si="112"/>
        <v>0.08</v>
      </c>
      <c r="AV144" s="1126">
        <f t="shared" si="113"/>
        <v>0.14000000000000001</v>
      </c>
      <c r="AW144" s="1126">
        <f t="shared" si="114"/>
        <v>18.03</v>
      </c>
      <c r="AX144" s="1126">
        <f t="shared" si="115"/>
        <v>0.25</v>
      </c>
      <c r="AY144" s="1127"/>
      <c r="AZ144" s="1126">
        <f t="shared" si="116"/>
        <v>0.87</v>
      </c>
      <c r="BA144" s="1128">
        <f t="shared" si="117"/>
        <v>17.78</v>
      </c>
      <c r="BB144" s="1129"/>
      <c r="BC144" s="1130"/>
      <c r="BD144" s="1126">
        <f t="shared" si="92"/>
        <v>0</v>
      </c>
      <c r="BE144" s="1126">
        <f t="shared" si="93"/>
        <v>0</v>
      </c>
      <c r="BF144" s="1126">
        <f t="shared" si="94"/>
        <v>0</v>
      </c>
      <c r="BG144" s="1126">
        <f t="shared" si="95"/>
        <v>0</v>
      </c>
      <c r="BH144" s="1131">
        <f t="shared" si="96"/>
        <v>0</v>
      </c>
      <c r="BI144" s="1126">
        <f t="shared" si="97"/>
        <v>0</v>
      </c>
      <c r="BJ144" s="1126">
        <f t="shared" si="98"/>
        <v>0</v>
      </c>
      <c r="BK144" s="1126">
        <f t="shared" si="99"/>
        <v>0</v>
      </c>
      <c r="BL144" s="1126">
        <f t="shared" si="100"/>
        <v>0</v>
      </c>
      <c r="BM144" s="1131">
        <f t="shared" si="101"/>
        <v>0</v>
      </c>
    </row>
    <row r="145" spans="1:67" ht="21" customHeight="1">
      <c r="A145" s="1113" t="s">
        <v>1119</v>
      </c>
      <c r="B145" s="1160" t="s">
        <v>1680</v>
      </c>
      <c r="C145" s="1521">
        <v>13183147</v>
      </c>
      <c r="D145" s="1555" t="s">
        <v>318</v>
      </c>
      <c r="E145" s="1542" t="s">
        <v>20</v>
      </c>
      <c r="F145" s="1169" t="s">
        <v>293</v>
      </c>
      <c r="G145" s="1169" t="s">
        <v>596</v>
      </c>
      <c r="H145" s="1169" t="s">
        <v>596</v>
      </c>
      <c r="I145" s="1249" t="s">
        <v>1702</v>
      </c>
      <c r="J145" s="1113" t="s">
        <v>991</v>
      </c>
      <c r="K145" s="1466">
        <v>43171</v>
      </c>
      <c r="L145" s="1463" t="s">
        <v>1355</v>
      </c>
      <c r="M145" s="1464"/>
      <c r="N145" s="1146" t="s">
        <v>914</v>
      </c>
      <c r="O145" s="1169" t="s">
        <v>50</v>
      </c>
      <c r="P145" s="1134" t="s">
        <v>63</v>
      </c>
      <c r="Q145" s="1169" t="s">
        <v>50</v>
      </c>
      <c r="R145" s="1127">
        <f>VLOOKUP($G$9:$G$278,TABULADOR!$D$6:$E$41,2,0)</f>
        <v>8.484</v>
      </c>
      <c r="S145" s="1120">
        <f t="shared" si="89"/>
        <v>3</v>
      </c>
      <c r="T145" s="1109">
        <v>0</v>
      </c>
      <c r="U145" s="1120">
        <f t="shared" si="90"/>
        <v>3</v>
      </c>
      <c r="V145" s="1148">
        <f>VLOOKUP($U145,TABULADOR!$A$51:$B$74,2)</f>
        <v>0.06</v>
      </c>
      <c r="W145" s="1148">
        <v>0</v>
      </c>
      <c r="X145" s="1123">
        <v>2</v>
      </c>
      <c r="Y145" s="1149">
        <v>2</v>
      </c>
      <c r="Z145" s="1511">
        <v>15</v>
      </c>
      <c r="AA145" s="1126">
        <f t="shared" si="103"/>
        <v>4.24</v>
      </c>
      <c r="AB145" s="1126">
        <f t="shared" si="104"/>
        <v>0</v>
      </c>
      <c r="AC145" s="1126">
        <f t="shared" si="105"/>
        <v>0.25</v>
      </c>
      <c r="AD145" s="1126">
        <f>VLOOKUP($H$9:$H$1807,TABULADOR!$D$6:$E$41,2,0)-VLOOKUP($G$9:$G$1807,TABULADOR!$D$6:$E$41,2,0)</f>
        <v>0</v>
      </c>
      <c r="AE145" s="1126">
        <f>ROUND((TABULADOR!$D$67)*(GLOBAL!$Y145)/2,)</f>
        <v>2</v>
      </c>
      <c r="AF145" s="1126">
        <f>ROUND(((TABULADOR!$D$67)*(GLOBAL!$Y145)/2)*2,2)</f>
        <v>3.5</v>
      </c>
      <c r="AG145" s="1119"/>
      <c r="AH145" s="1127">
        <f t="shared" si="102"/>
        <v>6.49</v>
      </c>
      <c r="AI145" s="1150">
        <f t="shared" si="91"/>
        <v>0</v>
      </c>
      <c r="AJ145" s="1126">
        <v>0</v>
      </c>
      <c r="AK145" s="1126">
        <v>11.5</v>
      </c>
      <c r="AL145" s="1126"/>
      <c r="AM145" s="1126"/>
      <c r="AN145" s="1126"/>
      <c r="AO145" s="1127">
        <f t="shared" si="106"/>
        <v>0.24</v>
      </c>
      <c r="AP145" s="1127">
        <f t="shared" si="107"/>
        <v>0.06</v>
      </c>
      <c r="AQ145" s="1127">
        <f t="shared" si="108"/>
        <v>0.03</v>
      </c>
      <c r="AR145" s="1126">
        <f t="shared" si="109"/>
        <v>0.19</v>
      </c>
      <c r="AS145" s="1127">
        <f t="shared" si="110"/>
        <v>0.54</v>
      </c>
      <c r="AT145" s="1127">
        <f t="shared" si="111"/>
        <v>0.13</v>
      </c>
      <c r="AU145" s="1127">
        <f t="shared" si="112"/>
        <v>0.12</v>
      </c>
      <c r="AV145" s="1126">
        <f t="shared" si="113"/>
        <v>0.19</v>
      </c>
      <c r="AW145" s="1126">
        <f t="shared" si="114"/>
        <v>21.49</v>
      </c>
      <c r="AX145" s="1126">
        <f t="shared" si="115"/>
        <v>0.33</v>
      </c>
      <c r="AY145" s="1127"/>
      <c r="AZ145" s="1126">
        <f t="shared" si="116"/>
        <v>1.17</v>
      </c>
      <c r="BA145" s="1128">
        <f t="shared" si="117"/>
        <v>21.16</v>
      </c>
      <c r="BB145" s="1129"/>
      <c r="BC145" s="1130"/>
      <c r="BD145" s="1126">
        <f t="shared" si="92"/>
        <v>0</v>
      </c>
      <c r="BE145" s="1126">
        <f t="shared" si="93"/>
        <v>0</v>
      </c>
      <c r="BF145" s="1126">
        <f t="shared" si="94"/>
        <v>0</v>
      </c>
      <c r="BG145" s="1126">
        <f t="shared" si="95"/>
        <v>0</v>
      </c>
      <c r="BH145" s="1131">
        <f t="shared" si="96"/>
        <v>0</v>
      </c>
      <c r="BI145" s="1126">
        <f t="shared" si="97"/>
        <v>0</v>
      </c>
      <c r="BJ145" s="1126">
        <f t="shared" si="98"/>
        <v>0</v>
      </c>
      <c r="BK145" s="1126">
        <f t="shared" si="99"/>
        <v>0</v>
      </c>
      <c r="BL145" s="1126">
        <f t="shared" si="100"/>
        <v>0</v>
      </c>
      <c r="BM145" s="1131">
        <f t="shared" si="101"/>
        <v>0</v>
      </c>
    </row>
    <row r="146" spans="1:67" ht="21" customHeight="1">
      <c r="A146" s="1113" t="s">
        <v>1119</v>
      </c>
      <c r="B146" s="1160" t="s">
        <v>1680</v>
      </c>
      <c r="C146" s="1520">
        <v>13559613</v>
      </c>
      <c r="D146" s="1555" t="s">
        <v>319</v>
      </c>
      <c r="E146" s="1544" t="s">
        <v>20</v>
      </c>
      <c r="F146" s="1142" t="s">
        <v>289</v>
      </c>
      <c r="G146" s="1169" t="s">
        <v>596</v>
      </c>
      <c r="H146" s="1169" t="s">
        <v>596</v>
      </c>
      <c r="I146" s="1249" t="s">
        <v>1702</v>
      </c>
      <c r="J146" s="1113" t="s">
        <v>991</v>
      </c>
      <c r="K146" s="1462">
        <v>43348</v>
      </c>
      <c r="L146" s="1463" t="s">
        <v>1356</v>
      </c>
      <c r="M146" s="1464"/>
      <c r="N146" s="1146" t="s">
        <v>914</v>
      </c>
      <c r="O146" s="1142" t="s">
        <v>94</v>
      </c>
      <c r="P146" s="1134" t="s">
        <v>63</v>
      </c>
      <c r="Q146" s="1142" t="s">
        <v>94</v>
      </c>
      <c r="R146" s="1127">
        <f>VLOOKUP($G$9:$G$278,TABULADOR!$D$6:$E$41,2,0)</f>
        <v>8.484</v>
      </c>
      <c r="S146" s="1120">
        <f t="shared" si="89"/>
        <v>3</v>
      </c>
      <c r="T146" s="1109">
        <v>0</v>
      </c>
      <c r="U146" s="1120">
        <f t="shared" si="90"/>
        <v>3</v>
      </c>
      <c r="V146" s="1148">
        <f>VLOOKUP($U146,TABULADOR!$A$51:$B$74,2)</f>
        <v>0.06</v>
      </c>
      <c r="W146" s="1148">
        <v>0</v>
      </c>
      <c r="X146" s="1123">
        <v>1</v>
      </c>
      <c r="Y146" s="1149">
        <v>1</v>
      </c>
      <c r="Z146" s="1511">
        <v>15</v>
      </c>
      <c r="AA146" s="1126">
        <f t="shared" si="103"/>
        <v>4.24</v>
      </c>
      <c r="AB146" s="1126">
        <f t="shared" si="104"/>
        <v>0</v>
      </c>
      <c r="AC146" s="1126">
        <f t="shared" si="105"/>
        <v>0.25</v>
      </c>
      <c r="AD146" s="1126">
        <f>VLOOKUP($H$9:$H$1807,TABULADOR!$D$6:$E$41,2,0)-VLOOKUP($G$9:$G$1807,TABULADOR!$D$6:$E$41,2,0)</f>
        <v>0</v>
      </c>
      <c r="AE146" s="1126">
        <f>ROUND((TABULADOR!$D$67)*(GLOBAL!$Y146)/2,)</f>
        <v>1</v>
      </c>
      <c r="AF146" s="1126">
        <f>ROUND(((TABULADOR!$D$67)*(GLOBAL!$Y146)/2)*2,2)</f>
        <v>1.75</v>
      </c>
      <c r="AG146" s="1119"/>
      <c r="AH146" s="1127">
        <f t="shared" si="102"/>
        <v>5.49</v>
      </c>
      <c r="AI146" s="1150">
        <f t="shared" si="91"/>
        <v>0</v>
      </c>
      <c r="AJ146" s="1126">
        <v>0</v>
      </c>
      <c r="AK146" s="1126">
        <v>11.5</v>
      </c>
      <c r="AL146" s="1126"/>
      <c r="AM146" s="1126"/>
      <c r="AN146" s="1126"/>
      <c r="AO146" s="1127">
        <f t="shared" si="106"/>
        <v>0.2</v>
      </c>
      <c r="AP146" s="1127">
        <f t="shared" si="107"/>
        <v>0.05</v>
      </c>
      <c r="AQ146" s="1127">
        <f t="shared" si="108"/>
        <v>0.03</v>
      </c>
      <c r="AR146" s="1126">
        <f t="shared" si="109"/>
        <v>0.16</v>
      </c>
      <c r="AS146" s="1127">
        <f t="shared" si="110"/>
        <v>0.45</v>
      </c>
      <c r="AT146" s="1127">
        <f t="shared" si="111"/>
        <v>0.11</v>
      </c>
      <c r="AU146" s="1127">
        <f t="shared" si="112"/>
        <v>0.12</v>
      </c>
      <c r="AV146" s="1126">
        <f t="shared" si="113"/>
        <v>0.16</v>
      </c>
      <c r="AW146" s="1126">
        <f t="shared" si="114"/>
        <v>18.739999999999998</v>
      </c>
      <c r="AX146" s="1126">
        <f t="shared" si="115"/>
        <v>0.28000000000000003</v>
      </c>
      <c r="AY146" s="1127"/>
      <c r="AZ146" s="1126">
        <f t="shared" si="116"/>
        <v>1</v>
      </c>
      <c r="BA146" s="1128">
        <f t="shared" si="117"/>
        <v>18.46</v>
      </c>
      <c r="BB146" s="1129"/>
      <c r="BC146" s="1130"/>
      <c r="BD146" s="1126">
        <f t="shared" si="92"/>
        <v>0</v>
      </c>
      <c r="BE146" s="1126">
        <f t="shared" si="93"/>
        <v>0</v>
      </c>
      <c r="BF146" s="1126">
        <f t="shared" si="94"/>
        <v>0</v>
      </c>
      <c r="BG146" s="1126">
        <f t="shared" si="95"/>
        <v>0</v>
      </c>
      <c r="BH146" s="1131">
        <f t="shared" si="96"/>
        <v>0</v>
      </c>
      <c r="BI146" s="1126">
        <f t="shared" si="97"/>
        <v>0</v>
      </c>
      <c r="BJ146" s="1126">
        <f t="shared" si="98"/>
        <v>0</v>
      </c>
      <c r="BK146" s="1126">
        <f t="shared" si="99"/>
        <v>0</v>
      </c>
      <c r="BL146" s="1126">
        <f t="shared" si="100"/>
        <v>0</v>
      </c>
      <c r="BM146" s="1131">
        <f t="shared" si="101"/>
        <v>0</v>
      </c>
    </row>
    <row r="147" spans="1:67" ht="21" customHeight="1">
      <c r="A147" s="1113" t="s">
        <v>1119</v>
      </c>
      <c r="B147" s="1160" t="s">
        <v>1680</v>
      </c>
      <c r="C147" s="1521">
        <v>13982777</v>
      </c>
      <c r="D147" s="1555" t="s">
        <v>320</v>
      </c>
      <c r="E147" s="1545" t="s">
        <v>34</v>
      </c>
      <c r="F147" s="1169" t="s">
        <v>289</v>
      </c>
      <c r="G147" s="1169" t="s">
        <v>596</v>
      </c>
      <c r="H147" s="1169" t="s">
        <v>596</v>
      </c>
      <c r="I147" s="1249" t="s">
        <v>1702</v>
      </c>
      <c r="J147" s="1113" t="s">
        <v>991</v>
      </c>
      <c r="K147" s="1466">
        <v>43119</v>
      </c>
      <c r="L147" s="1463" t="s">
        <v>1357</v>
      </c>
      <c r="M147" s="1464"/>
      <c r="N147" s="1146" t="s">
        <v>914</v>
      </c>
      <c r="O147" s="1169" t="s">
        <v>75</v>
      </c>
      <c r="P147" s="1134" t="s">
        <v>63</v>
      </c>
      <c r="Q147" s="1169" t="s">
        <v>75</v>
      </c>
      <c r="R147" s="1127">
        <f>VLOOKUP($G$9:$G$278,TABULADOR!$D$6:$E$41,2,0)</f>
        <v>8.484</v>
      </c>
      <c r="S147" s="1120">
        <f t="shared" si="89"/>
        <v>4</v>
      </c>
      <c r="T147" s="1109">
        <v>0</v>
      </c>
      <c r="U147" s="1120">
        <f t="shared" si="90"/>
        <v>4</v>
      </c>
      <c r="V147" s="1148">
        <f>VLOOKUP($U147,TABULADOR!$A$51:$B$74,2)</f>
        <v>0.08</v>
      </c>
      <c r="W147" s="1148">
        <v>0</v>
      </c>
      <c r="X147" s="1123">
        <v>1</v>
      </c>
      <c r="Y147" s="1149">
        <v>1</v>
      </c>
      <c r="Z147" s="1511">
        <v>15</v>
      </c>
      <c r="AA147" s="1126">
        <f t="shared" si="103"/>
        <v>4.24</v>
      </c>
      <c r="AB147" s="1126">
        <f t="shared" si="104"/>
        <v>0</v>
      </c>
      <c r="AC147" s="1126">
        <f t="shared" si="105"/>
        <v>0.34</v>
      </c>
      <c r="AD147" s="1126">
        <f>VLOOKUP($H$9:$H$1807,TABULADOR!$D$6:$E$41,2,0)-VLOOKUP($G$9:$G$1807,TABULADOR!$D$6:$E$41,2,0)</f>
        <v>0</v>
      </c>
      <c r="AE147" s="1126">
        <f>ROUND((TABULADOR!$D$67)*(GLOBAL!$Y147)/2,)</f>
        <v>1</v>
      </c>
      <c r="AF147" s="1126">
        <f>ROUND(((TABULADOR!$D$67)*(GLOBAL!$Y147)/2)*2,2)</f>
        <v>1.75</v>
      </c>
      <c r="AG147" s="1119"/>
      <c r="AH147" s="1127">
        <f t="shared" si="102"/>
        <v>5.58</v>
      </c>
      <c r="AI147" s="1150">
        <f t="shared" si="91"/>
        <v>0</v>
      </c>
      <c r="AJ147" s="1126">
        <v>0</v>
      </c>
      <c r="AK147" s="1126">
        <v>11.5</v>
      </c>
      <c r="AL147" s="1126"/>
      <c r="AM147" s="1126"/>
      <c r="AN147" s="1126"/>
      <c r="AO147" s="1127">
        <f t="shared" si="106"/>
        <v>0.21</v>
      </c>
      <c r="AP147" s="1127">
        <f t="shared" si="107"/>
        <v>0.06</v>
      </c>
      <c r="AQ147" s="1127">
        <f t="shared" si="108"/>
        <v>0.03</v>
      </c>
      <c r="AR147" s="1126">
        <f t="shared" si="109"/>
        <v>0.17</v>
      </c>
      <c r="AS147" s="1127">
        <f t="shared" si="110"/>
        <v>0.47</v>
      </c>
      <c r="AT147" s="1127">
        <f t="shared" si="111"/>
        <v>0.11</v>
      </c>
      <c r="AU147" s="1127">
        <f t="shared" si="112"/>
        <v>0.12</v>
      </c>
      <c r="AV147" s="1126">
        <f t="shared" si="113"/>
        <v>0.17</v>
      </c>
      <c r="AW147" s="1126">
        <f t="shared" si="114"/>
        <v>18.829999999999998</v>
      </c>
      <c r="AX147" s="1126">
        <f t="shared" si="115"/>
        <v>0.3</v>
      </c>
      <c r="AY147" s="1127"/>
      <c r="AZ147" s="1126">
        <f t="shared" si="116"/>
        <v>1.04</v>
      </c>
      <c r="BA147" s="1128">
        <f t="shared" si="117"/>
        <v>18.53</v>
      </c>
      <c r="BB147" s="1129"/>
      <c r="BC147" s="1130"/>
      <c r="BD147" s="1126">
        <f t="shared" si="92"/>
        <v>0</v>
      </c>
      <c r="BE147" s="1126">
        <f t="shared" si="93"/>
        <v>0</v>
      </c>
      <c r="BF147" s="1126">
        <f t="shared" si="94"/>
        <v>0</v>
      </c>
      <c r="BG147" s="1126">
        <f t="shared" si="95"/>
        <v>0</v>
      </c>
      <c r="BH147" s="1131">
        <f t="shared" si="96"/>
        <v>0</v>
      </c>
      <c r="BI147" s="1126">
        <f t="shared" si="97"/>
        <v>0</v>
      </c>
      <c r="BJ147" s="1126">
        <f t="shared" si="98"/>
        <v>0</v>
      </c>
      <c r="BK147" s="1126">
        <f t="shared" si="99"/>
        <v>0</v>
      </c>
      <c r="BL147" s="1126">
        <f t="shared" si="100"/>
        <v>0</v>
      </c>
      <c r="BM147" s="1131">
        <f t="shared" si="101"/>
        <v>0</v>
      </c>
    </row>
    <row r="148" spans="1:67" ht="21" customHeight="1">
      <c r="A148" s="1113" t="s">
        <v>1119</v>
      </c>
      <c r="B148" s="1142" t="s">
        <v>972</v>
      </c>
      <c r="C148" s="1520">
        <v>14017338</v>
      </c>
      <c r="D148" s="1555" t="s">
        <v>321</v>
      </c>
      <c r="E148" s="1541" t="s">
        <v>34</v>
      </c>
      <c r="F148" s="1142" t="s">
        <v>104</v>
      </c>
      <c r="G148" s="1142" t="s">
        <v>263</v>
      </c>
      <c r="H148" s="1142" t="s">
        <v>263</v>
      </c>
      <c r="I148" s="1174" t="s">
        <v>2292</v>
      </c>
      <c r="J148" s="1113" t="s">
        <v>991</v>
      </c>
      <c r="K148" s="1462">
        <v>43571</v>
      </c>
      <c r="L148" s="1463" t="s">
        <v>1358</v>
      </c>
      <c r="M148" s="1464"/>
      <c r="N148" s="1146" t="s">
        <v>914</v>
      </c>
      <c r="O148" s="1169" t="s">
        <v>1714</v>
      </c>
      <c r="P148" s="1194" t="s">
        <v>2345</v>
      </c>
      <c r="Q148" s="1140" t="s">
        <v>25</v>
      </c>
      <c r="R148" s="1127">
        <f>VLOOKUP($G$9:$G$278,TABULADOR!$D$6:$E$41,2,0)</f>
        <v>13.72</v>
      </c>
      <c r="S148" s="1120">
        <f t="shared" si="89"/>
        <v>2</v>
      </c>
      <c r="T148" s="1109">
        <v>21</v>
      </c>
      <c r="U148" s="1120">
        <f t="shared" si="90"/>
        <v>23</v>
      </c>
      <c r="V148" s="1148">
        <f>VLOOKUP($U148,TABULADOR!$A$51:$B$74,2)</f>
        <v>0.6</v>
      </c>
      <c r="W148" s="1148">
        <v>0.2</v>
      </c>
      <c r="X148" s="1123">
        <v>0</v>
      </c>
      <c r="Y148" s="1149">
        <v>0</v>
      </c>
      <c r="Z148" s="1511">
        <v>15</v>
      </c>
      <c r="AA148" s="1126">
        <f t="shared" si="103"/>
        <v>6.86</v>
      </c>
      <c r="AB148" s="1126">
        <f t="shared" si="104"/>
        <v>1.37</v>
      </c>
      <c r="AC148" s="1126">
        <f t="shared" si="105"/>
        <v>4.12</v>
      </c>
      <c r="AD148" s="1126">
        <f>VLOOKUP($H$9:$H$1807,TABULADOR!$D$6:$E$41,2,0)-VLOOKUP($G$9:$G$1807,TABULADOR!$D$6:$E$41,2,0)</f>
        <v>0</v>
      </c>
      <c r="AE148" s="1126">
        <f>ROUND((TABULADOR!$D$67)*(GLOBAL!$Y148)/2,)</f>
        <v>0</v>
      </c>
      <c r="AF148" s="1126">
        <f>ROUND(((TABULADOR!$D$67)*(GLOBAL!$Y148)/2)*2,2)</f>
        <v>0</v>
      </c>
      <c r="AG148" s="1119"/>
      <c r="AH148" s="1127">
        <f t="shared" si="102"/>
        <v>12.350000000000001</v>
      </c>
      <c r="AI148" s="1150">
        <f t="shared" si="91"/>
        <v>0</v>
      </c>
      <c r="AJ148" s="1126">
        <v>0</v>
      </c>
      <c r="AK148" s="1126">
        <v>11.5</v>
      </c>
      <c r="AL148" s="1126"/>
      <c r="AM148" s="1126"/>
      <c r="AN148" s="1126"/>
      <c r="AO148" s="1127">
        <f t="shared" si="106"/>
        <v>0.46</v>
      </c>
      <c r="AP148" s="1127">
        <f t="shared" si="107"/>
        <v>0.12</v>
      </c>
      <c r="AQ148" s="1127">
        <f t="shared" si="108"/>
        <v>0.06</v>
      </c>
      <c r="AR148" s="1126">
        <f t="shared" si="109"/>
        <v>0.37</v>
      </c>
      <c r="AS148" s="1127">
        <f t="shared" si="110"/>
        <v>1.04</v>
      </c>
      <c r="AT148" s="1127">
        <f t="shared" si="111"/>
        <v>0.25</v>
      </c>
      <c r="AU148" s="1127">
        <f t="shared" si="112"/>
        <v>0.24</v>
      </c>
      <c r="AV148" s="1126">
        <f t="shared" si="113"/>
        <v>0.37</v>
      </c>
      <c r="AW148" s="1126">
        <f t="shared" si="114"/>
        <v>23.85</v>
      </c>
      <c r="AX148" s="1126">
        <f t="shared" si="115"/>
        <v>0.64</v>
      </c>
      <c r="AY148" s="1127"/>
      <c r="AZ148" s="1126">
        <f t="shared" si="116"/>
        <v>2.27</v>
      </c>
      <c r="BA148" s="1128">
        <f t="shared" si="117"/>
        <v>23.21</v>
      </c>
      <c r="BB148" s="1129"/>
      <c r="BC148" s="1130"/>
      <c r="BD148" s="1126">
        <f t="shared" si="92"/>
        <v>0</v>
      </c>
      <c r="BE148" s="1126">
        <f t="shared" si="93"/>
        <v>0</v>
      </c>
      <c r="BF148" s="1126">
        <f t="shared" si="94"/>
        <v>0</v>
      </c>
      <c r="BG148" s="1126">
        <f t="shared" si="95"/>
        <v>0</v>
      </c>
      <c r="BH148" s="1131">
        <f t="shared" si="96"/>
        <v>0</v>
      </c>
      <c r="BI148" s="1126">
        <f t="shared" si="97"/>
        <v>0</v>
      </c>
      <c r="BJ148" s="1126">
        <f t="shared" si="98"/>
        <v>0</v>
      </c>
      <c r="BK148" s="1126">
        <f t="shared" si="99"/>
        <v>0</v>
      </c>
      <c r="BL148" s="1126">
        <f t="shared" si="100"/>
        <v>0</v>
      </c>
      <c r="BM148" s="1131">
        <f t="shared" si="101"/>
        <v>0</v>
      </c>
    </row>
    <row r="149" spans="1:67" ht="21" customHeight="1">
      <c r="A149" s="1113" t="s">
        <v>1119</v>
      </c>
      <c r="B149" s="1160" t="s">
        <v>971</v>
      </c>
      <c r="C149" s="1520">
        <v>14365247</v>
      </c>
      <c r="D149" s="1555" t="s">
        <v>323</v>
      </c>
      <c r="E149" s="1541" t="s">
        <v>20</v>
      </c>
      <c r="F149" s="1142" t="s">
        <v>104</v>
      </c>
      <c r="G149" s="1142" t="s">
        <v>146</v>
      </c>
      <c r="H149" s="1142" t="s">
        <v>146</v>
      </c>
      <c r="I149" s="1174" t="s">
        <v>2292</v>
      </c>
      <c r="J149" s="1113" t="s">
        <v>2351</v>
      </c>
      <c r="K149" s="1462">
        <v>43313</v>
      </c>
      <c r="L149" s="1463" t="s">
        <v>1360</v>
      </c>
      <c r="M149" s="1464"/>
      <c r="N149" s="1146" t="s">
        <v>914</v>
      </c>
      <c r="O149" s="1169" t="s">
        <v>1714</v>
      </c>
      <c r="P149" s="1559" t="s">
        <v>63</v>
      </c>
      <c r="Q149" s="1140" t="s">
        <v>25</v>
      </c>
      <c r="R149" s="1127">
        <f>VLOOKUP($G$9:$G$278,TABULADOR!$D$6:$E$41,2,0)</f>
        <v>7</v>
      </c>
      <c r="S149" s="1120">
        <f t="shared" si="89"/>
        <v>3</v>
      </c>
      <c r="T149" s="1109">
        <v>0</v>
      </c>
      <c r="U149" s="1120">
        <f t="shared" si="90"/>
        <v>3</v>
      </c>
      <c r="V149" s="1148">
        <f>VLOOKUP($U149,TABULADOR!$A$51:$B$74,2)</f>
        <v>0.06</v>
      </c>
      <c r="W149" s="1148">
        <v>0.2</v>
      </c>
      <c r="X149" s="1123">
        <v>0</v>
      </c>
      <c r="Y149" s="1149">
        <v>0</v>
      </c>
      <c r="Z149" s="1511">
        <v>15</v>
      </c>
      <c r="AA149" s="1126">
        <f t="shared" si="103"/>
        <v>3.5</v>
      </c>
      <c r="AB149" s="1126">
        <f t="shared" si="104"/>
        <v>0.7</v>
      </c>
      <c r="AC149" s="1126">
        <f t="shared" si="105"/>
        <v>0.21</v>
      </c>
      <c r="AD149" s="1126">
        <f>VLOOKUP($H$9:$H$1807,TABULADOR!$D$6:$E$41,2,0)-VLOOKUP($G$9:$G$1807,TABULADOR!$D$6:$E$41,2,0)</f>
        <v>0</v>
      </c>
      <c r="AE149" s="1126">
        <f>ROUND((TABULADOR!$D$67)*(GLOBAL!$Y149)/2,)</f>
        <v>0</v>
      </c>
      <c r="AF149" s="1126">
        <f>ROUND(((TABULADOR!$D$67)*(GLOBAL!$Y149)/2)*2,2)</f>
        <v>0</v>
      </c>
      <c r="AG149" s="1119"/>
      <c r="AH149" s="1127">
        <f t="shared" si="102"/>
        <v>4.41</v>
      </c>
      <c r="AI149" s="1150">
        <f t="shared" si="91"/>
        <v>0</v>
      </c>
      <c r="AJ149" s="1126">
        <v>0</v>
      </c>
      <c r="AK149" s="1126">
        <v>11.5</v>
      </c>
      <c r="AL149" s="1126"/>
      <c r="AM149" s="1126"/>
      <c r="AN149" s="1126"/>
      <c r="AO149" s="1127">
        <f t="shared" si="106"/>
        <v>0.16</v>
      </c>
      <c r="AP149" s="1127">
        <f t="shared" si="107"/>
        <v>0.04</v>
      </c>
      <c r="AQ149" s="1127">
        <f t="shared" si="108"/>
        <v>0.02</v>
      </c>
      <c r="AR149" s="1126">
        <f t="shared" si="109"/>
        <v>0.13</v>
      </c>
      <c r="AS149" s="1127">
        <f t="shared" si="110"/>
        <v>0.36</v>
      </c>
      <c r="AT149" s="1127">
        <f t="shared" si="111"/>
        <v>0.09</v>
      </c>
      <c r="AU149" s="1127">
        <f t="shared" si="112"/>
        <v>0.08</v>
      </c>
      <c r="AV149" s="1126">
        <f t="shared" si="113"/>
        <v>0.13</v>
      </c>
      <c r="AW149" s="1126">
        <f t="shared" si="114"/>
        <v>15.91</v>
      </c>
      <c r="AX149" s="1126">
        <f t="shared" si="115"/>
        <v>0.22</v>
      </c>
      <c r="AY149" s="1127"/>
      <c r="AZ149" s="1126">
        <f t="shared" si="116"/>
        <v>0.79</v>
      </c>
      <c r="BA149" s="1128">
        <f t="shared" si="117"/>
        <v>15.69</v>
      </c>
      <c r="BB149" s="1129"/>
      <c r="BC149" s="1130"/>
      <c r="BD149" s="1126">
        <f t="shared" si="92"/>
        <v>0</v>
      </c>
      <c r="BE149" s="1126">
        <f t="shared" si="93"/>
        <v>0</v>
      </c>
      <c r="BF149" s="1126">
        <f t="shared" si="94"/>
        <v>0</v>
      </c>
      <c r="BG149" s="1126">
        <f t="shared" si="95"/>
        <v>0</v>
      </c>
      <c r="BH149" s="1131">
        <f t="shared" si="96"/>
        <v>0</v>
      </c>
      <c r="BI149" s="1126">
        <f t="shared" si="97"/>
        <v>0</v>
      </c>
      <c r="BJ149" s="1126">
        <f t="shared" si="98"/>
        <v>0</v>
      </c>
      <c r="BK149" s="1126">
        <f t="shared" si="99"/>
        <v>0</v>
      </c>
      <c r="BL149" s="1126">
        <f t="shared" si="100"/>
        <v>0</v>
      </c>
      <c r="BM149" s="1131">
        <f t="shared" si="101"/>
        <v>0</v>
      </c>
    </row>
    <row r="150" spans="1:67" ht="21" customHeight="1">
      <c r="A150" s="1113" t="s">
        <v>1119</v>
      </c>
      <c r="B150" s="1160" t="s">
        <v>971</v>
      </c>
      <c r="C150" s="1520">
        <v>14521309</v>
      </c>
      <c r="D150" s="1555" t="s">
        <v>325</v>
      </c>
      <c r="E150" s="1541" t="s">
        <v>20</v>
      </c>
      <c r="F150" s="1142" t="s">
        <v>104</v>
      </c>
      <c r="G150" s="1142" t="s">
        <v>252</v>
      </c>
      <c r="H150" s="1142" t="s">
        <v>252</v>
      </c>
      <c r="I150" s="1191" t="s">
        <v>1766</v>
      </c>
      <c r="J150" s="1113" t="s">
        <v>2351</v>
      </c>
      <c r="K150" s="1462">
        <v>43164</v>
      </c>
      <c r="L150" s="1463" t="s">
        <v>1362</v>
      </c>
      <c r="M150" s="1464"/>
      <c r="N150" s="1146" t="s">
        <v>914</v>
      </c>
      <c r="O150" s="1142" t="s">
        <v>62</v>
      </c>
      <c r="P150" s="1473" t="s">
        <v>2342</v>
      </c>
      <c r="Q150" s="1142" t="s">
        <v>62</v>
      </c>
      <c r="R150" s="1127">
        <f>VLOOKUP($G$9:$G$278,TABULADOR!$D$6:$E$41,2,0)</f>
        <v>15.96</v>
      </c>
      <c r="S150" s="1120">
        <f t="shared" si="89"/>
        <v>3</v>
      </c>
      <c r="T150" s="1109">
        <v>0</v>
      </c>
      <c r="U150" s="1120">
        <f t="shared" si="90"/>
        <v>3</v>
      </c>
      <c r="V150" s="1148">
        <f>VLOOKUP($U150,TABULADOR!$A$51:$B$74,2)</f>
        <v>0.06</v>
      </c>
      <c r="W150" s="1148">
        <v>0.3</v>
      </c>
      <c r="X150" s="1123">
        <v>1</v>
      </c>
      <c r="Y150" s="1149">
        <v>1</v>
      </c>
      <c r="Z150" s="1511">
        <v>15</v>
      </c>
      <c r="AA150" s="1126">
        <f t="shared" si="103"/>
        <v>7.98</v>
      </c>
      <c r="AB150" s="1126">
        <f t="shared" si="104"/>
        <v>2.39</v>
      </c>
      <c r="AC150" s="1126">
        <f t="shared" si="105"/>
        <v>0.48</v>
      </c>
      <c r="AD150" s="1126">
        <f>VLOOKUP($H$9:$H$1807,TABULADOR!$D$6:$E$41,2,0)-VLOOKUP($G$9:$G$1807,TABULADOR!$D$6:$E$41,2,0)</f>
        <v>0</v>
      </c>
      <c r="AE150" s="1126">
        <f>ROUND((TABULADOR!$D$67)*(GLOBAL!$Y150)/2,)</f>
        <v>1</v>
      </c>
      <c r="AF150" s="1126">
        <f>ROUND(((TABULADOR!$D$67)*(GLOBAL!$Y150)/2)*2,2)</f>
        <v>1.75</v>
      </c>
      <c r="AG150" s="1119"/>
      <c r="AH150" s="1127">
        <f t="shared" si="102"/>
        <v>11.850000000000001</v>
      </c>
      <c r="AI150" s="1150">
        <f t="shared" si="91"/>
        <v>0</v>
      </c>
      <c r="AJ150" s="1126">
        <v>0</v>
      </c>
      <c r="AK150" s="1126">
        <v>11.5</v>
      </c>
      <c r="AL150" s="1126"/>
      <c r="AM150" s="1126"/>
      <c r="AN150" s="1126"/>
      <c r="AO150" s="1127">
        <f t="shared" si="106"/>
        <v>0.44</v>
      </c>
      <c r="AP150" s="1127">
        <f t="shared" si="107"/>
        <v>0.12</v>
      </c>
      <c r="AQ150" s="1127">
        <f t="shared" si="108"/>
        <v>0.05</v>
      </c>
      <c r="AR150" s="1126">
        <f t="shared" si="109"/>
        <v>0.36</v>
      </c>
      <c r="AS150" s="1127">
        <f t="shared" si="110"/>
        <v>0.99</v>
      </c>
      <c r="AT150" s="1127">
        <f t="shared" si="111"/>
        <v>0.24</v>
      </c>
      <c r="AU150" s="1127">
        <f t="shared" si="112"/>
        <v>0.2</v>
      </c>
      <c r="AV150" s="1126">
        <f t="shared" si="113"/>
        <v>0.36</v>
      </c>
      <c r="AW150" s="1126">
        <f t="shared" si="114"/>
        <v>25.1</v>
      </c>
      <c r="AX150" s="1126">
        <f t="shared" si="115"/>
        <v>0.61</v>
      </c>
      <c r="AY150" s="1127"/>
      <c r="AZ150" s="1126">
        <f t="shared" si="116"/>
        <v>2.15</v>
      </c>
      <c r="BA150" s="1128">
        <f t="shared" si="117"/>
        <v>24.49</v>
      </c>
      <c r="BB150" s="1129"/>
      <c r="BC150" s="1130"/>
      <c r="BD150" s="1126">
        <f t="shared" si="92"/>
        <v>0</v>
      </c>
      <c r="BE150" s="1126">
        <f t="shared" si="93"/>
        <v>0</v>
      </c>
      <c r="BF150" s="1126">
        <f t="shared" si="94"/>
        <v>0</v>
      </c>
      <c r="BG150" s="1126">
        <f t="shared" si="95"/>
        <v>0</v>
      </c>
      <c r="BH150" s="1131">
        <f t="shared" si="96"/>
        <v>0</v>
      </c>
      <c r="BI150" s="1126">
        <f t="shared" si="97"/>
        <v>0</v>
      </c>
      <c r="BJ150" s="1126">
        <f t="shared" si="98"/>
        <v>0</v>
      </c>
      <c r="BK150" s="1126">
        <f t="shared" si="99"/>
        <v>0</v>
      </c>
      <c r="BL150" s="1126">
        <f t="shared" si="100"/>
        <v>0</v>
      </c>
      <c r="BM150" s="1131">
        <f t="shared" si="101"/>
        <v>0</v>
      </c>
    </row>
    <row r="151" spans="1:67" ht="21" customHeight="1">
      <c r="A151" s="1113" t="s">
        <v>1119</v>
      </c>
      <c r="B151" s="1160" t="s">
        <v>971</v>
      </c>
      <c r="C151" s="1521">
        <v>15623212</v>
      </c>
      <c r="D151" s="1555" t="s">
        <v>326</v>
      </c>
      <c r="E151" s="1542" t="s">
        <v>34</v>
      </c>
      <c r="F151" s="1169" t="s">
        <v>104</v>
      </c>
      <c r="G151" s="1169" t="s">
        <v>252</v>
      </c>
      <c r="H151" s="1169" t="s">
        <v>252</v>
      </c>
      <c r="I151" s="1191" t="s">
        <v>1776</v>
      </c>
      <c r="J151" s="1113" t="s">
        <v>2351</v>
      </c>
      <c r="K151" s="1466">
        <v>43261</v>
      </c>
      <c r="L151" s="1463" t="s">
        <v>1363</v>
      </c>
      <c r="M151" s="1464"/>
      <c r="N151" s="1146" t="s">
        <v>914</v>
      </c>
      <c r="O151" s="1169" t="s">
        <v>84</v>
      </c>
      <c r="P151" s="1465" t="s">
        <v>2336</v>
      </c>
      <c r="Q151" s="1169" t="s">
        <v>84</v>
      </c>
      <c r="R151" s="1127">
        <f>VLOOKUP($G$9:$G$278,TABULADOR!$D$6:$E$41,2,0)</f>
        <v>15.96</v>
      </c>
      <c r="S151" s="1120">
        <f t="shared" si="89"/>
        <v>3</v>
      </c>
      <c r="T151" s="1109">
        <v>0</v>
      </c>
      <c r="U151" s="1120">
        <f t="shared" si="90"/>
        <v>3</v>
      </c>
      <c r="V151" s="1148">
        <f>VLOOKUP($U151,TABULADOR!$A$51:$B$74,2)</f>
        <v>0.06</v>
      </c>
      <c r="W151" s="1148">
        <v>0.3</v>
      </c>
      <c r="X151" s="1123">
        <v>1</v>
      </c>
      <c r="Y151" s="1149">
        <v>1</v>
      </c>
      <c r="Z151" s="1511">
        <v>15</v>
      </c>
      <c r="AA151" s="1126">
        <f t="shared" si="103"/>
        <v>7.98</v>
      </c>
      <c r="AB151" s="1126">
        <f t="shared" si="104"/>
        <v>2.39</v>
      </c>
      <c r="AC151" s="1126">
        <f t="shared" si="105"/>
        <v>0.48</v>
      </c>
      <c r="AD151" s="1126">
        <f>VLOOKUP($H$9:$H$1807,TABULADOR!$D$6:$E$41,2,0)-VLOOKUP($G$9:$G$1807,TABULADOR!$D$6:$E$41,2,0)</f>
        <v>0</v>
      </c>
      <c r="AE151" s="1126">
        <f>ROUND((TABULADOR!$D$67)*(GLOBAL!$Y151)/2,)</f>
        <v>1</v>
      </c>
      <c r="AF151" s="1126">
        <f>ROUND(((TABULADOR!$D$67)*(GLOBAL!$Y151)/2)*2,2)</f>
        <v>1.75</v>
      </c>
      <c r="AG151" s="1119"/>
      <c r="AH151" s="1127">
        <f t="shared" si="102"/>
        <v>11.850000000000001</v>
      </c>
      <c r="AI151" s="1150">
        <f t="shared" si="91"/>
        <v>0</v>
      </c>
      <c r="AJ151" s="1126">
        <v>0</v>
      </c>
      <c r="AK151" s="1126">
        <v>11.5</v>
      </c>
      <c r="AL151" s="1126"/>
      <c r="AM151" s="1126"/>
      <c r="AN151" s="1126"/>
      <c r="AO151" s="1127">
        <f t="shared" si="106"/>
        <v>0.44</v>
      </c>
      <c r="AP151" s="1127">
        <f t="shared" si="107"/>
        <v>0.12</v>
      </c>
      <c r="AQ151" s="1127">
        <f t="shared" si="108"/>
        <v>0.05</v>
      </c>
      <c r="AR151" s="1126">
        <f t="shared" si="109"/>
        <v>0.36</v>
      </c>
      <c r="AS151" s="1127">
        <f t="shared" si="110"/>
        <v>0.99</v>
      </c>
      <c r="AT151" s="1127">
        <f t="shared" si="111"/>
        <v>0.24</v>
      </c>
      <c r="AU151" s="1127">
        <f t="shared" si="112"/>
        <v>0.2</v>
      </c>
      <c r="AV151" s="1126">
        <f t="shared" si="113"/>
        <v>0.36</v>
      </c>
      <c r="AW151" s="1126">
        <f t="shared" si="114"/>
        <v>25.1</v>
      </c>
      <c r="AX151" s="1126">
        <f t="shared" si="115"/>
        <v>0.61</v>
      </c>
      <c r="AY151" s="1127"/>
      <c r="AZ151" s="1126">
        <f t="shared" si="116"/>
        <v>2.15</v>
      </c>
      <c r="BA151" s="1128">
        <f t="shared" si="117"/>
        <v>24.49</v>
      </c>
      <c r="BB151" s="1129"/>
      <c r="BC151" s="1130"/>
      <c r="BD151" s="1126">
        <f t="shared" si="92"/>
        <v>0</v>
      </c>
      <c r="BE151" s="1126">
        <f t="shared" si="93"/>
        <v>0</v>
      </c>
      <c r="BF151" s="1126">
        <f t="shared" si="94"/>
        <v>0</v>
      </c>
      <c r="BG151" s="1126">
        <f t="shared" si="95"/>
        <v>0</v>
      </c>
      <c r="BH151" s="1131">
        <f t="shared" si="96"/>
        <v>0</v>
      </c>
      <c r="BI151" s="1126">
        <f t="shared" si="97"/>
        <v>0</v>
      </c>
      <c r="BJ151" s="1126">
        <f t="shared" si="98"/>
        <v>0</v>
      </c>
      <c r="BK151" s="1126">
        <f t="shared" si="99"/>
        <v>0</v>
      </c>
      <c r="BL151" s="1126">
        <f t="shared" si="100"/>
        <v>0</v>
      </c>
      <c r="BM151" s="1131">
        <f t="shared" si="101"/>
        <v>0</v>
      </c>
    </row>
    <row r="152" spans="1:67" ht="21" customHeight="1">
      <c r="A152" s="1113" t="s">
        <v>1119</v>
      </c>
      <c r="B152" s="1142" t="s">
        <v>972</v>
      </c>
      <c r="C152" s="1520">
        <v>15680408</v>
      </c>
      <c r="D152" s="1555" t="s">
        <v>327</v>
      </c>
      <c r="E152" s="1544" t="s">
        <v>20</v>
      </c>
      <c r="F152" s="1142" t="s">
        <v>104</v>
      </c>
      <c r="G152" s="1142" t="s">
        <v>252</v>
      </c>
      <c r="H152" s="1142" t="s">
        <v>252</v>
      </c>
      <c r="I152" s="1191" t="s">
        <v>1766</v>
      </c>
      <c r="J152" s="1113" t="s">
        <v>991</v>
      </c>
      <c r="K152" s="1462">
        <v>43617</v>
      </c>
      <c r="L152" s="1463" t="s">
        <v>1364</v>
      </c>
      <c r="M152" s="1464"/>
      <c r="N152" s="1146" t="s">
        <v>914</v>
      </c>
      <c r="O152" s="1142" t="s">
        <v>62</v>
      </c>
      <c r="P152" s="1194" t="s">
        <v>477</v>
      </c>
      <c r="Q152" s="1142" t="s">
        <v>62</v>
      </c>
      <c r="R152" s="1127">
        <f>VLOOKUP($G$9:$G$278,TABULADOR!$D$6:$E$41,2,0)</f>
        <v>15.96</v>
      </c>
      <c r="S152" s="1120">
        <f t="shared" si="89"/>
        <v>2</v>
      </c>
      <c r="T152" s="1109">
        <v>0</v>
      </c>
      <c r="U152" s="1120">
        <f t="shared" si="90"/>
        <v>2</v>
      </c>
      <c r="V152" s="1148">
        <f>VLOOKUP($U152,TABULADOR!$A$51:$B$74,2)</f>
        <v>0.04</v>
      </c>
      <c r="W152" s="1148">
        <v>0</v>
      </c>
      <c r="X152" s="1123">
        <v>0</v>
      </c>
      <c r="Y152" s="1149">
        <v>0</v>
      </c>
      <c r="Z152" s="1511">
        <v>15</v>
      </c>
      <c r="AA152" s="1126">
        <f t="shared" si="103"/>
        <v>7.98</v>
      </c>
      <c r="AB152" s="1126">
        <f t="shared" si="104"/>
        <v>0</v>
      </c>
      <c r="AC152" s="1126">
        <f t="shared" si="105"/>
        <v>0.32</v>
      </c>
      <c r="AD152" s="1126">
        <f>VLOOKUP($H$9:$H$1807,TABULADOR!$D$6:$E$41,2,0)-VLOOKUP($G$9:$G$1807,TABULADOR!$D$6:$E$41,2,0)</f>
        <v>0</v>
      </c>
      <c r="AE152" s="1126">
        <f>ROUND((TABULADOR!$D$67)*(GLOBAL!$Y152)/2,)</f>
        <v>0</v>
      </c>
      <c r="AF152" s="1126">
        <f>ROUND(((TABULADOR!$D$67)*(GLOBAL!$Y152)/2)*2,2)</f>
        <v>0</v>
      </c>
      <c r="AG152" s="1119"/>
      <c r="AH152" s="1127">
        <f t="shared" si="102"/>
        <v>8.3000000000000007</v>
      </c>
      <c r="AI152" s="1150">
        <f t="shared" si="91"/>
        <v>0</v>
      </c>
      <c r="AJ152" s="1126">
        <v>0</v>
      </c>
      <c r="AK152" s="1126">
        <v>11.5</v>
      </c>
      <c r="AL152" s="1126"/>
      <c r="AM152" s="1126"/>
      <c r="AN152" s="1126"/>
      <c r="AO152" s="1127">
        <f t="shared" si="106"/>
        <v>0.31</v>
      </c>
      <c r="AP152" s="1127">
        <f t="shared" si="107"/>
        <v>0.08</v>
      </c>
      <c r="AQ152" s="1127">
        <f t="shared" si="108"/>
        <v>0.04</v>
      </c>
      <c r="AR152" s="1126">
        <f t="shared" si="109"/>
        <v>0.25</v>
      </c>
      <c r="AS152" s="1127">
        <f t="shared" si="110"/>
        <v>0.7</v>
      </c>
      <c r="AT152" s="1127">
        <f t="shared" si="111"/>
        <v>0.17</v>
      </c>
      <c r="AU152" s="1127">
        <f t="shared" si="112"/>
        <v>0.16</v>
      </c>
      <c r="AV152" s="1126">
        <f t="shared" si="113"/>
        <v>0.25</v>
      </c>
      <c r="AW152" s="1126">
        <f t="shared" si="114"/>
        <v>19.8</v>
      </c>
      <c r="AX152" s="1126">
        <f t="shared" si="115"/>
        <v>0.43</v>
      </c>
      <c r="AY152" s="1127"/>
      <c r="AZ152" s="1126">
        <f t="shared" si="116"/>
        <v>1.53</v>
      </c>
      <c r="BA152" s="1128">
        <f t="shared" si="117"/>
        <v>19.37</v>
      </c>
      <c r="BB152" s="1129"/>
      <c r="BC152" s="1130"/>
      <c r="BD152" s="1126">
        <f t="shared" si="92"/>
        <v>0</v>
      </c>
      <c r="BE152" s="1126">
        <f t="shared" si="93"/>
        <v>0</v>
      </c>
      <c r="BF152" s="1126">
        <f t="shared" si="94"/>
        <v>0</v>
      </c>
      <c r="BG152" s="1126">
        <f t="shared" si="95"/>
        <v>0</v>
      </c>
      <c r="BH152" s="1131">
        <f t="shared" si="96"/>
        <v>0</v>
      </c>
      <c r="BI152" s="1126">
        <f t="shared" si="97"/>
        <v>0</v>
      </c>
      <c r="BJ152" s="1126">
        <f t="shared" si="98"/>
        <v>0</v>
      </c>
      <c r="BK152" s="1126">
        <f t="shared" si="99"/>
        <v>0</v>
      </c>
      <c r="BL152" s="1126">
        <f t="shared" si="100"/>
        <v>0</v>
      </c>
      <c r="BM152" s="1131">
        <f t="shared" si="101"/>
        <v>0</v>
      </c>
    </row>
    <row r="153" spans="1:67" ht="21" customHeight="1">
      <c r="A153" s="1113" t="s">
        <v>1119</v>
      </c>
      <c r="B153" s="1142" t="s">
        <v>972</v>
      </c>
      <c r="C153" s="1520">
        <v>15987384</v>
      </c>
      <c r="D153" s="1555" t="s">
        <v>329</v>
      </c>
      <c r="E153" s="1544" t="s">
        <v>20</v>
      </c>
      <c r="F153" s="1142" t="s">
        <v>104</v>
      </c>
      <c r="G153" s="1142" t="s">
        <v>252</v>
      </c>
      <c r="H153" s="1142" t="s">
        <v>252</v>
      </c>
      <c r="I153" s="1191" t="s">
        <v>1799</v>
      </c>
      <c r="J153" s="1113" t="s">
        <v>991</v>
      </c>
      <c r="K153" s="1462">
        <v>43678</v>
      </c>
      <c r="L153" s="1463" t="s">
        <v>1366</v>
      </c>
      <c r="M153" s="1464"/>
      <c r="N153" s="1146" t="s">
        <v>914</v>
      </c>
      <c r="O153" s="1142" t="s">
        <v>84</v>
      </c>
      <c r="P153" s="1559" t="s">
        <v>63</v>
      </c>
      <c r="Q153" s="1142" t="s">
        <v>84</v>
      </c>
      <c r="R153" s="1127">
        <f>VLOOKUP($G$9:$G$278,TABULADOR!$D$6:$E$41,2,0)</f>
        <v>15.96</v>
      </c>
      <c r="S153" s="1120">
        <f t="shared" si="89"/>
        <v>2</v>
      </c>
      <c r="T153" s="1109">
        <v>0</v>
      </c>
      <c r="U153" s="1120">
        <f t="shared" si="90"/>
        <v>2</v>
      </c>
      <c r="V153" s="1148">
        <f>VLOOKUP($U153,TABULADOR!$A$51:$B$74,2)</f>
        <v>0.04</v>
      </c>
      <c r="W153" s="1148">
        <v>0</v>
      </c>
      <c r="X153" s="1123">
        <v>0</v>
      </c>
      <c r="Y153" s="1149">
        <v>0</v>
      </c>
      <c r="Z153" s="1511">
        <v>15</v>
      </c>
      <c r="AA153" s="1126">
        <f t="shared" si="103"/>
        <v>7.98</v>
      </c>
      <c r="AB153" s="1126">
        <f t="shared" si="104"/>
        <v>0</v>
      </c>
      <c r="AC153" s="1126">
        <f t="shared" si="105"/>
        <v>0.32</v>
      </c>
      <c r="AD153" s="1126">
        <f>VLOOKUP($H$9:$H$1807,TABULADOR!$D$6:$E$41,2,0)-VLOOKUP($G$9:$G$1807,TABULADOR!$D$6:$E$41,2,0)</f>
        <v>0</v>
      </c>
      <c r="AE153" s="1126">
        <f>ROUND((TABULADOR!$D$67)*(GLOBAL!$Y153)/2,)</f>
        <v>0</v>
      </c>
      <c r="AF153" s="1126">
        <f>ROUND(((TABULADOR!$D$67)*(GLOBAL!$Y153)/2)*2,2)</f>
        <v>0</v>
      </c>
      <c r="AG153" s="1119"/>
      <c r="AH153" s="1127">
        <f t="shared" si="102"/>
        <v>8.3000000000000007</v>
      </c>
      <c r="AI153" s="1150">
        <f t="shared" si="91"/>
        <v>0</v>
      </c>
      <c r="AJ153" s="1126">
        <v>0</v>
      </c>
      <c r="AK153" s="1126">
        <v>11.5</v>
      </c>
      <c r="AL153" s="1126"/>
      <c r="AM153" s="1126"/>
      <c r="AN153" s="1126"/>
      <c r="AO153" s="1127">
        <f t="shared" si="106"/>
        <v>0.31</v>
      </c>
      <c r="AP153" s="1127">
        <f t="shared" si="107"/>
        <v>0.08</v>
      </c>
      <c r="AQ153" s="1127">
        <f t="shared" si="108"/>
        <v>0.04</v>
      </c>
      <c r="AR153" s="1126">
        <f t="shared" si="109"/>
        <v>0.25</v>
      </c>
      <c r="AS153" s="1127">
        <f t="shared" si="110"/>
        <v>0.7</v>
      </c>
      <c r="AT153" s="1127">
        <f t="shared" si="111"/>
        <v>0.17</v>
      </c>
      <c r="AU153" s="1127">
        <f t="shared" si="112"/>
        <v>0.16</v>
      </c>
      <c r="AV153" s="1126">
        <f t="shared" si="113"/>
        <v>0.25</v>
      </c>
      <c r="AW153" s="1126">
        <f t="shared" si="114"/>
        <v>19.8</v>
      </c>
      <c r="AX153" s="1126">
        <f t="shared" si="115"/>
        <v>0.43</v>
      </c>
      <c r="AY153" s="1127"/>
      <c r="AZ153" s="1126">
        <f t="shared" si="116"/>
        <v>1.53</v>
      </c>
      <c r="BA153" s="1128">
        <f t="shared" si="117"/>
        <v>19.37</v>
      </c>
      <c r="BB153" s="1129"/>
      <c r="BC153" s="1130"/>
      <c r="BD153" s="1126">
        <f t="shared" si="92"/>
        <v>0</v>
      </c>
      <c r="BE153" s="1126">
        <f t="shared" si="93"/>
        <v>0</v>
      </c>
      <c r="BF153" s="1126">
        <f t="shared" si="94"/>
        <v>0</v>
      </c>
      <c r="BG153" s="1126">
        <f t="shared" si="95"/>
        <v>0</v>
      </c>
      <c r="BH153" s="1131">
        <f t="shared" si="96"/>
        <v>0</v>
      </c>
      <c r="BI153" s="1126">
        <f t="shared" si="97"/>
        <v>0</v>
      </c>
      <c r="BJ153" s="1126">
        <f t="shared" si="98"/>
        <v>0</v>
      </c>
      <c r="BK153" s="1126">
        <f t="shared" si="99"/>
        <v>0</v>
      </c>
      <c r="BL153" s="1126">
        <f t="shared" si="100"/>
        <v>0</v>
      </c>
      <c r="BM153" s="1131">
        <f t="shared" si="101"/>
        <v>0</v>
      </c>
    </row>
    <row r="154" spans="1:67" ht="21" customHeight="1">
      <c r="A154" s="1113" t="s">
        <v>1119</v>
      </c>
      <c r="B154" s="1160" t="s">
        <v>971</v>
      </c>
      <c r="C154" s="1521">
        <v>16043337</v>
      </c>
      <c r="D154" s="1555" t="s">
        <v>330</v>
      </c>
      <c r="E154" s="1542" t="s">
        <v>34</v>
      </c>
      <c r="F154" s="1169" t="s">
        <v>104</v>
      </c>
      <c r="G154" s="1169" t="s">
        <v>252</v>
      </c>
      <c r="H154" s="1169" t="s">
        <v>252</v>
      </c>
      <c r="I154" s="1249" t="s">
        <v>1802</v>
      </c>
      <c r="J154" s="1113" t="s">
        <v>2351</v>
      </c>
      <c r="K154" s="1466">
        <v>43405</v>
      </c>
      <c r="L154" s="1463" t="s">
        <v>1367</v>
      </c>
      <c r="M154" s="1464"/>
      <c r="N154" s="1146" t="s">
        <v>914</v>
      </c>
      <c r="O154" s="1169" t="s">
        <v>123</v>
      </c>
      <c r="P154" s="1194" t="s">
        <v>477</v>
      </c>
      <c r="Q154" s="1169" t="s">
        <v>123</v>
      </c>
      <c r="R154" s="1127">
        <f>VLOOKUP($G$9:$G$278,TABULADOR!$D$6:$E$41,2,0)</f>
        <v>15.96</v>
      </c>
      <c r="S154" s="1120">
        <f t="shared" si="89"/>
        <v>3</v>
      </c>
      <c r="T154" s="1109">
        <v>0</v>
      </c>
      <c r="U154" s="1120">
        <f t="shared" si="90"/>
        <v>3</v>
      </c>
      <c r="V154" s="1148">
        <f>VLOOKUP($U154,TABULADOR!$A$51:$B$74,2)</f>
        <v>0.06</v>
      </c>
      <c r="W154" s="1148">
        <v>0.3</v>
      </c>
      <c r="X154" s="1123">
        <v>0</v>
      </c>
      <c r="Y154" s="1149">
        <v>0</v>
      </c>
      <c r="Z154" s="1511">
        <v>15</v>
      </c>
      <c r="AA154" s="1126">
        <f t="shared" si="103"/>
        <v>7.98</v>
      </c>
      <c r="AB154" s="1126">
        <f t="shared" si="104"/>
        <v>2.39</v>
      </c>
      <c r="AC154" s="1126">
        <f t="shared" si="105"/>
        <v>0.48</v>
      </c>
      <c r="AD154" s="1126">
        <f>VLOOKUP($H$9:$H$1807,TABULADOR!$D$6:$E$41,2,0)-VLOOKUP($G$9:$G$1807,TABULADOR!$D$6:$E$41,2,0)</f>
        <v>0</v>
      </c>
      <c r="AE154" s="1126">
        <f>ROUND((TABULADOR!$D$67)*(GLOBAL!$Y154)/2,)</f>
        <v>0</v>
      </c>
      <c r="AF154" s="1126">
        <f>ROUND(((TABULADOR!$D$67)*(GLOBAL!$Y154)/2)*2,2)</f>
        <v>0</v>
      </c>
      <c r="AG154" s="1119"/>
      <c r="AH154" s="1127">
        <f t="shared" si="102"/>
        <v>10.850000000000001</v>
      </c>
      <c r="AI154" s="1150">
        <f t="shared" si="91"/>
        <v>0</v>
      </c>
      <c r="AJ154" s="1126">
        <v>0</v>
      </c>
      <c r="AK154" s="1126">
        <v>11.5</v>
      </c>
      <c r="AL154" s="1126"/>
      <c r="AM154" s="1126"/>
      <c r="AN154" s="1126"/>
      <c r="AO154" s="1127">
        <f t="shared" si="106"/>
        <v>0.4</v>
      </c>
      <c r="AP154" s="1127">
        <f t="shared" si="107"/>
        <v>0.11</v>
      </c>
      <c r="AQ154" s="1127">
        <f t="shared" si="108"/>
        <v>0.05</v>
      </c>
      <c r="AR154" s="1126">
        <f t="shared" si="109"/>
        <v>0.33</v>
      </c>
      <c r="AS154" s="1127">
        <f t="shared" si="110"/>
        <v>0.9</v>
      </c>
      <c r="AT154" s="1127">
        <f t="shared" si="111"/>
        <v>0.22</v>
      </c>
      <c r="AU154" s="1127">
        <f t="shared" si="112"/>
        <v>0.2</v>
      </c>
      <c r="AV154" s="1126">
        <f t="shared" si="113"/>
        <v>0.33</v>
      </c>
      <c r="AW154" s="1126">
        <f t="shared" si="114"/>
        <v>22.35</v>
      </c>
      <c r="AX154" s="1126">
        <f t="shared" si="115"/>
        <v>0.56000000000000005</v>
      </c>
      <c r="AY154" s="1127"/>
      <c r="AZ154" s="1126">
        <f t="shared" si="116"/>
        <v>1.98</v>
      </c>
      <c r="BA154" s="1128">
        <f t="shared" si="117"/>
        <v>21.79</v>
      </c>
      <c r="BB154" s="1204"/>
      <c r="BC154" s="1130"/>
      <c r="BD154" s="1126">
        <f t="shared" si="92"/>
        <v>0</v>
      </c>
      <c r="BE154" s="1126">
        <f t="shared" si="93"/>
        <v>0</v>
      </c>
      <c r="BF154" s="1126">
        <f t="shared" si="94"/>
        <v>0</v>
      </c>
      <c r="BG154" s="1126">
        <f t="shared" si="95"/>
        <v>0</v>
      </c>
      <c r="BH154" s="1131">
        <f t="shared" si="96"/>
        <v>0</v>
      </c>
      <c r="BI154" s="1126">
        <f t="shared" si="97"/>
        <v>0</v>
      </c>
      <c r="BJ154" s="1126">
        <f t="shared" si="98"/>
        <v>0</v>
      </c>
      <c r="BK154" s="1126">
        <f t="shared" si="99"/>
        <v>0</v>
      </c>
      <c r="BL154" s="1126">
        <f t="shared" si="100"/>
        <v>0</v>
      </c>
      <c r="BM154" s="1131">
        <f t="shared" si="101"/>
        <v>0</v>
      </c>
      <c r="BN154" s="786" t="s">
        <v>618</v>
      </c>
      <c r="BO154" s="786"/>
    </row>
    <row r="155" spans="1:67" ht="21" customHeight="1">
      <c r="A155" s="1113" t="s">
        <v>1119</v>
      </c>
      <c r="B155" s="1140" t="s">
        <v>970</v>
      </c>
      <c r="C155" s="1521">
        <v>16620542</v>
      </c>
      <c r="D155" s="1555" t="s">
        <v>332</v>
      </c>
      <c r="E155" s="1545" t="s">
        <v>34</v>
      </c>
      <c r="F155" s="1169" t="s">
        <v>333</v>
      </c>
      <c r="G155" s="1142" t="s">
        <v>27</v>
      </c>
      <c r="H155" s="1142" t="s">
        <v>27</v>
      </c>
      <c r="I155" s="1363" t="s">
        <v>161</v>
      </c>
      <c r="J155" s="1174" t="s">
        <v>2351</v>
      </c>
      <c r="K155" s="1466">
        <v>43559</v>
      </c>
      <c r="L155" s="1463" t="s">
        <v>1369</v>
      </c>
      <c r="M155" s="1464"/>
      <c r="N155" s="1146" t="s">
        <v>914</v>
      </c>
      <c r="O155" s="1169" t="s">
        <v>1714</v>
      </c>
      <c r="P155" s="1559" t="s">
        <v>63</v>
      </c>
      <c r="Q155" s="1140" t="s">
        <v>25</v>
      </c>
      <c r="R155" s="1127">
        <f>VLOOKUP($G$9:$G$278,TABULADOR!$D$6:$E$41,2,0)</f>
        <v>23.8</v>
      </c>
      <c r="S155" s="1120">
        <f t="shared" si="89"/>
        <v>2</v>
      </c>
      <c r="T155" s="1109">
        <v>0</v>
      </c>
      <c r="U155" s="1120">
        <f t="shared" si="90"/>
        <v>2</v>
      </c>
      <c r="V155" s="1148">
        <f>VLOOKUP($U155,TABULADOR!$A$51:$B$74,2)</f>
        <v>0.04</v>
      </c>
      <c r="W155" s="1148">
        <v>0</v>
      </c>
      <c r="X155" s="1123">
        <v>1</v>
      </c>
      <c r="Y155" s="1149">
        <v>1</v>
      </c>
      <c r="Z155" s="1511">
        <v>15</v>
      </c>
      <c r="AA155" s="1126">
        <f t="shared" si="103"/>
        <v>11.9</v>
      </c>
      <c r="AB155" s="1126">
        <f t="shared" si="104"/>
        <v>0</v>
      </c>
      <c r="AC155" s="1126">
        <f t="shared" si="105"/>
        <v>0.48</v>
      </c>
      <c r="AD155" s="1126">
        <f>VLOOKUP($H$9:$H$1807,TABULADOR!$D$6:$E$41,2,0)-VLOOKUP($G$9:$G$1807,TABULADOR!$D$6:$E$41,2,0)</f>
        <v>0</v>
      </c>
      <c r="AE155" s="1126">
        <f>ROUND((TABULADOR!$D$67)*(GLOBAL!$Y155)/2,)</f>
        <v>1</v>
      </c>
      <c r="AF155" s="1126">
        <f>ROUND(((TABULADOR!$D$67)*(GLOBAL!$Y155)/2)*2,2)</f>
        <v>1.75</v>
      </c>
      <c r="AG155" s="1119"/>
      <c r="AH155" s="1127">
        <f t="shared" si="102"/>
        <v>13.38</v>
      </c>
      <c r="AI155" s="1150">
        <f t="shared" si="91"/>
        <v>0</v>
      </c>
      <c r="AJ155" s="1126">
        <v>0</v>
      </c>
      <c r="AK155" s="1126">
        <v>11.5</v>
      </c>
      <c r="AL155" s="1126"/>
      <c r="AM155" s="1126"/>
      <c r="AN155" s="1126"/>
      <c r="AO155" s="1127">
        <f t="shared" si="106"/>
        <v>0.49</v>
      </c>
      <c r="AP155" s="1127">
        <f t="shared" si="107"/>
        <v>0.13</v>
      </c>
      <c r="AQ155" s="1127">
        <f t="shared" si="108"/>
        <v>0.06</v>
      </c>
      <c r="AR155" s="1126">
        <f t="shared" si="109"/>
        <v>0.4</v>
      </c>
      <c r="AS155" s="1127">
        <f t="shared" si="110"/>
        <v>1.1000000000000001</v>
      </c>
      <c r="AT155" s="1127">
        <f t="shared" si="111"/>
        <v>0.27</v>
      </c>
      <c r="AU155" s="1127">
        <f t="shared" si="112"/>
        <v>0.24</v>
      </c>
      <c r="AV155" s="1126">
        <f t="shared" si="113"/>
        <v>0.4</v>
      </c>
      <c r="AW155" s="1126">
        <f t="shared" si="114"/>
        <v>26.63</v>
      </c>
      <c r="AX155" s="1126">
        <f t="shared" si="115"/>
        <v>0.68</v>
      </c>
      <c r="AY155" s="1127"/>
      <c r="AZ155" s="1126">
        <f t="shared" si="116"/>
        <v>2.41</v>
      </c>
      <c r="BA155" s="1128">
        <f t="shared" si="117"/>
        <v>25.95</v>
      </c>
      <c r="BB155" s="1129"/>
      <c r="BC155" s="1130"/>
      <c r="BD155" s="1126">
        <f t="shared" si="92"/>
        <v>0</v>
      </c>
      <c r="BE155" s="1126">
        <f t="shared" si="93"/>
        <v>0</v>
      </c>
      <c r="BF155" s="1126">
        <f t="shared" si="94"/>
        <v>0</v>
      </c>
      <c r="BG155" s="1126">
        <f t="shared" si="95"/>
        <v>0</v>
      </c>
      <c r="BH155" s="1131">
        <f t="shared" si="96"/>
        <v>0</v>
      </c>
      <c r="BI155" s="1126">
        <f t="shared" si="97"/>
        <v>0</v>
      </c>
      <c r="BJ155" s="1126">
        <f t="shared" si="98"/>
        <v>0</v>
      </c>
      <c r="BK155" s="1126">
        <f t="shared" si="99"/>
        <v>0</v>
      </c>
      <c r="BL155" s="1126">
        <f t="shared" si="100"/>
        <v>0</v>
      </c>
      <c r="BM155" s="1131">
        <f t="shared" si="101"/>
        <v>0</v>
      </c>
    </row>
    <row r="156" spans="1:67" ht="21" customHeight="1">
      <c r="A156" s="1113" t="s">
        <v>1119</v>
      </c>
      <c r="B156" s="1142" t="s">
        <v>972</v>
      </c>
      <c r="C156" s="1520">
        <v>16683801</v>
      </c>
      <c r="D156" s="1555" t="s">
        <v>334</v>
      </c>
      <c r="E156" s="1541" t="s">
        <v>34</v>
      </c>
      <c r="F156" s="1142" t="s">
        <v>104</v>
      </c>
      <c r="G156" s="1142" t="s">
        <v>44</v>
      </c>
      <c r="H156" s="1142" t="s">
        <v>44</v>
      </c>
      <c r="I156" s="1191" t="s">
        <v>179</v>
      </c>
      <c r="J156" s="1113" t="s">
        <v>991</v>
      </c>
      <c r="K156" s="1462">
        <v>43497</v>
      </c>
      <c r="L156" s="1463" t="s">
        <v>1370</v>
      </c>
      <c r="M156" s="1464"/>
      <c r="N156" s="1146" t="s">
        <v>914</v>
      </c>
      <c r="O156" s="1169" t="s">
        <v>1714</v>
      </c>
      <c r="P156" s="1194" t="s">
        <v>2345</v>
      </c>
      <c r="Q156" s="1140" t="s">
        <v>25</v>
      </c>
      <c r="R156" s="1127">
        <f>VLOOKUP($G$9:$G$278,TABULADOR!$D$6:$E$41,2,0)</f>
        <v>11.76</v>
      </c>
      <c r="S156" s="1120">
        <f t="shared" si="89"/>
        <v>3</v>
      </c>
      <c r="T156" s="1109">
        <v>1</v>
      </c>
      <c r="U156" s="1120">
        <f t="shared" si="90"/>
        <v>4</v>
      </c>
      <c r="V156" s="1148">
        <f>VLOOKUP($U156,TABULADOR!$A$51:$B$74,2)</f>
        <v>0.08</v>
      </c>
      <c r="W156" s="1148">
        <v>0.2</v>
      </c>
      <c r="X156" s="1123">
        <v>1</v>
      </c>
      <c r="Y156" s="1149">
        <v>1</v>
      </c>
      <c r="Z156" s="1511">
        <v>15</v>
      </c>
      <c r="AA156" s="1126">
        <f t="shared" si="103"/>
        <v>5.88</v>
      </c>
      <c r="AB156" s="1126">
        <f t="shared" si="104"/>
        <v>1.18</v>
      </c>
      <c r="AC156" s="1126">
        <f t="shared" si="105"/>
        <v>0.47</v>
      </c>
      <c r="AD156" s="1126">
        <f>VLOOKUP($H$9:$H$1807,TABULADOR!$D$6:$E$41,2,0)-VLOOKUP($G$9:$G$1807,TABULADOR!$D$6:$E$41,2,0)</f>
        <v>0</v>
      </c>
      <c r="AE156" s="1126">
        <f>ROUND((TABULADOR!$D$67)*(GLOBAL!$Y156)/2,)</f>
        <v>1</v>
      </c>
      <c r="AF156" s="1126">
        <f>ROUND(((TABULADOR!$D$67)*(GLOBAL!$Y156)/2)*2,2)</f>
        <v>1.75</v>
      </c>
      <c r="AG156" s="1119"/>
      <c r="AH156" s="1127">
        <f t="shared" si="102"/>
        <v>8.5299999999999994</v>
      </c>
      <c r="AI156" s="1150">
        <f t="shared" si="91"/>
        <v>25.1</v>
      </c>
      <c r="AJ156" s="1126">
        <v>0</v>
      </c>
      <c r="AK156" s="1126">
        <v>11.5</v>
      </c>
      <c r="AL156" s="1126"/>
      <c r="AM156" s="1126"/>
      <c r="AN156" s="1126"/>
      <c r="AO156" s="1127">
        <f t="shared" si="106"/>
        <v>0.31</v>
      </c>
      <c r="AP156" s="1127">
        <f t="shared" si="107"/>
        <v>0.34</v>
      </c>
      <c r="AQ156" s="1127">
        <f t="shared" si="108"/>
        <v>0.04</v>
      </c>
      <c r="AR156" s="1126">
        <f t="shared" si="109"/>
        <v>0.26</v>
      </c>
      <c r="AS156" s="1127">
        <f t="shared" si="110"/>
        <v>0.7</v>
      </c>
      <c r="AT156" s="1127">
        <f t="shared" si="111"/>
        <v>0.67</v>
      </c>
      <c r="AU156" s="1127">
        <f t="shared" si="112"/>
        <v>0.16</v>
      </c>
      <c r="AV156" s="1126">
        <f t="shared" si="113"/>
        <v>0.26</v>
      </c>
      <c r="AW156" s="1126">
        <f t="shared" si="114"/>
        <v>46.88</v>
      </c>
      <c r="AX156" s="1126">
        <f t="shared" si="115"/>
        <v>0.69</v>
      </c>
      <c r="AY156" s="1127"/>
      <c r="AZ156" s="1126">
        <f t="shared" si="116"/>
        <v>2.0499999999999998</v>
      </c>
      <c r="BA156" s="1128">
        <f t="shared" si="117"/>
        <v>46.19</v>
      </c>
      <c r="BB156" s="1129"/>
      <c r="BC156" s="1130"/>
      <c r="BD156" s="1126">
        <f t="shared" si="92"/>
        <v>0</v>
      </c>
      <c r="BE156" s="1126">
        <f t="shared" si="93"/>
        <v>0</v>
      </c>
      <c r="BF156" s="1126">
        <f t="shared" si="94"/>
        <v>0</v>
      </c>
      <c r="BG156" s="1126">
        <f t="shared" si="95"/>
        <v>0</v>
      </c>
      <c r="BH156" s="1131">
        <f t="shared" si="96"/>
        <v>0</v>
      </c>
      <c r="BI156" s="1126">
        <f t="shared" si="97"/>
        <v>0</v>
      </c>
      <c r="BJ156" s="1126">
        <f t="shared" si="98"/>
        <v>0</v>
      </c>
      <c r="BK156" s="1126">
        <f t="shared" si="99"/>
        <v>0</v>
      </c>
      <c r="BL156" s="1126">
        <f t="shared" si="100"/>
        <v>0</v>
      </c>
      <c r="BM156" s="1131">
        <f t="shared" si="101"/>
        <v>0</v>
      </c>
    </row>
    <row r="157" spans="1:67" ht="21" customHeight="1">
      <c r="A157" s="1113" t="s">
        <v>1119</v>
      </c>
      <c r="B157" s="1160" t="s">
        <v>971</v>
      </c>
      <c r="C157" s="1521">
        <v>16996478</v>
      </c>
      <c r="D157" s="1555" t="s">
        <v>335</v>
      </c>
      <c r="E157" s="1545" t="s">
        <v>34</v>
      </c>
      <c r="F157" s="1169" t="s">
        <v>104</v>
      </c>
      <c r="G157" s="1169" t="s">
        <v>44</v>
      </c>
      <c r="H157" s="1169" t="s">
        <v>44</v>
      </c>
      <c r="I157" s="1249" t="s">
        <v>1802</v>
      </c>
      <c r="J157" s="1113" t="s">
        <v>2351</v>
      </c>
      <c r="K157" s="1466">
        <v>43151</v>
      </c>
      <c r="L157" s="1463" t="s">
        <v>1371</v>
      </c>
      <c r="M157" s="1464"/>
      <c r="N157" s="1146" t="s">
        <v>914</v>
      </c>
      <c r="O157" s="1169" t="s">
        <v>73</v>
      </c>
      <c r="P157" s="1194" t="s">
        <v>2345</v>
      </c>
      <c r="Q157" s="1169" t="s">
        <v>73</v>
      </c>
      <c r="R157" s="1127">
        <f>VLOOKUP($G$9:$G$278,TABULADOR!$D$6:$E$41,2,0)</f>
        <v>11.76</v>
      </c>
      <c r="S157" s="1120">
        <f t="shared" si="89"/>
        <v>4</v>
      </c>
      <c r="T157" s="1109">
        <v>0</v>
      </c>
      <c r="U157" s="1120">
        <f t="shared" si="90"/>
        <v>4</v>
      </c>
      <c r="V157" s="1148">
        <f>VLOOKUP($U157,TABULADOR!$A$51:$B$74,2)</f>
        <v>0.08</v>
      </c>
      <c r="W157" s="1148">
        <v>0.2</v>
      </c>
      <c r="X157" s="1123">
        <v>0</v>
      </c>
      <c r="Y157" s="1149">
        <v>0</v>
      </c>
      <c r="Z157" s="1511">
        <v>15</v>
      </c>
      <c r="AA157" s="1126">
        <f t="shared" si="103"/>
        <v>5.88</v>
      </c>
      <c r="AB157" s="1126">
        <f t="shared" si="104"/>
        <v>1.18</v>
      </c>
      <c r="AC157" s="1126">
        <f t="shared" si="105"/>
        <v>0.47</v>
      </c>
      <c r="AD157" s="1126">
        <f>VLOOKUP($H$9:$H$1807,TABULADOR!$D$6:$E$41,2,0)-VLOOKUP($G$9:$G$1807,TABULADOR!$D$6:$E$41,2,0)</f>
        <v>0</v>
      </c>
      <c r="AE157" s="1126">
        <f>ROUND((TABULADOR!$D$67)*(GLOBAL!$Y157)/2,)</f>
        <v>0</v>
      </c>
      <c r="AF157" s="1126">
        <f>ROUND(((TABULADOR!$D$67)*(GLOBAL!$Y157)/2)*2,2)</f>
        <v>0</v>
      </c>
      <c r="AG157" s="1119"/>
      <c r="AH157" s="1127">
        <f t="shared" si="102"/>
        <v>7.5299999999999994</v>
      </c>
      <c r="AI157" s="1150">
        <f t="shared" si="91"/>
        <v>25.1</v>
      </c>
      <c r="AJ157" s="1126">
        <v>0</v>
      </c>
      <c r="AK157" s="1126">
        <v>11.5</v>
      </c>
      <c r="AL157" s="1126"/>
      <c r="AM157" s="1126"/>
      <c r="AN157" s="1126"/>
      <c r="AO157" s="1127">
        <f t="shared" si="106"/>
        <v>0.28000000000000003</v>
      </c>
      <c r="AP157" s="1127">
        <f t="shared" si="107"/>
        <v>0.33</v>
      </c>
      <c r="AQ157" s="1127">
        <f t="shared" si="108"/>
        <v>0.03</v>
      </c>
      <c r="AR157" s="1126">
        <f t="shared" si="109"/>
        <v>0.23</v>
      </c>
      <c r="AS157" s="1127">
        <f t="shared" si="110"/>
        <v>0.63</v>
      </c>
      <c r="AT157" s="1127">
        <f t="shared" si="111"/>
        <v>0.65</v>
      </c>
      <c r="AU157" s="1127">
        <f t="shared" si="112"/>
        <v>0.12</v>
      </c>
      <c r="AV157" s="1126">
        <f t="shared" si="113"/>
        <v>0.23</v>
      </c>
      <c r="AW157" s="1126">
        <f t="shared" si="114"/>
        <v>44.13</v>
      </c>
      <c r="AX157" s="1126">
        <f t="shared" si="115"/>
        <v>0.64</v>
      </c>
      <c r="AY157" s="1127"/>
      <c r="AZ157" s="1126">
        <f t="shared" si="116"/>
        <v>1.86</v>
      </c>
      <c r="BA157" s="1128">
        <f t="shared" si="117"/>
        <v>43.49</v>
      </c>
      <c r="BB157" s="1129"/>
      <c r="BC157" s="1130"/>
      <c r="BD157" s="1126">
        <f t="shared" si="92"/>
        <v>0</v>
      </c>
      <c r="BE157" s="1126">
        <f t="shared" si="93"/>
        <v>0</v>
      </c>
      <c r="BF157" s="1126">
        <f t="shared" si="94"/>
        <v>0</v>
      </c>
      <c r="BG157" s="1126">
        <f t="shared" si="95"/>
        <v>0</v>
      </c>
      <c r="BH157" s="1131">
        <f t="shared" si="96"/>
        <v>0</v>
      </c>
      <c r="BI157" s="1126">
        <f t="shared" si="97"/>
        <v>0</v>
      </c>
      <c r="BJ157" s="1126">
        <f t="shared" si="98"/>
        <v>0</v>
      </c>
      <c r="BK157" s="1126">
        <f t="shared" si="99"/>
        <v>0</v>
      </c>
      <c r="BL157" s="1126">
        <f t="shared" si="100"/>
        <v>0</v>
      </c>
      <c r="BM157" s="1131">
        <f t="shared" si="101"/>
        <v>0</v>
      </c>
    </row>
    <row r="158" spans="1:67" ht="21" customHeight="1">
      <c r="A158" s="1113" t="s">
        <v>1119</v>
      </c>
      <c r="B158" s="1142" t="s">
        <v>1679</v>
      </c>
      <c r="C158" s="1520">
        <v>17064752</v>
      </c>
      <c r="D158" s="1555" t="s">
        <v>336</v>
      </c>
      <c r="E158" s="1541" t="s">
        <v>20</v>
      </c>
      <c r="F158" s="1142" t="s">
        <v>293</v>
      </c>
      <c r="G158" s="1169" t="s">
        <v>596</v>
      </c>
      <c r="H158" s="1169" t="s">
        <v>596</v>
      </c>
      <c r="I158" s="1249" t="s">
        <v>1702</v>
      </c>
      <c r="J158" s="1113" t="s">
        <v>991</v>
      </c>
      <c r="K158" s="1462">
        <v>43497</v>
      </c>
      <c r="L158" s="1463" t="s">
        <v>1372</v>
      </c>
      <c r="M158" s="1464"/>
      <c r="N158" s="1146" t="s">
        <v>914</v>
      </c>
      <c r="O158" s="1142" t="s">
        <v>62</v>
      </c>
      <c r="P158" s="1134" t="s">
        <v>63</v>
      </c>
      <c r="Q158" s="1142" t="s">
        <v>62</v>
      </c>
      <c r="R158" s="1127">
        <f>VLOOKUP($G$9:$G$278,TABULADOR!$D$6:$E$41,2,0)</f>
        <v>8.484</v>
      </c>
      <c r="S158" s="1120">
        <f t="shared" si="89"/>
        <v>3</v>
      </c>
      <c r="T158" s="1109">
        <v>0</v>
      </c>
      <c r="U158" s="1120">
        <f t="shared" si="90"/>
        <v>3</v>
      </c>
      <c r="V158" s="1148">
        <f>VLOOKUP($U158,TABULADOR!$A$51:$B$74,2)</f>
        <v>0.06</v>
      </c>
      <c r="W158" s="1148">
        <v>0</v>
      </c>
      <c r="X158" s="1123">
        <v>0</v>
      </c>
      <c r="Y158" s="1149">
        <v>0</v>
      </c>
      <c r="Z158" s="1511">
        <v>15</v>
      </c>
      <c r="AA158" s="1126">
        <f t="shared" si="103"/>
        <v>4.24</v>
      </c>
      <c r="AB158" s="1126">
        <f t="shared" si="104"/>
        <v>0</v>
      </c>
      <c r="AC158" s="1126">
        <f t="shared" si="105"/>
        <v>0.25</v>
      </c>
      <c r="AD158" s="1126">
        <f>VLOOKUP($H$9:$H$1807,TABULADOR!$D$6:$E$41,2,0)-VLOOKUP($G$9:$G$1807,TABULADOR!$D$6:$E$41,2,0)</f>
        <v>0</v>
      </c>
      <c r="AE158" s="1126">
        <f>ROUND((TABULADOR!$D$67)*(GLOBAL!$Y158)/2,)</f>
        <v>0</v>
      </c>
      <c r="AF158" s="1126">
        <f>ROUND(((TABULADOR!$D$67)*(GLOBAL!$Y158)/2)*2,2)</f>
        <v>0</v>
      </c>
      <c r="AG158" s="1119"/>
      <c r="AH158" s="1127">
        <f t="shared" si="102"/>
        <v>4.49</v>
      </c>
      <c r="AI158" s="1150">
        <f t="shared" si="91"/>
        <v>14.966666666666667</v>
      </c>
      <c r="AJ158" s="1126">
        <v>0</v>
      </c>
      <c r="AK158" s="1126">
        <v>11.5</v>
      </c>
      <c r="AL158" s="1126"/>
      <c r="AM158" s="1126"/>
      <c r="AN158" s="1126"/>
      <c r="AO158" s="1127">
        <f t="shared" si="106"/>
        <v>0.17</v>
      </c>
      <c r="AP158" s="1127">
        <f t="shared" si="107"/>
        <v>0.19</v>
      </c>
      <c r="AQ158" s="1127">
        <f t="shared" si="108"/>
        <v>0.02</v>
      </c>
      <c r="AR158" s="1126">
        <f t="shared" si="109"/>
        <v>0.13</v>
      </c>
      <c r="AS158" s="1127">
        <f t="shared" si="110"/>
        <v>0.38</v>
      </c>
      <c r="AT158" s="1127">
        <f t="shared" si="111"/>
        <v>0.39</v>
      </c>
      <c r="AU158" s="1127">
        <f t="shared" si="112"/>
        <v>0.08</v>
      </c>
      <c r="AV158" s="1126">
        <f t="shared" si="113"/>
        <v>0.13</v>
      </c>
      <c r="AW158" s="1126">
        <f t="shared" si="114"/>
        <v>30.96</v>
      </c>
      <c r="AX158" s="1126">
        <f t="shared" si="115"/>
        <v>0.38</v>
      </c>
      <c r="AY158" s="1127"/>
      <c r="AZ158" s="1126">
        <f t="shared" si="116"/>
        <v>1.1100000000000001</v>
      </c>
      <c r="BA158" s="1128">
        <f t="shared" si="117"/>
        <v>30.58</v>
      </c>
      <c r="BB158" s="1129"/>
      <c r="BC158" s="1130"/>
      <c r="BD158" s="1126">
        <f t="shared" si="92"/>
        <v>0</v>
      </c>
      <c r="BE158" s="1126">
        <f t="shared" si="93"/>
        <v>0</v>
      </c>
      <c r="BF158" s="1126">
        <f t="shared" si="94"/>
        <v>0</v>
      </c>
      <c r="BG158" s="1126">
        <f t="shared" si="95"/>
        <v>0</v>
      </c>
      <c r="BH158" s="1131">
        <f t="shared" si="96"/>
        <v>0</v>
      </c>
      <c r="BI158" s="1126">
        <f t="shared" si="97"/>
        <v>0</v>
      </c>
      <c r="BJ158" s="1126">
        <f t="shared" si="98"/>
        <v>0</v>
      </c>
      <c r="BK158" s="1126">
        <f t="shared" si="99"/>
        <v>0</v>
      </c>
      <c r="BL158" s="1126">
        <f t="shared" si="100"/>
        <v>0</v>
      </c>
      <c r="BM158" s="1131">
        <f t="shared" si="101"/>
        <v>0</v>
      </c>
    </row>
    <row r="159" spans="1:67" ht="21" customHeight="1">
      <c r="A159" s="1113" t="s">
        <v>1119</v>
      </c>
      <c r="B159" s="1160" t="s">
        <v>971</v>
      </c>
      <c r="C159" s="1521">
        <v>17072122</v>
      </c>
      <c r="D159" s="1555" t="s">
        <v>337</v>
      </c>
      <c r="E159" s="1542" t="s">
        <v>20</v>
      </c>
      <c r="F159" s="1169" t="s">
        <v>104</v>
      </c>
      <c r="G159" s="1169" t="s">
        <v>44</v>
      </c>
      <c r="H159" s="1169" t="s">
        <v>44</v>
      </c>
      <c r="I159" s="1191" t="s">
        <v>1768</v>
      </c>
      <c r="J159" s="1113" t="s">
        <v>2351</v>
      </c>
      <c r="K159" s="1466">
        <v>43116</v>
      </c>
      <c r="L159" s="1463" t="s">
        <v>1373</v>
      </c>
      <c r="M159" s="1464"/>
      <c r="N159" s="1146" t="s">
        <v>914</v>
      </c>
      <c r="O159" s="1169" t="s">
        <v>94</v>
      </c>
      <c r="P159" s="1194" t="s">
        <v>2345</v>
      </c>
      <c r="Q159" s="1169" t="s">
        <v>94</v>
      </c>
      <c r="R159" s="1127">
        <f>VLOOKUP($G$9:$G$278,TABULADOR!$D$6:$E$41,2,0)</f>
        <v>11.76</v>
      </c>
      <c r="S159" s="1120">
        <f t="shared" si="89"/>
        <v>4</v>
      </c>
      <c r="T159" s="1109">
        <v>0</v>
      </c>
      <c r="U159" s="1120">
        <f t="shared" si="90"/>
        <v>4</v>
      </c>
      <c r="V159" s="1148">
        <f>VLOOKUP($U159,TABULADOR!$A$51:$B$74,2)</f>
        <v>0.08</v>
      </c>
      <c r="W159" s="1148">
        <v>0.2</v>
      </c>
      <c r="X159" s="1123">
        <v>0</v>
      </c>
      <c r="Y159" s="1149">
        <v>0</v>
      </c>
      <c r="Z159" s="1511">
        <v>15</v>
      </c>
      <c r="AA159" s="1126">
        <f t="shared" si="103"/>
        <v>5.88</v>
      </c>
      <c r="AB159" s="1126">
        <f t="shared" si="104"/>
        <v>1.18</v>
      </c>
      <c r="AC159" s="1126">
        <f t="shared" si="105"/>
        <v>0.47</v>
      </c>
      <c r="AD159" s="1126">
        <f>VLOOKUP($H$9:$H$1807,TABULADOR!$D$6:$E$41,2,0)-VLOOKUP($G$9:$G$1807,TABULADOR!$D$6:$E$41,2,0)</f>
        <v>0</v>
      </c>
      <c r="AE159" s="1126">
        <f>ROUND((TABULADOR!$D$67)*(GLOBAL!$Y159)/2,)</f>
        <v>0</v>
      </c>
      <c r="AF159" s="1126">
        <f>ROUND(((TABULADOR!$D$67)*(GLOBAL!$Y159)/2)*2,2)</f>
        <v>0</v>
      </c>
      <c r="AG159" s="1119"/>
      <c r="AH159" s="1127">
        <f t="shared" si="102"/>
        <v>7.5299999999999994</v>
      </c>
      <c r="AI159" s="1150">
        <f t="shared" si="91"/>
        <v>0</v>
      </c>
      <c r="AJ159" s="1126">
        <v>0</v>
      </c>
      <c r="AK159" s="1126">
        <v>11.5</v>
      </c>
      <c r="AL159" s="1126"/>
      <c r="AM159" s="1126"/>
      <c r="AN159" s="1126"/>
      <c r="AO159" s="1127">
        <f t="shared" si="106"/>
        <v>0.28000000000000003</v>
      </c>
      <c r="AP159" s="1127">
        <f t="shared" si="107"/>
        <v>0.08</v>
      </c>
      <c r="AQ159" s="1127">
        <f t="shared" si="108"/>
        <v>0.03</v>
      </c>
      <c r="AR159" s="1126">
        <f t="shared" si="109"/>
        <v>0.23</v>
      </c>
      <c r="AS159" s="1127">
        <f t="shared" si="110"/>
        <v>0.63</v>
      </c>
      <c r="AT159" s="1127">
        <f t="shared" si="111"/>
        <v>0.15</v>
      </c>
      <c r="AU159" s="1127">
        <f t="shared" si="112"/>
        <v>0.12</v>
      </c>
      <c r="AV159" s="1126">
        <f t="shared" si="113"/>
        <v>0.23</v>
      </c>
      <c r="AW159" s="1126">
        <f t="shared" si="114"/>
        <v>19.03</v>
      </c>
      <c r="AX159" s="1126">
        <f t="shared" si="115"/>
        <v>0.39</v>
      </c>
      <c r="AY159" s="1127"/>
      <c r="AZ159" s="1126">
        <f t="shared" si="116"/>
        <v>1.36</v>
      </c>
      <c r="BA159" s="1128">
        <f t="shared" si="117"/>
        <v>18.64</v>
      </c>
      <c r="BB159" s="1205"/>
      <c r="BC159" s="1130"/>
      <c r="BD159" s="1126">
        <f t="shared" si="92"/>
        <v>0</v>
      </c>
      <c r="BE159" s="1126">
        <f t="shared" si="93"/>
        <v>0</v>
      </c>
      <c r="BF159" s="1126">
        <f t="shared" si="94"/>
        <v>0</v>
      </c>
      <c r="BG159" s="1126">
        <f t="shared" si="95"/>
        <v>0</v>
      </c>
      <c r="BH159" s="1131">
        <f t="shared" si="96"/>
        <v>0</v>
      </c>
      <c r="BI159" s="1126">
        <f t="shared" si="97"/>
        <v>0</v>
      </c>
      <c r="BJ159" s="1126">
        <f t="shared" si="98"/>
        <v>0</v>
      </c>
      <c r="BK159" s="1126">
        <f t="shared" si="99"/>
        <v>0</v>
      </c>
      <c r="BL159" s="1126">
        <f t="shared" si="100"/>
        <v>0</v>
      </c>
      <c r="BM159" s="1131">
        <f t="shared" si="101"/>
        <v>0</v>
      </c>
    </row>
    <row r="160" spans="1:67" ht="21" customHeight="1">
      <c r="A160" s="1113" t="s">
        <v>1119</v>
      </c>
      <c r="B160" s="1160" t="s">
        <v>1680</v>
      </c>
      <c r="C160" s="1520">
        <v>17221186</v>
      </c>
      <c r="D160" s="1555" t="s">
        <v>338</v>
      </c>
      <c r="E160" s="1541" t="s">
        <v>20</v>
      </c>
      <c r="F160" s="1142" t="s">
        <v>289</v>
      </c>
      <c r="G160" s="1169" t="s">
        <v>596</v>
      </c>
      <c r="H160" s="1169" t="s">
        <v>596</v>
      </c>
      <c r="I160" s="1469" t="s">
        <v>1765</v>
      </c>
      <c r="J160" s="1113" t="s">
        <v>991</v>
      </c>
      <c r="K160" s="1462">
        <v>43133</v>
      </c>
      <c r="L160" s="1463" t="s">
        <v>1374</v>
      </c>
      <c r="M160" s="1464"/>
      <c r="N160" s="1146" t="s">
        <v>914</v>
      </c>
      <c r="O160" s="1142" t="s">
        <v>126</v>
      </c>
      <c r="P160" s="1134" t="s">
        <v>63</v>
      </c>
      <c r="Q160" s="1142" t="s">
        <v>126</v>
      </c>
      <c r="R160" s="1127">
        <f>VLOOKUP($G$9:$G$278,TABULADOR!$D$6:$E$41,2,0)</f>
        <v>8.484</v>
      </c>
      <c r="S160" s="1120">
        <f t="shared" si="89"/>
        <v>4</v>
      </c>
      <c r="T160" s="1109">
        <v>0</v>
      </c>
      <c r="U160" s="1120">
        <f t="shared" si="90"/>
        <v>4</v>
      </c>
      <c r="V160" s="1148">
        <f>VLOOKUP($U160,TABULADOR!$A$51:$B$74,2)</f>
        <v>0.08</v>
      </c>
      <c r="W160" s="1148">
        <v>0</v>
      </c>
      <c r="X160" s="1123">
        <v>1</v>
      </c>
      <c r="Y160" s="1149">
        <v>1</v>
      </c>
      <c r="Z160" s="1511">
        <v>15</v>
      </c>
      <c r="AA160" s="1126">
        <f t="shared" si="103"/>
        <v>4.24</v>
      </c>
      <c r="AB160" s="1126">
        <f t="shared" si="104"/>
        <v>0</v>
      </c>
      <c r="AC160" s="1126">
        <f t="shared" si="105"/>
        <v>0.34</v>
      </c>
      <c r="AD160" s="1126">
        <f>VLOOKUP($H$9:$H$1807,TABULADOR!$D$6:$E$41,2,0)-VLOOKUP($G$9:$G$1807,TABULADOR!$D$6:$E$41,2,0)</f>
        <v>0</v>
      </c>
      <c r="AE160" s="1126">
        <f>ROUND((TABULADOR!$D$67)*(GLOBAL!$Y160)/2,)</f>
        <v>1</v>
      </c>
      <c r="AF160" s="1126">
        <f>ROUND(((TABULADOR!$D$67)*(GLOBAL!$Y160)/2)*2,2)</f>
        <v>1.75</v>
      </c>
      <c r="AG160" s="1119"/>
      <c r="AH160" s="1127">
        <f t="shared" si="102"/>
        <v>5.58</v>
      </c>
      <c r="AI160" s="1150">
        <f t="shared" si="91"/>
        <v>15.266666666666667</v>
      </c>
      <c r="AJ160" s="1126">
        <v>0</v>
      </c>
      <c r="AK160" s="1126">
        <v>11.5</v>
      </c>
      <c r="AL160" s="1126"/>
      <c r="AM160" s="1126"/>
      <c r="AN160" s="1126"/>
      <c r="AO160" s="1127">
        <f t="shared" si="106"/>
        <v>0.21</v>
      </c>
      <c r="AP160" s="1127">
        <f t="shared" si="107"/>
        <v>0.21</v>
      </c>
      <c r="AQ160" s="1127">
        <f t="shared" si="108"/>
        <v>0.03</v>
      </c>
      <c r="AR160" s="1126">
        <f t="shared" si="109"/>
        <v>0.17</v>
      </c>
      <c r="AS160" s="1127">
        <f t="shared" si="110"/>
        <v>0.47</v>
      </c>
      <c r="AT160" s="1127">
        <f t="shared" si="111"/>
        <v>0.42</v>
      </c>
      <c r="AU160" s="1127">
        <f t="shared" si="112"/>
        <v>0.12</v>
      </c>
      <c r="AV160" s="1126">
        <f t="shared" si="113"/>
        <v>0.17</v>
      </c>
      <c r="AW160" s="1126">
        <f t="shared" si="114"/>
        <v>34.1</v>
      </c>
      <c r="AX160" s="1126">
        <f t="shared" si="115"/>
        <v>0.45</v>
      </c>
      <c r="AY160" s="1127"/>
      <c r="AZ160" s="1126">
        <f t="shared" si="116"/>
        <v>1.35</v>
      </c>
      <c r="BA160" s="1128">
        <f t="shared" si="117"/>
        <v>33.65</v>
      </c>
      <c r="BB160" s="1129"/>
      <c r="BC160" s="1130"/>
      <c r="BD160" s="1126">
        <f t="shared" si="92"/>
        <v>0</v>
      </c>
      <c r="BE160" s="1126">
        <f t="shared" si="93"/>
        <v>0</v>
      </c>
      <c r="BF160" s="1126">
        <f t="shared" si="94"/>
        <v>0</v>
      </c>
      <c r="BG160" s="1126">
        <f t="shared" si="95"/>
        <v>0</v>
      </c>
      <c r="BH160" s="1131">
        <f t="shared" si="96"/>
        <v>0</v>
      </c>
      <c r="BI160" s="1126">
        <f t="shared" si="97"/>
        <v>0</v>
      </c>
      <c r="BJ160" s="1126">
        <f t="shared" si="98"/>
        <v>0</v>
      </c>
      <c r="BK160" s="1126">
        <f t="shared" si="99"/>
        <v>0</v>
      </c>
      <c r="BL160" s="1126">
        <f t="shared" si="100"/>
        <v>0</v>
      </c>
      <c r="BM160" s="1131">
        <f t="shared" si="101"/>
        <v>0</v>
      </c>
    </row>
    <row r="161" spans="1:65" ht="21" customHeight="1">
      <c r="A161" s="1113" t="s">
        <v>1119</v>
      </c>
      <c r="B161" s="1142" t="s">
        <v>972</v>
      </c>
      <c r="C161" s="1521">
        <v>17346857</v>
      </c>
      <c r="D161" s="1555" t="s">
        <v>339</v>
      </c>
      <c r="E161" s="1542" t="s">
        <v>34</v>
      </c>
      <c r="F161" s="1169" t="s">
        <v>104</v>
      </c>
      <c r="G161" s="1169" t="s">
        <v>44</v>
      </c>
      <c r="H161" s="1169" t="s">
        <v>44</v>
      </c>
      <c r="I161" s="1191" t="s">
        <v>1775</v>
      </c>
      <c r="J161" s="1113" t="s">
        <v>991</v>
      </c>
      <c r="K161" s="1466">
        <v>43662</v>
      </c>
      <c r="L161" s="1463" t="s">
        <v>1375</v>
      </c>
      <c r="M161" s="1464"/>
      <c r="N161" s="1146" t="s">
        <v>914</v>
      </c>
      <c r="O161" s="1169" t="s">
        <v>67</v>
      </c>
      <c r="P161" s="1194" t="s">
        <v>2345</v>
      </c>
      <c r="Q161" s="1169" t="s">
        <v>67</v>
      </c>
      <c r="R161" s="1127">
        <f>VLOOKUP($G$9:$G$278,TABULADOR!$D$6:$E$41,2,0)</f>
        <v>11.76</v>
      </c>
      <c r="S161" s="1120">
        <f t="shared" si="89"/>
        <v>2</v>
      </c>
      <c r="T161" s="1109">
        <v>0</v>
      </c>
      <c r="U161" s="1120">
        <f t="shared" si="90"/>
        <v>2</v>
      </c>
      <c r="V161" s="1148">
        <f>VLOOKUP($U161,TABULADOR!$A$51:$B$74,2)</f>
        <v>0.04</v>
      </c>
      <c r="W161" s="1148">
        <v>0.2</v>
      </c>
      <c r="X161" s="1123">
        <v>1</v>
      </c>
      <c r="Y161" s="1149">
        <v>1</v>
      </c>
      <c r="Z161" s="1511">
        <v>15</v>
      </c>
      <c r="AA161" s="1126">
        <f t="shared" si="103"/>
        <v>5.88</v>
      </c>
      <c r="AB161" s="1126">
        <f t="shared" si="104"/>
        <v>1.18</v>
      </c>
      <c r="AC161" s="1126">
        <f t="shared" si="105"/>
        <v>0.24</v>
      </c>
      <c r="AD161" s="1126">
        <f>VLOOKUP($H$9:$H$1807,TABULADOR!$D$6:$E$41,2,0)-VLOOKUP($G$9:$G$1807,TABULADOR!$D$6:$E$41,2,0)</f>
        <v>0</v>
      </c>
      <c r="AE161" s="1126">
        <f>ROUND((TABULADOR!$D$67)*(GLOBAL!$Y161)/2,)</f>
        <v>1</v>
      </c>
      <c r="AF161" s="1126">
        <f>ROUND(((TABULADOR!$D$67)*(GLOBAL!$Y161)/2)*2,2)</f>
        <v>1.75</v>
      </c>
      <c r="AG161" s="1119"/>
      <c r="AH161" s="1127">
        <f t="shared" si="102"/>
        <v>8.3000000000000007</v>
      </c>
      <c r="AI161" s="1150">
        <f t="shared" si="91"/>
        <v>0</v>
      </c>
      <c r="AJ161" s="1126">
        <v>0</v>
      </c>
      <c r="AK161" s="1126">
        <v>11.5</v>
      </c>
      <c r="AL161" s="1126"/>
      <c r="AM161" s="1126"/>
      <c r="AN161" s="1126"/>
      <c r="AO161" s="1127">
        <f t="shared" si="106"/>
        <v>0.31</v>
      </c>
      <c r="AP161" s="1127">
        <f t="shared" si="107"/>
        <v>0.08</v>
      </c>
      <c r="AQ161" s="1127">
        <f t="shared" si="108"/>
        <v>0.04</v>
      </c>
      <c r="AR161" s="1126">
        <f t="shared" si="109"/>
        <v>0.25</v>
      </c>
      <c r="AS161" s="1127">
        <f t="shared" si="110"/>
        <v>0.7</v>
      </c>
      <c r="AT161" s="1127">
        <f t="shared" si="111"/>
        <v>0.17</v>
      </c>
      <c r="AU161" s="1127">
        <f t="shared" si="112"/>
        <v>0.16</v>
      </c>
      <c r="AV161" s="1126">
        <f t="shared" si="113"/>
        <v>0.25</v>
      </c>
      <c r="AW161" s="1126">
        <f t="shared" si="114"/>
        <v>21.55</v>
      </c>
      <c r="AX161" s="1126">
        <f t="shared" si="115"/>
        <v>0.43</v>
      </c>
      <c r="AY161" s="1127"/>
      <c r="AZ161" s="1126">
        <f t="shared" si="116"/>
        <v>1.53</v>
      </c>
      <c r="BA161" s="1128">
        <f t="shared" si="117"/>
        <v>21.12</v>
      </c>
      <c r="BB161" s="1129"/>
      <c r="BC161" s="1130"/>
      <c r="BD161" s="1126">
        <f t="shared" si="92"/>
        <v>0</v>
      </c>
      <c r="BE161" s="1126">
        <f t="shared" si="93"/>
        <v>0</v>
      </c>
      <c r="BF161" s="1126">
        <f t="shared" si="94"/>
        <v>0</v>
      </c>
      <c r="BG161" s="1126">
        <f t="shared" si="95"/>
        <v>0</v>
      </c>
      <c r="BH161" s="1131">
        <f t="shared" si="96"/>
        <v>0</v>
      </c>
      <c r="BI161" s="1126">
        <f t="shared" si="97"/>
        <v>0</v>
      </c>
      <c r="BJ161" s="1126">
        <f t="shared" si="98"/>
        <v>0</v>
      </c>
      <c r="BK161" s="1126">
        <f t="shared" si="99"/>
        <v>0</v>
      </c>
      <c r="BL161" s="1126">
        <f t="shared" si="100"/>
        <v>0</v>
      </c>
      <c r="BM161" s="1131">
        <f t="shared" si="101"/>
        <v>0</v>
      </c>
    </row>
    <row r="162" spans="1:65" ht="21" customHeight="1">
      <c r="A162" s="1113" t="s">
        <v>1119</v>
      </c>
      <c r="B162" s="1160" t="s">
        <v>970</v>
      </c>
      <c r="C162" s="1521">
        <v>17712212</v>
      </c>
      <c r="D162" s="1555" t="s">
        <v>341</v>
      </c>
      <c r="E162" s="1542" t="s">
        <v>34</v>
      </c>
      <c r="F162" s="1169" t="s">
        <v>2314</v>
      </c>
      <c r="G162" s="1169" t="s">
        <v>27</v>
      </c>
      <c r="H162" s="1169" t="s">
        <v>27</v>
      </c>
      <c r="I162" s="1249" t="s">
        <v>1802</v>
      </c>
      <c r="J162" s="1174" t="s">
        <v>2351</v>
      </c>
      <c r="K162" s="1466">
        <v>43398</v>
      </c>
      <c r="L162" s="1463" t="s">
        <v>1377</v>
      </c>
      <c r="M162" s="1464"/>
      <c r="N162" s="1146" t="s">
        <v>914</v>
      </c>
      <c r="O162" s="1169" t="s">
        <v>48</v>
      </c>
      <c r="P162" s="1194" t="s">
        <v>2345</v>
      </c>
      <c r="Q162" s="1169" t="s">
        <v>48</v>
      </c>
      <c r="R162" s="1127">
        <f>VLOOKUP($G$9:$G$278,TABULADOR!$D$6:$E$41,2,0)</f>
        <v>23.8</v>
      </c>
      <c r="S162" s="1120">
        <f t="shared" si="89"/>
        <v>3</v>
      </c>
      <c r="T162" s="1109">
        <v>0</v>
      </c>
      <c r="U162" s="1120">
        <f t="shared" si="90"/>
        <v>3</v>
      </c>
      <c r="V162" s="1148">
        <f>VLOOKUP($U162,TABULADOR!$A$51:$B$74,2)</f>
        <v>0.06</v>
      </c>
      <c r="W162" s="1148">
        <v>0.2</v>
      </c>
      <c r="X162" s="1123">
        <v>0</v>
      </c>
      <c r="Y162" s="1149">
        <v>0</v>
      </c>
      <c r="Z162" s="1511">
        <v>15</v>
      </c>
      <c r="AA162" s="1126">
        <f t="shared" si="103"/>
        <v>11.9</v>
      </c>
      <c r="AB162" s="1126">
        <f t="shared" si="104"/>
        <v>2.38</v>
      </c>
      <c r="AC162" s="1126">
        <f t="shared" si="105"/>
        <v>0.71</v>
      </c>
      <c r="AD162" s="1126">
        <f>VLOOKUP($H$9:$H$1807,TABULADOR!$D$6:$E$41,2,0)-VLOOKUP($G$9:$G$1807,TABULADOR!$D$6:$E$41,2,0)</f>
        <v>0</v>
      </c>
      <c r="AE162" s="1126">
        <f>ROUND((TABULADOR!$D$67)*(GLOBAL!$Y162)/2,)</f>
        <v>0</v>
      </c>
      <c r="AF162" s="1126">
        <f>ROUND(((TABULADOR!$D$67)*(GLOBAL!$Y162)/2)*2,2)</f>
        <v>0</v>
      </c>
      <c r="AG162" s="1119"/>
      <c r="AH162" s="1127">
        <f t="shared" si="102"/>
        <v>14.990000000000002</v>
      </c>
      <c r="AI162" s="1150">
        <f t="shared" si="91"/>
        <v>0</v>
      </c>
      <c r="AJ162" s="1126">
        <v>0</v>
      </c>
      <c r="AK162" s="1126">
        <f>($AA162+$AB162+$AC162)*2/30*$Z162*TABULADOR!$D$70</f>
        <v>11.992000000000003</v>
      </c>
      <c r="AL162" s="1126"/>
      <c r="AM162" s="1126"/>
      <c r="AN162" s="1126"/>
      <c r="AO162" s="1127">
        <f t="shared" si="106"/>
        <v>0.55000000000000004</v>
      </c>
      <c r="AP162" s="1127">
        <f t="shared" si="107"/>
        <v>0.15</v>
      </c>
      <c r="AQ162" s="1127">
        <f t="shared" si="108"/>
        <v>7.0000000000000007E-2</v>
      </c>
      <c r="AR162" s="1126">
        <f t="shared" si="109"/>
        <v>0.45</v>
      </c>
      <c r="AS162" s="1127">
        <f t="shared" si="110"/>
        <v>1.24</v>
      </c>
      <c r="AT162" s="1127">
        <f t="shared" si="111"/>
        <v>0.3</v>
      </c>
      <c r="AU162" s="1127">
        <f t="shared" si="112"/>
        <v>0.28000000000000003</v>
      </c>
      <c r="AV162" s="1126">
        <f t="shared" si="113"/>
        <v>0.45</v>
      </c>
      <c r="AW162" s="1126">
        <f t="shared" si="114"/>
        <v>26.98</v>
      </c>
      <c r="AX162" s="1126">
        <f t="shared" si="115"/>
        <v>0.77</v>
      </c>
      <c r="AY162" s="1127"/>
      <c r="AZ162" s="1126">
        <f t="shared" si="116"/>
        <v>2.72</v>
      </c>
      <c r="BA162" s="1128">
        <f t="shared" si="117"/>
        <v>26.21</v>
      </c>
      <c r="BB162" s="1129"/>
      <c r="BC162" s="1130"/>
      <c r="BD162" s="1126">
        <f t="shared" si="92"/>
        <v>0</v>
      </c>
      <c r="BE162" s="1126">
        <f t="shared" si="93"/>
        <v>0</v>
      </c>
      <c r="BF162" s="1126">
        <f t="shared" si="94"/>
        <v>0</v>
      </c>
      <c r="BG162" s="1126">
        <f t="shared" si="95"/>
        <v>0</v>
      </c>
      <c r="BH162" s="1131">
        <f t="shared" si="96"/>
        <v>0</v>
      </c>
      <c r="BI162" s="1126">
        <f t="shared" si="97"/>
        <v>0</v>
      </c>
      <c r="BJ162" s="1126">
        <f t="shared" si="98"/>
        <v>0</v>
      </c>
      <c r="BK162" s="1126">
        <f t="shared" si="99"/>
        <v>0</v>
      </c>
      <c r="BL162" s="1126">
        <f t="shared" si="100"/>
        <v>0</v>
      </c>
      <c r="BM162" s="1131">
        <f t="shared" si="101"/>
        <v>0</v>
      </c>
    </row>
    <row r="163" spans="1:65" ht="21" customHeight="1">
      <c r="A163" s="1113" t="s">
        <v>1119</v>
      </c>
      <c r="B163" s="1160" t="s">
        <v>971</v>
      </c>
      <c r="C163" s="1520">
        <v>18197174</v>
      </c>
      <c r="D163" s="1555" t="s">
        <v>342</v>
      </c>
      <c r="E163" s="1541" t="s">
        <v>20</v>
      </c>
      <c r="F163" s="1142" t="s">
        <v>104</v>
      </c>
      <c r="G163" s="1142" t="s">
        <v>252</v>
      </c>
      <c r="H163" s="1142" t="s">
        <v>252</v>
      </c>
      <c r="I163" s="1191" t="s">
        <v>1771</v>
      </c>
      <c r="J163" s="1113" t="s">
        <v>2351</v>
      </c>
      <c r="K163" s="1462">
        <v>43266</v>
      </c>
      <c r="L163" s="1463" t="s">
        <v>1378</v>
      </c>
      <c r="M163" s="1464"/>
      <c r="N163" s="1146" t="s">
        <v>914</v>
      </c>
      <c r="O163" s="1142" t="s">
        <v>115</v>
      </c>
      <c r="P163" s="1465" t="s">
        <v>2343</v>
      </c>
      <c r="Q163" s="1142" t="s">
        <v>115</v>
      </c>
      <c r="R163" s="1127">
        <f>VLOOKUP($G$9:$G$278,TABULADOR!$D$6:$E$41,2,0)</f>
        <v>15.96</v>
      </c>
      <c r="S163" s="1120">
        <f t="shared" si="89"/>
        <v>3</v>
      </c>
      <c r="T163" s="1109">
        <v>0</v>
      </c>
      <c r="U163" s="1120">
        <f t="shared" si="90"/>
        <v>3</v>
      </c>
      <c r="V163" s="1148">
        <f>VLOOKUP($U163,TABULADOR!$A$51:$B$74,2)</f>
        <v>0.06</v>
      </c>
      <c r="W163" s="1148">
        <v>0.3</v>
      </c>
      <c r="X163" s="1123">
        <v>0</v>
      </c>
      <c r="Y163" s="1149">
        <v>0</v>
      </c>
      <c r="Z163" s="1511">
        <v>15</v>
      </c>
      <c r="AA163" s="1126">
        <f t="shared" si="103"/>
        <v>7.98</v>
      </c>
      <c r="AB163" s="1126">
        <f t="shared" si="104"/>
        <v>2.39</v>
      </c>
      <c r="AC163" s="1126">
        <f t="shared" si="105"/>
        <v>0.48</v>
      </c>
      <c r="AD163" s="1126">
        <f>VLOOKUP($H$9:$H$1807,TABULADOR!$D$6:$E$41,2,0)-VLOOKUP($G$9:$G$1807,TABULADOR!$D$6:$E$41,2,0)</f>
        <v>0</v>
      </c>
      <c r="AE163" s="1126">
        <f>ROUND((TABULADOR!$D$67)*(GLOBAL!$Y163)/2,)</f>
        <v>0</v>
      </c>
      <c r="AF163" s="1126">
        <f>ROUND(((TABULADOR!$D$67)*(GLOBAL!$Y163)/2)*2,2)</f>
        <v>0</v>
      </c>
      <c r="AG163" s="1119"/>
      <c r="AH163" s="1127">
        <f t="shared" si="102"/>
        <v>10.850000000000001</v>
      </c>
      <c r="AI163" s="1150">
        <f t="shared" si="91"/>
        <v>0</v>
      </c>
      <c r="AJ163" s="1126">
        <v>0</v>
      </c>
      <c r="AK163" s="1126">
        <v>11.5</v>
      </c>
      <c r="AL163" s="1126"/>
      <c r="AM163" s="1126"/>
      <c r="AN163" s="1126"/>
      <c r="AO163" s="1127">
        <f t="shared" si="106"/>
        <v>0.4</v>
      </c>
      <c r="AP163" s="1127">
        <f t="shared" si="107"/>
        <v>0.11</v>
      </c>
      <c r="AQ163" s="1127">
        <f t="shared" si="108"/>
        <v>0.05</v>
      </c>
      <c r="AR163" s="1126">
        <f t="shared" si="109"/>
        <v>0.33</v>
      </c>
      <c r="AS163" s="1127">
        <f t="shared" si="110"/>
        <v>0.9</v>
      </c>
      <c r="AT163" s="1127">
        <f t="shared" si="111"/>
        <v>0.22</v>
      </c>
      <c r="AU163" s="1127">
        <f t="shared" si="112"/>
        <v>0.2</v>
      </c>
      <c r="AV163" s="1126">
        <f t="shared" si="113"/>
        <v>0.33</v>
      </c>
      <c r="AW163" s="1126">
        <f t="shared" si="114"/>
        <v>22.35</v>
      </c>
      <c r="AX163" s="1126">
        <f t="shared" si="115"/>
        <v>0.56000000000000005</v>
      </c>
      <c r="AY163" s="1127"/>
      <c r="AZ163" s="1126">
        <f t="shared" si="116"/>
        <v>1.98</v>
      </c>
      <c r="BA163" s="1128">
        <f t="shared" si="117"/>
        <v>21.79</v>
      </c>
      <c r="BB163" s="1129"/>
      <c r="BC163" s="1130"/>
      <c r="BD163" s="1126">
        <f t="shared" si="92"/>
        <v>0</v>
      </c>
      <c r="BE163" s="1126">
        <f t="shared" si="93"/>
        <v>0</v>
      </c>
      <c r="BF163" s="1126">
        <f t="shared" si="94"/>
        <v>0</v>
      </c>
      <c r="BG163" s="1126">
        <f t="shared" si="95"/>
        <v>0</v>
      </c>
      <c r="BH163" s="1131">
        <f t="shared" si="96"/>
        <v>0</v>
      </c>
      <c r="BI163" s="1126">
        <f t="shared" si="97"/>
        <v>0</v>
      </c>
      <c r="BJ163" s="1126">
        <f t="shared" si="98"/>
        <v>0</v>
      </c>
      <c r="BK163" s="1126">
        <f t="shared" si="99"/>
        <v>0</v>
      </c>
      <c r="BL163" s="1126">
        <f t="shared" si="100"/>
        <v>0</v>
      </c>
      <c r="BM163" s="1131">
        <f t="shared" si="101"/>
        <v>0</v>
      </c>
    </row>
    <row r="164" spans="1:65" ht="21" customHeight="1">
      <c r="A164" s="1113" t="s">
        <v>1119</v>
      </c>
      <c r="B164" s="1142" t="s">
        <v>972</v>
      </c>
      <c r="C164" s="1521">
        <v>18271481</v>
      </c>
      <c r="D164" s="1556" t="s">
        <v>1798</v>
      </c>
      <c r="E164" s="1542" t="s">
        <v>34</v>
      </c>
      <c r="F164" s="1169" t="s">
        <v>104</v>
      </c>
      <c r="G164" s="1169" t="s">
        <v>44</v>
      </c>
      <c r="H164" s="1169" t="s">
        <v>44</v>
      </c>
      <c r="I164" s="1249" t="s">
        <v>1702</v>
      </c>
      <c r="J164" s="1113" t="s">
        <v>991</v>
      </c>
      <c r="K164" s="1466">
        <v>43601</v>
      </c>
      <c r="L164" s="1463" t="s">
        <v>1379</v>
      </c>
      <c r="M164" s="1464"/>
      <c r="N164" s="1146" t="s">
        <v>914</v>
      </c>
      <c r="O164" s="1169" t="s">
        <v>1714</v>
      </c>
      <c r="P164" s="1194" t="s">
        <v>2345</v>
      </c>
      <c r="Q164" s="1140" t="s">
        <v>25</v>
      </c>
      <c r="R164" s="1127">
        <f>VLOOKUP($G$9:$G$278,TABULADOR!$D$6:$E$41,2,0)</f>
        <v>11.76</v>
      </c>
      <c r="S164" s="1120">
        <f t="shared" si="89"/>
        <v>2</v>
      </c>
      <c r="T164" s="1109">
        <v>0</v>
      </c>
      <c r="U164" s="1120">
        <f t="shared" si="90"/>
        <v>2</v>
      </c>
      <c r="V164" s="1148">
        <f>VLOOKUP($U164,TABULADOR!$A$51:$B$74,2)</f>
        <v>0.04</v>
      </c>
      <c r="W164" s="1148">
        <v>0.2</v>
      </c>
      <c r="X164" s="1123">
        <v>2</v>
      </c>
      <c r="Y164" s="1149">
        <v>2</v>
      </c>
      <c r="Z164" s="1511">
        <v>15</v>
      </c>
      <c r="AA164" s="1126">
        <f t="shared" si="103"/>
        <v>5.88</v>
      </c>
      <c r="AB164" s="1126">
        <f t="shared" si="104"/>
        <v>1.18</v>
      </c>
      <c r="AC164" s="1126">
        <f t="shared" si="105"/>
        <v>0.24</v>
      </c>
      <c r="AD164" s="1126">
        <f>VLOOKUP($H$9:$H$1807,TABULADOR!$D$6:$E$41,2,0)-VLOOKUP($G$9:$G$1807,TABULADOR!$D$6:$E$41,2,0)</f>
        <v>0</v>
      </c>
      <c r="AE164" s="1126">
        <f>ROUND((TABULADOR!$D$67)*(GLOBAL!$Y164)/2,)</f>
        <v>2</v>
      </c>
      <c r="AF164" s="1126">
        <f>ROUND(((TABULADOR!$D$67)*(GLOBAL!$Y164)/2)*2,2)</f>
        <v>3.5</v>
      </c>
      <c r="AG164" s="1119"/>
      <c r="AH164" s="1127">
        <f t="shared" si="102"/>
        <v>9.3000000000000007</v>
      </c>
      <c r="AI164" s="1150">
        <f t="shared" si="91"/>
        <v>0</v>
      </c>
      <c r="AJ164" s="1126">
        <v>0</v>
      </c>
      <c r="AK164" s="1126">
        <v>11.5</v>
      </c>
      <c r="AL164" s="1126"/>
      <c r="AM164" s="1126"/>
      <c r="AN164" s="1126"/>
      <c r="AO164" s="1127">
        <f t="shared" si="106"/>
        <v>0.34</v>
      </c>
      <c r="AP164" s="1127">
        <f t="shared" si="107"/>
        <v>0.09</v>
      </c>
      <c r="AQ164" s="1127">
        <f t="shared" si="108"/>
        <v>0.04</v>
      </c>
      <c r="AR164" s="1126">
        <f t="shared" si="109"/>
        <v>0.28000000000000003</v>
      </c>
      <c r="AS164" s="1127">
        <f t="shared" si="110"/>
        <v>0.77</v>
      </c>
      <c r="AT164" s="1127">
        <f t="shared" si="111"/>
        <v>0.19</v>
      </c>
      <c r="AU164" s="1127">
        <f t="shared" si="112"/>
        <v>0.16</v>
      </c>
      <c r="AV164" s="1126">
        <f t="shared" si="113"/>
        <v>0.28000000000000003</v>
      </c>
      <c r="AW164" s="1126">
        <f t="shared" si="114"/>
        <v>24.3</v>
      </c>
      <c r="AX164" s="1126">
        <f t="shared" si="115"/>
        <v>0.47</v>
      </c>
      <c r="AY164" s="1127"/>
      <c r="AZ164" s="1126">
        <f t="shared" si="116"/>
        <v>1.68</v>
      </c>
      <c r="BA164" s="1128">
        <f t="shared" si="117"/>
        <v>23.83</v>
      </c>
      <c r="BB164" s="1129"/>
      <c r="BC164" s="1130"/>
      <c r="BD164" s="1126">
        <f t="shared" si="92"/>
        <v>0</v>
      </c>
      <c r="BE164" s="1126">
        <f t="shared" si="93"/>
        <v>0</v>
      </c>
      <c r="BF164" s="1126">
        <f t="shared" si="94"/>
        <v>0</v>
      </c>
      <c r="BG164" s="1126">
        <f t="shared" si="95"/>
        <v>0</v>
      </c>
      <c r="BH164" s="1131">
        <f t="shared" si="96"/>
        <v>0</v>
      </c>
      <c r="BI164" s="1126">
        <f t="shared" si="97"/>
        <v>0</v>
      </c>
      <c r="BJ164" s="1126">
        <f t="shared" si="98"/>
        <v>0</v>
      </c>
      <c r="BK164" s="1126">
        <f t="shared" si="99"/>
        <v>0</v>
      </c>
      <c r="BL164" s="1126">
        <f t="shared" si="100"/>
        <v>0</v>
      </c>
      <c r="BM164" s="1131">
        <f t="shared" si="101"/>
        <v>0</v>
      </c>
    </row>
    <row r="165" spans="1:65" ht="21" customHeight="1">
      <c r="A165" s="1113" t="s">
        <v>1119</v>
      </c>
      <c r="B165" s="1142" t="s">
        <v>972</v>
      </c>
      <c r="C165" s="1520">
        <v>19314520</v>
      </c>
      <c r="D165" s="1555" t="s">
        <v>345</v>
      </c>
      <c r="E165" s="1541" t="s">
        <v>20</v>
      </c>
      <c r="F165" s="1142" t="s">
        <v>104</v>
      </c>
      <c r="G165" s="1142" t="s">
        <v>252</v>
      </c>
      <c r="H165" s="1142" t="s">
        <v>252</v>
      </c>
      <c r="I165" s="1191" t="s">
        <v>22</v>
      </c>
      <c r="J165" s="1113" t="s">
        <v>991</v>
      </c>
      <c r="K165" s="1462">
        <v>43497</v>
      </c>
      <c r="L165" s="1463" t="s">
        <v>1382</v>
      </c>
      <c r="M165" s="1464"/>
      <c r="N165" s="1146" t="s">
        <v>914</v>
      </c>
      <c r="O165" s="1169" t="s">
        <v>1714</v>
      </c>
      <c r="P165" s="1146" t="s">
        <v>1149</v>
      </c>
      <c r="Q165" s="1140" t="s">
        <v>25</v>
      </c>
      <c r="R165" s="1127">
        <f>VLOOKUP($G$9:$G$278,TABULADOR!$D$6:$E$41,2,0)</f>
        <v>15.96</v>
      </c>
      <c r="S165" s="1120">
        <f t="shared" ref="S165:S195" si="118">DATEDIF($K165,$M$2,"Y")</f>
        <v>3</v>
      </c>
      <c r="T165" s="1109">
        <v>4</v>
      </c>
      <c r="U165" s="1120">
        <f t="shared" ref="U165:U195" si="119">$S165+$T165</f>
        <v>7</v>
      </c>
      <c r="V165" s="1148">
        <f>VLOOKUP($U165,TABULADOR!$A$51:$B$74,2)</f>
        <v>0.15</v>
      </c>
      <c r="W165" s="1148">
        <v>0.3</v>
      </c>
      <c r="X165" s="1123">
        <v>0</v>
      </c>
      <c r="Y165" s="1149">
        <v>0</v>
      </c>
      <c r="Z165" s="1511">
        <v>15</v>
      </c>
      <c r="AA165" s="1126">
        <f t="shared" si="103"/>
        <v>7.98</v>
      </c>
      <c r="AB165" s="1126">
        <f t="shared" si="104"/>
        <v>2.39</v>
      </c>
      <c r="AC165" s="1126">
        <f t="shared" si="105"/>
        <v>1.2</v>
      </c>
      <c r="AD165" s="1126">
        <f>VLOOKUP($H$9:$H$1807,TABULADOR!$D$6:$E$41,2,0)-VLOOKUP($G$9:$G$1807,TABULADOR!$D$6:$E$41,2,0)</f>
        <v>0</v>
      </c>
      <c r="AE165" s="1126">
        <f>ROUND((TABULADOR!$D$67)*(GLOBAL!$Y165)/2,)</f>
        <v>0</v>
      </c>
      <c r="AF165" s="1126">
        <f>ROUND(((TABULADOR!$D$67)*(GLOBAL!$Y165)/2)*2,2)</f>
        <v>0</v>
      </c>
      <c r="AG165" s="1119"/>
      <c r="AH165" s="1127">
        <f t="shared" si="102"/>
        <v>11.57</v>
      </c>
      <c r="AI165" s="1150">
        <f t="shared" ref="AI165:AI195" si="120">IF($S165&gt;=1,IF(MONTH($M$2)=MONTH($K165),(((($AA165+$AB165+$AC165+$AD165)*2)/30)*50),0))</f>
        <v>38.566666666666663</v>
      </c>
      <c r="AJ165" s="1126">
        <v>0</v>
      </c>
      <c r="AK165" s="1126">
        <v>11.5</v>
      </c>
      <c r="AL165" s="1126">
        <v>40</v>
      </c>
      <c r="AM165" s="1126"/>
      <c r="AN165" s="1126"/>
      <c r="AO165" s="1127">
        <f t="shared" si="106"/>
        <v>0.43</v>
      </c>
      <c r="AP165" s="1127">
        <f t="shared" si="107"/>
        <v>0.5</v>
      </c>
      <c r="AQ165" s="1127">
        <f t="shared" si="108"/>
        <v>0.05</v>
      </c>
      <c r="AR165" s="1126">
        <f t="shared" si="109"/>
        <v>0.35</v>
      </c>
      <c r="AS165" s="1127">
        <f t="shared" si="110"/>
        <v>0.97</v>
      </c>
      <c r="AT165" s="1127">
        <f t="shared" si="111"/>
        <v>1</v>
      </c>
      <c r="AU165" s="1127">
        <f t="shared" si="112"/>
        <v>0.2</v>
      </c>
      <c r="AV165" s="1126">
        <f t="shared" si="113"/>
        <v>0.35</v>
      </c>
      <c r="AW165" s="1126">
        <f t="shared" si="114"/>
        <v>101.64</v>
      </c>
      <c r="AX165" s="1126">
        <f t="shared" si="115"/>
        <v>0.98</v>
      </c>
      <c r="AY165" s="1127"/>
      <c r="AZ165" s="1126">
        <f t="shared" si="116"/>
        <v>2.87</v>
      </c>
      <c r="BA165" s="1128">
        <f t="shared" si="117"/>
        <v>100.66</v>
      </c>
      <c r="BB165" s="1129"/>
      <c r="BC165" s="1130"/>
      <c r="BD165" s="1126">
        <f t="shared" ref="BD165:BD195" si="121">($AM165*$BO$5/$BO$6*$BO$7*$BO$8)</f>
        <v>0</v>
      </c>
      <c r="BE165" s="1126">
        <f t="shared" ref="BE165:BE195" si="122">($AM165)*$BQ$2</f>
        <v>0</v>
      </c>
      <c r="BF165" s="1126">
        <f t="shared" ref="BF165:BF195" si="123">($AM165*$BQ$5/$BQ$6*$BQ$7*$BQ$8)</f>
        <v>0</v>
      </c>
      <c r="BG165" s="1126">
        <f t="shared" ref="BG165:BG195" si="124">$AM165*$BS$2</f>
        <v>0</v>
      </c>
      <c r="BH165" s="1131">
        <f t="shared" ref="BH165:BH195" si="125">SUM(BD165:BF165)</f>
        <v>0</v>
      </c>
      <c r="BI165" s="1126">
        <f t="shared" ref="BI165:BI195" si="126">$BD165*$BP$2/$BO$2</f>
        <v>0</v>
      </c>
      <c r="BJ165" s="1126">
        <f t="shared" ref="BJ165:BJ195" si="127">($AM165)*$BR$2</f>
        <v>0</v>
      </c>
      <c r="BK165" s="1126">
        <f t="shared" ref="BK165:BK195" si="128">$BF165*$BT$2/$BU$2</f>
        <v>0</v>
      </c>
      <c r="BL165" s="1126">
        <f t="shared" ref="BL165:BL195" si="129">$AM165*$BS$2</f>
        <v>0</v>
      </c>
      <c r="BM165" s="1131">
        <f t="shared" ref="BM165:BM195" si="130">SUM(BI165:BL165)+BG165</f>
        <v>0</v>
      </c>
    </row>
    <row r="166" spans="1:65" ht="21" customHeight="1">
      <c r="A166" s="1113" t="s">
        <v>1119</v>
      </c>
      <c r="B166" s="1142" t="s">
        <v>972</v>
      </c>
      <c r="C166" s="1521">
        <v>19405847</v>
      </c>
      <c r="D166" s="1555" t="s">
        <v>346</v>
      </c>
      <c r="E166" s="1542" t="s">
        <v>34</v>
      </c>
      <c r="F166" s="1169" t="s">
        <v>104</v>
      </c>
      <c r="G166" s="1169" t="s">
        <v>252</v>
      </c>
      <c r="H166" s="1169" t="s">
        <v>252</v>
      </c>
      <c r="I166" s="1191" t="s">
        <v>1766</v>
      </c>
      <c r="J166" s="1113" t="s">
        <v>991</v>
      </c>
      <c r="K166" s="1466">
        <v>43617</v>
      </c>
      <c r="L166" s="1463" t="s">
        <v>1383</v>
      </c>
      <c r="M166" s="1464"/>
      <c r="N166" s="1146" t="s">
        <v>914</v>
      </c>
      <c r="O166" s="1169" t="s">
        <v>62</v>
      </c>
      <c r="P166" s="1465" t="s">
        <v>2333</v>
      </c>
      <c r="Q166" s="1169" t="s">
        <v>62</v>
      </c>
      <c r="R166" s="1127">
        <f>VLOOKUP($G$9:$G$278,TABULADOR!$D$6:$E$41,2,0)</f>
        <v>15.96</v>
      </c>
      <c r="S166" s="1120">
        <f t="shared" si="118"/>
        <v>2</v>
      </c>
      <c r="T166" s="1109">
        <v>0</v>
      </c>
      <c r="U166" s="1120">
        <f t="shared" si="119"/>
        <v>2</v>
      </c>
      <c r="V166" s="1148">
        <f>VLOOKUP($U166,TABULADOR!$A$51:$B$74,2)</f>
        <v>0.04</v>
      </c>
      <c r="W166" s="1148">
        <v>0.3</v>
      </c>
      <c r="X166" s="1123">
        <v>1</v>
      </c>
      <c r="Y166" s="1149">
        <v>1</v>
      </c>
      <c r="Z166" s="1511">
        <v>15</v>
      </c>
      <c r="AA166" s="1126">
        <f t="shared" si="103"/>
        <v>7.98</v>
      </c>
      <c r="AB166" s="1126">
        <f t="shared" si="104"/>
        <v>2.39</v>
      </c>
      <c r="AC166" s="1126">
        <f t="shared" si="105"/>
        <v>0.32</v>
      </c>
      <c r="AD166" s="1126">
        <f>VLOOKUP($H$9:$H$1807,TABULADOR!$D$6:$E$41,2,0)-VLOOKUP($G$9:$G$1807,TABULADOR!$D$6:$E$41,2,0)</f>
        <v>0</v>
      </c>
      <c r="AE166" s="1126">
        <f>ROUND((TABULADOR!$D$67)*(GLOBAL!$Y166)/2,)</f>
        <v>1</v>
      </c>
      <c r="AF166" s="1126">
        <f>ROUND(((TABULADOR!$D$67)*(GLOBAL!$Y166)/2)*2,2)</f>
        <v>1.75</v>
      </c>
      <c r="AG166" s="1119"/>
      <c r="AH166" s="1127">
        <f t="shared" si="102"/>
        <v>11.690000000000001</v>
      </c>
      <c r="AI166" s="1150">
        <f t="shared" si="120"/>
        <v>0</v>
      </c>
      <c r="AJ166" s="1126">
        <v>0</v>
      </c>
      <c r="AK166" s="1126">
        <v>11.5</v>
      </c>
      <c r="AL166" s="1126"/>
      <c r="AM166" s="1126"/>
      <c r="AN166" s="1126"/>
      <c r="AO166" s="1127">
        <f t="shared" si="106"/>
        <v>0.43</v>
      </c>
      <c r="AP166" s="1127">
        <f t="shared" si="107"/>
        <v>0.12</v>
      </c>
      <c r="AQ166" s="1127">
        <f t="shared" si="108"/>
        <v>0.05</v>
      </c>
      <c r="AR166" s="1126">
        <f t="shared" si="109"/>
        <v>0.35</v>
      </c>
      <c r="AS166" s="1127">
        <f t="shared" si="110"/>
        <v>0.97</v>
      </c>
      <c r="AT166" s="1127">
        <f t="shared" si="111"/>
        <v>0.23</v>
      </c>
      <c r="AU166" s="1127">
        <f t="shared" si="112"/>
        <v>0.2</v>
      </c>
      <c r="AV166" s="1126">
        <f t="shared" si="113"/>
        <v>0.35</v>
      </c>
      <c r="AW166" s="1126">
        <f t="shared" si="114"/>
        <v>24.94</v>
      </c>
      <c r="AX166" s="1126">
        <f t="shared" si="115"/>
        <v>0.6</v>
      </c>
      <c r="AY166" s="1127"/>
      <c r="AZ166" s="1126">
        <f t="shared" si="116"/>
        <v>2.1</v>
      </c>
      <c r="BA166" s="1128">
        <f t="shared" si="117"/>
        <v>24.34</v>
      </c>
      <c r="BB166" s="1129"/>
      <c r="BC166" s="1130"/>
      <c r="BD166" s="1126">
        <f t="shared" si="121"/>
        <v>0</v>
      </c>
      <c r="BE166" s="1126">
        <f t="shared" si="122"/>
        <v>0</v>
      </c>
      <c r="BF166" s="1126">
        <f t="shared" si="123"/>
        <v>0</v>
      </c>
      <c r="BG166" s="1126">
        <f t="shared" si="124"/>
        <v>0</v>
      </c>
      <c r="BH166" s="1131">
        <f t="shared" si="125"/>
        <v>0</v>
      </c>
      <c r="BI166" s="1126">
        <f t="shared" si="126"/>
        <v>0</v>
      </c>
      <c r="BJ166" s="1126">
        <f t="shared" si="127"/>
        <v>0</v>
      </c>
      <c r="BK166" s="1126">
        <f t="shared" si="128"/>
        <v>0</v>
      </c>
      <c r="BL166" s="1126">
        <f t="shared" si="129"/>
        <v>0</v>
      </c>
      <c r="BM166" s="1131">
        <f t="shared" si="130"/>
        <v>0</v>
      </c>
    </row>
    <row r="167" spans="1:65" ht="21" customHeight="1">
      <c r="A167" s="1113" t="s">
        <v>1119</v>
      </c>
      <c r="B167" s="1160" t="s">
        <v>971</v>
      </c>
      <c r="C167" s="1520">
        <v>19427575</v>
      </c>
      <c r="D167" s="1555" t="s">
        <v>347</v>
      </c>
      <c r="E167" s="1541" t="s">
        <v>34</v>
      </c>
      <c r="F167" s="1142" t="s">
        <v>104</v>
      </c>
      <c r="G167" s="1142" t="s">
        <v>146</v>
      </c>
      <c r="H167" s="1142" t="s">
        <v>146</v>
      </c>
      <c r="I167" s="1191" t="s">
        <v>1775</v>
      </c>
      <c r="J167" s="1113" t="s">
        <v>2351</v>
      </c>
      <c r="K167" s="1462">
        <v>43396</v>
      </c>
      <c r="L167" s="1463" t="s">
        <v>1384</v>
      </c>
      <c r="M167" s="1464"/>
      <c r="N167" s="1146" t="s">
        <v>914</v>
      </c>
      <c r="O167" s="1142" t="s">
        <v>67</v>
      </c>
      <c r="P167" s="1559" t="s">
        <v>63</v>
      </c>
      <c r="Q167" s="1142" t="s">
        <v>67</v>
      </c>
      <c r="R167" s="1127">
        <f>VLOOKUP($G$9:$G$278,TABULADOR!$D$6:$E$41,2,0)</f>
        <v>7</v>
      </c>
      <c r="S167" s="1120">
        <f t="shared" si="118"/>
        <v>3</v>
      </c>
      <c r="T167" s="1109">
        <v>0</v>
      </c>
      <c r="U167" s="1120">
        <f t="shared" si="119"/>
        <v>3</v>
      </c>
      <c r="V167" s="1148">
        <f>VLOOKUP($U167,TABULADOR!$A$51:$B$74,2)</f>
        <v>0.06</v>
      </c>
      <c r="W167" s="1148">
        <v>0</v>
      </c>
      <c r="X167" s="1123">
        <v>0</v>
      </c>
      <c r="Y167" s="1149">
        <v>0</v>
      </c>
      <c r="Z167" s="1511">
        <v>15</v>
      </c>
      <c r="AA167" s="1126">
        <f t="shared" si="103"/>
        <v>3.5</v>
      </c>
      <c r="AB167" s="1126">
        <f t="shared" si="104"/>
        <v>0</v>
      </c>
      <c r="AC167" s="1126">
        <f t="shared" si="105"/>
        <v>0.21</v>
      </c>
      <c r="AD167" s="1126">
        <f>VLOOKUP($H$9:$H$1807,TABULADOR!$D$6:$E$41,2,0)-VLOOKUP($G$9:$G$1807,TABULADOR!$D$6:$E$41,2,0)</f>
        <v>0</v>
      </c>
      <c r="AE167" s="1126">
        <f>ROUND((TABULADOR!$D$67)*(GLOBAL!$Y167)/2,)</f>
        <v>0</v>
      </c>
      <c r="AF167" s="1126">
        <f>ROUND(((TABULADOR!$D$67)*(GLOBAL!$Y167)/2)*2,2)</f>
        <v>0</v>
      </c>
      <c r="AG167" s="1119"/>
      <c r="AH167" s="1127">
        <f t="shared" ref="AH167:AH197" si="131">SUM(AA167:AE167)</f>
        <v>3.71</v>
      </c>
      <c r="AI167" s="1150">
        <f t="shared" si="120"/>
        <v>0</v>
      </c>
      <c r="AJ167" s="1126">
        <v>0</v>
      </c>
      <c r="AK167" s="1126">
        <v>11.5</v>
      </c>
      <c r="AL167" s="1126"/>
      <c r="AM167" s="1126"/>
      <c r="AN167" s="1126"/>
      <c r="AO167" s="1127">
        <f t="shared" si="106"/>
        <v>0.14000000000000001</v>
      </c>
      <c r="AP167" s="1127">
        <f t="shared" si="107"/>
        <v>0.04</v>
      </c>
      <c r="AQ167" s="1127">
        <f t="shared" si="108"/>
        <v>0.02</v>
      </c>
      <c r="AR167" s="1126">
        <f t="shared" si="109"/>
        <v>0.11</v>
      </c>
      <c r="AS167" s="1127">
        <f t="shared" si="110"/>
        <v>0.32</v>
      </c>
      <c r="AT167" s="1127">
        <f t="shared" si="111"/>
        <v>7.0000000000000007E-2</v>
      </c>
      <c r="AU167" s="1127">
        <f t="shared" si="112"/>
        <v>0.08</v>
      </c>
      <c r="AV167" s="1126">
        <f t="shared" si="113"/>
        <v>0.11</v>
      </c>
      <c r="AW167" s="1126">
        <f t="shared" si="114"/>
        <v>15.21</v>
      </c>
      <c r="AX167" s="1126">
        <f t="shared" si="115"/>
        <v>0.2</v>
      </c>
      <c r="AY167" s="1127"/>
      <c r="AZ167" s="1126">
        <f t="shared" si="116"/>
        <v>0.69</v>
      </c>
      <c r="BA167" s="1128">
        <f t="shared" si="117"/>
        <v>15.01</v>
      </c>
      <c r="BB167" s="1129"/>
      <c r="BC167" s="1130"/>
      <c r="BD167" s="1126">
        <f t="shared" si="121"/>
        <v>0</v>
      </c>
      <c r="BE167" s="1126">
        <f t="shared" si="122"/>
        <v>0</v>
      </c>
      <c r="BF167" s="1126">
        <f t="shared" si="123"/>
        <v>0</v>
      </c>
      <c r="BG167" s="1126">
        <f t="shared" si="124"/>
        <v>0</v>
      </c>
      <c r="BH167" s="1131">
        <f t="shared" si="125"/>
        <v>0</v>
      </c>
      <c r="BI167" s="1126">
        <f t="shared" si="126"/>
        <v>0</v>
      </c>
      <c r="BJ167" s="1126">
        <f t="shared" si="127"/>
        <v>0</v>
      </c>
      <c r="BK167" s="1126">
        <f t="shared" si="128"/>
        <v>0</v>
      </c>
      <c r="BL167" s="1126">
        <f t="shared" si="129"/>
        <v>0</v>
      </c>
      <c r="BM167" s="1131">
        <f t="shared" si="130"/>
        <v>0</v>
      </c>
    </row>
    <row r="168" spans="1:65" ht="21" customHeight="1">
      <c r="A168" s="1113" t="s">
        <v>1119</v>
      </c>
      <c r="B168" s="1140" t="s">
        <v>970</v>
      </c>
      <c r="C168" s="1521">
        <v>19883742</v>
      </c>
      <c r="D168" s="1555" t="s">
        <v>348</v>
      </c>
      <c r="E168" s="1542" t="s">
        <v>34</v>
      </c>
      <c r="F168" s="1169" t="s">
        <v>349</v>
      </c>
      <c r="G168" s="1155" t="s">
        <v>527</v>
      </c>
      <c r="H168" s="1155" t="s">
        <v>527</v>
      </c>
      <c r="I168" s="1191" t="s">
        <v>22</v>
      </c>
      <c r="J168" s="1174" t="s">
        <v>2351</v>
      </c>
      <c r="K168" s="1466">
        <v>43405</v>
      </c>
      <c r="L168" s="1463" t="s">
        <v>1385</v>
      </c>
      <c r="M168" s="1464"/>
      <c r="N168" s="1146" t="s">
        <v>914</v>
      </c>
      <c r="O168" s="1169" t="s">
        <v>1714</v>
      </c>
      <c r="P168" s="1465" t="s">
        <v>2348</v>
      </c>
      <c r="Q168" s="1140" t="s">
        <v>25</v>
      </c>
      <c r="R168" s="1127">
        <f>TABULADOR!K25</f>
        <v>21.28</v>
      </c>
      <c r="S168" s="1120">
        <f t="shared" si="118"/>
        <v>3</v>
      </c>
      <c r="T168" s="1109">
        <v>0</v>
      </c>
      <c r="U168" s="1120">
        <f t="shared" si="119"/>
        <v>3</v>
      </c>
      <c r="V168" s="1148">
        <f>VLOOKUP($U168,TABULADOR!$A$51:$B$74,2)</f>
        <v>0.06</v>
      </c>
      <c r="W168" s="1148">
        <v>0.2</v>
      </c>
      <c r="X168" s="1123">
        <v>2</v>
      </c>
      <c r="Y168" s="1149">
        <v>2</v>
      </c>
      <c r="Z168" s="1511">
        <v>15</v>
      </c>
      <c r="AA168" s="1126">
        <f t="shared" si="103"/>
        <v>10.64</v>
      </c>
      <c r="AB168" s="1126">
        <f t="shared" si="104"/>
        <v>2.13</v>
      </c>
      <c r="AC168" s="1126">
        <f t="shared" si="105"/>
        <v>0.64</v>
      </c>
      <c r="AD168" s="1126">
        <f>VLOOKUP($H$9:$H$1807,TABULADOR!$D$6:$E$41,2,0)-VLOOKUP($G$9:$G$1807,TABULADOR!$D$6:$E$41,2,0)</f>
        <v>0</v>
      </c>
      <c r="AE168" s="1126">
        <f>ROUND((TABULADOR!$D$67)*(GLOBAL!$Y168)/2,)</f>
        <v>2</v>
      </c>
      <c r="AF168" s="1126">
        <f>ROUND(((TABULADOR!$D$67)*(GLOBAL!$Y168)/2)*2,2)</f>
        <v>3.5</v>
      </c>
      <c r="AG168" s="1119"/>
      <c r="AH168" s="1127">
        <f t="shared" si="131"/>
        <v>15.41</v>
      </c>
      <c r="AI168" s="1150">
        <f t="shared" si="120"/>
        <v>0</v>
      </c>
      <c r="AJ168" s="1126">
        <v>0</v>
      </c>
      <c r="AK168" s="1126">
        <f>($AA168+$AB168+$AC168)*2/30*$Z168*TABULADOR!$D$70</f>
        <v>10.728000000000002</v>
      </c>
      <c r="AL168" s="1126"/>
      <c r="AM168" s="1126"/>
      <c r="AN168" s="1126"/>
      <c r="AO168" s="1127">
        <f t="shared" si="106"/>
        <v>0.56999999999999995</v>
      </c>
      <c r="AP168" s="1127">
        <f t="shared" si="107"/>
        <v>0.15</v>
      </c>
      <c r="AQ168" s="1127">
        <f t="shared" si="108"/>
        <v>7.0000000000000007E-2</v>
      </c>
      <c r="AR168" s="1126">
        <f t="shared" si="109"/>
        <v>0.46</v>
      </c>
      <c r="AS168" s="1127">
        <f t="shared" si="110"/>
        <v>1.28</v>
      </c>
      <c r="AT168" s="1127">
        <f t="shared" si="111"/>
        <v>0.31</v>
      </c>
      <c r="AU168" s="1127">
        <f t="shared" si="112"/>
        <v>0.28000000000000003</v>
      </c>
      <c r="AV168" s="1126">
        <f t="shared" si="113"/>
        <v>0.46</v>
      </c>
      <c r="AW168" s="1126">
        <f t="shared" si="114"/>
        <v>29.64</v>
      </c>
      <c r="AX168" s="1126">
        <f t="shared" si="115"/>
        <v>0.79</v>
      </c>
      <c r="AY168" s="1127"/>
      <c r="AZ168" s="1126">
        <f t="shared" si="116"/>
        <v>2.79</v>
      </c>
      <c r="BA168" s="1128">
        <f t="shared" si="117"/>
        <v>28.85</v>
      </c>
      <c r="BB168" s="1129"/>
      <c r="BC168" s="1130"/>
      <c r="BD168" s="1126">
        <f t="shared" si="121"/>
        <v>0</v>
      </c>
      <c r="BE168" s="1126">
        <f t="shared" si="122"/>
        <v>0</v>
      </c>
      <c r="BF168" s="1126">
        <f t="shared" si="123"/>
        <v>0</v>
      </c>
      <c r="BG168" s="1126">
        <f t="shared" si="124"/>
        <v>0</v>
      </c>
      <c r="BH168" s="1131">
        <f t="shared" si="125"/>
        <v>0</v>
      </c>
      <c r="BI168" s="1126">
        <f t="shared" si="126"/>
        <v>0</v>
      </c>
      <c r="BJ168" s="1126">
        <f t="shared" si="127"/>
        <v>0</v>
      </c>
      <c r="BK168" s="1126">
        <f t="shared" si="128"/>
        <v>0</v>
      </c>
      <c r="BL168" s="1126">
        <f t="shared" si="129"/>
        <v>0</v>
      </c>
      <c r="BM168" s="1131">
        <f t="shared" si="130"/>
        <v>0</v>
      </c>
    </row>
    <row r="169" spans="1:65" ht="21" customHeight="1">
      <c r="A169" s="1113" t="s">
        <v>1119</v>
      </c>
      <c r="B169" s="1160" t="s">
        <v>971</v>
      </c>
      <c r="C169" s="1520">
        <v>20035464</v>
      </c>
      <c r="D169" s="1555" t="s">
        <v>350</v>
      </c>
      <c r="E169" s="1541" t="s">
        <v>34</v>
      </c>
      <c r="F169" s="1142" t="s">
        <v>104</v>
      </c>
      <c r="G169" s="1142" t="s">
        <v>252</v>
      </c>
      <c r="H169" s="1142" t="s">
        <v>252</v>
      </c>
      <c r="I169" s="1249" t="s">
        <v>1802</v>
      </c>
      <c r="J169" s="1113" t="s">
        <v>2351</v>
      </c>
      <c r="K169" s="1462">
        <v>43119</v>
      </c>
      <c r="L169" s="1463" t="s">
        <v>1386</v>
      </c>
      <c r="M169" s="1464"/>
      <c r="N169" s="1146" t="s">
        <v>914</v>
      </c>
      <c r="O169" s="1142" t="s">
        <v>75</v>
      </c>
      <c r="P169" s="1146" t="s">
        <v>2330</v>
      </c>
      <c r="Q169" s="1142" t="s">
        <v>75</v>
      </c>
      <c r="R169" s="1127">
        <f>VLOOKUP($G$9:$G$278,TABULADOR!$D$6:$E$41,2,0)</f>
        <v>15.96</v>
      </c>
      <c r="S169" s="1120">
        <f t="shared" si="118"/>
        <v>4</v>
      </c>
      <c r="T169" s="1109">
        <v>0</v>
      </c>
      <c r="U169" s="1120">
        <f t="shared" si="119"/>
        <v>4</v>
      </c>
      <c r="V169" s="1148">
        <f>VLOOKUP($U169,TABULADOR!$A$51:$B$74,2)</f>
        <v>0.08</v>
      </c>
      <c r="W169" s="1148">
        <v>0.3</v>
      </c>
      <c r="X169" s="1123">
        <v>0</v>
      </c>
      <c r="Y169" s="1149">
        <v>0</v>
      </c>
      <c r="Z169" s="1511">
        <v>15</v>
      </c>
      <c r="AA169" s="1126">
        <f t="shared" si="103"/>
        <v>7.98</v>
      </c>
      <c r="AB169" s="1126">
        <f t="shared" si="104"/>
        <v>2.39</v>
      </c>
      <c r="AC169" s="1126">
        <f t="shared" si="105"/>
        <v>0.64</v>
      </c>
      <c r="AD169" s="1126">
        <f>VLOOKUP($H$9:$H$1807,TABULADOR!$D$6:$E$41,2,0)-VLOOKUP($G$9:$G$1807,TABULADOR!$D$6:$E$41,2,0)</f>
        <v>0</v>
      </c>
      <c r="AE169" s="1126">
        <f>ROUND((TABULADOR!$D$67)*(GLOBAL!$Y169)/2,)</f>
        <v>0</v>
      </c>
      <c r="AF169" s="1126">
        <f>ROUND(((TABULADOR!$D$67)*(GLOBAL!$Y169)/2)*2,2)</f>
        <v>0</v>
      </c>
      <c r="AG169" s="1119"/>
      <c r="AH169" s="1127">
        <f t="shared" si="131"/>
        <v>11.010000000000002</v>
      </c>
      <c r="AI169" s="1150">
        <f t="shared" si="120"/>
        <v>0</v>
      </c>
      <c r="AJ169" s="1126">
        <v>0</v>
      </c>
      <c r="AK169" s="1126">
        <v>11.5</v>
      </c>
      <c r="AL169" s="1126"/>
      <c r="AM169" s="1126"/>
      <c r="AN169" s="1126"/>
      <c r="AO169" s="1127">
        <f t="shared" si="106"/>
        <v>0.41</v>
      </c>
      <c r="AP169" s="1127">
        <f t="shared" si="107"/>
        <v>0.11</v>
      </c>
      <c r="AQ169" s="1127">
        <f t="shared" si="108"/>
        <v>0.05</v>
      </c>
      <c r="AR169" s="1126">
        <f t="shared" si="109"/>
        <v>0.33</v>
      </c>
      <c r="AS169" s="1127">
        <f t="shared" si="110"/>
        <v>0.92</v>
      </c>
      <c r="AT169" s="1127">
        <f t="shared" si="111"/>
        <v>0.22</v>
      </c>
      <c r="AU169" s="1127">
        <f t="shared" si="112"/>
        <v>0.2</v>
      </c>
      <c r="AV169" s="1126">
        <f t="shared" si="113"/>
        <v>0.33</v>
      </c>
      <c r="AW169" s="1126">
        <f t="shared" si="114"/>
        <v>22.51</v>
      </c>
      <c r="AX169" s="1126">
        <f t="shared" si="115"/>
        <v>0.56999999999999995</v>
      </c>
      <c r="AY169" s="1127"/>
      <c r="AZ169" s="1126">
        <f t="shared" si="116"/>
        <v>2</v>
      </c>
      <c r="BA169" s="1128">
        <f t="shared" si="117"/>
        <v>21.94</v>
      </c>
      <c r="BB169" s="1129"/>
      <c r="BC169" s="1130"/>
      <c r="BD169" s="1126">
        <f t="shared" si="121"/>
        <v>0</v>
      </c>
      <c r="BE169" s="1126">
        <f t="shared" si="122"/>
        <v>0</v>
      </c>
      <c r="BF169" s="1126">
        <f t="shared" si="123"/>
        <v>0</v>
      </c>
      <c r="BG169" s="1126">
        <f t="shared" si="124"/>
        <v>0</v>
      </c>
      <c r="BH169" s="1131">
        <f t="shared" si="125"/>
        <v>0</v>
      </c>
      <c r="BI169" s="1126">
        <f t="shared" si="126"/>
        <v>0</v>
      </c>
      <c r="BJ169" s="1126">
        <f t="shared" si="127"/>
        <v>0</v>
      </c>
      <c r="BK169" s="1126">
        <f t="shared" si="128"/>
        <v>0</v>
      </c>
      <c r="BL169" s="1126">
        <f t="shared" si="129"/>
        <v>0</v>
      </c>
      <c r="BM169" s="1131">
        <f t="shared" si="130"/>
        <v>0</v>
      </c>
    </row>
    <row r="170" spans="1:65" ht="21" customHeight="1">
      <c r="A170" s="1113" t="s">
        <v>1119</v>
      </c>
      <c r="B170" s="1160" t="s">
        <v>1680</v>
      </c>
      <c r="C170" s="1520">
        <v>20248968</v>
      </c>
      <c r="D170" s="1555" t="s">
        <v>351</v>
      </c>
      <c r="E170" s="1546" t="s">
        <v>20</v>
      </c>
      <c r="F170" s="1142" t="s">
        <v>293</v>
      </c>
      <c r="G170" s="1169" t="s">
        <v>596</v>
      </c>
      <c r="H170" s="1169" t="s">
        <v>596</v>
      </c>
      <c r="I170" s="1249" t="s">
        <v>1702</v>
      </c>
      <c r="J170" s="1113" t="s">
        <v>991</v>
      </c>
      <c r="K170" s="1462">
        <v>43390</v>
      </c>
      <c r="L170" s="1463" t="s">
        <v>1387</v>
      </c>
      <c r="M170" s="1464"/>
      <c r="N170" s="1146" t="s">
        <v>914</v>
      </c>
      <c r="O170" s="1142" t="s">
        <v>48</v>
      </c>
      <c r="P170" s="1559" t="s">
        <v>63</v>
      </c>
      <c r="Q170" s="1142" t="s">
        <v>48</v>
      </c>
      <c r="R170" s="1127">
        <f>VLOOKUP($G$9:$G$278,TABULADOR!$D$6:$E$41,2,0)</f>
        <v>8.484</v>
      </c>
      <c r="S170" s="1120">
        <f t="shared" si="118"/>
        <v>3</v>
      </c>
      <c r="T170" s="1109">
        <v>0</v>
      </c>
      <c r="U170" s="1120">
        <f t="shared" si="119"/>
        <v>3</v>
      </c>
      <c r="V170" s="1148">
        <f>VLOOKUP($U170,TABULADOR!$A$51:$B$74,2)</f>
        <v>0.06</v>
      </c>
      <c r="W170" s="1148">
        <v>0</v>
      </c>
      <c r="X170" s="1123">
        <v>0</v>
      </c>
      <c r="Y170" s="1149">
        <v>0</v>
      </c>
      <c r="Z170" s="1511">
        <v>15</v>
      </c>
      <c r="AA170" s="1126">
        <f t="shared" si="103"/>
        <v>4.24</v>
      </c>
      <c r="AB170" s="1126">
        <f t="shared" si="104"/>
        <v>0</v>
      </c>
      <c r="AC170" s="1126">
        <f t="shared" si="105"/>
        <v>0.25</v>
      </c>
      <c r="AD170" s="1126">
        <f>VLOOKUP($H$9:$H$1807,TABULADOR!$D$6:$E$41,2,0)-VLOOKUP($G$9:$G$1807,TABULADOR!$D$6:$E$41,2,0)</f>
        <v>0</v>
      </c>
      <c r="AE170" s="1126">
        <f>ROUND((TABULADOR!$D$67)*(GLOBAL!$Y170)/2,)</f>
        <v>0</v>
      </c>
      <c r="AF170" s="1126">
        <f>ROUND(((TABULADOR!$D$67)*(GLOBAL!$Y170)/2)*2,2)</f>
        <v>0</v>
      </c>
      <c r="AG170" s="1119"/>
      <c r="AH170" s="1127">
        <f t="shared" si="131"/>
        <v>4.49</v>
      </c>
      <c r="AI170" s="1150">
        <f t="shared" si="120"/>
        <v>0</v>
      </c>
      <c r="AJ170" s="1126">
        <v>0</v>
      </c>
      <c r="AK170" s="1126">
        <v>11.5</v>
      </c>
      <c r="AL170" s="1126"/>
      <c r="AM170" s="1126"/>
      <c r="AN170" s="1126"/>
      <c r="AO170" s="1127">
        <f t="shared" si="106"/>
        <v>0.17</v>
      </c>
      <c r="AP170" s="1127">
        <f t="shared" si="107"/>
        <v>0.04</v>
      </c>
      <c r="AQ170" s="1127">
        <f t="shared" si="108"/>
        <v>0.02</v>
      </c>
      <c r="AR170" s="1126">
        <f t="shared" si="109"/>
        <v>0.13</v>
      </c>
      <c r="AS170" s="1127">
        <f t="shared" si="110"/>
        <v>0.38</v>
      </c>
      <c r="AT170" s="1127">
        <f t="shared" si="111"/>
        <v>0.09</v>
      </c>
      <c r="AU170" s="1127">
        <f t="shared" si="112"/>
        <v>0.08</v>
      </c>
      <c r="AV170" s="1126">
        <f t="shared" si="113"/>
        <v>0.13</v>
      </c>
      <c r="AW170" s="1126">
        <f t="shared" si="114"/>
        <v>15.99</v>
      </c>
      <c r="AX170" s="1126">
        <f t="shared" si="115"/>
        <v>0.23</v>
      </c>
      <c r="AY170" s="1127"/>
      <c r="AZ170" s="1126">
        <f t="shared" si="116"/>
        <v>0.81</v>
      </c>
      <c r="BA170" s="1128">
        <f t="shared" si="117"/>
        <v>15.76</v>
      </c>
      <c r="BB170" s="1129"/>
      <c r="BC170" s="1130"/>
      <c r="BD170" s="1126">
        <f t="shared" si="121"/>
        <v>0</v>
      </c>
      <c r="BE170" s="1126">
        <f t="shared" si="122"/>
        <v>0</v>
      </c>
      <c r="BF170" s="1126">
        <f t="shared" si="123"/>
        <v>0</v>
      </c>
      <c r="BG170" s="1126">
        <f t="shared" si="124"/>
        <v>0</v>
      </c>
      <c r="BH170" s="1131">
        <f t="shared" si="125"/>
        <v>0</v>
      </c>
      <c r="BI170" s="1126">
        <f t="shared" si="126"/>
        <v>0</v>
      </c>
      <c r="BJ170" s="1126">
        <f t="shared" si="127"/>
        <v>0</v>
      </c>
      <c r="BK170" s="1126">
        <f t="shared" si="128"/>
        <v>0</v>
      </c>
      <c r="BL170" s="1126">
        <f t="shared" si="129"/>
        <v>0</v>
      </c>
      <c r="BM170" s="1131">
        <f t="shared" si="130"/>
        <v>0</v>
      </c>
    </row>
    <row r="171" spans="1:65" ht="21" customHeight="1">
      <c r="A171" s="1113" t="s">
        <v>1119</v>
      </c>
      <c r="B171" s="1142" t="s">
        <v>972</v>
      </c>
      <c r="C171" s="1520">
        <v>20566829</v>
      </c>
      <c r="D171" s="1555" t="s">
        <v>352</v>
      </c>
      <c r="E171" s="1541" t="s">
        <v>20</v>
      </c>
      <c r="F171" s="1142" t="s">
        <v>104</v>
      </c>
      <c r="G171" s="1142" t="s">
        <v>146</v>
      </c>
      <c r="H171" s="1142" t="s">
        <v>146</v>
      </c>
      <c r="I171" s="1249" t="s">
        <v>1802</v>
      </c>
      <c r="J171" s="1113" t="s">
        <v>991</v>
      </c>
      <c r="K171" s="1462">
        <v>43497</v>
      </c>
      <c r="L171" s="1463" t="s">
        <v>1388</v>
      </c>
      <c r="M171" s="1464"/>
      <c r="N171" s="1146" t="s">
        <v>914</v>
      </c>
      <c r="O171" s="1142" t="s">
        <v>96</v>
      </c>
      <c r="P171" s="1134" t="s">
        <v>63</v>
      </c>
      <c r="Q171" s="1142" t="s">
        <v>96</v>
      </c>
      <c r="R171" s="1127">
        <f>VLOOKUP($G$9:$G$278,TABULADOR!$D$6:$E$41,2,0)</f>
        <v>7</v>
      </c>
      <c r="S171" s="1120">
        <f t="shared" si="118"/>
        <v>3</v>
      </c>
      <c r="T171" s="1109">
        <v>0</v>
      </c>
      <c r="U171" s="1120">
        <f t="shared" si="119"/>
        <v>3</v>
      </c>
      <c r="V171" s="1148">
        <f>VLOOKUP($U171,TABULADOR!$A$51:$B$74,2)</f>
        <v>0.06</v>
      </c>
      <c r="W171" s="1148">
        <v>0</v>
      </c>
      <c r="X171" s="1123">
        <v>0</v>
      </c>
      <c r="Y171" s="1149">
        <v>0</v>
      </c>
      <c r="Z171" s="1511">
        <v>15</v>
      </c>
      <c r="AA171" s="1126">
        <f t="shared" si="103"/>
        <v>3.5</v>
      </c>
      <c r="AB171" s="1126">
        <f t="shared" si="104"/>
        <v>0</v>
      </c>
      <c r="AC171" s="1126">
        <f t="shared" si="105"/>
        <v>0.21</v>
      </c>
      <c r="AD171" s="1126">
        <f>VLOOKUP($H$9:$H$1807,TABULADOR!$D$6:$E$41,2,0)-VLOOKUP($G$9:$G$1807,TABULADOR!$D$6:$E$41,2,0)</f>
        <v>0</v>
      </c>
      <c r="AE171" s="1126">
        <f>ROUND((TABULADOR!$D$67)*(GLOBAL!$Y171)/2,)</f>
        <v>0</v>
      </c>
      <c r="AF171" s="1126">
        <f>ROUND(((TABULADOR!$D$67)*(GLOBAL!$Y171)/2)*2,2)</f>
        <v>0</v>
      </c>
      <c r="AG171" s="1119"/>
      <c r="AH171" s="1127">
        <f t="shared" si="131"/>
        <v>3.71</v>
      </c>
      <c r="AI171" s="1150">
        <f t="shared" si="120"/>
        <v>12.366666666666665</v>
      </c>
      <c r="AJ171" s="1126">
        <v>0</v>
      </c>
      <c r="AK171" s="1126">
        <v>11.5</v>
      </c>
      <c r="AL171" s="1126"/>
      <c r="AM171" s="1126"/>
      <c r="AN171" s="1126"/>
      <c r="AO171" s="1127">
        <f t="shared" si="106"/>
        <v>0.14000000000000001</v>
      </c>
      <c r="AP171" s="1127">
        <f t="shared" si="107"/>
        <v>0.16</v>
      </c>
      <c r="AQ171" s="1127">
        <f t="shared" si="108"/>
        <v>0.02</v>
      </c>
      <c r="AR171" s="1126">
        <f t="shared" si="109"/>
        <v>0.11</v>
      </c>
      <c r="AS171" s="1127">
        <f t="shared" si="110"/>
        <v>0.32</v>
      </c>
      <c r="AT171" s="1127">
        <f t="shared" si="111"/>
        <v>0.32</v>
      </c>
      <c r="AU171" s="1127">
        <f t="shared" si="112"/>
        <v>0.08</v>
      </c>
      <c r="AV171" s="1126">
        <f t="shared" si="113"/>
        <v>0.11</v>
      </c>
      <c r="AW171" s="1126">
        <f t="shared" si="114"/>
        <v>27.58</v>
      </c>
      <c r="AX171" s="1126">
        <f t="shared" si="115"/>
        <v>0.32</v>
      </c>
      <c r="AY171" s="1127"/>
      <c r="AZ171" s="1126">
        <f t="shared" si="116"/>
        <v>0.94</v>
      </c>
      <c r="BA171" s="1128">
        <f t="shared" si="117"/>
        <v>27.26</v>
      </c>
      <c r="BB171" s="1129"/>
      <c r="BC171" s="1130"/>
      <c r="BD171" s="1126">
        <f t="shared" si="121"/>
        <v>0</v>
      </c>
      <c r="BE171" s="1126">
        <f t="shared" si="122"/>
        <v>0</v>
      </c>
      <c r="BF171" s="1126">
        <f t="shared" si="123"/>
        <v>0</v>
      </c>
      <c r="BG171" s="1126">
        <f t="shared" si="124"/>
        <v>0</v>
      </c>
      <c r="BH171" s="1131">
        <f t="shared" si="125"/>
        <v>0</v>
      </c>
      <c r="BI171" s="1126">
        <f t="shared" si="126"/>
        <v>0</v>
      </c>
      <c r="BJ171" s="1126">
        <f t="shared" si="127"/>
        <v>0</v>
      </c>
      <c r="BK171" s="1126">
        <f t="shared" si="128"/>
        <v>0</v>
      </c>
      <c r="BL171" s="1126">
        <f t="shared" si="129"/>
        <v>0</v>
      </c>
      <c r="BM171" s="1131">
        <f t="shared" si="130"/>
        <v>0</v>
      </c>
    </row>
    <row r="172" spans="1:65" ht="21" customHeight="1">
      <c r="A172" s="1113" t="s">
        <v>1119</v>
      </c>
      <c r="B172" s="1142" t="s">
        <v>972</v>
      </c>
      <c r="C172" s="1521">
        <v>20794924</v>
      </c>
      <c r="D172" s="1555" t="s">
        <v>353</v>
      </c>
      <c r="E172" s="1542" t="s">
        <v>20</v>
      </c>
      <c r="F172" s="1169" t="s">
        <v>104</v>
      </c>
      <c r="G172" s="1169" t="s">
        <v>146</v>
      </c>
      <c r="H172" s="1169" t="s">
        <v>146</v>
      </c>
      <c r="I172" s="1191" t="s">
        <v>1808</v>
      </c>
      <c r="J172" s="1113" t="s">
        <v>991</v>
      </c>
      <c r="K172" s="1466">
        <v>43754</v>
      </c>
      <c r="L172" s="1463" t="s">
        <v>1389</v>
      </c>
      <c r="M172" s="1464"/>
      <c r="N172" s="1146" t="s">
        <v>914</v>
      </c>
      <c r="O172" s="1169" t="s">
        <v>1714</v>
      </c>
      <c r="P172" s="1134" t="s">
        <v>63</v>
      </c>
      <c r="Q172" s="1140" t="s">
        <v>25</v>
      </c>
      <c r="R172" s="1127">
        <f>VLOOKUP($G$9:$G$278,TABULADOR!$D$6:$E$41,2,0)</f>
        <v>7</v>
      </c>
      <c r="S172" s="1120">
        <f t="shared" si="118"/>
        <v>2</v>
      </c>
      <c r="T172" s="1109">
        <v>0</v>
      </c>
      <c r="U172" s="1120">
        <f t="shared" si="119"/>
        <v>2</v>
      </c>
      <c r="V172" s="1148">
        <f>VLOOKUP($U172,TABULADOR!$A$51:$B$74,2)</f>
        <v>0.04</v>
      </c>
      <c r="W172" s="1148">
        <v>0</v>
      </c>
      <c r="X172" s="1123">
        <v>0</v>
      </c>
      <c r="Y172" s="1149">
        <v>0</v>
      </c>
      <c r="Z172" s="1511">
        <v>15</v>
      </c>
      <c r="AA172" s="1126">
        <f t="shared" si="103"/>
        <v>3.5</v>
      </c>
      <c r="AB172" s="1126">
        <f t="shared" si="104"/>
        <v>0</v>
      </c>
      <c r="AC172" s="1126">
        <f t="shared" si="105"/>
        <v>0.14000000000000001</v>
      </c>
      <c r="AD172" s="1126">
        <f>VLOOKUP($H$9:$H$1807,TABULADOR!$D$6:$E$41,2,0)-VLOOKUP($G$9:$G$1807,TABULADOR!$D$6:$E$41,2,0)</f>
        <v>0</v>
      </c>
      <c r="AE172" s="1126">
        <f>ROUND((TABULADOR!$D$67)*(GLOBAL!$Y172)/2,)</f>
        <v>0</v>
      </c>
      <c r="AF172" s="1126">
        <f>ROUND(((TABULADOR!$D$67)*(GLOBAL!$Y172)/2)*2,2)</f>
        <v>0</v>
      </c>
      <c r="AG172" s="1119"/>
      <c r="AH172" s="1127">
        <f t="shared" si="131"/>
        <v>3.64</v>
      </c>
      <c r="AI172" s="1150">
        <f t="shared" si="120"/>
        <v>0</v>
      </c>
      <c r="AJ172" s="1126">
        <v>0</v>
      </c>
      <c r="AK172" s="1126">
        <v>11.5</v>
      </c>
      <c r="AL172" s="1126"/>
      <c r="AM172" s="1126"/>
      <c r="AN172" s="1126"/>
      <c r="AO172" s="1127">
        <f t="shared" si="106"/>
        <v>0.13</v>
      </c>
      <c r="AP172" s="1127">
        <f t="shared" si="107"/>
        <v>0.04</v>
      </c>
      <c r="AQ172" s="1127">
        <f t="shared" si="108"/>
        <v>0.02</v>
      </c>
      <c r="AR172" s="1126">
        <f t="shared" si="109"/>
        <v>0.11</v>
      </c>
      <c r="AS172" s="1127">
        <f t="shared" si="110"/>
        <v>0.28999999999999998</v>
      </c>
      <c r="AT172" s="1127">
        <f t="shared" si="111"/>
        <v>7.0000000000000007E-2</v>
      </c>
      <c r="AU172" s="1127">
        <f t="shared" si="112"/>
        <v>0.08</v>
      </c>
      <c r="AV172" s="1126">
        <f t="shared" si="113"/>
        <v>0.11</v>
      </c>
      <c r="AW172" s="1126">
        <f t="shared" si="114"/>
        <v>15.14</v>
      </c>
      <c r="AX172" s="1126">
        <f t="shared" si="115"/>
        <v>0.19</v>
      </c>
      <c r="AY172" s="1127"/>
      <c r="AZ172" s="1126">
        <f t="shared" si="116"/>
        <v>0.66</v>
      </c>
      <c r="BA172" s="1128">
        <f t="shared" si="117"/>
        <v>14.95</v>
      </c>
      <c r="BB172" s="1129"/>
      <c r="BC172" s="1130"/>
      <c r="BD172" s="1126">
        <f t="shared" si="121"/>
        <v>0</v>
      </c>
      <c r="BE172" s="1126">
        <f t="shared" si="122"/>
        <v>0</v>
      </c>
      <c r="BF172" s="1126">
        <f t="shared" si="123"/>
        <v>0</v>
      </c>
      <c r="BG172" s="1126">
        <f t="shared" si="124"/>
        <v>0</v>
      </c>
      <c r="BH172" s="1131">
        <f t="shared" si="125"/>
        <v>0</v>
      </c>
      <c r="BI172" s="1126">
        <f t="shared" si="126"/>
        <v>0</v>
      </c>
      <c r="BJ172" s="1126">
        <f t="shared" si="127"/>
        <v>0</v>
      </c>
      <c r="BK172" s="1126">
        <f t="shared" si="128"/>
        <v>0</v>
      </c>
      <c r="BL172" s="1126">
        <f t="shared" si="129"/>
        <v>0</v>
      </c>
      <c r="BM172" s="1131">
        <f t="shared" si="130"/>
        <v>0</v>
      </c>
    </row>
    <row r="173" spans="1:65" ht="21" customHeight="1">
      <c r="A173" s="1113" t="s">
        <v>1119</v>
      </c>
      <c r="B173" s="1160" t="s">
        <v>971</v>
      </c>
      <c r="C173" s="1521">
        <v>21005894</v>
      </c>
      <c r="D173" s="1555" t="s">
        <v>355</v>
      </c>
      <c r="E173" s="1542" t="s">
        <v>34</v>
      </c>
      <c r="F173" s="1169" t="s">
        <v>104</v>
      </c>
      <c r="G173" s="1169" t="s">
        <v>252</v>
      </c>
      <c r="H173" s="1169" t="s">
        <v>252</v>
      </c>
      <c r="I173" s="1191" t="s">
        <v>1766</v>
      </c>
      <c r="J173" s="1113" t="s">
        <v>2351</v>
      </c>
      <c r="K173" s="1466">
        <v>43283</v>
      </c>
      <c r="L173" s="1463" t="s">
        <v>1391</v>
      </c>
      <c r="M173" s="1464"/>
      <c r="N173" s="1146" t="s">
        <v>914</v>
      </c>
      <c r="O173" s="1169" t="s">
        <v>62</v>
      </c>
      <c r="P173" s="1465" t="s">
        <v>2335</v>
      </c>
      <c r="Q173" s="1169" t="s">
        <v>62</v>
      </c>
      <c r="R173" s="1127">
        <f>VLOOKUP($G$9:$G$278,TABULADOR!$D$6:$E$41,2,0)</f>
        <v>15.96</v>
      </c>
      <c r="S173" s="1120">
        <f t="shared" si="118"/>
        <v>3</v>
      </c>
      <c r="T173" s="1109">
        <v>2</v>
      </c>
      <c r="U173" s="1120">
        <f t="shared" si="119"/>
        <v>5</v>
      </c>
      <c r="V173" s="1148">
        <f>VLOOKUP($U173,TABULADOR!$A$51:$B$74,2)</f>
        <v>0.1</v>
      </c>
      <c r="W173" s="1148">
        <v>0.3</v>
      </c>
      <c r="X173" s="1123">
        <v>0</v>
      </c>
      <c r="Y173" s="1149">
        <v>0</v>
      </c>
      <c r="Z173" s="1511">
        <v>15</v>
      </c>
      <c r="AA173" s="1126">
        <f t="shared" si="103"/>
        <v>7.98</v>
      </c>
      <c r="AB173" s="1126">
        <f t="shared" si="104"/>
        <v>2.39</v>
      </c>
      <c r="AC173" s="1126">
        <f t="shared" si="105"/>
        <v>0.8</v>
      </c>
      <c r="AD173" s="1126">
        <f>VLOOKUP($H$9:$H$1807,TABULADOR!$D$6:$E$41,2,0)-VLOOKUP($G$9:$G$1807,TABULADOR!$D$6:$E$41,2,0)</f>
        <v>0</v>
      </c>
      <c r="AE173" s="1126">
        <f>ROUND((TABULADOR!$D$67)*(GLOBAL!$Y173)/2,)</f>
        <v>0</v>
      </c>
      <c r="AF173" s="1126">
        <f>ROUND(((TABULADOR!$D$67)*(GLOBAL!$Y173)/2)*2,2)</f>
        <v>0</v>
      </c>
      <c r="AG173" s="1119"/>
      <c r="AH173" s="1127">
        <f t="shared" si="131"/>
        <v>11.170000000000002</v>
      </c>
      <c r="AI173" s="1150">
        <f t="shared" si="120"/>
        <v>0</v>
      </c>
      <c r="AJ173" s="1126">
        <v>0</v>
      </c>
      <c r="AK173" s="1126">
        <v>11.5</v>
      </c>
      <c r="AL173" s="1126"/>
      <c r="AM173" s="1126"/>
      <c r="AN173" s="1126"/>
      <c r="AO173" s="1127">
        <f t="shared" si="106"/>
        <v>0.41</v>
      </c>
      <c r="AP173" s="1127">
        <f t="shared" si="107"/>
        <v>0.11</v>
      </c>
      <c r="AQ173" s="1127">
        <f t="shared" si="108"/>
        <v>0.05</v>
      </c>
      <c r="AR173" s="1126">
        <f t="shared" si="109"/>
        <v>0.34</v>
      </c>
      <c r="AS173" s="1127">
        <f t="shared" si="110"/>
        <v>0.92</v>
      </c>
      <c r="AT173" s="1127">
        <f t="shared" si="111"/>
        <v>0.22</v>
      </c>
      <c r="AU173" s="1127">
        <f t="shared" si="112"/>
        <v>0.2</v>
      </c>
      <c r="AV173" s="1126">
        <f t="shared" si="113"/>
        <v>0.34</v>
      </c>
      <c r="AW173" s="1126">
        <f t="shared" si="114"/>
        <v>22.67</v>
      </c>
      <c r="AX173" s="1126">
        <f t="shared" si="115"/>
        <v>0.56999999999999995</v>
      </c>
      <c r="AY173" s="1127"/>
      <c r="AZ173" s="1126">
        <f t="shared" si="116"/>
        <v>2.02</v>
      </c>
      <c r="BA173" s="1128">
        <f t="shared" si="117"/>
        <v>22.1</v>
      </c>
      <c r="BB173" s="1129"/>
      <c r="BC173" s="1130"/>
      <c r="BD173" s="1126">
        <f t="shared" si="121"/>
        <v>0</v>
      </c>
      <c r="BE173" s="1126">
        <f t="shared" si="122"/>
        <v>0</v>
      </c>
      <c r="BF173" s="1126">
        <f t="shared" si="123"/>
        <v>0</v>
      </c>
      <c r="BG173" s="1126">
        <f t="shared" si="124"/>
        <v>0</v>
      </c>
      <c r="BH173" s="1131">
        <f t="shared" si="125"/>
        <v>0</v>
      </c>
      <c r="BI173" s="1126">
        <f t="shared" si="126"/>
        <v>0</v>
      </c>
      <c r="BJ173" s="1126">
        <f t="shared" si="127"/>
        <v>0</v>
      </c>
      <c r="BK173" s="1126">
        <f t="shared" si="128"/>
        <v>0</v>
      </c>
      <c r="BL173" s="1126">
        <f t="shared" si="129"/>
        <v>0</v>
      </c>
      <c r="BM173" s="1131">
        <f t="shared" si="130"/>
        <v>0</v>
      </c>
    </row>
    <row r="174" spans="1:65" ht="21" customHeight="1">
      <c r="A174" s="1113" t="s">
        <v>1119</v>
      </c>
      <c r="B174" s="1142" t="s">
        <v>972</v>
      </c>
      <c r="C174" s="1520">
        <v>21082749</v>
      </c>
      <c r="D174" s="1555" t="s">
        <v>356</v>
      </c>
      <c r="E174" s="1541" t="s">
        <v>34</v>
      </c>
      <c r="F174" s="1142" t="s">
        <v>104</v>
      </c>
      <c r="G174" s="1142" t="s">
        <v>146</v>
      </c>
      <c r="H174" s="1142" t="s">
        <v>146</v>
      </c>
      <c r="I174" s="1191" t="s">
        <v>1770</v>
      </c>
      <c r="J174" s="1113" t="s">
        <v>991</v>
      </c>
      <c r="K174" s="1462">
        <v>43497</v>
      </c>
      <c r="L174" s="1463" t="s">
        <v>1392</v>
      </c>
      <c r="M174" s="1464"/>
      <c r="N174" s="1146" t="s">
        <v>914</v>
      </c>
      <c r="O174" s="1142" t="s">
        <v>96</v>
      </c>
      <c r="P174" s="1559" t="s">
        <v>63</v>
      </c>
      <c r="Q174" s="1142" t="s">
        <v>96</v>
      </c>
      <c r="R174" s="1127">
        <f>VLOOKUP($G$9:$G$278,TABULADOR!$D$6:$E$41,2,0)</f>
        <v>7</v>
      </c>
      <c r="S174" s="1120">
        <f t="shared" si="118"/>
        <v>3</v>
      </c>
      <c r="T174" s="1109">
        <v>0</v>
      </c>
      <c r="U174" s="1120">
        <f t="shared" si="119"/>
        <v>3</v>
      </c>
      <c r="V174" s="1148">
        <f>VLOOKUP($U174,TABULADOR!$A$51:$B$74,2)</f>
        <v>0.06</v>
      </c>
      <c r="W174" s="1148">
        <v>0</v>
      </c>
      <c r="X174" s="1123">
        <v>2</v>
      </c>
      <c r="Y174" s="1149">
        <v>2</v>
      </c>
      <c r="Z174" s="1511">
        <v>15</v>
      </c>
      <c r="AA174" s="1126">
        <f t="shared" si="103"/>
        <v>3.5</v>
      </c>
      <c r="AB174" s="1126">
        <f t="shared" si="104"/>
        <v>0</v>
      </c>
      <c r="AC174" s="1126">
        <f t="shared" si="105"/>
        <v>0.21</v>
      </c>
      <c r="AD174" s="1126">
        <f>VLOOKUP($H$9:$H$1807,TABULADOR!$D$6:$E$41,2,0)-VLOOKUP($G$9:$G$1807,TABULADOR!$D$6:$E$41,2,0)</f>
        <v>0</v>
      </c>
      <c r="AE174" s="1126">
        <f>ROUND((TABULADOR!$D$67)*(GLOBAL!$Y174)/2,)</f>
        <v>2</v>
      </c>
      <c r="AF174" s="1126">
        <f>ROUND(((TABULADOR!$D$67)*(GLOBAL!$Y174)/2)*2,2)</f>
        <v>3.5</v>
      </c>
      <c r="AG174" s="1119"/>
      <c r="AH174" s="1127">
        <f t="shared" si="131"/>
        <v>5.71</v>
      </c>
      <c r="AI174" s="1150">
        <f t="shared" si="120"/>
        <v>12.366666666666665</v>
      </c>
      <c r="AJ174" s="1126">
        <v>0</v>
      </c>
      <c r="AK174" s="1126">
        <v>11.5</v>
      </c>
      <c r="AL174" s="1126"/>
      <c r="AM174" s="1126"/>
      <c r="AN174" s="1126"/>
      <c r="AO174" s="1127">
        <f t="shared" si="106"/>
        <v>0.21</v>
      </c>
      <c r="AP174" s="1127">
        <f t="shared" si="107"/>
        <v>0.18</v>
      </c>
      <c r="AQ174" s="1127">
        <f t="shared" si="108"/>
        <v>0.03</v>
      </c>
      <c r="AR174" s="1126">
        <f t="shared" si="109"/>
        <v>0.17</v>
      </c>
      <c r="AS174" s="1127">
        <f t="shared" si="110"/>
        <v>0.47</v>
      </c>
      <c r="AT174" s="1127">
        <f t="shared" si="111"/>
        <v>0.36</v>
      </c>
      <c r="AU174" s="1127">
        <f t="shared" si="112"/>
        <v>0.12</v>
      </c>
      <c r="AV174" s="1126">
        <f t="shared" si="113"/>
        <v>0.17</v>
      </c>
      <c r="AW174" s="1126">
        <f t="shared" si="114"/>
        <v>33.08</v>
      </c>
      <c r="AX174" s="1126">
        <f t="shared" si="115"/>
        <v>0.42</v>
      </c>
      <c r="AY174" s="1127"/>
      <c r="AZ174" s="1126">
        <f t="shared" si="116"/>
        <v>1.29</v>
      </c>
      <c r="BA174" s="1128">
        <f t="shared" si="117"/>
        <v>32.659999999999997</v>
      </c>
      <c r="BB174" s="1129"/>
      <c r="BC174" s="1130"/>
      <c r="BD174" s="1126">
        <f t="shared" si="121"/>
        <v>0</v>
      </c>
      <c r="BE174" s="1126">
        <f t="shared" si="122"/>
        <v>0</v>
      </c>
      <c r="BF174" s="1126">
        <f t="shared" si="123"/>
        <v>0</v>
      </c>
      <c r="BG174" s="1126">
        <f t="shared" si="124"/>
        <v>0</v>
      </c>
      <c r="BH174" s="1131">
        <f t="shared" si="125"/>
        <v>0</v>
      </c>
      <c r="BI174" s="1126">
        <f t="shared" si="126"/>
        <v>0</v>
      </c>
      <c r="BJ174" s="1126">
        <f t="shared" si="127"/>
        <v>0</v>
      </c>
      <c r="BK174" s="1126">
        <f t="shared" si="128"/>
        <v>0</v>
      </c>
      <c r="BL174" s="1126">
        <f t="shared" si="129"/>
        <v>0</v>
      </c>
      <c r="BM174" s="1131">
        <f t="shared" si="130"/>
        <v>0</v>
      </c>
    </row>
    <row r="175" spans="1:65" ht="21" customHeight="1">
      <c r="A175" s="1113" t="s">
        <v>1119</v>
      </c>
      <c r="B175" s="1142" t="s">
        <v>972</v>
      </c>
      <c r="C175" s="1521">
        <v>21544491</v>
      </c>
      <c r="D175" s="1555" t="s">
        <v>359</v>
      </c>
      <c r="E175" s="1542" t="s">
        <v>20</v>
      </c>
      <c r="F175" s="1169" t="s">
        <v>104</v>
      </c>
      <c r="G175" s="1169" t="s">
        <v>252</v>
      </c>
      <c r="H175" s="1169" t="s">
        <v>252</v>
      </c>
      <c r="I175" s="1191" t="s">
        <v>1771</v>
      </c>
      <c r="J175" s="1113" t="s">
        <v>991</v>
      </c>
      <c r="K175" s="1466">
        <v>43542</v>
      </c>
      <c r="L175" s="1463" t="s">
        <v>1395</v>
      </c>
      <c r="M175" s="1464"/>
      <c r="N175" s="1146" t="s">
        <v>914</v>
      </c>
      <c r="O175" s="1169" t="s">
        <v>115</v>
      </c>
      <c r="P175" s="1465" t="s">
        <v>2344</v>
      </c>
      <c r="Q175" s="1169" t="s">
        <v>115</v>
      </c>
      <c r="R175" s="1127">
        <f>VLOOKUP($G$9:$G$278,TABULADOR!$D$6:$E$41,2,0)</f>
        <v>15.96</v>
      </c>
      <c r="S175" s="1120">
        <f t="shared" si="118"/>
        <v>2</v>
      </c>
      <c r="T175" s="1109">
        <v>0</v>
      </c>
      <c r="U175" s="1120">
        <f t="shared" si="119"/>
        <v>2</v>
      </c>
      <c r="V175" s="1148">
        <f>VLOOKUP($U175,TABULADOR!$A$51:$B$74,2)</f>
        <v>0.04</v>
      </c>
      <c r="W175" s="1148">
        <v>0.3</v>
      </c>
      <c r="X175" s="1123">
        <v>0</v>
      </c>
      <c r="Y175" s="1149">
        <v>0</v>
      </c>
      <c r="Z175" s="1511">
        <v>15</v>
      </c>
      <c r="AA175" s="1126">
        <f t="shared" si="103"/>
        <v>7.98</v>
      </c>
      <c r="AB175" s="1126">
        <f t="shared" si="104"/>
        <v>2.39</v>
      </c>
      <c r="AC175" s="1126">
        <f t="shared" si="105"/>
        <v>0.32</v>
      </c>
      <c r="AD175" s="1126">
        <f>VLOOKUP($H$9:$H$1807,TABULADOR!$D$6:$E$41,2,0)-VLOOKUP($G$9:$G$1807,TABULADOR!$D$6:$E$41,2,0)</f>
        <v>0</v>
      </c>
      <c r="AE175" s="1126">
        <f>ROUND((TABULADOR!$D$67)*(GLOBAL!$Y175)/2,)</f>
        <v>0</v>
      </c>
      <c r="AF175" s="1126">
        <f>ROUND(((TABULADOR!$D$67)*(GLOBAL!$Y175)/2)*2,2)</f>
        <v>0</v>
      </c>
      <c r="AG175" s="1119"/>
      <c r="AH175" s="1127">
        <f t="shared" si="131"/>
        <v>10.690000000000001</v>
      </c>
      <c r="AI175" s="1150">
        <f t="shared" si="120"/>
        <v>0</v>
      </c>
      <c r="AJ175" s="1126">
        <v>0</v>
      </c>
      <c r="AK175" s="1126">
        <v>11.5</v>
      </c>
      <c r="AL175" s="1126"/>
      <c r="AM175" s="1126"/>
      <c r="AN175" s="1126"/>
      <c r="AO175" s="1127">
        <f t="shared" si="106"/>
        <v>0.39</v>
      </c>
      <c r="AP175" s="1127">
        <f t="shared" si="107"/>
        <v>0.11</v>
      </c>
      <c r="AQ175" s="1127">
        <f t="shared" si="108"/>
        <v>0.05</v>
      </c>
      <c r="AR175" s="1126">
        <f t="shared" si="109"/>
        <v>0.32</v>
      </c>
      <c r="AS175" s="1127">
        <f t="shared" si="110"/>
        <v>0.88</v>
      </c>
      <c r="AT175" s="1127">
        <f t="shared" si="111"/>
        <v>0.21</v>
      </c>
      <c r="AU175" s="1127">
        <f t="shared" si="112"/>
        <v>0.2</v>
      </c>
      <c r="AV175" s="1126">
        <f t="shared" si="113"/>
        <v>0.32</v>
      </c>
      <c r="AW175" s="1126">
        <f t="shared" si="114"/>
        <v>22.19</v>
      </c>
      <c r="AX175" s="1126">
        <f t="shared" si="115"/>
        <v>0.55000000000000004</v>
      </c>
      <c r="AY175" s="1127"/>
      <c r="AZ175" s="1126">
        <f t="shared" si="116"/>
        <v>1.93</v>
      </c>
      <c r="BA175" s="1128">
        <f t="shared" si="117"/>
        <v>21.64</v>
      </c>
      <c r="BB175" s="1129"/>
      <c r="BC175" s="1130"/>
      <c r="BD175" s="1126">
        <f t="shared" si="121"/>
        <v>0</v>
      </c>
      <c r="BE175" s="1126">
        <f t="shared" si="122"/>
        <v>0</v>
      </c>
      <c r="BF175" s="1126">
        <f t="shared" si="123"/>
        <v>0</v>
      </c>
      <c r="BG175" s="1126">
        <f t="shared" si="124"/>
        <v>0</v>
      </c>
      <c r="BH175" s="1131">
        <f t="shared" si="125"/>
        <v>0</v>
      </c>
      <c r="BI175" s="1126">
        <f t="shared" si="126"/>
        <v>0</v>
      </c>
      <c r="BJ175" s="1126">
        <f t="shared" si="127"/>
        <v>0</v>
      </c>
      <c r="BK175" s="1126">
        <f t="shared" si="128"/>
        <v>0</v>
      </c>
      <c r="BL175" s="1126">
        <f t="shared" si="129"/>
        <v>0</v>
      </c>
      <c r="BM175" s="1131">
        <f t="shared" si="130"/>
        <v>0</v>
      </c>
    </row>
    <row r="176" spans="1:65" ht="21" customHeight="1">
      <c r="A176" s="1113" t="s">
        <v>1119</v>
      </c>
      <c r="B176" s="1142" t="s">
        <v>1679</v>
      </c>
      <c r="C176" s="1520">
        <v>22386520</v>
      </c>
      <c r="D176" s="1555" t="s">
        <v>360</v>
      </c>
      <c r="E176" s="1541" t="s">
        <v>34</v>
      </c>
      <c r="F176" s="1142" t="s">
        <v>289</v>
      </c>
      <c r="G176" s="1169" t="s">
        <v>596</v>
      </c>
      <c r="H176" s="1169" t="s">
        <v>596</v>
      </c>
      <c r="I176" s="1249" t="s">
        <v>1702</v>
      </c>
      <c r="J176" s="1113" t="s">
        <v>991</v>
      </c>
      <c r="K176" s="1462">
        <v>43586</v>
      </c>
      <c r="L176" s="1463" t="s">
        <v>1396</v>
      </c>
      <c r="M176" s="1464"/>
      <c r="N176" s="1146" t="s">
        <v>914</v>
      </c>
      <c r="O176" s="1142" t="s">
        <v>128</v>
      </c>
      <c r="P176" s="1134" t="s">
        <v>63</v>
      </c>
      <c r="Q176" s="1142" t="s">
        <v>128</v>
      </c>
      <c r="R176" s="1127">
        <f>VLOOKUP($G$9:$G$278,TABULADOR!$D$6:$E$41,2,0)</f>
        <v>8.484</v>
      </c>
      <c r="S176" s="1120">
        <f t="shared" si="118"/>
        <v>2</v>
      </c>
      <c r="T176" s="1109">
        <v>0</v>
      </c>
      <c r="U176" s="1120">
        <f t="shared" si="119"/>
        <v>2</v>
      </c>
      <c r="V176" s="1148">
        <f>VLOOKUP($U176,TABULADOR!$A$51:$B$74,2)</f>
        <v>0.04</v>
      </c>
      <c r="W176" s="1148">
        <v>0</v>
      </c>
      <c r="X176" s="1123">
        <v>1</v>
      </c>
      <c r="Y176" s="1149">
        <v>1</v>
      </c>
      <c r="Z176" s="1511">
        <v>15</v>
      </c>
      <c r="AA176" s="1126">
        <f t="shared" si="103"/>
        <v>4.24</v>
      </c>
      <c r="AB176" s="1126">
        <f t="shared" si="104"/>
        <v>0</v>
      </c>
      <c r="AC176" s="1126">
        <f t="shared" si="105"/>
        <v>0.17</v>
      </c>
      <c r="AD176" s="1126">
        <f>VLOOKUP($H$9:$H$1807,TABULADOR!$D$6:$E$41,2,0)-VLOOKUP($G$9:$G$1807,TABULADOR!$D$6:$E$41,2,0)</f>
        <v>0</v>
      </c>
      <c r="AE176" s="1126">
        <f>ROUND((TABULADOR!$D$67)*(GLOBAL!$Y176)/2,)</f>
        <v>1</v>
      </c>
      <c r="AF176" s="1126">
        <f>ROUND(((TABULADOR!$D$67)*(GLOBAL!$Y176)/2)*2,2)</f>
        <v>1.75</v>
      </c>
      <c r="AG176" s="1119"/>
      <c r="AH176" s="1127">
        <f t="shared" si="131"/>
        <v>5.41</v>
      </c>
      <c r="AI176" s="1150">
        <f t="shared" si="120"/>
        <v>0</v>
      </c>
      <c r="AJ176" s="1126">
        <v>0</v>
      </c>
      <c r="AK176" s="1126">
        <v>11.5</v>
      </c>
      <c r="AL176" s="1126"/>
      <c r="AM176" s="1126"/>
      <c r="AN176" s="1126"/>
      <c r="AO176" s="1127">
        <f t="shared" si="106"/>
        <v>0.2</v>
      </c>
      <c r="AP176" s="1127">
        <f t="shared" si="107"/>
        <v>0.05</v>
      </c>
      <c r="AQ176" s="1127">
        <f t="shared" si="108"/>
        <v>0.02</v>
      </c>
      <c r="AR176" s="1126">
        <f t="shared" si="109"/>
        <v>0.16</v>
      </c>
      <c r="AS176" s="1127">
        <f t="shared" si="110"/>
        <v>0.45</v>
      </c>
      <c r="AT176" s="1127">
        <f t="shared" si="111"/>
        <v>0.11</v>
      </c>
      <c r="AU176" s="1127">
        <f t="shared" si="112"/>
        <v>0.08</v>
      </c>
      <c r="AV176" s="1126">
        <f t="shared" si="113"/>
        <v>0.16</v>
      </c>
      <c r="AW176" s="1126">
        <f t="shared" si="114"/>
        <v>18.66</v>
      </c>
      <c r="AX176" s="1126">
        <f t="shared" si="115"/>
        <v>0.27</v>
      </c>
      <c r="AY176" s="1127"/>
      <c r="AZ176" s="1126">
        <f t="shared" si="116"/>
        <v>0.96</v>
      </c>
      <c r="BA176" s="1128">
        <f t="shared" si="117"/>
        <v>18.39</v>
      </c>
      <c r="BB176" s="1129"/>
      <c r="BC176" s="1130"/>
      <c r="BD176" s="1126">
        <f t="shared" si="121"/>
        <v>0</v>
      </c>
      <c r="BE176" s="1126">
        <f t="shared" si="122"/>
        <v>0</v>
      </c>
      <c r="BF176" s="1126">
        <f t="shared" si="123"/>
        <v>0</v>
      </c>
      <c r="BG176" s="1126">
        <f t="shared" si="124"/>
        <v>0</v>
      </c>
      <c r="BH176" s="1131">
        <f t="shared" si="125"/>
        <v>0</v>
      </c>
      <c r="BI176" s="1126">
        <f t="shared" si="126"/>
        <v>0</v>
      </c>
      <c r="BJ176" s="1126">
        <f t="shared" si="127"/>
        <v>0</v>
      </c>
      <c r="BK176" s="1126">
        <f t="shared" si="128"/>
        <v>0</v>
      </c>
      <c r="BL176" s="1126">
        <f t="shared" si="129"/>
        <v>0</v>
      </c>
      <c r="BM176" s="1131">
        <f t="shared" si="130"/>
        <v>0</v>
      </c>
    </row>
    <row r="177" spans="1:73" ht="21" customHeight="1">
      <c r="A177" s="1113" t="s">
        <v>1119</v>
      </c>
      <c r="B177" s="1142" t="s">
        <v>972</v>
      </c>
      <c r="C177" s="1521">
        <v>29532111</v>
      </c>
      <c r="D177" s="1555" t="s">
        <v>361</v>
      </c>
      <c r="E177" s="1542" t="s">
        <v>20</v>
      </c>
      <c r="F177" s="1169" t="s">
        <v>362</v>
      </c>
      <c r="G177" s="1186" t="s">
        <v>146</v>
      </c>
      <c r="H177" s="1186" t="s">
        <v>146</v>
      </c>
      <c r="I177" s="1249" t="s">
        <v>1802</v>
      </c>
      <c r="J177" s="1113" t="s">
        <v>991</v>
      </c>
      <c r="K177" s="1466">
        <v>44257</v>
      </c>
      <c r="L177" s="1463" t="s">
        <v>1397</v>
      </c>
      <c r="M177" s="1464"/>
      <c r="N177" s="1146" t="s">
        <v>914</v>
      </c>
      <c r="O177" s="1169" t="s">
        <v>1714</v>
      </c>
      <c r="P177" s="1134" t="s">
        <v>63</v>
      </c>
      <c r="Q177" s="1140" t="s">
        <v>25</v>
      </c>
      <c r="R177" s="1127">
        <f>VLOOKUP($G$9:$G$278,TABULADOR!$D$6:$E$41,2,0)</f>
        <v>7</v>
      </c>
      <c r="S177" s="1120">
        <f t="shared" si="118"/>
        <v>0</v>
      </c>
      <c r="T177" s="1109">
        <v>0</v>
      </c>
      <c r="U177" s="1120">
        <f t="shared" si="119"/>
        <v>0</v>
      </c>
      <c r="V177" s="1148">
        <f>VLOOKUP($U177,TABULADOR!$A$51:$B$74,2)</f>
        <v>0</v>
      </c>
      <c r="W177" s="1148">
        <v>0</v>
      </c>
      <c r="X177" s="1123">
        <v>0</v>
      </c>
      <c r="Y177" s="1149">
        <v>0</v>
      </c>
      <c r="Z177" s="1511">
        <v>15</v>
      </c>
      <c r="AA177" s="1126">
        <f t="shared" si="103"/>
        <v>3.5</v>
      </c>
      <c r="AB177" s="1126">
        <f t="shared" si="104"/>
        <v>0</v>
      </c>
      <c r="AC177" s="1126">
        <f t="shared" si="105"/>
        <v>0</v>
      </c>
      <c r="AD177" s="1126">
        <f>VLOOKUP($H$9:$H$1807,TABULADOR!$D$6:$E$41,2,0)-VLOOKUP($G$9:$G$1807,TABULADOR!$D$6:$E$41,2,0)</f>
        <v>0</v>
      </c>
      <c r="AE177" s="1126">
        <f>ROUND((TABULADOR!$D$67)*(GLOBAL!$Y177)/2,)</f>
        <v>0</v>
      </c>
      <c r="AF177" s="1126">
        <f>ROUND(((TABULADOR!$D$67)*(GLOBAL!$Y177)/2)*2,2)</f>
        <v>0</v>
      </c>
      <c r="AG177" s="1119"/>
      <c r="AH177" s="1127">
        <f t="shared" si="131"/>
        <v>3.5</v>
      </c>
      <c r="AI177" s="1150" t="b">
        <f t="shared" si="120"/>
        <v>0</v>
      </c>
      <c r="AJ177" s="1126">
        <v>0</v>
      </c>
      <c r="AK177" s="1126">
        <v>11.5</v>
      </c>
      <c r="AL177" s="1126"/>
      <c r="AM177" s="1126"/>
      <c r="AN177" s="1126"/>
      <c r="AO177" s="1127">
        <f t="shared" si="106"/>
        <v>0.13</v>
      </c>
      <c r="AP177" s="1127">
        <f t="shared" si="107"/>
        <v>0.04</v>
      </c>
      <c r="AQ177" s="1127">
        <f t="shared" si="108"/>
        <v>0.02</v>
      </c>
      <c r="AR177" s="1126">
        <f t="shared" si="109"/>
        <v>0.11</v>
      </c>
      <c r="AS177" s="1127">
        <f t="shared" si="110"/>
        <v>0.28999999999999998</v>
      </c>
      <c r="AT177" s="1127">
        <f t="shared" si="111"/>
        <v>7.0000000000000007E-2</v>
      </c>
      <c r="AU177" s="1127">
        <f t="shared" si="112"/>
        <v>0.08</v>
      </c>
      <c r="AV177" s="1126">
        <f t="shared" si="113"/>
        <v>0.11</v>
      </c>
      <c r="AW177" s="1126">
        <f t="shared" si="114"/>
        <v>15</v>
      </c>
      <c r="AX177" s="1126">
        <f t="shared" si="115"/>
        <v>0.19</v>
      </c>
      <c r="AY177" s="1127"/>
      <c r="AZ177" s="1126">
        <f t="shared" si="116"/>
        <v>0.66</v>
      </c>
      <c r="BA177" s="1128">
        <f t="shared" si="117"/>
        <v>14.81</v>
      </c>
      <c r="BB177" s="1129"/>
      <c r="BC177" s="1130"/>
      <c r="BD177" s="1126">
        <f t="shared" si="121"/>
        <v>0</v>
      </c>
      <c r="BE177" s="1126">
        <f t="shared" si="122"/>
        <v>0</v>
      </c>
      <c r="BF177" s="1126">
        <f t="shared" si="123"/>
        <v>0</v>
      </c>
      <c r="BG177" s="1126">
        <f t="shared" si="124"/>
        <v>0</v>
      </c>
      <c r="BH177" s="1131">
        <f t="shared" si="125"/>
        <v>0</v>
      </c>
      <c r="BI177" s="1126">
        <f t="shared" si="126"/>
        <v>0</v>
      </c>
      <c r="BJ177" s="1126">
        <f t="shared" si="127"/>
        <v>0</v>
      </c>
      <c r="BK177" s="1126">
        <f t="shared" si="128"/>
        <v>0</v>
      </c>
      <c r="BL177" s="1126">
        <f t="shared" si="129"/>
        <v>0</v>
      </c>
      <c r="BM177" s="1131">
        <f t="shared" si="130"/>
        <v>0</v>
      </c>
    </row>
    <row r="178" spans="1:73" ht="21" customHeight="1">
      <c r="A178" s="1113" t="s">
        <v>1119</v>
      </c>
      <c r="B178" s="1142" t="s">
        <v>972</v>
      </c>
      <c r="C178" s="1520">
        <v>22667732</v>
      </c>
      <c r="D178" s="1555" t="s">
        <v>363</v>
      </c>
      <c r="E178" s="1541" t="s">
        <v>34</v>
      </c>
      <c r="F178" s="1142" t="s">
        <v>104</v>
      </c>
      <c r="G178" s="1142" t="s">
        <v>252</v>
      </c>
      <c r="H178" s="1142" t="s">
        <v>252</v>
      </c>
      <c r="I178" s="1191" t="s">
        <v>1799</v>
      </c>
      <c r="J178" s="1113" t="s">
        <v>991</v>
      </c>
      <c r="K178" s="1462">
        <v>43630</v>
      </c>
      <c r="L178" s="1463" t="s">
        <v>1398</v>
      </c>
      <c r="M178" s="1464"/>
      <c r="N178" s="1146" t="s">
        <v>914</v>
      </c>
      <c r="O178" s="1142" t="s">
        <v>128</v>
      </c>
      <c r="P178" s="1194" t="s">
        <v>477</v>
      </c>
      <c r="Q178" s="1142" t="s">
        <v>128</v>
      </c>
      <c r="R178" s="1127">
        <f>VLOOKUP($G$9:$G$278,TABULADOR!$D$6:$E$41,2,0)</f>
        <v>15.96</v>
      </c>
      <c r="S178" s="1120">
        <f t="shared" si="118"/>
        <v>2</v>
      </c>
      <c r="T178" s="1109">
        <v>0</v>
      </c>
      <c r="U178" s="1120">
        <f t="shared" si="119"/>
        <v>2</v>
      </c>
      <c r="V178" s="1148">
        <f>VLOOKUP($U178,TABULADOR!$A$51:$B$74,2)</f>
        <v>0.04</v>
      </c>
      <c r="W178" s="1148">
        <v>0.3</v>
      </c>
      <c r="X178" s="1123">
        <v>0</v>
      </c>
      <c r="Y178" s="1149">
        <v>0</v>
      </c>
      <c r="Z178" s="1511">
        <v>15</v>
      </c>
      <c r="AA178" s="1126">
        <f t="shared" si="103"/>
        <v>7.98</v>
      </c>
      <c r="AB178" s="1126">
        <f t="shared" si="104"/>
        <v>2.39</v>
      </c>
      <c r="AC178" s="1126">
        <f t="shared" si="105"/>
        <v>0.32</v>
      </c>
      <c r="AD178" s="1126">
        <f>VLOOKUP($H$9:$H$1807,TABULADOR!$D$6:$E$41,2,0)-VLOOKUP($G$9:$G$1807,TABULADOR!$D$6:$E$41,2,0)</f>
        <v>0</v>
      </c>
      <c r="AE178" s="1126">
        <f>ROUND((TABULADOR!$D$67)*(GLOBAL!$Y178)/2,)</f>
        <v>0</v>
      </c>
      <c r="AF178" s="1126">
        <f>ROUND(((TABULADOR!$D$67)*(GLOBAL!$Y178)/2)*2,2)</f>
        <v>0</v>
      </c>
      <c r="AG178" s="1119"/>
      <c r="AH178" s="1127">
        <f t="shared" si="131"/>
        <v>10.690000000000001</v>
      </c>
      <c r="AI178" s="1150">
        <f t="shared" si="120"/>
        <v>0</v>
      </c>
      <c r="AJ178" s="1126">
        <v>0</v>
      </c>
      <c r="AK178" s="1126">
        <v>11.5</v>
      </c>
      <c r="AL178" s="1126"/>
      <c r="AM178" s="1126"/>
      <c r="AN178" s="1126"/>
      <c r="AO178" s="1127">
        <f t="shared" si="106"/>
        <v>0.39</v>
      </c>
      <c r="AP178" s="1127">
        <f t="shared" si="107"/>
        <v>0.11</v>
      </c>
      <c r="AQ178" s="1127">
        <f t="shared" si="108"/>
        <v>0.05</v>
      </c>
      <c r="AR178" s="1126">
        <f t="shared" si="109"/>
        <v>0.32</v>
      </c>
      <c r="AS178" s="1127">
        <f t="shared" si="110"/>
        <v>0.88</v>
      </c>
      <c r="AT178" s="1127">
        <f t="shared" si="111"/>
        <v>0.21</v>
      </c>
      <c r="AU178" s="1127">
        <f t="shared" si="112"/>
        <v>0.2</v>
      </c>
      <c r="AV178" s="1126">
        <f t="shared" si="113"/>
        <v>0.32</v>
      </c>
      <c r="AW178" s="1126">
        <f t="shared" si="114"/>
        <v>22.19</v>
      </c>
      <c r="AX178" s="1126">
        <f t="shared" si="115"/>
        <v>0.55000000000000004</v>
      </c>
      <c r="AY178" s="1127"/>
      <c r="AZ178" s="1126">
        <f t="shared" si="116"/>
        <v>1.93</v>
      </c>
      <c r="BA178" s="1128">
        <f t="shared" si="117"/>
        <v>21.64</v>
      </c>
      <c r="BB178" s="1129"/>
      <c r="BC178" s="1130"/>
      <c r="BD178" s="1126">
        <f t="shared" si="121"/>
        <v>0</v>
      </c>
      <c r="BE178" s="1126">
        <f t="shared" si="122"/>
        <v>0</v>
      </c>
      <c r="BF178" s="1126">
        <f t="shared" si="123"/>
        <v>0</v>
      </c>
      <c r="BG178" s="1126">
        <f t="shared" si="124"/>
        <v>0</v>
      </c>
      <c r="BH178" s="1131">
        <f t="shared" si="125"/>
        <v>0</v>
      </c>
      <c r="BI178" s="1126">
        <f t="shared" si="126"/>
        <v>0</v>
      </c>
      <c r="BJ178" s="1126">
        <f t="shared" si="127"/>
        <v>0</v>
      </c>
      <c r="BK178" s="1126">
        <f t="shared" si="128"/>
        <v>0</v>
      </c>
      <c r="BL178" s="1126">
        <f t="shared" si="129"/>
        <v>0</v>
      </c>
      <c r="BM178" s="1131">
        <f t="shared" si="130"/>
        <v>0</v>
      </c>
    </row>
    <row r="179" spans="1:73" ht="21" customHeight="1">
      <c r="A179" s="1113" t="s">
        <v>1119</v>
      </c>
      <c r="B179" s="1160" t="s">
        <v>971</v>
      </c>
      <c r="C179" s="1520">
        <v>23016936</v>
      </c>
      <c r="D179" s="1555" t="s">
        <v>366</v>
      </c>
      <c r="E179" s="1544" t="s">
        <v>20</v>
      </c>
      <c r="F179" s="1142" t="s">
        <v>104</v>
      </c>
      <c r="G179" s="1142" t="s">
        <v>146</v>
      </c>
      <c r="H179" s="1142" t="s">
        <v>146</v>
      </c>
      <c r="I179" s="1191" t="s">
        <v>1770</v>
      </c>
      <c r="J179" s="1113" t="s">
        <v>2351</v>
      </c>
      <c r="K179" s="1462">
        <v>43205</v>
      </c>
      <c r="L179" s="1463" t="s">
        <v>1400</v>
      </c>
      <c r="M179" s="1464"/>
      <c r="N179" s="1146" t="s">
        <v>914</v>
      </c>
      <c r="O179" s="1142" t="s">
        <v>96</v>
      </c>
      <c r="P179" s="1465" t="s">
        <v>1991</v>
      </c>
      <c r="Q179" s="1142" t="s">
        <v>96</v>
      </c>
      <c r="R179" s="1127">
        <f>VLOOKUP($G$9:$G$278,TABULADOR!$D$6:$E$41,2,0)</f>
        <v>7</v>
      </c>
      <c r="S179" s="1120">
        <f t="shared" si="118"/>
        <v>3</v>
      </c>
      <c r="T179" s="1109">
        <v>0</v>
      </c>
      <c r="U179" s="1120">
        <f t="shared" si="119"/>
        <v>3</v>
      </c>
      <c r="V179" s="1148">
        <f>VLOOKUP($U179,TABULADOR!$A$51:$B$74,2)</f>
        <v>0.06</v>
      </c>
      <c r="W179" s="1148">
        <v>0</v>
      </c>
      <c r="X179" s="1123">
        <v>1</v>
      </c>
      <c r="Y179" s="1149">
        <v>1</v>
      </c>
      <c r="Z179" s="1511">
        <v>15</v>
      </c>
      <c r="AA179" s="1126">
        <f t="shared" si="103"/>
        <v>3.5</v>
      </c>
      <c r="AB179" s="1126">
        <f t="shared" si="104"/>
        <v>0</v>
      </c>
      <c r="AC179" s="1126">
        <f t="shared" si="105"/>
        <v>0.21</v>
      </c>
      <c r="AD179" s="1126">
        <f>VLOOKUP($H$9:$H$1807,TABULADOR!$D$6:$E$41,2,0)-VLOOKUP($G$9:$G$1807,TABULADOR!$D$6:$E$41,2,0)</f>
        <v>0</v>
      </c>
      <c r="AE179" s="1126">
        <f>ROUND((TABULADOR!$D$67)*(GLOBAL!$Y179)/2,)</f>
        <v>1</v>
      </c>
      <c r="AF179" s="1126">
        <f>ROUND(((TABULADOR!$D$67)*(GLOBAL!$Y179)/2)*2,2)</f>
        <v>1.75</v>
      </c>
      <c r="AG179" s="1119"/>
      <c r="AH179" s="1127">
        <f t="shared" si="131"/>
        <v>4.71</v>
      </c>
      <c r="AI179" s="1150">
        <f t="shared" si="120"/>
        <v>0</v>
      </c>
      <c r="AJ179" s="1126">
        <v>0</v>
      </c>
      <c r="AK179" s="1126">
        <v>11.5</v>
      </c>
      <c r="AL179" s="1126"/>
      <c r="AM179" s="1126"/>
      <c r="AN179" s="1126"/>
      <c r="AO179" s="1127">
        <f t="shared" si="106"/>
        <v>0.17</v>
      </c>
      <c r="AP179" s="1127">
        <f t="shared" si="107"/>
        <v>0.05</v>
      </c>
      <c r="AQ179" s="1127">
        <f t="shared" si="108"/>
        <v>0.02</v>
      </c>
      <c r="AR179" s="1126">
        <f t="shared" si="109"/>
        <v>0.14000000000000001</v>
      </c>
      <c r="AS179" s="1127">
        <f t="shared" si="110"/>
        <v>0.38</v>
      </c>
      <c r="AT179" s="1127">
        <f t="shared" si="111"/>
        <v>0.09</v>
      </c>
      <c r="AU179" s="1127">
        <f t="shared" si="112"/>
        <v>0.08</v>
      </c>
      <c r="AV179" s="1126">
        <f t="shared" si="113"/>
        <v>0.14000000000000001</v>
      </c>
      <c r="AW179" s="1126">
        <f t="shared" si="114"/>
        <v>17.96</v>
      </c>
      <c r="AX179" s="1126">
        <f t="shared" si="115"/>
        <v>0.24</v>
      </c>
      <c r="AY179" s="1127"/>
      <c r="AZ179" s="1126">
        <f t="shared" si="116"/>
        <v>0.83</v>
      </c>
      <c r="BA179" s="1128">
        <f t="shared" si="117"/>
        <v>17.72</v>
      </c>
      <c r="BB179" s="1129"/>
      <c r="BC179" s="1130"/>
      <c r="BD179" s="1126">
        <f t="shared" si="121"/>
        <v>0</v>
      </c>
      <c r="BE179" s="1126">
        <f t="shared" si="122"/>
        <v>0</v>
      </c>
      <c r="BF179" s="1126">
        <f t="shared" si="123"/>
        <v>0</v>
      </c>
      <c r="BG179" s="1126">
        <f t="shared" si="124"/>
        <v>0</v>
      </c>
      <c r="BH179" s="1131">
        <f t="shared" si="125"/>
        <v>0</v>
      </c>
      <c r="BI179" s="1126">
        <f t="shared" si="126"/>
        <v>0</v>
      </c>
      <c r="BJ179" s="1126">
        <f t="shared" si="127"/>
        <v>0</v>
      </c>
      <c r="BK179" s="1126">
        <f t="shared" si="128"/>
        <v>0</v>
      </c>
      <c r="BL179" s="1126">
        <f t="shared" si="129"/>
        <v>0</v>
      </c>
      <c r="BM179" s="1131">
        <f t="shared" si="130"/>
        <v>0</v>
      </c>
    </row>
    <row r="180" spans="1:73" ht="21" customHeight="1">
      <c r="A180" s="1113" t="s">
        <v>1119</v>
      </c>
      <c r="B180" s="1142" t="s">
        <v>972</v>
      </c>
      <c r="C180" s="1521">
        <v>23101268</v>
      </c>
      <c r="D180" s="1555" t="s">
        <v>367</v>
      </c>
      <c r="E180" s="1542" t="s">
        <v>20</v>
      </c>
      <c r="F180" s="1169" t="s">
        <v>104</v>
      </c>
      <c r="G180" s="1169" t="s">
        <v>252</v>
      </c>
      <c r="H180" s="1169" t="s">
        <v>252</v>
      </c>
      <c r="I180" s="1191" t="s">
        <v>1772</v>
      </c>
      <c r="J180" s="1113" t="s">
        <v>991</v>
      </c>
      <c r="K180" s="1466">
        <v>43585</v>
      </c>
      <c r="L180" s="1463" t="s">
        <v>1401</v>
      </c>
      <c r="M180" s="1464"/>
      <c r="N180" s="1146" t="s">
        <v>914</v>
      </c>
      <c r="O180" s="1169" t="s">
        <v>128</v>
      </c>
      <c r="P180" s="1465" t="s">
        <v>2339</v>
      </c>
      <c r="Q180" s="1169" t="s">
        <v>128</v>
      </c>
      <c r="R180" s="1127">
        <f>VLOOKUP($G$9:$G$278,TABULADOR!$D$6:$E$41,2,0)</f>
        <v>15.96</v>
      </c>
      <c r="S180" s="1120">
        <f t="shared" si="118"/>
        <v>2</v>
      </c>
      <c r="T180" s="1109">
        <v>0</v>
      </c>
      <c r="U180" s="1120">
        <f t="shared" si="119"/>
        <v>2</v>
      </c>
      <c r="V180" s="1148">
        <f>VLOOKUP($U180,TABULADOR!$A$51:$B$74,2)</f>
        <v>0.04</v>
      </c>
      <c r="W180" s="1148">
        <v>0.3</v>
      </c>
      <c r="X180" s="1123">
        <v>1</v>
      </c>
      <c r="Y180" s="1149">
        <v>1</v>
      </c>
      <c r="Z180" s="1511">
        <v>15</v>
      </c>
      <c r="AA180" s="1126">
        <f t="shared" si="103"/>
        <v>7.98</v>
      </c>
      <c r="AB180" s="1126">
        <f t="shared" si="104"/>
        <v>2.39</v>
      </c>
      <c r="AC180" s="1126">
        <f t="shared" si="105"/>
        <v>0.32</v>
      </c>
      <c r="AD180" s="1126">
        <f>VLOOKUP($H$9:$H$1807,TABULADOR!$D$6:$E$41,2,0)-VLOOKUP($G$9:$G$1807,TABULADOR!$D$6:$E$41,2,0)</f>
        <v>0</v>
      </c>
      <c r="AE180" s="1126">
        <f>ROUND((TABULADOR!$D$67)*(GLOBAL!$Y180)/2,)</f>
        <v>1</v>
      </c>
      <c r="AF180" s="1126">
        <f>ROUND(((TABULADOR!$D$67)*(GLOBAL!$Y180)/2)*2,2)</f>
        <v>1.75</v>
      </c>
      <c r="AG180" s="1119"/>
      <c r="AH180" s="1127">
        <f t="shared" si="131"/>
        <v>11.690000000000001</v>
      </c>
      <c r="AI180" s="1150">
        <f t="shared" si="120"/>
        <v>0</v>
      </c>
      <c r="AJ180" s="1126">
        <v>0</v>
      </c>
      <c r="AK180" s="1126">
        <v>11.5</v>
      </c>
      <c r="AL180" s="1126"/>
      <c r="AM180" s="1126"/>
      <c r="AN180" s="1126"/>
      <c r="AO180" s="1127">
        <f t="shared" si="106"/>
        <v>0.43</v>
      </c>
      <c r="AP180" s="1127">
        <f t="shared" si="107"/>
        <v>0.12</v>
      </c>
      <c r="AQ180" s="1127">
        <f t="shared" si="108"/>
        <v>0.05</v>
      </c>
      <c r="AR180" s="1126">
        <f t="shared" si="109"/>
        <v>0.35</v>
      </c>
      <c r="AS180" s="1127">
        <f t="shared" si="110"/>
        <v>0.97</v>
      </c>
      <c r="AT180" s="1127">
        <f t="shared" si="111"/>
        <v>0.23</v>
      </c>
      <c r="AU180" s="1127">
        <f t="shared" si="112"/>
        <v>0.2</v>
      </c>
      <c r="AV180" s="1126">
        <f t="shared" si="113"/>
        <v>0.35</v>
      </c>
      <c r="AW180" s="1126">
        <f t="shared" si="114"/>
        <v>24.94</v>
      </c>
      <c r="AX180" s="1126">
        <f t="shared" si="115"/>
        <v>0.6</v>
      </c>
      <c r="AY180" s="1127"/>
      <c r="AZ180" s="1126">
        <f t="shared" si="116"/>
        <v>2.1</v>
      </c>
      <c r="BA180" s="1128">
        <f t="shared" si="117"/>
        <v>24.34</v>
      </c>
      <c r="BB180" s="1129"/>
      <c r="BC180" s="1130"/>
      <c r="BD180" s="1126">
        <f t="shared" si="121"/>
        <v>0</v>
      </c>
      <c r="BE180" s="1126">
        <f t="shared" si="122"/>
        <v>0</v>
      </c>
      <c r="BF180" s="1126">
        <f t="shared" si="123"/>
        <v>0</v>
      </c>
      <c r="BG180" s="1126">
        <f t="shared" si="124"/>
        <v>0</v>
      </c>
      <c r="BH180" s="1131">
        <f t="shared" si="125"/>
        <v>0</v>
      </c>
      <c r="BI180" s="1126">
        <f t="shared" si="126"/>
        <v>0</v>
      </c>
      <c r="BJ180" s="1126">
        <f t="shared" si="127"/>
        <v>0</v>
      </c>
      <c r="BK180" s="1126">
        <f t="shared" si="128"/>
        <v>0</v>
      </c>
      <c r="BL180" s="1126">
        <f t="shared" si="129"/>
        <v>0</v>
      </c>
      <c r="BM180" s="1131">
        <f t="shared" si="130"/>
        <v>0</v>
      </c>
    </row>
    <row r="181" spans="1:73" ht="21" customHeight="1">
      <c r="A181" s="1113" t="s">
        <v>1119</v>
      </c>
      <c r="B181" s="1160" t="s">
        <v>971</v>
      </c>
      <c r="C181" s="1520">
        <v>23602039</v>
      </c>
      <c r="D181" s="1555" t="s">
        <v>368</v>
      </c>
      <c r="E181" s="1541" t="s">
        <v>34</v>
      </c>
      <c r="F181" s="1142" t="s">
        <v>293</v>
      </c>
      <c r="G181" s="1169" t="s">
        <v>596</v>
      </c>
      <c r="H181" s="1169" t="s">
        <v>596</v>
      </c>
      <c r="I181" s="1249" t="s">
        <v>1702</v>
      </c>
      <c r="J181" s="1113" t="s">
        <v>2351</v>
      </c>
      <c r="K181" s="1462">
        <v>43105</v>
      </c>
      <c r="L181" s="1463" t="s">
        <v>1402</v>
      </c>
      <c r="M181" s="1464"/>
      <c r="N181" s="1146" t="s">
        <v>914</v>
      </c>
      <c r="O181" s="1142" t="s">
        <v>50</v>
      </c>
      <c r="P181" s="1465" t="s">
        <v>1991</v>
      </c>
      <c r="Q181" s="1142" t="s">
        <v>50</v>
      </c>
      <c r="R181" s="1127">
        <f>VLOOKUP($G$9:$G$278,TABULADOR!$D$6:$E$41,2,0)</f>
        <v>8.484</v>
      </c>
      <c r="S181" s="1120">
        <f t="shared" si="118"/>
        <v>4</v>
      </c>
      <c r="T181" s="1109">
        <v>1</v>
      </c>
      <c r="U181" s="1120">
        <f t="shared" si="119"/>
        <v>5</v>
      </c>
      <c r="V181" s="1148">
        <f>VLOOKUP($U181,TABULADOR!$A$51:$B$74,2)</f>
        <v>0.1</v>
      </c>
      <c r="W181" s="1148">
        <v>0</v>
      </c>
      <c r="X181" s="1123">
        <v>2</v>
      </c>
      <c r="Y181" s="1149">
        <v>2</v>
      </c>
      <c r="Z181" s="1511">
        <v>15</v>
      </c>
      <c r="AA181" s="1126">
        <f t="shared" si="103"/>
        <v>4.24</v>
      </c>
      <c r="AB181" s="1126">
        <f t="shared" si="104"/>
        <v>0</v>
      </c>
      <c r="AC181" s="1126">
        <f t="shared" si="105"/>
        <v>0.42</v>
      </c>
      <c r="AD181" s="1126">
        <f>VLOOKUP($H$9:$H$1807,TABULADOR!$D$6:$E$41,2,0)-VLOOKUP($G$9:$G$1807,TABULADOR!$D$6:$E$41,2,0)</f>
        <v>0</v>
      </c>
      <c r="AE181" s="1126">
        <f>ROUND((TABULADOR!$D$67)*(GLOBAL!$Y181)/2,)</f>
        <v>2</v>
      </c>
      <c r="AF181" s="1126">
        <f>ROUND(((TABULADOR!$D$67)*(GLOBAL!$Y181)/2)*2,2)</f>
        <v>3.5</v>
      </c>
      <c r="AG181" s="1119"/>
      <c r="AH181" s="1127">
        <f t="shared" si="131"/>
        <v>6.66</v>
      </c>
      <c r="AI181" s="1150">
        <f t="shared" si="120"/>
        <v>0</v>
      </c>
      <c r="AJ181" s="1126">
        <v>0</v>
      </c>
      <c r="AK181" s="1126">
        <v>11.5</v>
      </c>
      <c r="AL181" s="1126"/>
      <c r="AM181" s="1126"/>
      <c r="AN181" s="1126"/>
      <c r="AO181" s="1127">
        <f t="shared" si="106"/>
        <v>0.25</v>
      </c>
      <c r="AP181" s="1127">
        <f t="shared" si="107"/>
        <v>7.0000000000000007E-2</v>
      </c>
      <c r="AQ181" s="1127">
        <f t="shared" si="108"/>
        <v>0.03</v>
      </c>
      <c r="AR181" s="1126">
        <f t="shared" si="109"/>
        <v>0.2</v>
      </c>
      <c r="AS181" s="1127">
        <f t="shared" si="110"/>
        <v>0.56000000000000005</v>
      </c>
      <c r="AT181" s="1127">
        <f t="shared" si="111"/>
        <v>0.13</v>
      </c>
      <c r="AU181" s="1127">
        <f t="shared" si="112"/>
        <v>0.12</v>
      </c>
      <c r="AV181" s="1126">
        <f t="shared" si="113"/>
        <v>0.2</v>
      </c>
      <c r="AW181" s="1126">
        <f t="shared" si="114"/>
        <v>21.66</v>
      </c>
      <c r="AX181" s="1126">
        <f t="shared" si="115"/>
        <v>0.35</v>
      </c>
      <c r="AY181" s="1127"/>
      <c r="AZ181" s="1126">
        <f t="shared" si="116"/>
        <v>1.21</v>
      </c>
      <c r="BA181" s="1128">
        <f t="shared" si="117"/>
        <v>21.31</v>
      </c>
      <c r="BB181" s="1129"/>
      <c r="BC181" s="1130"/>
      <c r="BD181" s="1126">
        <f t="shared" si="121"/>
        <v>0</v>
      </c>
      <c r="BE181" s="1126">
        <f t="shared" si="122"/>
        <v>0</v>
      </c>
      <c r="BF181" s="1126">
        <f t="shared" si="123"/>
        <v>0</v>
      </c>
      <c r="BG181" s="1126">
        <f t="shared" si="124"/>
        <v>0</v>
      </c>
      <c r="BH181" s="1131">
        <f t="shared" si="125"/>
        <v>0</v>
      </c>
      <c r="BI181" s="1126">
        <f t="shared" si="126"/>
        <v>0</v>
      </c>
      <c r="BJ181" s="1126">
        <f t="shared" si="127"/>
        <v>0</v>
      </c>
      <c r="BK181" s="1126">
        <f t="shared" si="128"/>
        <v>0</v>
      </c>
      <c r="BL181" s="1126">
        <f t="shared" si="129"/>
        <v>0</v>
      </c>
      <c r="BM181" s="1131">
        <f t="shared" si="130"/>
        <v>0</v>
      </c>
    </row>
    <row r="182" spans="1:73" ht="21" customHeight="1">
      <c r="A182" s="1113" t="s">
        <v>1119</v>
      </c>
      <c r="B182" s="1160" t="s">
        <v>971</v>
      </c>
      <c r="C182" s="1521">
        <v>23700173</v>
      </c>
      <c r="D182" s="1555" t="s">
        <v>369</v>
      </c>
      <c r="E182" s="1545" t="s">
        <v>34</v>
      </c>
      <c r="F182" s="1169" t="s">
        <v>104</v>
      </c>
      <c r="G182" s="1169" t="s">
        <v>146</v>
      </c>
      <c r="H182" s="1169" t="s">
        <v>146</v>
      </c>
      <c r="I182" s="1191" t="s">
        <v>1766</v>
      </c>
      <c r="J182" s="1113" t="s">
        <v>2351</v>
      </c>
      <c r="K182" s="1466">
        <v>43169</v>
      </c>
      <c r="L182" s="1463" t="s">
        <v>1403</v>
      </c>
      <c r="M182" s="1464"/>
      <c r="N182" s="1146" t="s">
        <v>914</v>
      </c>
      <c r="O182" s="1169" t="s">
        <v>62</v>
      </c>
      <c r="P182" s="1134" t="s">
        <v>63</v>
      </c>
      <c r="Q182" s="1169" t="s">
        <v>62</v>
      </c>
      <c r="R182" s="1127">
        <f>VLOOKUP($G$9:$G$278,TABULADOR!$D$6:$E$41,2,0)</f>
        <v>7</v>
      </c>
      <c r="S182" s="1120">
        <f t="shared" si="118"/>
        <v>3</v>
      </c>
      <c r="T182" s="1109">
        <v>0</v>
      </c>
      <c r="U182" s="1120">
        <f t="shared" si="119"/>
        <v>3</v>
      </c>
      <c r="V182" s="1148">
        <f>VLOOKUP($U182,TABULADOR!$A$51:$B$74,2)</f>
        <v>0.06</v>
      </c>
      <c r="W182" s="1148">
        <v>0</v>
      </c>
      <c r="X182" s="1123">
        <v>1</v>
      </c>
      <c r="Y182" s="1149">
        <v>1</v>
      </c>
      <c r="Z182" s="1511">
        <v>15</v>
      </c>
      <c r="AA182" s="1126">
        <f t="shared" si="103"/>
        <v>3.5</v>
      </c>
      <c r="AB182" s="1126">
        <f t="shared" si="104"/>
        <v>0</v>
      </c>
      <c r="AC182" s="1126">
        <f t="shared" si="105"/>
        <v>0.21</v>
      </c>
      <c r="AD182" s="1126">
        <f>VLOOKUP($H$9:$H$1807,TABULADOR!$D$6:$E$41,2,0)-VLOOKUP($G$9:$G$1807,TABULADOR!$D$6:$E$41,2,0)</f>
        <v>0</v>
      </c>
      <c r="AE182" s="1126">
        <f>ROUND((TABULADOR!$D$67)*(GLOBAL!$Y182)/2,)</f>
        <v>1</v>
      </c>
      <c r="AF182" s="1126">
        <f>ROUND(((TABULADOR!$D$67)*(GLOBAL!$Y182)/2)*2,2)</f>
        <v>1.75</v>
      </c>
      <c r="AG182" s="1119"/>
      <c r="AH182" s="1127">
        <f t="shared" si="131"/>
        <v>4.71</v>
      </c>
      <c r="AI182" s="1150">
        <f t="shared" si="120"/>
        <v>0</v>
      </c>
      <c r="AJ182" s="1126">
        <v>0</v>
      </c>
      <c r="AK182" s="1126">
        <v>11.5</v>
      </c>
      <c r="AL182" s="1126"/>
      <c r="AM182" s="1126"/>
      <c r="AN182" s="1126"/>
      <c r="AO182" s="1127">
        <f t="shared" si="106"/>
        <v>0.17</v>
      </c>
      <c r="AP182" s="1127">
        <f t="shared" si="107"/>
        <v>0.05</v>
      </c>
      <c r="AQ182" s="1127">
        <f t="shared" si="108"/>
        <v>0.02</v>
      </c>
      <c r="AR182" s="1126">
        <f t="shared" si="109"/>
        <v>0.14000000000000001</v>
      </c>
      <c r="AS182" s="1127">
        <f t="shared" si="110"/>
        <v>0.38</v>
      </c>
      <c r="AT182" s="1127">
        <f t="shared" si="111"/>
        <v>0.09</v>
      </c>
      <c r="AU182" s="1127">
        <f t="shared" si="112"/>
        <v>0.08</v>
      </c>
      <c r="AV182" s="1126">
        <f t="shared" si="113"/>
        <v>0.14000000000000001</v>
      </c>
      <c r="AW182" s="1126">
        <f t="shared" si="114"/>
        <v>17.96</v>
      </c>
      <c r="AX182" s="1126">
        <f t="shared" si="115"/>
        <v>0.24</v>
      </c>
      <c r="AY182" s="1127"/>
      <c r="AZ182" s="1126">
        <f t="shared" si="116"/>
        <v>0.83</v>
      </c>
      <c r="BA182" s="1128">
        <f t="shared" si="117"/>
        <v>17.72</v>
      </c>
      <c r="BB182" s="1129"/>
      <c r="BC182" s="1130"/>
      <c r="BD182" s="1126">
        <f t="shared" si="121"/>
        <v>0</v>
      </c>
      <c r="BE182" s="1126">
        <f t="shared" si="122"/>
        <v>0</v>
      </c>
      <c r="BF182" s="1126">
        <f t="shared" si="123"/>
        <v>0</v>
      </c>
      <c r="BG182" s="1126">
        <f t="shared" si="124"/>
        <v>0</v>
      </c>
      <c r="BH182" s="1131">
        <f t="shared" si="125"/>
        <v>0</v>
      </c>
      <c r="BI182" s="1126">
        <f t="shared" si="126"/>
        <v>0</v>
      </c>
      <c r="BJ182" s="1126">
        <f t="shared" si="127"/>
        <v>0</v>
      </c>
      <c r="BK182" s="1126">
        <f t="shared" si="128"/>
        <v>0</v>
      </c>
      <c r="BL182" s="1126">
        <f t="shared" si="129"/>
        <v>0</v>
      </c>
      <c r="BM182" s="1131">
        <f t="shared" si="130"/>
        <v>0</v>
      </c>
    </row>
    <row r="183" spans="1:73" ht="21" customHeight="1">
      <c r="A183" s="1113" t="s">
        <v>1119</v>
      </c>
      <c r="B183" s="1160" t="s">
        <v>971</v>
      </c>
      <c r="C183" s="1520">
        <v>24017938</v>
      </c>
      <c r="D183" s="1555" t="s">
        <v>370</v>
      </c>
      <c r="E183" s="1541" t="s">
        <v>34</v>
      </c>
      <c r="F183" s="1142" t="s">
        <v>104</v>
      </c>
      <c r="G183" s="1142" t="s">
        <v>252</v>
      </c>
      <c r="H183" s="1142" t="s">
        <v>252</v>
      </c>
      <c r="I183" s="1191" t="s">
        <v>1799</v>
      </c>
      <c r="J183" s="1113" t="s">
        <v>2351</v>
      </c>
      <c r="K183" s="1462">
        <v>43405</v>
      </c>
      <c r="L183" s="1463" t="s">
        <v>1404</v>
      </c>
      <c r="M183" s="1464"/>
      <c r="N183" s="1146" t="s">
        <v>914</v>
      </c>
      <c r="O183" s="1142" t="s">
        <v>123</v>
      </c>
      <c r="P183" s="1194" t="s">
        <v>477</v>
      </c>
      <c r="Q183" s="1142" t="s">
        <v>123</v>
      </c>
      <c r="R183" s="1127">
        <f>VLOOKUP($G$9:$G$278,TABULADOR!$D$6:$E$41,2,0)</f>
        <v>15.96</v>
      </c>
      <c r="S183" s="1120">
        <f t="shared" si="118"/>
        <v>3</v>
      </c>
      <c r="T183" s="1109">
        <v>0</v>
      </c>
      <c r="U183" s="1120">
        <f t="shared" si="119"/>
        <v>3</v>
      </c>
      <c r="V183" s="1148">
        <f>VLOOKUP($U183,TABULADOR!$A$51:$B$74,2)</f>
        <v>0.06</v>
      </c>
      <c r="W183" s="1148">
        <v>0.3</v>
      </c>
      <c r="X183" s="1123">
        <v>1</v>
      </c>
      <c r="Y183" s="1149">
        <v>1</v>
      </c>
      <c r="Z183" s="1511">
        <v>15</v>
      </c>
      <c r="AA183" s="1126">
        <f t="shared" si="103"/>
        <v>7.98</v>
      </c>
      <c r="AB183" s="1126">
        <f t="shared" si="104"/>
        <v>2.39</v>
      </c>
      <c r="AC183" s="1126">
        <f t="shared" si="105"/>
        <v>0.48</v>
      </c>
      <c r="AD183" s="1126">
        <f>VLOOKUP($H$9:$H$1807,TABULADOR!$D$6:$E$41,2,0)-VLOOKUP($G$9:$G$1807,TABULADOR!$D$6:$E$41,2,0)</f>
        <v>0</v>
      </c>
      <c r="AE183" s="1126">
        <f>ROUND((TABULADOR!$D$67)*(GLOBAL!$Y183)/2,)</f>
        <v>1</v>
      </c>
      <c r="AF183" s="1126">
        <f>ROUND(((TABULADOR!$D$67)*(GLOBAL!$Y183)/2)*2,2)</f>
        <v>1.75</v>
      </c>
      <c r="AG183" s="1119"/>
      <c r="AH183" s="1127">
        <f t="shared" si="131"/>
        <v>11.850000000000001</v>
      </c>
      <c r="AI183" s="1150">
        <f t="shared" si="120"/>
        <v>0</v>
      </c>
      <c r="AJ183" s="1126">
        <v>0</v>
      </c>
      <c r="AK183" s="1126">
        <v>11.5</v>
      </c>
      <c r="AL183" s="1126"/>
      <c r="AM183" s="1126"/>
      <c r="AN183" s="1126"/>
      <c r="AO183" s="1127">
        <f t="shared" si="106"/>
        <v>0.44</v>
      </c>
      <c r="AP183" s="1127">
        <f t="shared" si="107"/>
        <v>0.12</v>
      </c>
      <c r="AQ183" s="1127">
        <f t="shared" si="108"/>
        <v>0.05</v>
      </c>
      <c r="AR183" s="1126">
        <f t="shared" si="109"/>
        <v>0.36</v>
      </c>
      <c r="AS183" s="1127">
        <f t="shared" si="110"/>
        <v>0.99</v>
      </c>
      <c r="AT183" s="1127">
        <f t="shared" si="111"/>
        <v>0.24</v>
      </c>
      <c r="AU183" s="1127">
        <f t="shared" si="112"/>
        <v>0.2</v>
      </c>
      <c r="AV183" s="1126">
        <f t="shared" si="113"/>
        <v>0.36</v>
      </c>
      <c r="AW183" s="1126">
        <f t="shared" si="114"/>
        <v>25.1</v>
      </c>
      <c r="AX183" s="1126">
        <f t="shared" si="115"/>
        <v>0.61</v>
      </c>
      <c r="AY183" s="1127"/>
      <c r="AZ183" s="1126">
        <f t="shared" si="116"/>
        <v>2.15</v>
      </c>
      <c r="BA183" s="1128">
        <f t="shared" si="117"/>
        <v>24.49</v>
      </c>
      <c r="BB183" s="1129"/>
      <c r="BC183" s="1130"/>
      <c r="BD183" s="1126">
        <f t="shared" si="121"/>
        <v>0</v>
      </c>
      <c r="BE183" s="1126">
        <f t="shared" si="122"/>
        <v>0</v>
      </c>
      <c r="BF183" s="1126">
        <f t="shared" si="123"/>
        <v>0</v>
      </c>
      <c r="BG183" s="1126">
        <f t="shared" si="124"/>
        <v>0</v>
      </c>
      <c r="BH183" s="1131">
        <f t="shared" si="125"/>
        <v>0</v>
      </c>
      <c r="BI183" s="1126">
        <f t="shared" si="126"/>
        <v>0</v>
      </c>
      <c r="BJ183" s="1126">
        <f t="shared" si="127"/>
        <v>0</v>
      </c>
      <c r="BK183" s="1126">
        <f t="shared" si="128"/>
        <v>0</v>
      </c>
      <c r="BL183" s="1126">
        <f t="shared" si="129"/>
        <v>0</v>
      </c>
      <c r="BM183" s="1131">
        <f t="shared" si="130"/>
        <v>0</v>
      </c>
    </row>
    <row r="184" spans="1:73" ht="21" customHeight="1">
      <c r="A184" s="1113" t="s">
        <v>1119</v>
      </c>
      <c r="B184" s="1160" t="s">
        <v>971</v>
      </c>
      <c r="C184" s="1521">
        <v>24158318</v>
      </c>
      <c r="D184" s="1555" t="s">
        <v>371</v>
      </c>
      <c r="E184" s="1542" t="s">
        <v>34</v>
      </c>
      <c r="F184" s="1169" t="s">
        <v>104</v>
      </c>
      <c r="G184" s="1169" t="s">
        <v>146</v>
      </c>
      <c r="H184" s="1169" t="s">
        <v>146</v>
      </c>
      <c r="I184" s="1174" t="s">
        <v>2292</v>
      </c>
      <c r="J184" s="1113" t="s">
        <v>2351</v>
      </c>
      <c r="K184" s="1466">
        <v>43118</v>
      </c>
      <c r="L184" s="1463" t="s">
        <v>1405</v>
      </c>
      <c r="M184" s="1464"/>
      <c r="N184" s="1146" t="s">
        <v>914</v>
      </c>
      <c r="O184" s="1169" t="s">
        <v>25</v>
      </c>
      <c r="P184" s="1559" t="s">
        <v>63</v>
      </c>
      <c r="Q184" s="1169" t="s">
        <v>25</v>
      </c>
      <c r="R184" s="1127">
        <f>VLOOKUP($G$9:$G$278,TABULADOR!$D$6:$E$41,2,0)</f>
        <v>7</v>
      </c>
      <c r="S184" s="1120">
        <f t="shared" si="118"/>
        <v>4</v>
      </c>
      <c r="T184" s="1109">
        <v>0</v>
      </c>
      <c r="U184" s="1120">
        <f t="shared" si="119"/>
        <v>4</v>
      </c>
      <c r="V184" s="1148">
        <f>VLOOKUP($U184,TABULADOR!$A$51:$B$74,2)</f>
        <v>0.08</v>
      </c>
      <c r="W184" s="1148">
        <v>0</v>
      </c>
      <c r="X184" s="1123">
        <v>3</v>
      </c>
      <c r="Y184" s="1149">
        <v>3</v>
      </c>
      <c r="Z184" s="1511">
        <v>15</v>
      </c>
      <c r="AA184" s="1126">
        <f t="shared" si="103"/>
        <v>3.5</v>
      </c>
      <c r="AB184" s="1126">
        <f t="shared" si="104"/>
        <v>0</v>
      </c>
      <c r="AC184" s="1126">
        <f t="shared" si="105"/>
        <v>0.28000000000000003</v>
      </c>
      <c r="AD184" s="1126">
        <f>VLOOKUP($H$9:$H$1807,TABULADOR!$D$6:$E$41,2,0)-VLOOKUP($G$9:$G$1807,TABULADOR!$D$6:$E$41,2,0)</f>
        <v>0</v>
      </c>
      <c r="AE184" s="1126">
        <f>ROUND((TABULADOR!$D$67)*(GLOBAL!$Y184)/2,)</f>
        <v>3</v>
      </c>
      <c r="AF184" s="1126">
        <f>ROUND(((TABULADOR!$D$67)*(GLOBAL!$Y184)/2)*2,2)</f>
        <v>5.25</v>
      </c>
      <c r="AG184" s="1119"/>
      <c r="AH184" s="1127">
        <f t="shared" si="131"/>
        <v>6.78</v>
      </c>
      <c r="AI184" s="1150">
        <f t="shared" si="120"/>
        <v>0</v>
      </c>
      <c r="AJ184" s="1126">
        <v>0</v>
      </c>
      <c r="AK184" s="1126">
        <v>11.5</v>
      </c>
      <c r="AL184" s="1126"/>
      <c r="AM184" s="1126"/>
      <c r="AN184" s="1126"/>
      <c r="AO184" s="1127">
        <f t="shared" si="106"/>
        <v>0.25</v>
      </c>
      <c r="AP184" s="1127">
        <f t="shared" si="107"/>
        <v>7.0000000000000007E-2</v>
      </c>
      <c r="AQ184" s="1127">
        <f t="shared" si="108"/>
        <v>0.03</v>
      </c>
      <c r="AR184" s="1126">
        <f t="shared" si="109"/>
        <v>0.2</v>
      </c>
      <c r="AS184" s="1127">
        <f t="shared" si="110"/>
        <v>0.56000000000000005</v>
      </c>
      <c r="AT184" s="1127">
        <f t="shared" si="111"/>
        <v>0.14000000000000001</v>
      </c>
      <c r="AU184" s="1127">
        <f t="shared" si="112"/>
        <v>0.12</v>
      </c>
      <c r="AV184" s="1126">
        <f t="shared" si="113"/>
        <v>0.2</v>
      </c>
      <c r="AW184" s="1126">
        <f t="shared" si="114"/>
        <v>23.53</v>
      </c>
      <c r="AX184" s="1126">
        <f t="shared" si="115"/>
        <v>0.35</v>
      </c>
      <c r="AY184" s="1127"/>
      <c r="AZ184" s="1126">
        <f t="shared" si="116"/>
        <v>1.22</v>
      </c>
      <c r="BA184" s="1128">
        <f t="shared" si="117"/>
        <v>23.18</v>
      </c>
      <c r="BB184" s="1187"/>
      <c r="BC184" s="1171"/>
      <c r="BD184" s="1126">
        <f t="shared" si="121"/>
        <v>0</v>
      </c>
      <c r="BE184" s="1126">
        <f t="shared" si="122"/>
        <v>0</v>
      </c>
      <c r="BF184" s="1126">
        <f t="shared" si="123"/>
        <v>0</v>
      </c>
      <c r="BG184" s="1126">
        <f t="shared" si="124"/>
        <v>0</v>
      </c>
      <c r="BH184" s="1131">
        <f t="shared" si="125"/>
        <v>0</v>
      </c>
      <c r="BI184" s="1126">
        <f t="shared" si="126"/>
        <v>0</v>
      </c>
      <c r="BJ184" s="1126">
        <f t="shared" si="127"/>
        <v>0</v>
      </c>
      <c r="BK184" s="1126">
        <f t="shared" si="128"/>
        <v>0</v>
      </c>
      <c r="BL184" s="1126">
        <f t="shared" si="129"/>
        <v>0</v>
      </c>
      <c r="BM184" s="1131">
        <f t="shared" si="130"/>
        <v>0</v>
      </c>
      <c r="BN184" s="774"/>
      <c r="BO184" s="774"/>
      <c r="BP184" s="774"/>
      <c r="BQ184" s="774"/>
      <c r="BR184" s="774"/>
      <c r="BS184" s="774"/>
      <c r="BT184" s="774"/>
      <c r="BU184" s="774"/>
    </row>
    <row r="185" spans="1:73" s="774" customFormat="1" ht="21" customHeight="1">
      <c r="A185" s="1113" t="s">
        <v>1119</v>
      </c>
      <c r="B185" s="1350" t="s">
        <v>971</v>
      </c>
      <c r="C185" s="1524">
        <v>25030740</v>
      </c>
      <c r="D185" s="1556" t="s">
        <v>1920</v>
      </c>
      <c r="E185" s="1546" t="s">
        <v>20</v>
      </c>
      <c r="F185" s="1191" t="s">
        <v>104</v>
      </c>
      <c r="G185" s="1207" t="s">
        <v>379</v>
      </c>
      <c r="H185" s="1207" t="s">
        <v>379</v>
      </c>
      <c r="I185" s="1249" t="s">
        <v>1912</v>
      </c>
      <c r="J185" s="1113" t="s">
        <v>2351</v>
      </c>
      <c r="K185" s="1471">
        <v>43328</v>
      </c>
      <c r="L185" s="1472" t="s">
        <v>1406</v>
      </c>
      <c r="M185" s="1464"/>
      <c r="N185" s="1194" t="s">
        <v>914</v>
      </c>
      <c r="O185" s="1191" t="s">
        <v>84</v>
      </c>
      <c r="P185" s="1134" t="s">
        <v>63</v>
      </c>
      <c r="Q185" s="1191" t="s">
        <v>84</v>
      </c>
      <c r="R185" s="1182">
        <f>VLOOKUP($G$9:$G$278,TABULADOR!$D$6:$E$41,2,0)</f>
        <v>9.8000000000000007</v>
      </c>
      <c r="S185" s="1177">
        <f t="shared" si="118"/>
        <v>3</v>
      </c>
      <c r="T185" s="945">
        <v>0</v>
      </c>
      <c r="U185" s="1177">
        <f t="shared" si="119"/>
        <v>3</v>
      </c>
      <c r="V185" s="1178">
        <f>VLOOKUP($U185,TABULADOR!$A$51:$B$74,2)</f>
        <v>0.06</v>
      </c>
      <c r="W185" s="1178">
        <v>0</v>
      </c>
      <c r="X185" s="1179">
        <v>0</v>
      </c>
      <c r="Y185" s="1157">
        <v>0</v>
      </c>
      <c r="Z185" s="1513">
        <v>15</v>
      </c>
      <c r="AA185" s="1126">
        <f t="shared" si="103"/>
        <v>4.9000000000000004</v>
      </c>
      <c r="AB185" s="1126">
        <f t="shared" si="104"/>
        <v>0</v>
      </c>
      <c r="AC185" s="1126">
        <f t="shared" si="105"/>
        <v>0.28999999999999998</v>
      </c>
      <c r="AD185" s="1126">
        <f>VLOOKUP($H$9:$H$1807,TABULADOR!$D$6:$E$41,2,0)-VLOOKUP($G$9:$G$1807,TABULADOR!$D$6:$E$41,2,0)</f>
        <v>0</v>
      </c>
      <c r="AE185" s="1126">
        <f>ROUND((TABULADOR!$D$67)*(GLOBAL!$Y185)/2,)</f>
        <v>0</v>
      </c>
      <c r="AF185" s="1126">
        <f>ROUND(((TABULADOR!$D$67)*(GLOBAL!$Y185)/2)*2,2)</f>
        <v>0</v>
      </c>
      <c r="AG185" s="1119"/>
      <c r="AH185" s="1127">
        <f t="shared" si="131"/>
        <v>5.19</v>
      </c>
      <c r="AI185" s="1195">
        <f t="shared" si="120"/>
        <v>0</v>
      </c>
      <c r="AJ185" s="1126">
        <v>0</v>
      </c>
      <c r="AK185" s="1126">
        <v>11.5</v>
      </c>
      <c r="AL185" s="1126"/>
      <c r="AM185" s="1181"/>
      <c r="AN185" s="1181"/>
      <c r="AO185" s="1127">
        <f t="shared" si="106"/>
        <v>0.19</v>
      </c>
      <c r="AP185" s="1127">
        <f t="shared" si="107"/>
        <v>0.05</v>
      </c>
      <c r="AQ185" s="1127">
        <f t="shared" si="108"/>
        <v>0.02</v>
      </c>
      <c r="AR185" s="1126">
        <f t="shared" si="109"/>
        <v>0.16</v>
      </c>
      <c r="AS185" s="1127">
        <f t="shared" si="110"/>
        <v>0.43</v>
      </c>
      <c r="AT185" s="1127">
        <f t="shared" si="111"/>
        <v>0.1</v>
      </c>
      <c r="AU185" s="1127">
        <f t="shared" si="112"/>
        <v>0.08</v>
      </c>
      <c r="AV185" s="1126">
        <f t="shared" si="113"/>
        <v>0.16</v>
      </c>
      <c r="AW185" s="1126">
        <f t="shared" si="114"/>
        <v>16.690000000000001</v>
      </c>
      <c r="AX185" s="1126">
        <f t="shared" si="115"/>
        <v>0.26</v>
      </c>
      <c r="AY185" s="1127"/>
      <c r="AZ185" s="1126">
        <f t="shared" si="116"/>
        <v>0.93</v>
      </c>
      <c r="BA185" s="1128">
        <f t="shared" si="117"/>
        <v>16.43</v>
      </c>
      <c r="BB185" s="1187"/>
      <c r="BC185" s="1171"/>
      <c r="BD185" s="1126">
        <f t="shared" si="121"/>
        <v>0</v>
      </c>
      <c r="BE185" s="1126">
        <f t="shared" si="122"/>
        <v>0</v>
      </c>
      <c r="BF185" s="1126">
        <f t="shared" si="123"/>
        <v>0</v>
      </c>
      <c r="BG185" s="1126">
        <f t="shared" si="124"/>
        <v>0</v>
      </c>
      <c r="BH185" s="1131">
        <f t="shared" si="125"/>
        <v>0</v>
      </c>
      <c r="BI185" s="1126">
        <f t="shared" si="126"/>
        <v>0</v>
      </c>
      <c r="BJ185" s="1126">
        <f t="shared" si="127"/>
        <v>0</v>
      </c>
      <c r="BK185" s="1126">
        <f t="shared" si="128"/>
        <v>0</v>
      </c>
      <c r="BL185" s="1126">
        <f t="shared" si="129"/>
        <v>0</v>
      </c>
      <c r="BM185" s="1131">
        <f t="shared" si="130"/>
        <v>0</v>
      </c>
    </row>
    <row r="186" spans="1:73" s="774" customFormat="1" ht="21" customHeight="1">
      <c r="A186" s="1113" t="s">
        <v>1119</v>
      </c>
      <c r="B186" s="1191" t="s">
        <v>972</v>
      </c>
      <c r="C186" s="1524">
        <v>25098555</v>
      </c>
      <c r="D186" s="1556" t="s">
        <v>372</v>
      </c>
      <c r="E186" s="1547" t="s">
        <v>20</v>
      </c>
      <c r="F186" s="1191" t="s">
        <v>104</v>
      </c>
      <c r="G186" s="1191" t="s">
        <v>146</v>
      </c>
      <c r="H186" s="1191" t="s">
        <v>146</v>
      </c>
      <c r="I186" s="1249" t="s">
        <v>1702</v>
      </c>
      <c r="J186" s="1113" t="s">
        <v>991</v>
      </c>
      <c r="K186" s="1471">
        <v>43647</v>
      </c>
      <c r="L186" s="1472" t="s">
        <v>1407</v>
      </c>
      <c r="M186" s="1464"/>
      <c r="N186" s="1194" t="s">
        <v>914</v>
      </c>
      <c r="O186" s="1191" t="s">
        <v>73</v>
      </c>
      <c r="P186" s="1134" t="s">
        <v>63</v>
      </c>
      <c r="Q186" s="1191" t="s">
        <v>73</v>
      </c>
      <c r="R186" s="1182">
        <f>VLOOKUP($G$9:$G$278,TABULADOR!$D$6:$E$41,2,0)</f>
        <v>7</v>
      </c>
      <c r="S186" s="1177">
        <f t="shared" si="118"/>
        <v>2</v>
      </c>
      <c r="T186" s="945">
        <v>0</v>
      </c>
      <c r="U186" s="1177">
        <f t="shared" si="119"/>
        <v>2</v>
      </c>
      <c r="V186" s="1178">
        <f>VLOOKUP($U186,TABULADOR!$A$51:$B$74,2)</f>
        <v>0.04</v>
      </c>
      <c r="W186" s="1178">
        <v>0</v>
      </c>
      <c r="X186" s="1179">
        <v>0</v>
      </c>
      <c r="Y186" s="1157">
        <v>0</v>
      </c>
      <c r="Z186" s="1513">
        <v>15</v>
      </c>
      <c r="AA186" s="1126">
        <f t="shared" si="103"/>
        <v>3.5</v>
      </c>
      <c r="AB186" s="1126">
        <f t="shared" si="104"/>
        <v>0</v>
      </c>
      <c r="AC186" s="1126">
        <f t="shared" si="105"/>
        <v>0.14000000000000001</v>
      </c>
      <c r="AD186" s="1126">
        <f>VLOOKUP($H$9:$H$1807,TABULADOR!$D$6:$E$41,2,0)-VLOOKUP($G$9:$G$1807,TABULADOR!$D$6:$E$41,2,0)</f>
        <v>0</v>
      </c>
      <c r="AE186" s="1126">
        <f>ROUND((TABULADOR!$D$67)*(GLOBAL!$Y186)/2,)</f>
        <v>0</v>
      </c>
      <c r="AF186" s="1126">
        <f>ROUND(((TABULADOR!$D$67)*(GLOBAL!$Y186)/2)*2,2)</f>
        <v>0</v>
      </c>
      <c r="AG186" s="1119"/>
      <c r="AH186" s="1127">
        <f t="shared" si="131"/>
        <v>3.64</v>
      </c>
      <c r="AI186" s="1195">
        <f t="shared" si="120"/>
        <v>0</v>
      </c>
      <c r="AJ186" s="1126">
        <v>0</v>
      </c>
      <c r="AK186" s="1126">
        <v>11.5</v>
      </c>
      <c r="AL186" s="1126"/>
      <c r="AM186" s="1181"/>
      <c r="AN186" s="1181"/>
      <c r="AO186" s="1127">
        <f t="shared" si="106"/>
        <v>0.13</v>
      </c>
      <c r="AP186" s="1127">
        <f t="shared" si="107"/>
        <v>0.04</v>
      </c>
      <c r="AQ186" s="1127">
        <f t="shared" si="108"/>
        <v>0.02</v>
      </c>
      <c r="AR186" s="1126">
        <f t="shared" si="109"/>
        <v>0.11</v>
      </c>
      <c r="AS186" s="1127">
        <f t="shared" si="110"/>
        <v>0.28999999999999998</v>
      </c>
      <c r="AT186" s="1127">
        <f t="shared" si="111"/>
        <v>7.0000000000000007E-2</v>
      </c>
      <c r="AU186" s="1127">
        <f t="shared" si="112"/>
        <v>0.08</v>
      </c>
      <c r="AV186" s="1126">
        <f t="shared" si="113"/>
        <v>0.11</v>
      </c>
      <c r="AW186" s="1126">
        <f t="shared" si="114"/>
        <v>15.14</v>
      </c>
      <c r="AX186" s="1126">
        <f t="shared" si="115"/>
        <v>0.19</v>
      </c>
      <c r="AY186" s="1127"/>
      <c r="AZ186" s="1126">
        <f t="shared" si="116"/>
        <v>0.66</v>
      </c>
      <c r="BA186" s="1128">
        <f t="shared" si="117"/>
        <v>14.95</v>
      </c>
      <c r="BB186" s="1187"/>
      <c r="BC186" s="1171"/>
      <c r="BD186" s="1126">
        <f t="shared" si="121"/>
        <v>0</v>
      </c>
      <c r="BE186" s="1126">
        <f t="shared" si="122"/>
        <v>0</v>
      </c>
      <c r="BF186" s="1126">
        <f t="shared" si="123"/>
        <v>0</v>
      </c>
      <c r="BG186" s="1126">
        <f t="shared" si="124"/>
        <v>0</v>
      </c>
      <c r="BH186" s="1131">
        <f t="shared" si="125"/>
        <v>0</v>
      </c>
      <c r="BI186" s="1126">
        <f t="shared" si="126"/>
        <v>0</v>
      </c>
      <c r="BJ186" s="1126">
        <f t="shared" si="127"/>
        <v>0</v>
      </c>
      <c r="BK186" s="1126">
        <f t="shared" si="128"/>
        <v>0</v>
      </c>
      <c r="BL186" s="1126">
        <f t="shared" si="129"/>
        <v>0</v>
      </c>
      <c r="BM186" s="1131">
        <f t="shared" si="130"/>
        <v>0</v>
      </c>
    </row>
    <row r="187" spans="1:73" s="774" customFormat="1" ht="21" customHeight="1">
      <c r="A187" s="1113" t="s">
        <v>1119</v>
      </c>
      <c r="B187" s="1191" t="s">
        <v>972</v>
      </c>
      <c r="C187" s="1524">
        <v>18036501</v>
      </c>
      <c r="D187" s="1556" t="s">
        <v>375</v>
      </c>
      <c r="E187" s="1546" t="s">
        <v>34</v>
      </c>
      <c r="F187" s="1191" t="s">
        <v>376</v>
      </c>
      <c r="G187" s="1207" t="s">
        <v>379</v>
      </c>
      <c r="H187" s="1207" t="s">
        <v>379</v>
      </c>
      <c r="I187" s="1249" t="s">
        <v>1824</v>
      </c>
      <c r="J187" s="1113" t="s">
        <v>991</v>
      </c>
      <c r="K187" s="1471">
        <v>44287</v>
      </c>
      <c r="L187" s="1472" t="s">
        <v>1410</v>
      </c>
      <c r="M187" s="1464"/>
      <c r="N187" s="1194" t="s">
        <v>914</v>
      </c>
      <c r="O187" s="1191" t="s">
        <v>67</v>
      </c>
      <c r="P187" s="1194" t="s">
        <v>477</v>
      </c>
      <c r="Q187" s="1191" t="s">
        <v>67</v>
      </c>
      <c r="R187" s="1182">
        <f>VLOOKUP($G$9:$G$278,TABULADOR!$D$6:$E$41,2,0)</f>
        <v>9.8000000000000007</v>
      </c>
      <c r="S187" s="1177">
        <f t="shared" si="118"/>
        <v>0</v>
      </c>
      <c r="T187" s="945">
        <v>3</v>
      </c>
      <c r="U187" s="1177">
        <f t="shared" si="119"/>
        <v>3</v>
      </c>
      <c r="V187" s="1178">
        <f>VLOOKUP($U187,TABULADOR!$A$51:$B$74,2)</f>
        <v>0.06</v>
      </c>
      <c r="W187" s="1178">
        <v>0.3</v>
      </c>
      <c r="X187" s="1179">
        <v>1</v>
      </c>
      <c r="Y187" s="1157">
        <v>1</v>
      </c>
      <c r="Z187" s="1513">
        <v>15</v>
      </c>
      <c r="AA187" s="1126">
        <f t="shared" si="103"/>
        <v>4.9000000000000004</v>
      </c>
      <c r="AB187" s="1126">
        <f t="shared" si="104"/>
        <v>1.47</v>
      </c>
      <c r="AC187" s="1126">
        <f t="shared" si="105"/>
        <v>0.28999999999999998</v>
      </c>
      <c r="AD187" s="1126">
        <f>VLOOKUP($H$9:$H$1807,TABULADOR!$D$6:$E$41,2,0)-VLOOKUP($G$9:$G$1807,TABULADOR!$D$6:$E$41,2,0)</f>
        <v>0</v>
      </c>
      <c r="AE187" s="1126">
        <f>ROUND((TABULADOR!$D$67)*(GLOBAL!$Y187)/2,)</f>
        <v>1</v>
      </c>
      <c r="AF187" s="1126">
        <f>ROUND(((TABULADOR!$D$67)*(GLOBAL!$Y187)/2)*2,2)</f>
        <v>1.75</v>
      </c>
      <c r="AG187" s="1119"/>
      <c r="AH187" s="1127">
        <f t="shared" si="131"/>
        <v>7.66</v>
      </c>
      <c r="AI187" s="1195" t="b">
        <f t="shared" si="120"/>
        <v>0</v>
      </c>
      <c r="AJ187" s="1126">
        <v>0</v>
      </c>
      <c r="AK187" s="1126">
        <v>11.5</v>
      </c>
      <c r="AL187" s="1126"/>
      <c r="AM187" s="1181"/>
      <c r="AN187" s="1181"/>
      <c r="AO187" s="1127">
        <f t="shared" si="106"/>
        <v>0.28000000000000003</v>
      </c>
      <c r="AP187" s="1127">
        <f t="shared" si="107"/>
        <v>0.08</v>
      </c>
      <c r="AQ187" s="1127">
        <f t="shared" si="108"/>
        <v>0.04</v>
      </c>
      <c r="AR187" s="1126">
        <f t="shared" si="109"/>
        <v>0.23</v>
      </c>
      <c r="AS187" s="1127">
        <f t="shared" si="110"/>
        <v>0.63</v>
      </c>
      <c r="AT187" s="1127">
        <f t="shared" si="111"/>
        <v>0.15</v>
      </c>
      <c r="AU187" s="1127">
        <f t="shared" si="112"/>
        <v>0.16</v>
      </c>
      <c r="AV187" s="1126">
        <f t="shared" si="113"/>
        <v>0.23</v>
      </c>
      <c r="AW187" s="1126">
        <f t="shared" si="114"/>
        <v>20.91</v>
      </c>
      <c r="AX187" s="1126">
        <f t="shared" si="115"/>
        <v>0.4</v>
      </c>
      <c r="AY187" s="1127"/>
      <c r="AZ187" s="1126">
        <f t="shared" si="116"/>
        <v>1.4</v>
      </c>
      <c r="BA187" s="1128">
        <f t="shared" si="117"/>
        <v>20.51</v>
      </c>
      <c r="BB187" s="1187"/>
      <c r="BC187" s="1171"/>
      <c r="BD187" s="1126">
        <f t="shared" si="121"/>
        <v>0</v>
      </c>
      <c r="BE187" s="1126">
        <f t="shared" si="122"/>
        <v>0</v>
      </c>
      <c r="BF187" s="1126">
        <f t="shared" si="123"/>
        <v>0</v>
      </c>
      <c r="BG187" s="1126">
        <f t="shared" si="124"/>
        <v>0</v>
      </c>
      <c r="BH187" s="1131">
        <f t="shared" si="125"/>
        <v>0</v>
      </c>
      <c r="BI187" s="1126">
        <f t="shared" si="126"/>
        <v>0</v>
      </c>
      <c r="BJ187" s="1126">
        <f t="shared" si="127"/>
        <v>0</v>
      </c>
      <c r="BK187" s="1126">
        <f t="shared" si="128"/>
        <v>0</v>
      </c>
      <c r="BL187" s="1126">
        <f t="shared" si="129"/>
        <v>0</v>
      </c>
      <c r="BM187" s="1131">
        <f t="shared" si="130"/>
        <v>0</v>
      </c>
    </row>
    <row r="188" spans="1:73" s="774" customFormat="1" ht="21" customHeight="1">
      <c r="A188" s="1113" t="s">
        <v>1119</v>
      </c>
      <c r="B188" s="1191" t="s">
        <v>972</v>
      </c>
      <c r="C188" s="1524">
        <v>11951726</v>
      </c>
      <c r="D188" s="1556" t="s">
        <v>923</v>
      </c>
      <c r="E188" s="1546" t="s">
        <v>20</v>
      </c>
      <c r="F188" s="1191" t="s">
        <v>104</v>
      </c>
      <c r="G188" s="1207" t="s">
        <v>146</v>
      </c>
      <c r="H188" s="1207" t="s">
        <v>146</v>
      </c>
      <c r="I188" s="1191" t="s">
        <v>1708</v>
      </c>
      <c r="J188" s="1113" t="s">
        <v>991</v>
      </c>
      <c r="K188" s="1471">
        <v>44317</v>
      </c>
      <c r="L188" s="1472" t="s">
        <v>1412</v>
      </c>
      <c r="M188" s="1464"/>
      <c r="N188" s="1194" t="s">
        <v>914</v>
      </c>
      <c r="O188" s="1191" t="s">
        <v>65</v>
      </c>
      <c r="P188" s="1134" t="s">
        <v>63</v>
      </c>
      <c r="Q188" s="1191" t="s">
        <v>65</v>
      </c>
      <c r="R188" s="1182">
        <f>VLOOKUP($G$9:$G$278,TABULADOR!$D$6:$E$41,2,0)</f>
        <v>7</v>
      </c>
      <c r="S188" s="1177">
        <f t="shared" si="118"/>
        <v>0</v>
      </c>
      <c r="T188" s="945">
        <v>0</v>
      </c>
      <c r="U188" s="1177">
        <f t="shared" si="119"/>
        <v>0</v>
      </c>
      <c r="V188" s="1178">
        <f>VLOOKUP($U188,TABULADOR!$A$51:$B$74,2)</f>
        <v>0</v>
      </c>
      <c r="W188" s="1178">
        <v>0</v>
      </c>
      <c r="X188" s="1179">
        <v>0</v>
      </c>
      <c r="Y188" s="1157">
        <v>0</v>
      </c>
      <c r="Z188" s="1513">
        <v>15</v>
      </c>
      <c r="AA188" s="1126">
        <f t="shared" si="103"/>
        <v>3.5</v>
      </c>
      <c r="AB188" s="1126">
        <f t="shared" si="104"/>
        <v>0</v>
      </c>
      <c r="AC188" s="1126">
        <f t="shared" si="105"/>
        <v>0</v>
      </c>
      <c r="AD188" s="1126">
        <f>VLOOKUP($H$9:$H$1807,TABULADOR!$D$6:$E$41,2,0)-VLOOKUP($G$9:$G$1807,TABULADOR!$D$6:$E$41,2,0)</f>
        <v>0</v>
      </c>
      <c r="AE188" s="1126">
        <f>ROUND((TABULADOR!$D$67)*(GLOBAL!$Y188)/2,)</f>
        <v>0</v>
      </c>
      <c r="AF188" s="1126">
        <f>ROUND(((TABULADOR!$D$67)*(GLOBAL!$Y188)/2)*2,2)</f>
        <v>0</v>
      </c>
      <c r="AG188" s="1119"/>
      <c r="AH188" s="1127">
        <f t="shared" si="131"/>
        <v>3.5</v>
      </c>
      <c r="AI188" s="1195" t="b">
        <f t="shared" si="120"/>
        <v>0</v>
      </c>
      <c r="AJ188" s="1126">
        <v>0</v>
      </c>
      <c r="AK188" s="1126">
        <v>11.5</v>
      </c>
      <c r="AL188" s="1126"/>
      <c r="AM188" s="1181"/>
      <c r="AN188" s="1181"/>
      <c r="AO188" s="1127">
        <f t="shared" si="106"/>
        <v>0.13</v>
      </c>
      <c r="AP188" s="1127">
        <f t="shared" si="107"/>
        <v>0.04</v>
      </c>
      <c r="AQ188" s="1127">
        <f t="shared" si="108"/>
        <v>0.02</v>
      </c>
      <c r="AR188" s="1126">
        <f t="shared" si="109"/>
        <v>0.11</v>
      </c>
      <c r="AS188" s="1127">
        <f t="shared" si="110"/>
        <v>0.28999999999999998</v>
      </c>
      <c r="AT188" s="1127">
        <f t="shared" si="111"/>
        <v>7.0000000000000007E-2</v>
      </c>
      <c r="AU188" s="1127">
        <f t="shared" si="112"/>
        <v>0.08</v>
      </c>
      <c r="AV188" s="1126">
        <f t="shared" si="113"/>
        <v>0.11</v>
      </c>
      <c r="AW188" s="1126">
        <f t="shared" si="114"/>
        <v>15</v>
      </c>
      <c r="AX188" s="1126">
        <f t="shared" si="115"/>
        <v>0.19</v>
      </c>
      <c r="AY188" s="1127"/>
      <c r="AZ188" s="1126">
        <f t="shared" si="116"/>
        <v>0.66</v>
      </c>
      <c r="BA188" s="1128">
        <f t="shared" si="117"/>
        <v>14.81</v>
      </c>
      <c r="BB188" s="1187"/>
      <c r="BC188" s="1171"/>
      <c r="BD188" s="1126">
        <f t="shared" si="121"/>
        <v>0</v>
      </c>
      <c r="BE188" s="1126">
        <f t="shared" si="122"/>
        <v>0</v>
      </c>
      <c r="BF188" s="1126">
        <f t="shared" si="123"/>
        <v>0</v>
      </c>
      <c r="BG188" s="1126">
        <f t="shared" si="124"/>
        <v>0</v>
      </c>
      <c r="BH188" s="1131">
        <f t="shared" si="125"/>
        <v>0</v>
      </c>
      <c r="BI188" s="1126">
        <f t="shared" si="126"/>
        <v>0</v>
      </c>
      <c r="BJ188" s="1126">
        <f t="shared" si="127"/>
        <v>0</v>
      </c>
      <c r="BK188" s="1126">
        <f t="shared" si="128"/>
        <v>0</v>
      </c>
      <c r="BL188" s="1126">
        <f t="shared" si="129"/>
        <v>0</v>
      </c>
      <c r="BM188" s="1131">
        <f t="shared" si="130"/>
        <v>0</v>
      </c>
    </row>
    <row r="189" spans="1:73" s="774" customFormat="1" ht="21" customHeight="1">
      <c r="A189" s="1113" t="s">
        <v>1119</v>
      </c>
      <c r="B189" s="1191" t="s">
        <v>972</v>
      </c>
      <c r="C189" s="1524">
        <v>18034768</v>
      </c>
      <c r="D189" s="1556" t="s">
        <v>924</v>
      </c>
      <c r="E189" s="1546" t="s">
        <v>34</v>
      </c>
      <c r="F189" s="1191" t="s">
        <v>362</v>
      </c>
      <c r="G189" s="1191" t="s">
        <v>263</v>
      </c>
      <c r="H189" s="1191" t="s">
        <v>263</v>
      </c>
      <c r="I189" s="1249" t="s">
        <v>1802</v>
      </c>
      <c r="J189" s="1113" t="s">
        <v>991</v>
      </c>
      <c r="K189" s="1471">
        <v>44317</v>
      </c>
      <c r="L189" s="1472" t="s">
        <v>1655</v>
      </c>
      <c r="M189" s="1464"/>
      <c r="N189" s="1194" t="s">
        <v>914</v>
      </c>
      <c r="O189" s="1191" t="s">
        <v>67</v>
      </c>
      <c r="P189" s="1194" t="s">
        <v>2345</v>
      </c>
      <c r="Q189" s="1191" t="s">
        <v>67</v>
      </c>
      <c r="R189" s="1182">
        <f>VLOOKUP($G$9:$G$278,TABULADOR!$D$6:$E$41,2,0)</f>
        <v>13.72</v>
      </c>
      <c r="S189" s="1177">
        <f t="shared" si="118"/>
        <v>0</v>
      </c>
      <c r="T189" s="945">
        <v>0</v>
      </c>
      <c r="U189" s="1177">
        <f t="shared" si="119"/>
        <v>0</v>
      </c>
      <c r="V189" s="1178">
        <f>VLOOKUP($U189,TABULADOR!$A$51:$B$74,2)</f>
        <v>0</v>
      </c>
      <c r="W189" s="1178">
        <v>0.2</v>
      </c>
      <c r="X189" s="1179">
        <v>1</v>
      </c>
      <c r="Y189" s="1157">
        <v>1</v>
      </c>
      <c r="Z189" s="1513">
        <v>15</v>
      </c>
      <c r="AA189" s="1126">
        <f t="shared" si="103"/>
        <v>6.86</v>
      </c>
      <c r="AB189" s="1126">
        <f t="shared" si="104"/>
        <v>1.37</v>
      </c>
      <c r="AC189" s="1126">
        <f t="shared" si="105"/>
        <v>0</v>
      </c>
      <c r="AD189" s="1126">
        <f>VLOOKUP($H$9:$H$1807,TABULADOR!$D$6:$E$41,2,0)-VLOOKUP($G$9:$G$1807,TABULADOR!$D$6:$E$41,2,0)</f>
        <v>0</v>
      </c>
      <c r="AE189" s="1126">
        <f>ROUND((TABULADOR!$D$67)*(GLOBAL!$Y189)/2,)</f>
        <v>1</v>
      </c>
      <c r="AF189" s="1126">
        <f>ROUND(((TABULADOR!$D$67)*(GLOBAL!$Y189)/2)*2,2)</f>
        <v>1.75</v>
      </c>
      <c r="AG189" s="1119"/>
      <c r="AH189" s="1127">
        <f t="shared" si="131"/>
        <v>9.23</v>
      </c>
      <c r="AI189" s="1195" t="b">
        <f t="shared" si="120"/>
        <v>0</v>
      </c>
      <c r="AJ189" s="1126">
        <v>0</v>
      </c>
      <c r="AK189" s="1126">
        <v>11.5</v>
      </c>
      <c r="AL189" s="1126"/>
      <c r="AM189" s="1181"/>
      <c r="AN189" s="1181"/>
      <c r="AO189" s="1127">
        <f t="shared" si="106"/>
        <v>0.34</v>
      </c>
      <c r="AP189" s="1127">
        <f t="shared" si="107"/>
        <v>0.09</v>
      </c>
      <c r="AQ189" s="1127">
        <f t="shared" si="108"/>
        <v>0.04</v>
      </c>
      <c r="AR189" s="1126">
        <f t="shared" si="109"/>
        <v>0.28000000000000003</v>
      </c>
      <c r="AS189" s="1127">
        <f t="shared" si="110"/>
        <v>0.77</v>
      </c>
      <c r="AT189" s="1127">
        <f t="shared" si="111"/>
        <v>0.18</v>
      </c>
      <c r="AU189" s="1127">
        <f t="shared" si="112"/>
        <v>0.16</v>
      </c>
      <c r="AV189" s="1126">
        <f t="shared" si="113"/>
        <v>0.28000000000000003</v>
      </c>
      <c r="AW189" s="1126">
        <f t="shared" si="114"/>
        <v>22.48</v>
      </c>
      <c r="AX189" s="1126">
        <f t="shared" si="115"/>
        <v>0.47</v>
      </c>
      <c r="AY189" s="1127"/>
      <c r="AZ189" s="1126">
        <f t="shared" si="116"/>
        <v>1.67</v>
      </c>
      <c r="BA189" s="1128">
        <f t="shared" si="117"/>
        <v>22.01</v>
      </c>
      <c r="BB189" s="1187"/>
      <c r="BC189" s="1171"/>
      <c r="BD189" s="1126">
        <f t="shared" si="121"/>
        <v>0</v>
      </c>
      <c r="BE189" s="1126">
        <f t="shared" si="122"/>
        <v>0</v>
      </c>
      <c r="BF189" s="1126">
        <f t="shared" si="123"/>
        <v>0</v>
      </c>
      <c r="BG189" s="1126">
        <f t="shared" si="124"/>
        <v>0</v>
      </c>
      <c r="BH189" s="1131">
        <f t="shared" si="125"/>
        <v>0</v>
      </c>
      <c r="BI189" s="1126">
        <f t="shared" si="126"/>
        <v>0</v>
      </c>
      <c r="BJ189" s="1126">
        <f t="shared" si="127"/>
        <v>0</v>
      </c>
      <c r="BK189" s="1126">
        <f t="shared" si="128"/>
        <v>0</v>
      </c>
      <c r="BL189" s="1126">
        <f t="shared" si="129"/>
        <v>0</v>
      </c>
      <c r="BM189" s="1131">
        <f t="shared" si="130"/>
        <v>0</v>
      </c>
    </row>
    <row r="190" spans="1:73" s="774" customFormat="1" ht="21" customHeight="1">
      <c r="A190" s="1113" t="s">
        <v>1119</v>
      </c>
      <c r="B190" s="1350" t="s">
        <v>971</v>
      </c>
      <c r="C190" s="1524">
        <v>25937148</v>
      </c>
      <c r="D190" s="1556" t="s">
        <v>382</v>
      </c>
      <c r="E190" s="1546" t="s">
        <v>20</v>
      </c>
      <c r="F190" s="1191" t="s">
        <v>104</v>
      </c>
      <c r="G190" s="1191" t="s">
        <v>146</v>
      </c>
      <c r="H190" s="1191" t="s">
        <v>146</v>
      </c>
      <c r="I190" s="1191" t="s">
        <v>1767</v>
      </c>
      <c r="J190" s="1113" t="s">
        <v>2351</v>
      </c>
      <c r="K190" s="1471">
        <v>43119</v>
      </c>
      <c r="L190" s="1472" t="s">
        <v>1417</v>
      </c>
      <c r="M190" s="1464"/>
      <c r="N190" s="1194" t="s">
        <v>914</v>
      </c>
      <c r="O190" s="1191" t="s">
        <v>75</v>
      </c>
      <c r="P190" s="1134" t="s">
        <v>63</v>
      </c>
      <c r="Q190" s="1191" t="s">
        <v>75</v>
      </c>
      <c r="R190" s="1182">
        <f>VLOOKUP($G$9:$G$278,TABULADOR!$D$6:$E$41,2,0)</f>
        <v>7</v>
      </c>
      <c r="S190" s="1177">
        <f t="shared" si="118"/>
        <v>4</v>
      </c>
      <c r="T190" s="945">
        <v>0</v>
      </c>
      <c r="U190" s="1177">
        <f t="shared" si="119"/>
        <v>4</v>
      </c>
      <c r="V190" s="1178">
        <f>VLOOKUP($U190,TABULADOR!$A$51:$B$74,2)</f>
        <v>0.08</v>
      </c>
      <c r="W190" s="1178">
        <v>0</v>
      </c>
      <c r="X190" s="1179">
        <v>0</v>
      </c>
      <c r="Y190" s="1157">
        <v>0</v>
      </c>
      <c r="Z190" s="1513">
        <v>15</v>
      </c>
      <c r="AA190" s="1126">
        <f t="shared" si="103"/>
        <v>3.5</v>
      </c>
      <c r="AB190" s="1126">
        <f t="shared" si="104"/>
        <v>0</v>
      </c>
      <c r="AC190" s="1126">
        <f t="shared" si="105"/>
        <v>0.28000000000000003</v>
      </c>
      <c r="AD190" s="1126">
        <f>VLOOKUP($H$9:$H$1807,TABULADOR!$D$6:$E$41,2,0)-VLOOKUP($G$9:$G$1807,TABULADOR!$D$6:$E$41,2,0)</f>
        <v>0</v>
      </c>
      <c r="AE190" s="1126">
        <f>ROUND((TABULADOR!$D$67)*(GLOBAL!$Y190)/2,)</f>
        <v>0</v>
      </c>
      <c r="AF190" s="1126">
        <f>ROUND(((TABULADOR!$D$67)*(GLOBAL!$Y190)/2)*2,2)</f>
        <v>0</v>
      </c>
      <c r="AG190" s="1119"/>
      <c r="AH190" s="1127">
        <f t="shared" si="131"/>
        <v>3.7800000000000002</v>
      </c>
      <c r="AI190" s="1195">
        <f t="shared" si="120"/>
        <v>0</v>
      </c>
      <c r="AJ190" s="1126">
        <v>0</v>
      </c>
      <c r="AK190" s="1126">
        <v>11.5</v>
      </c>
      <c r="AL190" s="1126"/>
      <c r="AM190" s="1181"/>
      <c r="AN190" s="1181"/>
      <c r="AO190" s="1127">
        <f t="shared" si="106"/>
        <v>0.14000000000000001</v>
      </c>
      <c r="AP190" s="1127">
        <f t="shared" si="107"/>
        <v>0.04</v>
      </c>
      <c r="AQ190" s="1127">
        <f t="shared" si="108"/>
        <v>0.02</v>
      </c>
      <c r="AR190" s="1126">
        <f t="shared" si="109"/>
        <v>0.11</v>
      </c>
      <c r="AS190" s="1127">
        <f t="shared" si="110"/>
        <v>0.32</v>
      </c>
      <c r="AT190" s="1127">
        <f t="shared" si="111"/>
        <v>0.08</v>
      </c>
      <c r="AU190" s="1127">
        <f t="shared" si="112"/>
        <v>0.08</v>
      </c>
      <c r="AV190" s="1126">
        <f t="shared" si="113"/>
        <v>0.11</v>
      </c>
      <c r="AW190" s="1126">
        <f t="shared" si="114"/>
        <v>15.28</v>
      </c>
      <c r="AX190" s="1126">
        <f t="shared" si="115"/>
        <v>0.2</v>
      </c>
      <c r="AY190" s="1127"/>
      <c r="AZ190" s="1126">
        <f t="shared" si="116"/>
        <v>0.7</v>
      </c>
      <c r="BA190" s="1128">
        <f t="shared" si="117"/>
        <v>15.08</v>
      </c>
      <c r="BB190" s="1187"/>
      <c r="BC190" s="1171"/>
      <c r="BD190" s="1126">
        <f t="shared" si="121"/>
        <v>0</v>
      </c>
      <c r="BE190" s="1126">
        <f t="shared" si="122"/>
        <v>0</v>
      </c>
      <c r="BF190" s="1126">
        <f t="shared" si="123"/>
        <v>0</v>
      </c>
      <c r="BG190" s="1126">
        <f t="shared" si="124"/>
        <v>0</v>
      </c>
      <c r="BH190" s="1131">
        <f t="shared" si="125"/>
        <v>0</v>
      </c>
      <c r="BI190" s="1126">
        <f t="shared" si="126"/>
        <v>0</v>
      </c>
      <c r="BJ190" s="1126">
        <f t="shared" si="127"/>
        <v>0</v>
      </c>
      <c r="BK190" s="1126">
        <f t="shared" si="128"/>
        <v>0</v>
      </c>
      <c r="BL190" s="1126">
        <f t="shared" si="129"/>
        <v>0</v>
      </c>
      <c r="BM190" s="1131">
        <f t="shared" si="130"/>
        <v>0</v>
      </c>
    </row>
    <row r="191" spans="1:73" s="774" customFormat="1" ht="21" customHeight="1">
      <c r="A191" s="1113" t="s">
        <v>1119</v>
      </c>
      <c r="B191" s="1350" t="s">
        <v>971</v>
      </c>
      <c r="C191" s="1524">
        <v>26451130</v>
      </c>
      <c r="D191" s="1556" t="s">
        <v>383</v>
      </c>
      <c r="E191" s="1546" t="s">
        <v>34</v>
      </c>
      <c r="F191" s="1191" t="s">
        <v>104</v>
      </c>
      <c r="G191" s="1191" t="s">
        <v>146</v>
      </c>
      <c r="H191" s="1191" t="s">
        <v>146</v>
      </c>
      <c r="I191" s="1191" t="s">
        <v>1775</v>
      </c>
      <c r="J191" s="1113" t="s">
        <v>2351</v>
      </c>
      <c r="K191" s="1471">
        <v>43396</v>
      </c>
      <c r="L191" s="1472" t="s">
        <v>1418</v>
      </c>
      <c r="M191" s="1464"/>
      <c r="N191" s="1194" t="s">
        <v>914</v>
      </c>
      <c r="O191" s="1191" t="s">
        <v>67</v>
      </c>
      <c r="P191" s="1134" t="s">
        <v>63</v>
      </c>
      <c r="Q191" s="1191" t="s">
        <v>67</v>
      </c>
      <c r="R191" s="1182">
        <f>VLOOKUP($G$9:$G$278,TABULADOR!$D$6:$E$41,2,0)</f>
        <v>7</v>
      </c>
      <c r="S191" s="1177">
        <f t="shared" si="118"/>
        <v>3</v>
      </c>
      <c r="T191" s="945">
        <v>0</v>
      </c>
      <c r="U191" s="1177">
        <f t="shared" si="119"/>
        <v>3</v>
      </c>
      <c r="V191" s="1178">
        <f>VLOOKUP($U191,TABULADOR!$A$51:$B$74,2)</f>
        <v>0.06</v>
      </c>
      <c r="W191" s="1178">
        <v>0</v>
      </c>
      <c r="X191" s="1179">
        <v>0</v>
      </c>
      <c r="Y191" s="1157">
        <v>0</v>
      </c>
      <c r="Z191" s="1513">
        <v>15</v>
      </c>
      <c r="AA191" s="1126">
        <f t="shared" si="103"/>
        <v>3.5</v>
      </c>
      <c r="AB191" s="1126">
        <f t="shared" si="104"/>
        <v>0</v>
      </c>
      <c r="AC191" s="1126">
        <f t="shared" si="105"/>
        <v>0.21</v>
      </c>
      <c r="AD191" s="1126">
        <f>VLOOKUP($H$9:$H$1807,TABULADOR!$D$6:$E$41,2,0)-VLOOKUP($G$9:$G$1807,TABULADOR!$D$6:$E$41,2,0)</f>
        <v>0</v>
      </c>
      <c r="AE191" s="1126">
        <f>ROUND((TABULADOR!$D$67)*(GLOBAL!$Y191)/2,)</f>
        <v>0</v>
      </c>
      <c r="AF191" s="1126">
        <f>ROUND(((TABULADOR!$D$67)*(GLOBAL!$Y191)/2)*2,2)</f>
        <v>0</v>
      </c>
      <c r="AG191" s="1119"/>
      <c r="AH191" s="1127">
        <f t="shared" si="131"/>
        <v>3.71</v>
      </c>
      <c r="AI191" s="1195">
        <f t="shared" si="120"/>
        <v>0</v>
      </c>
      <c r="AJ191" s="1126">
        <v>0</v>
      </c>
      <c r="AK191" s="1126">
        <v>11.5</v>
      </c>
      <c r="AL191" s="1126"/>
      <c r="AM191" s="1181"/>
      <c r="AN191" s="1181"/>
      <c r="AO191" s="1127">
        <f t="shared" si="106"/>
        <v>0.14000000000000001</v>
      </c>
      <c r="AP191" s="1127">
        <f t="shared" si="107"/>
        <v>0.04</v>
      </c>
      <c r="AQ191" s="1127">
        <f t="shared" si="108"/>
        <v>0.02</v>
      </c>
      <c r="AR191" s="1126">
        <f t="shared" si="109"/>
        <v>0.11</v>
      </c>
      <c r="AS191" s="1127">
        <f t="shared" si="110"/>
        <v>0.32</v>
      </c>
      <c r="AT191" s="1127">
        <f t="shared" si="111"/>
        <v>7.0000000000000007E-2</v>
      </c>
      <c r="AU191" s="1127">
        <f t="shared" si="112"/>
        <v>0.08</v>
      </c>
      <c r="AV191" s="1126">
        <f t="shared" si="113"/>
        <v>0.11</v>
      </c>
      <c r="AW191" s="1126">
        <f t="shared" si="114"/>
        <v>15.21</v>
      </c>
      <c r="AX191" s="1126">
        <f t="shared" si="115"/>
        <v>0.2</v>
      </c>
      <c r="AY191" s="1127"/>
      <c r="AZ191" s="1126">
        <f t="shared" si="116"/>
        <v>0.69</v>
      </c>
      <c r="BA191" s="1128">
        <f t="shared" si="117"/>
        <v>15.01</v>
      </c>
      <c r="BB191" s="1187"/>
      <c r="BC191" s="1171"/>
      <c r="BD191" s="1126">
        <f t="shared" si="121"/>
        <v>0</v>
      </c>
      <c r="BE191" s="1126">
        <f t="shared" si="122"/>
        <v>0</v>
      </c>
      <c r="BF191" s="1126">
        <f t="shared" si="123"/>
        <v>0</v>
      </c>
      <c r="BG191" s="1126">
        <f t="shared" si="124"/>
        <v>0</v>
      </c>
      <c r="BH191" s="1131">
        <f t="shared" si="125"/>
        <v>0</v>
      </c>
      <c r="BI191" s="1126">
        <f t="shared" si="126"/>
        <v>0</v>
      </c>
      <c r="BJ191" s="1126">
        <f t="shared" si="127"/>
        <v>0</v>
      </c>
      <c r="BK191" s="1126">
        <f t="shared" si="128"/>
        <v>0</v>
      </c>
      <c r="BL191" s="1126">
        <f t="shared" si="129"/>
        <v>0</v>
      </c>
      <c r="BM191" s="1131">
        <f t="shared" si="130"/>
        <v>0</v>
      </c>
    </row>
    <row r="192" spans="1:73" s="774" customFormat="1" ht="21" customHeight="1">
      <c r="A192" s="1113" t="s">
        <v>1119</v>
      </c>
      <c r="B192" s="1350" t="s">
        <v>971</v>
      </c>
      <c r="C192" s="1524">
        <v>26473407</v>
      </c>
      <c r="D192" s="1556" t="s">
        <v>384</v>
      </c>
      <c r="E192" s="1546" t="s">
        <v>20</v>
      </c>
      <c r="F192" s="1191" t="s">
        <v>104</v>
      </c>
      <c r="G192" s="1191" t="s">
        <v>146</v>
      </c>
      <c r="H192" s="1191" t="s">
        <v>146</v>
      </c>
      <c r="I192" s="1363" t="s">
        <v>161</v>
      </c>
      <c r="J192" s="1113" t="s">
        <v>2351</v>
      </c>
      <c r="K192" s="1471">
        <v>43361</v>
      </c>
      <c r="L192" s="1472" t="s">
        <v>1419</v>
      </c>
      <c r="M192" s="1464"/>
      <c r="N192" s="1194" t="s">
        <v>914</v>
      </c>
      <c r="O192" s="1191" t="s">
        <v>1714</v>
      </c>
      <c r="P192" s="1134" t="s">
        <v>63</v>
      </c>
      <c r="Q192" s="1189" t="s">
        <v>25</v>
      </c>
      <c r="R192" s="1182">
        <f>VLOOKUP($G$9:$G$278,TABULADOR!$D$6:$E$41,2,0)</f>
        <v>7</v>
      </c>
      <c r="S192" s="1177">
        <f t="shared" si="118"/>
        <v>3</v>
      </c>
      <c r="T192" s="945">
        <v>0</v>
      </c>
      <c r="U192" s="1177">
        <f t="shared" si="119"/>
        <v>3</v>
      </c>
      <c r="V192" s="1178">
        <f>VLOOKUP($U192,TABULADOR!$A$51:$B$74,2)</f>
        <v>0.06</v>
      </c>
      <c r="W192" s="1178">
        <v>0</v>
      </c>
      <c r="X192" s="1179">
        <v>0</v>
      </c>
      <c r="Y192" s="1157">
        <v>0</v>
      </c>
      <c r="Z192" s="1513">
        <v>15</v>
      </c>
      <c r="AA192" s="1126">
        <f t="shared" si="103"/>
        <v>3.5</v>
      </c>
      <c r="AB192" s="1126">
        <f t="shared" si="104"/>
        <v>0</v>
      </c>
      <c r="AC192" s="1126">
        <f t="shared" si="105"/>
        <v>0.21</v>
      </c>
      <c r="AD192" s="1126">
        <f>VLOOKUP($H$9:$H$1807,TABULADOR!$D$6:$E$41,2,0)-VLOOKUP($G$9:$G$1807,TABULADOR!$D$6:$E$41,2,0)</f>
        <v>0</v>
      </c>
      <c r="AE192" s="1126">
        <f>ROUND((TABULADOR!$D$67)*(GLOBAL!$Y192)/2,)</f>
        <v>0</v>
      </c>
      <c r="AF192" s="1126">
        <f>ROUND(((TABULADOR!$D$67)*(GLOBAL!$Y192)/2)*2,2)</f>
        <v>0</v>
      </c>
      <c r="AG192" s="1119"/>
      <c r="AH192" s="1127">
        <f t="shared" si="131"/>
        <v>3.71</v>
      </c>
      <c r="AI192" s="1195">
        <f t="shared" si="120"/>
        <v>0</v>
      </c>
      <c r="AJ192" s="1126">
        <v>0</v>
      </c>
      <c r="AK192" s="1126">
        <v>11.5</v>
      </c>
      <c r="AL192" s="1126"/>
      <c r="AM192" s="1181"/>
      <c r="AN192" s="1181"/>
      <c r="AO192" s="1127">
        <f t="shared" si="106"/>
        <v>0.14000000000000001</v>
      </c>
      <c r="AP192" s="1127">
        <f t="shared" si="107"/>
        <v>0.04</v>
      </c>
      <c r="AQ192" s="1127">
        <f t="shared" si="108"/>
        <v>0.02</v>
      </c>
      <c r="AR192" s="1126">
        <f t="shared" si="109"/>
        <v>0.11</v>
      </c>
      <c r="AS192" s="1127">
        <f t="shared" si="110"/>
        <v>0.32</v>
      </c>
      <c r="AT192" s="1127">
        <f t="shared" si="111"/>
        <v>7.0000000000000007E-2</v>
      </c>
      <c r="AU192" s="1127">
        <f t="shared" si="112"/>
        <v>0.08</v>
      </c>
      <c r="AV192" s="1126">
        <f t="shared" si="113"/>
        <v>0.11</v>
      </c>
      <c r="AW192" s="1126">
        <f t="shared" si="114"/>
        <v>15.21</v>
      </c>
      <c r="AX192" s="1126">
        <f t="shared" si="115"/>
        <v>0.2</v>
      </c>
      <c r="AY192" s="1127"/>
      <c r="AZ192" s="1126">
        <f t="shared" si="116"/>
        <v>0.69</v>
      </c>
      <c r="BA192" s="1128">
        <f t="shared" si="117"/>
        <v>15.01</v>
      </c>
      <c r="BB192" s="1187"/>
      <c r="BC192" s="1171"/>
      <c r="BD192" s="1126">
        <f t="shared" si="121"/>
        <v>0</v>
      </c>
      <c r="BE192" s="1126">
        <f t="shared" si="122"/>
        <v>0</v>
      </c>
      <c r="BF192" s="1126">
        <f t="shared" si="123"/>
        <v>0</v>
      </c>
      <c r="BG192" s="1126">
        <f t="shared" si="124"/>
        <v>0</v>
      </c>
      <c r="BH192" s="1131">
        <f t="shared" si="125"/>
        <v>0</v>
      </c>
      <c r="BI192" s="1126">
        <f t="shared" si="126"/>
        <v>0</v>
      </c>
      <c r="BJ192" s="1126">
        <f t="shared" si="127"/>
        <v>0</v>
      </c>
      <c r="BK192" s="1126">
        <f t="shared" si="128"/>
        <v>0</v>
      </c>
      <c r="BL192" s="1126">
        <f t="shared" si="129"/>
        <v>0</v>
      </c>
      <c r="BM192" s="1131">
        <f t="shared" si="130"/>
        <v>0</v>
      </c>
    </row>
    <row r="193" spans="1:65" s="774" customFormat="1" ht="21" customHeight="1">
      <c r="A193" s="1113" t="s">
        <v>1119</v>
      </c>
      <c r="B193" s="1191" t="s">
        <v>972</v>
      </c>
      <c r="C193" s="1524">
        <v>27411298</v>
      </c>
      <c r="D193" s="1556" t="s">
        <v>387</v>
      </c>
      <c r="E193" s="1546" t="s">
        <v>20</v>
      </c>
      <c r="F193" s="1191" t="s">
        <v>104</v>
      </c>
      <c r="G193" s="1191" t="s">
        <v>146</v>
      </c>
      <c r="H193" s="1191" t="s">
        <v>146</v>
      </c>
      <c r="I193" s="1191" t="s">
        <v>69</v>
      </c>
      <c r="J193" s="1113" t="s">
        <v>991</v>
      </c>
      <c r="K193" s="1471">
        <v>43617</v>
      </c>
      <c r="L193" s="1472" t="s">
        <v>1422</v>
      </c>
      <c r="M193" s="1464"/>
      <c r="N193" s="1194" t="s">
        <v>914</v>
      </c>
      <c r="O193" s="1191" t="s">
        <v>39</v>
      </c>
      <c r="P193" s="1134" t="s">
        <v>63</v>
      </c>
      <c r="Q193" s="1191" t="s">
        <v>39</v>
      </c>
      <c r="R193" s="1182">
        <f>VLOOKUP($G$9:$G$278,TABULADOR!$D$6:$E$41,2,0)</f>
        <v>7</v>
      </c>
      <c r="S193" s="1177">
        <f t="shared" si="118"/>
        <v>2</v>
      </c>
      <c r="T193" s="945">
        <v>0</v>
      </c>
      <c r="U193" s="1177">
        <f t="shared" si="119"/>
        <v>2</v>
      </c>
      <c r="V193" s="1178">
        <f>VLOOKUP($U193,TABULADOR!$A$51:$B$74,2)</f>
        <v>0.04</v>
      </c>
      <c r="W193" s="1178">
        <v>0</v>
      </c>
      <c r="X193" s="1179">
        <v>0</v>
      </c>
      <c r="Y193" s="1157">
        <v>0</v>
      </c>
      <c r="Z193" s="1513">
        <v>15</v>
      </c>
      <c r="AA193" s="1126">
        <f t="shared" si="103"/>
        <v>3.5</v>
      </c>
      <c r="AB193" s="1126">
        <f t="shared" si="104"/>
        <v>0</v>
      </c>
      <c r="AC193" s="1126">
        <f t="shared" si="105"/>
        <v>0.14000000000000001</v>
      </c>
      <c r="AD193" s="1126">
        <f>VLOOKUP($H$9:$H$1807,TABULADOR!$D$6:$E$41,2,0)-VLOOKUP($G$9:$G$1807,TABULADOR!$D$6:$E$41,2,0)</f>
        <v>0</v>
      </c>
      <c r="AE193" s="1126">
        <f>ROUND((TABULADOR!$D$67)*(GLOBAL!$Y193)/2,)</f>
        <v>0</v>
      </c>
      <c r="AF193" s="1126">
        <f>ROUND(((TABULADOR!$D$67)*(GLOBAL!$Y193)/2)*2,2)</f>
        <v>0</v>
      </c>
      <c r="AG193" s="1119"/>
      <c r="AH193" s="1127">
        <f t="shared" si="131"/>
        <v>3.64</v>
      </c>
      <c r="AI193" s="1195">
        <f t="shared" si="120"/>
        <v>0</v>
      </c>
      <c r="AJ193" s="1126">
        <v>0</v>
      </c>
      <c r="AK193" s="1126">
        <v>11.5</v>
      </c>
      <c r="AL193" s="1126"/>
      <c r="AM193" s="1181"/>
      <c r="AN193" s="1181"/>
      <c r="AO193" s="1127">
        <f t="shared" si="106"/>
        <v>0.13</v>
      </c>
      <c r="AP193" s="1127">
        <f t="shared" si="107"/>
        <v>0.04</v>
      </c>
      <c r="AQ193" s="1127">
        <f t="shared" si="108"/>
        <v>0.02</v>
      </c>
      <c r="AR193" s="1126">
        <f t="shared" si="109"/>
        <v>0.11</v>
      </c>
      <c r="AS193" s="1127">
        <f t="shared" si="110"/>
        <v>0.28999999999999998</v>
      </c>
      <c r="AT193" s="1127">
        <f t="shared" si="111"/>
        <v>7.0000000000000007E-2</v>
      </c>
      <c r="AU193" s="1127">
        <f t="shared" si="112"/>
        <v>0.08</v>
      </c>
      <c r="AV193" s="1126">
        <f t="shared" si="113"/>
        <v>0.11</v>
      </c>
      <c r="AW193" s="1126">
        <f t="shared" si="114"/>
        <v>15.14</v>
      </c>
      <c r="AX193" s="1126">
        <f t="shared" si="115"/>
        <v>0.19</v>
      </c>
      <c r="AY193" s="1127"/>
      <c r="AZ193" s="1126">
        <f t="shared" si="116"/>
        <v>0.66</v>
      </c>
      <c r="BA193" s="1128">
        <f t="shared" si="117"/>
        <v>14.95</v>
      </c>
      <c r="BB193" s="1210"/>
      <c r="BC193" s="1171"/>
      <c r="BD193" s="1126">
        <f t="shared" si="121"/>
        <v>0</v>
      </c>
      <c r="BE193" s="1126">
        <f t="shared" si="122"/>
        <v>0</v>
      </c>
      <c r="BF193" s="1126">
        <f t="shared" si="123"/>
        <v>0</v>
      </c>
      <c r="BG193" s="1126">
        <f t="shared" si="124"/>
        <v>0</v>
      </c>
      <c r="BH193" s="1131">
        <f t="shared" si="125"/>
        <v>0</v>
      </c>
      <c r="BI193" s="1126">
        <f t="shared" si="126"/>
        <v>0</v>
      </c>
      <c r="BJ193" s="1126">
        <f t="shared" si="127"/>
        <v>0</v>
      </c>
      <c r="BK193" s="1126">
        <f t="shared" si="128"/>
        <v>0</v>
      </c>
      <c r="BL193" s="1126">
        <f t="shared" si="129"/>
        <v>0</v>
      </c>
      <c r="BM193" s="1131">
        <f t="shared" si="130"/>
        <v>0</v>
      </c>
    </row>
    <row r="194" spans="1:65" s="774" customFormat="1" ht="21" customHeight="1">
      <c r="A194" s="1113" t="s">
        <v>1119</v>
      </c>
      <c r="B194" s="1191" t="s">
        <v>972</v>
      </c>
      <c r="C194" s="1524">
        <v>27694743</v>
      </c>
      <c r="D194" s="1556" t="s">
        <v>1682</v>
      </c>
      <c r="E194" s="1546" t="s">
        <v>34</v>
      </c>
      <c r="F194" s="1191" t="s">
        <v>104</v>
      </c>
      <c r="G194" s="1191" t="s">
        <v>146</v>
      </c>
      <c r="H194" s="1191" t="s">
        <v>146</v>
      </c>
      <c r="I194" s="1249" t="s">
        <v>1802</v>
      </c>
      <c r="J194" s="1113" t="s">
        <v>991</v>
      </c>
      <c r="K194" s="1471">
        <v>43617</v>
      </c>
      <c r="L194" s="1472" t="s">
        <v>1424</v>
      </c>
      <c r="M194" s="1464"/>
      <c r="N194" s="1194" t="s">
        <v>914</v>
      </c>
      <c r="O194" s="1191" t="s">
        <v>1714</v>
      </c>
      <c r="P194" s="1134" t="s">
        <v>63</v>
      </c>
      <c r="Q194" s="1189" t="s">
        <v>25</v>
      </c>
      <c r="R194" s="1182">
        <f>VLOOKUP($G$9:$G$278,TABULADOR!$D$6:$E$41,2,0)</f>
        <v>7</v>
      </c>
      <c r="S194" s="1177">
        <f t="shared" si="118"/>
        <v>2</v>
      </c>
      <c r="T194" s="945">
        <v>0</v>
      </c>
      <c r="U194" s="1177">
        <f t="shared" si="119"/>
        <v>2</v>
      </c>
      <c r="V194" s="1178">
        <f>VLOOKUP($U194,TABULADOR!$A$51:$B$74,2)</f>
        <v>0.04</v>
      </c>
      <c r="W194" s="1178">
        <v>0</v>
      </c>
      <c r="X194" s="1179">
        <v>0</v>
      </c>
      <c r="Y194" s="1157">
        <v>0</v>
      </c>
      <c r="Z194" s="1513">
        <v>15</v>
      </c>
      <c r="AA194" s="1126">
        <f t="shared" si="103"/>
        <v>3.5</v>
      </c>
      <c r="AB194" s="1126">
        <f t="shared" si="104"/>
        <v>0</v>
      </c>
      <c r="AC194" s="1126">
        <f t="shared" si="105"/>
        <v>0.14000000000000001</v>
      </c>
      <c r="AD194" s="1126">
        <f>VLOOKUP($H$9:$H$1807,TABULADOR!$D$6:$E$41,2,0)-VLOOKUP($G$9:$G$1807,TABULADOR!$D$6:$E$41,2,0)</f>
        <v>0</v>
      </c>
      <c r="AE194" s="1126">
        <f>ROUND((TABULADOR!$D$67)*(GLOBAL!$Y194)/2,)</f>
        <v>0</v>
      </c>
      <c r="AF194" s="1126">
        <f>ROUND(((TABULADOR!$D$67)*(GLOBAL!$Y194)/2)*2,2)</f>
        <v>0</v>
      </c>
      <c r="AG194" s="1119"/>
      <c r="AH194" s="1127">
        <f t="shared" si="131"/>
        <v>3.64</v>
      </c>
      <c r="AI194" s="1195">
        <f t="shared" si="120"/>
        <v>0</v>
      </c>
      <c r="AJ194" s="1126">
        <v>0</v>
      </c>
      <c r="AK194" s="1126">
        <v>11.5</v>
      </c>
      <c r="AL194" s="1126"/>
      <c r="AM194" s="1181"/>
      <c r="AN194" s="1181"/>
      <c r="AO194" s="1127">
        <f t="shared" si="106"/>
        <v>0.13</v>
      </c>
      <c r="AP194" s="1127">
        <f t="shared" si="107"/>
        <v>0.04</v>
      </c>
      <c r="AQ194" s="1127">
        <f t="shared" si="108"/>
        <v>0.02</v>
      </c>
      <c r="AR194" s="1126">
        <f t="shared" si="109"/>
        <v>0.11</v>
      </c>
      <c r="AS194" s="1127">
        <f t="shared" si="110"/>
        <v>0.28999999999999998</v>
      </c>
      <c r="AT194" s="1127">
        <f t="shared" si="111"/>
        <v>7.0000000000000007E-2</v>
      </c>
      <c r="AU194" s="1127">
        <f t="shared" si="112"/>
        <v>0.08</v>
      </c>
      <c r="AV194" s="1126">
        <f t="shared" si="113"/>
        <v>0.11</v>
      </c>
      <c r="AW194" s="1126">
        <f t="shared" si="114"/>
        <v>15.14</v>
      </c>
      <c r="AX194" s="1126">
        <f t="shared" si="115"/>
        <v>0.19</v>
      </c>
      <c r="AY194" s="1127"/>
      <c r="AZ194" s="1126">
        <f t="shared" si="116"/>
        <v>0.66</v>
      </c>
      <c r="BA194" s="1128">
        <f t="shared" si="117"/>
        <v>14.95</v>
      </c>
      <c r="BB194" s="1187"/>
      <c r="BC194" s="1171"/>
      <c r="BD194" s="1126">
        <f t="shared" si="121"/>
        <v>0</v>
      </c>
      <c r="BE194" s="1126">
        <f t="shared" si="122"/>
        <v>0</v>
      </c>
      <c r="BF194" s="1126">
        <f t="shared" si="123"/>
        <v>0</v>
      </c>
      <c r="BG194" s="1126">
        <f t="shared" si="124"/>
        <v>0</v>
      </c>
      <c r="BH194" s="1131">
        <f t="shared" si="125"/>
        <v>0</v>
      </c>
      <c r="BI194" s="1126">
        <f t="shared" si="126"/>
        <v>0</v>
      </c>
      <c r="BJ194" s="1126">
        <f t="shared" si="127"/>
        <v>0</v>
      </c>
      <c r="BK194" s="1126">
        <f t="shared" si="128"/>
        <v>0</v>
      </c>
      <c r="BL194" s="1126">
        <f t="shared" si="129"/>
        <v>0</v>
      </c>
      <c r="BM194" s="1131">
        <f t="shared" si="130"/>
        <v>0</v>
      </c>
    </row>
    <row r="195" spans="1:65" s="774" customFormat="1" ht="21" customHeight="1">
      <c r="A195" s="1113" t="s">
        <v>1119</v>
      </c>
      <c r="B195" s="1191" t="s">
        <v>972</v>
      </c>
      <c r="C195" s="1524">
        <v>28029202</v>
      </c>
      <c r="D195" s="1556" t="s">
        <v>390</v>
      </c>
      <c r="E195" s="1546" t="s">
        <v>20</v>
      </c>
      <c r="F195" s="1191" t="s">
        <v>104</v>
      </c>
      <c r="G195" s="1191" t="s">
        <v>146</v>
      </c>
      <c r="H195" s="1191" t="s">
        <v>146</v>
      </c>
      <c r="I195" s="1191" t="s">
        <v>1766</v>
      </c>
      <c r="J195" s="1113" t="s">
        <v>991</v>
      </c>
      <c r="K195" s="1471">
        <v>43617</v>
      </c>
      <c r="L195" s="1472" t="s">
        <v>1426</v>
      </c>
      <c r="M195" s="1464"/>
      <c r="N195" s="1194" t="s">
        <v>914</v>
      </c>
      <c r="O195" s="1191" t="s">
        <v>62</v>
      </c>
      <c r="P195" s="1134" t="s">
        <v>63</v>
      </c>
      <c r="Q195" s="1191" t="s">
        <v>62</v>
      </c>
      <c r="R195" s="1182">
        <f>VLOOKUP($G$9:$G$278,TABULADOR!$D$6:$E$41,2,0)</f>
        <v>7</v>
      </c>
      <c r="S195" s="1177">
        <f t="shared" si="118"/>
        <v>2</v>
      </c>
      <c r="T195" s="945">
        <v>0</v>
      </c>
      <c r="U195" s="1177">
        <f t="shared" si="119"/>
        <v>2</v>
      </c>
      <c r="V195" s="1178">
        <f>VLOOKUP($U195,TABULADOR!$A$51:$B$74,2)</f>
        <v>0.04</v>
      </c>
      <c r="W195" s="1178">
        <v>0</v>
      </c>
      <c r="X195" s="1179">
        <v>0</v>
      </c>
      <c r="Y195" s="1157">
        <v>0</v>
      </c>
      <c r="Z195" s="1513">
        <v>15</v>
      </c>
      <c r="AA195" s="1126">
        <f t="shared" si="103"/>
        <v>3.5</v>
      </c>
      <c r="AB195" s="1126">
        <f t="shared" si="104"/>
        <v>0</v>
      </c>
      <c r="AC195" s="1126">
        <f t="shared" si="105"/>
        <v>0.14000000000000001</v>
      </c>
      <c r="AD195" s="1126">
        <f>VLOOKUP($H$9:$H$1807,TABULADOR!$D$6:$E$41,2,0)-VLOOKUP($G$9:$G$1807,TABULADOR!$D$6:$E$41,2,0)</f>
        <v>0</v>
      </c>
      <c r="AE195" s="1126">
        <f>ROUND((TABULADOR!$D$67)*(GLOBAL!$Y195)/2,)</f>
        <v>0</v>
      </c>
      <c r="AF195" s="1126">
        <f>ROUND(((TABULADOR!$D$67)*(GLOBAL!$Y195)/2)*2,2)</f>
        <v>0</v>
      </c>
      <c r="AG195" s="1119"/>
      <c r="AH195" s="1127">
        <f t="shared" si="131"/>
        <v>3.64</v>
      </c>
      <c r="AI195" s="1195">
        <f t="shared" si="120"/>
        <v>0</v>
      </c>
      <c r="AJ195" s="1126">
        <v>0</v>
      </c>
      <c r="AK195" s="1126">
        <v>11.5</v>
      </c>
      <c r="AL195" s="1126"/>
      <c r="AM195" s="1181"/>
      <c r="AN195" s="1181"/>
      <c r="AO195" s="1127">
        <f t="shared" si="106"/>
        <v>0.13</v>
      </c>
      <c r="AP195" s="1127">
        <f t="shared" si="107"/>
        <v>0.04</v>
      </c>
      <c r="AQ195" s="1127">
        <f t="shared" si="108"/>
        <v>0.02</v>
      </c>
      <c r="AR195" s="1126">
        <f t="shared" si="109"/>
        <v>0.11</v>
      </c>
      <c r="AS195" s="1127">
        <f t="shared" si="110"/>
        <v>0.28999999999999998</v>
      </c>
      <c r="AT195" s="1127">
        <f t="shared" si="111"/>
        <v>7.0000000000000007E-2</v>
      </c>
      <c r="AU195" s="1127">
        <f t="shared" si="112"/>
        <v>0.08</v>
      </c>
      <c r="AV195" s="1126">
        <f t="shared" si="113"/>
        <v>0.11</v>
      </c>
      <c r="AW195" s="1126">
        <f t="shared" si="114"/>
        <v>15.14</v>
      </c>
      <c r="AX195" s="1126">
        <f t="shared" si="115"/>
        <v>0.19</v>
      </c>
      <c r="AY195" s="1127"/>
      <c r="AZ195" s="1126">
        <f t="shared" si="116"/>
        <v>0.66</v>
      </c>
      <c r="BA195" s="1128">
        <f t="shared" si="117"/>
        <v>14.95</v>
      </c>
      <c r="BB195" s="1187"/>
      <c r="BC195" s="1171"/>
      <c r="BD195" s="1126">
        <f t="shared" si="121"/>
        <v>0</v>
      </c>
      <c r="BE195" s="1126">
        <f t="shared" si="122"/>
        <v>0</v>
      </c>
      <c r="BF195" s="1126">
        <f t="shared" si="123"/>
        <v>0</v>
      </c>
      <c r="BG195" s="1126">
        <f t="shared" si="124"/>
        <v>0</v>
      </c>
      <c r="BH195" s="1131">
        <f t="shared" si="125"/>
        <v>0</v>
      </c>
      <c r="BI195" s="1126">
        <f t="shared" si="126"/>
        <v>0</v>
      </c>
      <c r="BJ195" s="1126">
        <f t="shared" si="127"/>
        <v>0</v>
      </c>
      <c r="BK195" s="1126">
        <f t="shared" si="128"/>
        <v>0</v>
      </c>
      <c r="BL195" s="1126">
        <f t="shared" si="129"/>
        <v>0</v>
      </c>
      <c r="BM195" s="1131">
        <f t="shared" si="130"/>
        <v>0</v>
      </c>
    </row>
    <row r="196" spans="1:65" s="774" customFormat="1" ht="21" customHeight="1">
      <c r="A196" s="1113" t="s">
        <v>1119</v>
      </c>
      <c r="B196" s="1191" t="s">
        <v>972</v>
      </c>
      <c r="C196" s="1524">
        <v>28218764</v>
      </c>
      <c r="D196" s="1556" t="s">
        <v>391</v>
      </c>
      <c r="E196" s="1546" t="s">
        <v>34</v>
      </c>
      <c r="F196" s="1191" t="s">
        <v>104</v>
      </c>
      <c r="G196" s="1191" t="s">
        <v>146</v>
      </c>
      <c r="H196" s="1191" t="s">
        <v>146</v>
      </c>
      <c r="I196" s="1363" t="s">
        <v>161</v>
      </c>
      <c r="J196" s="1113" t="s">
        <v>991</v>
      </c>
      <c r="K196" s="1471">
        <v>43617</v>
      </c>
      <c r="L196" s="1472" t="s">
        <v>1427</v>
      </c>
      <c r="M196" s="1464"/>
      <c r="N196" s="1194" t="s">
        <v>914</v>
      </c>
      <c r="O196" s="1191" t="s">
        <v>1714</v>
      </c>
      <c r="P196" s="1559" t="s">
        <v>63</v>
      </c>
      <c r="Q196" s="1189" t="s">
        <v>25</v>
      </c>
      <c r="R196" s="1182">
        <f>VLOOKUP($G$9:$G$278,TABULADOR!$D$6:$E$41,2,0)</f>
        <v>7</v>
      </c>
      <c r="S196" s="1177">
        <f t="shared" ref="S196:S227" si="132">DATEDIF($K196,$M$2,"Y")</f>
        <v>2</v>
      </c>
      <c r="T196" s="945">
        <v>0</v>
      </c>
      <c r="U196" s="1177">
        <f t="shared" ref="U196:U227" si="133">$S196+$T196</f>
        <v>2</v>
      </c>
      <c r="V196" s="1178">
        <f>VLOOKUP($U196,TABULADOR!$A$51:$B$74,2)</f>
        <v>0.04</v>
      </c>
      <c r="W196" s="1178">
        <v>0</v>
      </c>
      <c r="X196" s="1179">
        <v>0</v>
      </c>
      <c r="Y196" s="1157">
        <v>0</v>
      </c>
      <c r="Z196" s="1513">
        <v>15</v>
      </c>
      <c r="AA196" s="1126">
        <f t="shared" si="103"/>
        <v>3.5</v>
      </c>
      <c r="AB196" s="1126">
        <f t="shared" si="104"/>
        <v>0</v>
      </c>
      <c r="AC196" s="1126">
        <f t="shared" si="105"/>
        <v>0.14000000000000001</v>
      </c>
      <c r="AD196" s="1126">
        <f>VLOOKUP($H$9:$H$1807,TABULADOR!$D$6:$E$41,2,0)-VLOOKUP($G$9:$G$1807,TABULADOR!$D$6:$E$41,2,0)</f>
        <v>0</v>
      </c>
      <c r="AE196" s="1126">
        <f>ROUND((TABULADOR!$D$67)*(GLOBAL!$Y196)/2,)</f>
        <v>0</v>
      </c>
      <c r="AF196" s="1126">
        <f>ROUND(((TABULADOR!$D$67)*(GLOBAL!$Y196)/2)*2,2)</f>
        <v>0</v>
      </c>
      <c r="AG196" s="1119"/>
      <c r="AH196" s="1127">
        <f t="shared" si="131"/>
        <v>3.64</v>
      </c>
      <c r="AI196" s="1195">
        <f t="shared" ref="AI196:AI227" si="134">IF($S196&gt;=1,IF(MONTH($M$2)=MONTH($K196),(((($AA196+$AB196+$AC196+$AD196)*2)/30)*50),0))</f>
        <v>0</v>
      </c>
      <c r="AJ196" s="1126">
        <v>0</v>
      </c>
      <c r="AK196" s="1126">
        <v>11.5</v>
      </c>
      <c r="AL196" s="1126"/>
      <c r="AM196" s="1181"/>
      <c r="AN196" s="1181"/>
      <c r="AO196" s="1127">
        <f t="shared" si="106"/>
        <v>0.13</v>
      </c>
      <c r="AP196" s="1127">
        <f t="shared" si="107"/>
        <v>0.04</v>
      </c>
      <c r="AQ196" s="1127">
        <f t="shared" si="108"/>
        <v>0.02</v>
      </c>
      <c r="AR196" s="1126">
        <f t="shared" si="109"/>
        <v>0.11</v>
      </c>
      <c r="AS196" s="1127">
        <f t="shared" si="110"/>
        <v>0.28999999999999998</v>
      </c>
      <c r="AT196" s="1127">
        <f t="shared" si="111"/>
        <v>7.0000000000000007E-2</v>
      </c>
      <c r="AU196" s="1127">
        <f t="shared" si="112"/>
        <v>0.08</v>
      </c>
      <c r="AV196" s="1126">
        <f t="shared" si="113"/>
        <v>0.11</v>
      </c>
      <c r="AW196" s="1126">
        <f t="shared" si="114"/>
        <v>15.14</v>
      </c>
      <c r="AX196" s="1126">
        <f t="shared" si="115"/>
        <v>0.19</v>
      </c>
      <c r="AY196" s="1127"/>
      <c r="AZ196" s="1126">
        <f t="shared" si="116"/>
        <v>0.66</v>
      </c>
      <c r="BA196" s="1128">
        <f t="shared" si="117"/>
        <v>14.95</v>
      </c>
      <c r="BB196" s="1187"/>
      <c r="BC196" s="1171"/>
      <c r="BD196" s="1126">
        <f t="shared" ref="BD196:BD227" si="135">($AM196*$BO$5/$BO$6*$BO$7*$BO$8)</f>
        <v>0</v>
      </c>
      <c r="BE196" s="1126">
        <f t="shared" ref="BE196:BE227" si="136">($AM196)*$BQ$2</f>
        <v>0</v>
      </c>
      <c r="BF196" s="1126">
        <f t="shared" ref="BF196:BF227" si="137">($AM196*$BQ$5/$BQ$6*$BQ$7*$BQ$8)</f>
        <v>0</v>
      </c>
      <c r="BG196" s="1126">
        <f t="shared" ref="BG196:BG227" si="138">$AM196*$BS$2</f>
        <v>0</v>
      </c>
      <c r="BH196" s="1131">
        <f t="shared" ref="BH196:BH227" si="139">SUM(BD196:BF196)</f>
        <v>0</v>
      </c>
      <c r="BI196" s="1126">
        <f t="shared" ref="BI196:BI227" si="140">$BD196*$BP$2/$BO$2</f>
        <v>0</v>
      </c>
      <c r="BJ196" s="1126">
        <f t="shared" ref="BJ196:BJ227" si="141">($AM196)*$BR$2</f>
        <v>0</v>
      </c>
      <c r="BK196" s="1126">
        <f t="shared" ref="BK196:BK227" si="142">$BF196*$BT$2/$BU$2</f>
        <v>0</v>
      </c>
      <c r="BL196" s="1126">
        <f t="shared" ref="BL196:BL227" si="143">$AM196*$BS$2</f>
        <v>0</v>
      </c>
      <c r="BM196" s="1131">
        <f t="shared" ref="BM196:BM227" si="144">SUM(BI196:BL196)+BG196</f>
        <v>0</v>
      </c>
    </row>
    <row r="197" spans="1:65" s="774" customFormat="1" ht="21" customHeight="1">
      <c r="A197" s="1113" t="s">
        <v>1119</v>
      </c>
      <c r="B197" s="1191" t="s">
        <v>972</v>
      </c>
      <c r="C197" s="1524">
        <v>14949270</v>
      </c>
      <c r="D197" s="1556" t="s">
        <v>927</v>
      </c>
      <c r="E197" s="1546" t="s">
        <v>34</v>
      </c>
      <c r="F197" s="1191" t="s">
        <v>401</v>
      </c>
      <c r="G197" s="1207" t="s">
        <v>146</v>
      </c>
      <c r="H197" s="1207" t="s">
        <v>146</v>
      </c>
      <c r="I197" s="1191" t="s">
        <v>1777</v>
      </c>
      <c r="J197" s="1113" t="s">
        <v>991</v>
      </c>
      <c r="K197" s="1471">
        <v>44317</v>
      </c>
      <c r="L197" s="1472" t="s">
        <v>1432</v>
      </c>
      <c r="M197" s="1464"/>
      <c r="N197" s="1194" t="s">
        <v>914</v>
      </c>
      <c r="O197" s="1191" t="s">
        <v>218</v>
      </c>
      <c r="P197" s="1134" t="s">
        <v>63</v>
      </c>
      <c r="Q197" s="1191" t="s">
        <v>218</v>
      </c>
      <c r="R197" s="1182">
        <f>VLOOKUP($G$9:$G$278,TABULADOR!$D$6:$E$41,2,0)</f>
        <v>7</v>
      </c>
      <c r="S197" s="1177">
        <f t="shared" si="132"/>
        <v>0</v>
      </c>
      <c r="T197" s="945">
        <v>0</v>
      </c>
      <c r="U197" s="1177">
        <f t="shared" si="133"/>
        <v>0</v>
      </c>
      <c r="V197" s="1178">
        <f>VLOOKUP($U197,TABULADOR!$A$51:$B$74,2)</f>
        <v>0</v>
      </c>
      <c r="W197" s="1178">
        <v>0</v>
      </c>
      <c r="X197" s="1179">
        <v>2</v>
      </c>
      <c r="Y197" s="1157">
        <v>2</v>
      </c>
      <c r="Z197" s="1513">
        <v>15</v>
      </c>
      <c r="AA197" s="1126">
        <f t="shared" si="103"/>
        <v>3.5</v>
      </c>
      <c r="AB197" s="1126">
        <f t="shared" si="104"/>
        <v>0</v>
      </c>
      <c r="AC197" s="1126">
        <f t="shared" si="105"/>
        <v>0</v>
      </c>
      <c r="AD197" s="1126">
        <f>VLOOKUP($H$9:$H$1807,TABULADOR!$D$6:$E$41,2,0)-VLOOKUP($G$9:$G$1807,TABULADOR!$D$6:$E$41,2,0)</f>
        <v>0</v>
      </c>
      <c r="AE197" s="1126">
        <f>ROUND((TABULADOR!$D$67)*(GLOBAL!$Y197)/2,)</f>
        <v>2</v>
      </c>
      <c r="AF197" s="1126">
        <f>ROUND(((TABULADOR!$D$67)*(GLOBAL!$Y197)/2)*2,2)</f>
        <v>3.5</v>
      </c>
      <c r="AG197" s="1119"/>
      <c r="AH197" s="1127">
        <f t="shared" si="131"/>
        <v>5.5</v>
      </c>
      <c r="AI197" s="1195" t="b">
        <f t="shared" si="134"/>
        <v>0</v>
      </c>
      <c r="AJ197" s="1126">
        <v>0</v>
      </c>
      <c r="AK197" s="1126">
        <v>11.5</v>
      </c>
      <c r="AL197" s="1126"/>
      <c r="AM197" s="1181"/>
      <c r="AN197" s="1181"/>
      <c r="AO197" s="1127">
        <f t="shared" si="106"/>
        <v>0.2</v>
      </c>
      <c r="AP197" s="1127">
        <f t="shared" si="107"/>
        <v>0.06</v>
      </c>
      <c r="AQ197" s="1127">
        <f t="shared" si="108"/>
        <v>0.03</v>
      </c>
      <c r="AR197" s="1126">
        <f t="shared" si="109"/>
        <v>0.17</v>
      </c>
      <c r="AS197" s="1127">
        <f t="shared" si="110"/>
        <v>0.45</v>
      </c>
      <c r="AT197" s="1127">
        <f t="shared" si="111"/>
        <v>0.11</v>
      </c>
      <c r="AU197" s="1127">
        <f t="shared" si="112"/>
        <v>0.12</v>
      </c>
      <c r="AV197" s="1126">
        <f t="shared" si="113"/>
        <v>0.17</v>
      </c>
      <c r="AW197" s="1126">
        <f t="shared" si="114"/>
        <v>20.5</v>
      </c>
      <c r="AX197" s="1126">
        <f t="shared" si="115"/>
        <v>0.28999999999999998</v>
      </c>
      <c r="AY197" s="1127"/>
      <c r="AZ197" s="1126">
        <f t="shared" si="116"/>
        <v>1.02</v>
      </c>
      <c r="BA197" s="1128">
        <f t="shared" si="117"/>
        <v>20.21</v>
      </c>
      <c r="BB197" s="1187"/>
      <c r="BC197" s="1171"/>
      <c r="BD197" s="1126">
        <f t="shared" si="135"/>
        <v>0</v>
      </c>
      <c r="BE197" s="1126">
        <f t="shared" si="136"/>
        <v>0</v>
      </c>
      <c r="BF197" s="1126">
        <f t="shared" si="137"/>
        <v>0</v>
      </c>
      <c r="BG197" s="1126">
        <f t="shared" si="138"/>
        <v>0</v>
      </c>
      <c r="BH197" s="1131">
        <f t="shared" si="139"/>
        <v>0</v>
      </c>
      <c r="BI197" s="1126">
        <f t="shared" si="140"/>
        <v>0</v>
      </c>
      <c r="BJ197" s="1126">
        <f t="shared" si="141"/>
        <v>0</v>
      </c>
      <c r="BK197" s="1126">
        <f t="shared" si="142"/>
        <v>0</v>
      </c>
      <c r="BL197" s="1126">
        <f t="shared" si="143"/>
        <v>0</v>
      </c>
      <c r="BM197" s="1131">
        <f t="shared" si="144"/>
        <v>0</v>
      </c>
    </row>
    <row r="198" spans="1:65" s="774" customFormat="1" ht="21" customHeight="1">
      <c r="A198" s="1113" t="s">
        <v>1119</v>
      </c>
      <c r="B198" s="1191" t="s">
        <v>972</v>
      </c>
      <c r="C198" s="1524">
        <v>28490535</v>
      </c>
      <c r="D198" s="1556" t="s">
        <v>397</v>
      </c>
      <c r="E198" s="1546" t="s">
        <v>20</v>
      </c>
      <c r="F198" s="1191" t="s">
        <v>104</v>
      </c>
      <c r="G198" s="1191" t="s">
        <v>146</v>
      </c>
      <c r="H198" s="1191" t="s">
        <v>146</v>
      </c>
      <c r="I198" s="1191" t="s">
        <v>1808</v>
      </c>
      <c r="J198" s="1113" t="s">
        <v>991</v>
      </c>
      <c r="K198" s="1471">
        <v>44105</v>
      </c>
      <c r="L198" s="1472" t="s">
        <v>1433</v>
      </c>
      <c r="M198" s="1464"/>
      <c r="N198" s="1194" t="s">
        <v>914</v>
      </c>
      <c r="O198" s="1191" t="s">
        <v>1714</v>
      </c>
      <c r="P198" s="1134" t="s">
        <v>63</v>
      </c>
      <c r="Q198" s="1189" t="s">
        <v>25</v>
      </c>
      <c r="R198" s="1182">
        <f>VLOOKUP($G$9:$G$278,TABULADOR!$D$6:$E$41,2,0)</f>
        <v>7</v>
      </c>
      <c r="S198" s="1177">
        <f t="shared" si="132"/>
        <v>1</v>
      </c>
      <c r="T198" s="945">
        <v>0</v>
      </c>
      <c r="U198" s="1177">
        <f t="shared" si="133"/>
        <v>1</v>
      </c>
      <c r="V198" s="1178">
        <f>VLOOKUP($U198,TABULADOR!$A$51:$B$74,2)</f>
        <v>0.02</v>
      </c>
      <c r="W198" s="1178">
        <v>0</v>
      </c>
      <c r="X198" s="1179">
        <v>0</v>
      </c>
      <c r="Y198" s="1157">
        <v>0</v>
      </c>
      <c r="Z198" s="1513">
        <v>15</v>
      </c>
      <c r="AA198" s="1126">
        <f t="shared" si="103"/>
        <v>3.5</v>
      </c>
      <c r="AB198" s="1126">
        <f t="shared" si="104"/>
        <v>0</v>
      </c>
      <c r="AC198" s="1126">
        <f t="shared" si="105"/>
        <v>7.0000000000000007E-2</v>
      </c>
      <c r="AD198" s="1126">
        <f>VLOOKUP($H$9:$H$1807,TABULADOR!$D$6:$E$41,2,0)-VLOOKUP($G$9:$G$1807,TABULADOR!$D$6:$E$41,2,0)</f>
        <v>0</v>
      </c>
      <c r="AE198" s="1126">
        <f>ROUND((TABULADOR!$D$67)*(GLOBAL!$Y198)/2,)</f>
        <v>0</v>
      </c>
      <c r="AF198" s="1126">
        <f>ROUND(((TABULADOR!$D$67)*(GLOBAL!$Y198)/2)*2,2)</f>
        <v>0</v>
      </c>
      <c r="AG198" s="1119"/>
      <c r="AH198" s="1127">
        <f t="shared" ref="AH198:AH229" si="145">SUM(AA198:AE198)</f>
        <v>3.57</v>
      </c>
      <c r="AI198" s="1195">
        <f t="shared" si="134"/>
        <v>0</v>
      </c>
      <c r="AJ198" s="1126">
        <v>0</v>
      </c>
      <c r="AK198" s="1126">
        <v>11.5</v>
      </c>
      <c r="AL198" s="1126"/>
      <c r="AM198" s="1181"/>
      <c r="AN198" s="1181"/>
      <c r="AO198" s="1127">
        <f t="shared" si="106"/>
        <v>0.13</v>
      </c>
      <c r="AP198" s="1127">
        <f t="shared" si="107"/>
        <v>0.04</v>
      </c>
      <c r="AQ198" s="1127">
        <f t="shared" si="108"/>
        <v>0.02</v>
      </c>
      <c r="AR198" s="1126">
        <f t="shared" si="109"/>
        <v>0.11</v>
      </c>
      <c r="AS198" s="1127">
        <f t="shared" si="110"/>
        <v>0.28999999999999998</v>
      </c>
      <c r="AT198" s="1127">
        <f t="shared" si="111"/>
        <v>7.0000000000000007E-2</v>
      </c>
      <c r="AU198" s="1127">
        <f t="shared" si="112"/>
        <v>0.08</v>
      </c>
      <c r="AV198" s="1126">
        <f t="shared" si="113"/>
        <v>0.11</v>
      </c>
      <c r="AW198" s="1126">
        <f t="shared" si="114"/>
        <v>15.07</v>
      </c>
      <c r="AX198" s="1126">
        <f t="shared" si="115"/>
        <v>0.19</v>
      </c>
      <c r="AY198" s="1127"/>
      <c r="AZ198" s="1126">
        <f t="shared" si="116"/>
        <v>0.66</v>
      </c>
      <c r="BA198" s="1128">
        <f t="shared" si="117"/>
        <v>14.88</v>
      </c>
      <c r="BB198" s="1187"/>
      <c r="BC198" s="1171"/>
      <c r="BD198" s="1126">
        <f t="shared" si="135"/>
        <v>0</v>
      </c>
      <c r="BE198" s="1126">
        <f t="shared" si="136"/>
        <v>0</v>
      </c>
      <c r="BF198" s="1126">
        <f t="shared" si="137"/>
        <v>0</v>
      </c>
      <c r="BG198" s="1126">
        <f t="shared" si="138"/>
        <v>0</v>
      </c>
      <c r="BH198" s="1131">
        <f t="shared" si="139"/>
        <v>0</v>
      </c>
      <c r="BI198" s="1126">
        <f t="shared" si="140"/>
        <v>0</v>
      </c>
      <c r="BJ198" s="1126">
        <f t="shared" si="141"/>
        <v>0</v>
      </c>
      <c r="BK198" s="1126">
        <f t="shared" si="142"/>
        <v>0</v>
      </c>
      <c r="BL198" s="1126">
        <f t="shared" si="143"/>
        <v>0</v>
      </c>
      <c r="BM198" s="1131">
        <f t="shared" si="144"/>
        <v>0</v>
      </c>
    </row>
    <row r="199" spans="1:65" s="774" customFormat="1" ht="21" customHeight="1">
      <c r="A199" s="1113" t="s">
        <v>1119</v>
      </c>
      <c r="B199" s="1191" t="s">
        <v>972</v>
      </c>
      <c r="C199" s="1524">
        <v>14934598</v>
      </c>
      <c r="D199" s="1556" t="s">
        <v>399</v>
      </c>
      <c r="E199" s="1546" t="s">
        <v>34</v>
      </c>
      <c r="F199" s="1191" t="s">
        <v>401</v>
      </c>
      <c r="G199" s="1191" t="s">
        <v>379</v>
      </c>
      <c r="H199" s="1191" t="s">
        <v>379</v>
      </c>
      <c r="I199" s="1174" t="s">
        <v>2292</v>
      </c>
      <c r="J199" s="1113" t="s">
        <v>991</v>
      </c>
      <c r="K199" s="1471">
        <v>44105</v>
      </c>
      <c r="L199" s="1472" t="s">
        <v>1435</v>
      </c>
      <c r="M199" s="1464"/>
      <c r="N199" s="1194" t="s">
        <v>914</v>
      </c>
      <c r="O199" s="1191" t="s">
        <v>1714</v>
      </c>
      <c r="P199" s="1134" t="s">
        <v>63</v>
      </c>
      <c r="Q199" s="1189" t="s">
        <v>25</v>
      </c>
      <c r="R199" s="1182">
        <f>VLOOKUP($G$9:$G$278,TABULADOR!$D$6:$E$41,2,0)</f>
        <v>9.8000000000000007</v>
      </c>
      <c r="S199" s="1177">
        <f t="shared" si="132"/>
        <v>1</v>
      </c>
      <c r="T199" s="945">
        <v>0</v>
      </c>
      <c r="U199" s="1177">
        <f t="shared" si="133"/>
        <v>1</v>
      </c>
      <c r="V199" s="1178">
        <f>VLOOKUP($U199,TABULADOR!$A$51:$B$74,2)</f>
        <v>0.02</v>
      </c>
      <c r="W199" s="1178">
        <v>0</v>
      </c>
      <c r="X199" s="1179">
        <v>2</v>
      </c>
      <c r="Y199" s="1157">
        <v>2</v>
      </c>
      <c r="Z199" s="1513">
        <v>15</v>
      </c>
      <c r="AA199" s="1126">
        <f t="shared" si="103"/>
        <v>4.9000000000000004</v>
      </c>
      <c r="AB199" s="1126">
        <f t="shared" si="104"/>
        <v>0</v>
      </c>
      <c r="AC199" s="1126">
        <f t="shared" si="105"/>
        <v>0.1</v>
      </c>
      <c r="AD199" s="1126">
        <f>VLOOKUP($H$9:$H$1807,TABULADOR!$D$6:$E$41,2,0)-VLOOKUP($G$9:$G$1807,TABULADOR!$D$6:$E$41,2,0)</f>
        <v>0</v>
      </c>
      <c r="AE199" s="1126">
        <f>ROUND((TABULADOR!$D$67)*(GLOBAL!$Y199)/2,)</f>
        <v>2</v>
      </c>
      <c r="AF199" s="1126">
        <f>ROUND(((TABULADOR!$D$67)*(GLOBAL!$Y199)/2)*2,2)</f>
        <v>3.5</v>
      </c>
      <c r="AG199" s="1119"/>
      <c r="AH199" s="1127">
        <f t="shared" si="145"/>
        <v>7</v>
      </c>
      <c r="AI199" s="1195">
        <f t="shared" si="134"/>
        <v>0</v>
      </c>
      <c r="AJ199" s="1126">
        <v>0</v>
      </c>
      <c r="AK199" s="1126">
        <v>11.5</v>
      </c>
      <c r="AL199" s="1126"/>
      <c r="AM199" s="1181"/>
      <c r="AN199" s="1181"/>
      <c r="AO199" s="1127">
        <f t="shared" si="106"/>
        <v>0.26</v>
      </c>
      <c r="AP199" s="1127">
        <f t="shared" si="107"/>
        <v>7.0000000000000007E-2</v>
      </c>
      <c r="AQ199" s="1127">
        <f t="shared" si="108"/>
        <v>0.03</v>
      </c>
      <c r="AR199" s="1126">
        <f t="shared" si="109"/>
        <v>0.21</v>
      </c>
      <c r="AS199" s="1127">
        <f t="shared" si="110"/>
        <v>0.59</v>
      </c>
      <c r="AT199" s="1127">
        <f t="shared" si="111"/>
        <v>0.14000000000000001</v>
      </c>
      <c r="AU199" s="1127">
        <f t="shared" si="112"/>
        <v>0.12</v>
      </c>
      <c r="AV199" s="1126">
        <f t="shared" si="113"/>
        <v>0.21</v>
      </c>
      <c r="AW199" s="1126">
        <f t="shared" si="114"/>
        <v>22</v>
      </c>
      <c r="AX199" s="1126">
        <f t="shared" si="115"/>
        <v>0.36</v>
      </c>
      <c r="AY199" s="1127"/>
      <c r="AZ199" s="1126">
        <f t="shared" si="116"/>
        <v>1.27</v>
      </c>
      <c r="BA199" s="1128">
        <f t="shared" si="117"/>
        <v>21.64</v>
      </c>
      <c r="BB199" s="1187"/>
      <c r="BC199" s="1171"/>
      <c r="BD199" s="1126">
        <f t="shared" si="135"/>
        <v>0</v>
      </c>
      <c r="BE199" s="1126">
        <f t="shared" si="136"/>
        <v>0</v>
      </c>
      <c r="BF199" s="1126">
        <f t="shared" si="137"/>
        <v>0</v>
      </c>
      <c r="BG199" s="1126">
        <f t="shared" si="138"/>
        <v>0</v>
      </c>
      <c r="BH199" s="1131">
        <f t="shared" si="139"/>
        <v>0</v>
      </c>
      <c r="BI199" s="1126">
        <f t="shared" si="140"/>
        <v>0</v>
      </c>
      <c r="BJ199" s="1126">
        <f t="shared" si="141"/>
        <v>0</v>
      </c>
      <c r="BK199" s="1126">
        <f t="shared" si="142"/>
        <v>0</v>
      </c>
      <c r="BL199" s="1126">
        <f t="shared" si="143"/>
        <v>0</v>
      </c>
      <c r="BM199" s="1131">
        <f t="shared" si="144"/>
        <v>0</v>
      </c>
    </row>
    <row r="200" spans="1:65" s="774" customFormat="1" ht="21" customHeight="1">
      <c r="A200" s="1113" t="s">
        <v>1119</v>
      </c>
      <c r="B200" s="1140" t="s">
        <v>970</v>
      </c>
      <c r="C200" s="1524">
        <v>13945962</v>
      </c>
      <c r="D200" s="1556" t="s">
        <v>407</v>
      </c>
      <c r="E200" s="1546" t="s">
        <v>34</v>
      </c>
      <c r="F200" s="1191" t="s">
        <v>408</v>
      </c>
      <c r="G200" s="1191" t="s">
        <v>27</v>
      </c>
      <c r="H200" s="1191" t="s">
        <v>27</v>
      </c>
      <c r="I200" s="1249" t="s">
        <v>1802</v>
      </c>
      <c r="J200" s="1174" t="s">
        <v>2351</v>
      </c>
      <c r="K200" s="1471">
        <v>44136</v>
      </c>
      <c r="L200" s="1472" t="s">
        <v>1441</v>
      </c>
      <c r="M200" s="1464"/>
      <c r="N200" s="1194" t="s">
        <v>914</v>
      </c>
      <c r="O200" s="1191" t="s">
        <v>1714</v>
      </c>
      <c r="P200" s="1134" t="s">
        <v>63</v>
      </c>
      <c r="Q200" s="1189" t="s">
        <v>25</v>
      </c>
      <c r="R200" s="1182">
        <f>VLOOKUP($G$9:$G$278,TABULADOR!$D$6:$E$41,2,0)</f>
        <v>23.8</v>
      </c>
      <c r="S200" s="1177">
        <f t="shared" si="132"/>
        <v>1</v>
      </c>
      <c r="T200" s="945">
        <v>0</v>
      </c>
      <c r="U200" s="1177">
        <f t="shared" si="133"/>
        <v>1</v>
      </c>
      <c r="V200" s="1178">
        <f>VLOOKUP($U200,TABULADOR!$A$51:$B$74,2)</f>
        <v>0.02</v>
      </c>
      <c r="W200" s="1178">
        <v>0</v>
      </c>
      <c r="X200" s="1179">
        <v>0</v>
      </c>
      <c r="Y200" s="1157">
        <v>0</v>
      </c>
      <c r="Z200" s="1513">
        <v>15</v>
      </c>
      <c r="AA200" s="1126">
        <f t="shared" si="103"/>
        <v>11.9</v>
      </c>
      <c r="AB200" s="1126">
        <f t="shared" si="104"/>
        <v>0</v>
      </c>
      <c r="AC200" s="1126">
        <f t="shared" si="105"/>
        <v>0.24</v>
      </c>
      <c r="AD200" s="1126">
        <f>VLOOKUP($H$9:$H$1807,TABULADOR!$D$6:$E$41,2,0)-VLOOKUP($G$9:$G$1807,TABULADOR!$D$6:$E$41,2,0)</f>
        <v>0</v>
      </c>
      <c r="AE200" s="1126">
        <f>ROUND((TABULADOR!$D$67)*(GLOBAL!$Y200)/2,)</f>
        <v>0</v>
      </c>
      <c r="AF200" s="1126">
        <f>ROUND(((TABULADOR!$D$67)*(GLOBAL!$Y200)/2)*2,2)</f>
        <v>0</v>
      </c>
      <c r="AG200" s="1119"/>
      <c r="AH200" s="1127">
        <f t="shared" si="145"/>
        <v>12.14</v>
      </c>
      <c r="AI200" s="1195">
        <f t="shared" si="134"/>
        <v>0</v>
      </c>
      <c r="AJ200" s="1126">
        <v>0</v>
      </c>
      <c r="AK200" s="1126">
        <v>11.5</v>
      </c>
      <c r="AL200" s="1126"/>
      <c r="AM200" s="1181"/>
      <c r="AN200" s="1181"/>
      <c r="AO200" s="1127">
        <f t="shared" si="106"/>
        <v>0.45</v>
      </c>
      <c r="AP200" s="1127">
        <f t="shared" si="107"/>
        <v>0.12</v>
      </c>
      <c r="AQ200" s="1127">
        <f t="shared" si="108"/>
        <v>0.06</v>
      </c>
      <c r="AR200" s="1126">
        <f t="shared" si="109"/>
        <v>0.36</v>
      </c>
      <c r="AS200" s="1127">
        <f t="shared" si="110"/>
        <v>1.01</v>
      </c>
      <c r="AT200" s="1127">
        <f t="shared" si="111"/>
        <v>0.24</v>
      </c>
      <c r="AU200" s="1127">
        <f t="shared" si="112"/>
        <v>0.24</v>
      </c>
      <c r="AV200" s="1126">
        <f t="shared" si="113"/>
        <v>0.36</v>
      </c>
      <c r="AW200" s="1126">
        <f t="shared" si="114"/>
        <v>23.64</v>
      </c>
      <c r="AX200" s="1126">
        <f t="shared" si="115"/>
        <v>0.63</v>
      </c>
      <c r="AY200" s="1127"/>
      <c r="AZ200" s="1126">
        <f t="shared" si="116"/>
        <v>2.21</v>
      </c>
      <c r="BA200" s="1128">
        <f t="shared" si="117"/>
        <v>23.01</v>
      </c>
      <c r="BB200" s="1187"/>
      <c r="BC200" s="1171"/>
      <c r="BD200" s="1126">
        <f t="shared" si="135"/>
        <v>0</v>
      </c>
      <c r="BE200" s="1126">
        <f t="shared" si="136"/>
        <v>0</v>
      </c>
      <c r="BF200" s="1126">
        <f t="shared" si="137"/>
        <v>0</v>
      </c>
      <c r="BG200" s="1126">
        <f t="shared" si="138"/>
        <v>0</v>
      </c>
      <c r="BH200" s="1131">
        <f t="shared" si="139"/>
        <v>0</v>
      </c>
      <c r="BI200" s="1126">
        <f t="shared" si="140"/>
        <v>0</v>
      </c>
      <c r="BJ200" s="1126">
        <f t="shared" si="141"/>
        <v>0</v>
      </c>
      <c r="BK200" s="1126">
        <f t="shared" si="142"/>
        <v>0</v>
      </c>
      <c r="BL200" s="1126">
        <f t="shared" si="143"/>
        <v>0</v>
      </c>
      <c r="BM200" s="1131">
        <f t="shared" si="144"/>
        <v>0</v>
      </c>
    </row>
    <row r="201" spans="1:65" s="774" customFormat="1" ht="21" customHeight="1">
      <c r="A201" s="1113" t="s">
        <v>1119</v>
      </c>
      <c r="B201" s="1191" t="s">
        <v>972</v>
      </c>
      <c r="C201" s="1524">
        <v>10801848</v>
      </c>
      <c r="D201" s="1556" t="s">
        <v>409</v>
      </c>
      <c r="E201" s="1546" t="s">
        <v>34</v>
      </c>
      <c r="F201" s="1191" t="s">
        <v>104</v>
      </c>
      <c r="G201" s="1191" t="s">
        <v>146</v>
      </c>
      <c r="H201" s="1191" t="s">
        <v>146</v>
      </c>
      <c r="I201" s="1363" t="s">
        <v>161</v>
      </c>
      <c r="J201" s="1113" t="s">
        <v>991</v>
      </c>
      <c r="K201" s="1471">
        <v>44136</v>
      </c>
      <c r="L201" s="1472" t="s">
        <v>1442</v>
      </c>
      <c r="M201" s="1464"/>
      <c r="N201" s="1194" t="s">
        <v>914</v>
      </c>
      <c r="O201" s="1191" t="s">
        <v>1714</v>
      </c>
      <c r="P201" s="1559" t="s">
        <v>63</v>
      </c>
      <c r="Q201" s="1189" t="s">
        <v>25</v>
      </c>
      <c r="R201" s="1182">
        <f>VLOOKUP($G$9:$G$278,TABULADOR!$D$6:$E$41,2,0)</f>
        <v>7</v>
      </c>
      <c r="S201" s="1177">
        <f t="shared" si="132"/>
        <v>1</v>
      </c>
      <c r="T201" s="945">
        <v>0</v>
      </c>
      <c r="U201" s="1177">
        <f t="shared" si="133"/>
        <v>1</v>
      </c>
      <c r="V201" s="1178">
        <f>VLOOKUP($U201,TABULADOR!$A$51:$B$74,2)</f>
        <v>0.02</v>
      </c>
      <c r="W201" s="1178">
        <v>0</v>
      </c>
      <c r="X201" s="1179">
        <v>0</v>
      </c>
      <c r="Y201" s="1157">
        <v>0</v>
      </c>
      <c r="Z201" s="1513">
        <v>15</v>
      </c>
      <c r="AA201" s="1126">
        <f t="shared" si="103"/>
        <v>3.5</v>
      </c>
      <c r="AB201" s="1126">
        <f t="shared" si="104"/>
        <v>0</v>
      </c>
      <c r="AC201" s="1126">
        <f t="shared" si="105"/>
        <v>7.0000000000000007E-2</v>
      </c>
      <c r="AD201" s="1126">
        <f>VLOOKUP($H$9:$H$1807,TABULADOR!$D$6:$E$41,2,0)-VLOOKUP($G$9:$G$1807,TABULADOR!$D$6:$E$41,2,0)</f>
        <v>0</v>
      </c>
      <c r="AE201" s="1126">
        <f>ROUND((TABULADOR!$D$67)*(GLOBAL!$Y201)/2,)</f>
        <v>0</v>
      </c>
      <c r="AF201" s="1126">
        <f>ROUND(((TABULADOR!$D$67)*(GLOBAL!$Y201)/2)*2,2)</f>
        <v>0</v>
      </c>
      <c r="AG201" s="1119"/>
      <c r="AH201" s="1127">
        <f t="shared" si="145"/>
        <v>3.57</v>
      </c>
      <c r="AI201" s="1195">
        <f t="shared" si="134"/>
        <v>0</v>
      </c>
      <c r="AJ201" s="1126">
        <v>0</v>
      </c>
      <c r="AK201" s="1126">
        <v>11.5</v>
      </c>
      <c r="AL201" s="1126"/>
      <c r="AM201" s="1181"/>
      <c r="AN201" s="1181"/>
      <c r="AO201" s="1127">
        <f t="shared" si="106"/>
        <v>0.13</v>
      </c>
      <c r="AP201" s="1127">
        <f t="shared" si="107"/>
        <v>0.04</v>
      </c>
      <c r="AQ201" s="1127">
        <f t="shared" si="108"/>
        <v>0.02</v>
      </c>
      <c r="AR201" s="1126">
        <f t="shared" si="109"/>
        <v>0.11</v>
      </c>
      <c r="AS201" s="1127">
        <f t="shared" si="110"/>
        <v>0.28999999999999998</v>
      </c>
      <c r="AT201" s="1127">
        <f t="shared" si="111"/>
        <v>7.0000000000000007E-2</v>
      </c>
      <c r="AU201" s="1127">
        <f t="shared" si="112"/>
        <v>0.08</v>
      </c>
      <c r="AV201" s="1126">
        <f t="shared" si="113"/>
        <v>0.11</v>
      </c>
      <c r="AW201" s="1126">
        <f t="shared" si="114"/>
        <v>15.07</v>
      </c>
      <c r="AX201" s="1126">
        <f t="shared" si="115"/>
        <v>0.19</v>
      </c>
      <c r="AY201" s="1127"/>
      <c r="AZ201" s="1126">
        <f t="shared" si="116"/>
        <v>0.66</v>
      </c>
      <c r="BA201" s="1128">
        <f t="shared" si="117"/>
        <v>14.88</v>
      </c>
      <c r="BB201" s="1187"/>
      <c r="BC201" s="1171"/>
      <c r="BD201" s="1126">
        <f t="shared" si="135"/>
        <v>0</v>
      </c>
      <c r="BE201" s="1126">
        <f t="shared" si="136"/>
        <v>0</v>
      </c>
      <c r="BF201" s="1126">
        <f t="shared" si="137"/>
        <v>0</v>
      </c>
      <c r="BG201" s="1126">
        <f t="shared" si="138"/>
        <v>0</v>
      </c>
      <c r="BH201" s="1131">
        <f t="shared" si="139"/>
        <v>0</v>
      </c>
      <c r="BI201" s="1126">
        <f t="shared" si="140"/>
        <v>0</v>
      </c>
      <c r="BJ201" s="1126">
        <f t="shared" si="141"/>
        <v>0</v>
      </c>
      <c r="BK201" s="1126">
        <f t="shared" si="142"/>
        <v>0</v>
      </c>
      <c r="BL201" s="1126">
        <f t="shared" si="143"/>
        <v>0</v>
      </c>
      <c r="BM201" s="1131">
        <f t="shared" si="144"/>
        <v>0</v>
      </c>
    </row>
    <row r="202" spans="1:65" s="774" customFormat="1" ht="21" customHeight="1">
      <c r="A202" s="1113" t="s">
        <v>1119</v>
      </c>
      <c r="B202" s="1191" t="s">
        <v>972</v>
      </c>
      <c r="C202" s="1524">
        <v>26931757</v>
      </c>
      <c r="D202" s="1556" t="s">
        <v>410</v>
      </c>
      <c r="E202" s="1546" t="s">
        <v>34</v>
      </c>
      <c r="F202" s="1191" t="s">
        <v>104</v>
      </c>
      <c r="G202" s="1191" t="s">
        <v>146</v>
      </c>
      <c r="H202" s="1191" t="s">
        <v>146</v>
      </c>
      <c r="I202" s="1174" t="s">
        <v>2292</v>
      </c>
      <c r="J202" s="1113" t="s">
        <v>991</v>
      </c>
      <c r="K202" s="1471">
        <v>44105</v>
      </c>
      <c r="L202" s="1472" t="s">
        <v>1443</v>
      </c>
      <c r="M202" s="1464"/>
      <c r="N202" s="1194" t="s">
        <v>914</v>
      </c>
      <c r="O202" s="1191" t="s">
        <v>65</v>
      </c>
      <c r="P202" s="1559" t="s">
        <v>63</v>
      </c>
      <c r="Q202" s="1191" t="s">
        <v>65</v>
      </c>
      <c r="R202" s="1182">
        <f>VLOOKUP($G$9:$G$278,TABULADOR!$D$6:$E$41,2,0)</f>
        <v>7</v>
      </c>
      <c r="S202" s="1177">
        <f t="shared" si="132"/>
        <v>1</v>
      </c>
      <c r="T202" s="945">
        <v>0</v>
      </c>
      <c r="U202" s="1177">
        <f t="shared" si="133"/>
        <v>1</v>
      </c>
      <c r="V202" s="1178">
        <f>VLOOKUP($U202,TABULADOR!$A$51:$B$74,2)</f>
        <v>0.02</v>
      </c>
      <c r="W202" s="1178">
        <v>0</v>
      </c>
      <c r="X202" s="1179">
        <v>0</v>
      </c>
      <c r="Y202" s="1157">
        <v>0</v>
      </c>
      <c r="Z202" s="1513">
        <v>15</v>
      </c>
      <c r="AA202" s="1126">
        <f t="shared" ref="AA202:AA265" si="146">ROUND($R202/30*$Z202,2)</f>
        <v>3.5</v>
      </c>
      <c r="AB202" s="1126">
        <f t="shared" ref="AB202:AB265" si="147">ROUND($AA202*$W202,2)</f>
        <v>0</v>
      </c>
      <c r="AC202" s="1126">
        <f t="shared" ref="AC202:AC265" si="148">ROUND($AA202*$V202,2)</f>
        <v>7.0000000000000007E-2</v>
      </c>
      <c r="AD202" s="1126">
        <f>VLOOKUP($H$9:$H$1807,TABULADOR!$D$6:$E$41,2,0)-VLOOKUP($G$9:$G$1807,TABULADOR!$D$6:$E$41,2,0)</f>
        <v>0</v>
      </c>
      <c r="AE202" s="1126">
        <f>ROUND((TABULADOR!$D$67)*(GLOBAL!$Y202)/2,)</f>
        <v>0</v>
      </c>
      <c r="AF202" s="1126">
        <f>ROUND(((TABULADOR!$D$67)*(GLOBAL!$Y202)/2)*2,2)</f>
        <v>0</v>
      </c>
      <c r="AG202" s="1119"/>
      <c r="AH202" s="1127">
        <f t="shared" si="145"/>
        <v>3.57</v>
      </c>
      <c r="AI202" s="1195">
        <f t="shared" si="134"/>
        <v>0</v>
      </c>
      <c r="AJ202" s="1126">
        <v>0</v>
      </c>
      <c r="AK202" s="1126">
        <v>11.5</v>
      </c>
      <c r="AL202" s="1126"/>
      <c r="AM202" s="1181"/>
      <c r="AN202" s="1181"/>
      <c r="AO202" s="1127">
        <f t="shared" ref="AO202:AO265" si="149">ROUND(($AH202*$BO$5/$BO$6*$BO$7*$BO$8),2)</f>
        <v>0.13</v>
      </c>
      <c r="AP202" s="1127">
        <f t="shared" ref="AP202:AP265" si="150">ROUND(($AH202+$AI202)*$BQ$2,2)</f>
        <v>0.04</v>
      </c>
      <c r="AQ202" s="1127">
        <f t="shared" ref="AQ202:AQ265" si="151">ROUND(($AH202*$BQ$5/$BQ$6*$BQ$7*$BQ$8),2)</f>
        <v>0.02</v>
      </c>
      <c r="AR202" s="1126">
        <f t="shared" ref="AR202:AR265" si="152">ROUND(($AH202*$BS$2),2)</f>
        <v>0.11</v>
      </c>
      <c r="AS202" s="1127">
        <f t="shared" ref="AS202:AS265" si="153">ROUND(($AO202*$BP$2/$BO$2),2)</f>
        <v>0.28999999999999998</v>
      </c>
      <c r="AT202" s="1127">
        <f t="shared" ref="AT202:AT265" si="154">ROUND((($AH202+$AI202)*$BR$2),2)</f>
        <v>7.0000000000000007E-2</v>
      </c>
      <c r="AU202" s="1127">
        <f t="shared" ref="AU202:AU265" si="155">ROUND(($AQ202*$BT$2/$BU$2),2)</f>
        <v>0.08</v>
      </c>
      <c r="AV202" s="1126">
        <f t="shared" ref="AV202:AV265" si="156">ROUND(($AH202*$BS$2),2)</f>
        <v>0.11</v>
      </c>
      <c r="AW202" s="1126">
        <f t="shared" ref="AW202:AW265" si="157">ROUND(($AH202+$AK202+$AM202+$AL202+$AJ202+$AF202+$AI202),2)</f>
        <v>15.07</v>
      </c>
      <c r="AX202" s="1126">
        <f t="shared" ref="AX202:AX265" si="158">ROUND(($AN202+$AO202+$AP202+$AQ202+$BH202),2)</f>
        <v>0.19</v>
      </c>
      <c r="AY202" s="1127"/>
      <c r="AZ202" s="1126">
        <f t="shared" ref="AZ202:AZ265" si="159">ROUND(($AS202+$AT202+$AU202+$AV202+$AR202+$BM202),2)</f>
        <v>0.66</v>
      </c>
      <c r="BA202" s="1128">
        <f t="shared" ref="BA202:BA265" si="160">ROUND(($AW202-$AX202),2)</f>
        <v>14.88</v>
      </c>
      <c r="BB202" s="1187"/>
      <c r="BC202" s="1171"/>
      <c r="BD202" s="1126">
        <f t="shared" si="135"/>
        <v>0</v>
      </c>
      <c r="BE202" s="1126">
        <f t="shared" si="136"/>
        <v>0</v>
      </c>
      <c r="BF202" s="1126">
        <f t="shared" si="137"/>
        <v>0</v>
      </c>
      <c r="BG202" s="1126">
        <f t="shared" si="138"/>
        <v>0</v>
      </c>
      <c r="BH202" s="1131">
        <f t="shared" si="139"/>
        <v>0</v>
      </c>
      <c r="BI202" s="1126">
        <f t="shared" si="140"/>
        <v>0</v>
      </c>
      <c r="BJ202" s="1126">
        <f t="shared" si="141"/>
        <v>0</v>
      </c>
      <c r="BK202" s="1126">
        <f t="shared" si="142"/>
        <v>0</v>
      </c>
      <c r="BL202" s="1126">
        <f t="shared" si="143"/>
        <v>0</v>
      </c>
      <c r="BM202" s="1131">
        <f t="shared" si="144"/>
        <v>0</v>
      </c>
    </row>
    <row r="203" spans="1:65" s="774" customFormat="1" ht="21" customHeight="1">
      <c r="A203" s="1113" t="s">
        <v>1119</v>
      </c>
      <c r="B203" s="1191" t="s">
        <v>972</v>
      </c>
      <c r="C203" s="1524">
        <v>20304582</v>
      </c>
      <c r="D203" s="1556" t="s">
        <v>411</v>
      </c>
      <c r="E203" s="1546" t="s">
        <v>34</v>
      </c>
      <c r="F203" s="1191" t="s">
        <v>104</v>
      </c>
      <c r="G203" s="1207" t="s">
        <v>146</v>
      </c>
      <c r="H203" s="1207" t="s">
        <v>146</v>
      </c>
      <c r="I203" s="1363" t="s">
        <v>161</v>
      </c>
      <c r="J203" s="1113" t="s">
        <v>991</v>
      </c>
      <c r="K203" s="1471">
        <v>44256</v>
      </c>
      <c r="L203" s="1472" t="s">
        <v>1444</v>
      </c>
      <c r="M203" s="1464"/>
      <c r="N203" s="1194" t="s">
        <v>914</v>
      </c>
      <c r="O203" s="1191" t="s">
        <v>1714</v>
      </c>
      <c r="P203" s="1134" t="s">
        <v>63</v>
      </c>
      <c r="Q203" s="1189" t="s">
        <v>25</v>
      </c>
      <c r="R203" s="1182">
        <f>VLOOKUP($G$9:$G$278,TABULADOR!$D$6:$E$41,2,0)</f>
        <v>7</v>
      </c>
      <c r="S203" s="1177">
        <f t="shared" si="132"/>
        <v>0</v>
      </c>
      <c r="T203" s="945">
        <v>0</v>
      </c>
      <c r="U203" s="1177">
        <f t="shared" si="133"/>
        <v>0</v>
      </c>
      <c r="V203" s="1178">
        <f>VLOOKUP($U203,TABULADOR!$A$51:$B$74,2)</f>
        <v>0</v>
      </c>
      <c r="W203" s="1178">
        <v>0</v>
      </c>
      <c r="X203" s="1179">
        <v>1</v>
      </c>
      <c r="Y203" s="1157">
        <v>1</v>
      </c>
      <c r="Z203" s="1513">
        <v>15</v>
      </c>
      <c r="AA203" s="1126">
        <f t="shared" si="146"/>
        <v>3.5</v>
      </c>
      <c r="AB203" s="1126">
        <f t="shared" si="147"/>
        <v>0</v>
      </c>
      <c r="AC203" s="1126">
        <f t="shared" si="148"/>
        <v>0</v>
      </c>
      <c r="AD203" s="1126">
        <f>VLOOKUP($H$9:$H$1807,TABULADOR!$D$6:$E$41,2,0)-VLOOKUP($G$9:$G$1807,TABULADOR!$D$6:$E$41,2,0)</f>
        <v>0</v>
      </c>
      <c r="AE203" s="1126">
        <f>ROUND((TABULADOR!$D$67)*(GLOBAL!$Y203)/2,)</f>
        <v>1</v>
      </c>
      <c r="AF203" s="1126">
        <f>ROUND(((TABULADOR!$D$67)*(GLOBAL!$Y203)/2)*2,2)</f>
        <v>1.75</v>
      </c>
      <c r="AG203" s="1119"/>
      <c r="AH203" s="1127">
        <f t="shared" si="145"/>
        <v>4.5</v>
      </c>
      <c r="AI203" s="1195" t="b">
        <f t="shared" si="134"/>
        <v>0</v>
      </c>
      <c r="AJ203" s="1126">
        <v>0</v>
      </c>
      <c r="AK203" s="1126">
        <v>11.5</v>
      </c>
      <c r="AL203" s="1126"/>
      <c r="AM203" s="1181"/>
      <c r="AN203" s="1181"/>
      <c r="AO203" s="1127">
        <f t="shared" si="149"/>
        <v>0.17</v>
      </c>
      <c r="AP203" s="1127">
        <f t="shared" si="150"/>
        <v>0.05</v>
      </c>
      <c r="AQ203" s="1127">
        <f t="shared" si="151"/>
        <v>0.02</v>
      </c>
      <c r="AR203" s="1126">
        <f t="shared" si="152"/>
        <v>0.14000000000000001</v>
      </c>
      <c r="AS203" s="1127">
        <f t="shared" si="153"/>
        <v>0.38</v>
      </c>
      <c r="AT203" s="1127">
        <f t="shared" si="154"/>
        <v>0.09</v>
      </c>
      <c r="AU203" s="1127">
        <f t="shared" si="155"/>
        <v>0.08</v>
      </c>
      <c r="AV203" s="1126">
        <f t="shared" si="156"/>
        <v>0.14000000000000001</v>
      </c>
      <c r="AW203" s="1126">
        <f t="shared" si="157"/>
        <v>17.75</v>
      </c>
      <c r="AX203" s="1126">
        <f t="shared" si="158"/>
        <v>0.24</v>
      </c>
      <c r="AY203" s="1127"/>
      <c r="AZ203" s="1126">
        <f t="shared" si="159"/>
        <v>0.83</v>
      </c>
      <c r="BA203" s="1128">
        <f t="shared" si="160"/>
        <v>17.510000000000002</v>
      </c>
      <c r="BB203" s="1187"/>
      <c r="BC203" s="1171"/>
      <c r="BD203" s="1126">
        <f t="shared" si="135"/>
        <v>0</v>
      </c>
      <c r="BE203" s="1126">
        <f t="shared" si="136"/>
        <v>0</v>
      </c>
      <c r="BF203" s="1126">
        <f t="shared" si="137"/>
        <v>0</v>
      </c>
      <c r="BG203" s="1126">
        <f t="shared" si="138"/>
        <v>0</v>
      </c>
      <c r="BH203" s="1131">
        <f t="shared" si="139"/>
        <v>0</v>
      </c>
      <c r="BI203" s="1126">
        <f t="shared" si="140"/>
        <v>0</v>
      </c>
      <c r="BJ203" s="1126">
        <f t="shared" si="141"/>
        <v>0</v>
      </c>
      <c r="BK203" s="1126">
        <f t="shared" si="142"/>
        <v>0</v>
      </c>
      <c r="BL203" s="1126">
        <f t="shared" si="143"/>
        <v>0</v>
      </c>
      <c r="BM203" s="1131">
        <f t="shared" si="144"/>
        <v>0</v>
      </c>
    </row>
    <row r="204" spans="1:65" s="774" customFormat="1" ht="21" customHeight="1">
      <c r="A204" s="1113" t="s">
        <v>1119</v>
      </c>
      <c r="B204" s="1191" t="s">
        <v>972</v>
      </c>
      <c r="C204" s="1524">
        <v>28205394</v>
      </c>
      <c r="D204" s="1556" t="s">
        <v>416</v>
      </c>
      <c r="E204" s="1546" t="s">
        <v>34</v>
      </c>
      <c r="F204" s="1191" t="s">
        <v>104</v>
      </c>
      <c r="G204" s="1191" t="s">
        <v>146</v>
      </c>
      <c r="H204" s="1191" t="s">
        <v>146</v>
      </c>
      <c r="I204" s="1174" t="s">
        <v>2292</v>
      </c>
      <c r="J204" s="1113" t="s">
        <v>991</v>
      </c>
      <c r="K204" s="1471">
        <v>44105</v>
      </c>
      <c r="L204" s="1472" t="s">
        <v>1447</v>
      </c>
      <c r="M204" s="1464"/>
      <c r="N204" s="1194" t="s">
        <v>914</v>
      </c>
      <c r="O204" s="1191" t="s">
        <v>65</v>
      </c>
      <c r="P204" s="1134" t="s">
        <v>63</v>
      </c>
      <c r="Q204" s="1191" t="s">
        <v>65</v>
      </c>
      <c r="R204" s="1182">
        <f>VLOOKUP($G$9:$G$278,TABULADOR!$D$6:$E$41,2,0)</f>
        <v>7</v>
      </c>
      <c r="S204" s="1177">
        <f t="shared" si="132"/>
        <v>1</v>
      </c>
      <c r="T204" s="945">
        <v>0</v>
      </c>
      <c r="U204" s="1177">
        <f t="shared" si="133"/>
        <v>1</v>
      </c>
      <c r="V204" s="1178">
        <f>VLOOKUP($U204,TABULADOR!$A$51:$B$74,2)</f>
        <v>0.02</v>
      </c>
      <c r="W204" s="1178">
        <v>0</v>
      </c>
      <c r="X204" s="1179">
        <v>0</v>
      </c>
      <c r="Y204" s="1157">
        <v>0</v>
      </c>
      <c r="Z204" s="1513">
        <v>15</v>
      </c>
      <c r="AA204" s="1126">
        <f t="shared" si="146"/>
        <v>3.5</v>
      </c>
      <c r="AB204" s="1126">
        <f t="shared" si="147"/>
        <v>0</v>
      </c>
      <c r="AC204" s="1126">
        <f t="shared" si="148"/>
        <v>7.0000000000000007E-2</v>
      </c>
      <c r="AD204" s="1126">
        <f>VLOOKUP($H$9:$H$1807,TABULADOR!$D$6:$E$41,2,0)-VLOOKUP($G$9:$G$1807,TABULADOR!$D$6:$E$41,2,0)</f>
        <v>0</v>
      </c>
      <c r="AE204" s="1126">
        <f>ROUND((TABULADOR!$D$67)*(GLOBAL!$Y204)/2,)</f>
        <v>0</v>
      </c>
      <c r="AF204" s="1126">
        <f>ROUND(((TABULADOR!$D$67)*(GLOBAL!$Y204)/2)*2,2)</f>
        <v>0</v>
      </c>
      <c r="AG204" s="1119"/>
      <c r="AH204" s="1127">
        <f t="shared" si="145"/>
        <v>3.57</v>
      </c>
      <c r="AI204" s="1195">
        <f t="shared" si="134"/>
        <v>0</v>
      </c>
      <c r="AJ204" s="1126">
        <v>0</v>
      </c>
      <c r="AK204" s="1126">
        <v>11.5</v>
      </c>
      <c r="AL204" s="1126"/>
      <c r="AM204" s="1181"/>
      <c r="AN204" s="1181"/>
      <c r="AO204" s="1127">
        <f t="shared" si="149"/>
        <v>0.13</v>
      </c>
      <c r="AP204" s="1127">
        <f t="shared" si="150"/>
        <v>0.04</v>
      </c>
      <c r="AQ204" s="1127">
        <f t="shared" si="151"/>
        <v>0.02</v>
      </c>
      <c r="AR204" s="1126">
        <f t="shared" si="152"/>
        <v>0.11</v>
      </c>
      <c r="AS204" s="1127">
        <f t="shared" si="153"/>
        <v>0.28999999999999998</v>
      </c>
      <c r="AT204" s="1127">
        <f t="shared" si="154"/>
        <v>7.0000000000000007E-2</v>
      </c>
      <c r="AU204" s="1127">
        <f t="shared" si="155"/>
        <v>0.08</v>
      </c>
      <c r="AV204" s="1126">
        <f t="shared" si="156"/>
        <v>0.11</v>
      </c>
      <c r="AW204" s="1126">
        <f t="shared" si="157"/>
        <v>15.07</v>
      </c>
      <c r="AX204" s="1126">
        <f t="shared" si="158"/>
        <v>0.19</v>
      </c>
      <c r="AY204" s="1127"/>
      <c r="AZ204" s="1126">
        <f t="shared" si="159"/>
        <v>0.66</v>
      </c>
      <c r="BA204" s="1128">
        <f t="shared" si="160"/>
        <v>14.88</v>
      </c>
      <c r="BB204" s="1187"/>
      <c r="BC204" s="1171"/>
      <c r="BD204" s="1126">
        <f t="shared" si="135"/>
        <v>0</v>
      </c>
      <c r="BE204" s="1126">
        <f t="shared" si="136"/>
        <v>0</v>
      </c>
      <c r="BF204" s="1126">
        <f t="shared" si="137"/>
        <v>0</v>
      </c>
      <c r="BG204" s="1126">
        <f t="shared" si="138"/>
        <v>0</v>
      </c>
      <c r="BH204" s="1131">
        <f t="shared" si="139"/>
        <v>0</v>
      </c>
      <c r="BI204" s="1126">
        <f t="shared" si="140"/>
        <v>0</v>
      </c>
      <c r="BJ204" s="1126">
        <f t="shared" si="141"/>
        <v>0</v>
      </c>
      <c r="BK204" s="1126">
        <f t="shared" si="142"/>
        <v>0</v>
      </c>
      <c r="BL204" s="1126">
        <f t="shared" si="143"/>
        <v>0</v>
      </c>
      <c r="BM204" s="1131">
        <f t="shared" si="144"/>
        <v>0</v>
      </c>
    </row>
    <row r="205" spans="1:65" s="774" customFormat="1" ht="21" customHeight="1">
      <c r="A205" s="1113" t="s">
        <v>1119</v>
      </c>
      <c r="B205" s="1191" t="s">
        <v>1679</v>
      </c>
      <c r="C205" s="1524">
        <v>9400029</v>
      </c>
      <c r="D205" s="1556" t="s">
        <v>417</v>
      </c>
      <c r="E205" s="1546" t="s">
        <v>20</v>
      </c>
      <c r="F205" s="1191" t="s">
        <v>293</v>
      </c>
      <c r="G205" s="1191" t="s">
        <v>596</v>
      </c>
      <c r="H205" s="1191" t="s">
        <v>596</v>
      </c>
      <c r="I205" s="1249" t="s">
        <v>1702</v>
      </c>
      <c r="J205" s="1113" t="s">
        <v>991</v>
      </c>
      <c r="K205" s="1471">
        <v>43587</v>
      </c>
      <c r="L205" s="1472" t="s">
        <v>1448</v>
      </c>
      <c r="M205" s="1464"/>
      <c r="N205" s="1194" t="s">
        <v>914</v>
      </c>
      <c r="O205" s="1191" t="s">
        <v>123</v>
      </c>
      <c r="P205" s="1134" t="s">
        <v>63</v>
      </c>
      <c r="Q205" s="1191" t="s">
        <v>123</v>
      </c>
      <c r="R205" s="1182">
        <f>VLOOKUP($G$9:$G$278,TABULADOR!$D$6:$E$41,2,0)</f>
        <v>8.484</v>
      </c>
      <c r="S205" s="1177">
        <f t="shared" si="132"/>
        <v>2</v>
      </c>
      <c r="T205" s="945">
        <v>0</v>
      </c>
      <c r="U205" s="1177">
        <f t="shared" si="133"/>
        <v>2</v>
      </c>
      <c r="V205" s="1178">
        <f>VLOOKUP($U205,TABULADOR!$A$51:$B$74,2)</f>
        <v>0.04</v>
      </c>
      <c r="W205" s="1178">
        <v>0</v>
      </c>
      <c r="X205" s="1179">
        <v>0</v>
      </c>
      <c r="Y205" s="1157">
        <v>0</v>
      </c>
      <c r="Z205" s="1513">
        <v>15</v>
      </c>
      <c r="AA205" s="1126">
        <f t="shared" si="146"/>
        <v>4.24</v>
      </c>
      <c r="AB205" s="1126">
        <f t="shared" si="147"/>
        <v>0</v>
      </c>
      <c r="AC205" s="1126">
        <f t="shared" si="148"/>
        <v>0.17</v>
      </c>
      <c r="AD205" s="1126">
        <f>VLOOKUP($H$9:$H$1807,TABULADOR!$D$6:$E$41,2,0)-VLOOKUP($G$9:$G$1807,TABULADOR!$D$6:$E$41,2,0)</f>
        <v>0</v>
      </c>
      <c r="AE205" s="1126">
        <f>ROUND((TABULADOR!$D$67)*(GLOBAL!$Y205)/2,)</f>
        <v>0</v>
      </c>
      <c r="AF205" s="1126">
        <f>ROUND(((TABULADOR!$D$67)*(GLOBAL!$Y205)/2)*2,2)</f>
        <v>0</v>
      </c>
      <c r="AG205" s="1119"/>
      <c r="AH205" s="1127">
        <f t="shared" si="145"/>
        <v>4.41</v>
      </c>
      <c r="AI205" s="1195">
        <f t="shared" si="134"/>
        <v>0</v>
      </c>
      <c r="AJ205" s="1126">
        <v>0</v>
      </c>
      <c r="AK205" s="1126">
        <v>11.5</v>
      </c>
      <c r="AL205" s="1126"/>
      <c r="AM205" s="1181"/>
      <c r="AN205" s="1181"/>
      <c r="AO205" s="1127">
        <f t="shared" si="149"/>
        <v>0.16</v>
      </c>
      <c r="AP205" s="1127">
        <f t="shared" si="150"/>
        <v>0.04</v>
      </c>
      <c r="AQ205" s="1127">
        <f t="shared" si="151"/>
        <v>0.02</v>
      </c>
      <c r="AR205" s="1126">
        <f t="shared" si="152"/>
        <v>0.13</v>
      </c>
      <c r="AS205" s="1127">
        <f t="shared" si="153"/>
        <v>0.36</v>
      </c>
      <c r="AT205" s="1127">
        <f t="shared" si="154"/>
        <v>0.09</v>
      </c>
      <c r="AU205" s="1127">
        <f t="shared" si="155"/>
        <v>0.08</v>
      </c>
      <c r="AV205" s="1126">
        <f t="shared" si="156"/>
        <v>0.13</v>
      </c>
      <c r="AW205" s="1126">
        <f t="shared" si="157"/>
        <v>15.91</v>
      </c>
      <c r="AX205" s="1126">
        <f t="shared" si="158"/>
        <v>0.22</v>
      </c>
      <c r="AY205" s="1127"/>
      <c r="AZ205" s="1126">
        <f t="shared" si="159"/>
        <v>0.79</v>
      </c>
      <c r="BA205" s="1128">
        <f t="shared" si="160"/>
        <v>15.69</v>
      </c>
      <c r="BB205" s="1187"/>
      <c r="BC205" s="1171"/>
      <c r="BD205" s="1126">
        <f t="shared" si="135"/>
        <v>0</v>
      </c>
      <c r="BE205" s="1126">
        <f t="shared" si="136"/>
        <v>0</v>
      </c>
      <c r="BF205" s="1126">
        <f t="shared" si="137"/>
        <v>0</v>
      </c>
      <c r="BG205" s="1126">
        <f t="shared" si="138"/>
        <v>0</v>
      </c>
      <c r="BH205" s="1131">
        <f t="shared" si="139"/>
        <v>0</v>
      </c>
      <c r="BI205" s="1126">
        <f t="shared" si="140"/>
        <v>0</v>
      </c>
      <c r="BJ205" s="1126">
        <f t="shared" si="141"/>
        <v>0</v>
      </c>
      <c r="BK205" s="1126">
        <f t="shared" si="142"/>
        <v>0</v>
      </c>
      <c r="BL205" s="1126">
        <f t="shared" si="143"/>
        <v>0</v>
      </c>
      <c r="BM205" s="1131">
        <f t="shared" si="144"/>
        <v>0</v>
      </c>
    </row>
    <row r="206" spans="1:65" s="774" customFormat="1" ht="21" customHeight="1">
      <c r="A206" s="1113" t="s">
        <v>1119</v>
      </c>
      <c r="B206" s="1350" t="s">
        <v>1680</v>
      </c>
      <c r="C206" s="1524">
        <v>10458657</v>
      </c>
      <c r="D206" s="1556" t="s">
        <v>419</v>
      </c>
      <c r="E206" s="1546" t="s">
        <v>34</v>
      </c>
      <c r="F206" s="1191" t="s">
        <v>293</v>
      </c>
      <c r="G206" s="1191" t="s">
        <v>596</v>
      </c>
      <c r="H206" s="1191" t="s">
        <v>596</v>
      </c>
      <c r="I206" s="1174" t="s">
        <v>2292</v>
      </c>
      <c r="J206" s="1113" t="s">
        <v>991</v>
      </c>
      <c r="K206" s="1471">
        <v>43360</v>
      </c>
      <c r="L206" s="1472" t="s">
        <v>1450</v>
      </c>
      <c r="M206" s="1464"/>
      <c r="N206" s="1194" t="s">
        <v>914</v>
      </c>
      <c r="O206" s="1191" t="s">
        <v>78</v>
      </c>
      <c r="P206" s="1559" t="s">
        <v>63</v>
      </c>
      <c r="Q206" s="1191" t="s">
        <v>78</v>
      </c>
      <c r="R206" s="1182">
        <f>VLOOKUP($G$9:$G$278,TABULADOR!$D$6:$E$41,2,0)</f>
        <v>8.484</v>
      </c>
      <c r="S206" s="1177">
        <f t="shared" si="132"/>
        <v>3</v>
      </c>
      <c r="T206" s="945">
        <v>0</v>
      </c>
      <c r="U206" s="1177">
        <f t="shared" si="133"/>
        <v>3</v>
      </c>
      <c r="V206" s="1178">
        <f>VLOOKUP($U206,TABULADOR!$A$51:$B$74,2)</f>
        <v>0.06</v>
      </c>
      <c r="W206" s="1178">
        <v>0</v>
      </c>
      <c r="X206" s="1179">
        <v>0</v>
      </c>
      <c r="Y206" s="1157">
        <v>0</v>
      </c>
      <c r="Z206" s="1513">
        <v>15</v>
      </c>
      <c r="AA206" s="1126">
        <f t="shared" si="146"/>
        <v>4.24</v>
      </c>
      <c r="AB206" s="1126">
        <f t="shared" si="147"/>
        <v>0</v>
      </c>
      <c r="AC206" s="1126">
        <f t="shared" si="148"/>
        <v>0.25</v>
      </c>
      <c r="AD206" s="1126">
        <f>VLOOKUP($H$9:$H$1807,TABULADOR!$D$6:$E$41,2,0)-VLOOKUP($G$9:$G$1807,TABULADOR!$D$6:$E$41,2,0)</f>
        <v>0</v>
      </c>
      <c r="AE206" s="1126">
        <f>ROUND((TABULADOR!$D$67)*(GLOBAL!$Y206)/2,)</f>
        <v>0</v>
      </c>
      <c r="AF206" s="1126">
        <f>ROUND(((TABULADOR!$D$67)*(GLOBAL!$Y206)/2)*2,2)</f>
        <v>0</v>
      </c>
      <c r="AG206" s="1119"/>
      <c r="AH206" s="1127">
        <f t="shared" si="145"/>
        <v>4.49</v>
      </c>
      <c r="AI206" s="1195">
        <f t="shared" si="134"/>
        <v>0</v>
      </c>
      <c r="AJ206" s="1126">
        <v>0</v>
      </c>
      <c r="AK206" s="1126">
        <v>11.5</v>
      </c>
      <c r="AL206" s="1126"/>
      <c r="AM206" s="1181"/>
      <c r="AN206" s="1181"/>
      <c r="AO206" s="1127">
        <f t="shared" si="149"/>
        <v>0.17</v>
      </c>
      <c r="AP206" s="1127">
        <f t="shared" si="150"/>
        <v>0.04</v>
      </c>
      <c r="AQ206" s="1127">
        <f t="shared" si="151"/>
        <v>0.02</v>
      </c>
      <c r="AR206" s="1126">
        <f t="shared" si="152"/>
        <v>0.13</v>
      </c>
      <c r="AS206" s="1127">
        <f t="shared" si="153"/>
        <v>0.38</v>
      </c>
      <c r="AT206" s="1127">
        <f t="shared" si="154"/>
        <v>0.09</v>
      </c>
      <c r="AU206" s="1127">
        <f t="shared" si="155"/>
        <v>0.08</v>
      </c>
      <c r="AV206" s="1126">
        <f t="shared" si="156"/>
        <v>0.13</v>
      </c>
      <c r="AW206" s="1126">
        <f t="shared" si="157"/>
        <v>15.99</v>
      </c>
      <c r="AX206" s="1126">
        <f t="shared" si="158"/>
        <v>0.23</v>
      </c>
      <c r="AY206" s="1127"/>
      <c r="AZ206" s="1126">
        <f t="shared" si="159"/>
        <v>0.81</v>
      </c>
      <c r="BA206" s="1128">
        <f t="shared" si="160"/>
        <v>15.76</v>
      </c>
      <c r="BB206" s="1187"/>
      <c r="BC206" s="1171"/>
      <c r="BD206" s="1126">
        <f t="shared" si="135"/>
        <v>0</v>
      </c>
      <c r="BE206" s="1126">
        <f t="shared" si="136"/>
        <v>0</v>
      </c>
      <c r="BF206" s="1126">
        <f t="shared" si="137"/>
        <v>0</v>
      </c>
      <c r="BG206" s="1126">
        <f t="shared" si="138"/>
        <v>0</v>
      </c>
      <c r="BH206" s="1131">
        <f t="shared" si="139"/>
        <v>0</v>
      </c>
      <c r="BI206" s="1126">
        <f t="shared" si="140"/>
        <v>0</v>
      </c>
      <c r="BJ206" s="1126">
        <f t="shared" si="141"/>
        <v>0</v>
      </c>
      <c r="BK206" s="1126">
        <f t="shared" si="142"/>
        <v>0</v>
      </c>
      <c r="BL206" s="1126">
        <f t="shared" si="143"/>
        <v>0</v>
      </c>
      <c r="BM206" s="1131">
        <f t="shared" si="144"/>
        <v>0</v>
      </c>
    </row>
    <row r="207" spans="1:65" s="774" customFormat="1" ht="21" customHeight="1">
      <c r="A207" s="1113" t="s">
        <v>1119</v>
      </c>
      <c r="B207" s="1350" t="s">
        <v>1680</v>
      </c>
      <c r="C207" s="1524">
        <v>11121766</v>
      </c>
      <c r="D207" s="1556" t="s">
        <v>421</v>
      </c>
      <c r="E207" s="1546" t="s">
        <v>34</v>
      </c>
      <c r="F207" s="1191" t="s">
        <v>293</v>
      </c>
      <c r="G207" s="1191" t="s">
        <v>596</v>
      </c>
      <c r="H207" s="1191" t="s">
        <v>596</v>
      </c>
      <c r="I207" s="1174" t="s">
        <v>2292</v>
      </c>
      <c r="J207" s="1113" t="s">
        <v>991</v>
      </c>
      <c r="K207" s="1471">
        <v>43139</v>
      </c>
      <c r="L207" s="1472" t="s">
        <v>1452</v>
      </c>
      <c r="M207" s="1464"/>
      <c r="N207" s="1194" t="s">
        <v>914</v>
      </c>
      <c r="O207" s="1191" t="s">
        <v>70</v>
      </c>
      <c r="P207" s="1134" t="s">
        <v>63</v>
      </c>
      <c r="Q207" s="1191" t="s">
        <v>70</v>
      </c>
      <c r="R207" s="1182">
        <f>VLOOKUP($G$9:$G$278,TABULADOR!$D$6:$E$41,2,0)</f>
        <v>8.484</v>
      </c>
      <c r="S207" s="1177">
        <f t="shared" si="132"/>
        <v>4</v>
      </c>
      <c r="T207" s="945">
        <v>0</v>
      </c>
      <c r="U207" s="1177">
        <f t="shared" si="133"/>
        <v>4</v>
      </c>
      <c r="V207" s="1178">
        <f>VLOOKUP($U207,TABULADOR!$A$51:$B$74,2)</f>
        <v>0.08</v>
      </c>
      <c r="W207" s="1178">
        <v>0</v>
      </c>
      <c r="X207" s="1179">
        <v>1</v>
      </c>
      <c r="Y207" s="1157">
        <v>1</v>
      </c>
      <c r="Z207" s="1513">
        <v>15</v>
      </c>
      <c r="AA207" s="1126">
        <f t="shared" si="146"/>
        <v>4.24</v>
      </c>
      <c r="AB207" s="1126">
        <f t="shared" si="147"/>
        <v>0</v>
      </c>
      <c r="AC207" s="1126">
        <f t="shared" si="148"/>
        <v>0.34</v>
      </c>
      <c r="AD207" s="1126">
        <f>VLOOKUP($H$9:$H$1807,TABULADOR!$D$6:$E$41,2,0)-VLOOKUP($G$9:$G$1807,TABULADOR!$D$6:$E$41,2,0)</f>
        <v>0</v>
      </c>
      <c r="AE207" s="1126">
        <f>ROUND((TABULADOR!$D$67)*(GLOBAL!$Y207)/2,)</f>
        <v>1</v>
      </c>
      <c r="AF207" s="1126">
        <f>ROUND(((TABULADOR!$D$67)*(GLOBAL!$Y207)/2)*2,2)</f>
        <v>1.75</v>
      </c>
      <c r="AG207" s="1119"/>
      <c r="AH207" s="1127">
        <f t="shared" si="145"/>
        <v>5.58</v>
      </c>
      <c r="AI207" s="1195">
        <f t="shared" si="134"/>
        <v>15.266666666666667</v>
      </c>
      <c r="AJ207" s="1126">
        <v>0</v>
      </c>
      <c r="AK207" s="1126">
        <v>11.5</v>
      </c>
      <c r="AL207" s="1126"/>
      <c r="AM207" s="1181"/>
      <c r="AN207" s="1181"/>
      <c r="AO207" s="1127">
        <f t="shared" si="149"/>
        <v>0.21</v>
      </c>
      <c r="AP207" s="1127">
        <f t="shared" si="150"/>
        <v>0.21</v>
      </c>
      <c r="AQ207" s="1127">
        <f t="shared" si="151"/>
        <v>0.03</v>
      </c>
      <c r="AR207" s="1126">
        <f t="shared" si="152"/>
        <v>0.17</v>
      </c>
      <c r="AS207" s="1127">
        <f t="shared" si="153"/>
        <v>0.47</v>
      </c>
      <c r="AT207" s="1127">
        <f t="shared" si="154"/>
        <v>0.42</v>
      </c>
      <c r="AU207" s="1127">
        <f t="shared" si="155"/>
        <v>0.12</v>
      </c>
      <c r="AV207" s="1126">
        <f t="shared" si="156"/>
        <v>0.17</v>
      </c>
      <c r="AW207" s="1126">
        <f t="shared" si="157"/>
        <v>34.1</v>
      </c>
      <c r="AX207" s="1126">
        <f t="shared" si="158"/>
        <v>0.45</v>
      </c>
      <c r="AY207" s="1127"/>
      <c r="AZ207" s="1126">
        <f t="shared" si="159"/>
        <v>1.35</v>
      </c>
      <c r="BA207" s="1128">
        <f t="shared" si="160"/>
        <v>33.65</v>
      </c>
      <c r="BB207" s="1187"/>
      <c r="BC207" s="1171"/>
      <c r="BD207" s="1126">
        <f t="shared" si="135"/>
        <v>0</v>
      </c>
      <c r="BE207" s="1126">
        <f t="shared" si="136"/>
        <v>0</v>
      </c>
      <c r="BF207" s="1126">
        <f t="shared" si="137"/>
        <v>0</v>
      </c>
      <c r="BG207" s="1126">
        <f t="shared" si="138"/>
        <v>0</v>
      </c>
      <c r="BH207" s="1131">
        <f t="shared" si="139"/>
        <v>0</v>
      </c>
      <c r="BI207" s="1126">
        <f t="shared" si="140"/>
        <v>0</v>
      </c>
      <c r="BJ207" s="1126">
        <f t="shared" si="141"/>
        <v>0</v>
      </c>
      <c r="BK207" s="1126">
        <f t="shared" si="142"/>
        <v>0</v>
      </c>
      <c r="BL207" s="1126">
        <f t="shared" si="143"/>
        <v>0</v>
      </c>
      <c r="BM207" s="1131">
        <f t="shared" si="144"/>
        <v>0</v>
      </c>
    </row>
    <row r="208" spans="1:65" s="774" customFormat="1" ht="21" customHeight="1">
      <c r="A208" s="1113" t="s">
        <v>1119</v>
      </c>
      <c r="B208" s="1350" t="s">
        <v>1680</v>
      </c>
      <c r="C208" s="1524">
        <v>12479801</v>
      </c>
      <c r="D208" s="1556" t="s">
        <v>423</v>
      </c>
      <c r="E208" s="1547" t="s">
        <v>20</v>
      </c>
      <c r="F208" s="1191" t="s">
        <v>289</v>
      </c>
      <c r="G208" s="1191" t="s">
        <v>596</v>
      </c>
      <c r="H208" s="1191" t="s">
        <v>596</v>
      </c>
      <c r="I208" s="1249" t="s">
        <v>1702</v>
      </c>
      <c r="J208" s="1113" t="s">
        <v>991</v>
      </c>
      <c r="K208" s="1471">
        <v>43192</v>
      </c>
      <c r="L208" s="1472" t="s">
        <v>1454</v>
      </c>
      <c r="M208" s="1464"/>
      <c r="N208" s="1194" t="s">
        <v>914</v>
      </c>
      <c r="O208" s="1191" t="s">
        <v>94</v>
      </c>
      <c r="P208" s="1559" t="s">
        <v>63</v>
      </c>
      <c r="Q208" s="1191" t="s">
        <v>94</v>
      </c>
      <c r="R208" s="1182">
        <f>VLOOKUP($G$9:$G$278,TABULADOR!$D$6:$E$41,2,0)</f>
        <v>8.484</v>
      </c>
      <c r="S208" s="1177">
        <f t="shared" si="132"/>
        <v>3</v>
      </c>
      <c r="T208" s="945">
        <v>0</v>
      </c>
      <c r="U208" s="1177">
        <f t="shared" si="133"/>
        <v>3</v>
      </c>
      <c r="V208" s="1178">
        <f>VLOOKUP($U208,TABULADOR!$A$51:$B$74,2)</f>
        <v>0.06</v>
      </c>
      <c r="W208" s="1178">
        <v>0</v>
      </c>
      <c r="X208" s="1179">
        <v>2</v>
      </c>
      <c r="Y208" s="1157">
        <v>2</v>
      </c>
      <c r="Z208" s="1513">
        <v>15</v>
      </c>
      <c r="AA208" s="1126">
        <f t="shared" si="146"/>
        <v>4.24</v>
      </c>
      <c r="AB208" s="1126">
        <f t="shared" si="147"/>
        <v>0</v>
      </c>
      <c r="AC208" s="1126">
        <f t="shared" si="148"/>
        <v>0.25</v>
      </c>
      <c r="AD208" s="1126">
        <f>VLOOKUP($H$9:$H$1807,TABULADOR!$D$6:$E$41,2,0)-VLOOKUP($G$9:$G$1807,TABULADOR!$D$6:$E$41,2,0)</f>
        <v>0</v>
      </c>
      <c r="AE208" s="1126">
        <f>ROUND((TABULADOR!$D$67)*(GLOBAL!$Y208)/2,)</f>
        <v>2</v>
      </c>
      <c r="AF208" s="1126">
        <f>ROUND(((TABULADOR!$D$67)*(GLOBAL!$Y208)/2)*2,2)</f>
        <v>3.5</v>
      </c>
      <c r="AG208" s="1119"/>
      <c r="AH208" s="1127">
        <f t="shared" si="145"/>
        <v>6.49</v>
      </c>
      <c r="AI208" s="1195">
        <f t="shared" si="134"/>
        <v>0</v>
      </c>
      <c r="AJ208" s="1126">
        <v>0</v>
      </c>
      <c r="AK208" s="1126">
        <v>11.5</v>
      </c>
      <c r="AL208" s="1126"/>
      <c r="AM208" s="1181"/>
      <c r="AN208" s="1181"/>
      <c r="AO208" s="1127">
        <f t="shared" si="149"/>
        <v>0.24</v>
      </c>
      <c r="AP208" s="1127">
        <f t="shared" si="150"/>
        <v>0.06</v>
      </c>
      <c r="AQ208" s="1127">
        <f t="shared" si="151"/>
        <v>0.03</v>
      </c>
      <c r="AR208" s="1126">
        <f t="shared" si="152"/>
        <v>0.19</v>
      </c>
      <c r="AS208" s="1127">
        <f t="shared" si="153"/>
        <v>0.54</v>
      </c>
      <c r="AT208" s="1127">
        <f t="shared" si="154"/>
        <v>0.13</v>
      </c>
      <c r="AU208" s="1127">
        <f t="shared" si="155"/>
        <v>0.12</v>
      </c>
      <c r="AV208" s="1126">
        <f t="shared" si="156"/>
        <v>0.19</v>
      </c>
      <c r="AW208" s="1126">
        <f t="shared" si="157"/>
        <v>21.49</v>
      </c>
      <c r="AX208" s="1126">
        <f t="shared" si="158"/>
        <v>0.33</v>
      </c>
      <c r="AY208" s="1127"/>
      <c r="AZ208" s="1126">
        <f t="shared" si="159"/>
        <v>1.17</v>
      </c>
      <c r="BA208" s="1128">
        <f t="shared" si="160"/>
        <v>21.16</v>
      </c>
      <c r="BB208" s="1187"/>
      <c r="BC208" s="1171"/>
      <c r="BD208" s="1126">
        <f t="shared" si="135"/>
        <v>0</v>
      </c>
      <c r="BE208" s="1126">
        <f t="shared" si="136"/>
        <v>0</v>
      </c>
      <c r="BF208" s="1126">
        <f t="shared" si="137"/>
        <v>0</v>
      </c>
      <c r="BG208" s="1126">
        <f t="shared" si="138"/>
        <v>0</v>
      </c>
      <c r="BH208" s="1131">
        <f t="shared" si="139"/>
        <v>0</v>
      </c>
      <c r="BI208" s="1126">
        <f t="shared" si="140"/>
        <v>0</v>
      </c>
      <c r="BJ208" s="1126">
        <f t="shared" si="141"/>
        <v>0</v>
      </c>
      <c r="BK208" s="1126">
        <f t="shared" si="142"/>
        <v>0</v>
      </c>
      <c r="BL208" s="1126">
        <f t="shared" si="143"/>
        <v>0</v>
      </c>
      <c r="BM208" s="1131">
        <f t="shared" si="144"/>
        <v>0</v>
      </c>
    </row>
    <row r="209" spans="1:73" s="774" customFormat="1" ht="21" customHeight="1">
      <c r="A209" s="1113" t="s">
        <v>1119</v>
      </c>
      <c r="B209" s="1191" t="s">
        <v>1679</v>
      </c>
      <c r="C209" s="1524">
        <v>15025950</v>
      </c>
      <c r="D209" s="1556" t="s">
        <v>429</v>
      </c>
      <c r="E209" s="1546" t="s">
        <v>20</v>
      </c>
      <c r="F209" s="1191" t="s">
        <v>293</v>
      </c>
      <c r="G209" s="1191" t="s">
        <v>596</v>
      </c>
      <c r="H209" s="1191" t="s">
        <v>596</v>
      </c>
      <c r="I209" s="1174" t="s">
        <v>2292</v>
      </c>
      <c r="J209" s="1113" t="s">
        <v>991</v>
      </c>
      <c r="K209" s="1471">
        <v>43587</v>
      </c>
      <c r="L209" s="1472" t="s">
        <v>1460</v>
      </c>
      <c r="M209" s="1464"/>
      <c r="N209" s="1194" t="s">
        <v>914</v>
      </c>
      <c r="O209" s="1191" t="s">
        <v>46</v>
      </c>
      <c r="P209" s="1559" t="s">
        <v>63</v>
      </c>
      <c r="Q209" s="1191" t="s">
        <v>46</v>
      </c>
      <c r="R209" s="1182">
        <f>VLOOKUP($G$9:$G$278,TABULADOR!$D$6:$E$41,2,0)</f>
        <v>8.484</v>
      </c>
      <c r="S209" s="1177">
        <f t="shared" si="132"/>
        <v>2</v>
      </c>
      <c r="T209" s="945">
        <v>0</v>
      </c>
      <c r="U209" s="1177">
        <f t="shared" si="133"/>
        <v>2</v>
      </c>
      <c r="V209" s="1178">
        <f>VLOOKUP($U209,TABULADOR!$A$51:$B$74,2)</f>
        <v>0.04</v>
      </c>
      <c r="W209" s="1178">
        <v>0</v>
      </c>
      <c r="X209" s="1179">
        <v>0</v>
      </c>
      <c r="Y209" s="1157">
        <v>0</v>
      </c>
      <c r="Z209" s="1513">
        <v>15</v>
      </c>
      <c r="AA209" s="1126">
        <f t="shared" si="146"/>
        <v>4.24</v>
      </c>
      <c r="AB209" s="1126">
        <f t="shared" si="147"/>
        <v>0</v>
      </c>
      <c r="AC209" s="1126">
        <f t="shared" si="148"/>
        <v>0.17</v>
      </c>
      <c r="AD209" s="1126">
        <f>VLOOKUP($H$9:$H$1807,TABULADOR!$D$6:$E$41,2,0)-VLOOKUP($G$9:$G$1807,TABULADOR!$D$6:$E$41,2,0)</f>
        <v>0</v>
      </c>
      <c r="AE209" s="1126">
        <f>ROUND((TABULADOR!$D$67)*(GLOBAL!$Y209)/2,)</f>
        <v>0</v>
      </c>
      <c r="AF209" s="1126">
        <f>ROUND(((TABULADOR!$D$67)*(GLOBAL!$Y209)/2)*2,2)</f>
        <v>0</v>
      </c>
      <c r="AG209" s="1119"/>
      <c r="AH209" s="1127">
        <f t="shared" si="145"/>
        <v>4.41</v>
      </c>
      <c r="AI209" s="1195">
        <f t="shared" si="134"/>
        <v>0</v>
      </c>
      <c r="AJ209" s="1126">
        <v>0</v>
      </c>
      <c r="AK209" s="1126">
        <v>11.5</v>
      </c>
      <c r="AL209" s="1126"/>
      <c r="AM209" s="1181"/>
      <c r="AN209" s="1181"/>
      <c r="AO209" s="1127">
        <f t="shared" si="149"/>
        <v>0.16</v>
      </c>
      <c r="AP209" s="1127">
        <f t="shared" si="150"/>
        <v>0.04</v>
      </c>
      <c r="AQ209" s="1127">
        <f t="shared" si="151"/>
        <v>0.02</v>
      </c>
      <c r="AR209" s="1126">
        <f t="shared" si="152"/>
        <v>0.13</v>
      </c>
      <c r="AS209" s="1127">
        <f t="shared" si="153"/>
        <v>0.36</v>
      </c>
      <c r="AT209" s="1127">
        <f t="shared" si="154"/>
        <v>0.09</v>
      </c>
      <c r="AU209" s="1127">
        <f t="shared" si="155"/>
        <v>0.08</v>
      </c>
      <c r="AV209" s="1126">
        <f t="shared" si="156"/>
        <v>0.13</v>
      </c>
      <c r="AW209" s="1126">
        <f t="shared" si="157"/>
        <v>15.91</v>
      </c>
      <c r="AX209" s="1126">
        <f t="shared" si="158"/>
        <v>0.22</v>
      </c>
      <c r="AY209" s="1127"/>
      <c r="AZ209" s="1126">
        <f t="shared" si="159"/>
        <v>0.79</v>
      </c>
      <c r="BA209" s="1128">
        <f t="shared" si="160"/>
        <v>15.69</v>
      </c>
      <c r="BB209" s="1187"/>
      <c r="BC209" s="1171"/>
      <c r="BD209" s="1126">
        <f t="shared" si="135"/>
        <v>0</v>
      </c>
      <c r="BE209" s="1126">
        <f t="shared" si="136"/>
        <v>0</v>
      </c>
      <c r="BF209" s="1126">
        <f t="shared" si="137"/>
        <v>0</v>
      </c>
      <c r="BG209" s="1126">
        <f t="shared" si="138"/>
        <v>0</v>
      </c>
      <c r="BH209" s="1131">
        <f t="shared" si="139"/>
        <v>0</v>
      </c>
      <c r="BI209" s="1126">
        <f t="shared" si="140"/>
        <v>0</v>
      </c>
      <c r="BJ209" s="1126">
        <f t="shared" si="141"/>
        <v>0</v>
      </c>
      <c r="BK209" s="1126">
        <f t="shared" si="142"/>
        <v>0</v>
      </c>
      <c r="BL209" s="1126">
        <f t="shared" si="143"/>
        <v>0</v>
      </c>
      <c r="BM209" s="1131">
        <f t="shared" si="144"/>
        <v>0</v>
      </c>
    </row>
    <row r="210" spans="1:73" s="774" customFormat="1" ht="21" customHeight="1">
      <c r="A210" s="1113" t="s">
        <v>1119</v>
      </c>
      <c r="B210" s="1350" t="s">
        <v>1680</v>
      </c>
      <c r="C210" s="1524">
        <v>15317507</v>
      </c>
      <c r="D210" s="1556" t="s">
        <v>430</v>
      </c>
      <c r="E210" s="1546" t="s">
        <v>20</v>
      </c>
      <c r="F210" s="1191" t="s">
        <v>1815</v>
      </c>
      <c r="G210" s="1191" t="s">
        <v>596</v>
      </c>
      <c r="H210" s="1191" t="s">
        <v>596</v>
      </c>
      <c r="I210" s="1249" t="s">
        <v>1814</v>
      </c>
      <c r="J210" s="1113" t="s">
        <v>991</v>
      </c>
      <c r="K210" s="1471">
        <v>43374</v>
      </c>
      <c r="L210" s="1472" t="s">
        <v>1461</v>
      </c>
      <c r="M210" s="1464"/>
      <c r="N210" s="1194" t="s">
        <v>914</v>
      </c>
      <c r="O210" s="1191" t="s">
        <v>25</v>
      </c>
      <c r="P210" s="1559" t="s">
        <v>63</v>
      </c>
      <c r="Q210" s="1189" t="s">
        <v>25</v>
      </c>
      <c r="R210" s="1182">
        <f>VLOOKUP($G$9:$G$278,TABULADOR!$D$6:$E$41,2,0)</f>
        <v>8.484</v>
      </c>
      <c r="S210" s="1177">
        <f t="shared" si="132"/>
        <v>3</v>
      </c>
      <c r="T210" s="945">
        <v>0</v>
      </c>
      <c r="U210" s="1177">
        <f t="shared" si="133"/>
        <v>3</v>
      </c>
      <c r="V210" s="1178">
        <f>VLOOKUP($U210,TABULADOR!$A$51:$B$74,2)</f>
        <v>0.06</v>
      </c>
      <c r="W210" s="1178">
        <v>0</v>
      </c>
      <c r="X210" s="1179">
        <v>0</v>
      </c>
      <c r="Y210" s="1157">
        <v>0</v>
      </c>
      <c r="Z210" s="1513">
        <v>15</v>
      </c>
      <c r="AA210" s="1126">
        <f t="shared" si="146"/>
        <v>4.24</v>
      </c>
      <c r="AB210" s="1126">
        <f t="shared" si="147"/>
        <v>0</v>
      </c>
      <c r="AC210" s="1126">
        <f t="shared" si="148"/>
        <v>0.25</v>
      </c>
      <c r="AD210" s="1126">
        <f>VLOOKUP($H$9:$H$1807,TABULADOR!$D$6:$E$41,2,0)-VLOOKUP($G$9:$G$1807,TABULADOR!$D$6:$E$41,2,0)</f>
        <v>0</v>
      </c>
      <c r="AE210" s="1126">
        <f>ROUND((TABULADOR!$D$67)*(GLOBAL!$Y210)/2,)</f>
        <v>0</v>
      </c>
      <c r="AF210" s="1126">
        <f>ROUND(((TABULADOR!$D$67)*(GLOBAL!$Y210)/2)*2,2)</f>
        <v>0</v>
      </c>
      <c r="AG210" s="1119"/>
      <c r="AH210" s="1127">
        <f t="shared" si="145"/>
        <v>4.49</v>
      </c>
      <c r="AI210" s="1195">
        <f t="shared" si="134"/>
        <v>0</v>
      </c>
      <c r="AJ210" s="1126">
        <v>0</v>
      </c>
      <c r="AK210" s="1126">
        <v>11.5</v>
      </c>
      <c r="AL210" s="1126"/>
      <c r="AM210" s="1181"/>
      <c r="AN210" s="1181"/>
      <c r="AO210" s="1127">
        <f t="shared" si="149"/>
        <v>0.17</v>
      </c>
      <c r="AP210" s="1127">
        <f t="shared" si="150"/>
        <v>0.04</v>
      </c>
      <c r="AQ210" s="1127">
        <f t="shared" si="151"/>
        <v>0.02</v>
      </c>
      <c r="AR210" s="1126">
        <f t="shared" si="152"/>
        <v>0.13</v>
      </c>
      <c r="AS210" s="1127">
        <f t="shared" si="153"/>
        <v>0.38</v>
      </c>
      <c r="AT210" s="1127">
        <f t="shared" si="154"/>
        <v>0.09</v>
      </c>
      <c r="AU210" s="1127">
        <f t="shared" si="155"/>
        <v>0.08</v>
      </c>
      <c r="AV210" s="1126">
        <f t="shared" si="156"/>
        <v>0.13</v>
      </c>
      <c r="AW210" s="1126">
        <f t="shared" si="157"/>
        <v>15.99</v>
      </c>
      <c r="AX210" s="1126">
        <f t="shared" si="158"/>
        <v>0.23</v>
      </c>
      <c r="AY210" s="1127"/>
      <c r="AZ210" s="1126">
        <f t="shared" si="159"/>
        <v>0.81</v>
      </c>
      <c r="BA210" s="1128">
        <f t="shared" si="160"/>
        <v>15.76</v>
      </c>
      <c r="BB210" s="1187"/>
      <c r="BC210" s="1171"/>
      <c r="BD210" s="1126">
        <f t="shared" si="135"/>
        <v>0</v>
      </c>
      <c r="BE210" s="1126">
        <f t="shared" si="136"/>
        <v>0</v>
      </c>
      <c r="BF210" s="1126">
        <f t="shared" si="137"/>
        <v>0</v>
      </c>
      <c r="BG210" s="1126">
        <f t="shared" si="138"/>
        <v>0</v>
      </c>
      <c r="BH210" s="1131">
        <f t="shared" si="139"/>
        <v>0</v>
      </c>
      <c r="BI210" s="1126">
        <f t="shared" si="140"/>
        <v>0</v>
      </c>
      <c r="BJ210" s="1126">
        <f t="shared" si="141"/>
        <v>0</v>
      </c>
      <c r="BK210" s="1126">
        <f t="shared" si="142"/>
        <v>0</v>
      </c>
      <c r="BL210" s="1126">
        <f t="shared" si="143"/>
        <v>0</v>
      </c>
      <c r="BM210" s="1131">
        <f t="shared" si="144"/>
        <v>0</v>
      </c>
    </row>
    <row r="211" spans="1:73" s="774" customFormat="1" ht="21" customHeight="1">
      <c r="A211" s="1113" t="s">
        <v>1119</v>
      </c>
      <c r="B211" s="1191" t="s">
        <v>972</v>
      </c>
      <c r="C211" s="1524">
        <v>16577852</v>
      </c>
      <c r="D211" s="1556" t="s">
        <v>431</v>
      </c>
      <c r="E211" s="1546" t="s">
        <v>34</v>
      </c>
      <c r="F211" s="1191" t="s">
        <v>104</v>
      </c>
      <c r="G211" s="1194" t="s">
        <v>290</v>
      </c>
      <c r="H211" s="1194" t="s">
        <v>290</v>
      </c>
      <c r="I211" s="1363" t="s">
        <v>161</v>
      </c>
      <c r="J211" s="1113" t="s">
        <v>991</v>
      </c>
      <c r="K211" s="1471">
        <v>43497</v>
      </c>
      <c r="L211" s="1464"/>
      <c r="M211" s="1472" t="s">
        <v>1537</v>
      </c>
      <c r="N211" s="1211" t="s">
        <v>974</v>
      </c>
      <c r="O211" s="1191" t="s">
        <v>1714</v>
      </c>
      <c r="P211" s="1559" t="s">
        <v>63</v>
      </c>
      <c r="Q211" s="1189" t="s">
        <v>25</v>
      </c>
      <c r="R211" s="1182">
        <f>VLOOKUP($G$9:$G$278,TABULADOR!$D$6:$E$41,2,0)</f>
        <v>7</v>
      </c>
      <c r="S211" s="1177">
        <f t="shared" si="132"/>
        <v>3</v>
      </c>
      <c r="T211" s="945">
        <v>0</v>
      </c>
      <c r="U211" s="1177">
        <f t="shared" si="133"/>
        <v>3</v>
      </c>
      <c r="V211" s="1178">
        <f>VLOOKUP($U211,TABULADOR!$A$51:$B$74,2)</f>
        <v>0.06</v>
      </c>
      <c r="W211" s="1178">
        <v>0</v>
      </c>
      <c r="X211" s="1179">
        <v>0</v>
      </c>
      <c r="Y211" s="1157">
        <v>0</v>
      </c>
      <c r="Z211" s="1513">
        <v>15</v>
      </c>
      <c r="AA211" s="1126">
        <f t="shared" si="146"/>
        <v>3.5</v>
      </c>
      <c r="AB211" s="1126">
        <f t="shared" si="147"/>
        <v>0</v>
      </c>
      <c r="AC211" s="1126">
        <f t="shared" si="148"/>
        <v>0.21</v>
      </c>
      <c r="AD211" s="1126">
        <f>VLOOKUP($H$9:$H$1807,TABULADOR!$D$6:$E$41,2,0)-VLOOKUP($G$9:$G$1807,TABULADOR!$D$6:$E$41,2,0)</f>
        <v>0</v>
      </c>
      <c r="AE211" s="1126">
        <f>ROUND((TABULADOR!$D$67)*(GLOBAL!$Y211)/2,)</f>
        <v>0</v>
      </c>
      <c r="AF211" s="1126">
        <f>ROUND(((TABULADOR!$D$67)*(GLOBAL!$Y211)/2)*2,2)</f>
        <v>0</v>
      </c>
      <c r="AG211" s="1119"/>
      <c r="AH211" s="1127">
        <f t="shared" si="145"/>
        <v>3.71</v>
      </c>
      <c r="AI211" s="1195">
        <f t="shared" si="134"/>
        <v>12.366666666666665</v>
      </c>
      <c r="AJ211" s="1126">
        <v>0</v>
      </c>
      <c r="AK211" s="1126">
        <v>11.5</v>
      </c>
      <c r="AL211" s="1126"/>
      <c r="AM211" s="1181"/>
      <c r="AN211" s="1181"/>
      <c r="AO211" s="1127">
        <f t="shared" si="149"/>
        <v>0.14000000000000001</v>
      </c>
      <c r="AP211" s="1127">
        <f t="shared" si="150"/>
        <v>0.16</v>
      </c>
      <c r="AQ211" s="1127">
        <f t="shared" si="151"/>
        <v>0.02</v>
      </c>
      <c r="AR211" s="1126">
        <f t="shared" si="152"/>
        <v>0.11</v>
      </c>
      <c r="AS211" s="1127">
        <f t="shared" si="153"/>
        <v>0.32</v>
      </c>
      <c r="AT211" s="1127">
        <f t="shared" si="154"/>
        <v>0.32</v>
      </c>
      <c r="AU211" s="1127">
        <f t="shared" si="155"/>
        <v>0.08</v>
      </c>
      <c r="AV211" s="1126">
        <f t="shared" si="156"/>
        <v>0.11</v>
      </c>
      <c r="AW211" s="1126">
        <f t="shared" si="157"/>
        <v>27.58</v>
      </c>
      <c r="AX211" s="1126">
        <f t="shared" si="158"/>
        <v>0.32</v>
      </c>
      <c r="AY211" s="1127"/>
      <c r="AZ211" s="1126">
        <f t="shared" si="159"/>
        <v>0.94</v>
      </c>
      <c r="BA211" s="1128">
        <f t="shared" si="160"/>
        <v>27.26</v>
      </c>
      <c r="BB211" s="1187"/>
      <c r="BC211" s="1171"/>
      <c r="BD211" s="1126">
        <f t="shared" si="135"/>
        <v>0</v>
      </c>
      <c r="BE211" s="1126">
        <f t="shared" si="136"/>
        <v>0</v>
      </c>
      <c r="BF211" s="1126">
        <f t="shared" si="137"/>
        <v>0</v>
      </c>
      <c r="BG211" s="1126">
        <f t="shared" si="138"/>
        <v>0</v>
      </c>
      <c r="BH211" s="1131">
        <f t="shared" si="139"/>
        <v>0</v>
      </c>
      <c r="BI211" s="1126">
        <f t="shared" si="140"/>
        <v>0</v>
      </c>
      <c r="BJ211" s="1126">
        <f t="shared" si="141"/>
        <v>0</v>
      </c>
      <c r="BK211" s="1126">
        <f t="shared" si="142"/>
        <v>0</v>
      </c>
      <c r="BL211" s="1126">
        <f t="shared" si="143"/>
        <v>0</v>
      </c>
      <c r="BM211" s="1131">
        <f t="shared" si="144"/>
        <v>0</v>
      </c>
    </row>
    <row r="212" spans="1:73" s="774" customFormat="1" ht="21" customHeight="1">
      <c r="A212" s="1113" t="s">
        <v>1119</v>
      </c>
      <c r="B212" s="1191" t="s">
        <v>1679</v>
      </c>
      <c r="C212" s="1524">
        <v>16591749</v>
      </c>
      <c r="D212" s="1556" t="s">
        <v>432</v>
      </c>
      <c r="E212" s="1546" t="s">
        <v>20</v>
      </c>
      <c r="F212" s="1191" t="s">
        <v>1815</v>
      </c>
      <c r="G212" s="1194" t="s">
        <v>433</v>
      </c>
      <c r="H212" s="1194" t="s">
        <v>433</v>
      </c>
      <c r="I212" s="1249" t="s">
        <v>1814</v>
      </c>
      <c r="J212" s="1113" t="s">
        <v>991</v>
      </c>
      <c r="K212" s="1471">
        <v>43709</v>
      </c>
      <c r="L212" s="1472" t="s">
        <v>1462</v>
      </c>
      <c r="M212" s="1464"/>
      <c r="N212" s="1194" t="s">
        <v>914</v>
      </c>
      <c r="O212" s="1191" t="s">
        <v>25</v>
      </c>
      <c r="P212" s="1559" t="s">
        <v>63</v>
      </c>
      <c r="Q212" s="1189" t="s">
        <v>25</v>
      </c>
      <c r="R212" s="1182">
        <f>VLOOKUP($G$9:$G$278,TABULADOR!$D$6:$E$41,2,0)</f>
        <v>9.968</v>
      </c>
      <c r="S212" s="1177">
        <f t="shared" si="132"/>
        <v>2</v>
      </c>
      <c r="T212" s="945">
        <v>0</v>
      </c>
      <c r="U212" s="1177">
        <f t="shared" si="133"/>
        <v>2</v>
      </c>
      <c r="V212" s="1178">
        <f>VLOOKUP($U212,TABULADOR!$A$51:$B$74,2)</f>
        <v>0.04</v>
      </c>
      <c r="W212" s="1178">
        <v>0</v>
      </c>
      <c r="X212" s="1179">
        <v>0</v>
      </c>
      <c r="Y212" s="1157">
        <v>0</v>
      </c>
      <c r="Z212" s="1513">
        <v>15</v>
      </c>
      <c r="AA212" s="1126">
        <f t="shared" si="146"/>
        <v>4.9800000000000004</v>
      </c>
      <c r="AB212" s="1126">
        <f t="shared" si="147"/>
        <v>0</v>
      </c>
      <c r="AC212" s="1126">
        <f t="shared" si="148"/>
        <v>0.2</v>
      </c>
      <c r="AD212" s="1126">
        <f>VLOOKUP($H$9:$H$1807,TABULADOR!$D$6:$E$41,2,0)-VLOOKUP($G$9:$G$1807,TABULADOR!$D$6:$E$41,2,0)</f>
        <v>0</v>
      </c>
      <c r="AE212" s="1126">
        <f>ROUND((TABULADOR!$D$67)*(GLOBAL!$Y212)/2,)</f>
        <v>0</v>
      </c>
      <c r="AF212" s="1126">
        <f>ROUND(((TABULADOR!$D$67)*(GLOBAL!$Y212)/2)*2,2)</f>
        <v>0</v>
      </c>
      <c r="AG212" s="1119"/>
      <c r="AH212" s="1127">
        <f t="shared" si="145"/>
        <v>5.1800000000000006</v>
      </c>
      <c r="AI212" s="1195">
        <f t="shared" si="134"/>
        <v>0</v>
      </c>
      <c r="AJ212" s="1126">
        <v>0</v>
      </c>
      <c r="AK212" s="1126">
        <v>11.5</v>
      </c>
      <c r="AL212" s="1126"/>
      <c r="AM212" s="1181"/>
      <c r="AN212" s="1181"/>
      <c r="AO212" s="1127">
        <f t="shared" si="149"/>
        <v>0.19</v>
      </c>
      <c r="AP212" s="1127">
        <f t="shared" si="150"/>
        <v>0.05</v>
      </c>
      <c r="AQ212" s="1127">
        <f t="shared" si="151"/>
        <v>0.02</v>
      </c>
      <c r="AR212" s="1126">
        <f t="shared" si="152"/>
        <v>0.16</v>
      </c>
      <c r="AS212" s="1127">
        <f t="shared" si="153"/>
        <v>0.43</v>
      </c>
      <c r="AT212" s="1127">
        <f t="shared" si="154"/>
        <v>0.1</v>
      </c>
      <c r="AU212" s="1127">
        <f t="shared" si="155"/>
        <v>0.08</v>
      </c>
      <c r="AV212" s="1126">
        <f t="shared" si="156"/>
        <v>0.16</v>
      </c>
      <c r="AW212" s="1126">
        <f t="shared" si="157"/>
        <v>16.68</v>
      </c>
      <c r="AX212" s="1126">
        <f t="shared" si="158"/>
        <v>0.26</v>
      </c>
      <c r="AY212" s="1127"/>
      <c r="AZ212" s="1126">
        <f t="shared" si="159"/>
        <v>0.93</v>
      </c>
      <c r="BA212" s="1128">
        <f t="shared" si="160"/>
        <v>16.420000000000002</v>
      </c>
      <c r="BB212" s="1187"/>
      <c r="BC212" s="1171"/>
      <c r="BD212" s="1126">
        <f t="shared" si="135"/>
        <v>0</v>
      </c>
      <c r="BE212" s="1126">
        <f t="shared" si="136"/>
        <v>0</v>
      </c>
      <c r="BF212" s="1126">
        <f t="shared" si="137"/>
        <v>0</v>
      </c>
      <c r="BG212" s="1126">
        <f t="shared" si="138"/>
        <v>0</v>
      </c>
      <c r="BH212" s="1131">
        <f t="shared" si="139"/>
        <v>0</v>
      </c>
      <c r="BI212" s="1126">
        <f t="shared" si="140"/>
        <v>0</v>
      </c>
      <c r="BJ212" s="1126">
        <f t="shared" si="141"/>
        <v>0</v>
      </c>
      <c r="BK212" s="1126">
        <f t="shared" si="142"/>
        <v>0</v>
      </c>
      <c r="BL212" s="1126">
        <f t="shared" si="143"/>
        <v>0</v>
      </c>
      <c r="BM212" s="1131">
        <f t="shared" si="144"/>
        <v>0</v>
      </c>
    </row>
    <row r="213" spans="1:73" s="774" customFormat="1" ht="21" customHeight="1">
      <c r="A213" s="1113" t="s">
        <v>1119</v>
      </c>
      <c r="B213" s="1350" t="s">
        <v>1680</v>
      </c>
      <c r="C213" s="1524">
        <v>17095048</v>
      </c>
      <c r="D213" s="1556" t="s">
        <v>434</v>
      </c>
      <c r="E213" s="1547" t="s">
        <v>34</v>
      </c>
      <c r="F213" s="1191" t="s">
        <v>293</v>
      </c>
      <c r="G213" s="1191" t="s">
        <v>596</v>
      </c>
      <c r="H213" s="1191" t="s">
        <v>596</v>
      </c>
      <c r="I213" s="1174" t="s">
        <v>2292</v>
      </c>
      <c r="J213" s="1113" t="s">
        <v>991</v>
      </c>
      <c r="K213" s="1471">
        <v>43252</v>
      </c>
      <c r="L213" s="1472" t="s">
        <v>1463</v>
      </c>
      <c r="M213" s="1464"/>
      <c r="N213" s="1194" t="s">
        <v>914</v>
      </c>
      <c r="O213" s="1191" t="s">
        <v>67</v>
      </c>
      <c r="P213" s="1559" t="s">
        <v>63</v>
      </c>
      <c r="Q213" s="1191" t="s">
        <v>67</v>
      </c>
      <c r="R213" s="1182">
        <f>VLOOKUP($G$9:$G$278,TABULADOR!$D$6:$E$41,2,0)</f>
        <v>8.484</v>
      </c>
      <c r="S213" s="1177">
        <f t="shared" si="132"/>
        <v>3</v>
      </c>
      <c r="T213" s="945">
        <v>0</v>
      </c>
      <c r="U213" s="1177">
        <f t="shared" si="133"/>
        <v>3</v>
      </c>
      <c r="V213" s="1178">
        <f>VLOOKUP($U213,TABULADOR!$A$51:$B$74,2)</f>
        <v>0.06</v>
      </c>
      <c r="W213" s="1178">
        <v>0</v>
      </c>
      <c r="X213" s="1179">
        <v>4</v>
      </c>
      <c r="Y213" s="1157">
        <v>4</v>
      </c>
      <c r="Z213" s="1513">
        <v>15</v>
      </c>
      <c r="AA213" s="1126">
        <f t="shared" si="146"/>
        <v>4.24</v>
      </c>
      <c r="AB213" s="1126">
        <f t="shared" si="147"/>
        <v>0</v>
      </c>
      <c r="AC213" s="1126">
        <f t="shared" si="148"/>
        <v>0.25</v>
      </c>
      <c r="AD213" s="1126">
        <f>VLOOKUP($H$9:$H$1807,TABULADOR!$D$6:$E$41,2,0)-VLOOKUP($G$9:$G$1807,TABULADOR!$D$6:$E$41,2,0)</f>
        <v>0</v>
      </c>
      <c r="AE213" s="1126">
        <f>ROUND((TABULADOR!$D$67)*(GLOBAL!$Y213)/2,)</f>
        <v>4</v>
      </c>
      <c r="AF213" s="1126">
        <f>ROUND(((TABULADOR!$D$67)*(GLOBAL!$Y213)/2)*2,2)</f>
        <v>7</v>
      </c>
      <c r="AG213" s="1119"/>
      <c r="AH213" s="1127">
        <f t="shared" si="145"/>
        <v>8.49</v>
      </c>
      <c r="AI213" s="1195">
        <f t="shared" si="134"/>
        <v>0</v>
      </c>
      <c r="AJ213" s="1126">
        <v>0</v>
      </c>
      <c r="AK213" s="1126">
        <v>11.5</v>
      </c>
      <c r="AL213" s="1126"/>
      <c r="AM213" s="1181"/>
      <c r="AN213" s="1181"/>
      <c r="AO213" s="1127">
        <f t="shared" si="149"/>
        <v>0.31</v>
      </c>
      <c r="AP213" s="1127">
        <f t="shared" si="150"/>
        <v>0.08</v>
      </c>
      <c r="AQ213" s="1127">
        <f t="shared" si="151"/>
        <v>0.04</v>
      </c>
      <c r="AR213" s="1126">
        <f t="shared" si="152"/>
        <v>0.25</v>
      </c>
      <c r="AS213" s="1127">
        <f t="shared" si="153"/>
        <v>0.7</v>
      </c>
      <c r="AT213" s="1127">
        <f t="shared" si="154"/>
        <v>0.17</v>
      </c>
      <c r="AU213" s="1127">
        <f t="shared" si="155"/>
        <v>0.16</v>
      </c>
      <c r="AV213" s="1126">
        <f t="shared" si="156"/>
        <v>0.25</v>
      </c>
      <c r="AW213" s="1126">
        <f t="shared" si="157"/>
        <v>26.99</v>
      </c>
      <c r="AX213" s="1126">
        <f t="shared" si="158"/>
        <v>0.43</v>
      </c>
      <c r="AY213" s="1127"/>
      <c r="AZ213" s="1126">
        <f t="shared" si="159"/>
        <v>1.53</v>
      </c>
      <c r="BA213" s="1128">
        <f t="shared" si="160"/>
        <v>26.56</v>
      </c>
      <c r="BB213" s="1187"/>
      <c r="BC213" s="1171"/>
      <c r="BD213" s="1126">
        <f t="shared" si="135"/>
        <v>0</v>
      </c>
      <c r="BE213" s="1126">
        <f t="shared" si="136"/>
        <v>0</v>
      </c>
      <c r="BF213" s="1126">
        <f t="shared" si="137"/>
        <v>0</v>
      </c>
      <c r="BG213" s="1126">
        <f t="shared" si="138"/>
        <v>0</v>
      </c>
      <c r="BH213" s="1131">
        <f t="shared" si="139"/>
        <v>0</v>
      </c>
      <c r="BI213" s="1126">
        <f t="shared" si="140"/>
        <v>0</v>
      </c>
      <c r="BJ213" s="1126">
        <f t="shared" si="141"/>
        <v>0</v>
      </c>
      <c r="BK213" s="1126">
        <f t="shared" si="142"/>
        <v>0</v>
      </c>
      <c r="BL213" s="1126">
        <f t="shared" si="143"/>
        <v>0</v>
      </c>
      <c r="BM213" s="1131">
        <f t="shared" si="144"/>
        <v>0</v>
      </c>
    </row>
    <row r="214" spans="1:73" s="774" customFormat="1" ht="21" customHeight="1">
      <c r="A214" s="1113" t="s">
        <v>1119</v>
      </c>
      <c r="B214" s="1350" t="s">
        <v>1680</v>
      </c>
      <c r="C214" s="1524">
        <v>17352685</v>
      </c>
      <c r="D214" s="1556" t="s">
        <v>435</v>
      </c>
      <c r="E214" s="1546" t="s">
        <v>34</v>
      </c>
      <c r="F214" s="1191" t="s">
        <v>293</v>
      </c>
      <c r="G214" s="1191" t="s">
        <v>596</v>
      </c>
      <c r="H214" s="1191" t="s">
        <v>596</v>
      </c>
      <c r="I214" s="1174" t="s">
        <v>2292</v>
      </c>
      <c r="J214" s="1113" t="s">
        <v>991</v>
      </c>
      <c r="K214" s="1471">
        <v>43252</v>
      </c>
      <c r="L214" s="1472" t="s">
        <v>1464</v>
      </c>
      <c r="M214" s="1464"/>
      <c r="N214" s="1194" t="s">
        <v>914</v>
      </c>
      <c r="O214" s="1191" t="s">
        <v>70</v>
      </c>
      <c r="P214" s="1559" t="s">
        <v>63</v>
      </c>
      <c r="Q214" s="1191" t="s">
        <v>70</v>
      </c>
      <c r="R214" s="1182">
        <f>VLOOKUP($G$9:$G$278,TABULADOR!$D$6:$E$41,2,0)</f>
        <v>8.484</v>
      </c>
      <c r="S214" s="1177">
        <f t="shared" si="132"/>
        <v>3</v>
      </c>
      <c r="T214" s="945">
        <v>0</v>
      </c>
      <c r="U214" s="1177">
        <f t="shared" si="133"/>
        <v>3</v>
      </c>
      <c r="V214" s="1178">
        <f>VLOOKUP($U214,TABULADOR!$A$51:$B$74,2)</f>
        <v>0.06</v>
      </c>
      <c r="W214" s="1178">
        <v>0</v>
      </c>
      <c r="X214" s="1179">
        <v>2</v>
      </c>
      <c r="Y214" s="1157">
        <v>2</v>
      </c>
      <c r="Z214" s="1513">
        <v>15</v>
      </c>
      <c r="AA214" s="1126">
        <f t="shared" si="146"/>
        <v>4.24</v>
      </c>
      <c r="AB214" s="1126">
        <f t="shared" si="147"/>
        <v>0</v>
      </c>
      <c r="AC214" s="1126">
        <f t="shared" si="148"/>
        <v>0.25</v>
      </c>
      <c r="AD214" s="1126">
        <f>VLOOKUP($H$9:$H$1807,TABULADOR!$D$6:$E$41,2,0)-VLOOKUP($G$9:$G$1807,TABULADOR!$D$6:$E$41,2,0)</f>
        <v>0</v>
      </c>
      <c r="AE214" s="1126">
        <f>ROUND((TABULADOR!$D$67)*(GLOBAL!$Y214)/2,)</f>
        <v>2</v>
      </c>
      <c r="AF214" s="1126">
        <f>ROUND(((TABULADOR!$D$67)*(GLOBAL!$Y214)/2)*2,2)</f>
        <v>3.5</v>
      </c>
      <c r="AG214" s="1119"/>
      <c r="AH214" s="1127">
        <f t="shared" si="145"/>
        <v>6.49</v>
      </c>
      <c r="AI214" s="1195">
        <f t="shared" si="134"/>
        <v>0</v>
      </c>
      <c r="AJ214" s="1126">
        <v>0</v>
      </c>
      <c r="AK214" s="1126">
        <v>11.5</v>
      </c>
      <c r="AL214" s="1126"/>
      <c r="AM214" s="1181"/>
      <c r="AN214" s="1181"/>
      <c r="AO214" s="1127">
        <f t="shared" si="149"/>
        <v>0.24</v>
      </c>
      <c r="AP214" s="1127">
        <f t="shared" si="150"/>
        <v>0.06</v>
      </c>
      <c r="AQ214" s="1127">
        <f t="shared" si="151"/>
        <v>0.03</v>
      </c>
      <c r="AR214" s="1126">
        <f t="shared" si="152"/>
        <v>0.19</v>
      </c>
      <c r="AS214" s="1127">
        <f t="shared" si="153"/>
        <v>0.54</v>
      </c>
      <c r="AT214" s="1127">
        <f t="shared" si="154"/>
        <v>0.13</v>
      </c>
      <c r="AU214" s="1127">
        <f t="shared" si="155"/>
        <v>0.12</v>
      </c>
      <c r="AV214" s="1126">
        <f t="shared" si="156"/>
        <v>0.19</v>
      </c>
      <c r="AW214" s="1126">
        <f t="shared" si="157"/>
        <v>21.49</v>
      </c>
      <c r="AX214" s="1126">
        <f t="shared" si="158"/>
        <v>0.33</v>
      </c>
      <c r="AY214" s="1127"/>
      <c r="AZ214" s="1126">
        <f t="shared" si="159"/>
        <v>1.17</v>
      </c>
      <c r="BA214" s="1128">
        <f t="shared" si="160"/>
        <v>21.16</v>
      </c>
      <c r="BB214" s="1187"/>
      <c r="BC214" s="1171"/>
      <c r="BD214" s="1126">
        <f t="shared" si="135"/>
        <v>0</v>
      </c>
      <c r="BE214" s="1126">
        <f t="shared" si="136"/>
        <v>0</v>
      </c>
      <c r="BF214" s="1126">
        <f t="shared" si="137"/>
        <v>0</v>
      </c>
      <c r="BG214" s="1126">
        <f t="shared" si="138"/>
        <v>0</v>
      </c>
      <c r="BH214" s="1131">
        <f t="shared" si="139"/>
        <v>0</v>
      </c>
      <c r="BI214" s="1126">
        <f t="shared" si="140"/>
        <v>0</v>
      </c>
      <c r="BJ214" s="1126">
        <f t="shared" si="141"/>
        <v>0</v>
      </c>
      <c r="BK214" s="1126">
        <f t="shared" si="142"/>
        <v>0</v>
      </c>
      <c r="BL214" s="1126">
        <f t="shared" si="143"/>
        <v>0</v>
      </c>
      <c r="BM214" s="1131">
        <f t="shared" si="144"/>
        <v>0</v>
      </c>
    </row>
    <row r="215" spans="1:73" ht="21" customHeight="1">
      <c r="A215" s="1113" t="s">
        <v>1119</v>
      </c>
      <c r="B215" s="1142" t="s">
        <v>1679</v>
      </c>
      <c r="C215" s="1520">
        <v>19806280</v>
      </c>
      <c r="D215" s="1555" t="s">
        <v>436</v>
      </c>
      <c r="E215" s="1542" t="s">
        <v>20</v>
      </c>
      <c r="F215" s="1169" t="s">
        <v>293</v>
      </c>
      <c r="G215" s="1169" t="s">
        <v>596</v>
      </c>
      <c r="H215" s="1169" t="s">
        <v>596</v>
      </c>
      <c r="I215" s="1174" t="s">
        <v>2292</v>
      </c>
      <c r="J215" s="1113" t="s">
        <v>991</v>
      </c>
      <c r="K215" s="1462">
        <v>43525</v>
      </c>
      <c r="L215" s="1463" t="s">
        <v>1465</v>
      </c>
      <c r="M215" s="1464"/>
      <c r="N215" s="1146" t="s">
        <v>914</v>
      </c>
      <c r="O215" s="1169" t="s">
        <v>52</v>
      </c>
      <c r="P215" s="1559" t="s">
        <v>63</v>
      </c>
      <c r="Q215" s="1169" t="s">
        <v>52</v>
      </c>
      <c r="R215" s="1127">
        <f>VLOOKUP($G$9:$G$278,TABULADOR!$D$6:$E$41,2,0)</f>
        <v>8.484</v>
      </c>
      <c r="S215" s="1120">
        <f t="shared" si="132"/>
        <v>2</v>
      </c>
      <c r="T215" s="1109">
        <v>0</v>
      </c>
      <c r="U215" s="1120">
        <f t="shared" si="133"/>
        <v>2</v>
      </c>
      <c r="V215" s="1148">
        <f>VLOOKUP($U215,TABULADOR!$A$51:$B$74,2)</f>
        <v>0.04</v>
      </c>
      <c r="W215" s="1148">
        <v>0</v>
      </c>
      <c r="X215" s="1123">
        <v>3</v>
      </c>
      <c r="Y215" s="1149">
        <v>3</v>
      </c>
      <c r="Z215" s="1511">
        <v>15</v>
      </c>
      <c r="AA215" s="1126">
        <f t="shared" si="146"/>
        <v>4.24</v>
      </c>
      <c r="AB215" s="1126">
        <f t="shared" si="147"/>
        <v>0</v>
      </c>
      <c r="AC215" s="1126">
        <f t="shared" si="148"/>
        <v>0.17</v>
      </c>
      <c r="AD215" s="1126">
        <f>VLOOKUP($H$9:$H$1807,TABULADOR!$D$6:$E$41,2,0)-VLOOKUP($G$9:$G$1807,TABULADOR!$D$6:$E$41,2,0)</f>
        <v>0</v>
      </c>
      <c r="AE215" s="1126">
        <f>ROUND((TABULADOR!$D$67)*(GLOBAL!$Y215)/2,)</f>
        <v>3</v>
      </c>
      <c r="AF215" s="1126">
        <f>ROUND(((TABULADOR!$D$67)*(GLOBAL!$Y215)/2)*2,2)</f>
        <v>5.25</v>
      </c>
      <c r="AG215" s="1119"/>
      <c r="AH215" s="1127">
        <f t="shared" si="145"/>
        <v>7.41</v>
      </c>
      <c r="AI215" s="1150">
        <f t="shared" si="134"/>
        <v>0</v>
      </c>
      <c r="AJ215" s="1126">
        <v>0</v>
      </c>
      <c r="AK215" s="1126">
        <v>11.5</v>
      </c>
      <c r="AL215" s="1126"/>
      <c r="AM215" s="1126"/>
      <c r="AN215" s="1126"/>
      <c r="AO215" s="1127">
        <f t="shared" si="149"/>
        <v>0.27</v>
      </c>
      <c r="AP215" s="1127">
        <f t="shared" si="150"/>
        <v>7.0000000000000007E-2</v>
      </c>
      <c r="AQ215" s="1127">
        <f t="shared" si="151"/>
        <v>0.03</v>
      </c>
      <c r="AR215" s="1126">
        <f t="shared" si="152"/>
        <v>0.22</v>
      </c>
      <c r="AS215" s="1127">
        <f t="shared" si="153"/>
        <v>0.61</v>
      </c>
      <c r="AT215" s="1127">
        <f t="shared" si="154"/>
        <v>0.15</v>
      </c>
      <c r="AU215" s="1127">
        <f t="shared" si="155"/>
        <v>0.12</v>
      </c>
      <c r="AV215" s="1126">
        <f t="shared" si="156"/>
        <v>0.22</v>
      </c>
      <c r="AW215" s="1126">
        <f t="shared" si="157"/>
        <v>24.16</v>
      </c>
      <c r="AX215" s="1126">
        <f t="shared" si="158"/>
        <v>0.37</v>
      </c>
      <c r="AY215" s="1127"/>
      <c r="AZ215" s="1126">
        <f t="shared" si="159"/>
        <v>1.32</v>
      </c>
      <c r="BA215" s="1128">
        <f t="shared" si="160"/>
        <v>23.79</v>
      </c>
      <c r="BB215" s="1129"/>
      <c r="BC215" s="1130"/>
      <c r="BD215" s="1126">
        <f t="shared" si="135"/>
        <v>0</v>
      </c>
      <c r="BE215" s="1126">
        <f t="shared" si="136"/>
        <v>0</v>
      </c>
      <c r="BF215" s="1126">
        <f t="shared" si="137"/>
        <v>0</v>
      </c>
      <c r="BG215" s="1126">
        <f t="shared" si="138"/>
        <v>0</v>
      </c>
      <c r="BH215" s="1131">
        <f t="shared" si="139"/>
        <v>0</v>
      </c>
      <c r="BI215" s="1126">
        <f t="shared" si="140"/>
        <v>0</v>
      </c>
      <c r="BJ215" s="1126">
        <f t="shared" si="141"/>
        <v>0</v>
      </c>
      <c r="BK215" s="1126">
        <f t="shared" si="142"/>
        <v>0</v>
      </c>
      <c r="BL215" s="1126">
        <f t="shared" si="143"/>
        <v>0</v>
      </c>
      <c r="BM215" s="1131">
        <f t="shared" si="144"/>
        <v>0</v>
      </c>
    </row>
    <row r="216" spans="1:73" ht="21" customHeight="1">
      <c r="A216" s="1113" t="s">
        <v>1119</v>
      </c>
      <c r="B216" s="1142" t="s">
        <v>1679</v>
      </c>
      <c r="C216" s="1520">
        <v>19986711</v>
      </c>
      <c r="D216" s="1555" t="s">
        <v>437</v>
      </c>
      <c r="E216" s="1544" t="s">
        <v>20</v>
      </c>
      <c r="F216" s="1142" t="s">
        <v>293</v>
      </c>
      <c r="G216" s="1169" t="s">
        <v>596</v>
      </c>
      <c r="H216" s="1169" t="s">
        <v>596</v>
      </c>
      <c r="I216" s="1249" t="s">
        <v>1702</v>
      </c>
      <c r="J216" s="1113" t="s">
        <v>991</v>
      </c>
      <c r="K216" s="1462">
        <v>43514</v>
      </c>
      <c r="L216" s="1463" t="s">
        <v>1466</v>
      </c>
      <c r="M216" s="1464"/>
      <c r="N216" s="1146" t="s">
        <v>914</v>
      </c>
      <c r="O216" s="1142" t="s">
        <v>70</v>
      </c>
      <c r="P216" s="1134" t="s">
        <v>63</v>
      </c>
      <c r="Q216" s="1142" t="s">
        <v>70</v>
      </c>
      <c r="R216" s="1127">
        <f>VLOOKUP($G$9:$G$278,TABULADOR!$D$6:$E$41,2,0)</f>
        <v>8.484</v>
      </c>
      <c r="S216" s="1120">
        <f t="shared" si="132"/>
        <v>3</v>
      </c>
      <c r="T216" s="1109">
        <v>0</v>
      </c>
      <c r="U216" s="1120">
        <f t="shared" si="133"/>
        <v>3</v>
      </c>
      <c r="V216" s="1148">
        <f>VLOOKUP($U216,TABULADOR!$A$51:$B$74,2)</f>
        <v>0.06</v>
      </c>
      <c r="W216" s="1148">
        <v>0</v>
      </c>
      <c r="X216" s="1123">
        <v>0</v>
      </c>
      <c r="Y216" s="1149">
        <v>0</v>
      </c>
      <c r="Z216" s="1511">
        <v>15</v>
      </c>
      <c r="AA216" s="1126">
        <f t="shared" si="146"/>
        <v>4.24</v>
      </c>
      <c r="AB216" s="1126">
        <f t="shared" si="147"/>
        <v>0</v>
      </c>
      <c r="AC216" s="1126">
        <f t="shared" si="148"/>
        <v>0.25</v>
      </c>
      <c r="AD216" s="1126">
        <f>VLOOKUP($H$9:$H$1807,TABULADOR!$D$6:$E$41,2,0)-VLOOKUP($G$9:$G$1807,TABULADOR!$D$6:$E$41,2,0)</f>
        <v>0</v>
      </c>
      <c r="AE216" s="1126">
        <f>ROUND((TABULADOR!$D$67)*(GLOBAL!$Y216)/2,)</f>
        <v>0</v>
      </c>
      <c r="AF216" s="1126">
        <f>ROUND(((TABULADOR!$D$67)*(GLOBAL!$Y216)/2)*2,2)</f>
        <v>0</v>
      </c>
      <c r="AG216" s="1119"/>
      <c r="AH216" s="1127">
        <f t="shared" si="145"/>
        <v>4.49</v>
      </c>
      <c r="AI216" s="1150">
        <f t="shared" si="134"/>
        <v>14.966666666666667</v>
      </c>
      <c r="AJ216" s="1126">
        <v>0</v>
      </c>
      <c r="AK216" s="1126">
        <v>11.5</v>
      </c>
      <c r="AL216" s="1126"/>
      <c r="AM216" s="1126"/>
      <c r="AN216" s="1126"/>
      <c r="AO216" s="1127">
        <f t="shared" si="149"/>
        <v>0.17</v>
      </c>
      <c r="AP216" s="1127">
        <f t="shared" si="150"/>
        <v>0.19</v>
      </c>
      <c r="AQ216" s="1127">
        <f t="shared" si="151"/>
        <v>0.02</v>
      </c>
      <c r="AR216" s="1126">
        <f t="shared" si="152"/>
        <v>0.13</v>
      </c>
      <c r="AS216" s="1127">
        <f t="shared" si="153"/>
        <v>0.38</v>
      </c>
      <c r="AT216" s="1127">
        <f t="shared" si="154"/>
        <v>0.39</v>
      </c>
      <c r="AU216" s="1127">
        <f t="shared" si="155"/>
        <v>0.08</v>
      </c>
      <c r="AV216" s="1126">
        <f t="shared" si="156"/>
        <v>0.13</v>
      </c>
      <c r="AW216" s="1126">
        <f t="shared" si="157"/>
        <v>30.96</v>
      </c>
      <c r="AX216" s="1126">
        <f t="shared" si="158"/>
        <v>0.38</v>
      </c>
      <c r="AY216" s="1127"/>
      <c r="AZ216" s="1126">
        <f t="shared" si="159"/>
        <v>1.1100000000000001</v>
      </c>
      <c r="BA216" s="1128">
        <f t="shared" si="160"/>
        <v>30.58</v>
      </c>
      <c r="BB216" s="1129"/>
      <c r="BC216" s="1130"/>
      <c r="BD216" s="1126">
        <f t="shared" si="135"/>
        <v>0</v>
      </c>
      <c r="BE216" s="1126">
        <f t="shared" si="136"/>
        <v>0</v>
      </c>
      <c r="BF216" s="1126">
        <f t="shared" si="137"/>
        <v>0</v>
      </c>
      <c r="BG216" s="1126">
        <f t="shared" si="138"/>
        <v>0</v>
      </c>
      <c r="BH216" s="1131">
        <f t="shared" si="139"/>
        <v>0</v>
      </c>
      <c r="BI216" s="1126">
        <f t="shared" si="140"/>
        <v>0</v>
      </c>
      <c r="BJ216" s="1126">
        <f t="shared" si="141"/>
        <v>0</v>
      </c>
      <c r="BK216" s="1126">
        <f t="shared" si="142"/>
        <v>0</v>
      </c>
      <c r="BL216" s="1126">
        <f t="shared" si="143"/>
        <v>0</v>
      </c>
      <c r="BM216" s="1131">
        <f t="shared" si="144"/>
        <v>0</v>
      </c>
    </row>
    <row r="217" spans="1:73" s="807" customFormat="1" ht="21" customHeight="1">
      <c r="A217" s="1113" t="s">
        <v>1119</v>
      </c>
      <c r="B217" s="1142" t="s">
        <v>1679</v>
      </c>
      <c r="C217" s="1521">
        <v>21054730</v>
      </c>
      <c r="D217" s="1555" t="s">
        <v>438</v>
      </c>
      <c r="E217" s="1542" t="s">
        <v>34</v>
      </c>
      <c r="F217" s="1142" t="s">
        <v>293</v>
      </c>
      <c r="G217" s="1169" t="s">
        <v>596</v>
      </c>
      <c r="H217" s="1169" t="s">
        <v>596</v>
      </c>
      <c r="I217" s="1174" t="s">
        <v>2292</v>
      </c>
      <c r="J217" s="1113" t="s">
        <v>991</v>
      </c>
      <c r="K217" s="1466">
        <v>43556</v>
      </c>
      <c r="L217" s="1463" t="s">
        <v>1467</v>
      </c>
      <c r="M217" s="1464"/>
      <c r="N217" s="1146" t="s">
        <v>914</v>
      </c>
      <c r="O217" s="1169" t="s">
        <v>39</v>
      </c>
      <c r="P217" s="1134" t="s">
        <v>63</v>
      </c>
      <c r="Q217" s="1169" t="s">
        <v>39</v>
      </c>
      <c r="R217" s="1127">
        <f>VLOOKUP($G$9:$G$278,TABULADOR!$D$6:$E$41,2,0)</f>
        <v>8.484</v>
      </c>
      <c r="S217" s="1120">
        <f t="shared" si="132"/>
        <v>2</v>
      </c>
      <c r="T217" s="1109">
        <v>0</v>
      </c>
      <c r="U217" s="1120">
        <f t="shared" si="133"/>
        <v>2</v>
      </c>
      <c r="V217" s="1148">
        <f>VLOOKUP($U217,TABULADOR!$A$51:$B$74,2)</f>
        <v>0.04</v>
      </c>
      <c r="W217" s="1148">
        <v>0</v>
      </c>
      <c r="X217" s="1123">
        <v>1</v>
      </c>
      <c r="Y217" s="1149">
        <v>1</v>
      </c>
      <c r="Z217" s="1511">
        <v>15</v>
      </c>
      <c r="AA217" s="1126">
        <f t="shared" si="146"/>
        <v>4.24</v>
      </c>
      <c r="AB217" s="1126">
        <f t="shared" si="147"/>
        <v>0</v>
      </c>
      <c r="AC217" s="1126">
        <f t="shared" si="148"/>
        <v>0.17</v>
      </c>
      <c r="AD217" s="1126">
        <f>VLOOKUP($H$9:$H$1807,TABULADOR!$D$6:$E$41,2,0)-VLOOKUP($G$9:$G$1807,TABULADOR!$D$6:$E$41,2,0)</f>
        <v>0</v>
      </c>
      <c r="AE217" s="1126">
        <f>ROUND((TABULADOR!$D$67)*(GLOBAL!$Y217)/2,)</f>
        <v>1</v>
      </c>
      <c r="AF217" s="1126">
        <f>ROUND(((TABULADOR!$D$67)*(GLOBAL!$Y217)/2)*2,2)</f>
        <v>1.75</v>
      </c>
      <c r="AG217" s="1119"/>
      <c r="AH217" s="1127">
        <f t="shared" si="145"/>
        <v>5.41</v>
      </c>
      <c r="AI217" s="1150">
        <f t="shared" si="134"/>
        <v>0</v>
      </c>
      <c r="AJ217" s="1126">
        <v>0</v>
      </c>
      <c r="AK217" s="1126">
        <v>11.5</v>
      </c>
      <c r="AL217" s="1126"/>
      <c r="AM217" s="1126"/>
      <c r="AN217" s="1126"/>
      <c r="AO217" s="1127">
        <f t="shared" si="149"/>
        <v>0.2</v>
      </c>
      <c r="AP217" s="1127">
        <f t="shared" si="150"/>
        <v>0.05</v>
      </c>
      <c r="AQ217" s="1127">
        <f t="shared" si="151"/>
        <v>0.02</v>
      </c>
      <c r="AR217" s="1126">
        <f t="shared" si="152"/>
        <v>0.16</v>
      </c>
      <c r="AS217" s="1127">
        <f t="shared" si="153"/>
        <v>0.45</v>
      </c>
      <c r="AT217" s="1127">
        <f t="shared" si="154"/>
        <v>0.11</v>
      </c>
      <c r="AU217" s="1127">
        <f t="shared" si="155"/>
        <v>0.08</v>
      </c>
      <c r="AV217" s="1126">
        <f t="shared" si="156"/>
        <v>0.16</v>
      </c>
      <c r="AW217" s="1126">
        <f t="shared" si="157"/>
        <v>18.66</v>
      </c>
      <c r="AX217" s="1126">
        <f t="shared" si="158"/>
        <v>0.27</v>
      </c>
      <c r="AY217" s="1127"/>
      <c r="AZ217" s="1126">
        <f t="shared" si="159"/>
        <v>0.96</v>
      </c>
      <c r="BA217" s="1128">
        <f t="shared" si="160"/>
        <v>18.39</v>
      </c>
      <c r="BB217" s="1129"/>
      <c r="BC217" s="1130"/>
      <c r="BD217" s="1126">
        <f t="shared" si="135"/>
        <v>0</v>
      </c>
      <c r="BE217" s="1126">
        <f t="shared" si="136"/>
        <v>0</v>
      </c>
      <c r="BF217" s="1126">
        <f t="shared" si="137"/>
        <v>0</v>
      </c>
      <c r="BG217" s="1126">
        <f t="shared" si="138"/>
        <v>0</v>
      </c>
      <c r="BH217" s="1131">
        <f t="shared" si="139"/>
        <v>0</v>
      </c>
      <c r="BI217" s="1126">
        <f t="shared" si="140"/>
        <v>0</v>
      </c>
      <c r="BJ217" s="1126">
        <f t="shared" si="141"/>
        <v>0</v>
      </c>
      <c r="BK217" s="1126">
        <f t="shared" si="142"/>
        <v>0</v>
      </c>
      <c r="BL217" s="1126">
        <f t="shared" si="143"/>
        <v>0</v>
      </c>
      <c r="BM217" s="1131">
        <f t="shared" si="144"/>
        <v>0</v>
      </c>
      <c r="BN217" s="685"/>
      <c r="BO217" s="685"/>
      <c r="BP217" s="685"/>
      <c r="BQ217" s="685"/>
      <c r="BR217" s="685"/>
      <c r="BS217" s="685"/>
      <c r="BT217" s="685"/>
      <c r="BU217" s="685"/>
    </row>
    <row r="218" spans="1:73" ht="21" customHeight="1">
      <c r="A218" s="1113" t="s">
        <v>1119</v>
      </c>
      <c r="B218" s="1140" t="s">
        <v>970</v>
      </c>
      <c r="C218" s="1520">
        <v>21121630</v>
      </c>
      <c r="D218" s="1555" t="s">
        <v>439</v>
      </c>
      <c r="E218" s="1541" t="s">
        <v>20</v>
      </c>
      <c r="F218" s="1142" t="s">
        <v>2285</v>
      </c>
      <c r="G218" s="1169" t="s">
        <v>596</v>
      </c>
      <c r="H218" s="1169" t="s">
        <v>27</v>
      </c>
      <c r="I218" s="1174" t="s">
        <v>2144</v>
      </c>
      <c r="J218" s="1174" t="s">
        <v>2351</v>
      </c>
      <c r="K218" s="1462">
        <v>43661</v>
      </c>
      <c r="L218" s="1463" t="s">
        <v>1468</v>
      </c>
      <c r="M218" s="1464"/>
      <c r="N218" s="1146" t="s">
        <v>914</v>
      </c>
      <c r="O218" s="1142" t="s">
        <v>128</v>
      </c>
      <c r="P218" s="1559" t="s">
        <v>63</v>
      </c>
      <c r="Q218" s="1142" t="s">
        <v>128</v>
      </c>
      <c r="R218" s="1127">
        <f>VLOOKUP($G$9:$G$278,TABULADOR!$D$6:$E$41,2,0)</f>
        <v>8.484</v>
      </c>
      <c r="S218" s="1120">
        <f t="shared" si="132"/>
        <v>2</v>
      </c>
      <c r="T218" s="1109">
        <v>0</v>
      </c>
      <c r="U218" s="1120">
        <f t="shared" si="133"/>
        <v>2</v>
      </c>
      <c r="V218" s="1148">
        <f>VLOOKUP($U218,TABULADOR!$A$51:$B$74,2)</f>
        <v>0.04</v>
      </c>
      <c r="W218" s="1148">
        <v>0</v>
      </c>
      <c r="X218" s="1123">
        <v>0</v>
      </c>
      <c r="Y218" s="1149">
        <v>0</v>
      </c>
      <c r="Z218" s="1511">
        <v>15</v>
      </c>
      <c r="AA218" s="1126">
        <f t="shared" si="146"/>
        <v>4.24</v>
      </c>
      <c r="AB218" s="1126">
        <f t="shared" si="147"/>
        <v>0</v>
      </c>
      <c r="AC218" s="1126">
        <f t="shared" si="148"/>
        <v>0.17</v>
      </c>
      <c r="AD218" s="1126">
        <f>VLOOKUP($H$9:$H$1807,TABULADOR!$D$6:$E$41,2,0)-VLOOKUP($G$9:$G$1807,TABULADOR!$D$6:$E$41,2,0)</f>
        <v>15.316000000000001</v>
      </c>
      <c r="AE218" s="1126">
        <f>ROUND((TABULADOR!$D$67)*(GLOBAL!$Y218)/2,)</f>
        <v>0</v>
      </c>
      <c r="AF218" s="1126">
        <f>ROUND(((TABULADOR!$D$67)*(GLOBAL!$Y218)/2)*2,2)</f>
        <v>0</v>
      </c>
      <c r="AG218" s="1119"/>
      <c r="AH218" s="1127">
        <f t="shared" si="145"/>
        <v>19.725999999999999</v>
      </c>
      <c r="AI218" s="1150">
        <f t="shared" si="134"/>
        <v>0</v>
      </c>
      <c r="AJ218" s="1126">
        <v>0</v>
      </c>
      <c r="AK218" s="1126">
        <v>11.5</v>
      </c>
      <c r="AL218" s="1126"/>
      <c r="AM218" s="1126"/>
      <c r="AN218" s="1126"/>
      <c r="AO218" s="1127">
        <f t="shared" si="149"/>
        <v>0.73</v>
      </c>
      <c r="AP218" s="1127">
        <f t="shared" si="150"/>
        <v>0.2</v>
      </c>
      <c r="AQ218" s="1127">
        <f t="shared" si="151"/>
        <v>0.09</v>
      </c>
      <c r="AR218" s="1126">
        <f t="shared" si="152"/>
        <v>0.59</v>
      </c>
      <c r="AS218" s="1127">
        <f t="shared" si="153"/>
        <v>1.64</v>
      </c>
      <c r="AT218" s="1127">
        <f t="shared" si="154"/>
        <v>0.39</v>
      </c>
      <c r="AU218" s="1127">
        <f t="shared" si="155"/>
        <v>0.36</v>
      </c>
      <c r="AV218" s="1126">
        <f t="shared" si="156"/>
        <v>0.59</v>
      </c>
      <c r="AW218" s="1126">
        <f t="shared" si="157"/>
        <v>31.23</v>
      </c>
      <c r="AX218" s="1126">
        <f t="shared" si="158"/>
        <v>1.02</v>
      </c>
      <c r="AY218" s="1127"/>
      <c r="AZ218" s="1126">
        <f t="shared" si="159"/>
        <v>3.57</v>
      </c>
      <c r="BA218" s="1128">
        <f t="shared" si="160"/>
        <v>30.21</v>
      </c>
      <c r="BB218" s="1129"/>
      <c r="BC218" s="1130"/>
      <c r="BD218" s="1126">
        <f t="shared" si="135"/>
        <v>0</v>
      </c>
      <c r="BE218" s="1126">
        <f t="shared" si="136"/>
        <v>0</v>
      </c>
      <c r="BF218" s="1126">
        <f t="shared" si="137"/>
        <v>0</v>
      </c>
      <c r="BG218" s="1126">
        <f t="shared" si="138"/>
        <v>0</v>
      </c>
      <c r="BH218" s="1131">
        <f t="shared" si="139"/>
        <v>0</v>
      </c>
      <c r="BI218" s="1126">
        <f t="shared" si="140"/>
        <v>0</v>
      </c>
      <c r="BJ218" s="1126">
        <f t="shared" si="141"/>
        <v>0</v>
      </c>
      <c r="BK218" s="1126">
        <f t="shared" si="142"/>
        <v>0</v>
      </c>
      <c r="BL218" s="1126">
        <f t="shared" si="143"/>
        <v>0</v>
      </c>
      <c r="BM218" s="1131">
        <f t="shared" si="144"/>
        <v>0</v>
      </c>
    </row>
    <row r="219" spans="1:73" ht="21" customHeight="1">
      <c r="A219" s="1113" t="s">
        <v>1119</v>
      </c>
      <c r="B219" s="1142" t="s">
        <v>1679</v>
      </c>
      <c r="C219" s="1521">
        <v>25398739</v>
      </c>
      <c r="D219" s="1555" t="s">
        <v>440</v>
      </c>
      <c r="E219" s="1542" t="s">
        <v>20</v>
      </c>
      <c r="F219" s="1155" t="s">
        <v>289</v>
      </c>
      <c r="G219" s="1169" t="s">
        <v>596</v>
      </c>
      <c r="H219" s="1169" t="s">
        <v>596</v>
      </c>
      <c r="I219" s="1191" t="s">
        <v>1799</v>
      </c>
      <c r="J219" s="1113" t="s">
        <v>991</v>
      </c>
      <c r="K219" s="1466">
        <v>43497</v>
      </c>
      <c r="L219" s="1463" t="s">
        <v>1469</v>
      </c>
      <c r="M219" s="1464"/>
      <c r="N219" s="1146" t="s">
        <v>914</v>
      </c>
      <c r="O219" s="1169" t="s">
        <v>96</v>
      </c>
      <c r="P219" s="1559" t="s">
        <v>63</v>
      </c>
      <c r="Q219" s="1169" t="s">
        <v>96</v>
      </c>
      <c r="R219" s="1127">
        <f>VLOOKUP($G$9:$G$278,TABULADOR!$D$6:$E$41,2,0)</f>
        <v>8.484</v>
      </c>
      <c r="S219" s="1120">
        <f t="shared" si="132"/>
        <v>3</v>
      </c>
      <c r="T219" s="1109">
        <v>0</v>
      </c>
      <c r="U219" s="1120">
        <f t="shared" si="133"/>
        <v>3</v>
      </c>
      <c r="V219" s="1148">
        <f>VLOOKUP($U219,TABULADOR!$A$51:$B$74,2)</f>
        <v>0.06</v>
      </c>
      <c r="W219" s="1148">
        <v>0</v>
      </c>
      <c r="X219" s="1123">
        <v>1</v>
      </c>
      <c r="Y219" s="1149">
        <v>1</v>
      </c>
      <c r="Z219" s="1511">
        <v>15</v>
      </c>
      <c r="AA219" s="1126">
        <f t="shared" si="146"/>
        <v>4.24</v>
      </c>
      <c r="AB219" s="1126">
        <f t="shared" si="147"/>
        <v>0</v>
      </c>
      <c r="AC219" s="1126">
        <f t="shared" si="148"/>
        <v>0.25</v>
      </c>
      <c r="AD219" s="1126">
        <f>VLOOKUP($H$9:$H$1807,TABULADOR!$D$6:$E$41,2,0)-VLOOKUP($G$9:$G$1807,TABULADOR!$D$6:$E$41,2,0)</f>
        <v>0</v>
      </c>
      <c r="AE219" s="1126">
        <f>ROUND((TABULADOR!$D$67)*(GLOBAL!$Y219)/2,)</f>
        <v>1</v>
      </c>
      <c r="AF219" s="1126">
        <f>ROUND(((TABULADOR!$D$67)*(GLOBAL!$Y219)/2)*2,2)</f>
        <v>1.75</v>
      </c>
      <c r="AG219" s="1119"/>
      <c r="AH219" s="1127">
        <f t="shared" si="145"/>
        <v>5.49</v>
      </c>
      <c r="AI219" s="1150">
        <f t="shared" si="134"/>
        <v>14.966666666666667</v>
      </c>
      <c r="AJ219" s="1126">
        <v>0</v>
      </c>
      <c r="AK219" s="1126">
        <v>11.5</v>
      </c>
      <c r="AL219" s="1126"/>
      <c r="AM219" s="1126"/>
      <c r="AN219" s="1126"/>
      <c r="AO219" s="1127">
        <f t="shared" si="149"/>
        <v>0.2</v>
      </c>
      <c r="AP219" s="1127">
        <f t="shared" si="150"/>
        <v>0.2</v>
      </c>
      <c r="AQ219" s="1127">
        <f t="shared" si="151"/>
        <v>0.03</v>
      </c>
      <c r="AR219" s="1126">
        <f t="shared" si="152"/>
        <v>0.16</v>
      </c>
      <c r="AS219" s="1127">
        <f t="shared" si="153"/>
        <v>0.45</v>
      </c>
      <c r="AT219" s="1127">
        <f t="shared" si="154"/>
        <v>0.41</v>
      </c>
      <c r="AU219" s="1127">
        <f t="shared" si="155"/>
        <v>0.12</v>
      </c>
      <c r="AV219" s="1126">
        <f t="shared" si="156"/>
        <v>0.16</v>
      </c>
      <c r="AW219" s="1126">
        <f t="shared" si="157"/>
        <v>33.71</v>
      </c>
      <c r="AX219" s="1126">
        <f t="shared" si="158"/>
        <v>0.43</v>
      </c>
      <c r="AY219" s="1127"/>
      <c r="AZ219" s="1126">
        <f t="shared" si="159"/>
        <v>1.3</v>
      </c>
      <c r="BA219" s="1128">
        <f t="shared" si="160"/>
        <v>33.28</v>
      </c>
      <c r="BB219" s="1129"/>
      <c r="BC219" s="1130"/>
      <c r="BD219" s="1126">
        <f t="shared" si="135"/>
        <v>0</v>
      </c>
      <c r="BE219" s="1126">
        <f t="shared" si="136"/>
        <v>0</v>
      </c>
      <c r="BF219" s="1126">
        <f t="shared" si="137"/>
        <v>0</v>
      </c>
      <c r="BG219" s="1126">
        <f t="shared" si="138"/>
        <v>0</v>
      </c>
      <c r="BH219" s="1131">
        <f t="shared" si="139"/>
        <v>0</v>
      </c>
      <c r="BI219" s="1126">
        <f t="shared" si="140"/>
        <v>0</v>
      </c>
      <c r="BJ219" s="1126">
        <f t="shared" si="141"/>
        <v>0</v>
      </c>
      <c r="BK219" s="1126">
        <f t="shared" si="142"/>
        <v>0</v>
      </c>
      <c r="BL219" s="1126">
        <f t="shared" si="143"/>
        <v>0</v>
      </c>
      <c r="BM219" s="1131">
        <f t="shared" si="144"/>
        <v>0</v>
      </c>
    </row>
    <row r="220" spans="1:73" ht="21" customHeight="1">
      <c r="A220" s="1113" t="s">
        <v>1119</v>
      </c>
      <c r="B220" s="1142" t="s">
        <v>1679</v>
      </c>
      <c r="C220" s="1520">
        <v>26120945</v>
      </c>
      <c r="D220" s="1555" t="s">
        <v>443</v>
      </c>
      <c r="E220" s="1541" t="s">
        <v>34</v>
      </c>
      <c r="F220" s="1142" t="s">
        <v>293</v>
      </c>
      <c r="G220" s="1169" t="s">
        <v>596</v>
      </c>
      <c r="H220" s="1169" t="s">
        <v>596</v>
      </c>
      <c r="I220" s="1249" t="s">
        <v>1702</v>
      </c>
      <c r="J220" s="1113" t="s">
        <v>991</v>
      </c>
      <c r="K220" s="1462">
        <v>43508</v>
      </c>
      <c r="L220" s="1463" t="s">
        <v>1472</v>
      </c>
      <c r="M220" s="1464"/>
      <c r="N220" s="1146" t="s">
        <v>914</v>
      </c>
      <c r="O220" s="1142" t="s">
        <v>218</v>
      </c>
      <c r="P220" s="1134" t="s">
        <v>63</v>
      </c>
      <c r="Q220" s="1142" t="s">
        <v>218</v>
      </c>
      <c r="R220" s="1127">
        <f>VLOOKUP($G$9:$G$278,TABULADOR!$D$6:$E$41,2,0)</f>
        <v>8.484</v>
      </c>
      <c r="S220" s="1120">
        <f t="shared" si="132"/>
        <v>3</v>
      </c>
      <c r="T220" s="1109">
        <v>0</v>
      </c>
      <c r="U220" s="1120">
        <f t="shared" si="133"/>
        <v>3</v>
      </c>
      <c r="V220" s="1148">
        <f>VLOOKUP($U220,TABULADOR!$A$51:$B$74,2)</f>
        <v>0.06</v>
      </c>
      <c r="W220" s="1148">
        <v>0</v>
      </c>
      <c r="X220" s="1123">
        <v>0</v>
      </c>
      <c r="Y220" s="1149">
        <v>0</v>
      </c>
      <c r="Z220" s="1511">
        <v>15</v>
      </c>
      <c r="AA220" s="1126">
        <f t="shared" si="146"/>
        <v>4.24</v>
      </c>
      <c r="AB220" s="1126">
        <f t="shared" si="147"/>
        <v>0</v>
      </c>
      <c r="AC220" s="1126">
        <f t="shared" si="148"/>
        <v>0.25</v>
      </c>
      <c r="AD220" s="1126">
        <f>VLOOKUP($H$9:$H$1807,TABULADOR!$D$6:$E$41,2,0)-VLOOKUP($G$9:$G$1807,TABULADOR!$D$6:$E$41,2,0)</f>
        <v>0</v>
      </c>
      <c r="AE220" s="1126">
        <f>ROUND((TABULADOR!$D$67)*(GLOBAL!$Y220)/2,)</f>
        <v>0</v>
      </c>
      <c r="AF220" s="1126">
        <f>ROUND(((TABULADOR!$D$67)*(GLOBAL!$Y220)/2)*2,2)</f>
        <v>0</v>
      </c>
      <c r="AG220" s="1119"/>
      <c r="AH220" s="1127">
        <f t="shared" si="145"/>
        <v>4.49</v>
      </c>
      <c r="AI220" s="1150">
        <f t="shared" si="134"/>
        <v>14.966666666666667</v>
      </c>
      <c r="AJ220" s="1126">
        <v>0</v>
      </c>
      <c r="AK220" s="1126">
        <v>11.5</v>
      </c>
      <c r="AL220" s="1126"/>
      <c r="AM220" s="1126"/>
      <c r="AN220" s="1126"/>
      <c r="AO220" s="1127">
        <f t="shared" si="149"/>
        <v>0.17</v>
      </c>
      <c r="AP220" s="1127">
        <f t="shared" si="150"/>
        <v>0.19</v>
      </c>
      <c r="AQ220" s="1127">
        <f t="shared" si="151"/>
        <v>0.02</v>
      </c>
      <c r="AR220" s="1126">
        <f t="shared" si="152"/>
        <v>0.13</v>
      </c>
      <c r="AS220" s="1127">
        <f t="shared" si="153"/>
        <v>0.38</v>
      </c>
      <c r="AT220" s="1127">
        <f t="shared" si="154"/>
        <v>0.39</v>
      </c>
      <c r="AU220" s="1127">
        <f t="shared" si="155"/>
        <v>0.08</v>
      </c>
      <c r="AV220" s="1126">
        <f t="shared" si="156"/>
        <v>0.13</v>
      </c>
      <c r="AW220" s="1126">
        <f t="shared" si="157"/>
        <v>30.96</v>
      </c>
      <c r="AX220" s="1126">
        <f t="shared" si="158"/>
        <v>0.38</v>
      </c>
      <c r="AY220" s="1127"/>
      <c r="AZ220" s="1126">
        <f t="shared" si="159"/>
        <v>1.1100000000000001</v>
      </c>
      <c r="BA220" s="1128">
        <f t="shared" si="160"/>
        <v>30.58</v>
      </c>
      <c r="BB220" s="1129"/>
      <c r="BC220" s="1130"/>
      <c r="BD220" s="1126">
        <f t="shared" si="135"/>
        <v>0</v>
      </c>
      <c r="BE220" s="1126">
        <f t="shared" si="136"/>
        <v>0</v>
      </c>
      <c r="BF220" s="1126">
        <f t="shared" si="137"/>
        <v>0</v>
      </c>
      <c r="BG220" s="1126">
        <f t="shared" si="138"/>
        <v>0</v>
      </c>
      <c r="BH220" s="1131">
        <f t="shared" si="139"/>
        <v>0</v>
      </c>
      <c r="BI220" s="1126">
        <f t="shared" si="140"/>
        <v>0</v>
      </c>
      <c r="BJ220" s="1126">
        <f t="shared" si="141"/>
        <v>0</v>
      </c>
      <c r="BK220" s="1126">
        <f t="shared" si="142"/>
        <v>0</v>
      </c>
      <c r="BL220" s="1126">
        <f t="shared" si="143"/>
        <v>0</v>
      </c>
      <c r="BM220" s="1131">
        <f t="shared" si="144"/>
        <v>0</v>
      </c>
    </row>
    <row r="221" spans="1:73" ht="21" customHeight="1">
      <c r="A221" s="1113" t="s">
        <v>1119</v>
      </c>
      <c r="B221" s="1160" t="s">
        <v>1680</v>
      </c>
      <c r="C221" s="1521">
        <v>26311286</v>
      </c>
      <c r="D221" s="1555" t="s">
        <v>445</v>
      </c>
      <c r="E221" s="1545" t="s">
        <v>20</v>
      </c>
      <c r="F221" s="1169" t="s">
        <v>293</v>
      </c>
      <c r="G221" s="1169" t="s">
        <v>596</v>
      </c>
      <c r="H221" s="1169" t="s">
        <v>596</v>
      </c>
      <c r="I221" s="1174" t="s">
        <v>2292</v>
      </c>
      <c r="J221" s="1113" t="s">
        <v>991</v>
      </c>
      <c r="K221" s="1466">
        <v>43396</v>
      </c>
      <c r="L221" s="1463" t="s">
        <v>1473</v>
      </c>
      <c r="M221" s="1464"/>
      <c r="N221" s="1146" t="s">
        <v>914</v>
      </c>
      <c r="O221" s="1169" t="s">
        <v>67</v>
      </c>
      <c r="P221" s="1559" t="s">
        <v>63</v>
      </c>
      <c r="Q221" s="1169" t="s">
        <v>67</v>
      </c>
      <c r="R221" s="1127">
        <f>VLOOKUP($G$9:$G$278,TABULADOR!$D$6:$E$41,2,0)</f>
        <v>8.484</v>
      </c>
      <c r="S221" s="1120">
        <f t="shared" si="132"/>
        <v>3</v>
      </c>
      <c r="T221" s="1109">
        <v>0</v>
      </c>
      <c r="U221" s="1120">
        <f t="shared" si="133"/>
        <v>3</v>
      </c>
      <c r="V221" s="1148">
        <f>VLOOKUP($U221,TABULADOR!$A$51:$B$74,2)</f>
        <v>0.06</v>
      </c>
      <c r="W221" s="1148">
        <v>0</v>
      </c>
      <c r="X221" s="1123">
        <v>0</v>
      </c>
      <c r="Y221" s="1149">
        <v>0</v>
      </c>
      <c r="Z221" s="1511">
        <v>15</v>
      </c>
      <c r="AA221" s="1126">
        <f t="shared" si="146"/>
        <v>4.24</v>
      </c>
      <c r="AB221" s="1126">
        <f t="shared" si="147"/>
        <v>0</v>
      </c>
      <c r="AC221" s="1126">
        <f t="shared" si="148"/>
        <v>0.25</v>
      </c>
      <c r="AD221" s="1126">
        <f>VLOOKUP($H$9:$H$1807,TABULADOR!$D$6:$E$41,2,0)-VLOOKUP($G$9:$G$1807,TABULADOR!$D$6:$E$41,2,0)</f>
        <v>0</v>
      </c>
      <c r="AE221" s="1126">
        <f>ROUND((TABULADOR!$D$67)*(GLOBAL!$Y221)/2,)</f>
        <v>0</v>
      </c>
      <c r="AF221" s="1126">
        <f>ROUND(((TABULADOR!$D$67)*(GLOBAL!$Y221)/2)*2,2)</f>
        <v>0</v>
      </c>
      <c r="AG221" s="1119"/>
      <c r="AH221" s="1127">
        <f t="shared" si="145"/>
        <v>4.49</v>
      </c>
      <c r="AI221" s="1150">
        <f t="shared" si="134"/>
        <v>0</v>
      </c>
      <c r="AJ221" s="1126">
        <v>0</v>
      </c>
      <c r="AK221" s="1126">
        <v>11.5</v>
      </c>
      <c r="AL221" s="1126"/>
      <c r="AM221" s="1126"/>
      <c r="AN221" s="1126"/>
      <c r="AO221" s="1127">
        <f t="shared" si="149"/>
        <v>0.17</v>
      </c>
      <c r="AP221" s="1127">
        <f t="shared" si="150"/>
        <v>0.04</v>
      </c>
      <c r="AQ221" s="1127">
        <f t="shared" si="151"/>
        <v>0.02</v>
      </c>
      <c r="AR221" s="1126">
        <f t="shared" si="152"/>
        <v>0.13</v>
      </c>
      <c r="AS221" s="1127">
        <f t="shared" si="153"/>
        <v>0.38</v>
      </c>
      <c r="AT221" s="1127">
        <f t="shared" si="154"/>
        <v>0.09</v>
      </c>
      <c r="AU221" s="1127">
        <f t="shared" si="155"/>
        <v>0.08</v>
      </c>
      <c r="AV221" s="1126">
        <f t="shared" si="156"/>
        <v>0.13</v>
      </c>
      <c r="AW221" s="1126">
        <f t="shared" si="157"/>
        <v>15.99</v>
      </c>
      <c r="AX221" s="1126">
        <f t="shared" si="158"/>
        <v>0.23</v>
      </c>
      <c r="AY221" s="1127"/>
      <c r="AZ221" s="1126">
        <f t="shared" si="159"/>
        <v>0.81</v>
      </c>
      <c r="BA221" s="1128">
        <f t="shared" si="160"/>
        <v>15.76</v>
      </c>
      <c r="BB221" s="1129"/>
      <c r="BC221" s="1130"/>
      <c r="BD221" s="1126">
        <f t="shared" si="135"/>
        <v>0</v>
      </c>
      <c r="BE221" s="1126">
        <f t="shared" si="136"/>
        <v>0</v>
      </c>
      <c r="BF221" s="1126">
        <f t="shared" si="137"/>
        <v>0</v>
      </c>
      <c r="BG221" s="1126">
        <f t="shared" si="138"/>
        <v>0</v>
      </c>
      <c r="BH221" s="1131">
        <f t="shared" si="139"/>
        <v>0</v>
      </c>
      <c r="BI221" s="1126">
        <f t="shared" si="140"/>
        <v>0</v>
      </c>
      <c r="BJ221" s="1126">
        <f t="shared" si="141"/>
        <v>0</v>
      </c>
      <c r="BK221" s="1126">
        <f t="shared" si="142"/>
        <v>0</v>
      </c>
      <c r="BL221" s="1126">
        <f t="shared" si="143"/>
        <v>0</v>
      </c>
      <c r="BM221" s="1131">
        <f t="shared" si="144"/>
        <v>0</v>
      </c>
    </row>
    <row r="222" spans="1:73" ht="21" customHeight="1">
      <c r="A222" s="1113" t="s">
        <v>1119</v>
      </c>
      <c r="B222" s="1142" t="s">
        <v>1679</v>
      </c>
      <c r="C222" s="1520">
        <v>16203687</v>
      </c>
      <c r="D222" s="1555" t="s">
        <v>450</v>
      </c>
      <c r="E222" s="1541" t="s">
        <v>20</v>
      </c>
      <c r="F222" s="1142" t="s">
        <v>289</v>
      </c>
      <c r="G222" s="1169" t="s">
        <v>596</v>
      </c>
      <c r="H222" s="1169" t="s">
        <v>596</v>
      </c>
      <c r="I222" s="1249" t="s">
        <v>1702</v>
      </c>
      <c r="J222" s="1113" t="s">
        <v>991</v>
      </c>
      <c r="K222" s="1462">
        <v>43892</v>
      </c>
      <c r="L222" s="1463" t="s">
        <v>1477</v>
      </c>
      <c r="M222" s="1464"/>
      <c r="N222" s="1146" t="s">
        <v>914</v>
      </c>
      <c r="O222" s="1169" t="s">
        <v>25</v>
      </c>
      <c r="P222" s="1559" t="s">
        <v>63</v>
      </c>
      <c r="Q222" s="1140" t="s">
        <v>25</v>
      </c>
      <c r="R222" s="1127">
        <f>VLOOKUP($G$9:$G$278,TABULADOR!$D$6:$E$41,2,0)</f>
        <v>8.484</v>
      </c>
      <c r="S222" s="1120">
        <f t="shared" si="132"/>
        <v>1</v>
      </c>
      <c r="T222" s="1109">
        <v>0</v>
      </c>
      <c r="U222" s="1120">
        <f t="shared" si="133"/>
        <v>1</v>
      </c>
      <c r="V222" s="1148">
        <f>VLOOKUP($U222,TABULADOR!$A$51:$B$74,2)</f>
        <v>0.02</v>
      </c>
      <c r="W222" s="1148">
        <v>0</v>
      </c>
      <c r="X222" s="1123">
        <v>1</v>
      </c>
      <c r="Y222" s="1149">
        <v>1</v>
      </c>
      <c r="Z222" s="1511">
        <v>15</v>
      </c>
      <c r="AA222" s="1126">
        <f t="shared" si="146"/>
        <v>4.24</v>
      </c>
      <c r="AB222" s="1126">
        <f t="shared" si="147"/>
        <v>0</v>
      </c>
      <c r="AC222" s="1126">
        <f t="shared" si="148"/>
        <v>0.08</v>
      </c>
      <c r="AD222" s="1126">
        <f>VLOOKUP($H$9:$H$1807,TABULADOR!$D$6:$E$41,2,0)-VLOOKUP($G$9:$G$1807,TABULADOR!$D$6:$E$41,2,0)</f>
        <v>0</v>
      </c>
      <c r="AE222" s="1126">
        <f>ROUND((TABULADOR!$D$67)*(GLOBAL!$Y222)/2,)</f>
        <v>1</v>
      </c>
      <c r="AF222" s="1126">
        <f>ROUND(((TABULADOR!$D$67)*(GLOBAL!$Y222)/2)*2,2)</f>
        <v>1.75</v>
      </c>
      <c r="AG222" s="1119"/>
      <c r="AH222" s="1127">
        <f t="shared" si="145"/>
        <v>5.32</v>
      </c>
      <c r="AI222" s="1150">
        <f t="shared" si="134"/>
        <v>0</v>
      </c>
      <c r="AJ222" s="1126">
        <v>0</v>
      </c>
      <c r="AK222" s="1126">
        <v>11.5</v>
      </c>
      <c r="AL222" s="1126"/>
      <c r="AM222" s="1126"/>
      <c r="AN222" s="1126"/>
      <c r="AO222" s="1127">
        <f t="shared" si="149"/>
        <v>0.2</v>
      </c>
      <c r="AP222" s="1127">
        <f t="shared" si="150"/>
        <v>0.05</v>
      </c>
      <c r="AQ222" s="1127">
        <f t="shared" si="151"/>
        <v>0.02</v>
      </c>
      <c r="AR222" s="1126">
        <f t="shared" si="152"/>
        <v>0.16</v>
      </c>
      <c r="AS222" s="1127">
        <f t="shared" si="153"/>
        <v>0.45</v>
      </c>
      <c r="AT222" s="1127">
        <f t="shared" si="154"/>
        <v>0.11</v>
      </c>
      <c r="AU222" s="1127">
        <f t="shared" si="155"/>
        <v>0.08</v>
      </c>
      <c r="AV222" s="1126">
        <f t="shared" si="156"/>
        <v>0.16</v>
      </c>
      <c r="AW222" s="1126">
        <f t="shared" si="157"/>
        <v>18.57</v>
      </c>
      <c r="AX222" s="1126">
        <f t="shared" si="158"/>
        <v>0.27</v>
      </c>
      <c r="AY222" s="1127"/>
      <c r="AZ222" s="1126">
        <f t="shared" si="159"/>
        <v>0.96</v>
      </c>
      <c r="BA222" s="1128">
        <f t="shared" si="160"/>
        <v>18.3</v>
      </c>
      <c r="BB222" s="1129"/>
      <c r="BC222" s="1130"/>
      <c r="BD222" s="1126">
        <f t="shared" si="135"/>
        <v>0</v>
      </c>
      <c r="BE222" s="1126">
        <f t="shared" si="136"/>
        <v>0</v>
      </c>
      <c r="BF222" s="1126">
        <f t="shared" si="137"/>
        <v>0</v>
      </c>
      <c r="BG222" s="1126">
        <f t="shared" si="138"/>
        <v>0</v>
      </c>
      <c r="BH222" s="1131">
        <f t="shared" si="139"/>
        <v>0</v>
      </c>
      <c r="BI222" s="1126">
        <f t="shared" si="140"/>
        <v>0</v>
      </c>
      <c r="BJ222" s="1126">
        <f t="shared" si="141"/>
        <v>0</v>
      </c>
      <c r="BK222" s="1126">
        <f t="shared" si="142"/>
        <v>0</v>
      </c>
      <c r="BL222" s="1126">
        <f t="shared" si="143"/>
        <v>0</v>
      </c>
      <c r="BM222" s="1131">
        <f t="shared" si="144"/>
        <v>0</v>
      </c>
    </row>
    <row r="223" spans="1:73" ht="21" customHeight="1">
      <c r="A223" s="1113" t="s">
        <v>1119</v>
      </c>
      <c r="B223" s="1142" t="s">
        <v>1679</v>
      </c>
      <c r="C223" s="1521">
        <v>15321865</v>
      </c>
      <c r="D223" s="1555" t="s">
        <v>451</v>
      </c>
      <c r="E223" s="1542" t="s">
        <v>20</v>
      </c>
      <c r="F223" s="1169" t="s">
        <v>293</v>
      </c>
      <c r="G223" s="1169" t="s">
        <v>596</v>
      </c>
      <c r="H223" s="1169" t="s">
        <v>596</v>
      </c>
      <c r="I223" s="1249" t="s">
        <v>1702</v>
      </c>
      <c r="J223" s="1113" t="s">
        <v>991</v>
      </c>
      <c r="K223" s="1466">
        <v>44028</v>
      </c>
      <c r="L223" s="1463" t="s">
        <v>1478</v>
      </c>
      <c r="M223" s="1464"/>
      <c r="N223" s="1146" t="s">
        <v>914</v>
      </c>
      <c r="O223" s="1169" t="s">
        <v>48</v>
      </c>
      <c r="P223" s="1559" t="s">
        <v>63</v>
      </c>
      <c r="Q223" s="1169" t="s">
        <v>48</v>
      </c>
      <c r="R223" s="1127">
        <f>VLOOKUP($G$9:$G$278,TABULADOR!$D$6:$E$41,2,0)</f>
        <v>8.484</v>
      </c>
      <c r="S223" s="1120">
        <f t="shared" si="132"/>
        <v>1</v>
      </c>
      <c r="T223" s="1109">
        <v>0</v>
      </c>
      <c r="U223" s="1120">
        <f t="shared" si="133"/>
        <v>1</v>
      </c>
      <c r="V223" s="1148">
        <f>VLOOKUP($U223,TABULADOR!$A$51:$B$74,2)</f>
        <v>0.02</v>
      </c>
      <c r="W223" s="1148">
        <v>0</v>
      </c>
      <c r="X223" s="1123">
        <v>0</v>
      </c>
      <c r="Y223" s="1149">
        <v>0</v>
      </c>
      <c r="Z223" s="1511">
        <v>15</v>
      </c>
      <c r="AA223" s="1126">
        <f t="shared" si="146"/>
        <v>4.24</v>
      </c>
      <c r="AB223" s="1126">
        <f t="shared" si="147"/>
        <v>0</v>
      </c>
      <c r="AC223" s="1126">
        <f t="shared" si="148"/>
        <v>0.08</v>
      </c>
      <c r="AD223" s="1126">
        <f>VLOOKUP($H$9:$H$1807,TABULADOR!$D$6:$E$41,2,0)-VLOOKUP($G$9:$G$1807,TABULADOR!$D$6:$E$41,2,0)</f>
        <v>0</v>
      </c>
      <c r="AE223" s="1126">
        <f>ROUND((TABULADOR!$D$67)*(GLOBAL!$Y223)/2,)</f>
        <v>0</v>
      </c>
      <c r="AF223" s="1126">
        <f>ROUND(((TABULADOR!$D$67)*(GLOBAL!$Y223)/2)*2,2)</f>
        <v>0</v>
      </c>
      <c r="AG223" s="1119"/>
      <c r="AH223" s="1127">
        <f t="shared" si="145"/>
        <v>4.32</v>
      </c>
      <c r="AI223" s="1150">
        <f t="shared" si="134"/>
        <v>0</v>
      </c>
      <c r="AJ223" s="1126">
        <v>0</v>
      </c>
      <c r="AK223" s="1126">
        <v>11.5</v>
      </c>
      <c r="AL223" s="1126"/>
      <c r="AM223" s="1126"/>
      <c r="AN223" s="1126"/>
      <c r="AO223" s="1127">
        <f t="shared" si="149"/>
        <v>0.16</v>
      </c>
      <c r="AP223" s="1127">
        <f t="shared" si="150"/>
        <v>0.04</v>
      </c>
      <c r="AQ223" s="1127">
        <f t="shared" si="151"/>
        <v>0.02</v>
      </c>
      <c r="AR223" s="1126">
        <f t="shared" si="152"/>
        <v>0.13</v>
      </c>
      <c r="AS223" s="1127">
        <f t="shared" si="153"/>
        <v>0.36</v>
      </c>
      <c r="AT223" s="1127">
        <f t="shared" si="154"/>
        <v>0.09</v>
      </c>
      <c r="AU223" s="1127">
        <f t="shared" si="155"/>
        <v>0.08</v>
      </c>
      <c r="AV223" s="1126">
        <f t="shared" si="156"/>
        <v>0.13</v>
      </c>
      <c r="AW223" s="1126">
        <f t="shared" si="157"/>
        <v>15.82</v>
      </c>
      <c r="AX223" s="1126">
        <f t="shared" si="158"/>
        <v>0.22</v>
      </c>
      <c r="AY223" s="1127"/>
      <c r="AZ223" s="1126">
        <f t="shared" si="159"/>
        <v>0.79</v>
      </c>
      <c r="BA223" s="1128">
        <f t="shared" si="160"/>
        <v>15.6</v>
      </c>
      <c r="BB223" s="1129"/>
      <c r="BC223" s="1130"/>
      <c r="BD223" s="1126">
        <f t="shared" si="135"/>
        <v>0</v>
      </c>
      <c r="BE223" s="1126">
        <f t="shared" si="136"/>
        <v>0</v>
      </c>
      <c r="BF223" s="1126">
        <f t="shared" si="137"/>
        <v>0</v>
      </c>
      <c r="BG223" s="1126">
        <f t="shared" si="138"/>
        <v>0</v>
      </c>
      <c r="BH223" s="1131">
        <f t="shared" si="139"/>
        <v>0</v>
      </c>
      <c r="BI223" s="1126">
        <f t="shared" si="140"/>
        <v>0</v>
      </c>
      <c r="BJ223" s="1126">
        <f t="shared" si="141"/>
        <v>0</v>
      </c>
      <c r="BK223" s="1126">
        <f t="shared" si="142"/>
        <v>0</v>
      </c>
      <c r="BL223" s="1126">
        <f t="shared" si="143"/>
        <v>0</v>
      </c>
      <c r="BM223" s="1131">
        <f t="shared" si="144"/>
        <v>0</v>
      </c>
    </row>
    <row r="224" spans="1:73" ht="21" customHeight="1">
      <c r="A224" s="1113" t="s">
        <v>1119</v>
      </c>
      <c r="B224" s="1142" t="s">
        <v>1679</v>
      </c>
      <c r="C224" s="1520">
        <v>30427714</v>
      </c>
      <c r="D224" s="1555" t="s">
        <v>452</v>
      </c>
      <c r="E224" s="1541" t="s">
        <v>20</v>
      </c>
      <c r="F224" s="1142" t="s">
        <v>289</v>
      </c>
      <c r="G224" s="1169" t="s">
        <v>596</v>
      </c>
      <c r="H224" s="1169" t="s">
        <v>596</v>
      </c>
      <c r="I224" s="1191" t="s">
        <v>1768</v>
      </c>
      <c r="J224" s="1113" t="s">
        <v>991</v>
      </c>
      <c r="K224" s="1462">
        <v>44075</v>
      </c>
      <c r="L224" s="1463" t="s">
        <v>1479</v>
      </c>
      <c r="M224" s="1464"/>
      <c r="N224" s="1146" t="s">
        <v>914</v>
      </c>
      <c r="O224" s="1142" t="s">
        <v>94</v>
      </c>
      <c r="P224" s="1559" t="s">
        <v>63</v>
      </c>
      <c r="Q224" s="1142" t="s">
        <v>94</v>
      </c>
      <c r="R224" s="1127">
        <f>VLOOKUP($G$9:$G$278,TABULADOR!$D$6:$E$41,2,0)</f>
        <v>8.484</v>
      </c>
      <c r="S224" s="1120">
        <f t="shared" si="132"/>
        <v>1</v>
      </c>
      <c r="T224" s="1109">
        <v>0</v>
      </c>
      <c r="U224" s="1120">
        <f t="shared" si="133"/>
        <v>1</v>
      </c>
      <c r="V224" s="1148">
        <f>VLOOKUP($U224,TABULADOR!$A$51:$B$74,2)</f>
        <v>0.02</v>
      </c>
      <c r="W224" s="1148">
        <v>0</v>
      </c>
      <c r="X224" s="1123">
        <v>1</v>
      </c>
      <c r="Y224" s="1149">
        <v>0</v>
      </c>
      <c r="Z224" s="1511">
        <v>15</v>
      </c>
      <c r="AA224" s="1126">
        <f t="shared" si="146"/>
        <v>4.24</v>
      </c>
      <c r="AB224" s="1126">
        <f t="shared" si="147"/>
        <v>0</v>
      </c>
      <c r="AC224" s="1126">
        <f t="shared" si="148"/>
        <v>0.08</v>
      </c>
      <c r="AD224" s="1126">
        <f>VLOOKUP($H$9:$H$1807,TABULADOR!$D$6:$E$41,2,0)-VLOOKUP($G$9:$G$1807,TABULADOR!$D$6:$E$41,2,0)</f>
        <v>0</v>
      </c>
      <c r="AE224" s="1126">
        <f>ROUND((TABULADOR!$D$67)*(GLOBAL!$Y224)/2,)</f>
        <v>0</v>
      </c>
      <c r="AF224" s="1126">
        <f>ROUND(((TABULADOR!$D$67)*(GLOBAL!$Y224)/2)*2,2)</f>
        <v>0</v>
      </c>
      <c r="AG224" s="1119"/>
      <c r="AH224" s="1127">
        <f t="shared" si="145"/>
        <v>4.32</v>
      </c>
      <c r="AI224" s="1150">
        <f t="shared" si="134"/>
        <v>0</v>
      </c>
      <c r="AJ224" s="1126">
        <v>0</v>
      </c>
      <c r="AK224" s="1126">
        <v>11.5</v>
      </c>
      <c r="AL224" s="1126"/>
      <c r="AM224" s="1126"/>
      <c r="AN224" s="1126"/>
      <c r="AO224" s="1127">
        <f t="shared" si="149"/>
        <v>0.16</v>
      </c>
      <c r="AP224" s="1127">
        <f t="shared" si="150"/>
        <v>0.04</v>
      </c>
      <c r="AQ224" s="1127">
        <f t="shared" si="151"/>
        <v>0.02</v>
      </c>
      <c r="AR224" s="1126">
        <f t="shared" si="152"/>
        <v>0.13</v>
      </c>
      <c r="AS224" s="1127">
        <f t="shared" si="153"/>
        <v>0.36</v>
      </c>
      <c r="AT224" s="1127">
        <f t="shared" si="154"/>
        <v>0.09</v>
      </c>
      <c r="AU224" s="1127">
        <f t="shared" si="155"/>
        <v>0.08</v>
      </c>
      <c r="AV224" s="1126">
        <f t="shared" si="156"/>
        <v>0.13</v>
      </c>
      <c r="AW224" s="1126">
        <f t="shared" si="157"/>
        <v>15.82</v>
      </c>
      <c r="AX224" s="1126">
        <f t="shared" si="158"/>
        <v>0.22</v>
      </c>
      <c r="AY224" s="1127"/>
      <c r="AZ224" s="1126">
        <f t="shared" si="159"/>
        <v>0.79</v>
      </c>
      <c r="BA224" s="1128">
        <f t="shared" si="160"/>
        <v>15.6</v>
      </c>
      <c r="BB224" s="1129"/>
      <c r="BC224" s="1130"/>
      <c r="BD224" s="1126">
        <f t="shared" si="135"/>
        <v>0</v>
      </c>
      <c r="BE224" s="1126">
        <f t="shared" si="136"/>
        <v>0</v>
      </c>
      <c r="BF224" s="1126">
        <f t="shared" si="137"/>
        <v>0</v>
      </c>
      <c r="BG224" s="1126">
        <f t="shared" si="138"/>
        <v>0</v>
      </c>
      <c r="BH224" s="1131">
        <f t="shared" si="139"/>
        <v>0</v>
      </c>
      <c r="BI224" s="1126">
        <f t="shared" si="140"/>
        <v>0</v>
      </c>
      <c r="BJ224" s="1126">
        <f t="shared" si="141"/>
        <v>0</v>
      </c>
      <c r="BK224" s="1126">
        <f t="shared" si="142"/>
        <v>0</v>
      </c>
      <c r="BL224" s="1126">
        <f t="shared" si="143"/>
        <v>0</v>
      </c>
      <c r="BM224" s="1131">
        <f t="shared" si="144"/>
        <v>0</v>
      </c>
    </row>
    <row r="225" spans="1:65" ht="21" customHeight="1">
      <c r="A225" s="1113" t="s">
        <v>1119</v>
      </c>
      <c r="B225" s="1140" t="s">
        <v>970</v>
      </c>
      <c r="C225" s="1521">
        <v>10002058</v>
      </c>
      <c r="D225" s="1555" t="s">
        <v>453</v>
      </c>
      <c r="E225" s="1542" t="s">
        <v>20</v>
      </c>
      <c r="F225" s="1169" t="s">
        <v>1925</v>
      </c>
      <c r="G225" s="1169" t="s">
        <v>27</v>
      </c>
      <c r="H225" s="1169" t="s">
        <v>27</v>
      </c>
      <c r="I225" s="1191" t="s">
        <v>1768</v>
      </c>
      <c r="J225" s="1174" t="s">
        <v>2351</v>
      </c>
      <c r="K225" s="1466">
        <v>44075</v>
      </c>
      <c r="L225" s="1463" t="s">
        <v>1480</v>
      </c>
      <c r="M225" s="1464"/>
      <c r="N225" s="1146" t="s">
        <v>914</v>
      </c>
      <c r="O225" s="1169" t="s">
        <v>94</v>
      </c>
      <c r="P225" s="1559" t="s">
        <v>63</v>
      </c>
      <c r="Q225" s="1169" t="s">
        <v>94</v>
      </c>
      <c r="R225" s="1127">
        <f>VLOOKUP($G$9:$G$278,TABULADOR!$D$6:$E$41,2,0)</f>
        <v>23.8</v>
      </c>
      <c r="S225" s="1120">
        <f t="shared" si="132"/>
        <v>1</v>
      </c>
      <c r="T225" s="1109">
        <v>0</v>
      </c>
      <c r="U225" s="1120">
        <f t="shared" si="133"/>
        <v>1</v>
      </c>
      <c r="V225" s="1148">
        <f>VLOOKUP($U225,TABULADOR!$A$51:$B$74,2)</f>
        <v>0.02</v>
      </c>
      <c r="W225" s="1148">
        <v>0</v>
      </c>
      <c r="X225" s="1123">
        <v>0</v>
      </c>
      <c r="Y225" s="1149">
        <v>0</v>
      </c>
      <c r="Z225" s="1511">
        <v>15</v>
      </c>
      <c r="AA225" s="1126">
        <f t="shared" si="146"/>
        <v>11.9</v>
      </c>
      <c r="AB225" s="1126">
        <f t="shared" si="147"/>
        <v>0</v>
      </c>
      <c r="AC225" s="1126">
        <f t="shared" si="148"/>
        <v>0.24</v>
      </c>
      <c r="AD225" s="1126">
        <f>VLOOKUP($H$9:$H$1807,TABULADOR!$D$6:$E$41,2,0)-VLOOKUP($G$9:$G$1807,TABULADOR!$D$6:$E$41,2,0)</f>
        <v>0</v>
      </c>
      <c r="AE225" s="1126">
        <f>ROUND((TABULADOR!$D$67)*(GLOBAL!$Y225)/2,)</f>
        <v>0</v>
      </c>
      <c r="AF225" s="1126">
        <f>ROUND(((TABULADOR!$D$67)*(GLOBAL!$Y225)/2)*2,2)</f>
        <v>0</v>
      </c>
      <c r="AG225" s="1119"/>
      <c r="AH225" s="1127">
        <f t="shared" si="145"/>
        <v>12.14</v>
      </c>
      <c r="AI225" s="1150">
        <f t="shared" si="134"/>
        <v>0</v>
      </c>
      <c r="AJ225" s="1126">
        <v>0</v>
      </c>
      <c r="AK225" s="1126">
        <v>11.5</v>
      </c>
      <c r="AL225" s="1126"/>
      <c r="AM225" s="1126"/>
      <c r="AN225" s="1126"/>
      <c r="AO225" s="1127">
        <f t="shared" si="149"/>
        <v>0.45</v>
      </c>
      <c r="AP225" s="1127">
        <f t="shared" si="150"/>
        <v>0.12</v>
      </c>
      <c r="AQ225" s="1127">
        <f t="shared" si="151"/>
        <v>0.06</v>
      </c>
      <c r="AR225" s="1126">
        <f t="shared" si="152"/>
        <v>0.36</v>
      </c>
      <c r="AS225" s="1127">
        <f t="shared" si="153"/>
        <v>1.01</v>
      </c>
      <c r="AT225" s="1127">
        <f t="shared" si="154"/>
        <v>0.24</v>
      </c>
      <c r="AU225" s="1127">
        <f t="shared" si="155"/>
        <v>0.24</v>
      </c>
      <c r="AV225" s="1126">
        <f t="shared" si="156"/>
        <v>0.36</v>
      </c>
      <c r="AW225" s="1126">
        <f t="shared" si="157"/>
        <v>23.64</v>
      </c>
      <c r="AX225" s="1126">
        <f t="shared" si="158"/>
        <v>0.63</v>
      </c>
      <c r="AY225" s="1127"/>
      <c r="AZ225" s="1126">
        <f t="shared" si="159"/>
        <v>2.21</v>
      </c>
      <c r="BA225" s="1128">
        <f t="shared" si="160"/>
        <v>23.01</v>
      </c>
      <c r="BB225" s="1129"/>
      <c r="BC225" s="1130"/>
      <c r="BD225" s="1126">
        <f t="shared" si="135"/>
        <v>0</v>
      </c>
      <c r="BE225" s="1126">
        <f t="shared" si="136"/>
        <v>0</v>
      </c>
      <c r="BF225" s="1126">
        <f t="shared" si="137"/>
        <v>0</v>
      </c>
      <c r="BG225" s="1126">
        <f t="shared" si="138"/>
        <v>0</v>
      </c>
      <c r="BH225" s="1131">
        <f t="shared" si="139"/>
        <v>0</v>
      </c>
      <c r="BI225" s="1126">
        <f t="shared" si="140"/>
        <v>0</v>
      </c>
      <c r="BJ225" s="1126">
        <f t="shared" si="141"/>
        <v>0</v>
      </c>
      <c r="BK225" s="1126">
        <f t="shared" si="142"/>
        <v>0</v>
      </c>
      <c r="BL225" s="1126">
        <f t="shared" si="143"/>
        <v>0</v>
      </c>
      <c r="BM225" s="1131">
        <f t="shared" si="144"/>
        <v>0</v>
      </c>
    </row>
    <row r="226" spans="1:65" ht="21" customHeight="1">
      <c r="A226" s="1113" t="s">
        <v>1119</v>
      </c>
      <c r="B226" s="1140" t="s">
        <v>970</v>
      </c>
      <c r="C226" s="1520">
        <v>26535641</v>
      </c>
      <c r="D226" s="1555" t="s">
        <v>454</v>
      </c>
      <c r="E226" s="1541" t="s">
        <v>20</v>
      </c>
      <c r="F226" s="1142" t="s">
        <v>2074</v>
      </c>
      <c r="G226" s="1169" t="s">
        <v>27</v>
      </c>
      <c r="H226" s="1169" t="s">
        <v>27</v>
      </c>
      <c r="I226" s="1191" t="s">
        <v>1704</v>
      </c>
      <c r="J226" s="1174" t="s">
        <v>2351</v>
      </c>
      <c r="K226" s="1462">
        <v>44013</v>
      </c>
      <c r="L226" s="1464"/>
      <c r="M226" s="1463" t="s">
        <v>1539</v>
      </c>
      <c r="N226" s="1160" t="s">
        <v>455</v>
      </c>
      <c r="O226" s="1142" t="s">
        <v>78</v>
      </c>
      <c r="P226" s="1559" t="s">
        <v>63</v>
      </c>
      <c r="Q226" s="1142" t="s">
        <v>78</v>
      </c>
      <c r="R226" s="1127">
        <f>VLOOKUP($G$9:$G$278,TABULADOR!$D$6:$E$41,2,0)</f>
        <v>23.8</v>
      </c>
      <c r="S226" s="1120">
        <f t="shared" si="132"/>
        <v>1</v>
      </c>
      <c r="T226" s="1109">
        <v>0</v>
      </c>
      <c r="U226" s="1120">
        <f t="shared" si="133"/>
        <v>1</v>
      </c>
      <c r="V226" s="1148">
        <f>VLOOKUP($U226,TABULADOR!$A$51:$B$74,2)</f>
        <v>0.02</v>
      </c>
      <c r="W226" s="1148">
        <v>0</v>
      </c>
      <c r="X226" s="1123">
        <v>0</v>
      </c>
      <c r="Y226" s="1149">
        <v>0</v>
      </c>
      <c r="Z226" s="1511">
        <v>15</v>
      </c>
      <c r="AA226" s="1126">
        <f t="shared" si="146"/>
        <v>11.9</v>
      </c>
      <c r="AB226" s="1126">
        <f t="shared" si="147"/>
        <v>0</v>
      </c>
      <c r="AC226" s="1126">
        <f t="shared" si="148"/>
        <v>0.24</v>
      </c>
      <c r="AD226" s="1126">
        <f>VLOOKUP($H$9:$H$1807,TABULADOR!$D$6:$E$41,2,0)-VLOOKUP($G$9:$G$1807,TABULADOR!$D$6:$E$41,2,0)</f>
        <v>0</v>
      </c>
      <c r="AE226" s="1126">
        <f>ROUND((TABULADOR!$D$67)*(GLOBAL!$Y226)/2,)</f>
        <v>0</v>
      </c>
      <c r="AF226" s="1126">
        <f>ROUND(((TABULADOR!$D$67)*(GLOBAL!$Y226)/2)*2,2)</f>
        <v>0</v>
      </c>
      <c r="AG226" s="1119"/>
      <c r="AH226" s="1127">
        <f t="shared" si="145"/>
        <v>12.14</v>
      </c>
      <c r="AI226" s="1150">
        <f t="shared" si="134"/>
        <v>0</v>
      </c>
      <c r="AJ226" s="1126">
        <v>0</v>
      </c>
      <c r="AK226" s="1126">
        <v>11.5</v>
      </c>
      <c r="AL226" s="1126"/>
      <c r="AM226" s="1126"/>
      <c r="AN226" s="1126"/>
      <c r="AO226" s="1127">
        <f t="shared" si="149"/>
        <v>0.45</v>
      </c>
      <c r="AP226" s="1127">
        <f t="shared" si="150"/>
        <v>0.12</v>
      </c>
      <c r="AQ226" s="1127">
        <f t="shared" si="151"/>
        <v>0.06</v>
      </c>
      <c r="AR226" s="1126">
        <f t="shared" si="152"/>
        <v>0.36</v>
      </c>
      <c r="AS226" s="1127">
        <f t="shared" si="153"/>
        <v>1.01</v>
      </c>
      <c r="AT226" s="1127">
        <f t="shared" si="154"/>
        <v>0.24</v>
      </c>
      <c r="AU226" s="1127">
        <f t="shared" si="155"/>
        <v>0.24</v>
      </c>
      <c r="AV226" s="1126">
        <f t="shared" si="156"/>
        <v>0.36</v>
      </c>
      <c r="AW226" s="1126">
        <f t="shared" si="157"/>
        <v>23.64</v>
      </c>
      <c r="AX226" s="1126">
        <f t="shared" si="158"/>
        <v>0.63</v>
      </c>
      <c r="AY226" s="1127"/>
      <c r="AZ226" s="1126">
        <f t="shared" si="159"/>
        <v>2.21</v>
      </c>
      <c r="BA226" s="1128">
        <f t="shared" si="160"/>
        <v>23.01</v>
      </c>
      <c r="BB226" s="1129"/>
      <c r="BC226" s="1130"/>
      <c r="BD226" s="1126">
        <f t="shared" si="135"/>
        <v>0</v>
      </c>
      <c r="BE226" s="1126">
        <f t="shared" si="136"/>
        <v>0</v>
      </c>
      <c r="BF226" s="1126">
        <f t="shared" si="137"/>
        <v>0</v>
      </c>
      <c r="BG226" s="1126">
        <f t="shared" si="138"/>
        <v>0</v>
      </c>
      <c r="BH226" s="1131">
        <f t="shared" si="139"/>
        <v>0</v>
      </c>
      <c r="BI226" s="1126">
        <f t="shared" si="140"/>
        <v>0</v>
      </c>
      <c r="BJ226" s="1126">
        <f t="shared" si="141"/>
        <v>0</v>
      </c>
      <c r="BK226" s="1126">
        <f t="shared" si="142"/>
        <v>0</v>
      </c>
      <c r="BL226" s="1126">
        <f t="shared" si="143"/>
        <v>0</v>
      </c>
      <c r="BM226" s="1131">
        <f t="shared" si="144"/>
        <v>0</v>
      </c>
    </row>
    <row r="227" spans="1:65" ht="21" customHeight="1">
      <c r="A227" s="1113" t="s">
        <v>1119</v>
      </c>
      <c r="B227" s="1140" t="s">
        <v>970</v>
      </c>
      <c r="C227" s="1521">
        <v>7195906</v>
      </c>
      <c r="D227" s="1555" t="s">
        <v>456</v>
      </c>
      <c r="E227" s="1542" t="s">
        <v>20</v>
      </c>
      <c r="F227" s="1169" t="s">
        <v>2027</v>
      </c>
      <c r="G227" s="1169" t="s">
        <v>27</v>
      </c>
      <c r="H227" s="1169" t="s">
        <v>27</v>
      </c>
      <c r="I227" s="1191" t="s">
        <v>1704</v>
      </c>
      <c r="J227" s="1174" t="s">
        <v>2351</v>
      </c>
      <c r="K227" s="1466">
        <v>44105</v>
      </c>
      <c r="L227" s="1474" t="s">
        <v>2205</v>
      </c>
      <c r="M227" s="1464"/>
      <c r="N227" s="1198" t="s">
        <v>914</v>
      </c>
      <c r="O227" s="1169" t="s">
        <v>78</v>
      </c>
      <c r="P227" s="1559" t="s">
        <v>63</v>
      </c>
      <c r="Q227" s="1169" t="s">
        <v>78</v>
      </c>
      <c r="R227" s="1127">
        <f>VLOOKUP($G$9:$G$278,TABULADOR!$D$6:$E$41,2,0)</f>
        <v>23.8</v>
      </c>
      <c r="S227" s="1120">
        <f t="shared" si="132"/>
        <v>1</v>
      </c>
      <c r="T227" s="1109">
        <v>0</v>
      </c>
      <c r="U227" s="1120">
        <f t="shared" si="133"/>
        <v>1</v>
      </c>
      <c r="V227" s="1148">
        <f>VLOOKUP($U227,TABULADOR!$A$51:$B$74,2)</f>
        <v>0.02</v>
      </c>
      <c r="W227" s="1148">
        <v>0</v>
      </c>
      <c r="X227" s="1123">
        <v>0</v>
      </c>
      <c r="Y227" s="1149">
        <v>0</v>
      </c>
      <c r="Z227" s="1511">
        <v>15</v>
      </c>
      <c r="AA227" s="1126">
        <f t="shared" si="146"/>
        <v>11.9</v>
      </c>
      <c r="AB227" s="1126">
        <f t="shared" si="147"/>
        <v>0</v>
      </c>
      <c r="AC227" s="1126">
        <f t="shared" si="148"/>
        <v>0.24</v>
      </c>
      <c r="AD227" s="1126">
        <f>VLOOKUP($H$9:$H$1807,TABULADOR!$D$6:$E$41,2,0)-VLOOKUP($G$9:$G$1807,TABULADOR!$D$6:$E$41,2,0)</f>
        <v>0</v>
      </c>
      <c r="AE227" s="1126">
        <f>ROUND((TABULADOR!$D$67)*(GLOBAL!$Y227)/2,)</f>
        <v>0</v>
      </c>
      <c r="AF227" s="1126">
        <f>ROUND(((TABULADOR!$D$67)*(GLOBAL!$Y227)/2)*2,2)</f>
        <v>0</v>
      </c>
      <c r="AG227" s="1119"/>
      <c r="AH227" s="1127">
        <f t="shared" si="145"/>
        <v>12.14</v>
      </c>
      <c r="AI227" s="1150">
        <f t="shared" si="134"/>
        <v>0</v>
      </c>
      <c r="AJ227" s="1126">
        <v>0</v>
      </c>
      <c r="AK227" s="1126">
        <v>11.5</v>
      </c>
      <c r="AL227" s="1126"/>
      <c r="AM227" s="1126"/>
      <c r="AN227" s="1126"/>
      <c r="AO227" s="1127">
        <f t="shared" si="149"/>
        <v>0.45</v>
      </c>
      <c r="AP227" s="1127">
        <f t="shared" si="150"/>
        <v>0.12</v>
      </c>
      <c r="AQ227" s="1127">
        <f t="shared" si="151"/>
        <v>0.06</v>
      </c>
      <c r="AR227" s="1126">
        <f t="shared" si="152"/>
        <v>0.36</v>
      </c>
      <c r="AS227" s="1127">
        <f t="shared" si="153"/>
        <v>1.01</v>
      </c>
      <c r="AT227" s="1127">
        <f t="shared" si="154"/>
        <v>0.24</v>
      </c>
      <c r="AU227" s="1127">
        <f t="shared" si="155"/>
        <v>0.24</v>
      </c>
      <c r="AV227" s="1126">
        <f t="shared" si="156"/>
        <v>0.36</v>
      </c>
      <c r="AW227" s="1126">
        <f t="shared" si="157"/>
        <v>23.64</v>
      </c>
      <c r="AX227" s="1126">
        <f t="shared" si="158"/>
        <v>0.63</v>
      </c>
      <c r="AY227" s="1127"/>
      <c r="AZ227" s="1126">
        <f t="shared" si="159"/>
        <v>2.21</v>
      </c>
      <c r="BA227" s="1128">
        <f t="shared" si="160"/>
        <v>23.01</v>
      </c>
      <c r="BB227" s="1129"/>
      <c r="BC227" s="1130"/>
      <c r="BD227" s="1126">
        <f t="shared" si="135"/>
        <v>0</v>
      </c>
      <c r="BE227" s="1126">
        <f t="shared" si="136"/>
        <v>0</v>
      </c>
      <c r="BF227" s="1126">
        <f t="shared" si="137"/>
        <v>0</v>
      </c>
      <c r="BG227" s="1126">
        <f t="shared" si="138"/>
        <v>0</v>
      </c>
      <c r="BH227" s="1131">
        <f t="shared" si="139"/>
        <v>0</v>
      </c>
      <c r="BI227" s="1126">
        <f t="shared" si="140"/>
        <v>0</v>
      </c>
      <c r="BJ227" s="1126">
        <f t="shared" si="141"/>
        <v>0</v>
      </c>
      <c r="BK227" s="1126">
        <f t="shared" si="142"/>
        <v>0</v>
      </c>
      <c r="BL227" s="1126">
        <f t="shared" si="143"/>
        <v>0</v>
      </c>
      <c r="BM227" s="1131">
        <f t="shared" si="144"/>
        <v>0</v>
      </c>
    </row>
    <row r="228" spans="1:65" ht="21" customHeight="1">
      <c r="A228" s="1113" t="s">
        <v>1119</v>
      </c>
      <c r="B228" s="1142" t="s">
        <v>1679</v>
      </c>
      <c r="C228" s="1520">
        <v>6553586</v>
      </c>
      <c r="D228" s="1555" t="s">
        <v>457</v>
      </c>
      <c r="E228" s="1541" t="s">
        <v>20</v>
      </c>
      <c r="F228" s="1169" t="s">
        <v>1815</v>
      </c>
      <c r="G228" s="1169" t="s">
        <v>596</v>
      </c>
      <c r="H228" s="1169" t="s">
        <v>596</v>
      </c>
      <c r="I228" s="1249" t="s">
        <v>1814</v>
      </c>
      <c r="J228" s="1113" t="s">
        <v>991</v>
      </c>
      <c r="K228" s="1462">
        <v>44105</v>
      </c>
      <c r="L228" s="1463" t="s">
        <v>1481</v>
      </c>
      <c r="M228" s="1464"/>
      <c r="N228" s="1146" t="s">
        <v>914</v>
      </c>
      <c r="O228" s="1140" t="s">
        <v>25</v>
      </c>
      <c r="P228" s="1559" t="s">
        <v>63</v>
      </c>
      <c r="Q228" s="1140" t="s">
        <v>25</v>
      </c>
      <c r="R228" s="1127">
        <f>VLOOKUP($G$9:$G$278,TABULADOR!$D$6:$E$41,2,0)</f>
        <v>8.484</v>
      </c>
      <c r="S228" s="1120">
        <f t="shared" ref="S228:S257" si="161">DATEDIF($K228,$M$2,"Y")</f>
        <v>1</v>
      </c>
      <c r="T228" s="1109">
        <v>0</v>
      </c>
      <c r="U228" s="1120">
        <f t="shared" ref="U228:U258" si="162">$S228+$T228</f>
        <v>1</v>
      </c>
      <c r="V228" s="1148">
        <f>VLOOKUP($U228,TABULADOR!$A$51:$B$74,2)</f>
        <v>0.02</v>
      </c>
      <c r="W228" s="1148">
        <v>0</v>
      </c>
      <c r="X228" s="1123">
        <v>0</v>
      </c>
      <c r="Y228" s="1149">
        <v>0</v>
      </c>
      <c r="Z228" s="1511">
        <v>15</v>
      </c>
      <c r="AA228" s="1126">
        <f t="shared" si="146"/>
        <v>4.24</v>
      </c>
      <c r="AB228" s="1126">
        <f t="shared" si="147"/>
        <v>0</v>
      </c>
      <c r="AC228" s="1126">
        <f t="shared" si="148"/>
        <v>0.08</v>
      </c>
      <c r="AD228" s="1126">
        <f>VLOOKUP($H$9:$H$1807,TABULADOR!$D$6:$E$41,2,0)-VLOOKUP($G$9:$G$1807,TABULADOR!$D$6:$E$41,2,0)</f>
        <v>0</v>
      </c>
      <c r="AE228" s="1126">
        <f>ROUND((TABULADOR!$D$67)*(GLOBAL!$Y228)/2,)</f>
        <v>0</v>
      </c>
      <c r="AF228" s="1126">
        <f>ROUND(((TABULADOR!$D$67)*(GLOBAL!$Y228)/2)*2,2)</f>
        <v>0</v>
      </c>
      <c r="AG228" s="1119"/>
      <c r="AH228" s="1127">
        <f t="shared" si="145"/>
        <v>4.32</v>
      </c>
      <c r="AI228" s="1150">
        <f t="shared" ref="AI228:AI258" si="163">IF($S228&gt;=1,IF(MONTH($M$2)=MONTH($K228),(((($AA228+$AB228+$AC228+$AD228)*2)/30)*50),0))</f>
        <v>0</v>
      </c>
      <c r="AJ228" s="1126">
        <v>0</v>
      </c>
      <c r="AK228" s="1126">
        <v>11.5</v>
      </c>
      <c r="AL228" s="1126"/>
      <c r="AM228" s="1126"/>
      <c r="AN228" s="1126"/>
      <c r="AO228" s="1127">
        <f t="shared" si="149"/>
        <v>0.16</v>
      </c>
      <c r="AP228" s="1127">
        <f t="shared" si="150"/>
        <v>0.04</v>
      </c>
      <c r="AQ228" s="1127">
        <f t="shared" si="151"/>
        <v>0.02</v>
      </c>
      <c r="AR228" s="1126">
        <f t="shared" si="152"/>
        <v>0.13</v>
      </c>
      <c r="AS228" s="1127">
        <f t="shared" si="153"/>
        <v>0.36</v>
      </c>
      <c r="AT228" s="1127">
        <f t="shared" si="154"/>
        <v>0.09</v>
      </c>
      <c r="AU228" s="1127">
        <f t="shared" si="155"/>
        <v>0.08</v>
      </c>
      <c r="AV228" s="1126">
        <f t="shared" si="156"/>
        <v>0.13</v>
      </c>
      <c r="AW228" s="1126">
        <f t="shared" si="157"/>
        <v>15.82</v>
      </c>
      <c r="AX228" s="1126">
        <f t="shared" si="158"/>
        <v>0.22</v>
      </c>
      <c r="AY228" s="1127"/>
      <c r="AZ228" s="1126">
        <f t="shared" si="159"/>
        <v>0.79</v>
      </c>
      <c r="BA228" s="1128">
        <f t="shared" si="160"/>
        <v>15.6</v>
      </c>
      <c r="BB228" s="1129"/>
      <c r="BC228" s="1130"/>
      <c r="BD228" s="1126">
        <f t="shared" ref="BD228:BD258" si="164">($AM228*$BO$5/$BO$6*$BO$7*$BO$8)</f>
        <v>0</v>
      </c>
      <c r="BE228" s="1126">
        <f t="shared" ref="BE228:BE258" si="165">($AM228)*$BQ$2</f>
        <v>0</v>
      </c>
      <c r="BF228" s="1126">
        <f t="shared" ref="BF228:BF258" si="166">($AM228*$BQ$5/$BQ$6*$BQ$7*$BQ$8)</f>
        <v>0</v>
      </c>
      <c r="BG228" s="1126">
        <f t="shared" ref="BG228:BG258" si="167">$AM228*$BS$2</f>
        <v>0</v>
      </c>
      <c r="BH228" s="1131">
        <f t="shared" ref="BH228:BH258" si="168">SUM(BD228:BF228)</f>
        <v>0</v>
      </c>
      <c r="BI228" s="1126">
        <f t="shared" ref="BI228:BI258" si="169">$BD228*$BP$2/$BO$2</f>
        <v>0</v>
      </c>
      <c r="BJ228" s="1126">
        <f t="shared" ref="BJ228:BJ258" si="170">($AM228)*$BR$2</f>
        <v>0</v>
      </c>
      <c r="BK228" s="1126">
        <f t="shared" ref="BK228:BK258" si="171">$BF228*$BT$2/$BU$2</f>
        <v>0</v>
      </c>
      <c r="BL228" s="1126">
        <f t="shared" ref="BL228:BL258" si="172">$AM228*$BS$2</f>
        <v>0</v>
      </c>
      <c r="BM228" s="1131">
        <f t="shared" ref="BM228:BM258" si="173">SUM(BI228:BL228)+BG228</f>
        <v>0</v>
      </c>
    </row>
    <row r="229" spans="1:65" ht="21" customHeight="1">
      <c r="A229" s="1113" t="s">
        <v>1119</v>
      </c>
      <c r="B229" s="1142" t="s">
        <v>1679</v>
      </c>
      <c r="C229" s="1521">
        <v>6175185</v>
      </c>
      <c r="D229" s="1555" t="s">
        <v>458</v>
      </c>
      <c r="E229" s="1542" t="s">
        <v>20</v>
      </c>
      <c r="F229" s="1169" t="s">
        <v>1815</v>
      </c>
      <c r="G229" s="1169" t="s">
        <v>596</v>
      </c>
      <c r="H229" s="1169" t="s">
        <v>596</v>
      </c>
      <c r="I229" s="1249" t="s">
        <v>1814</v>
      </c>
      <c r="J229" s="1113" t="s">
        <v>991</v>
      </c>
      <c r="K229" s="1466">
        <v>44105</v>
      </c>
      <c r="L229" s="1463" t="s">
        <v>1482</v>
      </c>
      <c r="M229" s="1464"/>
      <c r="N229" s="1146" t="s">
        <v>914</v>
      </c>
      <c r="O229" s="1140" t="s">
        <v>25</v>
      </c>
      <c r="P229" s="1559" t="s">
        <v>63</v>
      </c>
      <c r="Q229" s="1140" t="s">
        <v>25</v>
      </c>
      <c r="R229" s="1127">
        <f>VLOOKUP($G$9:$G$278,TABULADOR!$D$6:$E$41,2,0)</f>
        <v>8.484</v>
      </c>
      <c r="S229" s="1120">
        <f t="shared" si="161"/>
        <v>1</v>
      </c>
      <c r="T229" s="1109">
        <v>0</v>
      </c>
      <c r="U229" s="1120">
        <f t="shared" si="162"/>
        <v>1</v>
      </c>
      <c r="V229" s="1148">
        <f>VLOOKUP($U229,TABULADOR!$A$51:$B$74,2)</f>
        <v>0.02</v>
      </c>
      <c r="W229" s="1148">
        <v>0</v>
      </c>
      <c r="X229" s="1123">
        <v>0</v>
      </c>
      <c r="Y229" s="1149">
        <v>0</v>
      </c>
      <c r="Z229" s="1511">
        <v>15</v>
      </c>
      <c r="AA229" s="1126">
        <f t="shared" si="146"/>
        <v>4.24</v>
      </c>
      <c r="AB229" s="1126">
        <f t="shared" si="147"/>
        <v>0</v>
      </c>
      <c r="AC229" s="1126">
        <f t="shared" si="148"/>
        <v>0.08</v>
      </c>
      <c r="AD229" s="1126">
        <f>VLOOKUP($H$9:$H$1807,TABULADOR!$D$6:$E$41,2,0)-VLOOKUP($G$9:$G$1807,TABULADOR!$D$6:$E$41,2,0)</f>
        <v>0</v>
      </c>
      <c r="AE229" s="1126">
        <f>ROUND((TABULADOR!$D$67)*(GLOBAL!$Y229)/2,)</f>
        <v>0</v>
      </c>
      <c r="AF229" s="1126">
        <f>ROUND(((TABULADOR!$D$67)*(GLOBAL!$Y229)/2)*2,2)</f>
        <v>0</v>
      </c>
      <c r="AG229" s="1119"/>
      <c r="AH229" s="1127">
        <f t="shared" si="145"/>
        <v>4.32</v>
      </c>
      <c r="AI229" s="1150">
        <f t="shared" si="163"/>
        <v>0</v>
      </c>
      <c r="AJ229" s="1126">
        <v>0</v>
      </c>
      <c r="AK229" s="1126">
        <v>11.5</v>
      </c>
      <c r="AL229" s="1126"/>
      <c r="AM229" s="1126"/>
      <c r="AN229" s="1126"/>
      <c r="AO229" s="1127">
        <f t="shared" si="149"/>
        <v>0.16</v>
      </c>
      <c r="AP229" s="1127">
        <f t="shared" si="150"/>
        <v>0.04</v>
      </c>
      <c r="AQ229" s="1127">
        <f t="shared" si="151"/>
        <v>0.02</v>
      </c>
      <c r="AR229" s="1126">
        <f t="shared" si="152"/>
        <v>0.13</v>
      </c>
      <c r="AS229" s="1127">
        <f t="shared" si="153"/>
        <v>0.36</v>
      </c>
      <c r="AT229" s="1127">
        <f t="shared" si="154"/>
        <v>0.09</v>
      </c>
      <c r="AU229" s="1127">
        <f t="shared" si="155"/>
        <v>0.08</v>
      </c>
      <c r="AV229" s="1126">
        <f t="shared" si="156"/>
        <v>0.13</v>
      </c>
      <c r="AW229" s="1126">
        <f t="shared" si="157"/>
        <v>15.82</v>
      </c>
      <c r="AX229" s="1126">
        <f t="shared" si="158"/>
        <v>0.22</v>
      </c>
      <c r="AY229" s="1127"/>
      <c r="AZ229" s="1126">
        <f t="shared" si="159"/>
        <v>0.79</v>
      </c>
      <c r="BA229" s="1128">
        <f t="shared" si="160"/>
        <v>15.6</v>
      </c>
      <c r="BB229" s="1129"/>
      <c r="BC229" s="1130"/>
      <c r="BD229" s="1126">
        <f t="shared" si="164"/>
        <v>0</v>
      </c>
      <c r="BE229" s="1126">
        <f t="shared" si="165"/>
        <v>0</v>
      </c>
      <c r="BF229" s="1126">
        <f t="shared" si="166"/>
        <v>0</v>
      </c>
      <c r="BG229" s="1126">
        <f t="shared" si="167"/>
        <v>0</v>
      </c>
      <c r="BH229" s="1131">
        <f t="shared" si="168"/>
        <v>0</v>
      </c>
      <c r="BI229" s="1126">
        <f t="shared" si="169"/>
        <v>0</v>
      </c>
      <c r="BJ229" s="1126">
        <f t="shared" si="170"/>
        <v>0</v>
      </c>
      <c r="BK229" s="1126">
        <f t="shared" si="171"/>
        <v>0</v>
      </c>
      <c r="BL229" s="1126">
        <f t="shared" si="172"/>
        <v>0</v>
      </c>
      <c r="BM229" s="1131">
        <f t="shared" si="173"/>
        <v>0</v>
      </c>
    </row>
    <row r="230" spans="1:65" ht="21" customHeight="1">
      <c r="A230" s="1113" t="s">
        <v>1119</v>
      </c>
      <c r="B230" s="1142" t="s">
        <v>1679</v>
      </c>
      <c r="C230" s="1520">
        <v>8786164</v>
      </c>
      <c r="D230" s="1555" t="s">
        <v>459</v>
      </c>
      <c r="E230" s="1541" t="s">
        <v>20</v>
      </c>
      <c r="F230" s="1142" t="s">
        <v>289</v>
      </c>
      <c r="G230" s="1169" t="s">
        <v>596</v>
      </c>
      <c r="H230" s="1169" t="s">
        <v>596</v>
      </c>
      <c r="I230" s="1191" t="s">
        <v>1706</v>
      </c>
      <c r="J230" s="1113" t="s">
        <v>991</v>
      </c>
      <c r="K230" s="1462">
        <v>44105</v>
      </c>
      <c r="L230" s="1463" t="s">
        <v>1483</v>
      </c>
      <c r="M230" s="1464"/>
      <c r="N230" s="1146" t="s">
        <v>914</v>
      </c>
      <c r="O230" s="1142" t="s">
        <v>70</v>
      </c>
      <c r="P230" s="1559" t="s">
        <v>63</v>
      </c>
      <c r="Q230" s="1142" t="s">
        <v>70</v>
      </c>
      <c r="R230" s="1127">
        <f>VLOOKUP($G$9:$G$278,TABULADOR!$D$6:$E$41,2,0)</f>
        <v>8.484</v>
      </c>
      <c r="S230" s="1120">
        <f t="shared" si="161"/>
        <v>1</v>
      </c>
      <c r="T230" s="1109">
        <v>0</v>
      </c>
      <c r="U230" s="1120">
        <f t="shared" si="162"/>
        <v>1</v>
      </c>
      <c r="V230" s="1148">
        <f>VLOOKUP($U230,TABULADOR!$A$51:$B$74,2)</f>
        <v>0.02</v>
      </c>
      <c r="W230" s="1148">
        <v>0</v>
      </c>
      <c r="X230" s="1123">
        <v>0</v>
      </c>
      <c r="Y230" s="1149">
        <v>0</v>
      </c>
      <c r="Z230" s="1511">
        <v>15</v>
      </c>
      <c r="AA230" s="1126">
        <f t="shared" si="146"/>
        <v>4.24</v>
      </c>
      <c r="AB230" s="1126">
        <f t="shared" si="147"/>
        <v>0</v>
      </c>
      <c r="AC230" s="1126">
        <f t="shared" si="148"/>
        <v>0.08</v>
      </c>
      <c r="AD230" s="1126">
        <f>VLOOKUP($H$9:$H$1807,TABULADOR!$D$6:$E$41,2,0)-VLOOKUP($G$9:$G$1807,TABULADOR!$D$6:$E$41,2,0)</f>
        <v>0</v>
      </c>
      <c r="AE230" s="1126">
        <f>ROUND((TABULADOR!$D$67)*(GLOBAL!$Y230)/2,)</f>
        <v>0</v>
      </c>
      <c r="AF230" s="1126">
        <f>ROUND(((TABULADOR!$D$67)*(GLOBAL!$Y230)/2)*2,2)</f>
        <v>0</v>
      </c>
      <c r="AG230" s="1119"/>
      <c r="AH230" s="1127">
        <f t="shared" ref="AH230:AH260" si="174">SUM(AA230:AE230)</f>
        <v>4.32</v>
      </c>
      <c r="AI230" s="1150">
        <f t="shared" si="163"/>
        <v>0</v>
      </c>
      <c r="AJ230" s="1126">
        <v>0</v>
      </c>
      <c r="AK230" s="1126">
        <v>11.5</v>
      </c>
      <c r="AL230" s="1126"/>
      <c r="AM230" s="1126"/>
      <c r="AN230" s="1126"/>
      <c r="AO230" s="1127">
        <f t="shared" si="149"/>
        <v>0.16</v>
      </c>
      <c r="AP230" s="1127">
        <f t="shared" si="150"/>
        <v>0.04</v>
      </c>
      <c r="AQ230" s="1127">
        <f t="shared" si="151"/>
        <v>0.02</v>
      </c>
      <c r="AR230" s="1126">
        <f t="shared" si="152"/>
        <v>0.13</v>
      </c>
      <c r="AS230" s="1127">
        <f t="shared" si="153"/>
        <v>0.36</v>
      </c>
      <c r="AT230" s="1127">
        <f t="shared" si="154"/>
        <v>0.09</v>
      </c>
      <c r="AU230" s="1127">
        <f t="shared" si="155"/>
        <v>0.08</v>
      </c>
      <c r="AV230" s="1126">
        <f t="shared" si="156"/>
        <v>0.13</v>
      </c>
      <c r="AW230" s="1126">
        <f t="shared" si="157"/>
        <v>15.82</v>
      </c>
      <c r="AX230" s="1126">
        <f t="shared" si="158"/>
        <v>0.22</v>
      </c>
      <c r="AY230" s="1127"/>
      <c r="AZ230" s="1126">
        <f t="shared" si="159"/>
        <v>0.79</v>
      </c>
      <c r="BA230" s="1128">
        <f t="shared" si="160"/>
        <v>15.6</v>
      </c>
      <c r="BB230" s="1129"/>
      <c r="BC230" s="1130"/>
      <c r="BD230" s="1126">
        <f t="shared" si="164"/>
        <v>0</v>
      </c>
      <c r="BE230" s="1126">
        <f t="shared" si="165"/>
        <v>0</v>
      </c>
      <c r="BF230" s="1126">
        <f t="shared" si="166"/>
        <v>0</v>
      </c>
      <c r="BG230" s="1126">
        <f t="shared" si="167"/>
        <v>0</v>
      </c>
      <c r="BH230" s="1131">
        <f t="shared" si="168"/>
        <v>0</v>
      </c>
      <c r="BI230" s="1126">
        <f t="shared" si="169"/>
        <v>0</v>
      </c>
      <c r="BJ230" s="1126">
        <f t="shared" si="170"/>
        <v>0</v>
      </c>
      <c r="BK230" s="1126">
        <f t="shared" si="171"/>
        <v>0</v>
      </c>
      <c r="BL230" s="1126">
        <f t="shared" si="172"/>
        <v>0</v>
      </c>
      <c r="BM230" s="1131">
        <f t="shared" si="173"/>
        <v>0</v>
      </c>
    </row>
    <row r="231" spans="1:65" ht="21" customHeight="1">
      <c r="A231" s="1113" t="s">
        <v>1119</v>
      </c>
      <c r="B231" s="1142" t="s">
        <v>1679</v>
      </c>
      <c r="C231" s="1521">
        <v>21336466</v>
      </c>
      <c r="D231" s="1555" t="s">
        <v>460</v>
      </c>
      <c r="E231" s="1542" t="s">
        <v>20</v>
      </c>
      <c r="F231" s="1169" t="s">
        <v>289</v>
      </c>
      <c r="G231" s="1169" t="s">
        <v>596</v>
      </c>
      <c r="H231" s="1169" t="s">
        <v>596</v>
      </c>
      <c r="I231" s="1191" t="s">
        <v>1706</v>
      </c>
      <c r="J231" s="1113" t="s">
        <v>991</v>
      </c>
      <c r="K231" s="1466">
        <v>44105</v>
      </c>
      <c r="L231" s="1463" t="s">
        <v>1484</v>
      </c>
      <c r="M231" s="1464"/>
      <c r="N231" s="1146" t="s">
        <v>914</v>
      </c>
      <c r="O231" s="1169" t="s">
        <v>70</v>
      </c>
      <c r="P231" s="1559" t="s">
        <v>63</v>
      </c>
      <c r="Q231" s="1169" t="s">
        <v>70</v>
      </c>
      <c r="R231" s="1127">
        <f>VLOOKUP($G$9:$G$278,TABULADOR!$D$6:$E$41,2,0)</f>
        <v>8.484</v>
      </c>
      <c r="S231" s="1120">
        <f t="shared" si="161"/>
        <v>1</v>
      </c>
      <c r="T231" s="1109">
        <v>0</v>
      </c>
      <c r="U231" s="1120">
        <f t="shared" si="162"/>
        <v>1</v>
      </c>
      <c r="V231" s="1148">
        <f>VLOOKUP($U231,TABULADOR!$A$51:$B$74,2)</f>
        <v>0.02</v>
      </c>
      <c r="W231" s="1148">
        <v>0</v>
      </c>
      <c r="X231" s="1123">
        <v>0</v>
      </c>
      <c r="Y231" s="1149">
        <v>0</v>
      </c>
      <c r="Z231" s="1511">
        <v>15</v>
      </c>
      <c r="AA231" s="1126">
        <f t="shared" si="146"/>
        <v>4.24</v>
      </c>
      <c r="AB231" s="1126">
        <f t="shared" si="147"/>
        <v>0</v>
      </c>
      <c r="AC231" s="1126">
        <f t="shared" si="148"/>
        <v>0.08</v>
      </c>
      <c r="AD231" s="1126">
        <f>VLOOKUP($H$9:$H$1807,TABULADOR!$D$6:$E$41,2,0)-VLOOKUP($G$9:$G$1807,TABULADOR!$D$6:$E$41,2,0)</f>
        <v>0</v>
      </c>
      <c r="AE231" s="1126">
        <f>ROUND((TABULADOR!$D$67)*(GLOBAL!$Y231)/2,)</f>
        <v>0</v>
      </c>
      <c r="AF231" s="1126">
        <f>ROUND(((TABULADOR!$D$67)*(GLOBAL!$Y231)/2)*2,2)</f>
        <v>0</v>
      </c>
      <c r="AG231" s="1119"/>
      <c r="AH231" s="1127">
        <f t="shared" si="174"/>
        <v>4.32</v>
      </c>
      <c r="AI231" s="1150">
        <f t="shared" si="163"/>
        <v>0</v>
      </c>
      <c r="AJ231" s="1126">
        <v>0</v>
      </c>
      <c r="AK231" s="1126">
        <v>11.5</v>
      </c>
      <c r="AL231" s="1126"/>
      <c r="AM231" s="1126"/>
      <c r="AN231" s="1126"/>
      <c r="AO231" s="1127">
        <f t="shared" si="149"/>
        <v>0.16</v>
      </c>
      <c r="AP231" s="1127">
        <f t="shared" si="150"/>
        <v>0.04</v>
      </c>
      <c r="AQ231" s="1127">
        <f t="shared" si="151"/>
        <v>0.02</v>
      </c>
      <c r="AR231" s="1126">
        <f t="shared" si="152"/>
        <v>0.13</v>
      </c>
      <c r="AS231" s="1127">
        <f t="shared" si="153"/>
        <v>0.36</v>
      </c>
      <c r="AT231" s="1127">
        <f t="shared" si="154"/>
        <v>0.09</v>
      </c>
      <c r="AU231" s="1127">
        <f t="shared" si="155"/>
        <v>0.08</v>
      </c>
      <c r="AV231" s="1126">
        <f t="shared" si="156"/>
        <v>0.13</v>
      </c>
      <c r="AW231" s="1126">
        <f t="shared" si="157"/>
        <v>15.82</v>
      </c>
      <c r="AX231" s="1126">
        <f t="shared" si="158"/>
        <v>0.22</v>
      </c>
      <c r="AY231" s="1127"/>
      <c r="AZ231" s="1126">
        <f t="shared" si="159"/>
        <v>0.79</v>
      </c>
      <c r="BA231" s="1128">
        <f t="shared" si="160"/>
        <v>15.6</v>
      </c>
      <c r="BB231" s="1129"/>
      <c r="BC231" s="1130"/>
      <c r="BD231" s="1126">
        <f t="shared" si="164"/>
        <v>0</v>
      </c>
      <c r="BE231" s="1126">
        <f t="shared" si="165"/>
        <v>0</v>
      </c>
      <c r="BF231" s="1126">
        <f t="shared" si="166"/>
        <v>0</v>
      </c>
      <c r="BG231" s="1126">
        <f t="shared" si="167"/>
        <v>0</v>
      </c>
      <c r="BH231" s="1131">
        <f t="shared" si="168"/>
        <v>0</v>
      </c>
      <c r="BI231" s="1126">
        <f t="shared" si="169"/>
        <v>0</v>
      </c>
      <c r="BJ231" s="1126">
        <f t="shared" si="170"/>
        <v>0</v>
      </c>
      <c r="BK231" s="1126">
        <f t="shared" si="171"/>
        <v>0</v>
      </c>
      <c r="BL231" s="1126">
        <f t="shared" si="172"/>
        <v>0</v>
      </c>
      <c r="BM231" s="1131">
        <f t="shared" si="173"/>
        <v>0</v>
      </c>
    </row>
    <row r="232" spans="1:65" ht="21" customHeight="1">
      <c r="A232" s="1113" t="s">
        <v>1119</v>
      </c>
      <c r="B232" s="1142" t="s">
        <v>1679</v>
      </c>
      <c r="C232" s="1520">
        <v>16202004</v>
      </c>
      <c r="D232" s="1555" t="s">
        <v>462</v>
      </c>
      <c r="E232" s="1541" t="s">
        <v>20</v>
      </c>
      <c r="F232" s="1169" t="s">
        <v>1815</v>
      </c>
      <c r="G232" s="1146" t="s">
        <v>433</v>
      </c>
      <c r="H232" s="1146" t="s">
        <v>433</v>
      </c>
      <c r="I232" s="1249" t="s">
        <v>1814</v>
      </c>
      <c r="J232" s="1113" t="s">
        <v>991</v>
      </c>
      <c r="K232" s="1462">
        <v>44105</v>
      </c>
      <c r="L232" s="1463" t="s">
        <v>1486</v>
      </c>
      <c r="M232" s="1464"/>
      <c r="N232" s="1146" t="s">
        <v>914</v>
      </c>
      <c r="O232" s="1140" t="s">
        <v>25</v>
      </c>
      <c r="P232" s="1559" t="s">
        <v>63</v>
      </c>
      <c r="Q232" s="1140" t="s">
        <v>25</v>
      </c>
      <c r="R232" s="1127">
        <f>VLOOKUP($G$9:$G$278,TABULADOR!$D$6:$E$41,2,0)</f>
        <v>9.968</v>
      </c>
      <c r="S232" s="1120">
        <f t="shared" si="161"/>
        <v>1</v>
      </c>
      <c r="T232" s="1109">
        <v>0</v>
      </c>
      <c r="U232" s="1120">
        <f t="shared" si="162"/>
        <v>1</v>
      </c>
      <c r="V232" s="1148">
        <f>VLOOKUP($U232,TABULADOR!$A$51:$B$74,2)</f>
        <v>0.02</v>
      </c>
      <c r="W232" s="1148">
        <v>0</v>
      </c>
      <c r="X232" s="1123">
        <v>1</v>
      </c>
      <c r="Y232" s="1149">
        <v>1</v>
      </c>
      <c r="Z232" s="1511">
        <v>15</v>
      </c>
      <c r="AA232" s="1126">
        <f t="shared" si="146"/>
        <v>4.9800000000000004</v>
      </c>
      <c r="AB232" s="1126">
        <f t="shared" si="147"/>
        <v>0</v>
      </c>
      <c r="AC232" s="1126">
        <f t="shared" si="148"/>
        <v>0.1</v>
      </c>
      <c r="AD232" s="1126">
        <f>VLOOKUP($H$9:$H$1807,TABULADOR!$D$6:$E$41,2,0)-VLOOKUP($G$9:$G$1807,TABULADOR!$D$6:$E$41,2,0)</f>
        <v>0</v>
      </c>
      <c r="AE232" s="1126">
        <f>ROUND((TABULADOR!$D$67)*(GLOBAL!$Y232)/2,)</f>
        <v>1</v>
      </c>
      <c r="AF232" s="1126">
        <f>ROUND(((TABULADOR!$D$67)*(GLOBAL!$Y232)/2)*2,2)</f>
        <v>1.75</v>
      </c>
      <c r="AG232" s="1119"/>
      <c r="AH232" s="1127">
        <f t="shared" si="174"/>
        <v>6.08</v>
      </c>
      <c r="AI232" s="1150">
        <f t="shared" si="163"/>
        <v>0</v>
      </c>
      <c r="AJ232" s="1126">
        <v>0</v>
      </c>
      <c r="AK232" s="1126">
        <v>11.5</v>
      </c>
      <c r="AL232" s="1126"/>
      <c r="AM232" s="1126"/>
      <c r="AN232" s="1126"/>
      <c r="AO232" s="1127">
        <f t="shared" si="149"/>
        <v>0.22</v>
      </c>
      <c r="AP232" s="1127">
        <f t="shared" si="150"/>
        <v>0.06</v>
      </c>
      <c r="AQ232" s="1127">
        <f t="shared" si="151"/>
        <v>0.03</v>
      </c>
      <c r="AR232" s="1126">
        <f t="shared" si="152"/>
        <v>0.18</v>
      </c>
      <c r="AS232" s="1127">
        <f t="shared" si="153"/>
        <v>0.5</v>
      </c>
      <c r="AT232" s="1127">
        <f t="shared" si="154"/>
        <v>0.12</v>
      </c>
      <c r="AU232" s="1127">
        <f t="shared" si="155"/>
        <v>0.12</v>
      </c>
      <c r="AV232" s="1126">
        <f t="shared" si="156"/>
        <v>0.18</v>
      </c>
      <c r="AW232" s="1126">
        <f t="shared" si="157"/>
        <v>19.329999999999998</v>
      </c>
      <c r="AX232" s="1126">
        <f t="shared" si="158"/>
        <v>0.31</v>
      </c>
      <c r="AY232" s="1127"/>
      <c r="AZ232" s="1126">
        <f t="shared" si="159"/>
        <v>1.1000000000000001</v>
      </c>
      <c r="BA232" s="1128">
        <f t="shared" si="160"/>
        <v>19.02</v>
      </c>
      <c r="BB232" s="1129"/>
      <c r="BC232" s="1130"/>
      <c r="BD232" s="1126">
        <f t="shared" si="164"/>
        <v>0</v>
      </c>
      <c r="BE232" s="1126">
        <f t="shared" si="165"/>
        <v>0</v>
      </c>
      <c r="BF232" s="1126">
        <f t="shared" si="166"/>
        <v>0</v>
      </c>
      <c r="BG232" s="1126">
        <f t="shared" si="167"/>
        <v>0</v>
      </c>
      <c r="BH232" s="1131">
        <f t="shared" si="168"/>
        <v>0</v>
      </c>
      <c r="BI232" s="1126">
        <f t="shared" si="169"/>
        <v>0</v>
      </c>
      <c r="BJ232" s="1126">
        <f t="shared" si="170"/>
        <v>0</v>
      </c>
      <c r="BK232" s="1126">
        <f t="shared" si="171"/>
        <v>0</v>
      </c>
      <c r="BL232" s="1126">
        <f t="shared" si="172"/>
        <v>0</v>
      </c>
      <c r="BM232" s="1131">
        <f t="shared" si="173"/>
        <v>0</v>
      </c>
    </row>
    <row r="233" spans="1:65" ht="21" customHeight="1">
      <c r="A233" s="1113" t="s">
        <v>1119</v>
      </c>
      <c r="B233" s="1142" t="s">
        <v>1679</v>
      </c>
      <c r="C233" s="1521">
        <v>19334595</v>
      </c>
      <c r="D233" s="1555" t="s">
        <v>464</v>
      </c>
      <c r="E233" s="1542" t="s">
        <v>20</v>
      </c>
      <c r="F233" s="1169" t="s">
        <v>289</v>
      </c>
      <c r="G233" s="1169" t="s">
        <v>596</v>
      </c>
      <c r="H233" s="1169" t="s">
        <v>596</v>
      </c>
      <c r="I233" s="1249" t="s">
        <v>1702</v>
      </c>
      <c r="J233" s="1113" t="s">
        <v>991</v>
      </c>
      <c r="K233" s="1466">
        <v>44105</v>
      </c>
      <c r="L233" s="1463" t="s">
        <v>1488</v>
      </c>
      <c r="M233" s="1464"/>
      <c r="N233" s="1146" t="s">
        <v>914</v>
      </c>
      <c r="O233" s="1140" t="s">
        <v>25</v>
      </c>
      <c r="P233" s="1559" t="s">
        <v>63</v>
      </c>
      <c r="Q233" s="1140" t="s">
        <v>25</v>
      </c>
      <c r="R233" s="1127">
        <f>VLOOKUP($G$9:$G$278,TABULADOR!$D$6:$E$41,2,0)</f>
        <v>8.484</v>
      </c>
      <c r="S233" s="1120">
        <f t="shared" si="161"/>
        <v>1</v>
      </c>
      <c r="T233" s="1109">
        <v>0</v>
      </c>
      <c r="U233" s="1120">
        <f t="shared" si="162"/>
        <v>1</v>
      </c>
      <c r="V233" s="1148">
        <f>VLOOKUP($U233,TABULADOR!$A$51:$B$74,2)</f>
        <v>0.02</v>
      </c>
      <c r="W233" s="1148">
        <v>0</v>
      </c>
      <c r="X233" s="1123">
        <v>0</v>
      </c>
      <c r="Y233" s="1149">
        <v>0</v>
      </c>
      <c r="Z233" s="1511">
        <v>15</v>
      </c>
      <c r="AA233" s="1126">
        <f t="shared" si="146"/>
        <v>4.24</v>
      </c>
      <c r="AB233" s="1126">
        <f t="shared" si="147"/>
        <v>0</v>
      </c>
      <c r="AC233" s="1126">
        <f t="shared" si="148"/>
        <v>0.08</v>
      </c>
      <c r="AD233" s="1126">
        <f>VLOOKUP($H$9:$H$1807,TABULADOR!$D$6:$E$41,2,0)-VLOOKUP($G$9:$G$1807,TABULADOR!$D$6:$E$41,2,0)</f>
        <v>0</v>
      </c>
      <c r="AE233" s="1126">
        <f>ROUND((TABULADOR!$D$67)*(GLOBAL!$Y233)/2,)</f>
        <v>0</v>
      </c>
      <c r="AF233" s="1126">
        <f>ROUND(((TABULADOR!$D$67)*(GLOBAL!$Y233)/2)*2,2)</f>
        <v>0</v>
      </c>
      <c r="AG233" s="1119"/>
      <c r="AH233" s="1127">
        <f t="shared" si="174"/>
        <v>4.32</v>
      </c>
      <c r="AI233" s="1150">
        <f t="shared" si="163"/>
        <v>0</v>
      </c>
      <c r="AJ233" s="1126">
        <v>0</v>
      </c>
      <c r="AK233" s="1126">
        <v>11.5</v>
      </c>
      <c r="AL233" s="1126"/>
      <c r="AM233" s="1126"/>
      <c r="AN233" s="1126"/>
      <c r="AO233" s="1127">
        <f t="shared" si="149"/>
        <v>0.16</v>
      </c>
      <c r="AP233" s="1127">
        <f t="shared" si="150"/>
        <v>0.04</v>
      </c>
      <c r="AQ233" s="1127">
        <f t="shared" si="151"/>
        <v>0.02</v>
      </c>
      <c r="AR233" s="1126">
        <f t="shared" si="152"/>
        <v>0.13</v>
      </c>
      <c r="AS233" s="1127">
        <f t="shared" si="153"/>
        <v>0.36</v>
      </c>
      <c r="AT233" s="1127">
        <f t="shared" si="154"/>
        <v>0.09</v>
      </c>
      <c r="AU233" s="1127">
        <f t="shared" si="155"/>
        <v>0.08</v>
      </c>
      <c r="AV233" s="1126">
        <f t="shared" si="156"/>
        <v>0.13</v>
      </c>
      <c r="AW233" s="1126">
        <f t="shared" si="157"/>
        <v>15.82</v>
      </c>
      <c r="AX233" s="1126">
        <f t="shared" si="158"/>
        <v>0.22</v>
      </c>
      <c r="AY233" s="1127"/>
      <c r="AZ233" s="1126">
        <f t="shared" si="159"/>
        <v>0.79</v>
      </c>
      <c r="BA233" s="1128">
        <f t="shared" si="160"/>
        <v>15.6</v>
      </c>
      <c r="BB233" s="1170"/>
      <c r="BC233" s="1130"/>
      <c r="BD233" s="1126">
        <f t="shared" si="164"/>
        <v>0</v>
      </c>
      <c r="BE233" s="1126">
        <f t="shared" si="165"/>
        <v>0</v>
      </c>
      <c r="BF233" s="1126">
        <f t="shared" si="166"/>
        <v>0</v>
      </c>
      <c r="BG233" s="1126">
        <f t="shared" si="167"/>
        <v>0</v>
      </c>
      <c r="BH233" s="1131">
        <f t="shared" si="168"/>
        <v>0</v>
      </c>
      <c r="BI233" s="1126">
        <f t="shared" si="169"/>
        <v>0</v>
      </c>
      <c r="BJ233" s="1126">
        <f t="shared" si="170"/>
        <v>0</v>
      </c>
      <c r="BK233" s="1126">
        <f t="shared" si="171"/>
        <v>0</v>
      </c>
      <c r="BL233" s="1126">
        <f t="shared" si="172"/>
        <v>0</v>
      </c>
      <c r="BM233" s="1131">
        <f t="shared" si="173"/>
        <v>0</v>
      </c>
    </row>
    <row r="234" spans="1:65" ht="21" customHeight="1">
      <c r="A234" s="1113" t="s">
        <v>1119</v>
      </c>
      <c r="B234" s="1142" t="s">
        <v>1679</v>
      </c>
      <c r="C234" s="1520">
        <v>4313413</v>
      </c>
      <c r="D234" s="1555" t="s">
        <v>465</v>
      </c>
      <c r="E234" s="1548" t="s">
        <v>20</v>
      </c>
      <c r="F234" s="1142" t="s">
        <v>1815</v>
      </c>
      <c r="G234" s="1169" t="s">
        <v>596</v>
      </c>
      <c r="H234" s="1169" t="s">
        <v>596</v>
      </c>
      <c r="I234" s="1249" t="s">
        <v>1814</v>
      </c>
      <c r="J234" s="1113" t="s">
        <v>991</v>
      </c>
      <c r="K234" s="1475">
        <v>44105</v>
      </c>
      <c r="L234" s="1463" t="s">
        <v>1489</v>
      </c>
      <c r="M234" s="1464"/>
      <c r="N234" s="1146" t="s">
        <v>914</v>
      </c>
      <c r="O234" s="1140" t="s">
        <v>25</v>
      </c>
      <c r="P234" s="1559" t="s">
        <v>63</v>
      </c>
      <c r="Q234" s="1140" t="s">
        <v>25</v>
      </c>
      <c r="R234" s="1127">
        <f>VLOOKUP($G$9:$G$278,TABULADOR!$D$6:$E$41,2,0)</f>
        <v>8.484</v>
      </c>
      <c r="S234" s="1120">
        <f t="shared" si="161"/>
        <v>1</v>
      </c>
      <c r="T234" s="1109">
        <v>0</v>
      </c>
      <c r="U234" s="1120">
        <f t="shared" si="162"/>
        <v>1</v>
      </c>
      <c r="V234" s="1148">
        <f>VLOOKUP($U234,TABULADOR!$A$51:$B$74,2)</f>
        <v>0.02</v>
      </c>
      <c r="W234" s="1148">
        <v>0</v>
      </c>
      <c r="X234" s="1123">
        <v>0</v>
      </c>
      <c r="Y234" s="1149">
        <v>0</v>
      </c>
      <c r="Z234" s="1511">
        <v>15</v>
      </c>
      <c r="AA234" s="1126">
        <f t="shared" si="146"/>
        <v>4.24</v>
      </c>
      <c r="AB234" s="1126">
        <f t="shared" si="147"/>
        <v>0</v>
      </c>
      <c r="AC234" s="1126">
        <f t="shared" si="148"/>
        <v>0.08</v>
      </c>
      <c r="AD234" s="1126">
        <f>VLOOKUP($H$9:$H$1807,TABULADOR!$D$6:$E$41,2,0)-VLOOKUP($G$9:$G$1807,TABULADOR!$D$6:$E$41,2,0)</f>
        <v>0</v>
      </c>
      <c r="AE234" s="1126">
        <f>ROUND((TABULADOR!$D$67)*(GLOBAL!$Y234)/2,)</f>
        <v>0</v>
      </c>
      <c r="AF234" s="1126">
        <f>ROUND(((TABULADOR!$D$67)*(GLOBAL!$Y234)/2)*2,2)</f>
        <v>0</v>
      </c>
      <c r="AG234" s="1119"/>
      <c r="AH234" s="1127">
        <f t="shared" si="174"/>
        <v>4.32</v>
      </c>
      <c r="AI234" s="1150">
        <f t="shared" si="163"/>
        <v>0</v>
      </c>
      <c r="AJ234" s="1126">
        <v>0</v>
      </c>
      <c r="AK234" s="1126">
        <v>11.5</v>
      </c>
      <c r="AL234" s="1126"/>
      <c r="AM234" s="1126"/>
      <c r="AN234" s="1126"/>
      <c r="AO234" s="1127">
        <f t="shared" si="149"/>
        <v>0.16</v>
      </c>
      <c r="AP234" s="1127">
        <f t="shared" si="150"/>
        <v>0.04</v>
      </c>
      <c r="AQ234" s="1127">
        <f t="shared" si="151"/>
        <v>0.02</v>
      </c>
      <c r="AR234" s="1126">
        <f t="shared" si="152"/>
        <v>0.13</v>
      </c>
      <c r="AS234" s="1127">
        <f t="shared" si="153"/>
        <v>0.36</v>
      </c>
      <c r="AT234" s="1127">
        <f t="shared" si="154"/>
        <v>0.09</v>
      </c>
      <c r="AU234" s="1127">
        <f t="shared" si="155"/>
        <v>0.08</v>
      </c>
      <c r="AV234" s="1126">
        <f t="shared" si="156"/>
        <v>0.13</v>
      </c>
      <c r="AW234" s="1126">
        <f t="shared" si="157"/>
        <v>15.82</v>
      </c>
      <c r="AX234" s="1126">
        <f t="shared" si="158"/>
        <v>0.22</v>
      </c>
      <c r="AY234" s="1127"/>
      <c r="AZ234" s="1126">
        <f t="shared" si="159"/>
        <v>0.79</v>
      </c>
      <c r="BA234" s="1128">
        <f t="shared" si="160"/>
        <v>15.6</v>
      </c>
      <c r="BB234" s="1170"/>
      <c r="BC234" s="1130"/>
      <c r="BD234" s="1126">
        <f t="shared" si="164"/>
        <v>0</v>
      </c>
      <c r="BE234" s="1126">
        <f t="shared" si="165"/>
        <v>0</v>
      </c>
      <c r="BF234" s="1126">
        <f t="shared" si="166"/>
        <v>0</v>
      </c>
      <c r="BG234" s="1126">
        <f t="shared" si="167"/>
        <v>0</v>
      </c>
      <c r="BH234" s="1131">
        <f t="shared" si="168"/>
        <v>0</v>
      </c>
      <c r="BI234" s="1126">
        <f t="shared" si="169"/>
        <v>0</v>
      </c>
      <c r="BJ234" s="1126">
        <f t="shared" si="170"/>
        <v>0</v>
      </c>
      <c r="BK234" s="1126">
        <f t="shared" si="171"/>
        <v>0</v>
      </c>
      <c r="BL234" s="1126">
        <f t="shared" si="172"/>
        <v>0</v>
      </c>
      <c r="BM234" s="1131">
        <f t="shared" si="173"/>
        <v>0</v>
      </c>
    </row>
    <row r="235" spans="1:65" ht="21" customHeight="1">
      <c r="A235" s="1113" t="s">
        <v>1119</v>
      </c>
      <c r="B235" s="1142" t="s">
        <v>1679</v>
      </c>
      <c r="C235" s="1521">
        <v>16877193</v>
      </c>
      <c r="D235" s="1555" t="s">
        <v>467</v>
      </c>
      <c r="E235" s="1542" t="s">
        <v>20</v>
      </c>
      <c r="F235" s="1169" t="s">
        <v>289</v>
      </c>
      <c r="G235" s="1169" t="s">
        <v>596</v>
      </c>
      <c r="H235" s="1169" t="s">
        <v>596</v>
      </c>
      <c r="I235" s="1249" t="s">
        <v>1702</v>
      </c>
      <c r="J235" s="1113" t="s">
        <v>991</v>
      </c>
      <c r="K235" s="1466">
        <v>44228</v>
      </c>
      <c r="L235" s="1463" t="s">
        <v>1491</v>
      </c>
      <c r="M235" s="1464"/>
      <c r="N235" s="1146" t="s">
        <v>914</v>
      </c>
      <c r="O235" s="1169" t="s">
        <v>1714</v>
      </c>
      <c r="P235" s="1134" t="s">
        <v>63</v>
      </c>
      <c r="Q235" s="1140" t="s">
        <v>25</v>
      </c>
      <c r="R235" s="1127">
        <f>VLOOKUP($G$9:$G$278,TABULADOR!$D$6:$E$41,2,0)</f>
        <v>8.484</v>
      </c>
      <c r="S235" s="1120">
        <f t="shared" si="161"/>
        <v>1</v>
      </c>
      <c r="T235" s="1109">
        <v>0</v>
      </c>
      <c r="U235" s="1120">
        <f t="shared" si="162"/>
        <v>1</v>
      </c>
      <c r="V235" s="1148">
        <f>VLOOKUP($U235,TABULADOR!$A$51:$B$74,2)</f>
        <v>0.02</v>
      </c>
      <c r="W235" s="1148">
        <v>0</v>
      </c>
      <c r="X235" s="1123">
        <v>0</v>
      </c>
      <c r="Y235" s="1149">
        <v>0</v>
      </c>
      <c r="Z235" s="1511">
        <v>15</v>
      </c>
      <c r="AA235" s="1126">
        <f t="shared" si="146"/>
        <v>4.24</v>
      </c>
      <c r="AB235" s="1126">
        <f t="shared" si="147"/>
        <v>0</v>
      </c>
      <c r="AC235" s="1126">
        <f t="shared" si="148"/>
        <v>0.08</v>
      </c>
      <c r="AD235" s="1126">
        <f>VLOOKUP($H$9:$H$1807,TABULADOR!$D$6:$E$41,2,0)-VLOOKUP($G$9:$G$1807,TABULADOR!$D$6:$E$41,2,0)</f>
        <v>0</v>
      </c>
      <c r="AE235" s="1126">
        <f>ROUND((TABULADOR!$D$67)*(GLOBAL!$Y235)/2,)</f>
        <v>0</v>
      </c>
      <c r="AF235" s="1126">
        <f>ROUND(((TABULADOR!$D$67)*(GLOBAL!$Y235)/2)*2,2)</f>
        <v>0</v>
      </c>
      <c r="AG235" s="1119"/>
      <c r="AH235" s="1127">
        <f t="shared" si="174"/>
        <v>4.32</v>
      </c>
      <c r="AI235" s="1150">
        <f t="shared" si="163"/>
        <v>14.400000000000002</v>
      </c>
      <c r="AJ235" s="1126">
        <v>0</v>
      </c>
      <c r="AK235" s="1126">
        <v>11.5</v>
      </c>
      <c r="AL235" s="1126"/>
      <c r="AM235" s="1126"/>
      <c r="AN235" s="1126"/>
      <c r="AO235" s="1127">
        <f t="shared" si="149"/>
        <v>0.16</v>
      </c>
      <c r="AP235" s="1127">
        <f t="shared" si="150"/>
        <v>0.19</v>
      </c>
      <c r="AQ235" s="1127">
        <f t="shared" si="151"/>
        <v>0.02</v>
      </c>
      <c r="AR235" s="1126">
        <f t="shared" si="152"/>
        <v>0.13</v>
      </c>
      <c r="AS235" s="1127">
        <f t="shared" si="153"/>
        <v>0.36</v>
      </c>
      <c r="AT235" s="1127">
        <f t="shared" si="154"/>
        <v>0.37</v>
      </c>
      <c r="AU235" s="1127">
        <f t="shared" si="155"/>
        <v>0.08</v>
      </c>
      <c r="AV235" s="1126">
        <f t="shared" si="156"/>
        <v>0.13</v>
      </c>
      <c r="AW235" s="1126">
        <f t="shared" si="157"/>
        <v>30.22</v>
      </c>
      <c r="AX235" s="1126">
        <f t="shared" si="158"/>
        <v>0.37</v>
      </c>
      <c r="AY235" s="1127"/>
      <c r="AZ235" s="1126">
        <f t="shared" si="159"/>
        <v>1.07</v>
      </c>
      <c r="BA235" s="1128">
        <f t="shared" si="160"/>
        <v>29.85</v>
      </c>
      <c r="BB235" s="1170"/>
      <c r="BC235" s="1130"/>
      <c r="BD235" s="1126">
        <f t="shared" si="164"/>
        <v>0</v>
      </c>
      <c r="BE235" s="1126">
        <f t="shared" si="165"/>
        <v>0</v>
      </c>
      <c r="BF235" s="1126">
        <f t="shared" si="166"/>
        <v>0</v>
      </c>
      <c r="BG235" s="1126">
        <f t="shared" si="167"/>
        <v>0</v>
      </c>
      <c r="BH235" s="1131">
        <f t="shared" si="168"/>
        <v>0</v>
      </c>
      <c r="BI235" s="1126">
        <f t="shared" si="169"/>
        <v>0</v>
      </c>
      <c r="BJ235" s="1126">
        <f t="shared" si="170"/>
        <v>0</v>
      </c>
      <c r="BK235" s="1126">
        <f t="shared" si="171"/>
        <v>0</v>
      </c>
      <c r="BL235" s="1126">
        <f t="shared" si="172"/>
        <v>0</v>
      </c>
      <c r="BM235" s="1131">
        <f t="shared" si="173"/>
        <v>0</v>
      </c>
    </row>
    <row r="236" spans="1:65" ht="21" customHeight="1">
      <c r="A236" s="1113" t="s">
        <v>1119</v>
      </c>
      <c r="B236" s="1142" t="s">
        <v>1679</v>
      </c>
      <c r="C236" s="1520">
        <v>7577356</v>
      </c>
      <c r="D236" s="1555" t="s">
        <v>471</v>
      </c>
      <c r="E236" s="1541" t="s">
        <v>20</v>
      </c>
      <c r="F236" s="1142" t="s">
        <v>472</v>
      </c>
      <c r="G236" s="1169" t="s">
        <v>596</v>
      </c>
      <c r="H236" s="1169" t="s">
        <v>596</v>
      </c>
      <c r="I236" s="1191" t="s">
        <v>229</v>
      </c>
      <c r="J236" s="1113" t="s">
        <v>991</v>
      </c>
      <c r="K236" s="1462">
        <v>44228</v>
      </c>
      <c r="L236" s="1463" t="s">
        <v>1494</v>
      </c>
      <c r="M236" s="1464"/>
      <c r="N236" s="1146" t="s">
        <v>914</v>
      </c>
      <c r="O236" s="1142" t="s">
        <v>184</v>
      </c>
      <c r="P236" s="1134" t="s">
        <v>63</v>
      </c>
      <c r="Q236" s="1142" t="s">
        <v>184</v>
      </c>
      <c r="R236" s="1127">
        <f>VLOOKUP($G$9:$G$278,TABULADOR!$D$6:$E$41,2,0)</f>
        <v>8.484</v>
      </c>
      <c r="S236" s="1120">
        <f t="shared" si="161"/>
        <v>1</v>
      </c>
      <c r="T236" s="1109">
        <v>0</v>
      </c>
      <c r="U236" s="1120">
        <f t="shared" si="162"/>
        <v>1</v>
      </c>
      <c r="V236" s="1148">
        <f>VLOOKUP($U236,TABULADOR!$A$51:$B$74,2)</f>
        <v>0.02</v>
      </c>
      <c r="W236" s="1148">
        <v>0</v>
      </c>
      <c r="X236" s="1123">
        <v>0</v>
      </c>
      <c r="Y236" s="1149">
        <v>0</v>
      </c>
      <c r="Z236" s="1511">
        <v>15</v>
      </c>
      <c r="AA236" s="1126">
        <f t="shared" si="146"/>
        <v>4.24</v>
      </c>
      <c r="AB236" s="1126">
        <f t="shared" si="147"/>
        <v>0</v>
      </c>
      <c r="AC236" s="1126">
        <f t="shared" si="148"/>
        <v>0.08</v>
      </c>
      <c r="AD236" s="1126">
        <f>VLOOKUP($H$9:$H$1807,TABULADOR!$D$6:$E$41,2,0)-VLOOKUP($G$9:$G$1807,TABULADOR!$D$6:$E$41,2,0)</f>
        <v>0</v>
      </c>
      <c r="AE236" s="1126">
        <f>ROUND((TABULADOR!$D$67)*(GLOBAL!$Y236)/2,)</f>
        <v>0</v>
      </c>
      <c r="AF236" s="1126">
        <f>ROUND(((TABULADOR!$D$67)*(GLOBAL!$Y236)/2)*2,2)</f>
        <v>0</v>
      </c>
      <c r="AG236" s="1119"/>
      <c r="AH236" s="1127">
        <f t="shared" si="174"/>
        <v>4.32</v>
      </c>
      <c r="AI236" s="1150">
        <f t="shared" si="163"/>
        <v>14.400000000000002</v>
      </c>
      <c r="AJ236" s="1126">
        <v>0</v>
      </c>
      <c r="AK236" s="1126">
        <v>11.5</v>
      </c>
      <c r="AL236" s="1126"/>
      <c r="AM236" s="1126"/>
      <c r="AN236" s="1126"/>
      <c r="AO236" s="1127">
        <f t="shared" si="149"/>
        <v>0.16</v>
      </c>
      <c r="AP236" s="1127">
        <f t="shared" si="150"/>
        <v>0.19</v>
      </c>
      <c r="AQ236" s="1127">
        <f t="shared" si="151"/>
        <v>0.02</v>
      </c>
      <c r="AR236" s="1126">
        <f t="shared" si="152"/>
        <v>0.13</v>
      </c>
      <c r="AS236" s="1127">
        <f t="shared" si="153"/>
        <v>0.36</v>
      </c>
      <c r="AT236" s="1127">
        <f t="shared" si="154"/>
        <v>0.37</v>
      </c>
      <c r="AU236" s="1127">
        <f t="shared" si="155"/>
        <v>0.08</v>
      </c>
      <c r="AV236" s="1126">
        <f t="shared" si="156"/>
        <v>0.13</v>
      </c>
      <c r="AW236" s="1126">
        <f t="shared" si="157"/>
        <v>30.22</v>
      </c>
      <c r="AX236" s="1126">
        <f t="shared" si="158"/>
        <v>0.37</v>
      </c>
      <c r="AY236" s="1127"/>
      <c r="AZ236" s="1126">
        <f t="shared" si="159"/>
        <v>1.07</v>
      </c>
      <c r="BA236" s="1128">
        <f t="shared" si="160"/>
        <v>29.85</v>
      </c>
      <c r="BB236" s="1170"/>
      <c r="BC236" s="1130"/>
      <c r="BD236" s="1126">
        <f t="shared" si="164"/>
        <v>0</v>
      </c>
      <c r="BE236" s="1126">
        <f t="shared" si="165"/>
        <v>0</v>
      </c>
      <c r="BF236" s="1126">
        <f t="shared" si="166"/>
        <v>0</v>
      </c>
      <c r="BG236" s="1126">
        <f t="shared" si="167"/>
        <v>0</v>
      </c>
      <c r="BH236" s="1131">
        <f t="shared" si="168"/>
        <v>0</v>
      </c>
      <c r="BI236" s="1126">
        <f t="shared" si="169"/>
        <v>0</v>
      </c>
      <c r="BJ236" s="1126">
        <f t="shared" si="170"/>
        <v>0</v>
      </c>
      <c r="BK236" s="1126">
        <f t="shared" si="171"/>
        <v>0</v>
      </c>
      <c r="BL236" s="1126">
        <f t="shared" si="172"/>
        <v>0</v>
      </c>
      <c r="BM236" s="1131">
        <f t="shared" si="173"/>
        <v>0</v>
      </c>
    </row>
    <row r="237" spans="1:65" ht="21" customHeight="1">
      <c r="A237" s="1113" t="s">
        <v>1119</v>
      </c>
      <c r="B237" s="1140" t="s">
        <v>970</v>
      </c>
      <c r="C237" s="1521">
        <v>20282042</v>
      </c>
      <c r="D237" s="1555" t="s">
        <v>473</v>
      </c>
      <c r="E237" s="1542" t="s">
        <v>20</v>
      </c>
      <c r="F237" s="1224" t="s">
        <v>1994</v>
      </c>
      <c r="G237" s="1169" t="s">
        <v>27</v>
      </c>
      <c r="H237" s="1169" t="s">
        <v>27</v>
      </c>
      <c r="I237" s="1191" t="s">
        <v>1776</v>
      </c>
      <c r="J237" s="1174" t="s">
        <v>2351</v>
      </c>
      <c r="K237" s="1466">
        <v>44228</v>
      </c>
      <c r="L237" s="1464"/>
      <c r="M237" s="1463" t="s">
        <v>1540</v>
      </c>
      <c r="N237" s="1212" t="s">
        <v>232</v>
      </c>
      <c r="O237" s="1169" t="s">
        <v>84</v>
      </c>
      <c r="P237" s="1134" t="s">
        <v>63</v>
      </c>
      <c r="Q237" s="1169" t="s">
        <v>84</v>
      </c>
      <c r="R237" s="1127">
        <f>VLOOKUP($G$9:$G$278,TABULADOR!$D$6:$E$41,2,0)</f>
        <v>23.8</v>
      </c>
      <c r="S237" s="1120">
        <f t="shared" si="161"/>
        <v>1</v>
      </c>
      <c r="T237" s="1109">
        <v>0</v>
      </c>
      <c r="U237" s="1120">
        <f t="shared" si="162"/>
        <v>1</v>
      </c>
      <c r="V237" s="1148">
        <f>VLOOKUP($U237,TABULADOR!$A$51:$B$74,2)</f>
        <v>0.02</v>
      </c>
      <c r="W237" s="1148">
        <v>0</v>
      </c>
      <c r="X237" s="1123">
        <v>0</v>
      </c>
      <c r="Y237" s="1149">
        <v>0</v>
      </c>
      <c r="Z237" s="1511">
        <v>15</v>
      </c>
      <c r="AA237" s="1126">
        <f t="shared" si="146"/>
        <v>11.9</v>
      </c>
      <c r="AB237" s="1126">
        <f t="shared" si="147"/>
        <v>0</v>
      </c>
      <c r="AC237" s="1126">
        <f t="shared" si="148"/>
        <v>0.24</v>
      </c>
      <c r="AD237" s="1126">
        <f>VLOOKUP($H$9:$H$1807,TABULADOR!$D$6:$E$41,2,0)-VLOOKUP($G$9:$G$1807,TABULADOR!$D$6:$E$41,2,0)</f>
        <v>0</v>
      </c>
      <c r="AE237" s="1126">
        <f>ROUND((TABULADOR!$D$67)*(GLOBAL!$Y237)/2,)</f>
        <v>0</v>
      </c>
      <c r="AF237" s="1126">
        <f>ROUND(((TABULADOR!$D$67)*(GLOBAL!$Y237)/2)*2,2)</f>
        <v>0</v>
      </c>
      <c r="AG237" s="1119"/>
      <c r="AH237" s="1127">
        <f t="shared" si="174"/>
        <v>12.14</v>
      </c>
      <c r="AI237" s="1150">
        <f t="shared" si="163"/>
        <v>40.466666666666669</v>
      </c>
      <c r="AJ237" s="1126">
        <v>0</v>
      </c>
      <c r="AK237" s="1126">
        <v>11.5</v>
      </c>
      <c r="AL237" s="1126"/>
      <c r="AM237" s="1126"/>
      <c r="AN237" s="1126"/>
      <c r="AO237" s="1127">
        <f t="shared" si="149"/>
        <v>0.45</v>
      </c>
      <c r="AP237" s="1127">
        <f t="shared" si="150"/>
        <v>0.53</v>
      </c>
      <c r="AQ237" s="1127">
        <f t="shared" si="151"/>
        <v>0.06</v>
      </c>
      <c r="AR237" s="1126">
        <f t="shared" si="152"/>
        <v>0.36</v>
      </c>
      <c r="AS237" s="1127">
        <f t="shared" si="153"/>
        <v>1.01</v>
      </c>
      <c r="AT237" s="1127">
        <f t="shared" si="154"/>
        <v>1.05</v>
      </c>
      <c r="AU237" s="1127">
        <f t="shared" si="155"/>
        <v>0.24</v>
      </c>
      <c r="AV237" s="1126">
        <f t="shared" si="156"/>
        <v>0.36</v>
      </c>
      <c r="AW237" s="1126">
        <f t="shared" si="157"/>
        <v>64.11</v>
      </c>
      <c r="AX237" s="1126">
        <f t="shared" si="158"/>
        <v>1.04</v>
      </c>
      <c r="AY237" s="1127"/>
      <c r="AZ237" s="1126">
        <f t="shared" si="159"/>
        <v>3.02</v>
      </c>
      <c r="BA237" s="1128">
        <f t="shared" si="160"/>
        <v>63.07</v>
      </c>
      <c r="BB237" s="1170"/>
      <c r="BC237" s="1130"/>
      <c r="BD237" s="1126">
        <f t="shared" si="164"/>
        <v>0</v>
      </c>
      <c r="BE237" s="1126">
        <f t="shared" si="165"/>
        <v>0</v>
      </c>
      <c r="BF237" s="1126">
        <f t="shared" si="166"/>
        <v>0</v>
      </c>
      <c r="BG237" s="1126">
        <f t="shared" si="167"/>
        <v>0</v>
      </c>
      <c r="BH237" s="1131">
        <f t="shared" si="168"/>
        <v>0</v>
      </c>
      <c r="BI237" s="1126">
        <f t="shared" si="169"/>
        <v>0</v>
      </c>
      <c r="BJ237" s="1126">
        <f t="shared" si="170"/>
        <v>0</v>
      </c>
      <c r="BK237" s="1126">
        <f t="shared" si="171"/>
        <v>0</v>
      </c>
      <c r="BL237" s="1126">
        <f t="shared" si="172"/>
        <v>0</v>
      </c>
      <c r="BM237" s="1131">
        <f t="shared" si="173"/>
        <v>0</v>
      </c>
    </row>
    <row r="238" spans="1:65" ht="21" customHeight="1">
      <c r="A238" s="1113" t="s">
        <v>1119</v>
      </c>
      <c r="B238" s="1142" t="s">
        <v>1679</v>
      </c>
      <c r="C238" s="1520">
        <v>11161545</v>
      </c>
      <c r="D238" s="1555" t="s">
        <v>474</v>
      </c>
      <c r="E238" s="1541" t="s">
        <v>34</v>
      </c>
      <c r="F238" s="1142" t="s">
        <v>475</v>
      </c>
      <c r="G238" s="1169" t="s">
        <v>596</v>
      </c>
      <c r="H238" s="1169" t="s">
        <v>596</v>
      </c>
      <c r="I238" s="1191" t="s">
        <v>1776</v>
      </c>
      <c r="J238" s="1113" t="s">
        <v>991</v>
      </c>
      <c r="K238" s="1462">
        <v>44228</v>
      </c>
      <c r="L238" s="1463" t="s">
        <v>1495</v>
      </c>
      <c r="M238" s="1464"/>
      <c r="N238" s="1146" t="s">
        <v>914</v>
      </c>
      <c r="O238" s="1142" t="s">
        <v>84</v>
      </c>
      <c r="P238" s="1134" t="s">
        <v>63</v>
      </c>
      <c r="Q238" s="1142" t="s">
        <v>84</v>
      </c>
      <c r="R238" s="1127">
        <f>VLOOKUP($G$9:$G$278,TABULADOR!$D$6:$E$41,2,0)</f>
        <v>8.484</v>
      </c>
      <c r="S238" s="1120">
        <f t="shared" si="161"/>
        <v>1</v>
      </c>
      <c r="T238" s="1109">
        <v>0</v>
      </c>
      <c r="U238" s="1120">
        <f t="shared" si="162"/>
        <v>1</v>
      </c>
      <c r="V238" s="1148">
        <f>VLOOKUP($U238,TABULADOR!$A$51:$B$74,2)</f>
        <v>0.02</v>
      </c>
      <c r="W238" s="1148">
        <v>0</v>
      </c>
      <c r="X238" s="1123">
        <v>1</v>
      </c>
      <c r="Y238" s="1149">
        <v>1</v>
      </c>
      <c r="Z238" s="1511">
        <v>15</v>
      </c>
      <c r="AA238" s="1126">
        <f t="shared" si="146"/>
        <v>4.24</v>
      </c>
      <c r="AB238" s="1126">
        <f t="shared" si="147"/>
        <v>0</v>
      </c>
      <c r="AC238" s="1126">
        <f t="shared" si="148"/>
        <v>0.08</v>
      </c>
      <c r="AD238" s="1126">
        <f>VLOOKUP($H$9:$H$1807,TABULADOR!$D$6:$E$41,2,0)-VLOOKUP($G$9:$G$1807,TABULADOR!$D$6:$E$41,2,0)</f>
        <v>0</v>
      </c>
      <c r="AE238" s="1126">
        <f>ROUND((TABULADOR!$D$67)*(GLOBAL!$Y238)/2,)</f>
        <v>1</v>
      </c>
      <c r="AF238" s="1126">
        <f>ROUND(((TABULADOR!$D$67)*(GLOBAL!$Y238)/2)*2,2)</f>
        <v>1.75</v>
      </c>
      <c r="AG238" s="1119"/>
      <c r="AH238" s="1127">
        <f t="shared" si="174"/>
        <v>5.32</v>
      </c>
      <c r="AI238" s="1150">
        <f t="shared" si="163"/>
        <v>14.400000000000002</v>
      </c>
      <c r="AJ238" s="1126">
        <v>0</v>
      </c>
      <c r="AK238" s="1126">
        <v>11.5</v>
      </c>
      <c r="AL238" s="1126"/>
      <c r="AM238" s="1126"/>
      <c r="AN238" s="1126"/>
      <c r="AO238" s="1127">
        <f t="shared" si="149"/>
        <v>0.2</v>
      </c>
      <c r="AP238" s="1127">
        <f t="shared" si="150"/>
        <v>0.2</v>
      </c>
      <c r="AQ238" s="1127">
        <f t="shared" si="151"/>
        <v>0.02</v>
      </c>
      <c r="AR238" s="1126">
        <f t="shared" si="152"/>
        <v>0.16</v>
      </c>
      <c r="AS238" s="1127">
        <f t="shared" si="153"/>
        <v>0.45</v>
      </c>
      <c r="AT238" s="1127">
        <f t="shared" si="154"/>
        <v>0.39</v>
      </c>
      <c r="AU238" s="1127">
        <f t="shared" si="155"/>
        <v>0.08</v>
      </c>
      <c r="AV238" s="1126">
        <f t="shared" si="156"/>
        <v>0.16</v>
      </c>
      <c r="AW238" s="1126">
        <f t="shared" si="157"/>
        <v>32.97</v>
      </c>
      <c r="AX238" s="1126">
        <f t="shared" si="158"/>
        <v>0.42</v>
      </c>
      <c r="AY238" s="1127"/>
      <c r="AZ238" s="1126">
        <f t="shared" si="159"/>
        <v>1.24</v>
      </c>
      <c r="BA238" s="1128">
        <f t="shared" si="160"/>
        <v>32.549999999999997</v>
      </c>
      <c r="BB238" s="1170"/>
      <c r="BC238" s="1130"/>
      <c r="BD238" s="1126">
        <f t="shared" si="164"/>
        <v>0</v>
      </c>
      <c r="BE238" s="1126">
        <f t="shared" si="165"/>
        <v>0</v>
      </c>
      <c r="BF238" s="1126">
        <f t="shared" si="166"/>
        <v>0</v>
      </c>
      <c r="BG238" s="1126">
        <f t="shared" si="167"/>
        <v>0</v>
      </c>
      <c r="BH238" s="1131">
        <f t="shared" si="168"/>
        <v>0</v>
      </c>
      <c r="BI238" s="1126">
        <f t="shared" si="169"/>
        <v>0</v>
      </c>
      <c r="BJ238" s="1126">
        <f t="shared" si="170"/>
        <v>0</v>
      </c>
      <c r="BK238" s="1126">
        <f t="shared" si="171"/>
        <v>0</v>
      </c>
      <c r="BL238" s="1126">
        <f t="shared" si="172"/>
        <v>0</v>
      </c>
      <c r="BM238" s="1131">
        <f t="shared" si="173"/>
        <v>0</v>
      </c>
    </row>
    <row r="239" spans="1:65" ht="21" customHeight="1">
      <c r="A239" s="1113" t="s">
        <v>1119</v>
      </c>
      <c r="B239" s="1140" t="s">
        <v>970</v>
      </c>
      <c r="C239" s="1521">
        <v>18122750</v>
      </c>
      <c r="D239" s="1555" t="s">
        <v>476</v>
      </c>
      <c r="E239" s="1542" t="s">
        <v>20</v>
      </c>
      <c r="F239" s="1169" t="s">
        <v>188</v>
      </c>
      <c r="G239" s="1169" t="s">
        <v>27</v>
      </c>
      <c r="H239" s="1169" t="s">
        <v>27</v>
      </c>
      <c r="I239" s="1191" t="s">
        <v>1776</v>
      </c>
      <c r="J239" s="1174" t="s">
        <v>2351</v>
      </c>
      <c r="K239" s="1466">
        <v>44228</v>
      </c>
      <c r="L239" s="1463" t="s">
        <v>1496</v>
      </c>
      <c r="M239" s="1464"/>
      <c r="N239" s="1146" t="s">
        <v>914</v>
      </c>
      <c r="O239" s="1169" t="s">
        <v>84</v>
      </c>
      <c r="P239" s="1194" t="s">
        <v>477</v>
      </c>
      <c r="Q239" s="1169" t="s">
        <v>84</v>
      </c>
      <c r="R239" s="1127">
        <f>VLOOKUP($G$9:$G$278,TABULADOR!$D$6:$E$41,2,0)</f>
        <v>23.8</v>
      </c>
      <c r="S239" s="1120">
        <f t="shared" si="161"/>
        <v>1</v>
      </c>
      <c r="T239" s="1109">
        <v>0</v>
      </c>
      <c r="U239" s="1120">
        <f t="shared" si="162"/>
        <v>1</v>
      </c>
      <c r="V239" s="1148">
        <f>VLOOKUP($U239,TABULADOR!$A$51:$B$74,2)</f>
        <v>0.02</v>
      </c>
      <c r="W239" s="1148">
        <v>0.3</v>
      </c>
      <c r="X239" s="1123">
        <v>0</v>
      </c>
      <c r="Y239" s="1149">
        <v>0</v>
      </c>
      <c r="Z239" s="1511">
        <v>15</v>
      </c>
      <c r="AA239" s="1126">
        <f t="shared" si="146"/>
        <v>11.9</v>
      </c>
      <c r="AB239" s="1126">
        <f t="shared" si="147"/>
        <v>3.57</v>
      </c>
      <c r="AC239" s="1126">
        <f t="shared" si="148"/>
        <v>0.24</v>
      </c>
      <c r="AD239" s="1126">
        <f>VLOOKUP($H$9:$H$1807,TABULADOR!$D$6:$E$41,2,0)-VLOOKUP($G$9:$G$1807,TABULADOR!$D$6:$E$41,2,0)</f>
        <v>0</v>
      </c>
      <c r="AE239" s="1126">
        <f>ROUND((TABULADOR!$D$67)*(GLOBAL!$Y239)/2,)</f>
        <v>0</v>
      </c>
      <c r="AF239" s="1126">
        <f>ROUND(((TABULADOR!$D$67)*(GLOBAL!$Y239)/2)*2,2)</f>
        <v>0</v>
      </c>
      <c r="AG239" s="1119"/>
      <c r="AH239" s="1127">
        <f t="shared" si="174"/>
        <v>15.71</v>
      </c>
      <c r="AI239" s="1150">
        <f t="shared" si="163"/>
        <v>52.366666666666674</v>
      </c>
      <c r="AJ239" s="1126">
        <v>0</v>
      </c>
      <c r="AK239" s="1126">
        <f>($AA239+$AB239+$AC239)*2/30*$Z239*TABULADOR!$D$70</f>
        <v>12.568000000000001</v>
      </c>
      <c r="AL239" s="1126"/>
      <c r="AM239" s="1126"/>
      <c r="AN239" s="1126"/>
      <c r="AO239" s="1127">
        <f t="shared" si="149"/>
        <v>0.57999999999999996</v>
      </c>
      <c r="AP239" s="1127">
        <f t="shared" si="150"/>
        <v>0.68</v>
      </c>
      <c r="AQ239" s="1127">
        <f t="shared" si="151"/>
        <v>7.0000000000000007E-2</v>
      </c>
      <c r="AR239" s="1126">
        <f t="shared" si="152"/>
        <v>0.47</v>
      </c>
      <c r="AS239" s="1127">
        <f t="shared" si="153"/>
        <v>1.31</v>
      </c>
      <c r="AT239" s="1127">
        <f t="shared" si="154"/>
        <v>1.36</v>
      </c>
      <c r="AU239" s="1127">
        <f t="shared" si="155"/>
        <v>0.28000000000000003</v>
      </c>
      <c r="AV239" s="1126">
        <f t="shared" si="156"/>
        <v>0.47</v>
      </c>
      <c r="AW239" s="1126">
        <f t="shared" si="157"/>
        <v>80.64</v>
      </c>
      <c r="AX239" s="1126">
        <f t="shared" si="158"/>
        <v>1.33</v>
      </c>
      <c r="AY239" s="1127"/>
      <c r="AZ239" s="1126">
        <f t="shared" si="159"/>
        <v>3.89</v>
      </c>
      <c r="BA239" s="1128">
        <f t="shared" si="160"/>
        <v>79.31</v>
      </c>
      <c r="BB239" s="1170"/>
      <c r="BC239" s="1130"/>
      <c r="BD239" s="1126">
        <f t="shared" si="164"/>
        <v>0</v>
      </c>
      <c r="BE239" s="1126">
        <f t="shared" si="165"/>
        <v>0</v>
      </c>
      <c r="BF239" s="1126">
        <f t="shared" si="166"/>
        <v>0</v>
      </c>
      <c r="BG239" s="1126">
        <f t="shared" si="167"/>
        <v>0</v>
      </c>
      <c r="BH239" s="1131">
        <f t="shared" si="168"/>
        <v>0</v>
      </c>
      <c r="BI239" s="1126">
        <f t="shared" si="169"/>
        <v>0</v>
      </c>
      <c r="BJ239" s="1126">
        <f t="shared" si="170"/>
        <v>0</v>
      </c>
      <c r="BK239" s="1126">
        <f t="shared" si="171"/>
        <v>0</v>
      </c>
      <c r="BL239" s="1126">
        <f t="shared" si="172"/>
        <v>0</v>
      </c>
      <c r="BM239" s="1131">
        <f t="shared" si="173"/>
        <v>0</v>
      </c>
    </row>
    <row r="240" spans="1:65" ht="21" customHeight="1">
      <c r="A240" s="1113" t="s">
        <v>1119</v>
      </c>
      <c r="B240" s="1142" t="s">
        <v>1679</v>
      </c>
      <c r="C240" s="1521">
        <v>26918513</v>
      </c>
      <c r="D240" s="1555" t="s">
        <v>478</v>
      </c>
      <c r="E240" s="1542" t="s">
        <v>20</v>
      </c>
      <c r="F240" s="1169" t="s">
        <v>479</v>
      </c>
      <c r="G240" s="1169" t="s">
        <v>596</v>
      </c>
      <c r="H240" s="1169" t="s">
        <v>596</v>
      </c>
      <c r="I240" s="1191" t="s">
        <v>1774</v>
      </c>
      <c r="J240" s="1113" t="s">
        <v>991</v>
      </c>
      <c r="K240" s="1466">
        <v>44228</v>
      </c>
      <c r="L240" s="1463" t="s">
        <v>1497</v>
      </c>
      <c r="M240" s="1464"/>
      <c r="N240" s="1146" t="s">
        <v>914</v>
      </c>
      <c r="O240" s="1169" t="s">
        <v>73</v>
      </c>
      <c r="P240" s="1194" t="s">
        <v>477</v>
      </c>
      <c r="Q240" s="1169" t="s">
        <v>73</v>
      </c>
      <c r="R240" s="1127">
        <f>VLOOKUP($G$9:$G$278,TABULADOR!$D$6:$E$41,2,0)</f>
        <v>8.484</v>
      </c>
      <c r="S240" s="1120">
        <f t="shared" si="161"/>
        <v>1</v>
      </c>
      <c r="T240" s="1109">
        <v>0</v>
      </c>
      <c r="U240" s="1120">
        <f t="shared" si="162"/>
        <v>1</v>
      </c>
      <c r="V240" s="1148">
        <f>VLOOKUP($U240,TABULADOR!$A$51:$B$74,2)</f>
        <v>0.02</v>
      </c>
      <c r="W240" s="1148">
        <v>0.3</v>
      </c>
      <c r="X240" s="1123">
        <v>0</v>
      </c>
      <c r="Y240" s="1149">
        <v>0</v>
      </c>
      <c r="Z240" s="1511">
        <v>15</v>
      </c>
      <c r="AA240" s="1126">
        <f t="shared" si="146"/>
        <v>4.24</v>
      </c>
      <c r="AB240" s="1126">
        <f t="shared" si="147"/>
        <v>1.27</v>
      </c>
      <c r="AC240" s="1126">
        <f t="shared" si="148"/>
        <v>0.08</v>
      </c>
      <c r="AD240" s="1126">
        <f>VLOOKUP($H$9:$H$1807,TABULADOR!$D$6:$E$41,2,0)-VLOOKUP($G$9:$G$1807,TABULADOR!$D$6:$E$41,2,0)</f>
        <v>0</v>
      </c>
      <c r="AE240" s="1126">
        <f>ROUND((TABULADOR!$D$67)*(GLOBAL!$Y240)/2,)</f>
        <v>0</v>
      </c>
      <c r="AF240" s="1126">
        <f>ROUND(((TABULADOR!$D$67)*(GLOBAL!$Y240)/2)*2,2)</f>
        <v>0</v>
      </c>
      <c r="AG240" s="1119"/>
      <c r="AH240" s="1127">
        <f t="shared" si="174"/>
        <v>5.59</v>
      </c>
      <c r="AI240" s="1150">
        <f t="shared" si="163"/>
        <v>18.633333333333333</v>
      </c>
      <c r="AJ240" s="1126">
        <v>0</v>
      </c>
      <c r="AK240" s="1126">
        <v>11.5</v>
      </c>
      <c r="AL240" s="1126"/>
      <c r="AM240" s="1126"/>
      <c r="AN240" s="1126"/>
      <c r="AO240" s="1127">
        <f t="shared" si="149"/>
        <v>0.21</v>
      </c>
      <c r="AP240" s="1127">
        <f t="shared" si="150"/>
        <v>0.24</v>
      </c>
      <c r="AQ240" s="1127">
        <f t="shared" si="151"/>
        <v>0.03</v>
      </c>
      <c r="AR240" s="1126">
        <f t="shared" si="152"/>
        <v>0.17</v>
      </c>
      <c r="AS240" s="1127">
        <f t="shared" si="153"/>
        <v>0.47</v>
      </c>
      <c r="AT240" s="1127">
        <f t="shared" si="154"/>
        <v>0.48</v>
      </c>
      <c r="AU240" s="1127">
        <f t="shared" si="155"/>
        <v>0.12</v>
      </c>
      <c r="AV240" s="1126">
        <f t="shared" si="156"/>
        <v>0.17</v>
      </c>
      <c r="AW240" s="1126">
        <f t="shared" si="157"/>
        <v>35.72</v>
      </c>
      <c r="AX240" s="1126">
        <f t="shared" si="158"/>
        <v>0.48</v>
      </c>
      <c r="AY240" s="1127"/>
      <c r="AZ240" s="1126">
        <f t="shared" si="159"/>
        <v>1.41</v>
      </c>
      <c r="BA240" s="1128">
        <f t="shared" si="160"/>
        <v>35.24</v>
      </c>
      <c r="BB240" s="1170"/>
      <c r="BC240" s="1130"/>
      <c r="BD240" s="1126">
        <f t="shared" si="164"/>
        <v>0</v>
      </c>
      <c r="BE240" s="1126">
        <f t="shared" si="165"/>
        <v>0</v>
      </c>
      <c r="BF240" s="1126">
        <f t="shared" si="166"/>
        <v>0</v>
      </c>
      <c r="BG240" s="1126">
        <f t="shared" si="167"/>
        <v>0</v>
      </c>
      <c r="BH240" s="1131">
        <f t="shared" si="168"/>
        <v>0</v>
      </c>
      <c r="BI240" s="1126">
        <f t="shared" si="169"/>
        <v>0</v>
      </c>
      <c r="BJ240" s="1126">
        <f t="shared" si="170"/>
        <v>0</v>
      </c>
      <c r="BK240" s="1126">
        <f t="shared" si="171"/>
        <v>0</v>
      </c>
      <c r="BL240" s="1126">
        <f t="shared" si="172"/>
        <v>0</v>
      </c>
      <c r="BM240" s="1131">
        <f t="shared" si="173"/>
        <v>0</v>
      </c>
    </row>
    <row r="241" spans="1:83" ht="21" customHeight="1">
      <c r="A241" s="1113" t="s">
        <v>1119</v>
      </c>
      <c r="B241" s="1142" t="s">
        <v>1679</v>
      </c>
      <c r="C241" s="1520">
        <v>16997503</v>
      </c>
      <c r="D241" s="1555" t="s">
        <v>480</v>
      </c>
      <c r="E241" s="1541" t="s">
        <v>20</v>
      </c>
      <c r="F241" s="1142" t="s">
        <v>475</v>
      </c>
      <c r="G241" s="1169" t="s">
        <v>596</v>
      </c>
      <c r="H241" s="1169" t="s">
        <v>596</v>
      </c>
      <c r="I241" s="1191" t="s">
        <v>1774</v>
      </c>
      <c r="J241" s="1113" t="s">
        <v>991</v>
      </c>
      <c r="K241" s="1462">
        <v>44228</v>
      </c>
      <c r="L241" s="1463" t="s">
        <v>1498</v>
      </c>
      <c r="M241" s="1464"/>
      <c r="N241" s="1146" t="s">
        <v>914</v>
      </c>
      <c r="O241" s="1142" t="s">
        <v>73</v>
      </c>
      <c r="P241" s="1134" t="s">
        <v>63</v>
      </c>
      <c r="Q241" s="1142" t="s">
        <v>73</v>
      </c>
      <c r="R241" s="1127">
        <f>VLOOKUP($G$9:$G$278,TABULADOR!$D$6:$E$41,2,0)</f>
        <v>8.484</v>
      </c>
      <c r="S241" s="1120">
        <f t="shared" si="161"/>
        <v>1</v>
      </c>
      <c r="T241" s="1109">
        <v>0</v>
      </c>
      <c r="U241" s="1120">
        <f t="shared" si="162"/>
        <v>1</v>
      </c>
      <c r="V241" s="1148">
        <f>VLOOKUP($U241,TABULADOR!$A$51:$B$74,2)</f>
        <v>0.02</v>
      </c>
      <c r="W241" s="1148">
        <v>0</v>
      </c>
      <c r="X241" s="1123">
        <v>0</v>
      </c>
      <c r="Y241" s="1149">
        <v>0</v>
      </c>
      <c r="Z241" s="1511">
        <v>15</v>
      </c>
      <c r="AA241" s="1126">
        <f t="shared" si="146"/>
        <v>4.24</v>
      </c>
      <c r="AB241" s="1126">
        <f t="shared" si="147"/>
        <v>0</v>
      </c>
      <c r="AC241" s="1126">
        <f t="shared" si="148"/>
        <v>0.08</v>
      </c>
      <c r="AD241" s="1126">
        <f>VLOOKUP($H$9:$H$1807,TABULADOR!$D$6:$E$41,2,0)-VLOOKUP($G$9:$G$1807,TABULADOR!$D$6:$E$41,2,0)</f>
        <v>0</v>
      </c>
      <c r="AE241" s="1126">
        <f>ROUND((TABULADOR!$D$67)*(GLOBAL!$Y241)/2,)</f>
        <v>0</v>
      </c>
      <c r="AF241" s="1126">
        <f>ROUND(((TABULADOR!$D$67)*(GLOBAL!$Y241)/2)*2,2)</f>
        <v>0</v>
      </c>
      <c r="AG241" s="1119"/>
      <c r="AH241" s="1127">
        <f t="shared" si="174"/>
        <v>4.32</v>
      </c>
      <c r="AI241" s="1150">
        <f t="shared" si="163"/>
        <v>14.400000000000002</v>
      </c>
      <c r="AJ241" s="1126">
        <v>0</v>
      </c>
      <c r="AK241" s="1126">
        <v>11.5</v>
      </c>
      <c r="AL241" s="1126"/>
      <c r="AM241" s="1126"/>
      <c r="AN241" s="1126"/>
      <c r="AO241" s="1127">
        <f t="shared" si="149"/>
        <v>0.16</v>
      </c>
      <c r="AP241" s="1127">
        <f t="shared" si="150"/>
        <v>0.19</v>
      </c>
      <c r="AQ241" s="1127">
        <f t="shared" si="151"/>
        <v>0.02</v>
      </c>
      <c r="AR241" s="1126">
        <f t="shared" si="152"/>
        <v>0.13</v>
      </c>
      <c r="AS241" s="1127">
        <f t="shared" si="153"/>
        <v>0.36</v>
      </c>
      <c r="AT241" s="1127">
        <f t="shared" si="154"/>
        <v>0.37</v>
      </c>
      <c r="AU241" s="1127">
        <f t="shared" si="155"/>
        <v>0.08</v>
      </c>
      <c r="AV241" s="1126">
        <f t="shared" si="156"/>
        <v>0.13</v>
      </c>
      <c r="AW241" s="1126">
        <f t="shared" si="157"/>
        <v>30.22</v>
      </c>
      <c r="AX241" s="1126">
        <f t="shared" si="158"/>
        <v>0.37</v>
      </c>
      <c r="AY241" s="1127"/>
      <c r="AZ241" s="1126">
        <f t="shared" si="159"/>
        <v>1.07</v>
      </c>
      <c r="BA241" s="1128">
        <f t="shared" si="160"/>
        <v>29.85</v>
      </c>
      <c r="BB241" s="1170"/>
      <c r="BC241" s="1130"/>
      <c r="BD241" s="1126">
        <f t="shared" si="164"/>
        <v>0</v>
      </c>
      <c r="BE241" s="1126">
        <f t="shared" si="165"/>
        <v>0</v>
      </c>
      <c r="BF241" s="1126">
        <f t="shared" si="166"/>
        <v>0</v>
      </c>
      <c r="BG241" s="1126">
        <f t="shared" si="167"/>
        <v>0</v>
      </c>
      <c r="BH241" s="1131">
        <f t="shared" si="168"/>
        <v>0</v>
      </c>
      <c r="BI241" s="1126">
        <f t="shared" si="169"/>
        <v>0</v>
      </c>
      <c r="BJ241" s="1126">
        <f t="shared" si="170"/>
        <v>0</v>
      </c>
      <c r="BK241" s="1126">
        <f t="shared" si="171"/>
        <v>0</v>
      </c>
      <c r="BL241" s="1126">
        <f t="shared" si="172"/>
        <v>0</v>
      </c>
      <c r="BM241" s="1131">
        <f t="shared" si="173"/>
        <v>0</v>
      </c>
    </row>
    <row r="242" spans="1:83" ht="21" customHeight="1">
      <c r="A242" s="1113" t="s">
        <v>1119</v>
      </c>
      <c r="B242" s="1142" t="s">
        <v>1679</v>
      </c>
      <c r="C242" s="1521">
        <v>17539155</v>
      </c>
      <c r="D242" s="1555" t="s">
        <v>481</v>
      </c>
      <c r="E242" s="1542" t="s">
        <v>34</v>
      </c>
      <c r="F242" s="1169" t="s">
        <v>482</v>
      </c>
      <c r="G242" s="1169" t="s">
        <v>596</v>
      </c>
      <c r="H242" s="1169" t="s">
        <v>596</v>
      </c>
      <c r="I242" s="1191" t="s">
        <v>1774</v>
      </c>
      <c r="J242" s="1113" t="s">
        <v>991</v>
      </c>
      <c r="K242" s="1466">
        <v>44228</v>
      </c>
      <c r="L242" s="1463" t="s">
        <v>1499</v>
      </c>
      <c r="M242" s="1464"/>
      <c r="N242" s="1146" t="s">
        <v>914</v>
      </c>
      <c r="O242" s="1169" t="s">
        <v>73</v>
      </c>
      <c r="P242" s="1465" t="s">
        <v>1989</v>
      </c>
      <c r="Q242" s="1169" t="s">
        <v>73</v>
      </c>
      <c r="R242" s="1127">
        <f>VLOOKUP($G$9:$G$278,TABULADOR!$D$6:$E$41,2,0)</f>
        <v>8.484</v>
      </c>
      <c r="S242" s="1120">
        <f t="shared" si="161"/>
        <v>1</v>
      </c>
      <c r="T242" s="1109">
        <v>0</v>
      </c>
      <c r="U242" s="1120">
        <f t="shared" si="162"/>
        <v>1</v>
      </c>
      <c r="V242" s="1148">
        <f>VLOOKUP($U242,TABULADOR!$A$51:$B$74,2)</f>
        <v>0.02</v>
      </c>
      <c r="W242" s="1148">
        <v>0.3</v>
      </c>
      <c r="X242" s="1123">
        <v>0</v>
      </c>
      <c r="Y242" s="1149">
        <v>0</v>
      </c>
      <c r="Z242" s="1511">
        <v>15</v>
      </c>
      <c r="AA242" s="1126">
        <f t="shared" si="146"/>
        <v>4.24</v>
      </c>
      <c r="AB242" s="1126">
        <f t="shared" si="147"/>
        <v>1.27</v>
      </c>
      <c r="AC242" s="1126">
        <f t="shared" si="148"/>
        <v>0.08</v>
      </c>
      <c r="AD242" s="1126">
        <f>VLOOKUP($H$9:$H$1807,TABULADOR!$D$6:$E$41,2,0)-VLOOKUP($G$9:$G$1807,TABULADOR!$D$6:$E$41,2,0)</f>
        <v>0</v>
      </c>
      <c r="AE242" s="1126">
        <f>ROUND((TABULADOR!$D$67)*(GLOBAL!$Y242)/2,)</f>
        <v>0</v>
      </c>
      <c r="AF242" s="1126">
        <f>ROUND(((TABULADOR!$D$67)*(GLOBAL!$Y242)/2)*2,2)</f>
        <v>0</v>
      </c>
      <c r="AG242" s="1119"/>
      <c r="AH242" s="1127">
        <f t="shared" si="174"/>
        <v>5.59</v>
      </c>
      <c r="AI242" s="1150">
        <f t="shared" si="163"/>
        <v>18.633333333333333</v>
      </c>
      <c r="AJ242" s="1126">
        <v>0</v>
      </c>
      <c r="AK242" s="1126">
        <v>11.5</v>
      </c>
      <c r="AL242" s="1126"/>
      <c r="AM242" s="1126"/>
      <c r="AN242" s="1126"/>
      <c r="AO242" s="1127">
        <f t="shared" si="149"/>
        <v>0.21</v>
      </c>
      <c r="AP242" s="1127">
        <f t="shared" si="150"/>
        <v>0.24</v>
      </c>
      <c r="AQ242" s="1127">
        <f t="shared" si="151"/>
        <v>0.03</v>
      </c>
      <c r="AR242" s="1126">
        <f t="shared" si="152"/>
        <v>0.17</v>
      </c>
      <c r="AS242" s="1127">
        <f t="shared" si="153"/>
        <v>0.47</v>
      </c>
      <c r="AT242" s="1127">
        <f t="shared" si="154"/>
        <v>0.48</v>
      </c>
      <c r="AU242" s="1127">
        <f t="shared" si="155"/>
        <v>0.12</v>
      </c>
      <c r="AV242" s="1126">
        <f t="shared" si="156"/>
        <v>0.17</v>
      </c>
      <c r="AW242" s="1126">
        <f t="shared" si="157"/>
        <v>35.72</v>
      </c>
      <c r="AX242" s="1126">
        <f t="shared" si="158"/>
        <v>0.48</v>
      </c>
      <c r="AY242" s="1127"/>
      <c r="AZ242" s="1126">
        <f t="shared" si="159"/>
        <v>1.41</v>
      </c>
      <c r="BA242" s="1128">
        <f t="shared" si="160"/>
        <v>35.24</v>
      </c>
      <c r="BB242" s="1170"/>
      <c r="BC242" s="1130"/>
      <c r="BD242" s="1126">
        <f t="shared" si="164"/>
        <v>0</v>
      </c>
      <c r="BE242" s="1126">
        <f t="shared" si="165"/>
        <v>0</v>
      </c>
      <c r="BF242" s="1126">
        <f t="shared" si="166"/>
        <v>0</v>
      </c>
      <c r="BG242" s="1126">
        <f t="shared" si="167"/>
        <v>0</v>
      </c>
      <c r="BH242" s="1131">
        <f t="shared" si="168"/>
        <v>0</v>
      </c>
      <c r="BI242" s="1126">
        <f t="shared" si="169"/>
        <v>0</v>
      </c>
      <c r="BJ242" s="1126">
        <f t="shared" si="170"/>
        <v>0</v>
      </c>
      <c r="BK242" s="1126">
        <f t="shared" si="171"/>
        <v>0</v>
      </c>
      <c r="BL242" s="1126">
        <f t="shared" si="172"/>
        <v>0</v>
      </c>
      <c r="BM242" s="1131">
        <f t="shared" si="173"/>
        <v>0</v>
      </c>
    </row>
    <row r="243" spans="1:83" ht="21" customHeight="1">
      <c r="A243" s="1113" t="s">
        <v>1119</v>
      </c>
      <c r="B243" s="1142" t="s">
        <v>1679</v>
      </c>
      <c r="C243" s="1521">
        <v>18652131</v>
      </c>
      <c r="D243" s="1555" t="s">
        <v>485</v>
      </c>
      <c r="E243" s="1542" t="s">
        <v>20</v>
      </c>
      <c r="F243" s="1169" t="s">
        <v>484</v>
      </c>
      <c r="G243" s="1169" t="s">
        <v>596</v>
      </c>
      <c r="H243" s="1169" t="s">
        <v>596</v>
      </c>
      <c r="I243" s="1249" t="s">
        <v>1702</v>
      </c>
      <c r="J243" s="1113" t="s">
        <v>991</v>
      </c>
      <c r="K243" s="1466">
        <v>44256</v>
      </c>
      <c r="L243" s="1463" t="s">
        <v>1501</v>
      </c>
      <c r="M243" s="1464"/>
      <c r="N243" s="1146" t="s">
        <v>914</v>
      </c>
      <c r="O243" s="1169" t="s">
        <v>48</v>
      </c>
      <c r="P243" s="1134" t="s">
        <v>63</v>
      </c>
      <c r="Q243" s="1169" t="s">
        <v>48</v>
      </c>
      <c r="R243" s="1127">
        <f>VLOOKUP($G$9:$G$278,TABULADOR!$D$6:$E$41,2,0)</f>
        <v>8.484</v>
      </c>
      <c r="S243" s="1120">
        <f t="shared" si="161"/>
        <v>0</v>
      </c>
      <c r="T243" s="1109">
        <v>0</v>
      </c>
      <c r="U243" s="1120">
        <f t="shared" si="162"/>
        <v>0</v>
      </c>
      <c r="V243" s="1148">
        <f>VLOOKUP($U243,TABULADOR!$A$51:$B$74,2)</f>
        <v>0</v>
      </c>
      <c r="W243" s="1148">
        <v>0</v>
      </c>
      <c r="X243" s="1123">
        <v>0</v>
      </c>
      <c r="Y243" s="1149">
        <v>0</v>
      </c>
      <c r="Z243" s="1511">
        <v>15</v>
      </c>
      <c r="AA243" s="1126">
        <f t="shared" si="146"/>
        <v>4.24</v>
      </c>
      <c r="AB243" s="1126">
        <f t="shared" si="147"/>
        <v>0</v>
      </c>
      <c r="AC243" s="1126">
        <f t="shared" si="148"/>
        <v>0</v>
      </c>
      <c r="AD243" s="1126">
        <f>VLOOKUP($H$9:$H$1807,TABULADOR!$D$6:$E$41,2,0)-VLOOKUP($G$9:$G$1807,TABULADOR!$D$6:$E$41,2,0)</f>
        <v>0</v>
      </c>
      <c r="AE243" s="1126">
        <f>ROUND((TABULADOR!$D$67)*(GLOBAL!$Y243)/2,)</f>
        <v>0</v>
      </c>
      <c r="AF243" s="1126">
        <f>ROUND(((TABULADOR!$D$67)*(GLOBAL!$Y243)/2)*2,2)</f>
        <v>0</v>
      </c>
      <c r="AG243" s="1119"/>
      <c r="AH243" s="1127">
        <f t="shared" si="174"/>
        <v>4.24</v>
      </c>
      <c r="AI243" s="1150" t="b">
        <f t="shared" si="163"/>
        <v>0</v>
      </c>
      <c r="AJ243" s="1126">
        <v>0</v>
      </c>
      <c r="AK243" s="1126">
        <v>11.5</v>
      </c>
      <c r="AL243" s="1126"/>
      <c r="AM243" s="1126"/>
      <c r="AN243" s="1126"/>
      <c r="AO243" s="1127">
        <f t="shared" si="149"/>
        <v>0.16</v>
      </c>
      <c r="AP243" s="1127">
        <f t="shared" si="150"/>
        <v>0.04</v>
      </c>
      <c r="AQ243" s="1127">
        <f t="shared" si="151"/>
        <v>0.02</v>
      </c>
      <c r="AR243" s="1126">
        <f t="shared" si="152"/>
        <v>0.13</v>
      </c>
      <c r="AS243" s="1127">
        <f t="shared" si="153"/>
        <v>0.36</v>
      </c>
      <c r="AT243" s="1127">
        <f t="shared" si="154"/>
        <v>0.08</v>
      </c>
      <c r="AU243" s="1127">
        <f t="shared" si="155"/>
        <v>0.08</v>
      </c>
      <c r="AV243" s="1126">
        <f t="shared" si="156"/>
        <v>0.13</v>
      </c>
      <c r="AW243" s="1126">
        <f t="shared" si="157"/>
        <v>15.74</v>
      </c>
      <c r="AX243" s="1126">
        <f t="shared" si="158"/>
        <v>0.22</v>
      </c>
      <c r="AY243" s="1127"/>
      <c r="AZ243" s="1126">
        <f t="shared" si="159"/>
        <v>0.78</v>
      </c>
      <c r="BA243" s="1128">
        <f t="shared" si="160"/>
        <v>15.52</v>
      </c>
      <c r="BB243" s="1170"/>
      <c r="BC243" s="1130"/>
      <c r="BD243" s="1126">
        <f t="shared" si="164"/>
        <v>0</v>
      </c>
      <c r="BE243" s="1126">
        <f t="shared" si="165"/>
        <v>0</v>
      </c>
      <c r="BF243" s="1126">
        <f t="shared" si="166"/>
        <v>0</v>
      </c>
      <c r="BG243" s="1126">
        <f t="shared" si="167"/>
        <v>0</v>
      </c>
      <c r="BH243" s="1131">
        <f t="shared" si="168"/>
        <v>0</v>
      </c>
      <c r="BI243" s="1126">
        <f t="shared" si="169"/>
        <v>0</v>
      </c>
      <c r="BJ243" s="1126">
        <f t="shared" si="170"/>
        <v>0</v>
      </c>
      <c r="BK243" s="1126">
        <f t="shared" si="171"/>
        <v>0</v>
      </c>
      <c r="BL243" s="1126">
        <f t="shared" si="172"/>
        <v>0</v>
      </c>
      <c r="BM243" s="1131">
        <f t="shared" si="173"/>
        <v>0</v>
      </c>
    </row>
    <row r="244" spans="1:83" ht="21" customHeight="1">
      <c r="A244" s="1113" t="s">
        <v>1119</v>
      </c>
      <c r="B244" s="1142" t="s">
        <v>1679</v>
      </c>
      <c r="C244" s="1520">
        <v>22700937</v>
      </c>
      <c r="D244" s="1555" t="s">
        <v>486</v>
      </c>
      <c r="E244" s="1541" t="s">
        <v>34</v>
      </c>
      <c r="F244" s="1142" t="s">
        <v>487</v>
      </c>
      <c r="G244" s="1169" t="s">
        <v>596</v>
      </c>
      <c r="H244" s="1169" t="s">
        <v>596</v>
      </c>
      <c r="I244" s="1249" t="s">
        <v>1824</v>
      </c>
      <c r="J244" s="1113" t="s">
        <v>991</v>
      </c>
      <c r="K244" s="1462">
        <v>44256</v>
      </c>
      <c r="L244" s="1463" t="s">
        <v>1502</v>
      </c>
      <c r="M244" s="1464"/>
      <c r="N244" s="1146" t="s">
        <v>914</v>
      </c>
      <c r="O244" s="1142" t="s">
        <v>48</v>
      </c>
      <c r="P244" s="1134" t="s">
        <v>63</v>
      </c>
      <c r="Q244" s="1142" t="s">
        <v>48</v>
      </c>
      <c r="R244" s="1127">
        <f>VLOOKUP($G$9:$G$278,TABULADOR!$D$6:$E$41,2,0)</f>
        <v>8.484</v>
      </c>
      <c r="S244" s="1120">
        <f t="shared" si="161"/>
        <v>0</v>
      </c>
      <c r="T244" s="1109">
        <v>0</v>
      </c>
      <c r="U244" s="1120">
        <f t="shared" si="162"/>
        <v>0</v>
      </c>
      <c r="V244" s="1148">
        <f>VLOOKUP($U244,TABULADOR!$A$51:$B$74,2)</f>
        <v>0</v>
      </c>
      <c r="W244" s="1148">
        <v>0</v>
      </c>
      <c r="X244" s="1123">
        <v>0</v>
      </c>
      <c r="Y244" s="1149">
        <v>0</v>
      </c>
      <c r="Z244" s="1511">
        <v>15</v>
      </c>
      <c r="AA244" s="1126">
        <f t="shared" si="146"/>
        <v>4.24</v>
      </c>
      <c r="AB244" s="1126">
        <f t="shared" si="147"/>
        <v>0</v>
      </c>
      <c r="AC244" s="1126">
        <f t="shared" si="148"/>
        <v>0</v>
      </c>
      <c r="AD244" s="1126">
        <f>VLOOKUP($H$9:$H$1807,TABULADOR!$D$6:$E$41,2,0)-VLOOKUP($G$9:$G$1807,TABULADOR!$D$6:$E$41,2,0)</f>
        <v>0</v>
      </c>
      <c r="AE244" s="1126">
        <f>ROUND((TABULADOR!$D$67)*(GLOBAL!$Y244)/2,)</f>
        <v>0</v>
      </c>
      <c r="AF244" s="1126">
        <f>ROUND(((TABULADOR!$D$67)*(GLOBAL!$Y244)/2)*2,2)</f>
        <v>0</v>
      </c>
      <c r="AG244" s="1119"/>
      <c r="AH244" s="1127">
        <f t="shared" si="174"/>
        <v>4.24</v>
      </c>
      <c r="AI244" s="1150" t="b">
        <f t="shared" si="163"/>
        <v>0</v>
      </c>
      <c r="AJ244" s="1126">
        <v>0</v>
      </c>
      <c r="AK244" s="1126">
        <v>11.5</v>
      </c>
      <c r="AL244" s="1126"/>
      <c r="AM244" s="1126"/>
      <c r="AN244" s="1126"/>
      <c r="AO244" s="1127">
        <f t="shared" si="149"/>
        <v>0.16</v>
      </c>
      <c r="AP244" s="1127">
        <f t="shared" si="150"/>
        <v>0.04</v>
      </c>
      <c r="AQ244" s="1127">
        <f t="shared" si="151"/>
        <v>0.02</v>
      </c>
      <c r="AR244" s="1126">
        <f t="shared" si="152"/>
        <v>0.13</v>
      </c>
      <c r="AS244" s="1127">
        <f t="shared" si="153"/>
        <v>0.36</v>
      </c>
      <c r="AT244" s="1127">
        <f t="shared" si="154"/>
        <v>0.08</v>
      </c>
      <c r="AU244" s="1127">
        <f t="shared" si="155"/>
        <v>0.08</v>
      </c>
      <c r="AV244" s="1126">
        <f t="shared" si="156"/>
        <v>0.13</v>
      </c>
      <c r="AW244" s="1126">
        <f t="shared" si="157"/>
        <v>15.74</v>
      </c>
      <c r="AX244" s="1126">
        <f t="shared" si="158"/>
        <v>0.22</v>
      </c>
      <c r="AY244" s="1127"/>
      <c r="AZ244" s="1126">
        <f t="shared" si="159"/>
        <v>0.78</v>
      </c>
      <c r="BA244" s="1128">
        <f t="shared" si="160"/>
        <v>15.52</v>
      </c>
      <c r="BB244" s="1170"/>
      <c r="BC244" s="1130"/>
      <c r="BD244" s="1126">
        <f t="shared" si="164"/>
        <v>0</v>
      </c>
      <c r="BE244" s="1126">
        <f t="shared" si="165"/>
        <v>0</v>
      </c>
      <c r="BF244" s="1126">
        <f t="shared" si="166"/>
        <v>0</v>
      </c>
      <c r="BG244" s="1126">
        <f t="shared" si="167"/>
        <v>0</v>
      </c>
      <c r="BH244" s="1131">
        <f t="shared" si="168"/>
        <v>0</v>
      </c>
      <c r="BI244" s="1126">
        <f t="shared" si="169"/>
        <v>0</v>
      </c>
      <c r="BJ244" s="1126">
        <f t="shared" si="170"/>
        <v>0</v>
      </c>
      <c r="BK244" s="1126">
        <f t="shared" si="171"/>
        <v>0</v>
      </c>
      <c r="BL244" s="1126">
        <f t="shared" si="172"/>
        <v>0</v>
      </c>
      <c r="BM244" s="1131">
        <f t="shared" si="173"/>
        <v>0</v>
      </c>
    </row>
    <row r="245" spans="1:83" ht="21" customHeight="1">
      <c r="A245" s="1113" t="s">
        <v>1119</v>
      </c>
      <c r="B245" s="1142" t="s">
        <v>1679</v>
      </c>
      <c r="C245" s="1521">
        <v>25623694</v>
      </c>
      <c r="D245" s="1555" t="s">
        <v>488</v>
      </c>
      <c r="E245" s="1542" t="s">
        <v>34</v>
      </c>
      <c r="F245" s="1169" t="s">
        <v>489</v>
      </c>
      <c r="G245" s="1169" t="s">
        <v>596</v>
      </c>
      <c r="H245" s="1169" t="s">
        <v>596</v>
      </c>
      <c r="I245" s="1249" t="s">
        <v>1802</v>
      </c>
      <c r="J245" s="1113" t="s">
        <v>991</v>
      </c>
      <c r="K245" s="1466">
        <v>44256</v>
      </c>
      <c r="L245" s="1463" t="s">
        <v>1503</v>
      </c>
      <c r="M245" s="1464"/>
      <c r="N245" s="1146" t="s">
        <v>914</v>
      </c>
      <c r="O245" s="1169" t="s">
        <v>48</v>
      </c>
      <c r="P245" s="1134" t="s">
        <v>63</v>
      </c>
      <c r="Q245" s="1169" t="s">
        <v>48</v>
      </c>
      <c r="R245" s="1127">
        <f>VLOOKUP($G$9:$G$278,TABULADOR!$D$6:$E$41,2,0)</f>
        <v>8.484</v>
      </c>
      <c r="S245" s="1120">
        <f t="shared" si="161"/>
        <v>0</v>
      </c>
      <c r="T245" s="1109">
        <v>0</v>
      </c>
      <c r="U245" s="1120">
        <f t="shared" si="162"/>
        <v>0</v>
      </c>
      <c r="V245" s="1148">
        <f>VLOOKUP($U245,TABULADOR!$A$51:$B$74,2)</f>
        <v>0</v>
      </c>
      <c r="W245" s="1148">
        <v>0</v>
      </c>
      <c r="X245" s="1123">
        <v>0</v>
      </c>
      <c r="Y245" s="1149">
        <v>0</v>
      </c>
      <c r="Z245" s="1511">
        <v>15</v>
      </c>
      <c r="AA245" s="1126">
        <f t="shared" si="146"/>
        <v>4.24</v>
      </c>
      <c r="AB245" s="1126">
        <f t="shared" si="147"/>
        <v>0</v>
      </c>
      <c r="AC245" s="1126">
        <f t="shared" si="148"/>
        <v>0</v>
      </c>
      <c r="AD245" s="1126">
        <f>VLOOKUP($H$9:$H$1807,TABULADOR!$D$6:$E$41,2,0)-VLOOKUP($G$9:$G$1807,TABULADOR!$D$6:$E$41,2,0)</f>
        <v>0</v>
      </c>
      <c r="AE245" s="1126">
        <f>ROUND((TABULADOR!$D$67)*(GLOBAL!$Y245)/2,)</f>
        <v>0</v>
      </c>
      <c r="AF245" s="1126">
        <f>ROUND(((TABULADOR!$D$67)*(GLOBAL!$Y245)/2)*2,2)</f>
        <v>0</v>
      </c>
      <c r="AG245" s="1119"/>
      <c r="AH245" s="1127">
        <f t="shared" si="174"/>
        <v>4.24</v>
      </c>
      <c r="AI245" s="1150" t="b">
        <f t="shared" si="163"/>
        <v>0</v>
      </c>
      <c r="AJ245" s="1126">
        <v>0</v>
      </c>
      <c r="AK245" s="1126">
        <v>11.5</v>
      </c>
      <c r="AL245" s="1126"/>
      <c r="AM245" s="1126"/>
      <c r="AN245" s="1126"/>
      <c r="AO245" s="1127">
        <f t="shared" si="149"/>
        <v>0.16</v>
      </c>
      <c r="AP245" s="1127">
        <f t="shared" si="150"/>
        <v>0.04</v>
      </c>
      <c r="AQ245" s="1127">
        <f t="shared" si="151"/>
        <v>0.02</v>
      </c>
      <c r="AR245" s="1126">
        <f t="shared" si="152"/>
        <v>0.13</v>
      </c>
      <c r="AS245" s="1127">
        <f t="shared" si="153"/>
        <v>0.36</v>
      </c>
      <c r="AT245" s="1127">
        <f t="shared" si="154"/>
        <v>0.08</v>
      </c>
      <c r="AU245" s="1127">
        <f t="shared" si="155"/>
        <v>0.08</v>
      </c>
      <c r="AV245" s="1126">
        <f t="shared" si="156"/>
        <v>0.13</v>
      </c>
      <c r="AW245" s="1126">
        <f t="shared" si="157"/>
        <v>15.74</v>
      </c>
      <c r="AX245" s="1126">
        <f t="shared" si="158"/>
        <v>0.22</v>
      </c>
      <c r="AY245" s="1127"/>
      <c r="AZ245" s="1126">
        <f t="shared" si="159"/>
        <v>0.78</v>
      </c>
      <c r="BA245" s="1128">
        <f t="shared" si="160"/>
        <v>15.52</v>
      </c>
      <c r="BB245" s="1170"/>
      <c r="BC245" s="1130"/>
      <c r="BD245" s="1126">
        <f t="shared" si="164"/>
        <v>0</v>
      </c>
      <c r="BE245" s="1126">
        <f t="shared" si="165"/>
        <v>0</v>
      </c>
      <c r="BF245" s="1126">
        <f t="shared" si="166"/>
        <v>0</v>
      </c>
      <c r="BG245" s="1126">
        <f t="shared" si="167"/>
        <v>0</v>
      </c>
      <c r="BH245" s="1131">
        <f t="shared" si="168"/>
        <v>0</v>
      </c>
      <c r="BI245" s="1126">
        <f t="shared" si="169"/>
        <v>0</v>
      </c>
      <c r="BJ245" s="1126">
        <f t="shared" si="170"/>
        <v>0</v>
      </c>
      <c r="BK245" s="1126">
        <f t="shared" si="171"/>
        <v>0</v>
      </c>
      <c r="BL245" s="1126">
        <f t="shared" si="172"/>
        <v>0</v>
      </c>
      <c r="BM245" s="1131">
        <f t="shared" si="173"/>
        <v>0</v>
      </c>
    </row>
    <row r="246" spans="1:83" ht="21" customHeight="1">
      <c r="A246" s="1113" t="s">
        <v>1119</v>
      </c>
      <c r="B246" s="1142" t="s">
        <v>1679</v>
      </c>
      <c r="C246" s="1521">
        <v>11413187</v>
      </c>
      <c r="D246" s="1555" t="s">
        <v>492</v>
      </c>
      <c r="E246" s="1542" t="s">
        <v>34</v>
      </c>
      <c r="F246" s="1169" t="s">
        <v>493</v>
      </c>
      <c r="G246" s="1169" t="s">
        <v>596</v>
      </c>
      <c r="H246" s="1169" t="s">
        <v>596</v>
      </c>
      <c r="I246" s="1174" t="s">
        <v>2292</v>
      </c>
      <c r="J246" s="1113" t="s">
        <v>991</v>
      </c>
      <c r="K246" s="1466">
        <v>44257</v>
      </c>
      <c r="L246" s="1463" t="s">
        <v>1505</v>
      </c>
      <c r="M246" s="1464"/>
      <c r="N246" s="1146" t="s">
        <v>914</v>
      </c>
      <c r="O246" s="1169" t="s">
        <v>1714</v>
      </c>
      <c r="P246" s="1134" t="s">
        <v>63</v>
      </c>
      <c r="Q246" s="1140" t="s">
        <v>25</v>
      </c>
      <c r="R246" s="1127">
        <f>VLOOKUP($G$9:$G$278,TABULADOR!$D$6:$E$41,2,0)</f>
        <v>8.484</v>
      </c>
      <c r="S246" s="1120">
        <f t="shared" si="161"/>
        <v>0</v>
      </c>
      <c r="T246" s="1109">
        <v>0</v>
      </c>
      <c r="U246" s="1120">
        <f t="shared" si="162"/>
        <v>0</v>
      </c>
      <c r="V246" s="1148">
        <f>VLOOKUP($U246,TABULADOR!$A$51:$B$74,2)</f>
        <v>0</v>
      </c>
      <c r="W246" s="1148">
        <v>0</v>
      </c>
      <c r="X246" s="1123">
        <v>0</v>
      </c>
      <c r="Y246" s="1149">
        <v>0</v>
      </c>
      <c r="Z246" s="1511">
        <v>15</v>
      </c>
      <c r="AA246" s="1126">
        <f t="shared" si="146"/>
        <v>4.24</v>
      </c>
      <c r="AB246" s="1126">
        <f t="shared" si="147"/>
        <v>0</v>
      </c>
      <c r="AC246" s="1126">
        <f t="shared" si="148"/>
        <v>0</v>
      </c>
      <c r="AD246" s="1126">
        <f>VLOOKUP($H$9:$H$1807,TABULADOR!$D$6:$E$41,2,0)-VLOOKUP($G$9:$G$1807,TABULADOR!$D$6:$E$41,2,0)</f>
        <v>0</v>
      </c>
      <c r="AE246" s="1126">
        <f>ROUND((TABULADOR!$D$67)*(GLOBAL!$Y246)/2,)</f>
        <v>0</v>
      </c>
      <c r="AF246" s="1126">
        <f>ROUND(((TABULADOR!$D$67)*(GLOBAL!$Y246)/2)*2,2)</f>
        <v>0</v>
      </c>
      <c r="AG246" s="1119"/>
      <c r="AH246" s="1127">
        <f t="shared" si="174"/>
        <v>4.24</v>
      </c>
      <c r="AI246" s="1150" t="b">
        <f t="shared" si="163"/>
        <v>0</v>
      </c>
      <c r="AJ246" s="1126">
        <v>0</v>
      </c>
      <c r="AK246" s="1126">
        <v>11.5</v>
      </c>
      <c r="AL246" s="1126"/>
      <c r="AM246" s="1126"/>
      <c r="AN246" s="1126"/>
      <c r="AO246" s="1127">
        <f t="shared" si="149"/>
        <v>0.16</v>
      </c>
      <c r="AP246" s="1127">
        <f t="shared" si="150"/>
        <v>0.04</v>
      </c>
      <c r="AQ246" s="1127">
        <f t="shared" si="151"/>
        <v>0.02</v>
      </c>
      <c r="AR246" s="1126">
        <f t="shared" si="152"/>
        <v>0.13</v>
      </c>
      <c r="AS246" s="1127">
        <f t="shared" si="153"/>
        <v>0.36</v>
      </c>
      <c r="AT246" s="1127">
        <f t="shared" si="154"/>
        <v>0.08</v>
      </c>
      <c r="AU246" s="1127">
        <f t="shared" si="155"/>
        <v>0.08</v>
      </c>
      <c r="AV246" s="1126">
        <f t="shared" si="156"/>
        <v>0.13</v>
      </c>
      <c r="AW246" s="1126">
        <f t="shared" si="157"/>
        <v>15.74</v>
      </c>
      <c r="AX246" s="1126">
        <f t="shared" si="158"/>
        <v>0.22</v>
      </c>
      <c r="AY246" s="1127"/>
      <c r="AZ246" s="1126">
        <f t="shared" si="159"/>
        <v>0.78</v>
      </c>
      <c r="BA246" s="1128">
        <f t="shared" si="160"/>
        <v>15.52</v>
      </c>
      <c r="BB246" s="1170"/>
      <c r="BC246" s="1130"/>
      <c r="BD246" s="1126">
        <f t="shared" si="164"/>
        <v>0</v>
      </c>
      <c r="BE246" s="1126">
        <f t="shared" si="165"/>
        <v>0</v>
      </c>
      <c r="BF246" s="1126">
        <f t="shared" si="166"/>
        <v>0</v>
      </c>
      <c r="BG246" s="1126">
        <f t="shared" si="167"/>
        <v>0</v>
      </c>
      <c r="BH246" s="1131">
        <f t="shared" si="168"/>
        <v>0</v>
      </c>
      <c r="BI246" s="1126">
        <f t="shared" si="169"/>
        <v>0</v>
      </c>
      <c r="BJ246" s="1126">
        <f t="shared" si="170"/>
        <v>0</v>
      </c>
      <c r="BK246" s="1126">
        <f t="shared" si="171"/>
        <v>0</v>
      </c>
      <c r="BL246" s="1126">
        <f t="shared" si="172"/>
        <v>0</v>
      </c>
      <c r="BM246" s="1131">
        <f t="shared" si="173"/>
        <v>0</v>
      </c>
    </row>
    <row r="247" spans="1:83" ht="21" customHeight="1">
      <c r="A247" s="1113" t="s">
        <v>1119</v>
      </c>
      <c r="B247" s="1142" t="s">
        <v>1679</v>
      </c>
      <c r="C247" s="1520">
        <v>6264498</v>
      </c>
      <c r="D247" s="1555" t="s">
        <v>494</v>
      </c>
      <c r="E247" s="1541" t="s">
        <v>20</v>
      </c>
      <c r="F247" s="1142" t="s">
        <v>1815</v>
      </c>
      <c r="G247" s="1169" t="s">
        <v>596</v>
      </c>
      <c r="H247" s="1169" t="s">
        <v>596</v>
      </c>
      <c r="I247" s="1249" t="s">
        <v>1814</v>
      </c>
      <c r="J247" s="1113" t="s">
        <v>991</v>
      </c>
      <c r="K247" s="1462">
        <v>44256</v>
      </c>
      <c r="L247" s="1463" t="s">
        <v>1506</v>
      </c>
      <c r="M247" s="1464"/>
      <c r="N247" s="1146" t="s">
        <v>914</v>
      </c>
      <c r="O247" s="1140" t="s">
        <v>25</v>
      </c>
      <c r="P247" s="1134" t="s">
        <v>63</v>
      </c>
      <c r="Q247" s="1140" t="s">
        <v>25</v>
      </c>
      <c r="R247" s="1127">
        <f>VLOOKUP($G$9:$G$278,TABULADOR!$D$6:$E$41,2,0)</f>
        <v>8.484</v>
      </c>
      <c r="S247" s="1120">
        <f t="shared" si="161"/>
        <v>0</v>
      </c>
      <c r="T247" s="1109">
        <v>0</v>
      </c>
      <c r="U247" s="1120">
        <f t="shared" si="162"/>
        <v>0</v>
      </c>
      <c r="V247" s="1148">
        <f>VLOOKUP($U247,TABULADOR!$A$51:$B$74,2)</f>
        <v>0</v>
      </c>
      <c r="W247" s="1148">
        <v>0</v>
      </c>
      <c r="X247" s="1123">
        <v>0</v>
      </c>
      <c r="Y247" s="1149">
        <v>0</v>
      </c>
      <c r="Z247" s="1511">
        <v>15</v>
      </c>
      <c r="AA247" s="1126">
        <f t="shared" si="146"/>
        <v>4.24</v>
      </c>
      <c r="AB247" s="1126">
        <f t="shared" si="147"/>
        <v>0</v>
      </c>
      <c r="AC247" s="1126">
        <f t="shared" si="148"/>
        <v>0</v>
      </c>
      <c r="AD247" s="1126">
        <f>VLOOKUP($H$9:$H$1807,TABULADOR!$D$6:$E$41,2,0)-VLOOKUP($G$9:$G$1807,TABULADOR!$D$6:$E$41,2,0)</f>
        <v>0</v>
      </c>
      <c r="AE247" s="1126">
        <f>ROUND((TABULADOR!$D$67)*(GLOBAL!$Y247)/2,)</f>
        <v>0</v>
      </c>
      <c r="AF247" s="1126">
        <f>ROUND(((TABULADOR!$D$67)*(GLOBAL!$Y247)/2)*2,2)</f>
        <v>0</v>
      </c>
      <c r="AG247" s="1119"/>
      <c r="AH247" s="1127">
        <f t="shared" si="174"/>
        <v>4.24</v>
      </c>
      <c r="AI247" s="1150" t="b">
        <f t="shared" si="163"/>
        <v>0</v>
      </c>
      <c r="AJ247" s="1126">
        <v>0</v>
      </c>
      <c r="AK247" s="1126">
        <v>11.5</v>
      </c>
      <c r="AL247" s="1126"/>
      <c r="AM247" s="1126"/>
      <c r="AN247" s="1126"/>
      <c r="AO247" s="1127">
        <f t="shared" si="149"/>
        <v>0.16</v>
      </c>
      <c r="AP247" s="1127">
        <f t="shared" si="150"/>
        <v>0.04</v>
      </c>
      <c r="AQ247" s="1127">
        <f t="shared" si="151"/>
        <v>0.02</v>
      </c>
      <c r="AR247" s="1126">
        <f t="shared" si="152"/>
        <v>0.13</v>
      </c>
      <c r="AS247" s="1127">
        <f t="shared" si="153"/>
        <v>0.36</v>
      </c>
      <c r="AT247" s="1127">
        <f t="shared" si="154"/>
        <v>0.08</v>
      </c>
      <c r="AU247" s="1127">
        <f t="shared" si="155"/>
        <v>0.08</v>
      </c>
      <c r="AV247" s="1126">
        <f t="shared" si="156"/>
        <v>0.13</v>
      </c>
      <c r="AW247" s="1126">
        <f t="shared" si="157"/>
        <v>15.74</v>
      </c>
      <c r="AX247" s="1126">
        <f t="shared" si="158"/>
        <v>0.22</v>
      </c>
      <c r="AY247" s="1127"/>
      <c r="AZ247" s="1126">
        <f t="shared" si="159"/>
        <v>0.78</v>
      </c>
      <c r="BA247" s="1128">
        <f t="shared" si="160"/>
        <v>15.52</v>
      </c>
      <c r="BB247" s="1170"/>
      <c r="BC247" s="1130"/>
      <c r="BD247" s="1126">
        <f t="shared" si="164"/>
        <v>0</v>
      </c>
      <c r="BE247" s="1126">
        <f t="shared" si="165"/>
        <v>0</v>
      </c>
      <c r="BF247" s="1126">
        <f t="shared" si="166"/>
        <v>0</v>
      </c>
      <c r="BG247" s="1126">
        <f t="shared" si="167"/>
        <v>0</v>
      </c>
      <c r="BH247" s="1131">
        <f t="shared" si="168"/>
        <v>0</v>
      </c>
      <c r="BI247" s="1126">
        <f t="shared" si="169"/>
        <v>0</v>
      </c>
      <c r="BJ247" s="1126">
        <f t="shared" si="170"/>
        <v>0</v>
      </c>
      <c r="BK247" s="1126">
        <f t="shared" si="171"/>
        <v>0</v>
      </c>
      <c r="BL247" s="1126">
        <f t="shared" si="172"/>
        <v>0</v>
      </c>
      <c r="BM247" s="1131">
        <f t="shared" si="173"/>
        <v>0</v>
      </c>
      <c r="BV247" s="759"/>
      <c r="BW247" s="759"/>
      <c r="BX247" s="759"/>
      <c r="BY247" s="759"/>
      <c r="BZ247" s="759"/>
      <c r="CA247" s="759"/>
      <c r="CB247" s="759"/>
      <c r="CC247" s="759"/>
      <c r="CD247" s="759"/>
      <c r="CE247" s="759"/>
    </row>
    <row r="248" spans="1:83" s="693" customFormat="1" ht="21" customHeight="1">
      <c r="A248" s="1113" t="s">
        <v>1119</v>
      </c>
      <c r="B248" s="1142" t="s">
        <v>1679</v>
      </c>
      <c r="C248" s="1520">
        <v>23646233</v>
      </c>
      <c r="D248" s="1555" t="s">
        <v>929</v>
      </c>
      <c r="E248" s="1541" t="s">
        <v>20</v>
      </c>
      <c r="F248" s="1142" t="s">
        <v>475</v>
      </c>
      <c r="G248" s="1169" t="s">
        <v>596</v>
      </c>
      <c r="H248" s="1169" t="s">
        <v>596</v>
      </c>
      <c r="I248" s="1174" t="s">
        <v>2292</v>
      </c>
      <c r="J248" s="1113" t="s">
        <v>991</v>
      </c>
      <c r="K248" s="1462">
        <v>44317</v>
      </c>
      <c r="L248" s="1463" t="s">
        <v>1511</v>
      </c>
      <c r="M248" s="1464"/>
      <c r="N248" s="1146" t="s">
        <v>914</v>
      </c>
      <c r="O248" s="1142" t="s">
        <v>218</v>
      </c>
      <c r="P248" s="1134" t="s">
        <v>63</v>
      </c>
      <c r="Q248" s="1142" t="s">
        <v>218</v>
      </c>
      <c r="R248" s="1127">
        <f>VLOOKUP($G$9:$G$278,TABULADOR!$D$6:$E$41,2,0)</f>
        <v>8.484</v>
      </c>
      <c r="S248" s="1120">
        <f t="shared" si="161"/>
        <v>0</v>
      </c>
      <c r="T248" s="1109">
        <v>0</v>
      </c>
      <c r="U248" s="1120">
        <f t="shared" si="162"/>
        <v>0</v>
      </c>
      <c r="V248" s="1148">
        <f>VLOOKUP($U248,TABULADOR!$A$51:$B$74,2)</f>
        <v>0</v>
      </c>
      <c r="W248" s="1148">
        <v>0</v>
      </c>
      <c r="X248" s="1123">
        <v>0</v>
      </c>
      <c r="Y248" s="1149">
        <v>0</v>
      </c>
      <c r="Z248" s="1511">
        <v>15</v>
      </c>
      <c r="AA248" s="1126">
        <f t="shared" si="146"/>
        <v>4.24</v>
      </c>
      <c r="AB248" s="1126">
        <f t="shared" si="147"/>
        <v>0</v>
      </c>
      <c r="AC248" s="1126">
        <f t="shared" si="148"/>
        <v>0</v>
      </c>
      <c r="AD248" s="1126">
        <f>VLOOKUP($H$9:$H$1807,TABULADOR!$D$6:$E$41,2,0)-VLOOKUP($G$9:$G$1807,TABULADOR!$D$6:$E$41,2,0)</f>
        <v>0</v>
      </c>
      <c r="AE248" s="1126">
        <f>ROUND((TABULADOR!$D$67)*(GLOBAL!$Y248)/2,)</f>
        <v>0</v>
      </c>
      <c r="AF248" s="1126">
        <f>ROUND(((TABULADOR!$D$67)*(GLOBAL!$Y248)/2)*2,2)</f>
        <v>0</v>
      </c>
      <c r="AG248" s="1119"/>
      <c r="AH248" s="1127">
        <f t="shared" si="174"/>
        <v>4.24</v>
      </c>
      <c r="AI248" s="1150" t="b">
        <f t="shared" si="163"/>
        <v>0</v>
      </c>
      <c r="AJ248" s="1126">
        <v>0</v>
      </c>
      <c r="AK248" s="1126">
        <v>11.5</v>
      </c>
      <c r="AL248" s="1126"/>
      <c r="AM248" s="1126"/>
      <c r="AN248" s="1126"/>
      <c r="AO248" s="1127">
        <f t="shared" si="149"/>
        <v>0.16</v>
      </c>
      <c r="AP248" s="1127">
        <f t="shared" si="150"/>
        <v>0.04</v>
      </c>
      <c r="AQ248" s="1127">
        <f t="shared" si="151"/>
        <v>0.02</v>
      </c>
      <c r="AR248" s="1126">
        <f t="shared" si="152"/>
        <v>0.13</v>
      </c>
      <c r="AS248" s="1127">
        <f t="shared" si="153"/>
        <v>0.36</v>
      </c>
      <c r="AT248" s="1127">
        <f t="shared" si="154"/>
        <v>0.08</v>
      </c>
      <c r="AU248" s="1127">
        <f t="shared" si="155"/>
        <v>0.08</v>
      </c>
      <c r="AV248" s="1126">
        <f t="shared" si="156"/>
        <v>0.13</v>
      </c>
      <c r="AW248" s="1126">
        <f t="shared" si="157"/>
        <v>15.74</v>
      </c>
      <c r="AX248" s="1126">
        <f t="shared" si="158"/>
        <v>0.22</v>
      </c>
      <c r="AY248" s="1127"/>
      <c r="AZ248" s="1126">
        <f t="shared" si="159"/>
        <v>0.78</v>
      </c>
      <c r="BA248" s="1128">
        <f t="shared" si="160"/>
        <v>15.52</v>
      </c>
      <c r="BB248" s="1170"/>
      <c r="BC248" s="1130"/>
      <c r="BD248" s="1126">
        <f t="shared" si="164"/>
        <v>0</v>
      </c>
      <c r="BE248" s="1126">
        <f t="shared" si="165"/>
        <v>0</v>
      </c>
      <c r="BF248" s="1126">
        <f t="shared" si="166"/>
        <v>0</v>
      </c>
      <c r="BG248" s="1126">
        <f t="shared" si="167"/>
        <v>0</v>
      </c>
      <c r="BH248" s="1131">
        <f t="shared" si="168"/>
        <v>0</v>
      </c>
      <c r="BI248" s="1126">
        <f t="shared" si="169"/>
        <v>0</v>
      </c>
      <c r="BJ248" s="1126">
        <f t="shared" si="170"/>
        <v>0</v>
      </c>
      <c r="BK248" s="1126">
        <f t="shared" si="171"/>
        <v>0</v>
      </c>
      <c r="BL248" s="1126">
        <f t="shared" si="172"/>
        <v>0</v>
      </c>
      <c r="BM248" s="1131">
        <f t="shared" si="173"/>
        <v>0</v>
      </c>
      <c r="BN248" s="685"/>
      <c r="BO248" s="685"/>
      <c r="BP248" s="685"/>
      <c r="BQ248" s="685"/>
      <c r="BR248" s="685"/>
      <c r="BS248" s="685"/>
      <c r="BT248" s="685"/>
      <c r="BU248" s="685"/>
      <c r="BV248" s="759"/>
      <c r="BW248" s="759"/>
      <c r="BX248" s="759"/>
      <c r="BY248" s="759"/>
      <c r="BZ248" s="759"/>
      <c r="CA248" s="759"/>
      <c r="CB248" s="759"/>
      <c r="CC248" s="759"/>
      <c r="CD248" s="759"/>
      <c r="CE248" s="759"/>
    </row>
    <row r="249" spans="1:83" s="693" customFormat="1" ht="21" customHeight="1">
      <c r="A249" s="1113" t="s">
        <v>1119</v>
      </c>
      <c r="B249" s="1142" t="s">
        <v>1679</v>
      </c>
      <c r="C249" s="1520">
        <v>30846696</v>
      </c>
      <c r="D249" s="1555" t="s">
        <v>930</v>
      </c>
      <c r="E249" s="1541" t="s">
        <v>34</v>
      </c>
      <c r="F249" s="1142" t="s">
        <v>475</v>
      </c>
      <c r="G249" s="1169" t="s">
        <v>596</v>
      </c>
      <c r="H249" s="1169" t="s">
        <v>596</v>
      </c>
      <c r="I249" s="1174" t="s">
        <v>2292</v>
      </c>
      <c r="J249" s="1113" t="s">
        <v>991</v>
      </c>
      <c r="K249" s="1462">
        <v>44317</v>
      </c>
      <c r="L249" s="1463" t="s">
        <v>1512</v>
      </c>
      <c r="M249" s="1464"/>
      <c r="N249" s="1146" t="s">
        <v>914</v>
      </c>
      <c r="O249" s="1142" t="s">
        <v>218</v>
      </c>
      <c r="P249" s="1134" t="s">
        <v>63</v>
      </c>
      <c r="Q249" s="1142" t="s">
        <v>218</v>
      </c>
      <c r="R249" s="1127">
        <f>VLOOKUP($G$9:$G$278,TABULADOR!$D$6:$E$41,2,0)</f>
        <v>8.484</v>
      </c>
      <c r="S249" s="1120">
        <f t="shared" si="161"/>
        <v>0</v>
      </c>
      <c r="T249" s="1109">
        <v>0</v>
      </c>
      <c r="U249" s="1120">
        <f t="shared" si="162"/>
        <v>0</v>
      </c>
      <c r="V249" s="1148">
        <f>VLOOKUP($U249,TABULADOR!$A$51:$B$74,2)</f>
        <v>0</v>
      </c>
      <c r="W249" s="1148">
        <v>0</v>
      </c>
      <c r="X249" s="1123">
        <v>0</v>
      </c>
      <c r="Y249" s="1149">
        <v>0</v>
      </c>
      <c r="Z249" s="1511">
        <v>15</v>
      </c>
      <c r="AA249" s="1126">
        <f t="shared" si="146"/>
        <v>4.24</v>
      </c>
      <c r="AB249" s="1126">
        <f t="shared" si="147"/>
        <v>0</v>
      </c>
      <c r="AC249" s="1126">
        <f t="shared" si="148"/>
        <v>0</v>
      </c>
      <c r="AD249" s="1126">
        <f>VLOOKUP($H$9:$H$1807,TABULADOR!$D$6:$E$41,2,0)-VLOOKUP($G$9:$G$1807,TABULADOR!$D$6:$E$41,2,0)</f>
        <v>0</v>
      </c>
      <c r="AE249" s="1126">
        <f>ROUND((TABULADOR!$D$67)*(GLOBAL!$Y249)/2,)</f>
        <v>0</v>
      </c>
      <c r="AF249" s="1126">
        <f>ROUND(((TABULADOR!$D$67)*(GLOBAL!$Y249)/2)*2,2)</f>
        <v>0</v>
      </c>
      <c r="AG249" s="1119"/>
      <c r="AH249" s="1127">
        <f t="shared" si="174"/>
        <v>4.24</v>
      </c>
      <c r="AI249" s="1150" t="b">
        <f t="shared" si="163"/>
        <v>0</v>
      </c>
      <c r="AJ249" s="1126">
        <v>0</v>
      </c>
      <c r="AK249" s="1126">
        <v>11.5</v>
      </c>
      <c r="AL249" s="1126"/>
      <c r="AM249" s="1126"/>
      <c r="AN249" s="1126"/>
      <c r="AO249" s="1127">
        <f t="shared" si="149"/>
        <v>0.16</v>
      </c>
      <c r="AP249" s="1127">
        <f t="shared" si="150"/>
        <v>0.04</v>
      </c>
      <c r="AQ249" s="1127">
        <f t="shared" si="151"/>
        <v>0.02</v>
      </c>
      <c r="AR249" s="1126">
        <f t="shared" si="152"/>
        <v>0.13</v>
      </c>
      <c r="AS249" s="1127">
        <f t="shared" si="153"/>
        <v>0.36</v>
      </c>
      <c r="AT249" s="1127">
        <f t="shared" si="154"/>
        <v>0.08</v>
      </c>
      <c r="AU249" s="1127">
        <f t="shared" si="155"/>
        <v>0.08</v>
      </c>
      <c r="AV249" s="1126">
        <f t="shared" si="156"/>
        <v>0.13</v>
      </c>
      <c r="AW249" s="1126">
        <f t="shared" si="157"/>
        <v>15.74</v>
      </c>
      <c r="AX249" s="1126">
        <f t="shared" si="158"/>
        <v>0.22</v>
      </c>
      <c r="AY249" s="1127"/>
      <c r="AZ249" s="1126">
        <f t="shared" si="159"/>
        <v>0.78</v>
      </c>
      <c r="BA249" s="1128">
        <f t="shared" si="160"/>
        <v>15.52</v>
      </c>
      <c r="BB249" s="1213"/>
      <c r="BC249" s="1213" t="s">
        <v>1952</v>
      </c>
      <c r="BD249" s="1126">
        <f t="shared" si="164"/>
        <v>0</v>
      </c>
      <c r="BE249" s="1126">
        <f t="shared" si="165"/>
        <v>0</v>
      </c>
      <c r="BF249" s="1126">
        <f t="shared" si="166"/>
        <v>0</v>
      </c>
      <c r="BG249" s="1126">
        <f t="shared" si="167"/>
        <v>0</v>
      </c>
      <c r="BH249" s="1131">
        <f t="shared" si="168"/>
        <v>0</v>
      </c>
      <c r="BI249" s="1126">
        <f t="shared" si="169"/>
        <v>0</v>
      </c>
      <c r="BJ249" s="1126">
        <f t="shared" si="170"/>
        <v>0</v>
      </c>
      <c r="BK249" s="1126">
        <f t="shared" si="171"/>
        <v>0</v>
      </c>
      <c r="BL249" s="1126">
        <f t="shared" si="172"/>
        <v>0</v>
      </c>
      <c r="BM249" s="1131">
        <f t="shared" si="173"/>
        <v>0</v>
      </c>
      <c r="BN249" s="685"/>
      <c r="BO249" s="685"/>
      <c r="BP249" s="685"/>
      <c r="BQ249" s="685"/>
      <c r="BR249" s="685"/>
      <c r="BS249" s="685"/>
      <c r="BT249" s="685"/>
      <c r="BU249" s="685"/>
      <c r="BV249" s="759"/>
      <c r="BW249" s="759"/>
      <c r="BX249" s="759"/>
      <c r="BY249" s="759"/>
      <c r="BZ249" s="759"/>
      <c r="CA249" s="759"/>
      <c r="CB249" s="759"/>
      <c r="CC249" s="759"/>
      <c r="CD249" s="759"/>
      <c r="CE249" s="759"/>
    </row>
    <row r="250" spans="1:83" s="693" customFormat="1" ht="21" customHeight="1">
      <c r="A250" s="1113" t="s">
        <v>1119</v>
      </c>
      <c r="B250" s="1142" t="s">
        <v>1679</v>
      </c>
      <c r="C250" s="1520">
        <v>6253339</v>
      </c>
      <c r="D250" s="1555" t="s">
        <v>931</v>
      </c>
      <c r="E250" s="1541" t="s">
        <v>20</v>
      </c>
      <c r="F250" s="1142" t="s">
        <v>949</v>
      </c>
      <c r="G250" s="1169" t="s">
        <v>596</v>
      </c>
      <c r="H250" s="1169" t="s">
        <v>596</v>
      </c>
      <c r="I250" s="1249" t="s">
        <v>1702</v>
      </c>
      <c r="J250" s="1113" t="s">
        <v>991</v>
      </c>
      <c r="K250" s="1462">
        <v>44317</v>
      </c>
      <c r="L250" s="1463" t="s">
        <v>1513</v>
      </c>
      <c r="M250" s="1464"/>
      <c r="N250" s="1146" t="s">
        <v>914</v>
      </c>
      <c r="O250" s="1142" t="s">
        <v>218</v>
      </c>
      <c r="P250" s="1194" t="s">
        <v>2345</v>
      </c>
      <c r="Q250" s="1142" t="s">
        <v>218</v>
      </c>
      <c r="R250" s="1127">
        <f>VLOOKUP($G$9:$G$278,TABULADOR!$D$6:$E$41,2,0)</f>
        <v>8.484</v>
      </c>
      <c r="S250" s="1120">
        <f t="shared" si="161"/>
        <v>0</v>
      </c>
      <c r="T250" s="1109">
        <v>0</v>
      </c>
      <c r="U250" s="1120">
        <f t="shared" si="162"/>
        <v>0</v>
      </c>
      <c r="V250" s="1148">
        <f>VLOOKUP($U250,TABULADOR!$A$51:$B$74,2)</f>
        <v>0</v>
      </c>
      <c r="W250" s="1148">
        <v>0</v>
      </c>
      <c r="X250" s="1123">
        <v>0</v>
      </c>
      <c r="Y250" s="1149">
        <v>0</v>
      </c>
      <c r="Z250" s="1511">
        <v>15</v>
      </c>
      <c r="AA250" s="1126">
        <f t="shared" si="146"/>
        <v>4.24</v>
      </c>
      <c r="AB250" s="1126">
        <f t="shared" si="147"/>
        <v>0</v>
      </c>
      <c r="AC250" s="1126">
        <f t="shared" si="148"/>
        <v>0</v>
      </c>
      <c r="AD250" s="1126">
        <f>VLOOKUP($H$9:$H$1807,TABULADOR!$D$6:$E$41,2,0)-VLOOKUP($G$9:$G$1807,TABULADOR!$D$6:$E$41,2,0)</f>
        <v>0</v>
      </c>
      <c r="AE250" s="1126">
        <f>ROUND((TABULADOR!$D$67)*(GLOBAL!$Y250)/2,)</f>
        <v>0</v>
      </c>
      <c r="AF250" s="1126">
        <f>ROUND(((TABULADOR!$D$67)*(GLOBAL!$Y250)/2)*2,2)</f>
        <v>0</v>
      </c>
      <c r="AG250" s="1119"/>
      <c r="AH250" s="1127">
        <f t="shared" si="174"/>
        <v>4.24</v>
      </c>
      <c r="AI250" s="1150" t="b">
        <f t="shared" si="163"/>
        <v>0</v>
      </c>
      <c r="AJ250" s="1126">
        <v>0</v>
      </c>
      <c r="AK250" s="1126">
        <v>11.5</v>
      </c>
      <c r="AL250" s="1126"/>
      <c r="AM250" s="1126"/>
      <c r="AN250" s="1126"/>
      <c r="AO250" s="1127">
        <f t="shared" si="149"/>
        <v>0.16</v>
      </c>
      <c r="AP250" s="1127">
        <f t="shared" si="150"/>
        <v>0.04</v>
      </c>
      <c r="AQ250" s="1127">
        <f t="shared" si="151"/>
        <v>0.02</v>
      </c>
      <c r="AR250" s="1126">
        <f t="shared" si="152"/>
        <v>0.13</v>
      </c>
      <c r="AS250" s="1127">
        <f t="shared" si="153"/>
        <v>0.36</v>
      </c>
      <c r="AT250" s="1127">
        <f t="shared" si="154"/>
        <v>0.08</v>
      </c>
      <c r="AU250" s="1127">
        <f t="shared" si="155"/>
        <v>0.08</v>
      </c>
      <c r="AV250" s="1126">
        <f t="shared" si="156"/>
        <v>0.13</v>
      </c>
      <c r="AW250" s="1126">
        <f t="shared" si="157"/>
        <v>15.74</v>
      </c>
      <c r="AX250" s="1126">
        <f t="shared" si="158"/>
        <v>0.22</v>
      </c>
      <c r="AY250" s="1127"/>
      <c r="AZ250" s="1126">
        <f t="shared" si="159"/>
        <v>0.78</v>
      </c>
      <c r="BA250" s="1128">
        <f t="shared" si="160"/>
        <v>15.52</v>
      </c>
      <c r="BB250" s="1213"/>
      <c r="BC250" s="1213" t="s">
        <v>1952</v>
      </c>
      <c r="BD250" s="1126">
        <f t="shared" si="164"/>
        <v>0</v>
      </c>
      <c r="BE250" s="1126">
        <f t="shared" si="165"/>
        <v>0</v>
      </c>
      <c r="BF250" s="1126">
        <f t="shared" si="166"/>
        <v>0</v>
      </c>
      <c r="BG250" s="1126">
        <f t="shared" si="167"/>
        <v>0</v>
      </c>
      <c r="BH250" s="1131">
        <f t="shared" si="168"/>
        <v>0</v>
      </c>
      <c r="BI250" s="1126">
        <f t="shared" si="169"/>
        <v>0</v>
      </c>
      <c r="BJ250" s="1126">
        <f t="shared" si="170"/>
        <v>0</v>
      </c>
      <c r="BK250" s="1126">
        <f t="shared" si="171"/>
        <v>0</v>
      </c>
      <c r="BL250" s="1126">
        <f t="shared" si="172"/>
        <v>0</v>
      </c>
      <c r="BM250" s="1131">
        <f t="shared" si="173"/>
        <v>0</v>
      </c>
      <c r="BN250" s="685"/>
      <c r="BO250" s="685"/>
      <c r="BP250" s="685"/>
      <c r="BQ250" s="685"/>
      <c r="BR250" s="685"/>
      <c r="BS250" s="685"/>
      <c r="BT250" s="685"/>
      <c r="BU250" s="685"/>
      <c r="BV250" s="759"/>
      <c r="BW250" s="759"/>
      <c r="BX250" s="759"/>
      <c r="BY250" s="759"/>
      <c r="BZ250" s="759"/>
      <c r="CA250" s="759"/>
      <c r="CB250" s="759"/>
      <c r="CC250" s="759"/>
      <c r="CD250" s="759"/>
      <c r="CE250" s="759"/>
    </row>
    <row r="251" spans="1:83" s="809" customFormat="1" ht="21" customHeight="1">
      <c r="A251" s="1113" t="s">
        <v>1119</v>
      </c>
      <c r="B251" s="1142" t="s">
        <v>1679</v>
      </c>
      <c r="C251" s="1520">
        <v>10523293</v>
      </c>
      <c r="D251" s="1555" t="s">
        <v>969</v>
      </c>
      <c r="E251" s="1541" t="s">
        <v>20</v>
      </c>
      <c r="F251" s="1142" t="s">
        <v>1826</v>
      </c>
      <c r="G251" s="1169" t="s">
        <v>596</v>
      </c>
      <c r="H251" s="1169" t="s">
        <v>596</v>
      </c>
      <c r="I251" s="1249" t="s">
        <v>1827</v>
      </c>
      <c r="J251" s="1113" t="s">
        <v>991</v>
      </c>
      <c r="K251" s="1462">
        <v>44317</v>
      </c>
      <c r="L251" s="1216" t="s">
        <v>1642</v>
      </c>
      <c r="M251" s="1464"/>
      <c r="N251" s="1197" t="s">
        <v>914</v>
      </c>
      <c r="O251" s="1142" t="s">
        <v>1714</v>
      </c>
      <c r="P251" s="1559" t="s">
        <v>63</v>
      </c>
      <c r="Q251" s="1142" t="s">
        <v>25</v>
      </c>
      <c r="R251" s="1127">
        <f>VLOOKUP($G$9:$G$278,TABULADOR!$D$6:$E$41,2,0)</f>
        <v>8.484</v>
      </c>
      <c r="S251" s="1120">
        <f t="shared" si="161"/>
        <v>0</v>
      </c>
      <c r="T251" s="1109">
        <v>0</v>
      </c>
      <c r="U251" s="1120">
        <f t="shared" si="162"/>
        <v>0</v>
      </c>
      <c r="V251" s="1148">
        <f>VLOOKUP($U251,TABULADOR!$A$51:$B$74,2)</f>
        <v>0</v>
      </c>
      <c r="W251" s="1148">
        <v>0</v>
      </c>
      <c r="X251" s="1123">
        <v>0</v>
      </c>
      <c r="Y251" s="1149">
        <v>0</v>
      </c>
      <c r="Z251" s="1511">
        <v>15</v>
      </c>
      <c r="AA251" s="1126">
        <f t="shared" si="146"/>
        <v>4.24</v>
      </c>
      <c r="AB251" s="1126">
        <f t="shared" si="147"/>
        <v>0</v>
      </c>
      <c r="AC251" s="1126">
        <f t="shared" si="148"/>
        <v>0</v>
      </c>
      <c r="AD251" s="1126">
        <f>VLOOKUP($H$9:$H$1807,TABULADOR!$D$6:$E$41,2,0)-VLOOKUP($G$9:$G$1807,TABULADOR!$D$6:$E$41,2,0)</f>
        <v>0</v>
      </c>
      <c r="AE251" s="1126">
        <f>ROUND((TABULADOR!$D$67)*(GLOBAL!$Y251)/2,)</f>
        <v>0</v>
      </c>
      <c r="AF251" s="1126">
        <f>ROUND(((TABULADOR!$D$67)*(GLOBAL!$Y251)/2)*2,2)</f>
        <v>0</v>
      </c>
      <c r="AG251" s="1119"/>
      <c r="AH251" s="1127">
        <f t="shared" si="174"/>
        <v>4.24</v>
      </c>
      <c r="AI251" s="1150" t="b">
        <f t="shared" si="163"/>
        <v>0</v>
      </c>
      <c r="AJ251" s="1126">
        <v>0</v>
      </c>
      <c r="AK251" s="1126">
        <v>11.5</v>
      </c>
      <c r="AL251" s="1126"/>
      <c r="AM251" s="1126"/>
      <c r="AN251" s="1126"/>
      <c r="AO251" s="1127">
        <f t="shared" si="149"/>
        <v>0.16</v>
      </c>
      <c r="AP251" s="1127">
        <f t="shared" si="150"/>
        <v>0.04</v>
      </c>
      <c r="AQ251" s="1127">
        <f t="shared" si="151"/>
        <v>0.02</v>
      </c>
      <c r="AR251" s="1126">
        <f t="shared" si="152"/>
        <v>0.13</v>
      </c>
      <c r="AS251" s="1127">
        <f t="shared" si="153"/>
        <v>0.36</v>
      </c>
      <c r="AT251" s="1127">
        <f t="shared" si="154"/>
        <v>0.08</v>
      </c>
      <c r="AU251" s="1127">
        <f t="shared" si="155"/>
        <v>0.08</v>
      </c>
      <c r="AV251" s="1126">
        <f t="shared" si="156"/>
        <v>0.13</v>
      </c>
      <c r="AW251" s="1126">
        <f t="shared" si="157"/>
        <v>15.74</v>
      </c>
      <c r="AX251" s="1126">
        <f t="shared" si="158"/>
        <v>0.22</v>
      </c>
      <c r="AY251" s="1127"/>
      <c r="AZ251" s="1126">
        <f t="shared" si="159"/>
        <v>0.78</v>
      </c>
      <c r="BA251" s="1128">
        <f t="shared" si="160"/>
        <v>15.52</v>
      </c>
      <c r="BB251" s="1213"/>
      <c r="BC251" s="1213" t="s">
        <v>1952</v>
      </c>
      <c r="BD251" s="1126">
        <f t="shared" si="164"/>
        <v>0</v>
      </c>
      <c r="BE251" s="1126">
        <f t="shared" si="165"/>
        <v>0</v>
      </c>
      <c r="BF251" s="1126">
        <f t="shared" si="166"/>
        <v>0</v>
      </c>
      <c r="BG251" s="1126">
        <f t="shared" si="167"/>
        <v>0</v>
      </c>
      <c r="BH251" s="1131">
        <f t="shared" si="168"/>
        <v>0</v>
      </c>
      <c r="BI251" s="1126">
        <f t="shared" si="169"/>
        <v>0</v>
      </c>
      <c r="BJ251" s="1126">
        <f t="shared" si="170"/>
        <v>0</v>
      </c>
      <c r="BK251" s="1126">
        <f t="shared" si="171"/>
        <v>0</v>
      </c>
      <c r="BL251" s="1126">
        <f t="shared" si="172"/>
        <v>0</v>
      </c>
      <c r="BM251" s="1131">
        <f t="shared" si="173"/>
        <v>0</v>
      </c>
      <c r="BN251" s="759"/>
      <c r="BO251" s="759"/>
      <c r="BP251" s="759"/>
      <c r="BQ251" s="759"/>
      <c r="BR251" s="759"/>
      <c r="BS251" s="759"/>
      <c r="BT251" s="759"/>
      <c r="BU251" s="759"/>
      <c r="BV251" s="808"/>
      <c r="BW251" s="808"/>
      <c r="BX251" s="808"/>
      <c r="BY251" s="808"/>
      <c r="BZ251" s="808"/>
      <c r="CA251" s="808"/>
      <c r="CB251" s="808"/>
      <c r="CC251" s="808"/>
      <c r="CD251" s="808"/>
      <c r="CE251" s="808"/>
    </row>
    <row r="252" spans="1:83" s="811" customFormat="1" ht="21" customHeight="1">
      <c r="A252" s="1113" t="s">
        <v>1119</v>
      </c>
      <c r="B252" s="1142" t="s">
        <v>1679</v>
      </c>
      <c r="C252" s="1520">
        <v>11196210</v>
      </c>
      <c r="D252" s="1555" t="s">
        <v>937</v>
      </c>
      <c r="E252" s="1541" t="s">
        <v>20</v>
      </c>
      <c r="F252" s="1142" t="s">
        <v>1826</v>
      </c>
      <c r="G252" s="1169" t="s">
        <v>596</v>
      </c>
      <c r="H252" s="1169" t="s">
        <v>596</v>
      </c>
      <c r="I252" s="1249" t="s">
        <v>1827</v>
      </c>
      <c r="J252" s="1113" t="s">
        <v>991</v>
      </c>
      <c r="K252" s="1462">
        <v>44317</v>
      </c>
      <c r="L252" s="1463" t="s">
        <v>1519</v>
      </c>
      <c r="M252" s="1464"/>
      <c r="N252" s="1146" t="s">
        <v>914</v>
      </c>
      <c r="O252" s="1142" t="s">
        <v>1714</v>
      </c>
      <c r="P252" s="1559" t="s">
        <v>63</v>
      </c>
      <c r="Q252" s="1142" t="s">
        <v>25</v>
      </c>
      <c r="R252" s="1127">
        <f>VLOOKUP($G$9:$G$278,TABULADOR!$D$6:$E$41,2,0)</f>
        <v>8.484</v>
      </c>
      <c r="S252" s="1120">
        <f t="shared" si="161"/>
        <v>0</v>
      </c>
      <c r="T252" s="1109">
        <v>0</v>
      </c>
      <c r="U252" s="1120">
        <f t="shared" si="162"/>
        <v>0</v>
      </c>
      <c r="V252" s="1148">
        <f>VLOOKUP($U252,TABULADOR!$A$51:$B$74,2)</f>
        <v>0</v>
      </c>
      <c r="W252" s="1148">
        <v>0</v>
      </c>
      <c r="X252" s="1123">
        <v>0</v>
      </c>
      <c r="Y252" s="1149">
        <v>0</v>
      </c>
      <c r="Z252" s="1511">
        <v>15</v>
      </c>
      <c r="AA252" s="1126">
        <f t="shared" si="146"/>
        <v>4.24</v>
      </c>
      <c r="AB252" s="1126">
        <f t="shared" si="147"/>
        <v>0</v>
      </c>
      <c r="AC252" s="1126">
        <f t="shared" si="148"/>
        <v>0</v>
      </c>
      <c r="AD252" s="1126">
        <f>VLOOKUP($H$9:$H$1807,TABULADOR!$D$6:$E$41,2,0)-VLOOKUP($G$9:$G$1807,TABULADOR!$D$6:$E$41,2,0)</f>
        <v>0</v>
      </c>
      <c r="AE252" s="1126">
        <f>ROUND((TABULADOR!$D$67)*(GLOBAL!$Y252)/2,)</f>
        <v>0</v>
      </c>
      <c r="AF252" s="1126">
        <f>ROUND(((TABULADOR!$D$67)*(GLOBAL!$Y252)/2)*2,2)</f>
        <v>0</v>
      </c>
      <c r="AG252" s="1119"/>
      <c r="AH252" s="1127">
        <f t="shared" si="174"/>
        <v>4.24</v>
      </c>
      <c r="AI252" s="1150" t="b">
        <f t="shared" si="163"/>
        <v>0</v>
      </c>
      <c r="AJ252" s="1126">
        <v>0</v>
      </c>
      <c r="AK252" s="1126">
        <v>11.5</v>
      </c>
      <c r="AL252" s="1126"/>
      <c r="AM252" s="1126"/>
      <c r="AN252" s="1126"/>
      <c r="AO252" s="1127">
        <f t="shared" si="149"/>
        <v>0.16</v>
      </c>
      <c r="AP252" s="1127">
        <f t="shared" si="150"/>
        <v>0.04</v>
      </c>
      <c r="AQ252" s="1127">
        <f t="shared" si="151"/>
        <v>0.02</v>
      </c>
      <c r="AR252" s="1126">
        <f t="shared" si="152"/>
        <v>0.13</v>
      </c>
      <c r="AS252" s="1127">
        <f t="shared" si="153"/>
        <v>0.36</v>
      </c>
      <c r="AT252" s="1127">
        <f t="shared" si="154"/>
        <v>0.08</v>
      </c>
      <c r="AU252" s="1127">
        <f t="shared" si="155"/>
        <v>0.08</v>
      </c>
      <c r="AV252" s="1126">
        <f t="shared" si="156"/>
        <v>0.13</v>
      </c>
      <c r="AW252" s="1126">
        <f t="shared" si="157"/>
        <v>15.74</v>
      </c>
      <c r="AX252" s="1126">
        <f t="shared" si="158"/>
        <v>0.22</v>
      </c>
      <c r="AY252" s="1127"/>
      <c r="AZ252" s="1126">
        <f t="shared" si="159"/>
        <v>0.78</v>
      </c>
      <c r="BA252" s="1128">
        <f t="shared" si="160"/>
        <v>15.52</v>
      </c>
      <c r="BB252" s="1170"/>
      <c r="BC252" s="1170"/>
      <c r="BD252" s="1126">
        <f t="shared" si="164"/>
        <v>0</v>
      </c>
      <c r="BE252" s="1126">
        <f t="shared" si="165"/>
        <v>0</v>
      </c>
      <c r="BF252" s="1126">
        <f t="shared" si="166"/>
        <v>0</v>
      </c>
      <c r="BG252" s="1126">
        <f t="shared" si="167"/>
        <v>0</v>
      </c>
      <c r="BH252" s="1131">
        <f t="shared" si="168"/>
        <v>0</v>
      </c>
      <c r="BI252" s="1126">
        <f t="shared" si="169"/>
        <v>0</v>
      </c>
      <c r="BJ252" s="1126">
        <f t="shared" si="170"/>
        <v>0</v>
      </c>
      <c r="BK252" s="1126">
        <f t="shared" si="171"/>
        <v>0</v>
      </c>
      <c r="BL252" s="1126">
        <f t="shared" si="172"/>
        <v>0</v>
      </c>
      <c r="BM252" s="1131">
        <f t="shared" si="173"/>
        <v>0</v>
      </c>
      <c r="BN252" s="759"/>
      <c r="BO252" s="759"/>
      <c r="BP252" s="759"/>
      <c r="BQ252" s="759"/>
      <c r="BR252" s="759"/>
      <c r="BS252" s="759"/>
      <c r="BT252" s="759"/>
      <c r="BU252" s="759"/>
      <c r="BV252" s="810"/>
      <c r="BW252" s="810"/>
      <c r="BX252" s="810"/>
      <c r="BY252" s="810"/>
      <c r="BZ252" s="810"/>
      <c r="CA252" s="810"/>
      <c r="CB252" s="810"/>
      <c r="CC252" s="810"/>
      <c r="CD252" s="810"/>
      <c r="CE252" s="810"/>
    </row>
    <row r="253" spans="1:83" s="693" customFormat="1" ht="21" customHeight="1">
      <c r="A253" s="1113" t="s">
        <v>1119</v>
      </c>
      <c r="B253" s="1142" t="s">
        <v>1679</v>
      </c>
      <c r="C253" s="1520">
        <v>29532546</v>
      </c>
      <c r="D253" s="1555" t="s">
        <v>938</v>
      </c>
      <c r="E253" s="1541" t="s">
        <v>20</v>
      </c>
      <c r="F253" s="1142" t="s">
        <v>475</v>
      </c>
      <c r="G253" s="1169" t="s">
        <v>596</v>
      </c>
      <c r="H253" s="1169" t="s">
        <v>596</v>
      </c>
      <c r="I253" s="1174" t="s">
        <v>2292</v>
      </c>
      <c r="J253" s="1113" t="s">
        <v>991</v>
      </c>
      <c r="K253" s="1462">
        <v>44317</v>
      </c>
      <c r="L253" s="1463" t="s">
        <v>1520</v>
      </c>
      <c r="M253" s="1464"/>
      <c r="N253" s="1146" t="s">
        <v>914</v>
      </c>
      <c r="O253" s="1142" t="s">
        <v>1714</v>
      </c>
      <c r="P253" s="1559" t="s">
        <v>63</v>
      </c>
      <c r="Q253" s="1142" t="s">
        <v>25</v>
      </c>
      <c r="R253" s="1127">
        <f>VLOOKUP($G$9:$G$278,TABULADOR!$D$6:$E$41,2,0)</f>
        <v>8.484</v>
      </c>
      <c r="S253" s="1120">
        <f t="shared" si="161"/>
        <v>0</v>
      </c>
      <c r="T253" s="1109">
        <v>0</v>
      </c>
      <c r="U253" s="1120">
        <f t="shared" si="162"/>
        <v>0</v>
      </c>
      <c r="V253" s="1148">
        <f>VLOOKUP($U253,TABULADOR!$A$51:$B$74,2)</f>
        <v>0</v>
      </c>
      <c r="W253" s="1148">
        <v>0</v>
      </c>
      <c r="X253" s="1123">
        <v>0</v>
      </c>
      <c r="Y253" s="1149">
        <v>0</v>
      </c>
      <c r="Z253" s="1511">
        <v>15</v>
      </c>
      <c r="AA253" s="1126">
        <f t="shared" si="146"/>
        <v>4.24</v>
      </c>
      <c r="AB253" s="1126">
        <f t="shared" si="147"/>
        <v>0</v>
      </c>
      <c r="AC253" s="1126">
        <f t="shared" si="148"/>
        <v>0</v>
      </c>
      <c r="AD253" s="1126">
        <f>VLOOKUP($H$9:$H$1807,TABULADOR!$D$6:$E$41,2,0)-VLOOKUP($G$9:$G$1807,TABULADOR!$D$6:$E$41,2,0)</f>
        <v>0</v>
      </c>
      <c r="AE253" s="1126">
        <f>ROUND((TABULADOR!$D$67)*(GLOBAL!$Y253)/2,)</f>
        <v>0</v>
      </c>
      <c r="AF253" s="1126">
        <f>ROUND(((TABULADOR!$D$67)*(GLOBAL!$Y253)/2)*2,2)</f>
        <v>0</v>
      </c>
      <c r="AG253" s="1119"/>
      <c r="AH253" s="1127">
        <f t="shared" si="174"/>
        <v>4.24</v>
      </c>
      <c r="AI253" s="1150" t="b">
        <f t="shared" si="163"/>
        <v>0</v>
      </c>
      <c r="AJ253" s="1126">
        <v>0</v>
      </c>
      <c r="AK253" s="1126">
        <v>11.5</v>
      </c>
      <c r="AL253" s="1126"/>
      <c r="AM253" s="1126"/>
      <c r="AN253" s="1126"/>
      <c r="AO253" s="1127">
        <f t="shared" si="149"/>
        <v>0.16</v>
      </c>
      <c r="AP253" s="1127">
        <f t="shared" si="150"/>
        <v>0.04</v>
      </c>
      <c r="AQ253" s="1127">
        <f t="shared" si="151"/>
        <v>0.02</v>
      </c>
      <c r="AR253" s="1126">
        <f t="shared" si="152"/>
        <v>0.13</v>
      </c>
      <c r="AS253" s="1127">
        <f t="shared" si="153"/>
        <v>0.36</v>
      </c>
      <c r="AT253" s="1127">
        <f t="shared" si="154"/>
        <v>0.08</v>
      </c>
      <c r="AU253" s="1127">
        <f t="shared" si="155"/>
        <v>0.08</v>
      </c>
      <c r="AV253" s="1126">
        <f t="shared" si="156"/>
        <v>0.13</v>
      </c>
      <c r="AW253" s="1126">
        <f t="shared" si="157"/>
        <v>15.74</v>
      </c>
      <c r="AX253" s="1126">
        <f t="shared" si="158"/>
        <v>0.22</v>
      </c>
      <c r="AY253" s="1127"/>
      <c r="AZ253" s="1126">
        <f t="shared" si="159"/>
        <v>0.78</v>
      </c>
      <c r="BA253" s="1128">
        <f t="shared" si="160"/>
        <v>15.52</v>
      </c>
      <c r="BB253" s="1170"/>
      <c r="BC253" s="1170"/>
      <c r="BD253" s="1126">
        <f t="shared" si="164"/>
        <v>0</v>
      </c>
      <c r="BE253" s="1126">
        <f t="shared" si="165"/>
        <v>0</v>
      </c>
      <c r="BF253" s="1126">
        <f t="shared" si="166"/>
        <v>0</v>
      </c>
      <c r="BG253" s="1126">
        <f t="shared" si="167"/>
        <v>0</v>
      </c>
      <c r="BH253" s="1131">
        <f t="shared" si="168"/>
        <v>0</v>
      </c>
      <c r="BI253" s="1126">
        <f t="shared" si="169"/>
        <v>0</v>
      </c>
      <c r="BJ253" s="1126">
        <f t="shared" si="170"/>
        <v>0</v>
      </c>
      <c r="BK253" s="1126">
        <f t="shared" si="171"/>
        <v>0</v>
      </c>
      <c r="BL253" s="1126">
        <f t="shared" si="172"/>
        <v>0</v>
      </c>
      <c r="BM253" s="1131">
        <f t="shared" si="173"/>
        <v>0</v>
      </c>
      <c r="BN253" s="759"/>
      <c r="BO253" s="759"/>
      <c r="BP253" s="759"/>
      <c r="BQ253" s="759"/>
      <c r="BR253" s="759"/>
      <c r="BS253" s="759"/>
      <c r="BT253" s="759"/>
      <c r="BU253" s="759"/>
      <c r="BV253" s="759"/>
      <c r="BW253" s="759"/>
      <c r="BX253" s="759"/>
      <c r="BY253" s="759"/>
      <c r="BZ253" s="759"/>
      <c r="CA253" s="759"/>
      <c r="CB253" s="759"/>
      <c r="CC253" s="759"/>
      <c r="CD253" s="759"/>
      <c r="CE253" s="759"/>
    </row>
    <row r="254" spans="1:83" s="693" customFormat="1" ht="21" customHeight="1">
      <c r="A254" s="1113" t="s">
        <v>1119</v>
      </c>
      <c r="B254" s="1142" t="s">
        <v>1679</v>
      </c>
      <c r="C254" s="1520">
        <v>15290154</v>
      </c>
      <c r="D254" s="1555" t="s">
        <v>942</v>
      </c>
      <c r="E254" s="1541" t="s">
        <v>20</v>
      </c>
      <c r="F254" s="1142" t="s">
        <v>950</v>
      </c>
      <c r="G254" s="1169" t="s">
        <v>596</v>
      </c>
      <c r="H254" s="1169" t="s">
        <v>596</v>
      </c>
      <c r="I254" s="1249" t="s">
        <v>1702</v>
      </c>
      <c r="J254" s="1113" t="s">
        <v>991</v>
      </c>
      <c r="K254" s="1462">
        <v>44317</v>
      </c>
      <c r="L254" s="1463" t="s">
        <v>1524</v>
      </c>
      <c r="M254" s="1464"/>
      <c r="N254" s="1146" t="s">
        <v>914</v>
      </c>
      <c r="O254" s="1142" t="s">
        <v>1714</v>
      </c>
      <c r="P254" s="1559" t="s">
        <v>63</v>
      </c>
      <c r="Q254" s="1142" t="s">
        <v>25</v>
      </c>
      <c r="R254" s="1127">
        <f>VLOOKUP($G$9:$G$278,TABULADOR!$D$6:$E$41,2,0)</f>
        <v>8.484</v>
      </c>
      <c r="S254" s="1120">
        <f t="shared" si="161"/>
        <v>0</v>
      </c>
      <c r="T254" s="1109">
        <v>0</v>
      </c>
      <c r="U254" s="1120">
        <f t="shared" si="162"/>
        <v>0</v>
      </c>
      <c r="V254" s="1148">
        <f>VLOOKUP($U254,TABULADOR!$A$51:$B$74,2)</f>
        <v>0</v>
      </c>
      <c r="W254" s="1148">
        <v>0</v>
      </c>
      <c r="X254" s="1123">
        <v>0</v>
      </c>
      <c r="Y254" s="1149">
        <v>0</v>
      </c>
      <c r="Z254" s="1511">
        <v>15</v>
      </c>
      <c r="AA254" s="1126">
        <f t="shared" si="146"/>
        <v>4.24</v>
      </c>
      <c r="AB254" s="1126">
        <f t="shared" si="147"/>
        <v>0</v>
      </c>
      <c r="AC254" s="1126">
        <f t="shared" si="148"/>
        <v>0</v>
      </c>
      <c r="AD254" s="1126">
        <f>VLOOKUP($H$9:$H$1807,TABULADOR!$D$6:$E$41,2,0)-VLOOKUP($G$9:$G$1807,TABULADOR!$D$6:$E$41,2,0)</f>
        <v>0</v>
      </c>
      <c r="AE254" s="1126">
        <f>ROUND((TABULADOR!$D$67)*(GLOBAL!$Y254)/2,)</f>
        <v>0</v>
      </c>
      <c r="AF254" s="1126">
        <f>ROUND(((TABULADOR!$D$67)*(GLOBAL!$Y254)/2)*2,2)</f>
        <v>0</v>
      </c>
      <c r="AG254" s="1119"/>
      <c r="AH254" s="1127">
        <f t="shared" si="174"/>
        <v>4.24</v>
      </c>
      <c r="AI254" s="1150" t="b">
        <f t="shared" si="163"/>
        <v>0</v>
      </c>
      <c r="AJ254" s="1126">
        <v>0</v>
      </c>
      <c r="AK254" s="1126">
        <v>11.5</v>
      </c>
      <c r="AL254" s="1126"/>
      <c r="AM254" s="1126"/>
      <c r="AN254" s="1126"/>
      <c r="AO254" s="1127">
        <f t="shared" si="149"/>
        <v>0.16</v>
      </c>
      <c r="AP254" s="1127">
        <f t="shared" si="150"/>
        <v>0.04</v>
      </c>
      <c r="AQ254" s="1127">
        <f t="shared" si="151"/>
        <v>0.02</v>
      </c>
      <c r="AR254" s="1126">
        <f t="shared" si="152"/>
        <v>0.13</v>
      </c>
      <c r="AS254" s="1127">
        <f t="shared" si="153"/>
        <v>0.36</v>
      </c>
      <c r="AT254" s="1127">
        <f t="shared" si="154"/>
        <v>0.08</v>
      </c>
      <c r="AU254" s="1127">
        <f t="shared" si="155"/>
        <v>0.08</v>
      </c>
      <c r="AV254" s="1126">
        <f t="shared" si="156"/>
        <v>0.13</v>
      </c>
      <c r="AW254" s="1126">
        <f t="shared" si="157"/>
        <v>15.74</v>
      </c>
      <c r="AX254" s="1126">
        <f t="shared" si="158"/>
        <v>0.22</v>
      </c>
      <c r="AY254" s="1127"/>
      <c r="AZ254" s="1126">
        <f t="shared" si="159"/>
        <v>0.78</v>
      </c>
      <c r="BA254" s="1128">
        <f t="shared" si="160"/>
        <v>15.52</v>
      </c>
      <c r="BB254" s="1213"/>
      <c r="BC254" s="1213" t="s">
        <v>1952</v>
      </c>
      <c r="BD254" s="1126">
        <f t="shared" si="164"/>
        <v>0</v>
      </c>
      <c r="BE254" s="1126">
        <f t="shared" si="165"/>
        <v>0</v>
      </c>
      <c r="BF254" s="1126">
        <f t="shared" si="166"/>
        <v>0</v>
      </c>
      <c r="BG254" s="1126">
        <f t="shared" si="167"/>
        <v>0</v>
      </c>
      <c r="BH254" s="1131">
        <f t="shared" si="168"/>
        <v>0</v>
      </c>
      <c r="BI254" s="1126">
        <f t="shared" si="169"/>
        <v>0</v>
      </c>
      <c r="BJ254" s="1126">
        <f t="shared" si="170"/>
        <v>0</v>
      </c>
      <c r="BK254" s="1126">
        <f t="shared" si="171"/>
        <v>0</v>
      </c>
      <c r="BL254" s="1126">
        <f t="shared" si="172"/>
        <v>0</v>
      </c>
      <c r="BM254" s="1131">
        <f t="shared" si="173"/>
        <v>0</v>
      </c>
      <c r="BN254" s="759"/>
      <c r="BO254" s="759"/>
      <c r="BP254" s="759"/>
      <c r="BQ254" s="759"/>
      <c r="BR254" s="759"/>
      <c r="BS254" s="759"/>
      <c r="BT254" s="759"/>
      <c r="BU254" s="759"/>
      <c r="BV254" s="759"/>
      <c r="BW254" s="759"/>
      <c r="BX254" s="759"/>
      <c r="BY254" s="759"/>
      <c r="BZ254" s="759"/>
      <c r="CA254" s="759"/>
      <c r="CB254" s="759"/>
      <c r="CC254" s="759"/>
      <c r="CD254" s="759"/>
      <c r="CE254" s="759"/>
    </row>
    <row r="255" spans="1:83" s="693" customFormat="1" ht="21" customHeight="1">
      <c r="A255" s="1113" t="s">
        <v>1119</v>
      </c>
      <c r="B255" s="1142" t="s">
        <v>1679</v>
      </c>
      <c r="C255" s="1521">
        <v>28283087</v>
      </c>
      <c r="D255" s="1555" t="s">
        <v>500</v>
      </c>
      <c r="E255" s="1542" t="s">
        <v>20</v>
      </c>
      <c r="F255" s="1169" t="s">
        <v>289</v>
      </c>
      <c r="G255" s="1169" t="s">
        <v>596</v>
      </c>
      <c r="H255" s="1169" t="s">
        <v>596</v>
      </c>
      <c r="I255" s="1174" t="s">
        <v>2292</v>
      </c>
      <c r="J255" s="1113" t="s">
        <v>991</v>
      </c>
      <c r="K255" s="1466">
        <v>44105</v>
      </c>
      <c r="L255" s="1463" t="s">
        <v>1527</v>
      </c>
      <c r="M255" s="1464"/>
      <c r="N255" s="1146" t="s">
        <v>914</v>
      </c>
      <c r="O255" s="1169" t="s">
        <v>65</v>
      </c>
      <c r="P255" s="1134" t="s">
        <v>63</v>
      </c>
      <c r="Q255" s="1169" t="s">
        <v>65</v>
      </c>
      <c r="R255" s="1127">
        <f>VLOOKUP($G$9:$G$278,TABULADOR!$D$6:$E$41,2,0)</f>
        <v>8.484</v>
      </c>
      <c r="S255" s="1120">
        <f t="shared" si="161"/>
        <v>1</v>
      </c>
      <c r="T255" s="1109">
        <v>0</v>
      </c>
      <c r="U255" s="1120">
        <f t="shared" si="162"/>
        <v>1</v>
      </c>
      <c r="V255" s="1148">
        <f>VLOOKUP($U255,TABULADOR!$A$51:$B$74,2)</f>
        <v>0.02</v>
      </c>
      <c r="W255" s="1148">
        <v>0</v>
      </c>
      <c r="X255" s="1123">
        <v>0</v>
      </c>
      <c r="Y255" s="1149">
        <v>0</v>
      </c>
      <c r="Z255" s="1511">
        <v>15</v>
      </c>
      <c r="AA255" s="1126">
        <f t="shared" si="146"/>
        <v>4.24</v>
      </c>
      <c r="AB255" s="1126">
        <f t="shared" si="147"/>
        <v>0</v>
      </c>
      <c r="AC255" s="1126">
        <f t="shared" si="148"/>
        <v>0.08</v>
      </c>
      <c r="AD255" s="1126">
        <f>VLOOKUP($H$9:$H$1807,TABULADOR!$D$6:$E$41,2,0)-VLOOKUP($G$9:$G$1807,TABULADOR!$D$6:$E$41,2,0)</f>
        <v>0</v>
      </c>
      <c r="AE255" s="1126">
        <f>ROUND((TABULADOR!$D$67)*(GLOBAL!$Y255)/2,)</f>
        <v>0</v>
      </c>
      <c r="AF255" s="1126">
        <f>ROUND(((TABULADOR!$D$67)*(GLOBAL!$Y255)/2)*2,2)</f>
        <v>0</v>
      </c>
      <c r="AG255" s="1119"/>
      <c r="AH255" s="1127">
        <f t="shared" si="174"/>
        <v>4.32</v>
      </c>
      <c r="AI255" s="1150">
        <f t="shared" si="163"/>
        <v>0</v>
      </c>
      <c r="AJ255" s="1126">
        <v>0</v>
      </c>
      <c r="AK255" s="1126">
        <v>11.5</v>
      </c>
      <c r="AL255" s="1126"/>
      <c r="AM255" s="1126"/>
      <c r="AN255" s="1126"/>
      <c r="AO255" s="1127">
        <f t="shared" si="149"/>
        <v>0.16</v>
      </c>
      <c r="AP255" s="1127">
        <f t="shared" si="150"/>
        <v>0.04</v>
      </c>
      <c r="AQ255" s="1127">
        <f t="shared" si="151"/>
        <v>0.02</v>
      </c>
      <c r="AR255" s="1126">
        <f t="shared" si="152"/>
        <v>0.13</v>
      </c>
      <c r="AS255" s="1127">
        <f t="shared" si="153"/>
        <v>0.36</v>
      </c>
      <c r="AT255" s="1127">
        <f t="shared" si="154"/>
        <v>0.09</v>
      </c>
      <c r="AU255" s="1127">
        <f t="shared" si="155"/>
        <v>0.08</v>
      </c>
      <c r="AV255" s="1126">
        <f t="shared" si="156"/>
        <v>0.13</v>
      </c>
      <c r="AW255" s="1126">
        <f t="shared" si="157"/>
        <v>15.82</v>
      </c>
      <c r="AX255" s="1126">
        <f t="shared" si="158"/>
        <v>0.22</v>
      </c>
      <c r="AY255" s="1127"/>
      <c r="AZ255" s="1126">
        <f t="shared" si="159"/>
        <v>0.79</v>
      </c>
      <c r="BA255" s="1128">
        <f t="shared" si="160"/>
        <v>15.6</v>
      </c>
      <c r="BB255" s="1213"/>
      <c r="BC255" s="1213" t="s">
        <v>1952</v>
      </c>
      <c r="BD255" s="1126">
        <f t="shared" si="164"/>
        <v>0</v>
      </c>
      <c r="BE255" s="1126">
        <f t="shared" si="165"/>
        <v>0</v>
      </c>
      <c r="BF255" s="1126">
        <f t="shared" si="166"/>
        <v>0</v>
      </c>
      <c r="BG255" s="1126">
        <f t="shared" si="167"/>
        <v>0</v>
      </c>
      <c r="BH255" s="1131">
        <f t="shared" si="168"/>
        <v>0</v>
      </c>
      <c r="BI255" s="1126">
        <f t="shared" si="169"/>
        <v>0</v>
      </c>
      <c r="BJ255" s="1126">
        <f t="shared" si="170"/>
        <v>0</v>
      </c>
      <c r="BK255" s="1126">
        <f t="shared" si="171"/>
        <v>0</v>
      </c>
      <c r="BL255" s="1126">
        <f t="shared" si="172"/>
        <v>0</v>
      </c>
      <c r="BM255" s="1131">
        <f t="shared" si="173"/>
        <v>0</v>
      </c>
      <c r="BN255" s="759"/>
      <c r="BO255" s="759"/>
      <c r="BP255" s="759"/>
      <c r="BQ255" s="759"/>
      <c r="BR255" s="759"/>
      <c r="BS255" s="759"/>
      <c r="BT255" s="759"/>
      <c r="BU255" s="759"/>
      <c r="BV255" s="759"/>
      <c r="BW255" s="759"/>
      <c r="BX255" s="759"/>
      <c r="BY255" s="759"/>
      <c r="BZ255" s="759"/>
      <c r="CA255" s="759"/>
      <c r="CB255" s="759"/>
      <c r="CC255" s="759"/>
      <c r="CD255" s="759"/>
      <c r="CE255" s="759"/>
    </row>
    <row r="256" spans="1:83" s="693" customFormat="1" ht="21" customHeight="1">
      <c r="A256" s="1113" t="s">
        <v>1119</v>
      </c>
      <c r="B256" s="1142" t="s">
        <v>1679</v>
      </c>
      <c r="C256" s="1520">
        <v>13466423</v>
      </c>
      <c r="D256" s="1555" t="s">
        <v>501</v>
      </c>
      <c r="E256" s="1541" t="s">
        <v>20</v>
      </c>
      <c r="F256" s="1142" t="s">
        <v>496</v>
      </c>
      <c r="G256" s="1169" t="s">
        <v>596</v>
      </c>
      <c r="H256" s="1169" t="s">
        <v>596</v>
      </c>
      <c r="I256" s="1174" t="s">
        <v>2292</v>
      </c>
      <c r="J256" s="1113" t="s">
        <v>991</v>
      </c>
      <c r="K256" s="1462">
        <v>44257</v>
      </c>
      <c r="L256" s="1463" t="s">
        <v>1528</v>
      </c>
      <c r="M256" s="1464"/>
      <c r="N256" s="1146" t="s">
        <v>914</v>
      </c>
      <c r="O256" s="1169" t="s">
        <v>1714</v>
      </c>
      <c r="P256" s="1134" t="s">
        <v>63</v>
      </c>
      <c r="Q256" s="1140" t="s">
        <v>25</v>
      </c>
      <c r="R256" s="1127">
        <f>VLOOKUP($G$9:$G$278,TABULADOR!$D$6:$E$41,2,0)</f>
        <v>8.484</v>
      </c>
      <c r="S256" s="1120">
        <f t="shared" si="161"/>
        <v>0</v>
      </c>
      <c r="T256" s="1109">
        <v>3</v>
      </c>
      <c r="U256" s="1120">
        <f t="shared" si="162"/>
        <v>3</v>
      </c>
      <c r="V256" s="1148">
        <f>VLOOKUP($U256,TABULADOR!$A$51:$B$74,2)</f>
        <v>0.06</v>
      </c>
      <c r="W256" s="1148">
        <v>0</v>
      </c>
      <c r="X256" s="1123">
        <v>0</v>
      </c>
      <c r="Y256" s="1149">
        <v>0</v>
      </c>
      <c r="Z256" s="1511">
        <v>15</v>
      </c>
      <c r="AA256" s="1126">
        <f t="shared" si="146"/>
        <v>4.24</v>
      </c>
      <c r="AB256" s="1126">
        <f t="shared" si="147"/>
        <v>0</v>
      </c>
      <c r="AC256" s="1126">
        <f t="shared" si="148"/>
        <v>0.25</v>
      </c>
      <c r="AD256" s="1126">
        <f>VLOOKUP($H$9:$H$1807,TABULADOR!$D$6:$E$41,2,0)-VLOOKUP($G$9:$G$1807,TABULADOR!$D$6:$E$41,2,0)</f>
        <v>0</v>
      </c>
      <c r="AE256" s="1126">
        <f>ROUND((TABULADOR!$D$67)*(GLOBAL!$Y256)/2,)</f>
        <v>0</v>
      </c>
      <c r="AF256" s="1126">
        <f>ROUND(((TABULADOR!$D$67)*(GLOBAL!$Y256)/2)*2,2)</f>
        <v>0</v>
      </c>
      <c r="AG256" s="1119"/>
      <c r="AH256" s="1127">
        <f t="shared" si="174"/>
        <v>4.49</v>
      </c>
      <c r="AI256" s="1150" t="b">
        <f t="shared" si="163"/>
        <v>0</v>
      </c>
      <c r="AJ256" s="1126">
        <v>0</v>
      </c>
      <c r="AK256" s="1126">
        <v>11.5</v>
      </c>
      <c r="AL256" s="1126"/>
      <c r="AM256" s="1126"/>
      <c r="AN256" s="1126"/>
      <c r="AO256" s="1127">
        <f t="shared" si="149"/>
        <v>0.17</v>
      </c>
      <c r="AP256" s="1127">
        <f t="shared" si="150"/>
        <v>0.04</v>
      </c>
      <c r="AQ256" s="1127">
        <f t="shared" si="151"/>
        <v>0.02</v>
      </c>
      <c r="AR256" s="1126">
        <f t="shared" si="152"/>
        <v>0.13</v>
      </c>
      <c r="AS256" s="1127">
        <f t="shared" si="153"/>
        <v>0.38</v>
      </c>
      <c r="AT256" s="1127">
        <f t="shared" si="154"/>
        <v>0.09</v>
      </c>
      <c r="AU256" s="1127">
        <f t="shared" si="155"/>
        <v>0.08</v>
      </c>
      <c r="AV256" s="1126">
        <f t="shared" si="156"/>
        <v>0.13</v>
      </c>
      <c r="AW256" s="1126">
        <f t="shared" si="157"/>
        <v>15.99</v>
      </c>
      <c r="AX256" s="1126">
        <f t="shared" si="158"/>
        <v>0.23</v>
      </c>
      <c r="AY256" s="1127"/>
      <c r="AZ256" s="1126">
        <f t="shared" si="159"/>
        <v>0.81</v>
      </c>
      <c r="BA256" s="1128">
        <f t="shared" si="160"/>
        <v>15.76</v>
      </c>
      <c r="BB256" s="1213"/>
      <c r="BC256" s="1213" t="s">
        <v>1952</v>
      </c>
      <c r="BD256" s="1126">
        <f t="shared" si="164"/>
        <v>0</v>
      </c>
      <c r="BE256" s="1126">
        <f t="shared" si="165"/>
        <v>0</v>
      </c>
      <c r="BF256" s="1126">
        <f t="shared" si="166"/>
        <v>0</v>
      </c>
      <c r="BG256" s="1126">
        <f t="shared" si="167"/>
        <v>0</v>
      </c>
      <c r="BH256" s="1131">
        <f t="shared" si="168"/>
        <v>0</v>
      </c>
      <c r="BI256" s="1126">
        <f t="shared" si="169"/>
        <v>0</v>
      </c>
      <c r="BJ256" s="1126">
        <f t="shared" si="170"/>
        <v>0</v>
      </c>
      <c r="BK256" s="1126">
        <f t="shared" si="171"/>
        <v>0</v>
      </c>
      <c r="BL256" s="1126">
        <f t="shared" si="172"/>
        <v>0</v>
      </c>
      <c r="BM256" s="1131">
        <f t="shared" si="173"/>
        <v>0</v>
      </c>
      <c r="BN256" s="808"/>
      <c r="BO256" s="808"/>
      <c r="BP256" s="808"/>
      <c r="BQ256" s="808"/>
      <c r="BR256" s="808"/>
      <c r="BS256" s="808"/>
      <c r="BT256" s="808"/>
      <c r="BU256" s="808"/>
      <c r="BV256" s="759"/>
      <c r="BW256" s="759"/>
      <c r="BX256" s="759"/>
      <c r="BY256" s="759"/>
      <c r="BZ256" s="759"/>
      <c r="CA256" s="759"/>
      <c r="CB256" s="759"/>
      <c r="CC256" s="759"/>
      <c r="CD256" s="759"/>
      <c r="CE256" s="759"/>
    </row>
    <row r="257" spans="1:83" s="693" customFormat="1" ht="21" customHeight="1">
      <c r="A257" s="1113" t="s">
        <v>1119</v>
      </c>
      <c r="B257" s="1142" t="s">
        <v>1679</v>
      </c>
      <c r="C257" s="1520">
        <v>12507991</v>
      </c>
      <c r="D257" s="1555" t="s">
        <v>1153</v>
      </c>
      <c r="E257" s="1541" t="s">
        <v>34</v>
      </c>
      <c r="F257" s="1142" t="s">
        <v>1828</v>
      </c>
      <c r="G257" s="1169" t="s">
        <v>596</v>
      </c>
      <c r="H257" s="1169" t="s">
        <v>596</v>
      </c>
      <c r="I257" s="1249" t="s">
        <v>1827</v>
      </c>
      <c r="J257" s="1113" t="s">
        <v>991</v>
      </c>
      <c r="K257" s="1476">
        <v>44317</v>
      </c>
      <c r="L257" s="1463" t="s">
        <v>1529</v>
      </c>
      <c r="M257" s="1464"/>
      <c r="N257" s="1113" t="s">
        <v>914</v>
      </c>
      <c r="O257" s="1113" t="s">
        <v>1714</v>
      </c>
      <c r="P257" s="1559" t="s">
        <v>63</v>
      </c>
      <c r="Q257" s="1113" t="s">
        <v>25</v>
      </c>
      <c r="R257" s="1127">
        <f>VLOOKUP($G$9:$G$278,TABULADOR!$D$6:$E$41,2,0)</f>
        <v>8.484</v>
      </c>
      <c r="S257" s="1120">
        <f t="shared" si="161"/>
        <v>0</v>
      </c>
      <c r="T257" s="1109">
        <v>0</v>
      </c>
      <c r="U257" s="1120">
        <f t="shared" si="162"/>
        <v>0</v>
      </c>
      <c r="V257" s="1148">
        <f>VLOOKUP($U257,TABULADOR!$A$51:$B$74,2)</f>
        <v>0</v>
      </c>
      <c r="W257" s="1148">
        <v>0</v>
      </c>
      <c r="X257" s="1123">
        <v>0</v>
      </c>
      <c r="Y257" s="1149">
        <v>0</v>
      </c>
      <c r="Z257" s="1511">
        <v>15</v>
      </c>
      <c r="AA257" s="1126">
        <f t="shared" si="146"/>
        <v>4.24</v>
      </c>
      <c r="AB257" s="1126">
        <f t="shared" si="147"/>
        <v>0</v>
      </c>
      <c r="AC257" s="1126">
        <f t="shared" si="148"/>
        <v>0</v>
      </c>
      <c r="AD257" s="1126">
        <f>VLOOKUP($H$9:$H$1807,TABULADOR!$D$6:$E$41,2,0)-VLOOKUP($G$9:$G$1807,TABULADOR!$D$6:$E$41,2,0)</f>
        <v>0</v>
      </c>
      <c r="AE257" s="1126">
        <f>ROUND((TABULADOR!$D$67)*(GLOBAL!$Y257)/2,)</f>
        <v>0</v>
      </c>
      <c r="AF257" s="1126">
        <f>ROUND(((TABULADOR!$D$67)*(GLOBAL!$Y257)/2)*2,2)</f>
        <v>0</v>
      </c>
      <c r="AG257" s="1119"/>
      <c r="AH257" s="1127">
        <f t="shared" si="174"/>
        <v>4.24</v>
      </c>
      <c r="AI257" s="1150" t="b">
        <f t="shared" si="163"/>
        <v>0</v>
      </c>
      <c r="AJ257" s="1126">
        <v>0</v>
      </c>
      <c r="AK257" s="1126">
        <v>11.5</v>
      </c>
      <c r="AL257" s="1126"/>
      <c r="AM257" s="1126"/>
      <c r="AN257" s="1126"/>
      <c r="AO257" s="1127">
        <f t="shared" si="149"/>
        <v>0.16</v>
      </c>
      <c r="AP257" s="1127">
        <f t="shared" si="150"/>
        <v>0.04</v>
      </c>
      <c r="AQ257" s="1127">
        <f t="shared" si="151"/>
        <v>0.02</v>
      </c>
      <c r="AR257" s="1126">
        <f t="shared" si="152"/>
        <v>0.13</v>
      </c>
      <c r="AS257" s="1127">
        <f t="shared" si="153"/>
        <v>0.36</v>
      </c>
      <c r="AT257" s="1127">
        <f t="shared" si="154"/>
        <v>0.08</v>
      </c>
      <c r="AU257" s="1127">
        <f t="shared" si="155"/>
        <v>0.08</v>
      </c>
      <c r="AV257" s="1126">
        <f t="shared" si="156"/>
        <v>0.13</v>
      </c>
      <c r="AW257" s="1126">
        <f t="shared" si="157"/>
        <v>15.74</v>
      </c>
      <c r="AX257" s="1126">
        <f t="shared" si="158"/>
        <v>0.22</v>
      </c>
      <c r="AY257" s="1127"/>
      <c r="AZ257" s="1126">
        <f t="shared" si="159"/>
        <v>0.78</v>
      </c>
      <c r="BA257" s="1128">
        <f t="shared" si="160"/>
        <v>15.52</v>
      </c>
      <c r="BB257" s="1187"/>
      <c r="BC257" s="1130"/>
      <c r="BD257" s="1126">
        <f t="shared" si="164"/>
        <v>0</v>
      </c>
      <c r="BE257" s="1126">
        <f t="shared" si="165"/>
        <v>0</v>
      </c>
      <c r="BF257" s="1126">
        <f t="shared" si="166"/>
        <v>0</v>
      </c>
      <c r="BG257" s="1126">
        <f t="shared" si="167"/>
        <v>0</v>
      </c>
      <c r="BH257" s="1131">
        <f t="shared" si="168"/>
        <v>0</v>
      </c>
      <c r="BI257" s="1126">
        <f t="shared" si="169"/>
        <v>0</v>
      </c>
      <c r="BJ257" s="1126">
        <f t="shared" si="170"/>
        <v>0</v>
      </c>
      <c r="BK257" s="1126">
        <f t="shared" si="171"/>
        <v>0</v>
      </c>
      <c r="BL257" s="1126">
        <f t="shared" si="172"/>
        <v>0</v>
      </c>
      <c r="BM257" s="1131">
        <f t="shared" si="173"/>
        <v>0</v>
      </c>
      <c r="BN257" s="759"/>
      <c r="BO257" s="759"/>
      <c r="BP257" s="759"/>
      <c r="BQ257" s="759"/>
      <c r="BR257" s="759"/>
      <c r="BS257" s="759"/>
      <c r="BT257" s="759"/>
      <c r="BU257" s="759"/>
      <c r="BV257" s="759"/>
      <c r="BW257" s="759"/>
      <c r="BX257" s="759"/>
      <c r="BY257" s="759"/>
      <c r="BZ257" s="759"/>
      <c r="CA257" s="759"/>
      <c r="CB257" s="759"/>
      <c r="CC257" s="759"/>
      <c r="CD257" s="759"/>
      <c r="CE257" s="759"/>
    </row>
    <row r="258" spans="1:83" s="693" customFormat="1" ht="21" customHeight="1">
      <c r="A258" s="1113" t="s">
        <v>1119</v>
      </c>
      <c r="B258" s="1140" t="s">
        <v>1544</v>
      </c>
      <c r="C258" s="1524">
        <v>5568545</v>
      </c>
      <c r="D258" s="1556" t="s">
        <v>1545</v>
      </c>
      <c r="E258" s="1549" t="s">
        <v>34</v>
      </c>
      <c r="F258" s="1194" t="s">
        <v>59</v>
      </c>
      <c r="G258" s="1194" t="s">
        <v>59</v>
      </c>
      <c r="H258" s="1194" t="s">
        <v>59</v>
      </c>
      <c r="I258" s="1191" t="s">
        <v>1894</v>
      </c>
      <c r="J258" s="1194" t="s">
        <v>2351</v>
      </c>
      <c r="K258" s="1471">
        <v>43151</v>
      </c>
      <c r="L258" s="1211" t="s">
        <v>1546</v>
      </c>
      <c r="M258" s="1468"/>
      <c r="N258" s="1194" t="s">
        <v>914</v>
      </c>
      <c r="O258" s="1169" t="s">
        <v>1714</v>
      </c>
      <c r="P258" s="1194" t="s">
        <v>63</v>
      </c>
      <c r="Q258" s="1113" t="s">
        <v>25</v>
      </c>
      <c r="R258" s="1119">
        <f>VLOOKUP($G$9:$G$278,TABULADOR!$D$6:$E$41,2,0)</f>
        <v>25.9</v>
      </c>
      <c r="S258" s="1121"/>
      <c r="T258" s="1121"/>
      <c r="U258" s="1121">
        <f t="shared" si="162"/>
        <v>0</v>
      </c>
      <c r="V258" s="1122">
        <f>VLOOKUP($U258,TABULADOR!$A$51:$B$74,2)</f>
        <v>0</v>
      </c>
      <c r="W258" s="1122"/>
      <c r="X258" s="1123">
        <v>0</v>
      </c>
      <c r="Y258" s="1121">
        <v>0</v>
      </c>
      <c r="Z258" s="1511">
        <v>15</v>
      </c>
      <c r="AA258" s="1126">
        <f t="shared" si="146"/>
        <v>12.95</v>
      </c>
      <c r="AB258" s="1126">
        <f t="shared" si="147"/>
        <v>0</v>
      </c>
      <c r="AC258" s="1126">
        <f t="shared" si="148"/>
        <v>0</v>
      </c>
      <c r="AD258" s="1126">
        <f>VLOOKUP($H$9:$H$1807,TABULADOR!$D$6:$E$41,2,0)-VLOOKUP($G$9:$G$1807,TABULADOR!$D$6:$E$41,2,0)</f>
        <v>0</v>
      </c>
      <c r="AE258" s="1126">
        <f>ROUND((TABULADOR!$D$67)*(GLOBAL!$Y258)/2,)</f>
        <v>0</v>
      </c>
      <c r="AF258" s="1126">
        <f>ROUND(((TABULADOR!$D$67)*(GLOBAL!$Y258)/2)*2,2)</f>
        <v>0</v>
      </c>
      <c r="AG258" s="1119"/>
      <c r="AH258" s="1127">
        <f t="shared" si="174"/>
        <v>12.95</v>
      </c>
      <c r="AI258" s="1150" t="b">
        <f t="shared" si="163"/>
        <v>0</v>
      </c>
      <c r="AJ258" s="1126">
        <v>0</v>
      </c>
      <c r="AK258" s="1126">
        <f>($AA258+$AB258+$AC258)*2/30*$Z258*TABULADOR!$D$70</f>
        <v>10.36</v>
      </c>
      <c r="AL258" s="1126"/>
      <c r="AM258" s="1126"/>
      <c r="AN258" s="1127"/>
      <c r="AO258" s="1127"/>
      <c r="AP258" s="1127"/>
      <c r="AQ258" s="1127"/>
      <c r="AR258" s="1126"/>
      <c r="AS258" s="1127"/>
      <c r="AT258" s="1127"/>
      <c r="AU258" s="1127"/>
      <c r="AV258" s="1126"/>
      <c r="AW258" s="1126">
        <f t="shared" si="157"/>
        <v>23.31</v>
      </c>
      <c r="AX258" s="1126">
        <f t="shared" si="158"/>
        <v>0</v>
      </c>
      <c r="AY258" s="1127"/>
      <c r="AZ258" s="1126">
        <f t="shared" si="159"/>
        <v>0</v>
      </c>
      <c r="BA258" s="1128">
        <f t="shared" si="160"/>
        <v>23.31</v>
      </c>
      <c r="BB258" s="1187"/>
      <c r="BC258" s="1130"/>
      <c r="BD258" s="1126">
        <f t="shared" si="164"/>
        <v>0</v>
      </c>
      <c r="BE258" s="1126">
        <f t="shared" si="165"/>
        <v>0</v>
      </c>
      <c r="BF258" s="1126">
        <f t="shared" si="166"/>
        <v>0</v>
      </c>
      <c r="BG258" s="1126">
        <f t="shared" si="167"/>
        <v>0</v>
      </c>
      <c r="BH258" s="1131">
        <f t="shared" si="168"/>
        <v>0</v>
      </c>
      <c r="BI258" s="1126">
        <f t="shared" si="169"/>
        <v>0</v>
      </c>
      <c r="BJ258" s="1126">
        <f t="shared" si="170"/>
        <v>0</v>
      </c>
      <c r="BK258" s="1126">
        <f t="shared" si="171"/>
        <v>0</v>
      </c>
      <c r="BL258" s="1126">
        <f t="shared" si="172"/>
        <v>0</v>
      </c>
      <c r="BM258" s="1131">
        <f t="shared" si="173"/>
        <v>0</v>
      </c>
      <c r="BN258" s="759"/>
      <c r="BO258" s="759"/>
      <c r="BP258" s="759"/>
      <c r="BQ258" s="759"/>
      <c r="BR258" s="759"/>
      <c r="BS258" s="759"/>
      <c r="BT258" s="759"/>
      <c r="BU258" s="759"/>
      <c r="BV258" s="759"/>
      <c r="BW258" s="759"/>
      <c r="BX258" s="759"/>
      <c r="BY258" s="759"/>
      <c r="BZ258" s="759"/>
      <c r="CA258" s="759"/>
      <c r="CB258" s="759"/>
      <c r="CC258" s="759"/>
      <c r="CD258" s="759"/>
      <c r="CE258" s="759"/>
    </row>
    <row r="259" spans="1:83" s="693" customFormat="1" ht="21" customHeight="1">
      <c r="A259" s="1113" t="s">
        <v>1119</v>
      </c>
      <c r="B259" s="1314" t="s">
        <v>972</v>
      </c>
      <c r="C259" s="1525">
        <v>30681914</v>
      </c>
      <c r="D259" s="1556" t="s">
        <v>1566</v>
      </c>
      <c r="E259" s="1540" t="s">
        <v>34</v>
      </c>
      <c r="F259" s="1174" t="s">
        <v>104</v>
      </c>
      <c r="G259" s="1216" t="s">
        <v>146</v>
      </c>
      <c r="H259" s="1216" t="s">
        <v>146</v>
      </c>
      <c r="I259" s="1191" t="s">
        <v>1768</v>
      </c>
      <c r="J259" s="1113" t="s">
        <v>991</v>
      </c>
      <c r="K259" s="1469">
        <v>44228</v>
      </c>
      <c r="L259" s="1477" t="s">
        <v>1576</v>
      </c>
      <c r="M259" s="1468"/>
      <c r="N259" s="1194" t="s">
        <v>914</v>
      </c>
      <c r="O259" s="1174" t="s">
        <v>94</v>
      </c>
      <c r="P259" s="1134" t="s">
        <v>63</v>
      </c>
      <c r="Q259" s="1174" t="s">
        <v>94</v>
      </c>
      <c r="R259" s="1119">
        <f>VLOOKUP($G$9:$G$278,TABULADOR!$D$6:$E$41,2,0)</f>
        <v>7</v>
      </c>
      <c r="S259" s="1121">
        <f t="shared" ref="S259:S290" si="175">DATEDIF($K259,$M$2,"Y")</f>
        <v>1</v>
      </c>
      <c r="T259" s="1121">
        <v>0</v>
      </c>
      <c r="U259" s="1121">
        <f t="shared" ref="U259:U290" si="176">$S259+$T259</f>
        <v>1</v>
      </c>
      <c r="V259" s="1122">
        <f>VLOOKUP($U259,TABULADOR!$A$51:$B$74,2)</f>
        <v>0.02</v>
      </c>
      <c r="W259" s="1122">
        <v>0</v>
      </c>
      <c r="X259" s="1123">
        <v>0</v>
      </c>
      <c r="Y259" s="1124">
        <v>0</v>
      </c>
      <c r="Z259" s="1511">
        <v>15</v>
      </c>
      <c r="AA259" s="1126">
        <f t="shared" si="146"/>
        <v>3.5</v>
      </c>
      <c r="AB259" s="1126">
        <f t="shared" si="147"/>
        <v>0</v>
      </c>
      <c r="AC259" s="1126">
        <f t="shared" si="148"/>
        <v>7.0000000000000007E-2</v>
      </c>
      <c r="AD259" s="1126">
        <f>VLOOKUP($H$9:$H$1807,TABULADOR!$D$6:$E$41,2,0)-VLOOKUP($G$9:$G$1807,TABULADOR!$D$6:$E$41,2,0)</f>
        <v>0</v>
      </c>
      <c r="AE259" s="1126">
        <f>ROUND((TABULADOR!$D$67)*(GLOBAL!$Y259)/2,)</f>
        <v>0</v>
      </c>
      <c r="AF259" s="1126">
        <f>ROUND(((TABULADOR!$D$67)*(GLOBAL!$Y259)/2)*2,2)</f>
        <v>0</v>
      </c>
      <c r="AG259" s="1119"/>
      <c r="AH259" s="1127">
        <f t="shared" si="174"/>
        <v>3.57</v>
      </c>
      <c r="AI259" s="1119">
        <f t="shared" ref="AI259:AI290" si="177">IF($S259&gt;=1,IF(MONTH($M$2)=MONTH($K259),(((($AA259+$AB259+$AC259+$AD259)*2)/30)*50),0))</f>
        <v>11.899999999999999</v>
      </c>
      <c r="AJ259" s="1126">
        <v>0</v>
      </c>
      <c r="AK259" s="1126">
        <v>11.5</v>
      </c>
      <c r="AL259" s="1126"/>
      <c r="AM259" s="1126"/>
      <c r="AN259" s="1127"/>
      <c r="AO259" s="1127">
        <f t="shared" si="149"/>
        <v>0.13</v>
      </c>
      <c r="AP259" s="1127">
        <f t="shared" si="150"/>
        <v>0.15</v>
      </c>
      <c r="AQ259" s="1127">
        <f t="shared" si="151"/>
        <v>0.02</v>
      </c>
      <c r="AR259" s="1126">
        <f t="shared" si="152"/>
        <v>0.11</v>
      </c>
      <c r="AS259" s="1127">
        <f t="shared" si="153"/>
        <v>0.28999999999999998</v>
      </c>
      <c r="AT259" s="1127">
        <f t="shared" si="154"/>
        <v>0.31</v>
      </c>
      <c r="AU259" s="1127">
        <f t="shared" si="155"/>
        <v>0.08</v>
      </c>
      <c r="AV259" s="1126">
        <f t="shared" si="156"/>
        <v>0.11</v>
      </c>
      <c r="AW259" s="1126">
        <f t="shared" si="157"/>
        <v>26.97</v>
      </c>
      <c r="AX259" s="1126">
        <f t="shared" si="158"/>
        <v>0.3</v>
      </c>
      <c r="AY259" s="1127"/>
      <c r="AZ259" s="1126">
        <f t="shared" si="159"/>
        <v>0.9</v>
      </c>
      <c r="BA259" s="1128">
        <f t="shared" si="160"/>
        <v>26.67</v>
      </c>
      <c r="BB259" s="1171"/>
      <c r="BC259" s="1130"/>
      <c r="BD259" s="1126">
        <f t="shared" ref="BD259:BD290" si="178">($AM259*$BO$5/$BO$6*$BO$7*$BO$8)</f>
        <v>0</v>
      </c>
      <c r="BE259" s="1126">
        <f t="shared" ref="BE259:BE290" si="179">($AM259)*$BQ$2</f>
        <v>0</v>
      </c>
      <c r="BF259" s="1126">
        <f t="shared" ref="BF259:BF290" si="180">($AM259*$BQ$5/$BQ$6*$BQ$7*$BQ$8)</f>
        <v>0</v>
      </c>
      <c r="BG259" s="1126">
        <f t="shared" ref="BG259:BG290" si="181">$AM259*$BS$2</f>
        <v>0</v>
      </c>
      <c r="BH259" s="1131">
        <f t="shared" ref="BH259:BH290" si="182">SUM(BD259:BF259)</f>
        <v>0</v>
      </c>
      <c r="BI259" s="1126">
        <f t="shared" ref="BI259:BI290" si="183">$BD259*$BP$2/$BO$2</f>
        <v>0</v>
      </c>
      <c r="BJ259" s="1126">
        <f t="shared" ref="BJ259:BJ290" si="184">($AM259)*$BR$2</f>
        <v>0</v>
      </c>
      <c r="BK259" s="1126">
        <f t="shared" ref="BK259:BK290" si="185">$BF259*$BT$2/$BU$2</f>
        <v>0</v>
      </c>
      <c r="BL259" s="1126">
        <f t="shared" ref="BL259:BL290" si="186">$AM259*$BS$2</f>
        <v>0</v>
      </c>
      <c r="BM259" s="1131">
        <f t="shared" ref="BM259:BM290" si="187">SUM(BI259:BL259)+BG259</f>
        <v>0</v>
      </c>
      <c r="BN259" s="759"/>
      <c r="BO259" s="759"/>
      <c r="BP259" s="759"/>
      <c r="BQ259" s="759"/>
      <c r="BR259" s="759"/>
      <c r="BS259" s="759"/>
      <c r="BT259" s="759"/>
      <c r="BU259" s="759"/>
      <c r="BV259" s="759"/>
      <c r="BW259" s="759"/>
      <c r="BX259" s="759"/>
      <c r="BY259" s="759"/>
      <c r="BZ259" s="759"/>
      <c r="CA259" s="759"/>
      <c r="CB259" s="759"/>
      <c r="CC259" s="759"/>
      <c r="CD259" s="759"/>
      <c r="CE259" s="759"/>
    </row>
    <row r="260" spans="1:83" s="693" customFormat="1" ht="21" customHeight="1">
      <c r="A260" s="1113" t="s">
        <v>1119</v>
      </c>
      <c r="B260" s="1140" t="s">
        <v>970</v>
      </c>
      <c r="C260" s="1525">
        <v>25331439</v>
      </c>
      <c r="D260" s="1556" t="s">
        <v>1567</v>
      </c>
      <c r="E260" s="1540" t="s">
        <v>20</v>
      </c>
      <c r="F260" s="1174" t="s">
        <v>27</v>
      </c>
      <c r="G260" s="1216" t="s">
        <v>27</v>
      </c>
      <c r="H260" s="1216" t="s">
        <v>27</v>
      </c>
      <c r="I260" s="1191" t="s">
        <v>1770</v>
      </c>
      <c r="J260" s="1174" t="s">
        <v>2351</v>
      </c>
      <c r="K260" s="1469">
        <v>44331</v>
      </c>
      <c r="L260" s="1477" t="s">
        <v>1577</v>
      </c>
      <c r="M260" s="1468"/>
      <c r="N260" s="1194" t="s">
        <v>914</v>
      </c>
      <c r="O260" s="1469" t="s">
        <v>1581</v>
      </c>
      <c r="P260" s="1134" t="s">
        <v>63</v>
      </c>
      <c r="Q260" s="1469" t="s">
        <v>1581</v>
      </c>
      <c r="R260" s="1119">
        <f>VLOOKUP($G$9:$G$278,TABULADOR!$D$6:$E$41,2,0)</f>
        <v>23.8</v>
      </c>
      <c r="S260" s="1121">
        <f t="shared" si="175"/>
        <v>0</v>
      </c>
      <c r="T260" s="1121">
        <v>0</v>
      </c>
      <c r="U260" s="1121">
        <f t="shared" si="176"/>
        <v>0</v>
      </c>
      <c r="V260" s="1122">
        <f>VLOOKUP($U260,TABULADOR!$A$51:$B$74,2)</f>
        <v>0</v>
      </c>
      <c r="W260" s="1122">
        <v>0.2</v>
      </c>
      <c r="X260" s="1123">
        <v>0</v>
      </c>
      <c r="Y260" s="1124">
        <v>0</v>
      </c>
      <c r="Z260" s="1511">
        <v>15</v>
      </c>
      <c r="AA260" s="1126">
        <f t="shared" si="146"/>
        <v>11.9</v>
      </c>
      <c r="AB260" s="1126">
        <f t="shared" si="147"/>
        <v>2.38</v>
      </c>
      <c r="AC260" s="1126">
        <f t="shared" si="148"/>
        <v>0</v>
      </c>
      <c r="AD260" s="1126">
        <f>VLOOKUP($H$9:$H$1807,TABULADOR!$D$6:$E$41,2,0)-VLOOKUP($G$9:$G$1807,TABULADOR!$D$6:$E$41,2,0)</f>
        <v>0</v>
      </c>
      <c r="AE260" s="1126">
        <f>ROUND((TABULADOR!$D$67)*(GLOBAL!$Y260)/2,)</f>
        <v>0</v>
      </c>
      <c r="AF260" s="1126">
        <f>ROUND(((TABULADOR!$D$67)*(GLOBAL!$Y260)/2)*2,2)</f>
        <v>0</v>
      </c>
      <c r="AG260" s="1119"/>
      <c r="AH260" s="1127">
        <f t="shared" si="174"/>
        <v>14.280000000000001</v>
      </c>
      <c r="AI260" s="1119" t="b">
        <f t="shared" si="177"/>
        <v>0</v>
      </c>
      <c r="AJ260" s="1126">
        <v>0</v>
      </c>
      <c r="AK260" s="1126">
        <f>($AA260+$AB260+$AC260)*2/30*$Z260*TABULADOR!$D$70</f>
        <v>11.424000000000001</v>
      </c>
      <c r="AL260" s="1126"/>
      <c r="AM260" s="1126"/>
      <c r="AN260" s="1127"/>
      <c r="AO260" s="1127">
        <f t="shared" si="149"/>
        <v>0.53</v>
      </c>
      <c r="AP260" s="1127">
        <f t="shared" si="150"/>
        <v>0.14000000000000001</v>
      </c>
      <c r="AQ260" s="1127">
        <f t="shared" si="151"/>
        <v>7.0000000000000007E-2</v>
      </c>
      <c r="AR260" s="1126">
        <f t="shared" si="152"/>
        <v>0.43</v>
      </c>
      <c r="AS260" s="1127">
        <f t="shared" si="153"/>
        <v>1.19</v>
      </c>
      <c r="AT260" s="1127">
        <f t="shared" si="154"/>
        <v>0.28999999999999998</v>
      </c>
      <c r="AU260" s="1127">
        <f t="shared" si="155"/>
        <v>0.28000000000000003</v>
      </c>
      <c r="AV260" s="1126">
        <f t="shared" si="156"/>
        <v>0.43</v>
      </c>
      <c r="AW260" s="1126">
        <f t="shared" si="157"/>
        <v>25.7</v>
      </c>
      <c r="AX260" s="1126">
        <f t="shared" si="158"/>
        <v>0.74</v>
      </c>
      <c r="AY260" s="1127"/>
      <c r="AZ260" s="1126">
        <f t="shared" si="159"/>
        <v>2.62</v>
      </c>
      <c r="BA260" s="1128">
        <f t="shared" si="160"/>
        <v>24.96</v>
      </c>
      <c r="BB260" s="1171"/>
      <c r="BC260" s="1130"/>
      <c r="BD260" s="1126">
        <f t="shared" si="178"/>
        <v>0</v>
      </c>
      <c r="BE260" s="1126">
        <f t="shared" si="179"/>
        <v>0</v>
      </c>
      <c r="BF260" s="1126">
        <f t="shared" si="180"/>
        <v>0</v>
      </c>
      <c r="BG260" s="1126">
        <f t="shared" si="181"/>
        <v>0</v>
      </c>
      <c r="BH260" s="1131">
        <f t="shared" si="182"/>
        <v>0</v>
      </c>
      <c r="BI260" s="1126">
        <f t="shared" si="183"/>
        <v>0</v>
      </c>
      <c r="BJ260" s="1126">
        <f t="shared" si="184"/>
        <v>0</v>
      </c>
      <c r="BK260" s="1126">
        <f t="shared" si="185"/>
        <v>0</v>
      </c>
      <c r="BL260" s="1126">
        <f t="shared" si="186"/>
        <v>0</v>
      </c>
      <c r="BM260" s="1131">
        <f t="shared" si="187"/>
        <v>0</v>
      </c>
      <c r="BN260" s="759"/>
      <c r="BO260" s="759"/>
      <c r="BP260" s="759"/>
      <c r="BQ260" s="759"/>
      <c r="BR260" s="759"/>
      <c r="BS260" s="759"/>
      <c r="BT260" s="759"/>
      <c r="BU260" s="759"/>
      <c r="BV260" s="759"/>
      <c r="BW260" s="759"/>
      <c r="BX260" s="759"/>
      <c r="BY260" s="759"/>
      <c r="BZ260" s="759"/>
      <c r="CA260" s="759"/>
      <c r="CB260" s="759"/>
      <c r="CC260" s="759"/>
      <c r="CD260" s="759"/>
      <c r="CE260" s="759"/>
    </row>
    <row r="261" spans="1:83" ht="21" customHeight="1">
      <c r="A261" s="1113" t="s">
        <v>1119</v>
      </c>
      <c r="B261" s="1140" t="s">
        <v>970</v>
      </c>
      <c r="C261" s="1523">
        <v>26127869</v>
      </c>
      <c r="D261" s="1555" t="s">
        <v>1568</v>
      </c>
      <c r="E261" s="1540" t="s">
        <v>34</v>
      </c>
      <c r="F261" s="1260" t="s">
        <v>27</v>
      </c>
      <c r="G261" s="1216" t="s">
        <v>27</v>
      </c>
      <c r="H261" s="1216" t="s">
        <v>27</v>
      </c>
      <c r="I261" s="1191" t="s">
        <v>1770</v>
      </c>
      <c r="J261" s="1174" t="s">
        <v>2351</v>
      </c>
      <c r="K261" s="1467">
        <v>44287</v>
      </c>
      <c r="L261" s="1478" t="s">
        <v>1578</v>
      </c>
      <c r="M261" s="1468"/>
      <c r="N261" s="1194" t="s">
        <v>914</v>
      </c>
      <c r="O261" s="1469" t="s">
        <v>96</v>
      </c>
      <c r="P261" s="1134" t="s">
        <v>63</v>
      </c>
      <c r="Q261" s="1469" t="s">
        <v>96</v>
      </c>
      <c r="R261" s="1119">
        <f>VLOOKUP($G$9:$G$278,TABULADOR!$D$6:$E$41,2,0)</f>
        <v>23.8</v>
      </c>
      <c r="S261" s="1121">
        <f t="shared" si="175"/>
        <v>0</v>
      </c>
      <c r="T261" s="1121">
        <v>0</v>
      </c>
      <c r="U261" s="1121">
        <f t="shared" si="176"/>
        <v>0</v>
      </c>
      <c r="V261" s="1122">
        <f>VLOOKUP($U261,TABULADOR!$A$51:$B$74,2)</f>
        <v>0</v>
      </c>
      <c r="W261" s="1122">
        <v>0</v>
      </c>
      <c r="X261" s="1123">
        <v>0</v>
      </c>
      <c r="Y261" s="1124">
        <v>0</v>
      </c>
      <c r="Z261" s="1511">
        <v>15</v>
      </c>
      <c r="AA261" s="1126">
        <f t="shared" si="146"/>
        <v>11.9</v>
      </c>
      <c r="AB261" s="1126">
        <f t="shared" si="147"/>
        <v>0</v>
      </c>
      <c r="AC261" s="1126">
        <f t="shared" si="148"/>
        <v>0</v>
      </c>
      <c r="AD261" s="1126">
        <f>VLOOKUP($H$9:$H$1807,TABULADOR!$D$6:$E$41,2,0)-VLOOKUP($G$9:$G$1807,TABULADOR!$D$6:$E$41,2,0)</f>
        <v>0</v>
      </c>
      <c r="AE261" s="1126">
        <f>ROUND((TABULADOR!$D$67)*(GLOBAL!$Y261)/2,)</f>
        <v>0</v>
      </c>
      <c r="AF261" s="1126">
        <f>ROUND(((TABULADOR!$D$67)*(GLOBAL!$Y261)/2)*2,2)</f>
        <v>0</v>
      </c>
      <c r="AG261" s="1119"/>
      <c r="AH261" s="1127">
        <f t="shared" ref="AH261:AH324" si="188">SUM(AA261:AE261)</f>
        <v>11.9</v>
      </c>
      <c r="AI261" s="1119" t="b">
        <f t="shared" si="177"/>
        <v>0</v>
      </c>
      <c r="AJ261" s="1126">
        <v>0</v>
      </c>
      <c r="AK261" s="1126">
        <v>11.5</v>
      </c>
      <c r="AL261" s="1126"/>
      <c r="AM261" s="1126"/>
      <c r="AN261" s="1127"/>
      <c r="AO261" s="1127">
        <f t="shared" si="149"/>
        <v>0.44</v>
      </c>
      <c r="AP261" s="1127">
        <f t="shared" si="150"/>
        <v>0.12</v>
      </c>
      <c r="AQ261" s="1127">
        <f t="shared" si="151"/>
        <v>0.05</v>
      </c>
      <c r="AR261" s="1126">
        <f t="shared" si="152"/>
        <v>0.36</v>
      </c>
      <c r="AS261" s="1127">
        <f t="shared" si="153"/>
        <v>0.99</v>
      </c>
      <c r="AT261" s="1127">
        <f t="shared" si="154"/>
        <v>0.24</v>
      </c>
      <c r="AU261" s="1127">
        <f t="shared" si="155"/>
        <v>0.2</v>
      </c>
      <c r="AV261" s="1126">
        <f t="shared" si="156"/>
        <v>0.36</v>
      </c>
      <c r="AW261" s="1126">
        <f t="shared" si="157"/>
        <v>23.4</v>
      </c>
      <c r="AX261" s="1126">
        <f t="shared" si="158"/>
        <v>0.61</v>
      </c>
      <c r="AY261" s="1127"/>
      <c r="AZ261" s="1126">
        <f t="shared" si="159"/>
        <v>2.15</v>
      </c>
      <c r="BA261" s="1128">
        <f t="shared" si="160"/>
        <v>22.79</v>
      </c>
      <c r="BB261" s="1187"/>
      <c r="BC261" s="1130"/>
      <c r="BD261" s="1126">
        <f t="shared" si="178"/>
        <v>0</v>
      </c>
      <c r="BE261" s="1126">
        <f t="shared" si="179"/>
        <v>0</v>
      </c>
      <c r="BF261" s="1126">
        <f t="shared" si="180"/>
        <v>0</v>
      </c>
      <c r="BG261" s="1126">
        <f t="shared" si="181"/>
        <v>0</v>
      </c>
      <c r="BH261" s="1131">
        <f t="shared" si="182"/>
        <v>0</v>
      </c>
      <c r="BI261" s="1126">
        <f t="shared" si="183"/>
        <v>0</v>
      </c>
      <c r="BJ261" s="1126">
        <f t="shared" si="184"/>
        <v>0</v>
      </c>
      <c r="BK261" s="1126">
        <f t="shared" si="185"/>
        <v>0</v>
      </c>
      <c r="BL261" s="1126">
        <f t="shared" si="186"/>
        <v>0</v>
      </c>
      <c r="BM261" s="1131">
        <f t="shared" si="187"/>
        <v>0</v>
      </c>
      <c r="BN261" s="759"/>
      <c r="BO261" s="759"/>
      <c r="BP261" s="759"/>
      <c r="BQ261" s="759"/>
      <c r="BR261" s="759"/>
      <c r="BS261" s="759"/>
      <c r="BT261" s="759"/>
      <c r="BU261" s="759"/>
      <c r="BV261" s="759"/>
      <c r="BW261" s="759"/>
      <c r="BX261" s="759"/>
      <c r="BY261" s="759"/>
      <c r="BZ261" s="759"/>
      <c r="CA261" s="759"/>
      <c r="CB261" s="759"/>
      <c r="CC261" s="759"/>
      <c r="CD261" s="759"/>
      <c r="CE261" s="759"/>
    </row>
    <row r="262" spans="1:83" ht="21" customHeight="1">
      <c r="A262" s="1113" t="s">
        <v>1119</v>
      </c>
      <c r="B262" s="1142" t="s">
        <v>1679</v>
      </c>
      <c r="C262" s="1523">
        <v>6049645</v>
      </c>
      <c r="D262" s="1555" t="s">
        <v>1569</v>
      </c>
      <c r="E262" s="1540" t="s">
        <v>20</v>
      </c>
      <c r="F262" s="1260" t="s">
        <v>1815</v>
      </c>
      <c r="G262" s="1169" t="s">
        <v>596</v>
      </c>
      <c r="H262" s="1169" t="s">
        <v>596</v>
      </c>
      <c r="I262" s="1249" t="s">
        <v>1814</v>
      </c>
      <c r="J262" s="1113" t="s">
        <v>991</v>
      </c>
      <c r="K262" s="1467">
        <v>44270</v>
      </c>
      <c r="L262" s="1478" t="s">
        <v>1579</v>
      </c>
      <c r="M262" s="1468"/>
      <c r="N262" s="1194" t="s">
        <v>914</v>
      </c>
      <c r="O262" s="1169" t="s">
        <v>1714</v>
      </c>
      <c r="P262" s="1216" t="s">
        <v>63</v>
      </c>
      <c r="Q262" s="1113" t="s">
        <v>25</v>
      </c>
      <c r="R262" s="1119">
        <f>VLOOKUP($G$9:$G$278,TABULADOR!$D$6:$E$41,2,0)</f>
        <v>8.484</v>
      </c>
      <c r="S262" s="1121">
        <f t="shared" si="175"/>
        <v>0</v>
      </c>
      <c r="T262" s="1121">
        <v>0</v>
      </c>
      <c r="U262" s="1121">
        <f t="shared" si="176"/>
        <v>0</v>
      </c>
      <c r="V262" s="1122">
        <f>VLOOKUP($U262,TABULADOR!$A$51:$B$74,2)</f>
        <v>0</v>
      </c>
      <c r="W262" s="1122">
        <v>0</v>
      </c>
      <c r="X262" s="1123">
        <v>0</v>
      </c>
      <c r="Y262" s="1124">
        <v>0</v>
      </c>
      <c r="Z262" s="1511">
        <v>15</v>
      </c>
      <c r="AA262" s="1126">
        <f t="shared" si="146"/>
        <v>4.24</v>
      </c>
      <c r="AB262" s="1126">
        <f t="shared" si="147"/>
        <v>0</v>
      </c>
      <c r="AC262" s="1126">
        <f t="shared" si="148"/>
        <v>0</v>
      </c>
      <c r="AD262" s="1126">
        <f>VLOOKUP($H$9:$H$1807,TABULADOR!$D$6:$E$41,2,0)-VLOOKUP($G$9:$G$1807,TABULADOR!$D$6:$E$41,2,0)</f>
        <v>0</v>
      </c>
      <c r="AE262" s="1126">
        <f>ROUND((TABULADOR!$D$67)*(GLOBAL!$Y262)/2,)</f>
        <v>0</v>
      </c>
      <c r="AF262" s="1126">
        <f>ROUND(((TABULADOR!$D$67)*(GLOBAL!$Y262)/2)*2,2)</f>
        <v>0</v>
      </c>
      <c r="AG262" s="1119"/>
      <c r="AH262" s="1127">
        <f t="shared" si="188"/>
        <v>4.24</v>
      </c>
      <c r="AI262" s="1119" t="b">
        <f t="shared" si="177"/>
        <v>0</v>
      </c>
      <c r="AJ262" s="1126">
        <v>0</v>
      </c>
      <c r="AK262" s="1126">
        <v>11.5</v>
      </c>
      <c r="AL262" s="1126"/>
      <c r="AM262" s="1126"/>
      <c r="AN262" s="1127"/>
      <c r="AO262" s="1127">
        <f t="shared" si="149"/>
        <v>0.16</v>
      </c>
      <c r="AP262" s="1127">
        <f t="shared" si="150"/>
        <v>0.04</v>
      </c>
      <c r="AQ262" s="1127">
        <f t="shared" si="151"/>
        <v>0.02</v>
      </c>
      <c r="AR262" s="1126">
        <f t="shared" si="152"/>
        <v>0.13</v>
      </c>
      <c r="AS262" s="1127">
        <f t="shared" si="153"/>
        <v>0.36</v>
      </c>
      <c r="AT262" s="1127">
        <f t="shared" si="154"/>
        <v>0.08</v>
      </c>
      <c r="AU262" s="1127">
        <f t="shared" si="155"/>
        <v>0.08</v>
      </c>
      <c r="AV262" s="1126">
        <f t="shared" si="156"/>
        <v>0.13</v>
      </c>
      <c r="AW262" s="1126">
        <f t="shared" si="157"/>
        <v>15.74</v>
      </c>
      <c r="AX262" s="1126">
        <f t="shared" si="158"/>
        <v>0.22</v>
      </c>
      <c r="AY262" s="1127"/>
      <c r="AZ262" s="1126">
        <f t="shared" si="159"/>
        <v>0.78</v>
      </c>
      <c r="BA262" s="1128">
        <f t="shared" si="160"/>
        <v>15.52</v>
      </c>
      <c r="BB262" s="1130"/>
      <c r="BC262" s="1130"/>
      <c r="BD262" s="1126">
        <f t="shared" si="178"/>
        <v>0</v>
      </c>
      <c r="BE262" s="1126">
        <f t="shared" si="179"/>
        <v>0</v>
      </c>
      <c r="BF262" s="1126">
        <f t="shared" si="180"/>
        <v>0</v>
      </c>
      <c r="BG262" s="1126">
        <f t="shared" si="181"/>
        <v>0</v>
      </c>
      <c r="BH262" s="1131">
        <f t="shared" si="182"/>
        <v>0</v>
      </c>
      <c r="BI262" s="1126">
        <f t="shared" si="183"/>
        <v>0</v>
      </c>
      <c r="BJ262" s="1126">
        <f t="shared" si="184"/>
        <v>0</v>
      </c>
      <c r="BK262" s="1126">
        <f t="shared" si="185"/>
        <v>0</v>
      </c>
      <c r="BL262" s="1126">
        <f t="shared" si="186"/>
        <v>0</v>
      </c>
      <c r="BM262" s="1131">
        <f t="shared" si="187"/>
        <v>0</v>
      </c>
      <c r="BN262" s="759"/>
      <c r="BO262" s="759"/>
      <c r="BP262" s="759"/>
      <c r="BQ262" s="759"/>
      <c r="BR262" s="759"/>
      <c r="BS262" s="759"/>
      <c r="BT262" s="759"/>
      <c r="BU262" s="759"/>
      <c r="BV262" s="759"/>
      <c r="BW262" s="759"/>
      <c r="BX262" s="759"/>
      <c r="BY262" s="759"/>
      <c r="BZ262" s="759"/>
      <c r="CA262" s="759"/>
      <c r="CB262" s="759"/>
      <c r="CC262" s="759"/>
      <c r="CD262" s="759"/>
      <c r="CE262" s="759"/>
    </row>
    <row r="263" spans="1:83" ht="21" customHeight="1">
      <c r="A263" s="1113" t="s">
        <v>1119</v>
      </c>
      <c r="B263" s="1140" t="s">
        <v>970</v>
      </c>
      <c r="C263" s="1523">
        <v>29640195</v>
      </c>
      <c r="D263" s="1555" t="s">
        <v>1573</v>
      </c>
      <c r="E263" s="1540" t="s">
        <v>20</v>
      </c>
      <c r="F263" s="1260" t="s">
        <v>1923</v>
      </c>
      <c r="G263" s="1216" t="s">
        <v>27</v>
      </c>
      <c r="H263" s="1216" t="s">
        <v>27</v>
      </c>
      <c r="I263" s="1191" t="s">
        <v>1801</v>
      </c>
      <c r="J263" s="1174" t="s">
        <v>2351</v>
      </c>
      <c r="K263" s="1467">
        <v>44287</v>
      </c>
      <c r="L263" s="1216" t="s">
        <v>1580</v>
      </c>
      <c r="M263" s="1468"/>
      <c r="N263" s="1194" t="s">
        <v>914</v>
      </c>
      <c r="O263" s="1169" t="s">
        <v>1714</v>
      </c>
      <c r="P263" s="1134" t="s">
        <v>63</v>
      </c>
      <c r="Q263" s="1113" t="s">
        <v>25</v>
      </c>
      <c r="R263" s="1119">
        <f>VLOOKUP($G$9:$G$278,TABULADOR!$D$6:$E$41,2,0)</f>
        <v>23.8</v>
      </c>
      <c r="S263" s="1121">
        <f t="shared" si="175"/>
        <v>0</v>
      </c>
      <c r="T263" s="1121">
        <v>0</v>
      </c>
      <c r="U263" s="1121">
        <f t="shared" si="176"/>
        <v>0</v>
      </c>
      <c r="V263" s="1122">
        <f>VLOOKUP($U263,TABULADOR!$A$51:$B$74,2)</f>
        <v>0</v>
      </c>
      <c r="W263" s="1122">
        <v>0</v>
      </c>
      <c r="X263" s="1123">
        <v>0</v>
      </c>
      <c r="Y263" s="1124">
        <v>0</v>
      </c>
      <c r="Z263" s="1511">
        <v>15</v>
      </c>
      <c r="AA263" s="1126">
        <f t="shared" si="146"/>
        <v>11.9</v>
      </c>
      <c r="AB263" s="1126">
        <f t="shared" si="147"/>
        <v>0</v>
      </c>
      <c r="AC263" s="1126">
        <f t="shared" si="148"/>
        <v>0</v>
      </c>
      <c r="AD263" s="1126">
        <f>VLOOKUP($H$9:$H$1807,TABULADOR!$D$6:$E$41,2,0)-VLOOKUP($G$9:$G$1807,TABULADOR!$D$6:$E$41,2,0)</f>
        <v>0</v>
      </c>
      <c r="AE263" s="1126">
        <f>ROUND((TABULADOR!$D$67)*(GLOBAL!$Y263)/2,)</f>
        <v>0</v>
      </c>
      <c r="AF263" s="1126">
        <f>ROUND(((TABULADOR!$D$67)*(GLOBAL!$Y263)/2)*2,2)</f>
        <v>0</v>
      </c>
      <c r="AG263" s="1119"/>
      <c r="AH263" s="1127">
        <f t="shared" si="188"/>
        <v>11.9</v>
      </c>
      <c r="AI263" s="1119" t="b">
        <f t="shared" si="177"/>
        <v>0</v>
      </c>
      <c r="AJ263" s="1126">
        <v>0</v>
      </c>
      <c r="AK263" s="1126">
        <v>11.5</v>
      </c>
      <c r="AL263" s="1126"/>
      <c r="AM263" s="1126"/>
      <c r="AN263" s="1127"/>
      <c r="AO263" s="1127">
        <f t="shared" si="149"/>
        <v>0.44</v>
      </c>
      <c r="AP263" s="1127">
        <f t="shared" si="150"/>
        <v>0.12</v>
      </c>
      <c r="AQ263" s="1127">
        <f t="shared" si="151"/>
        <v>0.05</v>
      </c>
      <c r="AR263" s="1126">
        <f t="shared" si="152"/>
        <v>0.36</v>
      </c>
      <c r="AS263" s="1127">
        <f t="shared" si="153"/>
        <v>0.99</v>
      </c>
      <c r="AT263" s="1127">
        <f t="shared" si="154"/>
        <v>0.24</v>
      </c>
      <c r="AU263" s="1127">
        <f t="shared" si="155"/>
        <v>0.2</v>
      </c>
      <c r="AV263" s="1126">
        <f t="shared" si="156"/>
        <v>0.36</v>
      </c>
      <c r="AW263" s="1126">
        <f t="shared" si="157"/>
        <v>23.4</v>
      </c>
      <c r="AX263" s="1126">
        <f t="shared" si="158"/>
        <v>0.61</v>
      </c>
      <c r="AY263" s="1127"/>
      <c r="AZ263" s="1126">
        <f t="shared" si="159"/>
        <v>2.15</v>
      </c>
      <c r="BA263" s="1128">
        <f t="shared" si="160"/>
        <v>22.79</v>
      </c>
      <c r="BB263" s="1130"/>
      <c r="BC263" s="1130"/>
      <c r="BD263" s="1126">
        <f t="shared" si="178"/>
        <v>0</v>
      </c>
      <c r="BE263" s="1126">
        <f t="shared" si="179"/>
        <v>0</v>
      </c>
      <c r="BF263" s="1126">
        <f t="shared" si="180"/>
        <v>0</v>
      </c>
      <c r="BG263" s="1126">
        <f t="shared" si="181"/>
        <v>0</v>
      </c>
      <c r="BH263" s="1131">
        <f t="shared" si="182"/>
        <v>0</v>
      </c>
      <c r="BI263" s="1126">
        <f t="shared" si="183"/>
        <v>0</v>
      </c>
      <c r="BJ263" s="1126">
        <f t="shared" si="184"/>
        <v>0</v>
      </c>
      <c r="BK263" s="1126">
        <f t="shared" si="185"/>
        <v>0</v>
      </c>
      <c r="BL263" s="1126">
        <f t="shared" si="186"/>
        <v>0</v>
      </c>
      <c r="BM263" s="1131">
        <f t="shared" si="187"/>
        <v>0</v>
      </c>
      <c r="BN263" s="759"/>
      <c r="BO263" s="759"/>
      <c r="BP263" s="759"/>
      <c r="BQ263" s="759"/>
      <c r="BR263" s="759"/>
      <c r="BS263" s="759"/>
      <c r="BT263" s="759"/>
      <c r="BU263" s="759"/>
      <c r="BV263" s="759"/>
      <c r="BW263" s="759"/>
      <c r="BX263" s="759"/>
      <c r="BY263" s="759"/>
      <c r="BZ263" s="759"/>
      <c r="CA263" s="759"/>
      <c r="CB263" s="759"/>
      <c r="CC263" s="759"/>
      <c r="CD263" s="759"/>
      <c r="CE263" s="759"/>
    </row>
    <row r="264" spans="1:83" ht="21" customHeight="1">
      <c r="A264" s="1113" t="s">
        <v>1119</v>
      </c>
      <c r="B264" s="1140" t="s">
        <v>119</v>
      </c>
      <c r="C264" s="1521">
        <v>19562505</v>
      </c>
      <c r="D264" s="1555" t="s">
        <v>1584</v>
      </c>
      <c r="E264" s="1540" t="s">
        <v>34</v>
      </c>
      <c r="F264" s="1113" t="s">
        <v>1587</v>
      </c>
      <c r="G264" s="1113" t="s">
        <v>252</v>
      </c>
      <c r="H264" s="1113" t="s">
        <v>27</v>
      </c>
      <c r="I264" s="1191" t="s">
        <v>1894</v>
      </c>
      <c r="J264" s="1113" t="s">
        <v>2351</v>
      </c>
      <c r="K264" s="1476">
        <v>44331</v>
      </c>
      <c r="L264" s="1472" t="s">
        <v>2313</v>
      </c>
      <c r="M264" s="1468"/>
      <c r="N264" s="1113" t="s">
        <v>914</v>
      </c>
      <c r="O264" s="1169" t="s">
        <v>1714</v>
      </c>
      <c r="P264" s="1113" t="s">
        <v>2328</v>
      </c>
      <c r="Q264" s="1113" t="s">
        <v>25</v>
      </c>
      <c r="R264" s="1119">
        <f>VLOOKUP($G$9:$G$278,TABULADOR!$D$6:$E$41,2,0)</f>
        <v>15.96</v>
      </c>
      <c r="S264" s="1120">
        <f t="shared" si="175"/>
        <v>0</v>
      </c>
      <c r="T264" s="1121">
        <v>2</v>
      </c>
      <c r="U264" s="1121">
        <f t="shared" si="176"/>
        <v>2</v>
      </c>
      <c r="V264" s="1122">
        <f>VLOOKUP($U264,TABULADOR!$A$51:$B$74,2)</f>
        <v>0.04</v>
      </c>
      <c r="W264" s="1122">
        <v>0.3</v>
      </c>
      <c r="X264" s="1123">
        <v>0</v>
      </c>
      <c r="Y264" s="1124">
        <v>0</v>
      </c>
      <c r="Z264" s="1511">
        <v>15</v>
      </c>
      <c r="AA264" s="1126">
        <f t="shared" si="146"/>
        <v>7.98</v>
      </c>
      <c r="AB264" s="1126">
        <f t="shared" si="147"/>
        <v>2.39</v>
      </c>
      <c r="AC264" s="1126">
        <f t="shared" si="148"/>
        <v>0.32</v>
      </c>
      <c r="AD264" s="1126">
        <f>VLOOKUP($H$9:$H$1807,TABULADOR!$D$6:$E$41,2,0)-VLOOKUP($G$9:$G$1807,TABULADOR!$D$6:$E$41,2,0)</f>
        <v>7.84</v>
      </c>
      <c r="AE264" s="1126">
        <f>ROUND((TABULADOR!$D$67)*(GLOBAL!$Y264)/2,)</f>
        <v>0</v>
      </c>
      <c r="AF264" s="1126">
        <f>ROUND(((TABULADOR!$D$67)*(GLOBAL!$Y264)/2)*2,2)</f>
        <v>0</v>
      </c>
      <c r="AG264" s="1119"/>
      <c r="AH264" s="1127">
        <f>SUM(AA264:AE264)</f>
        <v>18.53</v>
      </c>
      <c r="AI264" s="1119" t="b">
        <f t="shared" si="177"/>
        <v>0</v>
      </c>
      <c r="AJ264" s="1126">
        <v>0</v>
      </c>
      <c r="AK264" s="1126">
        <f>($AA264+$AD264+$AB264+$AC264)*2/30*$Z264*TABULADOR!$D$70</f>
        <v>14.824000000000002</v>
      </c>
      <c r="AL264" s="1126">
        <v>40</v>
      </c>
      <c r="AM264" s="1126"/>
      <c r="AN264" s="1127"/>
      <c r="AO264" s="1127">
        <f t="shared" si="149"/>
        <v>0.68</v>
      </c>
      <c r="AP264" s="1127">
        <f t="shared" si="150"/>
        <v>0.19</v>
      </c>
      <c r="AQ264" s="1127">
        <f t="shared" si="151"/>
        <v>0.09</v>
      </c>
      <c r="AR264" s="1126">
        <f t="shared" si="152"/>
        <v>0.56000000000000005</v>
      </c>
      <c r="AS264" s="1127">
        <f t="shared" si="153"/>
        <v>1.53</v>
      </c>
      <c r="AT264" s="1127">
        <f t="shared" si="154"/>
        <v>0.37</v>
      </c>
      <c r="AU264" s="1127">
        <f t="shared" si="155"/>
        <v>0.36</v>
      </c>
      <c r="AV264" s="1126">
        <f t="shared" si="156"/>
        <v>0.56000000000000005</v>
      </c>
      <c r="AW264" s="1126">
        <f t="shared" si="157"/>
        <v>73.349999999999994</v>
      </c>
      <c r="AX264" s="1126">
        <f t="shared" si="158"/>
        <v>0.96</v>
      </c>
      <c r="AY264" s="1127"/>
      <c r="AZ264" s="1126">
        <f t="shared" si="159"/>
        <v>3.38</v>
      </c>
      <c r="BA264" s="1128">
        <f t="shared" si="160"/>
        <v>72.39</v>
      </c>
      <c r="BB264" s="1130"/>
      <c r="BC264" s="1130"/>
      <c r="BD264" s="1126">
        <f t="shared" si="178"/>
        <v>0</v>
      </c>
      <c r="BE264" s="1126">
        <f t="shared" si="179"/>
        <v>0</v>
      </c>
      <c r="BF264" s="1126">
        <f t="shared" si="180"/>
        <v>0</v>
      </c>
      <c r="BG264" s="1126">
        <f t="shared" si="181"/>
        <v>0</v>
      </c>
      <c r="BH264" s="1131">
        <f t="shared" si="182"/>
        <v>0</v>
      </c>
      <c r="BI264" s="1126">
        <f t="shared" si="183"/>
        <v>0</v>
      </c>
      <c r="BJ264" s="1126">
        <f t="shared" si="184"/>
        <v>0</v>
      </c>
      <c r="BK264" s="1126">
        <f t="shared" si="185"/>
        <v>0</v>
      </c>
      <c r="BL264" s="1126">
        <f t="shared" si="186"/>
        <v>0</v>
      </c>
      <c r="BM264" s="1131">
        <f t="shared" si="187"/>
        <v>0</v>
      </c>
      <c r="BN264" s="759"/>
      <c r="BO264" s="759"/>
      <c r="BP264" s="759"/>
      <c r="BQ264" s="759"/>
      <c r="BR264" s="759"/>
      <c r="BS264" s="759"/>
      <c r="BT264" s="759"/>
      <c r="BU264" s="759"/>
      <c r="BV264" s="759"/>
      <c r="BW264" s="759"/>
      <c r="BX264" s="759"/>
      <c r="BY264" s="759"/>
      <c r="BZ264" s="759"/>
      <c r="CA264" s="759"/>
      <c r="CB264" s="759"/>
      <c r="CC264" s="759"/>
      <c r="CD264" s="759"/>
      <c r="CE264" s="759"/>
    </row>
    <row r="265" spans="1:83" ht="21" customHeight="1">
      <c r="A265" s="1113" t="s">
        <v>1119</v>
      </c>
      <c r="B265" s="1314" t="s">
        <v>972</v>
      </c>
      <c r="C265" s="1520">
        <v>27571519</v>
      </c>
      <c r="D265" s="1555" t="s">
        <v>1600</v>
      </c>
      <c r="E265" s="1540" t="s">
        <v>20</v>
      </c>
      <c r="F265" s="1113" t="s">
        <v>104</v>
      </c>
      <c r="G265" s="1113" t="s">
        <v>146</v>
      </c>
      <c r="H265" s="1113" t="s">
        <v>146</v>
      </c>
      <c r="I265" s="1174" t="s">
        <v>22</v>
      </c>
      <c r="J265" s="1113" t="s">
        <v>991</v>
      </c>
      <c r="K265" s="1476">
        <v>44331</v>
      </c>
      <c r="L265" s="1463" t="s">
        <v>1601</v>
      </c>
      <c r="M265" s="1468"/>
      <c r="N265" s="1113" t="s">
        <v>914</v>
      </c>
      <c r="O265" s="1169" t="s">
        <v>1714</v>
      </c>
      <c r="P265" s="1134" t="s">
        <v>63</v>
      </c>
      <c r="Q265" s="1113" t="s">
        <v>25</v>
      </c>
      <c r="R265" s="1119">
        <f>VLOOKUP($G$9:$G$278,TABULADOR!$D$6:$E$41,2,0)</f>
        <v>7</v>
      </c>
      <c r="S265" s="1120">
        <f t="shared" si="175"/>
        <v>0</v>
      </c>
      <c r="T265" s="1121">
        <v>0</v>
      </c>
      <c r="U265" s="1121">
        <f t="shared" si="176"/>
        <v>0</v>
      </c>
      <c r="V265" s="1122">
        <f>VLOOKUP($U265,TABULADOR!$A$51:$B$74,2)</f>
        <v>0</v>
      </c>
      <c r="W265" s="1148">
        <v>0</v>
      </c>
      <c r="X265" s="1123">
        <v>0</v>
      </c>
      <c r="Y265" s="1124">
        <v>0</v>
      </c>
      <c r="Z265" s="1511">
        <v>15</v>
      </c>
      <c r="AA265" s="1126">
        <f t="shared" si="146"/>
        <v>3.5</v>
      </c>
      <c r="AB265" s="1126">
        <f t="shared" si="147"/>
        <v>0</v>
      </c>
      <c r="AC265" s="1126">
        <f t="shared" si="148"/>
        <v>0</v>
      </c>
      <c r="AD265" s="1126">
        <f>VLOOKUP($H$9:$H$1807,TABULADOR!$D$6:$E$41,2,0)-VLOOKUP($G$9:$G$1807,TABULADOR!$D$6:$E$41,2,0)</f>
        <v>0</v>
      </c>
      <c r="AE265" s="1126">
        <f>ROUND((TABULADOR!$D$67)*(GLOBAL!$Y265)/2,)</f>
        <v>0</v>
      </c>
      <c r="AF265" s="1126">
        <f>ROUND(((TABULADOR!$D$67)*(GLOBAL!$Y265)/2)*2,2)</f>
        <v>0</v>
      </c>
      <c r="AG265" s="1119"/>
      <c r="AH265" s="1127">
        <f t="shared" si="188"/>
        <v>3.5</v>
      </c>
      <c r="AI265" s="1119" t="b">
        <f t="shared" si="177"/>
        <v>0</v>
      </c>
      <c r="AJ265" s="1126">
        <v>0</v>
      </c>
      <c r="AK265" s="1126">
        <v>11.5</v>
      </c>
      <c r="AL265" s="1126"/>
      <c r="AM265" s="1126"/>
      <c r="AN265" s="1127"/>
      <c r="AO265" s="1127">
        <f t="shared" si="149"/>
        <v>0.13</v>
      </c>
      <c r="AP265" s="1127">
        <f t="shared" si="150"/>
        <v>0.04</v>
      </c>
      <c r="AQ265" s="1127">
        <f t="shared" si="151"/>
        <v>0.02</v>
      </c>
      <c r="AR265" s="1126">
        <f t="shared" si="152"/>
        <v>0.11</v>
      </c>
      <c r="AS265" s="1127">
        <f t="shared" si="153"/>
        <v>0.28999999999999998</v>
      </c>
      <c r="AT265" s="1127">
        <f t="shared" si="154"/>
        <v>7.0000000000000007E-2</v>
      </c>
      <c r="AU265" s="1127">
        <f t="shared" si="155"/>
        <v>0.08</v>
      </c>
      <c r="AV265" s="1126">
        <f t="shared" si="156"/>
        <v>0.11</v>
      </c>
      <c r="AW265" s="1126">
        <f t="shared" si="157"/>
        <v>15</v>
      </c>
      <c r="AX265" s="1126">
        <f t="shared" si="158"/>
        <v>0.19</v>
      </c>
      <c r="AY265" s="1127"/>
      <c r="AZ265" s="1126">
        <f t="shared" si="159"/>
        <v>0.66</v>
      </c>
      <c r="BA265" s="1128">
        <f t="shared" si="160"/>
        <v>14.81</v>
      </c>
      <c r="BB265" s="1130"/>
      <c r="BC265" s="1130"/>
      <c r="BD265" s="1126">
        <f t="shared" si="178"/>
        <v>0</v>
      </c>
      <c r="BE265" s="1126">
        <f t="shared" si="179"/>
        <v>0</v>
      </c>
      <c r="BF265" s="1126">
        <f t="shared" si="180"/>
        <v>0</v>
      </c>
      <c r="BG265" s="1126">
        <f t="shared" si="181"/>
        <v>0</v>
      </c>
      <c r="BH265" s="1131">
        <f t="shared" si="182"/>
        <v>0</v>
      </c>
      <c r="BI265" s="1126">
        <f t="shared" si="183"/>
        <v>0</v>
      </c>
      <c r="BJ265" s="1126">
        <f t="shared" si="184"/>
        <v>0</v>
      </c>
      <c r="BK265" s="1126">
        <f t="shared" si="185"/>
        <v>0</v>
      </c>
      <c r="BL265" s="1126">
        <f t="shared" si="186"/>
        <v>0</v>
      </c>
      <c r="BM265" s="1131">
        <f t="shared" si="187"/>
        <v>0</v>
      </c>
      <c r="BN265" s="759"/>
      <c r="BO265" s="759"/>
      <c r="BP265" s="759"/>
      <c r="BQ265" s="759"/>
      <c r="BR265" s="759"/>
      <c r="BS265" s="759"/>
      <c r="BT265" s="759"/>
      <c r="BU265" s="759"/>
      <c r="BV265" s="759"/>
      <c r="BW265" s="759"/>
      <c r="BX265" s="759"/>
      <c r="BY265" s="759"/>
      <c r="BZ265" s="759"/>
      <c r="CA265" s="759"/>
      <c r="CB265" s="759"/>
      <c r="CC265" s="759"/>
      <c r="CD265" s="759"/>
      <c r="CE265" s="759"/>
    </row>
    <row r="266" spans="1:83" ht="21" customHeight="1">
      <c r="A266" s="1113" t="s">
        <v>1119</v>
      </c>
      <c r="B266" s="1142" t="s">
        <v>1679</v>
      </c>
      <c r="C266" s="1526">
        <v>7207357</v>
      </c>
      <c r="D266" s="1558" t="s">
        <v>1570</v>
      </c>
      <c r="E266" s="1540" t="s">
        <v>20</v>
      </c>
      <c r="F266" s="1260" t="s">
        <v>289</v>
      </c>
      <c r="G266" s="1169" t="s">
        <v>596</v>
      </c>
      <c r="H266" s="1169" t="s">
        <v>596</v>
      </c>
      <c r="I266" s="1174" t="s">
        <v>2292</v>
      </c>
      <c r="J266" s="1113" t="s">
        <v>991</v>
      </c>
      <c r="K266" s="1479">
        <v>44317</v>
      </c>
      <c r="L266" s="1216" t="s">
        <v>1603</v>
      </c>
      <c r="M266" s="1468"/>
      <c r="N266" s="1194" t="s">
        <v>914</v>
      </c>
      <c r="O266" s="1169" t="s">
        <v>1714</v>
      </c>
      <c r="P266" s="1134" t="s">
        <v>63</v>
      </c>
      <c r="Q266" s="1113" t="s">
        <v>25</v>
      </c>
      <c r="R266" s="1119">
        <f>VLOOKUP($G$9:$G$278,TABULADOR!$D$6:$E$41,2,0)</f>
        <v>8.484</v>
      </c>
      <c r="S266" s="1121">
        <f t="shared" si="175"/>
        <v>0</v>
      </c>
      <c r="T266" s="1121">
        <v>0</v>
      </c>
      <c r="U266" s="1121">
        <f t="shared" si="176"/>
        <v>0</v>
      </c>
      <c r="V266" s="1122">
        <f>VLOOKUP($U266,TABULADOR!$A$51:$B$74,2)</f>
        <v>0</v>
      </c>
      <c r="W266" s="1122">
        <v>0</v>
      </c>
      <c r="X266" s="1123">
        <v>0</v>
      </c>
      <c r="Y266" s="1124">
        <v>0</v>
      </c>
      <c r="Z266" s="1511">
        <v>15</v>
      </c>
      <c r="AA266" s="1126">
        <f t="shared" ref="AA266:AA329" si="189">ROUND($R266/30*$Z266,2)</f>
        <v>4.24</v>
      </c>
      <c r="AB266" s="1126">
        <f t="shared" ref="AB266:AB329" si="190">ROUND($AA266*$W266,2)</f>
        <v>0</v>
      </c>
      <c r="AC266" s="1126">
        <f t="shared" ref="AC266:AC329" si="191">ROUND($AA266*$V266,2)</f>
        <v>0</v>
      </c>
      <c r="AD266" s="1126">
        <f>VLOOKUP($H$9:$H$1807,TABULADOR!$D$6:$E$41,2,0)-VLOOKUP($G$9:$G$1807,TABULADOR!$D$6:$E$41,2,0)</f>
        <v>0</v>
      </c>
      <c r="AE266" s="1126">
        <f>ROUND((TABULADOR!$D$67)*(GLOBAL!$Y266)/2,)</f>
        <v>0</v>
      </c>
      <c r="AF266" s="1126">
        <f>ROUND(((TABULADOR!$D$67)*(GLOBAL!$Y266)/2)*2,2)</f>
        <v>0</v>
      </c>
      <c r="AG266" s="1119"/>
      <c r="AH266" s="1127">
        <f t="shared" si="188"/>
        <v>4.24</v>
      </c>
      <c r="AI266" s="1119" t="b">
        <f t="shared" si="177"/>
        <v>0</v>
      </c>
      <c r="AJ266" s="1126">
        <v>0</v>
      </c>
      <c r="AK266" s="1126">
        <v>11.5</v>
      </c>
      <c r="AL266" s="1126"/>
      <c r="AM266" s="1126"/>
      <c r="AN266" s="1127"/>
      <c r="AO266" s="1127">
        <f t="shared" ref="AO266:AO329" si="192">ROUND(($AH266*$BO$5/$BO$6*$BO$7*$BO$8),2)</f>
        <v>0.16</v>
      </c>
      <c r="AP266" s="1127">
        <f t="shared" ref="AP266:AP329" si="193">ROUND(($AH266+$AI266)*$BQ$2,2)</f>
        <v>0.04</v>
      </c>
      <c r="AQ266" s="1127">
        <f t="shared" ref="AQ266:AQ329" si="194">ROUND(($AH266*$BQ$5/$BQ$6*$BQ$7*$BQ$8),2)</f>
        <v>0.02</v>
      </c>
      <c r="AR266" s="1126">
        <f t="shared" ref="AR266:AR329" si="195">ROUND(($AH266*$BS$2),2)</f>
        <v>0.13</v>
      </c>
      <c r="AS266" s="1127">
        <f t="shared" ref="AS266:AS329" si="196">ROUND(($AO266*$BP$2/$BO$2),2)</f>
        <v>0.36</v>
      </c>
      <c r="AT266" s="1127">
        <f t="shared" ref="AT266:AT329" si="197">ROUND((($AH266+$AI266)*$BR$2),2)</f>
        <v>0.08</v>
      </c>
      <c r="AU266" s="1127">
        <f t="shared" ref="AU266:AU329" si="198">ROUND(($AQ266*$BT$2/$BU$2),2)</f>
        <v>0.08</v>
      </c>
      <c r="AV266" s="1126">
        <f t="shared" ref="AV266:AV329" si="199">ROUND(($AH266*$BS$2),2)</f>
        <v>0.13</v>
      </c>
      <c r="AW266" s="1126">
        <f t="shared" ref="AW266:AW329" si="200">ROUND(($AH266+$AK266+$AM266+$AL266+$AJ266+$AF266+$AI266),2)</f>
        <v>15.74</v>
      </c>
      <c r="AX266" s="1126">
        <f t="shared" ref="AX266:AX329" si="201">ROUND(($AN266+$AO266+$AP266+$AQ266+$BH266),2)</f>
        <v>0.22</v>
      </c>
      <c r="AY266" s="1127"/>
      <c r="AZ266" s="1126">
        <f t="shared" ref="AZ266:AZ329" si="202">ROUND(($AS266+$AT266+$AU266+$AV266+$AR266+$BM266),2)</f>
        <v>0.78</v>
      </c>
      <c r="BA266" s="1128">
        <f t="shared" ref="BA266:BA329" si="203">ROUND(($AW266-$AX266),2)</f>
        <v>15.52</v>
      </c>
      <c r="BB266" s="1130"/>
      <c r="BC266" s="1130"/>
      <c r="BD266" s="1126">
        <f t="shared" si="178"/>
        <v>0</v>
      </c>
      <c r="BE266" s="1126">
        <f t="shared" si="179"/>
        <v>0</v>
      </c>
      <c r="BF266" s="1126">
        <f t="shared" si="180"/>
        <v>0</v>
      </c>
      <c r="BG266" s="1126">
        <f t="shared" si="181"/>
        <v>0</v>
      </c>
      <c r="BH266" s="1131">
        <f t="shared" si="182"/>
        <v>0</v>
      </c>
      <c r="BI266" s="1126">
        <f t="shared" si="183"/>
        <v>0</v>
      </c>
      <c r="BJ266" s="1126">
        <f t="shared" si="184"/>
        <v>0</v>
      </c>
      <c r="BK266" s="1126">
        <f t="shared" si="185"/>
        <v>0</v>
      </c>
      <c r="BL266" s="1126">
        <f t="shared" si="186"/>
        <v>0</v>
      </c>
      <c r="BM266" s="1131">
        <f t="shared" si="187"/>
        <v>0</v>
      </c>
      <c r="BN266" s="759"/>
      <c r="BO266" s="759"/>
      <c r="BP266" s="759"/>
      <c r="BQ266" s="759"/>
      <c r="BR266" s="759"/>
      <c r="BS266" s="759"/>
      <c r="BT266" s="759"/>
      <c r="BU266" s="759"/>
      <c r="BV266" s="759"/>
      <c r="BW266" s="759"/>
      <c r="BX266" s="759"/>
      <c r="BY266" s="759"/>
      <c r="BZ266" s="759"/>
      <c r="CA266" s="759"/>
      <c r="CB266" s="759"/>
      <c r="CC266" s="759"/>
      <c r="CD266" s="759"/>
      <c r="CE266" s="759"/>
    </row>
    <row r="267" spans="1:83" s="814" customFormat="1" ht="21" customHeight="1">
      <c r="A267" s="1113" t="s">
        <v>1119</v>
      </c>
      <c r="B267" s="1140" t="s">
        <v>970</v>
      </c>
      <c r="C267" s="1522">
        <v>29966797</v>
      </c>
      <c r="D267" s="1555" t="s">
        <v>1618</v>
      </c>
      <c r="E267" s="1540" t="s">
        <v>20</v>
      </c>
      <c r="F267" s="1260" t="s">
        <v>2204</v>
      </c>
      <c r="G267" s="1113" t="s">
        <v>379</v>
      </c>
      <c r="H267" s="1113" t="s">
        <v>27</v>
      </c>
      <c r="I267" s="1191" t="s">
        <v>179</v>
      </c>
      <c r="J267" s="1174" t="s">
        <v>2351</v>
      </c>
      <c r="K267" s="1467">
        <v>44336</v>
      </c>
      <c r="L267" s="1216" t="s">
        <v>1630</v>
      </c>
      <c r="M267" s="1468"/>
      <c r="N267" s="1113" t="s">
        <v>914</v>
      </c>
      <c r="O267" s="1169" t="s">
        <v>1714</v>
      </c>
      <c r="P267" s="1134" t="s">
        <v>63</v>
      </c>
      <c r="Q267" s="1113" t="s">
        <v>25</v>
      </c>
      <c r="R267" s="1119">
        <f>VLOOKUP($G$9:$G$278,TABULADOR!$D$6:$E$41,2,0)</f>
        <v>9.8000000000000007</v>
      </c>
      <c r="S267" s="1120">
        <f t="shared" si="175"/>
        <v>0</v>
      </c>
      <c r="T267" s="1109">
        <v>0</v>
      </c>
      <c r="U267" s="1120">
        <f t="shared" si="176"/>
        <v>0</v>
      </c>
      <c r="V267" s="1122">
        <f>VLOOKUP($U267,TABULADOR!$A$51:$B$74,2)</f>
        <v>0</v>
      </c>
      <c r="W267" s="1148">
        <v>0</v>
      </c>
      <c r="X267" s="1123">
        <v>0</v>
      </c>
      <c r="Y267" s="1124">
        <v>0</v>
      </c>
      <c r="Z267" s="1511">
        <v>15</v>
      </c>
      <c r="AA267" s="1126">
        <f t="shared" si="189"/>
        <v>4.9000000000000004</v>
      </c>
      <c r="AB267" s="1126">
        <f t="shared" si="190"/>
        <v>0</v>
      </c>
      <c r="AC267" s="1126">
        <f t="shared" si="191"/>
        <v>0</v>
      </c>
      <c r="AD267" s="1126">
        <f>VLOOKUP($H$9:$H$1807,TABULADOR!$D$6:$E$41,2,0)-VLOOKUP($G$9:$G$1807,TABULADOR!$D$6:$E$41,2,0)</f>
        <v>14</v>
      </c>
      <c r="AE267" s="1126">
        <f>ROUND((TABULADOR!$D$67)*(GLOBAL!$Y267)/2,)</f>
        <v>0</v>
      </c>
      <c r="AF267" s="1126">
        <f>ROUND(((TABULADOR!$D$67)*(GLOBAL!$Y267)/2)*2,2)</f>
        <v>0</v>
      </c>
      <c r="AG267" s="1119"/>
      <c r="AH267" s="1127">
        <f t="shared" si="188"/>
        <v>18.899999999999999</v>
      </c>
      <c r="AI267" s="1119" t="b">
        <f t="shared" si="177"/>
        <v>0</v>
      </c>
      <c r="AJ267" s="1126">
        <v>0</v>
      </c>
      <c r="AK267" s="1126">
        <v>11.5</v>
      </c>
      <c r="AL267" s="1126"/>
      <c r="AM267" s="1126"/>
      <c r="AN267" s="1127"/>
      <c r="AO267" s="1127">
        <f t="shared" si="192"/>
        <v>0.7</v>
      </c>
      <c r="AP267" s="1127">
        <f t="shared" si="193"/>
        <v>0.19</v>
      </c>
      <c r="AQ267" s="1127">
        <f t="shared" si="194"/>
        <v>0.09</v>
      </c>
      <c r="AR267" s="1126">
        <f t="shared" si="195"/>
        <v>0.56999999999999995</v>
      </c>
      <c r="AS267" s="1127">
        <f t="shared" si="196"/>
        <v>1.58</v>
      </c>
      <c r="AT267" s="1127">
        <f t="shared" si="197"/>
        <v>0.38</v>
      </c>
      <c r="AU267" s="1127">
        <f t="shared" si="198"/>
        <v>0.36</v>
      </c>
      <c r="AV267" s="1126">
        <f t="shared" si="199"/>
        <v>0.56999999999999995</v>
      </c>
      <c r="AW267" s="1126">
        <f t="shared" si="200"/>
        <v>30.4</v>
      </c>
      <c r="AX267" s="1126">
        <f t="shared" si="201"/>
        <v>0.98</v>
      </c>
      <c r="AY267" s="1127"/>
      <c r="AZ267" s="1126">
        <f t="shared" si="202"/>
        <v>3.46</v>
      </c>
      <c r="BA267" s="1128">
        <f t="shared" si="203"/>
        <v>29.42</v>
      </c>
      <c r="BB267" s="1130"/>
      <c r="BC267" s="1130"/>
      <c r="BD267" s="1126">
        <f t="shared" si="178"/>
        <v>0</v>
      </c>
      <c r="BE267" s="1126">
        <f t="shared" si="179"/>
        <v>0</v>
      </c>
      <c r="BF267" s="1126">
        <f t="shared" si="180"/>
        <v>0</v>
      </c>
      <c r="BG267" s="1126">
        <f t="shared" si="181"/>
        <v>0</v>
      </c>
      <c r="BH267" s="1131">
        <f t="shared" si="182"/>
        <v>0</v>
      </c>
      <c r="BI267" s="1126">
        <f t="shared" si="183"/>
        <v>0</v>
      </c>
      <c r="BJ267" s="1126">
        <f t="shared" si="184"/>
        <v>0</v>
      </c>
      <c r="BK267" s="1126">
        <f t="shared" si="185"/>
        <v>0</v>
      </c>
      <c r="BL267" s="1126">
        <f t="shared" si="186"/>
        <v>0</v>
      </c>
      <c r="BM267" s="1131">
        <f t="shared" si="187"/>
        <v>0</v>
      </c>
      <c r="BN267" s="759"/>
      <c r="BO267" s="759"/>
      <c r="BP267" s="759"/>
      <c r="BQ267" s="759"/>
      <c r="BR267" s="759"/>
      <c r="BS267" s="759"/>
      <c r="BT267" s="759"/>
      <c r="BU267" s="759"/>
    </row>
    <row r="268" spans="1:83" s="816" customFormat="1" ht="21" customHeight="1">
      <c r="A268" s="1113" t="s">
        <v>1119</v>
      </c>
      <c r="B268" s="1314" t="s">
        <v>972</v>
      </c>
      <c r="C268" s="1522">
        <v>27753243</v>
      </c>
      <c r="D268" s="1555" t="s">
        <v>1619</v>
      </c>
      <c r="E268" s="1540" t="s">
        <v>34</v>
      </c>
      <c r="F268" s="1260" t="s">
        <v>104</v>
      </c>
      <c r="G268" s="1113" t="s">
        <v>379</v>
      </c>
      <c r="H268" s="1113" t="s">
        <v>379</v>
      </c>
      <c r="I268" s="1191" t="s">
        <v>179</v>
      </c>
      <c r="J268" s="1113" t="s">
        <v>991</v>
      </c>
      <c r="K268" s="1467">
        <v>44336</v>
      </c>
      <c r="L268" s="1216" t="s">
        <v>1631</v>
      </c>
      <c r="M268" s="1468"/>
      <c r="N268" s="1113" t="s">
        <v>914</v>
      </c>
      <c r="O268" s="1169" t="s">
        <v>1714</v>
      </c>
      <c r="P268" s="1134" t="s">
        <v>63</v>
      </c>
      <c r="Q268" s="1113" t="s">
        <v>25</v>
      </c>
      <c r="R268" s="1119">
        <f>VLOOKUP($G$9:$G$278,TABULADOR!$D$6:$E$41,2,0)</f>
        <v>9.8000000000000007</v>
      </c>
      <c r="S268" s="1120">
        <f t="shared" si="175"/>
        <v>0</v>
      </c>
      <c r="T268" s="1109">
        <v>0</v>
      </c>
      <c r="U268" s="1120">
        <f t="shared" si="176"/>
        <v>0</v>
      </c>
      <c r="V268" s="1122">
        <f>VLOOKUP($U268,TABULADOR!$A$51:$B$74,2)</f>
        <v>0</v>
      </c>
      <c r="W268" s="1148">
        <v>0</v>
      </c>
      <c r="X268" s="1123">
        <v>0</v>
      </c>
      <c r="Y268" s="1124">
        <v>0</v>
      </c>
      <c r="Z268" s="1511">
        <v>15</v>
      </c>
      <c r="AA268" s="1126">
        <f t="shared" si="189"/>
        <v>4.9000000000000004</v>
      </c>
      <c r="AB268" s="1126">
        <f t="shared" si="190"/>
        <v>0</v>
      </c>
      <c r="AC268" s="1126">
        <f t="shared" si="191"/>
        <v>0</v>
      </c>
      <c r="AD268" s="1126">
        <f>VLOOKUP($H$9:$H$1807,TABULADOR!$D$6:$E$41,2,0)-VLOOKUP($G$9:$G$1807,TABULADOR!$D$6:$E$41,2,0)</f>
        <v>0</v>
      </c>
      <c r="AE268" s="1126">
        <f>ROUND((TABULADOR!$D$67)*(GLOBAL!$Y268)/2,)</f>
        <v>0</v>
      </c>
      <c r="AF268" s="1126">
        <f>ROUND(((TABULADOR!$D$67)*(GLOBAL!$Y268)/2)*2,2)</f>
        <v>0</v>
      </c>
      <c r="AG268" s="1119"/>
      <c r="AH268" s="1127">
        <f t="shared" si="188"/>
        <v>4.9000000000000004</v>
      </c>
      <c r="AI268" s="1119" t="b">
        <f t="shared" si="177"/>
        <v>0</v>
      </c>
      <c r="AJ268" s="1126">
        <v>0</v>
      </c>
      <c r="AK268" s="1126">
        <v>11.5</v>
      </c>
      <c r="AL268" s="1126"/>
      <c r="AM268" s="1126"/>
      <c r="AN268" s="1127"/>
      <c r="AO268" s="1127">
        <f t="shared" si="192"/>
        <v>0.18</v>
      </c>
      <c r="AP268" s="1127">
        <f t="shared" si="193"/>
        <v>0.05</v>
      </c>
      <c r="AQ268" s="1127">
        <f t="shared" si="194"/>
        <v>0.02</v>
      </c>
      <c r="AR268" s="1126">
        <f t="shared" si="195"/>
        <v>0.15</v>
      </c>
      <c r="AS268" s="1127">
        <f t="shared" si="196"/>
        <v>0.41</v>
      </c>
      <c r="AT268" s="1127">
        <f t="shared" si="197"/>
        <v>0.1</v>
      </c>
      <c r="AU268" s="1127">
        <f t="shared" si="198"/>
        <v>0.08</v>
      </c>
      <c r="AV268" s="1126">
        <f t="shared" si="199"/>
        <v>0.15</v>
      </c>
      <c r="AW268" s="1126">
        <f t="shared" si="200"/>
        <v>16.399999999999999</v>
      </c>
      <c r="AX268" s="1126">
        <f t="shared" si="201"/>
        <v>0.25</v>
      </c>
      <c r="AY268" s="1127"/>
      <c r="AZ268" s="1126">
        <f t="shared" si="202"/>
        <v>0.89</v>
      </c>
      <c r="BA268" s="1128">
        <f t="shared" si="203"/>
        <v>16.149999999999999</v>
      </c>
      <c r="BB268" s="1130"/>
      <c r="BC268" s="1213" t="s">
        <v>1952</v>
      </c>
      <c r="BD268" s="1126">
        <f t="shared" si="178"/>
        <v>0</v>
      </c>
      <c r="BE268" s="1126">
        <f t="shared" si="179"/>
        <v>0</v>
      </c>
      <c r="BF268" s="1126">
        <f t="shared" si="180"/>
        <v>0</v>
      </c>
      <c r="BG268" s="1126">
        <f t="shared" si="181"/>
        <v>0</v>
      </c>
      <c r="BH268" s="1131">
        <f t="shared" si="182"/>
        <v>0</v>
      </c>
      <c r="BI268" s="1126">
        <f t="shared" si="183"/>
        <v>0</v>
      </c>
      <c r="BJ268" s="1126">
        <f t="shared" si="184"/>
        <v>0</v>
      </c>
      <c r="BK268" s="1126">
        <f t="shared" si="185"/>
        <v>0</v>
      </c>
      <c r="BL268" s="1126">
        <f t="shared" si="186"/>
        <v>0</v>
      </c>
      <c r="BM268" s="1131">
        <f t="shared" si="187"/>
        <v>0</v>
      </c>
      <c r="BN268" s="815"/>
      <c r="BO268" s="693"/>
      <c r="BP268" s="693"/>
      <c r="BQ268" s="693"/>
      <c r="BR268" s="693"/>
      <c r="BS268" s="693"/>
      <c r="BT268" s="693"/>
      <c r="BU268" s="693"/>
    </row>
    <row r="269" spans="1:83" ht="21" customHeight="1">
      <c r="A269" s="1113" t="s">
        <v>1119</v>
      </c>
      <c r="B269" s="1140" t="s">
        <v>970</v>
      </c>
      <c r="C269" s="1522">
        <v>29969525</v>
      </c>
      <c r="D269" s="1555" t="s">
        <v>1620</v>
      </c>
      <c r="E269" s="1540" t="s">
        <v>34</v>
      </c>
      <c r="F269" s="1260" t="s">
        <v>1681</v>
      </c>
      <c r="G269" s="1113" t="s">
        <v>27</v>
      </c>
      <c r="H269" s="1113" t="s">
        <v>27</v>
      </c>
      <c r="I269" s="1191" t="s">
        <v>179</v>
      </c>
      <c r="J269" s="1174" t="s">
        <v>2351</v>
      </c>
      <c r="K269" s="1467">
        <v>44336</v>
      </c>
      <c r="L269" s="1216" t="s">
        <v>1632</v>
      </c>
      <c r="M269" s="1468"/>
      <c r="N269" s="1113" t="s">
        <v>914</v>
      </c>
      <c r="O269" s="1169" t="s">
        <v>1714</v>
      </c>
      <c r="P269" s="1134" t="s">
        <v>63</v>
      </c>
      <c r="Q269" s="1113" t="s">
        <v>25</v>
      </c>
      <c r="R269" s="1119">
        <f>VLOOKUP($G$9:$G$278,TABULADOR!$D$6:$E$41,2,0)</f>
        <v>23.8</v>
      </c>
      <c r="S269" s="1120">
        <f t="shared" si="175"/>
        <v>0</v>
      </c>
      <c r="T269" s="1109">
        <v>0</v>
      </c>
      <c r="U269" s="1120">
        <f t="shared" si="176"/>
        <v>0</v>
      </c>
      <c r="V269" s="1122">
        <f>VLOOKUP($U269,TABULADOR!$A$51:$B$74,2)</f>
        <v>0</v>
      </c>
      <c r="W269" s="1148">
        <v>0</v>
      </c>
      <c r="X269" s="1123">
        <v>0</v>
      </c>
      <c r="Y269" s="1124">
        <v>0</v>
      </c>
      <c r="Z269" s="1511">
        <v>15</v>
      </c>
      <c r="AA269" s="1126">
        <f t="shared" si="189"/>
        <v>11.9</v>
      </c>
      <c r="AB269" s="1126">
        <f t="shared" si="190"/>
        <v>0</v>
      </c>
      <c r="AC269" s="1126">
        <f t="shared" si="191"/>
        <v>0</v>
      </c>
      <c r="AD269" s="1126">
        <f>VLOOKUP($H$9:$H$1807,TABULADOR!$D$6:$E$41,2,0)-VLOOKUP($G$9:$G$1807,TABULADOR!$D$6:$E$41,2,0)</f>
        <v>0</v>
      </c>
      <c r="AE269" s="1126">
        <f>ROUND((TABULADOR!$D$67)*(GLOBAL!$Y269)/2,)</f>
        <v>0</v>
      </c>
      <c r="AF269" s="1126">
        <f>ROUND(((TABULADOR!$D$67)*(GLOBAL!$Y269)/2)*2,2)</f>
        <v>0</v>
      </c>
      <c r="AG269" s="1119"/>
      <c r="AH269" s="1127">
        <f t="shared" si="188"/>
        <v>11.9</v>
      </c>
      <c r="AI269" s="1119" t="b">
        <f t="shared" si="177"/>
        <v>0</v>
      </c>
      <c r="AJ269" s="1126">
        <v>0</v>
      </c>
      <c r="AK269" s="1126">
        <v>11.5</v>
      </c>
      <c r="AL269" s="1126"/>
      <c r="AM269" s="1126"/>
      <c r="AN269" s="1127"/>
      <c r="AO269" s="1127">
        <f t="shared" si="192"/>
        <v>0.44</v>
      </c>
      <c r="AP269" s="1127">
        <f t="shared" si="193"/>
        <v>0.12</v>
      </c>
      <c r="AQ269" s="1127">
        <f t="shared" si="194"/>
        <v>0.05</v>
      </c>
      <c r="AR269" s="1126">
        <f t="shared" si="195"/>
        <v>0.36</v>
      </c>
      <c r="AS269" s="1127">
        <f t="shared" si="196"/>
        <v>0.99</v>
      </c>
      <c r="AT269" s="1127">
        <f t="shared" si="197"/>
        <v>0.24</v>
      </c>
      <c r="AU269" s="1127">
        <f t="shared" si="198"/>
        <v>0.2</v>
      </c>
      <c r="AV269" s="1126">
        <f t="shared" si="199"/>
        <v>0.36</v>
      </c>
      <c r="AW269" s="1126">
        <f t="shared" si="200"/>
        <v>23.4</v>
      </c>
      <c r="AX269" s="1126">
        <f t="shared" si="201"/>
        <v>0.61</v>
      </c>
      <c r="AY269" s="1127"/>
      <c r="AZ269" s="1126">
        <f t="shared" si="202"/>
        <v>2.15</v>
      </c>
      <c r="BA269" s="1128">
        <f t="shared" si="203"/>
        <v>22.79</v>
      </c>
      <c r="BB269" s="1220"/>
      <c r="BC269" s="1220"/>
      <c r="BD269" s="1126">
        <f t="shared" si="178"/>
        <v>0</v>
      </c>
      <c r="BE269" s="1126">
        <f t="shared" si="179"/>
        <v>0</v>
      </c>
      <c r="BF269" s="1126">
        <f t="shared" si="180"/>
        <v>0</v>
      </c>
      <c r="BG269" s="1126">
        <f t="shared" si="181"/>
        <v>0</v>
      </c>
      <c r="BH269" s="1131">
        <f t="shared" si="182"/>
        <v>0</v>
      </c>
      <c r="BI269" s="1126">
        <f t="shared" si="183"/>
        <v>0</v>
      </c>
      <c r="BJ269" s="1126">
        <f t="shared" si="184"/>
        <v>0</v>
      </c>
      <c r="BK269" s="1126">
        <f t="shared" si="185"/>
        <v>0</v>
      </c>
      <c r="BL269" s="1126">
        <f t="shared" si="186"/>
        <v>0</v>
      </c>
      <c r="BM269" s="1131">
        <f t="shared" si="187"/>
        <v>0</v>
      </c>
      <c r="BN269" s="817"/>
      <c r="BO269" s="817"/>
      <c r="BP269" s="817"/>
      <c r="BQ269" s="817"/>
      <c r="BR269" s="817"/>
      <c r="BS269" s="817"/>
      <c r="BT269" s="817"/>
      <c r="BU269" s="817"/>
      <c r="BV269" s="759"/>
      <c r="BW269" s="759"/>
      <c r="BX269" s="759"/>
      <c r="BY269" s="759"/>
      <c r="BZ269" s="759"/>
      <c r="CA269" s="759"/>
      <c r="CB269" s="759"/>
      <c r="CC269" s="759"/>
      <c r="CD269" s="759"/>
      <c r="CE269" s="759"/>
    </row>
    <row r="270" spans="1:83" ht="21" customHeight="1">
      <c r="A270" s="1113" t="s">
        <v>1119</v>
      </c>
      <c r="B270" s="1142" t="s">
        <v>1679</v>
      </c>
      <c r="C270" s="1522">
        <v>27788690</v>
      </c>
      <c r="D270" s="1555" t="s">
        <v>1622</v>
      </c>
      <c r="E270" s="1540" t="s">
        <v>20</v>
      </c>
      <c r="F270" s="1260" t="s">
        <v>289</v>
      </c>
      <c r="G270" s="1169" t="s">
        <v>596</v>
      </c>
      <c r="H270" s="1169" t="s">
        <v>596</v>
      </c>
      <c r="I270" s="1174" t="s">
        <v>2292</v>
      </c>
      <c r="J270" s="1113" t="s">
        <v>991</v>
      </c>
      <c r="K270" s="1467">
        <v>44338</v>
      </c>
      <c r="L270" s="1216" t="s">
        <v>1634</v>
      </c>
      <c r="M270" s="1468"/>
      <c r="N270" s="1113" t="s">
        <v>914</v>
      </c>
      <c r="O270" s="1260" t="s">
        <v>1714</v>
      </c>
      <c r="P270" s="1134" t="s">
        <v>63</v>
      </c>
      <c r="Q270" s="1113" t="s">
        <v>25</v>
      </c>
      <c r="R270" s="1119">
        <f>VLOOKUP($G$9:$G$278,TABULADOR!$D$6:$E$41,2,0)</f>
        <v>8.484</v>
      </c>
      <c r="S270" s="1120">
        <f t="shared" si="175"/>
        <v>0</v>
      </c>
      <c r="T270" s="1109">
        <v>0</v>
      </c>
      <c r="U270" s="1120">
        <f t="shared" si="176"/>
        <v>0</v>
      </c>
      <c r="V270" s="1122">
        <f>VLOOKUP($U270,TABULADOR!$A$51:$B$74,2)</f>
        <v>0</v>
      </c>
      <c r="W270" s="1148">
        <v>0</v>
      </c>
      <c r="X270" s="1123">
        <v>0</v>
      </c>
      <c r="Y270" s="1124">
        <v>0</v>
      </c>
      <c r="Z270" s="1511">
        <v>15</v>
      </c>
      <c r="AA270" s="1126">
        <f t="shared" si="189"/>
        <v>4.24</v>
      </c>
      <c r="AB270" s="1126">
        <f t="shared" si="190"/>
        <v>0</v>
      </c>
      <c r="AC270" s="1126">
        <f t="shared" si="191"/>
        <v>0</v>
      </c>
      <c r="AD270" s="1126">
        <f>VLOOKUP($H$9:$H$1807,TABULADOR!$D$6:$E$41,2,0)-VLOOKUP($G$9:$G$1807,TABULADOR!$D$6:$E$41,2,0)</f>
        <v>0</v>
      </c>
      <c r="AE270" s="1126">
        <f>ROUND((TABULADOR!$D$67)*(GLOBAL!$Y270)/2,)</f>
        <v>0</v>
      </c>
      <c r="AF270" s="1126">
        <f>ROUND(((TABULADOR!$D$67)*(GLOBAL!$Y270)/2)*2,2)</f>
        <v>0</v>
      </c>
      <c r="AG270" s="1119"/>
      <c r="AH270" s="1127">
        <f t="shared" si="188"/>
        <v>4.24</v>
      </c>
      <c r="AI270" s="1119" t="b">
        <f t="shared" si="177"/>
        <v>0</v>
      </c>
      <c r="AJ270" s="1126">
        <v>0</v>
      </c>
      <c r="AK270" s="1126">
        <v>11.5</v>
      </c>
      <c r="AL270" s="1126"/>
      <c r="AM270" s="1126"/>
      <c r="AN270" s="1127"/>
      <c r="AO270" s="1127">
        <f t="shared" si="192"/>
        <v>0.16</v>
      </c>
      <c r="AP270" s="1127">
        <f t="shared" si="193"/>
        <v>0.04</v>
      </c>
      <c r="AQ270" s="1127">
        <f t="shared" si="194"/>
        <v>0.02</v>
      </c>
      <c r="AR270" s="1126">
        <f t="shared" si="195"/>
        <v>0.13</v>
      </c>
      <c r="AS270" s="1127">
        <f t="shared" si="196"/>
        <v>0.36</v>
      </c>
      <c r="AT270" s="1127">
        <f t="shared" si="197"/>
        <v>0.08</v>
      </c>
      <c r="AU270" s="1127">
        <f t="shared" si="198"/>
        <v>0.08</v>
      </c>
      <c r="AV270" s="1126">
        <f t="shared" si="199"/>
        <v>0.13</v>
      </c>
      <c r="AW270" s="1126">
        <f t="shared" si="200"/>
        <v>15.74</v>
      </c>
      <c r="AX270" s="1126">
        <f t="shared" si="201"/>
        <v>0.22</v>
      </c>
      <c r="AY270" s="1127"/>
      <c r="AZ270" s="1126">
        <f t="shared" si="202"/>
        <v>0.78</v>
      </c>
      <c r="BA270" s="1128">
        <f t="shared" si="203"/>
        <v>15.52</v>
      </c>
      <c r="BB270" s="1130"/>
      <c r="BC270" s="1130"/>
      <c r="BD270" s="1126">
        <f t="shared" si="178"/>
        <v>0</v>
      </c>
      <c r="BE270" s="1126">
        <f t="shared" si="179"/>
        <v>0</v>
      </c>
      <c r="BF270" s="1126">
        <f t="shared" si="180"/>
        <v>0</v>
      </c>
      <c r="BG270" s="1126">
        <f t="shared" si="181"/>
        <v>0</v>
      </c>
      <c r="BH270" s="1131">
        <f t="shared" si="182"/>
        <v>0</v>
      </c>
      <c r="BI270" s="1126">
        <f t="shared" si="183"/>
        <v>0</v>
      </c>
      <c r="BJ270" s="1126">
        <f t="shared" si="184"/>
        <v>0</v>
      </c>
      <c r="BK270" s="1126">
        <f t="shared" si="185"/>
        <v>0</v>
      </c>
      <c r="BL270" s="1126">
        <f t="shared" si="186"/>
        <v>0</v>
      </c>
      <c r="BM270" s="1131">
        <f t="shared" si="187"/>
        <v>0</v>
      </c>
      <c r="BN270" s="759"/>
      <c r="BO270" s="759"/>
      <c r="BP270" s="759"/>
      <c r="BQ270" s="759"/>
      <c r="BR270" s="759"/>
      <c r="BS270" s="759"/>
      <c r="BT270" s="759"/>
      <c r="BU270" s="759"/>
      <c r="BV270" s="759"/>
      <c r="BW270" s="759"/>
      <c r="BX270" s="759"/>
      <c r="BY270" s="759"/>
      <c r="BZ270" s="759"/>
      <c r="CA270" s="759"/>
      <c r="CB270" s="759"/>
      <c r="CC270" s="759"/>
      <c r="CD270" s="759"/>
      <c r="CE270" s="759"/>
    </row>
    <row r="271" spans="1:83" ht="21" customHeight="1">
      <c r="A271" s="1113" t="s">
        <v>1119</v>
      </c>
      <c r="B271" s="1142" t="s">
        <v>1679</v>
      </c>
      <c r="C271" s="1527">
        <v>16134321</v>
      </c>
      <c r="D271" s="1555" t="s">
        <v>1639</v>
      </c>
      <c r="E271" s="1540" t="s">
        <v>34</v>
      </c>
      <c r="F271" s="1260" t="s">
        <v>1830</v>
      </c>
      <c r="G271" s="1169" t="s">
        <v>596</v>
      </c>
      <c r="H271" s="1169" t="s">
        <v>596</v>
      </c>
      <c r="I271" s="1254" t="s">
        <v>1827</v>
      </c>
      <c r="J271" s="1113" t="s">
        <v>991</v>
      </c>
      <c r="K271" s="1476">
        <v>44317</v>
      </c>
      <c r="L271" s="1470" t="s">
        <v>1641</v>
      </c>
      <c r="M271" s="1468"/>
      <c r="N271" s="1113" t="s">
        <v>914</v>
      </c>
      <c r="O271" s="1260" t="s">
        <v>1714</v>
      </c>
      <c r="P271" s="1134" t="s">
        <v>63</v>
      </c>
      <c r="Q271" s="1113" t="s">
        <v>25</v>
      </c>
      <c r="R271" s="1119">
        <f>VLOOKUP($G$9:$G$278,TABULADOR!$D$6:$E$41,2,0)</f>
        <v>8.484</v>
      </c>
      <c r="S271" s="1120">
        <f t="shared" si="175"/>
        <v>0</v>
      </c>
      <c r="T271" s="1109">
        <v>0</v>
      </c>
      <c r="U271" s="1120">
        <f t="shared" si="176"/>
        <v>0</v>
      </c>
      <c r="V271" s="1122">
        <f>VLOOKUP($U271,TABULADOR!$A$51:$B$74,2)</f>
        <v>0</v>
      </c>
      <c r="W271" s="1148">
        <v>0</v>
      </c>
      <c r="X271" s="1123">
        <v>0</v>
      </c>
      <c r="Y271" s="1124">
        <v>0</v>
      </c>
      <c r="Z271" s="1511">
        <v>15</v>
      </c>
      <c r="AA271" s="1126">
        <f t="shared" si="189"/>
        <v>4.24</v>
      </c>
      <c r="AB271" s="1126">
        <f t="shared" si="190"/>
        <v>0</v>
      </c>
      <c r="AC271" s="1126">
        <f t="shared" si="191"/>
        <v>0</v>
      </c>
      <c r="AD271" s="1126">
        <f>VLOOKUP($H$9:$H$1807,TABULADOR!$D$6:$E$41,2,0)-VLOOKUP($G$9:$G$1807,TABULADOR!$D$6:$E$41,2,0)</f>
        <v>0</v>
      </c>
      <c r="AE271" s="1126">
        <f>ROUND((TABULADOR!$D$67)*(GLOBAL!$Y271)/2,)</f>
        <v>0</v>
      </c>
      <c r="AF271" s="1126">
        <f>ROUND(((TABULADOR!$D$67)*(GLOBAL!$Y271)/2)*2,2)</f>
        <v>0</v>
      </c>
      <c r="AG271" s="1119"/>
      <c r="AH271" s="1127">
        <f t="shared" si="188"/>
        <v>4.24</v>
      </c>
      <c r="AI271" s="1119" t="b">
        <f t="shared" si="177"/>
        <v>0</v>
      </c>
      <c r="AJ271" s="1126">
        <v>0</v>
      </c>
      <c r="AK271" s="1126">
        <v>11.5</v>
      </c>
      <c r="AL271" s="1126"/>
      <c r="AM271" s="1126"/>
      <c r="AN271" s="1127"/>
      <c r="AO271" s="1127">
        <f t="shared" si="192"/>
        <v>0.16</v>
      </c>
      <c r="AP271" s="1127">
        <f t="shared" si="193"/>
        <v>0.04</v>
      </c>
      <c r="AQ271" s="1127">
        <f t="shared" si="194"/>
        <v>0.02</v>
      </c>
      <c r="AR271" s="1126">
        <f t="shared" si="195"/>
        <v>0.13</v>
      </c>
      <c r="AS271" s="1127">
        <f t="shared" si="196"/>
        <v>0.36</v>
      </c>
      <c r="AT271" s="1127">
        <f t="shared" si="197"/>
        <v>0.08</v>
      </c>
      <c r="AU271" s="1127">
        <f t="shared" si="198"/>
        <v>0.08</v>
      </c>
      <c r="AV271" s="1126">
        <f t="shared" si="199"/>
        <v>0.13</v>
      </c>
      <c r="AW271" s="1126">
        <f t="shared" si="200"/>
        <v>15.74</v>
      </c>
      <c r="AX271" s="1126">
        <f t="shared" si="201"/>
        <v>0.22</v>
      </c>
      <c r="AY271" s="1127"/>
      <c r="AZ271" s="1126">
        <f t="shared" si="202"/>
        <v>0.78</v>
      </c>
      <c r="BA271" s="1128">
        <f t="shared" si="203"/>
        <v>15.52</v>
      </c>
      <c r="BB271" s="1130"/>
      <c r="BC271" s="1130"/>
      <c r="BD271" s="1126">
        <f t="shared" si="178"/>
        <v>0</v>
      </c>
      <c r="BE271" s="1126">
        <f t="shared" si="179"/>
        <v>0</v>
      </c>
      <c r="BF271" s="1126">
        <f t="shared" si="180"/>
        <v>0</v>
      </c>
      <c r="BG271" s="1126">
        <f t="shared" si="181"/>
        <v>0</v>
      </c>
      <c r="BH271" s="1131">
        <f t="shared" si="182"/>
        <v>0</v>
      </c>
      <c r="BI271" s="1126">
        <f t="shared" si="183"/>
        <v>0</v>
      </c>
      <c r="BJ271" s="1126">
        <f t="shared" si="184"/>
        <v>0</v>
      </c>
      <c r="BK271" s="1126">
        <f t="shared" si="185"/>
        <v>0</v>
      </c>
      <c r="BL271" s="1126">
        <f t="shared" si="186"/>
        <v>0</v>
      </c>
      <c r="BM271" s="1131">
        <f t="shared" si="187"/>
        <v>0</v>
      </c>
      <c r="BN271" s="759"/>
      <c r="BO271" s="759"/>
      <c r="BP271" s="759"/>
      <c r="BQ271" s="759"/>
      <c r="BR271" s="759"/>
      <c r="BS271" s="759"/>
      <c r="BT271" s="759"/>
      <c r="BU271" s="759"/>
      <c r="BV271" s="759"/>
      <c r="BW271" s="759"/>
      <c r="BX271" s="759"/>
      <c r="BY271" s="759"/>
      <c r="BZ271" s="759"/>
      <c r="CA271" s="759"/>
      <c r="CB271" s="759"/>
      <c r="CC271" s="759"/>
      <c r="CD271" s="759"/>
      <c r="CE271" s="759"/>
    </row>
    <row r="272" spans="1:83" ht="21" customHeight="1">
      <c r="A272" s="1113" t="s">
        <v>1119</v>
      </c>
      <c r="B272" s="1140" t="s">
        <v>972</v>
      </c>
      <c r="C272" s="1524">
        <v>16147415</v>
      </c>
      <c r="D272" s="1556" t="s">
        <v>821</v>
      </c>
      <c r="E272" s="1546" t="s">
        <v>20</v>
      </c>
      <c r="F272" s="1191" t="s">
        <v>104</v>
      </c>
      <c r="G272" s="1191" t="s">
        <v>146</v>
      </c>
      <c r="H272" s="1191" t="s">
        <v>146</v>
      </c>
      <c r="I272" s="1363" t="s">
        <v>161</v>
      </c>
      <c r="J272" s="1113" t="s">
        <v>991</v>
      </c>
      <c r="K272" s="1471">
        <v>43892</v>
      </c>
      <c r="L272" s="1481" t="s">
        <v>866</v>
      </c>
      <c r="M272" s="1468"/>
      <c r="N272" s="1113" t="s">
        <v>914</v>
      </c>
      <c r="O272" s="1169" t="s">
        <v>1714</v>
      </c>
      <c r="P272" s="1134" t="s">
        <v>63</v>
      </c>
      <c r="Q272" s="1191" t="s">
        <v>25</v>
      </c>
      <c r="R272" s="1119">
        <f>VLOOKUP($G$9:$G$278,TABULADOR!$D$6:$E$41,2,0)</f>
        <v>7</v>
      </c>
      <c r="S272" s="1120">
        <f t="shared" si="175"/>
        <v>1</v>
      </c>
      <c r="T272" s="1109">
        <v>0</v>
      </c>
      <c r="U272" s="1120">
        <f t="shared" si="176"/>
        <v>1</v>
      </c>
      <c r="V272" s="1122">
        <f>VLOOKUP($U272,TABULADOR!$A$51:$B$74,2)</f>
        <v>0.02</v>
      </c>
      <c r="W272" s="1148">
        <v>0</v>
      </c>
      <c r="X272" s="1123">
        <v>0</v>
      </c>
      <c r="Y272" s="1124">
        <v>0</v>
      </c>
      <c r="Z272" s="1511">
        <v>15</v>
      </c>
      <c r="AA272" s="1126">
        <f t="shared" si="189"/>
        <v>3.5</v>
      </c>
      <c r="AB272" s="1126">
        <f t="shared" si="190"/>
        <v>0</v>
      </c>
      <c r="AC272" s="1126">
        <f t="shared" si="191"/>
        <v>7.0000000000000007E-2</v>
      </c>
      <c r="AD272" s="1126">
        <f>VLOOKUP($H$9:$H$1807,TABULADOR!$D$6:$E$41,2,0)-VLOOKUP($G$9:$G$1807,TABULADOR!$D$6:$E$41,2,0)</f>
        <v>0</v>
      </c>
      <c r="AE272" s="1126">
        <f>ROUND((TABULADOR!$D$67)*(GLOBAL!$Y272)/2,)</f>
        <v>0</v>
      </c>
      <c r="AF272" s="1126">
        <f>ROUND(((TABULADOR!$D$67)*(GLOBAL!$Y272)/2)*2,2)</f>
        <v>0</v>
      </c>
      <c r="AG272" s="1119"/>
      <c r="AH272" s="1127">
        <f t="shared" si="188"/>
        <v>3.57</v>
      </c>
      <c r="AI272" s="1119">
        <f t="shared" si="177"/>
        <v>0</v>
      </c>
      <c r="AJ272" s="1126">
        <v>0</v>
      </c>
      <c r="AK272" s="1126">
        <v>11.5</v>
      </c>
      <c r="AL272" s="1126"/>
      <c r="AM272" s="1126"/>
      <c r="AN272" s="1127"/>
      <c r="AO272" s="1127">
        <f t="shared" si="192"/>
        <v>0.13</v>
      </c>
      <c r="AP272" s="1127">
        <f t="shared" si="193"/>
        <v>0.04</v>
      </c>
      <c r="AQ272" s="1127">
        <f t="shared" si="194"/>
        <v>0.02</v>
      </c>
      <c r="AR272" s="1126">
        <f t="shared" si="195"/>
        <v>0.11</v>
      </c>
      <c r="AS272" s="1127">
        <f t="shared" si="196"/>
        <v>0.28999999999999998</v>
      </c>
      <c r="AT272" s="1127">
        <f t="shared" si="197"/>
        <v>7.0000000000000007E-2</v>
      </c>
      <c r="AU272" s="1127">
        <f t="shared" si="198"/>
        <v>0.08</v>
      </c>
      <c r="AV272" s="1126">
        <f t="shared" si="199"/>
        <v>0.11</v>
      </c>
      <c r="AW272" s="1126">
        <f t="shared" si="200"/>
        <v>15.07</v>
      </c>
      <c r="AX272" s="1126">
        <f t="shared" si="201"/>
        <v>0.19</v>
      </c>
      <c r="AY272" s="1127"/>
      <c r="AZ272" s="1126">
        <f t="shared" si="202"/>
        <v>0.66</v>
      </c>
      <c r="BA272" s="1128">
        <f t="shared" si="203"/>
        <v>14.88</v>
      </c>
      <c r="BB272" s="1130"/>
      <c r="BC272" s="1130"/>
      <c r="BD272" s="1126">
        <f t="shared" si="178"/>
        <v>0</v>
      </c>
      <c r="BE272" s="1126">
        <f t="shared" si="179"/>
        <v>0</v>
      </c>
      <c r="BF272" s="1126">
        <f t="shared" si="180"/>
        <v>0</v>
      </c>
      <c r="BG272" s="1126">
        <f t="shared" si="181"/>
        <v>0</v>
      </c>
      <c r="BH272" s="1131">
        <f t="shared" si="182"/>
        <v>0</v>
      </c>
      <c r="BI272" s="1126">
        <f t="shared" si="183"/>
        <v>0</v>
      </c>
      <c r="BJ272" s="1126">
        <f t="shared" si="184"/>
        <v>0</v>
      </c>
      <c r="BK272" s="1126">
        <f t="shared" si="185"/>
        <v>0</v>
      </c>
      <c r="BL272" s="1126">
        <f t="shared" si="186"/>
        <v>0</v>
      </c>
      <c r="BM272" s="1131">
        <f t="shared" si="187"/>
        <v>0</v>
      </c>
      <c r="BN272" s="759"/>
      <c r="BO272" s="759"/>
      <c r="BP272" s="759"/>
      <c r="BQ272" s="759"/>
      <c r="BR272" s="759"/>
      <c r="BS272" s="759"/>
      <c r="BT272" s="759"/>
      <c r="BU272" s="759"/>
      <c r="BV272" s="759"/>
      <c r="BW272" s="759"/>
      <c r="BX272" s="759"/>
      <c r="BY272" s="759"/>
      <c r="BZ272" s="759"/>
      <c r="CA272" s="759"/>
      <c r="CB272" s="759"/>
      <c r="CC272" s="759"/>
      <c r="CD272" s="759"/>
      <c r="CE272" s="759"/>
    </row>
    <row r="273" spans="1:83" ht="21" customHeight="1">
      <c r="A273" s="1113" t="s">
        <v>1119</v>
      </c>
      <c r="B273" s="1140" t="s">
        <v>970</v>
      </c>
      <c r="C273" s="1528">
        <v>18388997</v>
      </c>
      <c r="D273" s="1556" t="s">
        <v>706</v>
      </c>
      <c r="E273" s="1546" t="s">
        <v>34</v>
      </c>
      <c r="F273" s="1191" t="s">
        <v>707</v>
      </c>
      <c r="G273" s="1191" t="s">
        <v>27</v>
      </c>
      <c r="H273" s="1224" t="s">
        <v>27</v>
      </c>
      <c r="I273" s="1191" t="s">
        <v>1799</v>
      </c>
      <c r="J273" s="1174" t="s">
        <v>2351</v>
      </c>
      <c r="K273" s="1471">
        <v>43633</v>
      </c>
      <c r="L273" s="1481" t="s">
        <v>705</v>
      </c>
      <c r="M273" s="1468"/>
      <c r="N273" s="1113" t="s">
        <v>914</v>
      </c>
      <c r="O273" s="1169" t="s">
        <v>1714</v>
      </c>
      <c r="P273" s="1465" t="s">
        <v>2332</v>
      </c>
      <c r="Q273" s="1191" t="s">
        <v>25</v>
      </c>
      <c r="R273" s="1119">
        <f>VLOOKUP($G$9:$G$278,TABULADOR!$D$6:$E$41,2,0)</f>
        <v>23.8</v>
      </c>
      <c r="S273" s="1120">
        <f t="shared" si="175"/>
        <v>2</v>
      </c>
      <c r="T273" s="1109">
        <v>0</v>
      </c>
      <c r="U273" s="1120">
        <f t="shared" si="176"/>
        <v>2</v>
      </c>
      <c r="V273" s="1122">
        <f>VLOOKUP($U273,TABULADOR!$A$51:$B$74,2)</f>
        <v>0.04</v>
      </c>
      <c r="W273" s="1148">
        <v>0.3</v>
      </c>
      <c r="X273" s="1123">
        <v>0</v>
      </c>
      <c r="Y273" s="1124">
        <v>0</v>
      </c>
      <c r="Z273" s="1511">
        <v>15</v>
      </c>
      <c r="AA273" s="1126">
        <f t="shared" si="189"/>
        <v>11.9</v>
      </c>
      <c r="AB273" s="1126">
        <f t="shared" si="190"/>
        <v>3.57</v>
      </c>
      <c r="AC273" s="1126">
        <f t="shared" si="191"/>
        <v>0.48</v>
      </c>
      <c r="AD273" s="1126">
        <f>VLOOKUP($H$9:$H$1807,TABULADOR!$D$6:$E$41,2,0)-VLOOKUP($G$9:$G$1807,TABULADOR!$D$6:$E$41,2,0)</f>
        <v>0</v>
      </c>
      <c r="AE273" s="1126">
        <f>ROUND((TABULADOR!$D$67)*(GLOBAL!$Y273)/2,)</f>
        <v>0</v>
      </c>
      <c r="AF273" s="1126">
        <f>ROUND(((TABULADOR!$D$67)*(GLOBAL!$Y273)/2)*2,2)</f>
        <v>0</v>
      </c>
      <c r="AG273" s="1119"/>
      <c r="AH273" s="1127">
        <f t="shared" si="188"/>
        <v>15.950000000000001</v>
      </c>
      <c r="AI273" s="1119">
        <f t="shared" si="177"/>
        <v>0</v>
      </c>
      <c r="AJ273" s="1126">
        <v>0</v>
      </c>
      <c r="AK273" s="1126">
        <f>($AA273+$AB273+$AC273)*2/30*$Z273*TABULADOR!$D$70</f>
        <v>12.760000000000003</v>
      </c>
      <c r="AL273" s="1126"/>
      <c r="AM273" s="1126"/>
      <c r="AN273" s="1127"/>
      <c r="AO273" s="1127">
        <f t="shared" si="192"/>
        <v>0.59</v>
      </c>
      <c r="AP273" s="1127">
        <f t="shared" si="193"/>
        <v>0.16</v>
      </c>
      <c r="AQ273" s="1127">
        <f t="shared" si="194"/>
        <v>7.0000000000000007E-2</v>
      </c>
      <c r="AR273" s="1126">
        <f t="shared" si="195"/>
        <v>0.48</v>
      </c>
      <c r="AS273" s="1127">
        <f t="shared" si="196"/>
        <v>1.33</v>
      </c>
      <c r="AT273" s="1127">
        <f t="shared" si="197"/>
        <v>0.32</v>
      </c>
      <c r="AU273" s="1127">
        <f t="shared" si="198"/>
        <v>0.28000000000000003</v>
      </c>
      <c r="AV273" s="1126">
        <f t="shared" si="199"/>
        <v>0.48</v>
      </c>
      <c r="AW273" s="1126">
        <f t="shared" si="200"/>
        <v>28.71</v>
      </c>
      <c r="AX273" s="1126">
        <f t="shared" si="201"/>
        <v>0.82</v>
      </c>
      <c r="AY273" s="1127"/>
      <c r="AZ273" s="1126">
        <f t="shared" si="202"/>
        <v>2.89</v>
      </c>
      <c r="BA273" s="1128">
        <f t="shared" si="203"/>
        <v>27.89</v>
      </c>
      <c r="BB273" s="1130"/>
      <c r="BC273" s="1130"/>
      <c r="BD273" s="1126">
        <f t="shared" si="178"/>
        <v>0</v>
      </c>
      <c r="BE273" s="1126">
        <f t="shared" si="179"/>
        <v>0</v>
      </c>
      <c r="BF273" s="1126">
        <f t="shared" si="180"/>
        <v>0</v>
      </c>
      <c r="BG273" s="1126">
        <f t="shared" si="181"/>
        <v>0</v>
      </c>
      <c r="BH273" s="1131">
        <f t="shared" si="182"/>
        <v>0</v>
      </c>
      <c r="BI273" s="1126">
        <f t="shared" si="183"/>
        <v>0</v>
      </c>
      <c r="BJ273" s="1126">
        <f t="shared" si="184"/>
        <v>0</v>
      </c>
      <c r="BK273" s="1126">
        <f t="shared" si="185"/>
        <v>0</v>
      </c>
      <c r="BL273" s="1126">
        <f t="shared" si="186"/>
        <v>0</v>
      </c>
      <c r="BM273" s="1131">
        <f t="shared" si="187"/>
        <v>0</v>
      </c>
      <c r="BN273" s="759"/>
      <c r="BO273" s="759"/>
      <c r="BP273" s="759"/>
      <c r="BQ273" s="759"/>
      <c r="BR273" s="759"/>
      <c r="BS273" s="759"/>
      <c r="BT273" s="759"/>
      <c r="BU273" s="759"/>
      <c r="BV273" s="759"/>
      <c r="BW273" s="759"/>
      <c r="BX273" s="759"/>
      <c r="BY273" s="759"/>
      <c r="BZ273" s="759"/>
      <c r="CA273" s="759"/>
      <c r="CB273" s="759"/>
      <c r="CC273" s="759"/>
      <c r="CD273" s="759"/>
      <c r="CE273" s="759"/>
    </row>
    <row r="274" spans="1:83" s="807" customFormat="1" ht="21" customHeight="1">
      <c r="A274" s="1113" t="s">
        <v>1119</v>
      </c>
      <c r="B274" s="1366" t="s">
        <v>972</v>
      </c>
      <c r="C274" s="1522">
        <v>13748997</v>
      </c>
      <c r="D274" s="1556" t="s">
        <v>1646</v>
      </c>
      <c r="E274" s="1540" t="s">
        <v>34</v>
      </c>
      <c r="F274" s="1113" t="s">
        <v>104</v>
      </c>
      <c r="G274" s="1113" t="s">
        <v>252</v>
      </c>
      <c r="H274" s="1113" t="s">
        <v>252</v>
      </c>
      <c r="I274" s="1191" t="s">
        <v>1801</v>
      </c>
      <c r="J274" s="1113" t="s">
        <v>991</v>
      </c>
      <c r="K274" s="1476">
        <v>44353</v>
      </c>
      <c r="L274" s="1470" t="s">
        <v>1893</v>
      </c>
      <c r="M274" s="1468"/>
      <c r="N274" s="1113" t="s">
        <v>914</v>
      </c>
      <c r="O274" s="1169" t="s">
        <v>1714</v>
      </c>
      <c r="P274" s="1194" t="s">
        <v>477</v>
      </c>
      <c r="Q274" s="1191" t="s">
        <v>25</v>
      </c>
      <c r="R274" s="1119">
        <f>VLOOKUP($G$9:$G$278,TABULADOR!$D$6:$E$41,2,0)</f>
        <v>15.96</v>
      </c>
      <c r="S274" s="1120">
        <f t="shared" si="175"/>
        <v>0</v>
      </c>
      <c r="T274" s="1109">
        <v>0</v>
      </c>
      <c r="U274" s="1120">
        <f t="shared" si="176"/>
        <v>0</v>
      </c>
      <c r="V274" s="1122">
        <f>VLOOKUP($U274,TABULADOR!$A$51:$B$74,2)</f>
        <v>0</v>
      </c>
      <c r="W274" s="1148">
        <v>0.3</v>
      </c>
      <c r="X274" s="1123">
        <v>0</v>
      </c>
      <c r="Y274" s="1124">
        <v>0</v>
      </c>
      <c r="Z274" s="1511">
        <v>15</v>
      </c>
      <c r="AA274" s="1126">
        <f t="shared" si="189"/>
        <v>7.98</v>
      </c>
      <c r="AB274" s="1126">
        <f t="shared" si="190"/>
        <v>2.39</v>
      </c>
      <c r="AC274" s="1126">
        <f t="shared" si="191"/>
        <v>0</v>
      </c>
      <c r="AD274" s="1126">
        <f>VLOOKUP($H$9:$H$1807,TABULADOR!$D$6:$E$41,2,0)-VLOOKUP($G$9:$G$1807,TABULADOR!$D$6:$E$41,2,0)</f>
        <v>0</v>
      </c>
      <c r="AE274" s="1126">
        <f>ROUND((TABULADOR!$D$67)*(GLOBAL!$Y274)/2,)</f>
        <v>0</v>
      </c>
      <c r="AF274" s="1126">
        <f>ROUND(((TABULADOR!$D$67)*(GLOBAL!$Y274)/2)*2,2)</f>
        <v>0</v>
      </c>
      <c r="AG274" s="1119"/>
      <c r="AH274" s="1127">
        <f t="shared" si="188"/>
        <v>10.370000000000001</v>
      </c>
      <c r="AI274" s="1119" t="b">
        <f t="shared" si="177"/>
        <v>0</v>
      </c>
      <c r="AJ274" s="1126">
        <v>0</v>
      </c>
      <c r="AK274" s="1126">
        <v>11.5</v>
      </c>
      <c r="AL274" s="1126"/>
      <c r="AM274" s="1126"/>
      <c r="AN274" s="1127"/>
      <c r="AO274" s="1127">
        <f t="shared" si="192"/>
        <v>0.38</v>
      </c>
      <c r="AP274" s="1127">
        <f t="shared" si="193"/>
        <v>0.1</v>
      </c>
      <c r="AQ274" s="1127">
        <f t="shared" si="194"/>
        <v>0.05</v>
      </c>
      <c r="AR274" s="1126">
        <f t="shared" si="195"/>
        <v>0.31</v>
      </c>
      <c r="AS274" s="1127">
        <f t="shared" si="196"/>
        <v>0.86</v>
      </c>
      <c r="AT274" s="1127">
        <f t="shared" si="197"/>
        <v>0.21</v>
      </c>
      <c r="AU274" s="1127">
        <f t="shared" si="198"/>
        <v>0.2</v>
      </c>
      <c r="AV274" s="1126">
        <f t="shared" si="199"/>
        <v>0.31</v>
      </c>
      <c r="AW274" s="1126">
        <f t="shared" si="200"/>
        <v>21.87</v>
      </c>
      <c r="AX274" s="1126">
        <f t="shared" si="201"/>
        <v>0.53</v>
      </c>
      <c r="AY274" s="1127"/>
      <c r="AZ274" s="1126">
        <f t="shared" si="202"/>
        <v>1.89</v>
      </c>
      <c r="BA274" s="1128">
        <f t="shared" si="203"/>
        <v>21.34</v>
      </c>
      <c r="BB274" s="1130"/>
      <c r="BC274" s="1130"/>
      <c r="BD274" s="1126">
        <f t="shared" si="178"/>
        <v>0</v>
      </c>
      <c r="BE274" s="1126">
        <f t="shared" si="179"/>
        <v>0</v>
      </c>
      <c r="BF274" s="1126">
        <f t="shared" si="180"/>
        <v>0</v>
      </c>
      <c r="BG274" s="1126">
        <f t="shared" si="181"/>
        <v>0</v>
      </c>
      <c r="BH274" s="1131">
        <f t="shared" si="182"/>
        <v>0</v>
      </c>
      <c r="BI274" s="1126">
        <f t="shared" si="183"/>
        <v>0</v>
      </c>
      <c r="BJ274" s="1126">
        <f t="shared" si="184"/>
        <v>0</v>
      </c>
      <c r="BK274" s="1126">
        <f t="shared" si="185"/>
        <v>0</v>
      </c>
      <c r="BL274" s="1126">
        <f t="shared" si="186"/>
        <v>0</v>
      </c>
      <c r="BM274" s="1131">
        <f t="shared" si="187"/>
        <v>0</v>
      </c>
      <c r="BN274" s="759"/>
      <c r="BO274" s="759"/>
      <c r="BP274" s="759"/>
      <c r="BQ274" s="759"/>
      <c r="BR274" s="759"/>
      <c r="BS274" s="759"/>
      <c r="BT274" s="759"/>
      <c r="BU274" s="759"/>
      <c r="BV274" s="819"/>
      <c r="BW274" s="819"/>
      <c r="BX274" s="819"/>
      <c r="BY274" s="819"/>
      <c r="BZ274" s="819"/>
      <c r="CA274" s="819"/>
      <c r="CB274" s="819"/>
      <c r="CC274" s="819"/>
      <c r="CD274" s="819"/>
      <c r="CE274" s="819"/>
    </row>
    <row r="275" spans="1:83" ht="21" customHeight="1">
      <c r="A275" s="1113" t="s">
        <v>1119</v>
      </c>
      <c r="B275" s="1140" t="s">
        <v>119</v>
      </c>
      <c r="C275" s="1529">
        <v>15168872</v>
      </c>
      <c r="D275" s="1558" t="s">
        <v>1598</v>
      </c>
      <c r="E275" s="1540" t="s">
        <v>34</v>
      </c>
      <c r="F275" s="1113" t="s">
        <v>1649</v>
      </c>
      <c r="G275" s="1113" t="s">
        <v>27</v>
      </c>
      <c r="H275" s="1113" t="s">
        <v>27</v>
      </c>
      <c r="I275" s="1191" t="s">
        <v>1808</v>
      </c>
      <c r="J275" s="1113" t="s">
        <v>2351</v>
      </c>
      <c r="K275" s="1476">
        <v>44354</v>
      </c>
      <c r="L275" s="1482" t="s">
        <v>1599</v>
      </c>
      <c r="M275" s="1468"/>
      <c r="N275" s="1113" t="s">
        <v>914</v>
      </c>
      <c r="O275" s="1169" t="s">
        <v>1714</v>
      </c>
      <c r="P275" s="1194" t="s">
        <v>477</v>
      </c>
      <c r="Q275" s="1191" t="s">
        <v>25</v>
      </c>
      <c r="R275" s="1119">
        <f>VLOOKUP($G$9:$G$278,TABULADOR!$D$6:$E$41,2,0)</f>
        <v>23.8</v>
      </c>
      <c r="S275" s="1120">
        <f t="shared" si="175"/>
        <v>0</v>
      </c>
      <c r="T275" s="1109">
        <v>0</v>
      </c>
      <c r="U275" s="1120">
        <f t="shared" si="176"/>
        <v>0</v>
      </c>
      <c r="V275" s="1122">
        <f>VLOOKUP($U275,TABULADOR!$A$51:$B$74,2)</f>
        <v>0</v>
      </c>
      <c r="W275" s="1148">
        <v>0.3</v>
      </c>
      <c r="X275" s="1123">
        <v>2</v>
      </c>
      <c r="Y275" s="1124">
        <v>2</v>
      </c>
      <c r="Z275" s="1511">
        <v>15</v>
      </c>
      <c r="AA275" s="1126">
        <f t="shared" si="189"/>
        <v>11.9</v>
      </c>
      <c r="AB275" s="1126">
        <f t="shared" si="190"/>
        <v>3.57</v>
      </c>
      <c r="AC275" s="1126">
        <f t="shared" si="191"/>
        <v>0</v>
      </c>
      <c r="AD275" s="1126">
        <f>VLOOKUP($H$9:$H$1807,TABULADOR!$D$6:$E$41,2,0)-VLOOKUP($G$9:$G$1807,TABULADOR!$D$6:$E$41,2,0)</f>
        <v>0</v>
      </c>
      <c r="AE275" s="1126">
        <f>ROUND((TABULADOR!$D$67)*(GLOBAL!$Y275)/2,)</f>
        <v>2</v>
      </c>
      <c r="AF275" s="1126">
        <f>ROUND(((TABULADOR!$D$67)*(GLOBAL!$Y275)/2)*2,2)</f>
        <v>3.5</v>
      </c>
      <c r="AG275" s="1119"/>
      <c r="AH275" s="1127">
        <f>SUM(AA275:AE275)</f>
        <v>17.47</v>
      </c>
      <c r="AI275" s="1119" t="b">
        <f t="shared" si="177"/>
        <v>0</v>
      </c>
      <c r="AJ275" s="1126">
        <v>0</v>
      </c>
      <c r="AK275" s="1126">
        <v>11.5</v>
      </c>
      <c r="AL275" s="1126">
        <v>40</v>
      </c>
      <c r="AM275" s="1126"/>
      <c r="AN275" s="1127"/>
      <c r="AO275" s="1127">
        <f t="shared" si="192"/>
        <v>0.65</v>
      </c>
      <c r="AP275" s="1127">
        <f t="shared" si="193"/>
        <v>0.17</v>
      </c>
      <c r="AQ275" s="1127">
        <f t="shared" si="194"/>
        <v>0.08</v>
      </c>
      <c r="AR275" s="1126">
        <f t="shared" si="195"/>
        <v>0.52</v>
      </c>
      <c r="AS275" s="1127">
        <f t="shared" si="196"/>
        <v>1.46</v>
      </c>
      <c r="AT275" s="1127">
        <f t="shared" si="197"/>
        <v>0.35</v>
      </c>
      <c r="AU275" s="1127">
        <f t="shared" si="198"/>
        <v>0.32</v>
      </c>
      <c r="AV275" s="1126">
        <f t="shared" si="199"/>
        <v>0.52</v>
      </c>
      <c r="AW275" s="1126">
        <f t="shared" si="200"/>
        <v>72.47</v>
      </c>
      <c r="AX275" s="1126">
        <f t="shared" si="201"/>
        <v>0.9</v>
      </c>
      <c r="AY275" s="1127"/>
      <c r="AZ275" s="1126">
        <f t="shared" si="202"/>
        <v>3.17</v>
      </c>
      <c r="BA275" s="1128">
        <f t="shared" si="203"/>
        <v>71.569999999999993</v>
      </c>
      <c r="BB275" s="1130"/>
      <c r="BC275" s="1130"/>
      <c r="BD275" s="1126">
        <f t="shared" si="178"/>
        <v>0</v>
      </c>
      <c r="BE275" s="1126">
        <f t="shared" si="179"/>
        <v>0</v>
      </c>
      <c r="BF275" s="1126">
        <f t="shared" si="180"/>
        <v>0</v>
      </c>
      <c r="BG275" s="1126">
        <f t="shared" si="181"/>
        <v>0</v>
      </c>
      <c r="BH275" s="1131">
        <f t="shared" si="182"/>
        <v>0</v>
      </c>
      <c r="BI275" s="1126">
        <f t="shared" si="183"/>
        <v>0</v>
      </c>
      <c r="BJ275" s="1126">
        <f t="shared" si="184"/>
        <v>0</v>
      </c>
      <c r="BK275" s="1126">
        <f t="shared" si="185"/>
        <v>0</v>
      </c>
      <c r="BL275" s="1126">
        <f t="shared" si="186"/>
        <v>0</v>
      </c>
      <c r="BM275" s="1131">
        <f t="shared" si="187"/>
        <v>0</v>
      </c>
      <c r="BN275" s="759"/>
      <c r="BO275" s="759"/>
      <c r="BP275" s="759"/>
      <c r="BQ275" s="759"/>
      <c r="BR275" s="759"/>
      <c r="BS275" s="759"/>
      <c r="BT275" s="759"/>
      <c r="BU275" s="759"/>
      <c r="BV275" s="759"/>
      <c r="BW275" s="759"/>
      <c r="BX275" s="759"/>
      <c r="BY275" s="759"/>
      <c r="BZ275" s="759"/>
      <c r="CA275" s="759"/>
      <c r="CB275" s="759"/>
      <c r="CC275" s="759"/>
      <c r="CD275" s="759"/>
      <c r="CE275" s="759"/>
    </row>
    <row r="276" spans="1:83" ht="21" customHeight="1">
      <c r="A276" s="1113" t="s">
        <v>1119</v>
      </c>
      <c r="B276" s="1142" t="s">
        <v>1679</v>
      </c>
      <c r="C276" s="1527">
        <v>25265499</v>
      </c>
      <c r="D276" s="1555" t="s">
        <v>1652</v>
      </c>
      <c r="E276" s="1540" t="s">
        <v>34</v>
      </c>
      <c r="F276" s="1113" t="s">
        <v>1653</v>
      </c>
      <c r="G276" s="1113" t="s">
        <v>596</v>
      </c>
      <c r="H276" s="1113" t="s">
        <v>596</v>
      </c>
      <c r="I276" s="1174" t="s">
        <v>1773</v>
      </c>
      <c r="J276" s="1113" t="s">
        <v>991</v>
      </c>
      <c r="K276" s="1476">
        <v>44340</v>
      </c>
      <c r="L276" s="1470" t="s">
        <v>1654</v>
      </c>
      <c r="M276" s="1468"/>
      <c r="N276" s="1113" t="s">
        <v>914</v>
      </c>
      <c r="O276" s="1113" t="s">
        <v>48</v>
      </c>
      <c r="P276" s="1134" t="s">
        <v>63</v>
      </c>
      <c r="Q276" s="1113" t="s">
        <v>48</v>
      </c>
      <c r="R276" s="1119">
        <f>VLOOKUP($G$9:$G$278,TABULADOR!$D$6:$E$41,2,0)</f>
        <v>8.484</v>
      </c>
      <c r="S276" s="1120">
        <f t="shared" si="175"/>
        <v>0</v>
      </c>
      <c r="T276" s="1109">
        <v>0</v>
      </c>
      <c r="U276" s="1120">
        <f t="shared" si="176"/>
        <v>0</v>
      </c>
      <c r="V276" s="1122">
        <f>VLOOKUP($U276,TABULADOR!$A$51:$B$74,2)</f>
        <v>0</v>
      </c>
      <c r="W276" s="1148">
        <v>0</v>
      </c>
      <c r="X276" s="1123">
        <v>0</v>
      </c>
      <c r="Y276" s="1124">
        <v>0</v>
      </c>
      <c r="Z276" s="1511">
        <v>15</v>
      </c>
      <c r="AA276" s="1126">
        <f t="shared" si="189"/>
        <v>4.24</v>
      </c>
      <c r="AB276" s="1126">
        <f t="shared" si="190"/>
        <v>0</v>
      </c>
      <c r="AC276" s="1126">
        <f t="shared" si="191"/>
        <v>0</v>
      </c>
      <c r="AD276" s="1126">
        <f>VLOOKUP($H$9:$H$1807,TABULADOR!$D$6:$E$41,2,0)-VLOOKUP($G$9:$G$1807,TABULADOR!$D$6:$E$41,2,0)</f>
        <v>0</v>
      </c>
      <c r="AE276" s="1126">
        <f>ROUND((TABULADOR!$D$67)*(GLOBAL!$Y276)/2,)</f>
        <v>0</v>
      </c>
      <c r="AF276" s="1126">
        <f>ROUND(((TABULADOR!$D$67)*(GLOBAL!$Y276)/2)*2,2)</f>
        <v>0</v>
      </c>
      <c r="AG276" s="1119"/>
      <c r="AH276" s="1127">
        <f t="shared" si="188"/>
        <v>4.24</v>
      </c>
      <c r="AI276" s="1119" t="b">
        <f t="shared" si="177"/>
        <v>0</v>
      </c>
      <c r="AJ276" s="1126">
        <v>0</v>
      </c>
      <c r="AK276" s="1126">
        <v>11.5</v>
      </c>
      <c r="AL276" s="1126"/>
      <c r="AM276" s="1126"/>
      <c r="AN276" s="1127"/>
      <c r="AO276" s="1127">
        <f t="shared" si="192"/>
        <v>0.16</v>
      </c>
      <c r="AP276" s="1127">
        <f t="shared" si="193"/>
        <v>0.04</v>
      </c>
      <c r="AQ276" s="1127">
        <f t="shared" si="194"/>
        <v>0.02</v>
      </c>
      <c r="AR276" s="1126">
        <f t="shared" si="195"/>
        <v>0.13</v>
      </c>
      <c r="AS276" s="1127">
        <f t="shared" si="196"/>
        <v>0.36</v>
      </c>
      <c r="AT276" s="1127">
        <f t="shared" si="197"/>
        <v>0.08</v>
      </c>
      <c r="AU276" s="1127">
        <f t="shared" si="198"/>
        <v>0.08</v>
      </c>
      <c r="AV276" s="1126">
        <f t="shared" si="199"/>
        <v>0.13</v>
      </c>
      <c r="AW276" s="1126">
        <f t="shared" si="200"/>
        <v>15.74</v>
      </c>
      <c r="AX276" s="1126">
        <f t="shared" si="201"/>
        <v>0.22</v>
      </c>
      <c r="AY276" s="1127"/>
      <c r="AZ276" s="1126">
        <f t="shared" si="202"/>
        <v>0.78</v>
      </c>
      <c r="BA276" s="1128">
        <f t="shared" si="203"/>
        <v>15.52</v>
      </c>
      <c r="BB276" s="1130"/>
      <c r="BC276" s="1130"/>
      <c r="BD276" s="1126">
        <f t="shared" si="178"/>
        <v>0</v>
      </c>
      <c r="BE276" s="1126">
        <f t="shared" si="179"/>
        <v>0</v>
      </c>
      <c r="BF276" s="1126">
        <f t="shared" si="180"/>
        <v>0</v>
      </c>
      <c r="BG276" s="1126">
        <f t="shared" si="181"/>
        <v>0</v>
      </c>
      <c r="BH276" s="1131">
        <f t="shared" si="182"/>
        <v>0</v>
      </c>
      <c r="BI276" s="1126">
        <f t="shared" si="183"/>
        <v>0</v>
      </c>
      <c r="BJ276" s="1126">
        <f t="shared" si="184"/>
        <v>0</v>
      </c>
      <c r="BK276" s="1126">
        <f t="shared" si="185"/>
        <v>0</v>
      </c>
      <c r="BL276" s="1126">
        <f t="shared" si="186"/>
        <v>0</v>
      </c>
      <c r="BM276" s="1131">
        <f t="shared" si="187"/>
        <v>0</v>
      </c>
      <c r="BN276" s="759"/>
      <c r="BO276" s="759"/>
      <c r="BP276" s="759"/>
      <c r="BQ276" s="759"/>
      <c r="BR276" s="759"/>
      <c r="BS276" s="759"/>
      <c r="BT276" s="759"/>
      <c r="BU276" s="759"/>
      <c r="BV276" s="759"/>
      <c r="BW276" s="759"/>
      <c r="BX276" s="759"/>
      <c r="BY276" s="759"/>
      <c r="BZ276" s="759"/>
      <c r="CA276" s="759"/>
      <c r="CB276" s="759"/>
      <c r="CC276" s="759"/>
      <c r="CD276" s="759"/>
      <c r="CE276" s="759"/>
    </row>
    <row r="277" spans="1:83" ht="21" customHeight="1">
      <c r="A277" s="1113" t="s">
        <v>1119</v>
      </c>
      <c r="B277" s="1142" t="s">
        <v>1679</v>
      </c>
      <c r="C277" s="1527">
        <v>5059539</v>
      </c>
      <c r="D277" s="1555" t="s">
        <v>1673</v>
      </c>
      <c r="E277" s="1540" t="s">
        <v>20</v>
      </c>
      <c r="F277" s="1113" t="s">
        <v>289</v>
      </c>
      <c r="G277" s="1113" t="s">
        <v>596</v>
      </c>
      <c r="H277" s="1113" t="s">
        <v>596</v>
      </c>
      <c r="I277" s="1174" t="s">
        <v>2292</v>
      </c>
      <c r="J277" s="1113" t="s">
        <v>991</v>
      </c>
      <c r="K277" s="1476">
        <v>44369</v>
      </c>
      <c r="L277" s="1470" t="s">
        <v>1674</v>
      </c>
      <c r="M277" s="1468"/>
      <c r="N277" s="1113" t="s">
        <v>914</v>
      </c>
      <c r="O277" s="1169" t="s">
        <v>1714</v>
      </c>
      <c r="P277" s="1134" t="s">
        <v>63</v>
      </c>
      <c r="Q277" s="1113" t="s">
        <v>25</v>
      </c>
      <c r="R277" s="1119">
        <f>VLOOKUP($G$9:$G$278,TABULADOR!$D$6:$E$41,2,0)</f>
        <v>8.484</v>
      </c>
      <c r="S277" s="1120">
        <f t="shared" si="175"/>
        <v>0</v>
      </c>
      <c r="T277" s="1109">
        <v>0</v>
      </c>
      <c r="U277" s="1120">
        <f t="shared" si="176"/>
        <v>0</v>
      </c>
      <c r="V277" s="1122">
        <f>VLOOKUP($U277,TABULADOR!$A$51:$B$74,2)</f>
        <v>0</v>
      </c>
      <c r="W277" s="1148">
        <v>0</v>
      </c>
      <c r="X277" s="1123">
        <v>0</v>
      </c>
      <c r="Y277" s="1124">
        <v>0</v>
      </c>
      <c r="Z277" s="1511">
        <v>15</v>
      </c>
      <c r="AA277" s="1126">
        <f t="shared" si="189"/>
        <v>4.24</v>
      </c>
      <c r="AB277" s="1126">
        <f t="shared" si="190"/>
        <v>0</v>
      </c>
      <c r="AC277" s="1126">
        <f t="shared" si="191"/>
        <v>0</v>
      </c>
      <c r="AD277" s="1126">
        <f>VLOOKUP($H$9:$H$1807,TABULADOR!$D$6:$E$41,2,0)-VLOOKUP($G$9:$G$1807,TABULADOR!$D$6:$E$41,2,0)</f>
        <v>0</v>
      </c>
      <c r="AE277" s="1126">
        <f>ROUND((TABULADOR!$D$67)*(GLOBAL!$Y277)/2,)</f>
        <v>0</v>
      </c>
      <c r="AF277" s="1126">
        <f>ROUND(((TABULADOR!$D$67)*(GLOBAL!$Y277)/2)*2,2)</f>
        <v>0</v>
      </c>
      <c r="AG277" s="1119"/>
      <c r="AH277" s="1127">
        <f t="shared" si="188"/>
        <v>4.24</v>
      </c>
      <c r="AI277" s="1119" t="b">
        <f t="shared" si="177"/>
        <v>0</v>
      </c>
      <c r="AJ277" s="1126">
        <v>0</v>
      </c>
      <c r="AK277" s="1126">
        <v>11.5</v>
      </c>
      <c r="AL277" s="1126"/>
      <c r="AM277" s="1126"/>
      <c r="AN277" s="1127"/>
      <c r="AO277" s="1127">
        <f t="shared" si="192"/>
        <v>0.16</v>
      </c>
      <c r="AP277" s="1127">
        <f t="shared" si="193"/>
        <v>0.04</v>
      </c>
      <c r="AQ277" s="1127">
        <f t="shared" si="194"/>
        <v>0.02</v>
      </c>
      <c r="AR277" s="1126">
        <f t="shared" si="195"/>
        <v>0.13</v>
      </c>
      <c r="AS277" s="1127">
        <f t="shared" si="196"/>
        <v>0.36</v>
      </c>
      <c r="AT277" s="1127">
        <f t="shared" si="197"/>
        <v>0.08</v>
      </c>
      <c r="AU277" s="1127">
        <f t="shared" si="198"/>
        <v>0.08</v>
      </c>
      <c r="AV277" s="1126">
        <f t="shared" si="199"/>
        <v>0.13</v>
      </c>
      <c r="AW277" s="1126">
        <f t="shared" si="200"/>
        <v>15.74</v>
      </c>
      <c r="AX277" s="1126">
        <f t="shared" si="201"/>
        <v>0.22</v>
      </c>
      <c r="AY277" s="1127"/>
      <c r="AZ277" s="1126">
        <f t="shared" si="202"/>
        <v>0.78</v>
      </c>
      <c r="BA277" s="1128">
        <f t="shared" si="203"/>
        <v>15.52</v>
      </c>
      <c r="BB277" s="1130"/>
      <c r="BC277" s="1130"/>
      <c r="BD277" s="1126">
        <f t="shared" si="178"/>
        <v>0</v>
      </c>
      <c r="BE277" s="1126">
        <f t="shared" si="179"/>
        <v>0</v>
      </c>
      <c r="BF277" s="1126">
        <f t="shared" si="180"/>
        <v>0</v>
      </c>
      <c r="BG277" s="1126">
        <f t="shared" si="181"/>
        <v>0</v>
      </c>
      <c r="BH277" s="1131">
        <f t="shared" si="182"/>
        <v>0</v>
      </c>
      <c r="BI277" s="1126">
        <f t="shared" si="183"/>
        <v>0</v>
      </c>
      <c r="BJ277" s="1126">
        <f t="shared" si="184"/>
        <v>0</v>
      </c>
      <c r="BK277" s="1126">
        <f t="shared" si="185"/>
        <v>0</v>
      </c>
      <c r="BL277" s="1126">
        <f t="shared" si="186"/>
        <v>0</v>
      </c>
      <c r="BM277" s="1131">
        <f t="shared" si="187"/>
        <v>0</v>
      </c>
      <c r="BN277" s="759"/>
      <c r="BO277" s="759"/>
      <c r="BP277" s="759"/>
      <c r="BQ277" s="759"/>
      <c r="BR277" s="759"/>
      <c r="BS277" s="759"/>
      <c r="BT277" s="759"/>
      <c r="BU277" s="759"/>
      <c r="BV277" s="759"/>
      <c r="BW277" s="759"/>
      <c r="BX277" s="759"/>
      <c r="BY277" s="759"/>
      <c r="BZ277" s="759"/>
      <c r="CA277" s="759"/>
      <c r="CB277" s="759"/>
      <c r="CC277" s="759"/>
      <c r="CD277" s="759"/>
      <c r="CE277" s="759"/>
    </row>
    <row r="278" spans="1:83" ht="21" customHeight="1">
      <c r="A278" s="1113" t="s">
        <v>1119</v>
      </c>
      <c r="B278" s="1314" t="s">
        <v>119</v>
      </c>
      <c r="C278" s="1521">
        <v>17562036</v>
      </c>
      <c r="D278" s="1555" t="s">
        <v>1585</v>
      </c>
      <c r="E278" s="1550" t="s">
        <v>34</v>
      </c>
      <c r="F278" s="1228" t="s">
        <v>104</v>
      </c>
      <c r="G278" s="1228" t="s">
        <v>44</v>
      </c>
      <c r="H278" s="1228" t="s">
        <v>44</v>
      </c>
      <c r="I278" s="1191" t="s">
        <v>1894</v>
      </c>
      <c r="J278" s="1113" t="s">
        <v>2351</v>
      </c>
      <c r="K278" s="1483">
        <v>44322</v>
      </c>
      <c r="L278" s="1484"/>
      <c r="M278" s="1474" t="s">
        <v>1588</v>
      </c>
      <c r="N278" s="1228" t="s">
        <v>1589</v>
      </c>
      <c r="O278" s="1169" t="s">
        <v>1714</v>
      </c>
      <c r="P278" s="1228" t="s">
        <v>2350</v>
      </c>
      <c r="Q278" s="1113" t="s">
        <v>25</v>
      </c>
      <c r="R278" s="1119">
        <f>VLOOKUP($G$9:$G$816,TABULADOR!$D$6:$E$41,2,0)</f>
        <v>11.76</v>
      </c>
      <c r="S278" s="1120">
        <f t="shared" si="175"/>
        <v>0</v>
      </c>
      <c r="T278" s="1121"/>
      <c r="U278" s="1121">
        <f t="shared" si="176"/>
        <v>0</v>
      </c>
      <c r="V278" s="1122">
        <f>VLOOKUP($U278,TABULADOR!$A$51:$B$74,2)</f>
        <v>0</v>
      </c>
      <c r="W278" s="1122">
        <v>0.3</v>
      </c>
      <c r="X278" s="1123">
        <v>2</v>
      </c>
      <c r="Y278" s="1124">
        <v>2</v>
      </c>
      <c r="Z278" s="1511">
        <v>15</v>
      </c>
      <c r="AA278" s="1126">
        <f t="shared" si="189"/>
        <v>5.88</v>
      </c>
      <c r="AB278" s="1126">
        <f t="shared" si="190"/>
        <v>1.76</v>
      </c>
      <c r="AC278" s="1126">
        <f t="shared" si="191"/>
        <v>0</v>
      </c>
      <c r="AD278" s="1126">
        <f>VLOOKUP($H$9:$H$1807,TABULADOR!$D$6:$E$41,2,0)-VLOOKUP($G$9:$G$1807,TABULADOR!$D$6:$E$41,2,0)</f>
        <v>0</v>
      </c>
      <c r="AE278" s="1126">
        <f>ROUND((TABULADOR!$D$67)*(GLOBAL!$Y278)/2,)</f>
        <v>2</v>
      </c>
      <c r="AF278" s="1126">
        <f>ROUND(((TABULADOR!$D$67)*(GLOBAL!$Y278)/2)*2,2)</f>
        <v>3.5</v>
      </c>
      <c r="AG278" s="1119"/>
      <c r="AH278" s="1127">
        <f t="shared" si="188"/>
        <v>9.64</v>
      </c>
      <c r="AI278" s="1119" t="b">
        <f t="shared" si="177"/>
        <v>0</v>
      </c>
      <c r="AJ278" s="1126">
        <v>0</v>
      </c>
      <c r="AK278" s="1126">
        <v>11.5</v>
      </c>
      <c r="AL278" s="1126"/>
      <c r="AM278" s="1126"/>
      <c r="AN278" s="1127"/>
      <c r="AO278" s="1127">
        <f t="shared" si="192"/>
        <v>0.36</v>
      </c>
      <c r="AP278" s="1127">
        <f t="shared" si="193"/>
        <v>0.1</v>
      </c>
      <c r="AQ278" s="1127">
        <f t="shared" si="194"/>
        <v>0.04</v>
      </c>
      <c r="AR278" s="1126">
        <f t="shared" si="195"/>
        <v>0.28999999999999998</v>
      </c>
      <c r="AS278" s="1127">
        <f t="shared" si="196"/>
        <v>0.81</v>
      </c>
      <c r="AT278" s="1127">
        <f t="shared" si="197"/>
        <v>0.19</v>
      </c>
      <c r="AU278" s="1127">
        <f t="shared" si="198"/>
        <v>0.16</v>
      </c>
      <c r="AV278" s="1126">
        <f t="shared" si="199"/>
        <v>0.28999999999999998</v>
      </c>
      <c r="AW278" s="1126">
        <f t="shared" si="200"/>
        <v>24.64</v>
      </c>
      <c r="AX278" s="1126">
        <f t="shared" si="201"/>
        <v>0.5</v>
      </c>
      <c r="AY278" s="1127"/>
      <c r="AZ278" s="1126">
        <f t="shared" si="202"/>
        <v>1.74</v>
      </c>
      <c r="BA278" s="1128">
        <f t="shared" si="203"/>
        <v>24.14</v>
      </c>
      <c r="BB278" s="1130"/>
      <c r="BC278" s="1130"/>
      <c r="BD278" s="1126">
        <f t="shared" si="178"/>
        <v>0</v>
      </c>
      <c r="BE278" s="1126">
        <f t="shared" si="179"/>
        <v>0</v>
      </c>
      <c r="BF278" s="1126">
        <f t="shared" si="180"/>
        <v>0</v>
      </c>
      <c r="BG278" s="1126">
        <f t="shared" si="181"/>
        <v>0</v>
      </c>
      <c r="BH278" s="1131">
        <f t="shared" si="182"/>
        <v>0</v>
      </c>
      <c r="BI278" s="1126">
        <f t="shared" si="183"/>
        <v>0</v>
      </c>
      <c r="BJ278" s="1126">
        <f t="shared" si="184"/>
        <v>0</v>
      </c>
      <c r="BK278" s="1126">
        <f t="shared" si="185"/>
        <v>0</v>
      </c>
      <c r="BL278" s="1126">
        <f t="shared" si="186"/>
        <v>0</v>
      </c>
      <c r="BM278" s="1131">
        <f t="shared" si="187"/>
        <v>0</v>
      </c>
    </row>
    <row r="279" spans="1:83" ht="21" customHeight="1">
      <c r="A279" s="1113" t="s">
        <v>1119</v>
      </c>
      <c r="B279" s="1142" t="s">
        <v>1679</v>
      </c>
      <c r="C279" s="1527">
        <v>4460768</v>
      </c>
      <c r="D279" s="1555" t="s">
        <v>1712</v>
      </c>
      <c r="E279" s="1540" t="s">
        <v>20</v>
      </c>
      <c r="F279" s="1113" t="s">
        <v>289</v>
      </c>
      <c r="G279" s="1113" t="s">
        <v>596</v>
      </c>
      <c r="H279" s="1113" t="s">
        <v>596</v>
      </c>
      <c r="I279" s="1191" t="s">
        <v>1808</v>
      </c>
      <c r="J279" s="1113" t="s">
        <v>991</v>
      </c>
      <c r="K279" s="1476">
        <v>44378</v>
      </c>
      <c r="L279" s="1464"/>
      <c r="M279" s="1470" t="s">
        <v>1713</v>
      </c>
      <c r="N279" s="1113" t="s">
        <v>974</v>
      </c>
      <c r="O279" s="1169" t="s">
        <v>1714</v>
      </c>
      <c r="P279" s="1134" t="s">
        <v>63</v>
      </c>
      <c r="Q279" s="1113" t="s">
        <v>25</v>
      </c>
      <c r="R279" s="1119">
        <f>VLOOKUP($G$9:$G$816,TABULADOR!$D$6:$E$41,2,0)</f>
        <v>8.484</v>
      </c>
      <c r="S279" s="1120">
        <f t="shared" si="175"/>
        <v>0</v>
      </c>
      <c r="T279" s="1121">
        <v>0</v>
      </c>
      <c r="U279" s="1121">
        <f t="shared" si="176"/>
        <v>0</v>
      </c>
      <c r="V279" s="1122">
        <f>VLOOKUP($U279,TABULADOR!$A$51:$B$74,2)</f>
        <v>0</v>
      </c>
      <c r="W279" s="1122">
        <v>0</v>
      </c>
      <c r="X279" s="1123">
        <v>0</v>
      </c>
      <c r="Y279" s="1124">
        <v>0</v>
      </c>
      <c r="Z279" s="1511">
        <v>15</v>
      </c>
      <c r="AA279" s="1126">
        <f t="shared" si="189"/>
        <v>4.24</v>
      </c>
      <c r="AB279" s="1126">
        <f t="shared" si="190"/>
        <v>0</v>
      </c>
      <c r="AC279" s="1126">
        <f t="shared" si="191"/>
        <v>0</v>
      </c>
      <c r="AD279" s="1126">
        <f>VLOOKUP($H$9:$H$1807,TABULADOR!$D$6:$E$41,2,0)-VLOOKUP($G$9:$G$1807,TABULADOR!$D$6:$E$41,2,0)</f>
        <v>0</v>
      </c>
      <c r="AE279" s="1126">
        <f>ROUND((TABULADOR!$D$67)*(GLOBAL!$Y279)/2,)</f>
        <v>0</v>
      </c>
      <c r="AF279" s="1126">
        <f>ROUND(((TABULADOR!$D$67)*(GLOBAL!$Y279)/2)*2,2)</f>
        <v>0</v>
      </c>
      <c r="AG279" s="1119"/>
      <c r="AH279" s="1127">
        <f t="shared" si="188"/>
        <v>4.24</v>
      </c>
      <c r="AI279" s="1119" t="b">
        <f t="shared" si="177"/>
        <v>0</v>
      </c>
      <c r="AJ279" s="1126">
        <v>0</v>
      </c>
      <c r="AK279" s="1126">
        <v>11.5</v>
      </c>
      <c r="AL279" s="1126"/>
      <c r="AM279" s="1126"/>
      <c r="AN279" s="1127"/>
      <c r="AO279" s="1127">
        <f t="shared" si="192"/>
        <v>0.16</v>
      </c>
      <c r="AP279" s="1127">
        <f t="shared" si="193"/>
        <v>0.04</v>
      </c>
      <c r="AQ279" s="1127">
        <f t="shared" si="194"/>
        <v>0.02</v>
      </c>
      <c r="AR279" s="1126">
        <f t="shared" si="195"/>
        <v>0.13</v>
      </c>
      <c r="AS279" s="1127">
        <f t="shared" si="196"/>
        <v>0.36</v>
      </c>
      <c r="AT279" s="1127">
        <f t="shared" si="197"/>
        <v>0.08</v>
      </c>
      <c r="AU279" s="1127">
        <f t="shared" si="198"/>
        <v>0.08</v>
      </c>
      <c r="AV279" s="1126">
        <f t="shared" si="199"/>
        <v>0.13</v>
      </c>
      <c r="AW279" s="1126">
        <f t="shared" si="200"/>
        <v>15.74</v>
      </c>
      <c r="AX279" s="1126">
        <f t="shared" si="201"/>
        <v>0.22</v>
      </c>
      <c r="AY279" s="1127"/>
      <c r="AZ279" s="1126">
        <f t="shared" si="202"/>
        <v>0.78</v>
      </c>
      <c r="BA279" s="1128">
        <f t="shared" si="203"/>
        <v>15.52</v>
      </c>
      <c r="BB279" s="1130"/>
      <c r="BC279" s="1130"/>
      <c r="BD279" s="1126">
        <f t="shared" si="178"/>
        <v>0</v>
      </c>
      <c r="BE279" s="1126">
        <f t="shared" si="179"/>
        <v>0</v>
      </c>
      <c r="BF279" s="1126">
        <f t="shared" si="180"/>
        <v>0</v>
      </c>
      <c r="BG279" s="1126">
        <f t="shared" si="181"/>
        <v>0</v>
      </c>
      <c r="BH279" s="1131">
        <f t="shared" si="182"/>
        <v>0</v>
      </c>
      <c r="BI279" s="1126">
        <f t="shared" si="183"/>
        <v>0</v>
      </c>
      <c r="BJ279" s="1126">
        <f t="shared" si="184"/>
        <v>0</v>
      </c>
      <c r="BK279" s="1126">
        <f t="shared" si="185"/>
        <v>0</v>
      </c>
      <c r="BL279" s="1126">
        <f t="shared" si="186"/>
        <v>0</v>
      </c>
      <c r="BM279" s="1131">
        <f t="shared" si="187"/>
        <v>0</v>
      </c>
    </row>
    <row r="280" spans="1:83" ht="21" customHeight="1">
      <c r="A280" s="1113" t="s">
        <v>1119</v>
      </c>
      <c r="B280" s="1142" t="s">
        <v>972</v>
      </c>
      <c r="C280" s="1527">
        <v>10416980</v>
      </c>
      <c r="D280" s="1555" t="s">
        <v>1715</v>
      </c>
      <c r="E280" s="1540" t="s">
        <v>20</v>
      </c>
      <c r="F280" s="1113" t="s">
        <v>104</v>
      </c>
      <c r="G280" s="1113" t="s">
        <v>526</v>
      </c>
      <c r="H280" s="1113" t="s">
        <v>526</v>
      </c>
      <c r="I280" s="1191" t="s">
        <v>1776</v>
      </c>
      <c r="J280" s="1113" t="s">
        <v>991</v>
      </c>
      <c r="K280" s="1476">
        <v>44331</v>
      </c>
      <c r="L280" s="1470" t="s">
        <v>1716</v>
      </c>
      <c r="M280" s="1468"/>
      <c r="N280" s="1113" t="s">
        <v>914</v>
      </c>
      <c r="O280" s="1113" t="s">
        <v>84</v>
      </c>
      <c r="P280" s="1194" t="s">
        <v>477</v>
      </c>
      <c r="Q280" s="1113" t="s">
        <v>84</v>
      </c>
      <c r="R280" s="1119">
        <f>VLOOKUP($G$9:$G$816,TABULADOR!$D$6:$E$41,2,0)</f>
        <v>18.2</v>
      </c>
      <c r="S280" s="1120">
        <f t="shared" si="175"/>
        <v>0</v>
      </c>
      <c r="T280" s="1121">
        <v>0</v>
      </c>
      <c r="U280" s="1121">
        <f t="shared" si="176"/>
        <v>0</v>
      </c>
      <c r="V280" s="1122">
        <f>VLOOKUP($U280,TABULADOR!$A$51:$B$74,2)</f>
        <v>0</v>
      </c>
      <c r="W280" s="1122">
        <v>0.3</v>
      </c>
      <c r="X280" s="1123">
        <v>2</v>
      </c>
      <c r="Y280" s="1124">
        <v>2</v>
      </c>
      <c r="Z280" s="1511">
        <v>15</v>
      </c>
      <c r="AA280" s="1126">
        <f t="shared" si="189"/>
        <v>9.1</v>
      </c>
      <c r="AB280" s="1126">
        <f t="shared" si="190"/>
        <v>2.73</v>
      </c>
      <c r="AC280" s="1126">
        <f t="shared" si="191"/>
        <v>0</v>
      </c>
      <c r="AD280" s="1126">
        <f>VLOOKUP($H$9:$H$1807,TABULADOR!$D$6:$E$41,2,0)-VLOOKUP($G$9:$G$1807,TABULADOR!$D$6:$E$41,2,0)</f>
        <v>0</v>
      </c>
      <c r="AE280" s="1126">
        <f>ROUND((TABULADOR!$D$67)*(GLOBAL!$Y280)/2,)</f>
        <v>2</v>
      </c>
      <c r="AF280" s="1126">
        <f>ROUND(((TABULADOR!$D$67)*(GLOBAL!$Y280)/2)*2,2)</f>
        <v>3.5</v>
      </c>
      <c r="AG280" s="1119"/>
      <c r="AH280" s="1127">
        <f t="shared" si="188"/>
        <v>13.83</v>
      </c>
      <c r="AI280" s="1119" t="b">
        <f t="shared" si="177"/>
        <v>0</v>
      </c>
      <c r="AJ280" s="1126">
        <v>0</v>
      </c>
      <c r="AK280" s="1126">
        <v>11.5</v>
      </c>
      <c r="AL280" s="1126"/>
      <c r="AM280" s="1126"/>
      <c r="AN280" s="1127"/>
      <c r="AO280" s="1127">
        <f t="shared" si="192"/>
        <v>0.51</v>
      </c>
      <c r="AP280" s="1127">
        <f t="shared" si="193"/>
        <v>0.14000000000000001</v>
      </c>
      <c r="AQ280" s="1127">
        <f t="shared" si="194"/>
        <v>0.06</v>
      </c>
      <c r="AR280" s="1126">
        <f t="shared" si="195"/>
        <v>0.41</v>
      </c>
      <c r="AS280" s="1127">
        <f t="shared" si="196"/>
        <v>1.1499999999999999</v>
      </c>
      <c r="AT280" s="1127">
        <f t="shared" si="197"/>
        <v>0.28000000000000003</v>
      </c>
      <c r="AU280" s="1127">
        <f t="shared" si="198"/>
        <v>0.24</v>
      </c>
      <c r="AV280" s="1126">
        <f t="shared" si="199"/>
        <v>0.41</v>
      </c>
      <c r="AW280" s="1126">
        <f t="shared" si="200"/>
        <v>28.83</v>
      </c>
      <c r="AX280" s="1126">
        <f t="shared" si="201"/>
        <v>0.71</v>
      </c>
      <c r="AY280" s="1127"/>
      <c r="AZ280" s="1126">
        <f t="shared" si="202"/>
        <v>2.4900000000000002</v>
      </c>
      <c r="BA280" s="1128">
        <f t="shared" si="203"/>
        <v>28.12</v>
      </c>
      <c r="BB280" s="1130"/>
      <c r="BC280" s="1130"/>
      <c r="BD280" s="1126">
        <f t="shared" si="178"/>
        <v>0</v>
      </c>
      <c r="BE280" s="1126">
        <f t="shared" si="179"/>
        <v>0</v>
      </c>
      <c r="BF280" s="1126">
        <f t="shared" si="180"/>
        <v>0</v>
      </c>
      <c r="BG280" s="1126">
        <f t="shared" si="181"/>
        <v>0</v>
      </c>
      <c r="BH280" s="1131">
        <f t="shared" si="182"/>
        <v>0</v>
      </c>
      <c r="BI280" s="1126">
        <f t="shared" si="183"/>
        <v>0</v>
      </c>
      <c r="BJ280" s="1126">
        <f t="shared" si="184"/>
        <v>0</v>
      </c>
      <c r="BK280" s="1126">
        <f t="shared" si="185"/>
        <v>0</v>
      </c>
      <c r="BL280" s="1126">
        <f t="shared" si="186"/>
        <v>0</v>
      </c>
      <c r="BM280" s="1131">
        <f t="shared" si="187"/>
        <v>0</v>
      </c>
    </row>
    <row r="281" spans="1:83" ht="21" customHeight="1">
      <c r="A281" s="1113" t="s">
        <v>1119</v>
      </c>
      <c r="B281" s="1140" t="s">
        <v>970</v>
      </c>
      <c r="C281" s="1527">
        <v>11455677</v>
      </c>
      <c r="D281" s="1555" t="s">
        <v>1717</v>
      </c>
      <c r="E281" s="1540" t="s">
        <v>34</v>
      </c>
      <c r="F281" s="1113" t="s">
        <v>1718</v>
      </c>
      <c r="G281" s="1113" t="s">
        <v>27</v>
      </c>
      <c r="H281" s="1113" t="s">
        <v>27</v>
      </c>
      <c r="I281" s="1174" t="s">
        <v>1719</v>
      </c>
      <c r="J281" s="1174" t="s">
        <v>2351</v>
      </c>
      <c r="K281" s="1476">
        <v>44378</v>
      </c>
      <c r="L281" s="1468"/>
      <c r="M281" s="1470" t="s">
        <v>1720</v>
      </c>
      <c r="N281" s="1113" t="s">
        <v>232</v>
      </c>
      <c r="O281" s="1113" t="s">
        <v>84</v>
      </c>
      <c r="P281" s="1194" t="s">
        <v>477</v>
      </c>
      <c r="Q281" s="1113" t="s">
        <v>84</v>
      </c>
      <c r="R281" s="1119">
        <f>VLOOKUP($G$9:$G$816,TABULADOR!$D$6:$E$41,2,0)</f>
        <v>23.8</v>
      </c>
      <c r="S281" s="1120">
        <f t="shared" si="175"/>
        <v>0</v>
      </c>
      <c r="T281" s="1121">
        <v>0</v>
      </c>
      <c r="U281" s="1121">
        <f t="shared" si="176"/>
        <v>0</v>
      </c>
      <c r="V281" s="1122">
        <f>VLOOKUP($U281,TABULADOR!$A$51:$B$74,2)</f>
        <v>0</v>
      </c>
      <c r="W281" s="1122">
        <v>0</v>
      </c>
      <c r="X281" s="1123">
        <v>0</v>
      </c>
      <c r="Y281" s="1124">
        <v>0</v>
      </c>
      <c r="Z281" s="1511">
        <v>15</v>
      </c>
      <c r="AA281" s="1126">
        <f t="shared" si="189"/>
        <v>11.9</v>
      </c>
      <c r="AB281" s="1126">
        <f t="shared" si="190"/>
        <v>0</v>
      </c>
      <c r="AC281" s="1126">
        <f t="shared" si="191"/>
        <v>0</v>
      </c>
      <c r="AD281" s="1126">
        <f>VLOOKUP($H$9:$H$1807,TABULADOR!$D$6:$E$41,2,0)-VLOOKUP($G$9:$G$1807,TABULADOR!$D$6:$E$41,2,0)</f>
        <v>0</v>
      </c>
      <c r="AE281" s="1126">
        <f>ROUND((TABULADOR!$D$67)*(GLOBAL!$Y281)/2,)</f>
        <v>0</v>
      </c>
      <c r="AF281" s="1126">
        <f>ROUND(((TABULADOR!$D$67)*(GLOBAL!$Y281)/2)*2,2)</f>
        <v>0</v>
      </c>
      <c r="AG281" s="1119"/>
      <c r="AH281" s="1127">
        <f t="shared" si="188"/>
        <v>11.9</v>
      </c>
      <c r="AI281" s="1119" t="b">
        <f t="shared" si="177"/>
        <v>0</v>
      </c>
      <c r="AJ281" s="1126">
        <v>0</v>
      </c>
      <c r="AK281" s="1126">
        <v>11.5</v>
      </c>
      <c r="AL281" s="1126"/>
      <c r="AM281" s="1126"/>
      <c r="AN281" s="1127"/>
      <c r="AO281" s="1127">
        <f t="shared" si="192"/>
        <v>0.44</v>
      </c>
      <c r="AP281" s="1127">
        <f t="shared" si="193"/>
        <v>0.12</v>
      </c>
      <c r="AQ281" s="1127">
        <f t="shared" si="194"/>
        <v>0.05</v>
      </c>
      <c r="AR281" s="1126">
        <f t="shared" si="195"/>
        <v>0.36</v>
      </c>
      <c r="AS281" s="1127">
        <f t="shared" si="196"/>
        <v>0.99</v>
      </c>
      <c r="AT281" s="1127">
        <f t="shared" si="197"/>
        <v>0.24</v>
      </c>
      <c r="AU281" s="1127">
        <f t="shared" si="198"/>
        <v>0.2</v>
      </c>
      <c r="AV281" s="1126">
        <f t="shared" si="199"/>
        <v>0.36</v>
      </c>
      <c r="AW281" s="1126">
        <f t="shared" si="200"/>
        <v>23.4</v>
      </c>
      <c r="AX281" s="1126">
        <f t="shared" si="201"/>
        <v>0.61</v>
      </c>
      <c r="AY281" s="1127"/>
      <c r="AZ281" s="1126">
        <f t="shared" si="202"/>
        <v>2.15</v>
      </c>
      <c r="BA281" s="1128">
        <f t="shared" si="203"/>
        <v>22.79</v>
      </c>
      <c r="BB281" s="1130"/>
      <c r="BC281" s="1130"/>
      <c r="BD281" s="1126">
        <f t="shared" si="178"/>
        <v>0</v>
      </c>
      <c r="BE281" s="1126">
        <f t="shared" si="179"/>
        <v>0</v>
      </c>
      <c r="BF281" s="1126">
        <f t="shared" si="180"/>
        <v>0</v>
      </c>
      <c r="BG281" s="1126">
        <f t="shared" si="181"/>
        <v>0</v>
      </c>
      <c r="BH281" s="1131">
        <f t="shared" si="182"/>
        <v>0</v>
      </c>
      <c r="BI281" s="1126">
        <f t="shared" si="183"/>
        <v>0</v>
      </c>
      <c r="BJ281" s="1126">
        <f t="shared" si="184"/>
        <v>0</v>
      </c>
      <c r="BK281" s="1126">
        <f t="shared" si="185"/>
        <v>0</v>
      </c>
      <c r="BL281" s="1126">
        <f t="shared" si="186"/>
        <v>0</v>
      </c>
      <c r="BM281" s="1131">
        <f t="shared" si="187"/>
        <v>0</v>
      </c>
    </row>
    <row r="282" spans="1:83" ht="21" customHeight="1">
      <c r="A282" s="1113" t="s">
        <v>1119</v>
      </c>
      <c r="B282" s="1142" t="s">
        <v>1679</v>
      </c>
      <c r="C282" s="1520">
        <v>11619495</v>
      </c>
      <c r="D282" s="1555" t="s">
        <v>1609</v>
      </c>
      <c r="E282" s="1540" t="s">
        <v>20</v>
      </c>
      <c r="F282" s="1113" t="s">
        <v>1829</v>
      </c>
      <c r="G282" s="1169" t="s">
        <v>596</v>
      </c>
      <c r="H282" s="1169" t="s">
        <v>596</v>
      </c>
      <c r="I282" s="1254" t="s">
        <v>1827</v>
      </c>
      <c r="J282" s="1113" t="s">
        <v>991</v>
      </c>
      <c r="K282" s="1476">
        <v>44317</v>
      </c>
      <c r="L282" s="1216" t="s">
        <v>1721</v>
      </c>
      <c r="M282" s="1468"/>
      <c r="N282" s="1113" t="s">
        <v>914</v>
      </c>
      <c r="O282" s="1113" t="s">
        <v>1714</v>
      </c>
      <c r="P282" s="1134" t="s">
        <v>63</v>
      </c>
      <c r="Q282" s="1113" t="s">
        <v>25</v>
      </c>
      <c r="R282" s="1119">
        <f>VLOOKUP($G$9:$G$816,TABULADOR!$D$6:$E$41,2,0)</f>
        <v>8.484</v>
      </c>
      <c r="S282" s="1120">
        <f t="shared" si="175"/>
        <v>0</v>
      </c>
      <c r="T282" s="1121">
        <v>0</v>
      </c>
      <c r="U282" s="1121">
        <f t="shared" si="176"/>
        <v>0</v>
      </c>
      <c r="V282" s="1122">
        <f>VLOOKUP($U282,TABULADOR!$A$51:$B$74,2)</f>
        <v>0</v>
      </c>
      <c r="W282" s="1122">
        <v>0</v>
      </c>
      <c r="X282" s="1123">
        <v>0</v>
      </c>
      <c r="Y282" s="1124">
        <v>0</v>
      </c>
      <c r="Z282" s="1511">
        <v>15</v>
      </c>
      <c r="AA282" s="1126">
        <f t="shared" si="189"/>
        <v>4.24</v>
      </c>
      <c r="AB282" s="1126">
        <f t="shared" si="190"/>
        <v>0</v>
      </c>
      <c r="AC282" s="1126">
        <f t="shared" si="191"/>
        <v>0</v>
      </c>
      <c r="AD282" s="1126">
        <f>VLOOKUP($H$9:$H$1807,TABULADOR!$D$6:$E$41,2,0)-VLOOKUP($G$9:$G$1807,TABULADOR!$D$6:$E$41,2,0)</f>
        <v>0</v>
      </c>
      <c r="AE282" s="1126">
        <f>ROUND((TABULADOR!$D$67)*(GLOBAL!$Y282)/2,)</f>
        <v>0</v>
      </c>
      <c r="AF282" s="1126">
        <f>ROUND(((TABULADOR!$D$67)*(GLOBAL!$Y282)/2)*2,2)</f>
        <v>0</v>
      </c>
      <c r="AG282" s="1119"/>
      <c r="AH282" s="1127">
        <f t="shared" si="188"/>
        <v>4.24</v>
      </c>
      <c r="AI282" s="1119" t="b">
        <f t="shared" si="177"/>
        <v>0</v>
      </c>
      <c r="AJ282" s="1126">
        <v>0</v>
      </c>
      <c r="AK282" s="1126">
        <v>11.5</v>
      </c>
      <c r="AL282" s="1126"/>
      <c r="AM282" s="1126"/>
      <c r="AN282" s="1127"/>
      <c r="AO282" s="1127">
        <f t="shared" si="192"/>
        <v>0.16</v>
      </c>
      <c r="AP282" s="1127">
        <f t="shared" si="193"/>
        <v>0.04</v>
      </c>
      <c r="AQ282" s="1127">
        <f t="shared" si="194"/>
        <v>0.02</v>
      </c>
      <c r="AR282" s="1126">
        <f t="shared" si="195"/>
        <v>0.13</v>
      </c>
      <c r="AS282" s="1127">
        <f t="shared" si="196"/>
        <v>0.36</v>
      </c>
      <c r="AT282" s="1127">
        <f t="shared" si="197"/>
        <v>0.08</v>
      </c>
      <c r="AU282" s="1127">
        <f t="shared" si="198"/>
        <v>0.08</v>
      </c>
      <c r="AV282" s="1126">
        <f t="shared" si="199"/>
        <v>0.13</v>
      </c>
      <c r="AW282" s="1126">
        <f t="shared" si="200"/>
        <v>15.74</v>
      </c>
      <c r="AX282" s="1126">
        <f t="shared" si="201"/>
        <v>0.22</v>
      </c>
      <c r="AY282" s="1127"/>
      <c r="AZ282" s="1126">
        <f t="shared" si="202"/>
        <v>0.78</v>
      </c>
      <c r="BA282" s="1128">
        <f t="shared" si="203"/>
        <v>15.52</v>
      </c>
      <c r="BB282" s="1130"/>
      <c r="BC282" s="1130"/>
      <c r="BD282" s="1126">
        <f t="shared" si="178"/>
        <v>0</v>
      </c>
      <c r="BE282" s="1126">
        <f t="shared" si="179"/>
        <v>0</v>
      </c>
      <c r="BF282" s="1126">
        <f t="shared" si="180"/>
        <v>0</v>
      </c>
      <c r="BG282" s="1126">
        <f t="shared" si="181"/>
        <v>0</v>
      </c>
      <c r="BH282" s="1131">
        <f t="shared" si="182"/>
        <v>0</v>
      </c>
      <c r="BI282" s="1126">
        <f t="shared" si="183"/>
        <v>0</v>
      </c>
      <c r="BJ282" s="1126">
        <f t="shared" si="184"/>
        <v>0</v>
      </c>
      <c r="BK282" s="1126">
        <f t="shared" si="185"/>
        <v>0</v>
      </c>
      <c r="BL282" s="1126">
        <f t="shared" si="186"/>
        <v>0</v>
      </c>
      <c r="BM282" s="1131">
        <f t="shared" si="187"/>
        <v>0</v>
      </c>
    </row>
    <row r="283" spans="1:83" ht="21" customHeight="1">
      <c r="A283" s="1113" t="s">
        <v>1119</v>
      </c>
      <c r="B283" s="1142" t="s">
        <v>970</v>
      </c>
      <c r="C283" s="1527">
        <v>15587794</v>
      </c>
      <c r="D283" s="1555" t="s">
        <v>1722</v>
      </c>
      <c r="E283" s="1540" t="s">
        <v>34</v>
      </c>
      <c r="F283" s="1113" t="s">
        <v>2310</v>
      </c>
      <c r="G283" s="1113" t="s">
        <v>27</v>
      </c>
      <c r="H283" s="1113" t="s">
        <v>27</v>
      </c>
      <c r="I283" s="1174" t="s">
        <v>2292</v>
      </c>
      <c r="J283" s="1174" t="s">
        <v>2351</v>
      </c>
      <c r="K283" s="1476">
        <v>44378</v>
      </c>
      <c r="L283" s="1470" t="s">
        <v>1723</v>
      </c>
      <c r="M283" s="1468"/>
      <c r="N283" s="1113" t="s">
        <v>914</v>
      </c>
      <c r="O283" s="1113" t="s">
        <v>25</v>
      </c>
      <c r="P283" s="1134" t="s">
        <v>63</v>
      </c>
      <c r="Q283" s="1113" t="s">
        <v>25</v>
      </c>
      <c r="R283" s="1119">
        <f>VLOOKUP($G$9:$G$816,TABULADOR!$D$6:$E$41,2,0)</f>
        <v>23.8</v>
      </c>
      <c r="S283" s="1120">
        <f t="shared" si="175"/>
        <v>0</v>
      </c>
      <c r="T283" s="1121">
        <v>0</v>
      </c>
      <c r="U283" s="1121">
        <f t="shared" si="176"/>
        <v>0</v>
      </c>
      <c r="V283" s="1122">
        <f>VLOOKUP($U283,TABULADOR!$A$51:$B$74,2)</f>
        <v>0</v>
      </c>
      <c r="W283" s="1122">
        <v>0</v>
      </c>
      <c r="X283" s="1123">
        <v>1</v>
      </c>
      <c r="Y283" s="1124">
        <v>1</v>
      </c>
      <c r="Z283" s="1511">
        <v>15</v>
      </c>
      <c r="AA283" s="1126">
        <f t="shared" si="189"/>
        <v>11.9</v>
      </c>
      <c r="AB283" s="1126">
        <f t="shared" si="190"/>
        <v>0</v>
      </c>
      <c r="AC283" s="1126">
        <f t="shared" si="191"/>
        <v>0</v>
      </c>
      <c r="AD283" s="1126">
        <f>VLOOKUP($H$9:$H$1807,TABULADOR!$D$6:$E$41,2,0)-VLOOKUP($G$9:$G$1807,TABULADOR!$D$6:$E$41,2,0)</f>
        <v>0</v>
      </c>
      <c r="AE283" s="1126">
        <f>ROUND((TABULADOR!$D$67)*(GLOBAL!$Y283)/2,)</f>
        <v>1</v>
      </c>
      <c r="AF283" s="1126">
        <f>ROUND(((TABULADOR!$D$67)*(GLOBAL!$Y283)/2)*2,2)</f>
        <v>1.75</v>
      </c>
      <c r="AG283" s="1119"/>
      <c r="AH283" s="1127">
        <f t="shared" si="188"/>
        <v>12.9</v>
      </c>
      <c r="AI283" s="1119" t="b">
        <f t="shared" si="177"/>
        <v>0</v>
      </c>
      <c r="AJ283" s="1126">
        <v>0</v>
      </c>
      <c r="AK283" s="1126">
        <v>11.5</v>
      </c>
      <c r="AL283" s="1126"/>
      <c r="AM283" s="1126"/>
      <c r="AN283" s="1127"/>
      <c r="AO283" s="1127">
        <f t="shared" si="192"/>
        <v>0.48</v>
      </c>
      <c r="AP283" s="1127">
        <f t="shared" si="193"/>
        <v>0.13</v>
      </c>
      <c r="AQ283" s="1127">
        <f t="shared" si="194"/>
        <v>0.06</v>
      </c>
      <c r="AR283" s="1126">
        <f t="shared" si="195"/>
        <v>0.39</v>
      </c>
      <c r="AS283" s="1127">
        <f t="shared" si="196"/>
        <v>1.08</v>
      </c>
      <c r="AT283" s="1127">
        <f t="shared" si="197"/>
        <v>0.26</v>
      </c>
      <c r="AU283" s="1127">
        <f t="shared" si="198"/>
        <v>0.24</v>
      </c>
      <c r="AV283" s="1126">
        <f t="shared" si="199"/>
        <v>0.39</v>
      </c>
      <c r="AW283" s="1126">
        <f t="shared" si="200"/>
        <v>26.15</v>
      </c>
      <c r="AX283" s="1126">
        <f t="shared" si="201"/>
        <v>0.67</v>
      </c>
      <c r="AY283" s="1127"/>
      <c r="AZ283" s="1126">
        <f t="shared" si="202"/>
        <v>2.36</v>
      </c>
      <c r="BA283" s="1128">
        <f t="shared" si="203"/>
        <v>25.48</v>
      </c>
      <c r="BB283" s="1130"/>
      <c r="BC283" s="1130"/>
      <c r="BD283" s="1126">
        <f t="shared" si="178"/>
        <v>0</v>
      </c>
      <c r="BE283" s="1126">
        <f t="shared" si="179"/>
        <v>0</v>
      </c>
      <c r="BF283" s="1126">
        <f t="shared" si="180"/>
        <v>0</v>
      </c>
      <c r="BG283" s="1126">
        <f t="shared" si="181"/>
        <v>0</v>
      </c>
      <c r="BH283" s="1131">
        <f t="shared" si="182"/>
        <v>0</v>
      </c>
      <c r="BI283" s="1126">
        <f t="shared" si="183"/>
        <v>0</v>
      </c>
      <c r="BJ283" s="1126">
        <f t="shared" si="184"/>
        <v>0</v>
      </c>
      <c r="BK283" s="1126">
        <f t="shared" si="185"/>
        <v>0</v>
      </c>
      <c r="BL283" s="1126">
        <f t="shared" si="186"/>
        <v>0</v>
      </c>
      <c r="BM283" s="1131">
        <f t="shared" si="187"/>
        <v>0</v>
      </c>
    </row>
    <row r="284" spans="1:83" ht="21" customHeight="1">
      <c r="A284" s="1113" t="s">
        <v>1119</v>
      </c>
      <c r="B284" s="1142" t="s">
        <v>972</v>
      </c>
      <c r="C284" s="1527">
        <v>21073314</v>
      </c>
      <c r="D284" s="1555" t="s">
        <v>1728</v>
      </c>
      <c r="E284" s="1540" t="s">
        <v>34</v>
      </c>
      <c r="F284" s="1113" t="s">
        <v>1819</v>
      </c>
      <c r="G284" s="1113" t="s">
        <v>146</v>
      </c>
      <c r="H284" s="1113" t="s">
        <v>146</v>
      </c>
      <c r="I284" s="1174" t="s">
        <v>2292</v>
      </c>
      <c r="J284" s="1113" t="s">
        <v>991</v>
      </c>
      <c r="K284" s="1476">
        <v>44348</v>
      </c>
      <c r="L284" s="1470" t="s">
        <v>1729</v>
      </c>
      <c r="M284" s="1464"/>
      <c r="N284" s="1113" t="s">
        <v>914</v>
      </c>
      <c r="O284" s="1113" t="s">
        <v>25</v>
      </c>
      <c r="P284" s="1134" t="s">
        <v>63</v>
      </c>
      <c r="Q284" s="1113" t="s">
        <v>25</v>
      </c>
      <c r="R284" s="1119">
        <f>VLOOKUP($G$9:$G$816,TABULADOR!$D$6:$E$41,2,0)</f>
        <v>7</v>
      </c>
      <c r="S284" s="1120">
        <f t="shared" si="175"/>
        <v>0</v>
      </c>
      <c r="T284" s="1121">
        <v>0</v>
      </c>
      <c r="U284" s="1121">
        <f t="shared" si="176"/>
        <v>0</v>
      </c>
      <c r="V284" s="1122">
        <f>VLOOKUP($U284,TABULADOR!$A$51:$B$74,2)</f>
        <v>0</v>
      </c>
      <c r="W284" s="1122">
        <v>0</v>
      </c>
      <c r="X284" s="1123">
        <v>0</v>
      </c>
      <c r="Y284" s="1124">
        <v>0</v>
      </c>
      <c r="Z284" s="1511">
        <v>15</v>
      </c>
      <c r="AA284" s="1126">
        <f t="shared" si="189"/>
        <v>3.5</v>
      </c>
      <c r="AB284" s="1126">
        <f t="shared" si="190"/>
        <v>0</v>
      </c>
      <c r="AC284" s="1126">
        <f t="shared" si="191"/>
        <v>0</v>
      </c>
      <c r="AD284" s="1126">
        <f>VLOOKUP($H$9:$H$1807,TABULADOR!$D$6:$E$41,2,0)-VLOOKUP($G$9:$G$1807,TABULADOR!$D$6:$E$41,2,0)</f>
        <v>0</v>
      </c>
      <c r="AE284" s="1126">
        <f>ROUND((TABULADOR!$D$67)*(GLOBAL!$Y284)/2,)</f>
        <v>0</v>
      </c>
      <c r="AF284" s="1126">
        <f>ROUND(((TABULADOR!$D$67)*(GLOBAL!$Y284)/2)*2,2)</f>
        <v>0</v>
      </c>
      <c r="AG284" s="1119"/>
      <c r="AH284" s="1127">
        <f t="shared" si="188"/>
        <v>3.5</v>
      </c>
      <c r="AI284" s="1119" t="b">
        <f t="shared" si="177"/>
        <v>0</v>
      </c>
      <c r="AJ284" s="1126">
        <v>0</v>
      </c>
      <c r="AK284" s="1126">
        <v>11.5</v>
      </c>
      <c r="AL284" s="1126"/>
      <c r="AM284" s="1126"/>
      <c r="AN284" s="1127"/>
      <c r="AO284" s="1127">
        <f t="shared" si="192"/>
        <v>0.13</v>
      </c>
      <c r="AP284" s="1127">
        <f t="shared" si="193"/>
        <v>0.04</v>
      </c>
      <c r="AQ284" s="1127">
        <f t="shared" si="194"/>
        <v>0.02</v>
      </c>
      <c r="AR284" s="1126">
        <f t="shared" si="195"/>
        <v>0.11</v>
      </c>
      <c r="AS284" s="1127">
        <f t="shared" si="196"/>
        <v>0.28999999999999998</v>
      </c>
      <c r="AT284" s="1127">
        <f t="shared" si="197"/>
        <v>7.0000000000000007E-2</v>
      </c>
      <c r="AU284" s="1127">
        <f t="shared" si="198"/>
        <v>0.08</v>
      </c>
      <c r="AV284" s="1126">
        <f t="shared" si="199"/>
        <v>0.11</v>
      </c>
      <c r="AW284" s="1126">
        <f t="shared" si="200"/>
        <v>15</v>
      </c>
      <c r="AX284" s="1126">
        <f t="shared" si="201"/>
        <v>0.19</v>
      </c>
      <c r="AY284" s="1127"/>
      <c r="AZ284" s="1126">
        <f t="shared" si="202"/>
        <v>0.66</v>
      </c>
      <c r="BA284" s="1128">
        <f t="shared" si="203"/>
        <v>14.81</v>
      </c>
      <c r="BB284" s="1130"/>
      <c r="BC284" s="1130"/>
      <c r="BD284" s="1126">
        <f t="shared" si="178"/>
        <v>0</v>
      </c>
      <c r="BE284" s="1126">
        <f t="shared" si="179"/>
        <v>0</v>
      </c>
      <c r="BF284" s="1126">
        <f t="shared" si="180"/>
        <v>0</v>
      </c>
      <c r="BG284" s="1126">
        <f t="shared" si="181"/>
        <v>0</v>
      </c>
      <c r="BH284" s="1131">
        <f t="shared" si="182"/>
        <v>0</v>
      </c>
      <c r="BI284" s="1126">
        <f t="shared" si="183"/>
        <v>0</v>
      </c>
      <c r="BJ284" s="1126">
        <f t="shared" si="184"/>
        <v>0</v>
      </c>
      <c r="BK284" s="1126">
        <f t="shared" si="185"/>
        <v>0</v>
      </c>
      <c r="BL284" s="1126">
        <f t="shared" si="186"/>
        <v>0</v>
      </c>
      <c r="BM284" s="1131">
        <f t="shared" si="187"/>
        <v>0</v>
      </c>
    </row>
    <row r="285" spans="1:83" ht="21" customHeight="1">
      <c r="A285" s="1113" t="s">
        <v>1119</v>
      </c>
      <c r="B285" s="1142" t="s">
        <v>1679</v>
      </c>
      <c r="C285" s="1527">
        <v>21193783</v>
      </c>
      <c r="D285" s="1555" t="s">
        <v>920</v>
      </c>
      <c r="E285" s="1540" t="s">
        <v>34</v>
      </c>
      <c r="F285" s="1480" t="s">
        <v>289</v>
      </c>
      <c r="G285" s="1169" t="s">
        <v>596</v>
      </c>
      <c r="H285" s="1169" t="s">
        <v>596</v>
      </c>
      <c r="I285" s="1191" t="s">
        <v>1705</v>
      </c>
      <c r="J285" s="1113" t="s">
        <v>991</v>
      </c>
      <c r="K285" s="1476">
        <v>44317</v>
      </c>
      <c r="L285" s="1468"/>
      <c r="M285" s="1470" t="s">
        <v>1730</v>
      </c>
      <c r="N285" s="1113" t="s">
        <v>974</v>
      </c>
      <c r="O285" s="1480" t="s">
        <v>46</v>
      </c>
      <c r="P285" s="1134" t="s">
        <v>63</v>
      </c>
      <c r="Q285" s="1113" t="s">
        <v>46</v>
      </c>
      <c r="R285" s="1119">
        <f>VLOOKUP($G$9:$G$816,TABULADOR!$D$6:$E$41,2,0)</f>
        <v>8.484</v>
      </c>
      <c r="S285" s="1120">
        <f t="shared" si="175"/>
        <v>0</v>
      </c>
      <c r="T285" s="1121">
        <v>0</v>
      </c>
      <c r="U285" s="1121">
        <f t="shared" si="176"/>
        <v>0</v>
      </c>
      <c r="V285" s="1122">
        <f>VLOOKUP($U285,TABULADOR!$A$51:$B$74,2)</f>
        <v>0</v>
      </c>
      <c r="W285" s="1122">
        <v>0</v>
      </c>
      <c r="X285" s="1123">
        <v>1</v>
      </c>
      <c r="Y285" s="1124">
        <v>1</v>
      </c>
      <c r="Z285" s="1511">
        <v>15</v>
      </c>
      <c r="AA285" s="1126">
        <f t="shared" si="189"/>
        <v>4.24</v>
      </c>
      <c r="AB285" s="1126">
        <f t="shared" si="190"/>
        <v>0</v>
      </c>
      <c r="AC285" s="1126">
        <f t="shared" si="191"/>
        <v>0</v>
      </c>
      <c r="AD285" s="1126">
        <f>VLOOKUP($H$9:$H$1807,TABULADOR!$D$6:$E$41,2,0)-VLOOKUP($G$9:$G$1807,TABULADOR!$D$6:$E$41,2,0)</f>
        <v>0</v>
      </c>
      <c r="AE285" s="1126">
        <f>ROUND((TABULADOR!$D$67)*(GLOBAL!$Y285)/2,)</f>
        <v>1</v>
      </c>
      <c r="AF285" s="1126">
        <f>ROUND(((TABULADOR!$D$67)*(GLOBAL!$Y285)/2)*2,2)</f>
        <v>1.75</v>
      </c>
      <c r="AG285" s="1119"/>
      <c r="AH285" s="1127">
        <f t="shared" si="188"/>
        <v>5.24</v>
      </c>
      <c r="AI285" s="1119" t="b">
        <f t="shared" si="177"/>
        <v>0</v>
      </c>
      <c r="AJ285" s="1126">
        <v>0</v>
      </c>
      <c r="AK285" s="1126">
        <v>11.5</v>
      </c>
      <c r="AL285" s="1126"/>
      <c r="AM285" s="1126"/>
      <c r="AN285" s="1127"/>
      <c r="AO285" s="1127">
        <f t="shared" si="192"/>
        <v>0.19</v>
      </c>
      <c r="AP285" s="1127">
        <f t="shared" si="193"/>
        <v>0.05</v>
      </c>
      <c r="AQ285" s="1127">
        <f t="shared" si="194"/>
        <v>0.02</v>
      </c>
      <c r="AR285" s="1126">
        <f t="shared" si="195"/>
        <v>0.16</v>
      </c>
      <c r="AS285" s="1127">
        <f t="shared" si="196"/>
        <v>0.43</v>
      </c>
      <c r="AT285" s="1127">
        <f t="shared" si="197"/>
        <v>0.1</v>
      </c>
      <c r="AU285" s="1127">
        <f t="shared" si="198"/>
        <v>0.08</v>
      </c>
      <c r="AV285" s="1126">
        <f t="shared" si="199"/>
        <v>0.16</v>
      </c>
      <c r="AW285" s="1126">
        <f t="shared" si="200"/>
        <v>18.489999999999998</v>
      </c>
      <c r="AX285" s="1126">
        <f t="shared" si="201"/>
        <v>0.26</v>
      </c>
      <c r="AY285" s="1127"/>
      <c r="AZ285" s="1126">
        <f t="shared" si="202"/>
        <v>0.93</v>
      </c>
      <c r="BA285" s="1128">
        <f t="shared" si="203"/>
        <v>18.23</v>
      </c>
      <c r="BB285" s="1130"/>
      <c r="BC285" s="1130"/>
      <c r="BD285" s="1126">
        <f t="shared" si="178"/>
        <v>0</v>
      </c>
      <c r="BE285" s="1126">
        <f t="shared" si="179"/>
        <v>0</v>
      </c>
      <c r="BF285" s="1126">
        <f t="shared" si="180"/>
        <v>0</v>
      </c>
      <c r="BG285" s="1126">
        <f t="shared" si="181"/>
        <v>0</v>
      </c>
      <c r="BH285" s="1131">
        <f t="shared" si="182"/>
        <v>0</v>
      </c>
      <c r="BI285" s="1126">
        <f t="shared" si="183"/>
        <v>0</v>
      </c>
      <c r="BJ285" s="1126">
        <f t="shared" si="184"/>
        <v>0</v>
      </c>
      <c r="BK285" s="1126">
        <f t="shared" si="185"/>
        <v>0</v>
      </c>
      <c r="BL285" s="1126">
        <f t="shared" si="186"/>
        <v>0</v>
      </c>
      <c r="BM285" s="1131">
        <f t="shared" si="187"/>
        <v>0</v>
      </c>
    </row>
    <row r="286" spans="1:83" ht="21" customHeight="1">
      <c r="A286" s="1113" t="s">
        <v>1119</v>
      </c>
      <c r="B286" s="1140" t="s">
        <v>970</v>
      </c>
      <c r="C286" s="1527">
        <v>21663106</v>
      </c>
      <c r="D286" s="1555" t="s">
        <v>2143</v>
      </c>
      <c r="E286" s="1540" t="s">
        <v>20</v>
      </c>
      <c r="F286" s="1113" t="s">
        <v>1731</v>
      </c>
      <c r="G286" s="1113" t="s">
        <v>27</v>
      </c>
      <c r="H286" s="1113" t="s">
        <v>27</v>
      </c>
      <c r="I286" s="1191" t="s">
        <v>1706</v>
      </c>
      <c r="J286" s="1174" t="s">
        <v>2351</v>
      </c>
      <c r="K286" s="1476">
        <v>44348</v>
      </c>
      <c r="L286" s="1470" t="s">
        <v>1732</v>
      </c>
      <c r="M286" s="1468"/>
      <c r="N286" s="1113" t="s">
        <v>914</v>
      </c>
      <c r="O286" s="1113" t="s">
        <v>70</v>
      </c>
      <c r="P286" s="1134" t="s">
        <v>63</v>
      </c>
      <c r="Q286" s="1113" t="s">
        <v>70</v>
      </c>
      <c r="R286" s="1119">
        <f>VLOOKUP($G$9:$G$816,TABULADOR!$D$6:$E$41,2,0)</f>
        <v>23.8</v>
      </c>
      <c r="S286" s="1120">
        <f t="shared" si="175"/>
        <v>0</v>
      </c>
      <c r="T286" s="1121">
        <v>0</v>
      </c>
      <c r="U286" s="1121">
        <f t="shared" si="176"/>
        <v>0</v>
      </c>
      <c r="V286" s="1122">
        <f>VLOOKUP($U286,TABULADOR!$A$51:$B$74,2)</f>
        <v>0</v>
      </c>
      <c r="W286" s="1122">
        <v>0</v>
      </c>
      <c r="X286" s="1123">
        <v>0</v>
      </c>
      <c r="Y286" s="1124">
        <v>0</v>
      </c>
      <c r="Z286" s="1511">
        <v>15</v>
      </c>
      <c r="AA286" s="1126">
        <f t="shared" si="189"/>
        <v>11.9</v>
      </c>
      <c r="AB286" s="1126">
        <f t="shared" si="190"/>
        <v>0</v>
      </c>
      <c r="AC286" s="1126">
        <f t="shared" si="191"/>
        <v>0</v>
      </c>
      <c r="AD286" s="1126">
        <f>VLOOKUP($H$9:$H$1807,TABULADOR!$D$6:$E$41,2,0)-VLOOKUP($G$9:$G$1807,TABULADOR!$D$6:$E$41,2,0)</f>
        <v>0</v>
      </c>
      <c r="AE286" s="1126">
        <f>ROUND((TABULADOR!$D$67)*(GLOBAL!$Y286)/2,)</f>
        <v>0</v>
      </c>
      <c r="AF286" s="1126">
        <f>ROUND(((TABULADOR!$D$67)*(GLOBAL!$Y286)/2)*2,2)</f>
        <v>0</v>
      </c>
      <c r="AG286" s="1119"/>
      <c r="AH286" s="1127">
        <f t="shared" si="188"/>
        <v>11.9</v>
      </c>
      <c r="AI286" s="1119" t="b">
        <f t="shared" si="177"/>
        <v>0</v>
      </c>
      <c r="AJ286" s="1126">
        <v>0</v>
      </c>
      <c r="AK286" s="1126">
        <v>11.5</v>
      </c>
      <c r="AL286" s="1126"/>
      <c r="AM286" s="1126"/>
      <c r="AN286" s="1127"/>
      <c r="AO286" s="1127">
        <f t="shared" si="192"/>
        <v>0.44</v>
      </c>
      <c r="AP286" s="1127">
        <f t="shared" si="193"/>
        <v>0.12</v>
      </c>
      <c r="AQ286" s="1127">
        <f t="shared" si="194"/>
        <v>0.05</v>
      </c>
      <c r="AR286" s="1126">
        <f t="shared" si="195"/>
        <v>0.36</v>
      </c>
      <c r="AS286" s="1127">
        <f t="shared" si="196"/>
        <v>0.99</v>
      </c>
      <c r="AT286" s="1127">
        <f t="shared" si="197"/>
        <v>0.24</v>
      </c>
      <c r="AU286" s="1127">
        <f t="shared" si="198"/>
        <v>0.2</v>
      </c>
      <c r="AV286" s="1126">
        <f t="shared" si="199"/>
        <v>0.36</v>
      </c>
      <c r="AW286" s="1126">
        <f t="shared" si="200"/>
        <v>23.4</v>
      </c>
      <c r="AX286" s="1126">
        <f t="shared" si="201"/>
        <v>0.61</v>
      </c>
      <c r="AY286" s="1127"/>
      <c r="AZ286" s="1126">
        <f t="shared" si="202"/>
        <v>2.15</v>
      </c>
      <c r="BA286" s="1128">
        <f t="shared" si="203"/>
        <v>22.79</v>
      </c>
      <c r="BB286" s="1130"/>
      <c r="BC286" s="1130"/>
      <c r="BD286" s="1126">
        <f t="shared" si="178"/>
        <v>0</v>
      </c>
      <c r="BE286" s="1126">
        <f t="shared" si="179"/>
        <v>0</v>
      </c>
      <c r="BF286" s="1126">
        <f t="shared" si="180"/>
        <v>0</v>
      </c>
      <c r="BG286" s="1126">
        <f t="shared" si="181"/>
        <v>0</v>
      </c>
      <c r="BH286" s="1131">
        <f t="shared" si="182"/>
        <v>0</v>
      </c>
      <c r="BI286" s="1126">
        <f t="shared" si="183"/>
        <v>0</v>
      </c>
      <c r="BJ286" s="1126">
        <f t="shared" si="184"/>
        <v>0</v>
      </c>
      <c r="BK286" s="1126">
        <f t="shared" si="185"/>
        <v>0</v>
      </c>
      <c r="BL286" s="1126">
        <f t="shared" si="186"/>
        <v>0</v>
      </c>
      <c r="BM286" s="1131">
        <f t="shared" si="187"/>
        <v>0</v>
      </c>
    </row>
    <row r="287" spans="1:83" ht="21" customHeight="1">
      <c r="A287" s="1113" t="s">
        <v>1119</v>
      </c>
      <c r="B287" s="1142" t="s">
        <v>972</v>
      </c>
      <c r="C287" s="1520">
        <v>23617211</v>
      </c>
      <c r="D287" s="1555" t="s">
        <v>926</v>
      </c>
      <c r="E287" s="1540" t="s">
        <v>34</v>
      </c>
      <c r="F287" s="1113" t="s">
        <v>1819</v>
      </c>
      <c r="G287" s="1113" t="s">
        <v>146</v>
      </c>
      <c r="H287" s="1113" t="s">
        <v>146</v>
      </c>
      <c r="I287" s="1174" t="s">
        <v>2292</v>
      </c>
      <c r="J287" s="1113" t="s">
        <v>991</v>
      </c>
      <c r="K287" s="1476">
        <v>44317</v>
      </c>
      <c r="L287" s="1463" t="s">
        <v>1733</v>
      </c>
      <c r="M287" s="1468"/>
      <c r="N287" s="1113" t="s">
        <v>914</v>
      </c>
      <c r="O287" s="1169" t="s">
        <v>25</v>
      </c>
      <c r="P287" s="1134" t="s">
        <v>63</v>
      </c>
      <c r="Q287" s="1113" t="s">
        <v>25</v>
      </c>
      <c r="R287" s="1119">
        <f>VLOOKUP($G$9:$G$816,TABULADOR!$D$6:$E$41,2,0)</f>
        <v>7</v>
      </c>
      <c r="S287" s="1120">
        <f t="shared" si="175"/>
        <v>0</v>
      </c>
      <c r="T287" s="1121">
        <v>0</v>
      </c>
      <c r="U287" s="1121">
        <f t="shared" si="176"/>
        <v>0</v>
      </c>
      <c r="V287" s="1122">
        <f>VLOOKUP($U287,TABULADOR!$A$51:$B$74,2)</f>
        <v>0</v>
      </c>
      <c r="W287" s="1122">
        <v>0</v>
      </c>
      <c r="X287" s="1123">
        <v>1</v>
      </c>
      <c r="Y287" s="1124">
        <v>1</v>
      </c>
      <c r="Z287" s="1511">
        <v>15</v>
      </c>
      <c r="AA287" s="1126">
        <f t="shared" si="189"/>
        <v>3.5</v>
      </c>
      <c r="AB287" s="1126">
        <f t="shared" si="190"/>
        <v>0</v>
      </c>
      <c r="AC287" s="1126">
        <f t="shared" si="191"/>
        <v>0</v>
      </c>
      <c r="AD287" s="1126">
        <f>VLOOKUP($H$9:$H$1807,TABULADOR!$D$6:$E$41,2,0)-VLOOKUP($G$9:$G$1807,TABULADOR!$D$6:$E$41,2,0)</f>
        <v>0</v>
      </c>
      <c r="AE287" s="1126">
        <f>ROUND((TABULADOR!$D$67)*(GLOBAL!$Y287)/2,)</f>
        <v>1</v>
      </c>
      <c r="AF287" s="1126">
        <f>ROUND(((TABULADOR!$D$67)*(GLOBAL!$Y287)/2)*2,2)</f>
        <v>1.75</v>
      </c>
      <c r="AG287" s="1119"/>
      <c r="AH287" s="1127">
        <f t="shared" si="188"/>
        <v>4.5</v>
      </c>
      <c r="AI287" s="1119" t="b">
        <f t="shared" si="177"/>
        <v>0</v>
      </c>
      <c r="AJ287" s="1126">
        <v>0</v>
      </c>
      <c r="AK287" s="1126">
        <v>11.5</v>
      </c>
      <c r="AL287" s="1126"/>
      <c r="AM287" s="1126"/>
      <c r="AN287" s="1127"/>
      <c r="AO287" s="1127">
        <f t="shared" si="192"/>
        <v>0.17</v>
      </c>
      <c r="AP287" s="1127">
        <f t="shared" si="193"/>
        <v>0.05</v>
      </c>
      <c r="AQ287" s="1127">
        <f t="shared" si="194"/>
        <v>0.02</v>
      </c>
      <c r="AR287" s="1126">
        <f t="shared" si="195"/>
        <v>0.14000000000000001</v>
      </c>
      <c r="AS287" s="1127">
        <f t="shared" si="196"/>
        <v>0.38</v>
      </c>
      <c r="AT287" s="1127">
        <f t="shared" si="197"/>
        <v>0.09</v>
      </c>
      <c r="AU287" s="1127">
        <f t="shared" si="198"/>
        <v>0.08</v>
      </c>
      <c r="AV287" s="1126">
        <f t="shared" si="199"/>
        <v>0.14000000000000001</v>
      </c>
      <c r="AW287" s="1126">
        <f t="shared" si="200"/>
        <v>17.75</v>
      </c>
      <c r="AX287" s="1126">
        <f t="shared" si="201"/>
        <v>0.24</v>
      </c>
      <c r="AY287" s="1127"/>
      <c r="AZ287" s="1126">
        <f t="shared" si="202"/>
        <v>0.83</v>
      </c>
      <c r="BA287" s="1128">
        <f t="shared" si="203"/>
        <v>17.510000000000002</v>
      </c>
      <c r="BB287" s="1130"/>
      <c r="BC287" s="1130"/>
      <c r="BD287" s="1126">
        <f t="shared" si="178"/>
        <v>0</v>
      </c>
      <c r="BE287" s="1126">
        <f t="shared" si="179"/>
        <v>0</v>
      </c>
      <c r="BF287" s="1126">
        <f t="shared" si="180"/>
        <v>0</v>
      </c>
      <c r="BG287" s="1126">
        <f t="shared" si="181"/>
        <v>0</v>
      </c>
      <c r="BH287" s="1131">
        <f t="shared" si="182"/>
        <v>0</v>
      </c>
      <c r="BI287" s="1126">
        <f t="shared" si="183"/>
        <v>0</v>
      </c>
      <c r="BJ287" s="1126">
        <f t="shared" si="184"/>
        <v>0</v>
      </c>
      <c r="BK287" s="1126">
        <f t="shared" si="185"/>
        <v>0</v>
      </c>
      <c r="BL287" s="1126">
        <f t="shared" si="186"/>
        <v>0</v>
      </c>
      <c r="BM287" s="1131">
        <f t="shared" si="187"/>
        <v>0</v>
      </c>
    </row>
    <row r="288" spans="1:83" ht="21" customHeight="1">
      <c r="A288" s="1113" t="s">
        <v>1119</v>
      </c>
      <c r="B288" s="1140" t="s">
        <v>970</v>
      </c>
      <c r="C288" s="1527">
        <v>26719590</v>
      </c>
      <c r="D288" s="1555" t="s">
        <v>1734</v>
      </c>
      <c r="E288" s="1540" t="s">
        <v>34</v>
      </c>
      <c r="F288" s="1113" t="s">
        <v>1735</v>
      </c>
      <c r="G288" s="1113" t="s">
        <v>27</v>
      </c>
      <c r="H288" s="1113" t="s">
        <v>27</v>
      </c>
      <c r="I288" s="1174" t="s">
        <v>1736</v>
      </c>
      <c r="J288" s="1174" t="s">
        <v>2351</v>
      </c>
      <c r="K288" s="1476">
        <v>44378</v>
      </c>
      <c r="L288" s="1470" t="s">
        <v>1737</v>
      </c>
      <c r="M288" s="1464"/>
      <c r="N288" s="1113" t="s">
        <v>914</v>
      </c>
      <c r="O288" s="1113" t="s">
        <v>50</v>
      </c>
      <c r="P288" s="1113" t="s">
        <v>1789</v>
      </c>
      <c r="Q288" s="1113" t="s">
        <v>50</v>
      </c>
      <c r="R288" s="1119">
        <f>VLOOKUP($G$9:$G$816,TABULADOR!$D$6:$E$41,2,0)</f>
        <v>23.8</v>
      </c>
      <c r="S288" s="1120">
        <f t="shared" si="175"/>
        <v>0</v>
      </c>
      <c r="T288" s="1121">
        <v>0</v>
      </c>
      <c r="U288" s="1121">
        <f t="shared" si="176"/>
        <v>0</v>
      </c>
      <c r="V288" s="1122">
        <f>VLOOKUP($U288,TABULADOR!$A$51:$B$74,2)</f>
        <v>0</v>
      </c>
      <c r="W288" s="1122">
        <v>0</v>
      </c>
      <c r="X288" s="1123">
        <v>0</v>
      </c>
      <c r="Y288" s="1124">
        <v>0</v>
      </c>
      <c r="Z288" s="1511">
        <v>15</v>
      </c>
      <c r="AA288" s="1126">
        <f t="shared" si="189"/>
        <v>11.9</v>
      </c>
      <c r="AB288" s="1126">
        <f t="shared" si="190"/>
        <v>0</v>
      </c>
      <c r="AC288" s="1126">
        <f t="shared" si="191"/>
        <v>0</v>
      </c>
      <c r="AD288" s="1126">
        <f>VLOOKUP($H$9:$H$1807,TABULADOR!$D$6:$E$41,2,0)-VLOOKUP($G$9:$G$1807,TABULADOR!$D$6:$E$41,2,0)</f>
        <v>0</v>
      </c>
      <c r="AE288" s="1126">
        <f>ROUND((TABULADOR!$D$67)*(GLOBAL!$Y288)/2,)</f>
        <v>0</v>
      </c>
      <c r="AF288" s="1126">
        <f>ROUND(((TABULADOR!$D$67)*(GLOBAL!$Y288)/2)*2,2)</f>
        <v>0</v>
      </c>
      <c r="AG288" s="1119"/>
      <c r="AH288" s="1127">
        <f t="shared" si="188"/>
        <v>11.9</v>
      </c>
      <c r="AI288" s="1119" t="b">
        <f t="shared" si="177"/>
        <v>0</v>
      </c>
      <c r="AJ288" s="1126">
        <v>0</v>
      </c>
      <c r="AK288" s="1126">
        <v>11.5</v>
      </c>
      <c r="AL288" s="1126"/>
      <c r="AM288" s="1126"/>
      <c r="AN288" s="1127"/>
      <c r="AO288" s="1127">
        <f t="shared" si="192"/>
        <v>0.44</v>
      </c>
      <c r="AP288" s="1127">
        <f t="shared" si="193"/>
        <v>0.12</v>
      </c>
      <c r="AQ288" s="1127">
        <f t="shared" si="194"/>
        <v>0.05</v>
      </c>
      <c r="AR288" s="1126">
        <f t="shared" si="195"/>
        <v>0.36</v>
      </c>
      <c r="AS288" s="1127">
        <f t="shared" si="196"/>
        <v>0.99</v>
      </c>
      <c r="AT288" s="1127">
        <f t="shared" si="197"/>
        <v>0.24</v>
      </c>
      <c r="AU288" s="1127">
        <f t="shared" si="198"/>
        <v>0.2</v>
      </c>
      <c r="AV288" s="1126">
        <f t="shared" si="199"/>
        <v>0.36</v>
      </c>
      <c r="AW288" s="1126">
        <f t="shared" si="200"/>
        <v>23.4</v>
      </c>
      <c r="AX288" s="1126">
        <f t="shared" si="201"/>
        <v>0.61</v>
      </c>
      <c r="AY288" s="1127"/>
      <c r="AZ288" s="1126">
        <f t="shared" si="202"/>
        <v>2.15</v>
      </c>
      <c r="BA288" s="1128">
        <f t="shared" si="203"/>
        <v>22.79</v>
      </c>
      <c r="BB288" s="1130"/>
      <c r="BC288" s="1130"/>
      <c r="BD288" s="1126">
        <f t="shared" si="178"/>
        <v>0</v>
      </c>
      <c r="BE288" s="1126">
        <f t="shared" si="179"/>
        <v>0</v>
      </c>
      <c r="BF288" s="1126">
        <f t="shared" si="180"/>
        <v>0</v>
      </c>
      <c r="BG288" s="1126">
        <f t="shared" si="181"/>
        <v>0</v>
      </c>
      <c r="BH288" s="1131">
        <f t="shared" si="182"/>
        <v>0</v>
      </c>
      <c r="BI288" s="1126">
        <f t="shared" si="183"/>
        <v>0</v>
      </c>
      <c r="BJ288" s="1126">
        <f t="shared" si="184"/>
        <v>0</v>
      </c>
      <c r="BK288" s="1126">
        <f t="shared" si="185"/>
        <v>0</v>
      </c>
      <c r="BL288" s="1126">
        <f t="shared" si="186"/>
        <v>0</v>
      </c>
      <c r="BM288" s="1131">
        <f t="shared" si="187"/>
        <v>0</v>
      </c>
    </row>
    <row r="289" spans="1:65" ht="21" customHeight="1">
      <c r="A289" s="1113" t="s">
        <v>1119</v>
      </c>
      <c r="B289" s="1142" t="s">
        <v>1679</v>
      </c>
      <c r="C289" s="1519">
        <v>3663079</v>
      </c>
      <c r="D289" s="1558" t="s">
        <v>1753</v>
      </c>
      <c r="E289" s="1540" t="s">
        <v>20</v>
      </c>
      <c r="F289" s="1234" t="s">
        <v>289</v>
      </c>
      <c r="G289" s="1113" t="s">
        <v>596</v>
      </c>
      <c r="H289" s="1113" t="s">
        <v>596</v>
      </c>
      <c r="I289" s="1174" t="s">
        <v>2292</v>
      </c>
      <c r="J289" s="1113" t="s">
        <v>991</v>
      </c>
      <c r="K289" s="1467">
        <v>44384</v>
      </c>
      <c r="L289" s="1477" t="s">
        <v>1884</v>
      </c>
      <c r="M289" s="1468"/>
      <c r="N289" s="1146" t="s">
        <v>914</v>
      </c>
      <c r="O289" s="1113" t="s">
        <v>1714</v>
      </c>
      <c r="P289" s="1134" t="s">
        <v>63</v>
      </c>
      <c r="Q289" s="1113" t="s">
        <v>25</v>
      </c>
      <c r="R289" s="1119">
        <f>VLOOKUP($G$9:$G$816,TABULADOR!$D$6:$E$41,2,0)</f>
        <v>8.484</v>
      </c>
      <c r="S289" s="1120">
        <f t="shared" si="175"/>
        <v>0</v>
      </c>
      <c r="T289" s="1121">
        <v>0</v>
      </c>
      <c r="U289" s="1121">
        <f t="shared" si="176"/>
        <v>0</v>
      </c>
      <c r="V289" s="1122">
        <f>VLOOKUP($U289,TABULADOR!$A$51:$B$74,2)</f>
        <v>0</v>
      </c>
      <c r="W289" s="1122">
        <v>0</v>
      </c>
      <c r="X289" s="1123">
        <v>0</v>
      </c>
      <c r="Y289" s="1124">
        <v>0</v>
      </c>
      <c r="Z289" s="1511">
        <v>15</v>
      </c>
      <c r="AA289" s="1126">
        <f t="shared" si="189"/>
        <v>4.24</v>
      </c>
      <c r="AB289" s="1126">
        <f t="shared" si="190"/>
        <v>0</v>
      </c>
      <c r="AC289" s="1126">
        <f t="shared" si="191"/>
        <v>0</v>
      </c>
      <c r="AD289" s="1126">
        <f>VLOOKUP($H$9:$H$1807,TABULADOR!$D$6:$E$41,2,0)-VLOOKUP($G$9:$G$1807,TABULADOR!$D$6:$E$41,2,0)</f>
        <v>0</v>
      </c>
      <c r="AE289" s="1126">
        <f>ROUND((TABULADOR!$D$67)*(GLOBAL!$Y289)/2,)</f>
        <v>0</v>
      </c>
      <c r="AF289" s="1126">
        <f>ROUND(((TABULADOR!$D$67)*(GLOBAL!$Y289)/2)*2,2)</f>
        <v>0</v>
      </c>
      <c r="AG289" s="1119"/>
      <c r="AH289" s="1127">
        <f t="shared" si="188"/>
        <v>4.24</v>
      </c>
      <c r="AI289" s="1119" t="b">
        <f t="shared" si="177"/>
        <v>0</v>
      </c>
      <c r="AJ289" s="1126">
        <v>0</v>
      </c>
      <c r="AK289" s="1126">
        <v>11.5</v>
      </c>
      <c r="AL289" s="1126"/>
      <c r="AM289" s="1512"/>
      <c r="AN289" s="1127"/>
      <c r="AO289" s="1127">
        <f t="shared" si="192"/>
        <v>0.16</v>
      </c>
      <c r="AP289" s="1127">
        <f t="shared" si="193"/>
        <v>0.04</v>
      </c>
      <c r="AQ289" s="1127">
        <f t="shared" si="194"/>
        <v>0.02</v>
      </c>
      <c r="AR289" s="1126">
        <f t="shared" si="195"/>
        <v>0.13</v>
      </c>
      <c r="AS289" s="1127">
        <f t="shared" si="196"/>
        <v>0.36</v>
      </c>
      <c r="AT289" s="1127">
        <f t="shared" si="197"/>
        <v>0.08</v>
      </c>
      <c r="AU289" s="1127">
        <f t="shared" si="198"/>
        <v>0.08</v>
      </c>
      <c r="AV289" s="1126">
        <f t="shared" si="199"/>
        <v>0.13</v>
      </c>
      <c r="AW289" s="1126">
        <f t="shared" si="200"/>
        <v>15.74</v>
      </c>
      <c r="AX289" s="1126">
        <f t="shared" si="201"/>
        <v>0.22</v>
      </c>
      <c r="AY289" s="1127"/>
      <c r="AZ289" s="1126">
        <f t="shared" si="202"/>
        <v>0.78</v>
      </c>
      <c r="BA289" s="1128">
        <f t="shared" si="203"/>
        <v>15.52</v>
      </c>
      <c r="BB289" s="1130"/>
      <c r="BC289" s="1130"/>
      <c r="BD289" s="1126">
        <f t="shared" si="178"/>
        <v>0</v>
      </c>
      <c r="BE289" s="1126">
        <f t="shared" si="179"/>
        <v>0</v>
      </c>
      <c r="BF289" s="1126">
        <f t="shared" si="180"/>
        <v>0</v>
      </c>
      <c r="BG289" s="1126">
        <f t="shared" si="181"/>
        <v>0</v>
      </c>
      <c r="BH289" s="1131">
        <f t="shared" si="182"/>
        <v>0</v>
      </c>
      <c r="BI289" s="1126">
        <f t="shared" si="183"/>
        <v>0</v>
      </c>
      <c r="BJ289" s="1126">
        <f t="shared" si="184"/>
        <v>0</v>
      </c>
      <c r="BK289" s="1126">
        <f t="shared" si="185"/>
        <v>0</v>
      </c>
      <c r="BL289" s="1126">
        <f t="shared" si="186"/>
        <v>0</v>
      </c>
      <c r="BM289" s="1131">
        <f t="shared" si="187"/>
        <v>0</v>
      </c>
    </row>
    <row r="290" spans="1:65" ht="21" customHeight="1">
      <c r="A290" s="1113" t="s">
        <v>1119</v>
      </c>
      <c r="B290" s="1142" t="s">
        <v>1679</v>
      </c>
      <c r="C290" s="1519">
        <v>8552874</v>
      </c>
      <c r="D290" s="1554" t="s">
        <v>1754</v>
      </c>
      <c r="E290" s="1540" t="s">
        <v>20</v>
      </c>
      <c r="F290" s="1260" t="s">
        <v>289</v>
      </c>
      <c r="G290" s="1113" t="s">
        <v>596</v>
      </c>
      <c r="H290" s="1113" t="s">
        <v>596</v>
      </c>
      <c r="I290" s="1174" t="s">
        <v>2292</v>
      </c>
      <c r="J290" s="1113" t="s">
        <v>991</v>
      </c>
      <c r="K290" s="1460">
        <v>44384</v>
      </c>
      <c r="L290" s="1485"/>
      <c r="M290" s="1216" t="s">
        <v>1758</v>
      </c>
      <c r="N290" s="1113" t="s">
        <v>153</v>
      </c>
      <c r="O290" s="1113" t="s">
        <v>1714</v>
      </c>
      <c r="P290" s="1134" t="s">
        <v>63</v>
      </c>
      <c r="Q290" s="1113" t="s">
        <v>25</v>
      </c>
      <c r="R290" s="1119">
        <f>VLOOKUP($G$9:$G$816,TABULADOR!$D$6:$E$41,2,0)</f>
        <v>8.484</v>
      </c>
      <c r="S290" s="1120">
        <f t="shared" si="175"/>
        <v>0</v>
      </c>
      <c r="T290" s="1121">
        <v>0</v>
      </c>
      <c r="U290" s="1121">
        <f t="shared" si="176"/>
        <v>0</v>
      </c>
      <c r="V290" s="1122">
        <f>VLOOKUP($U290,TABULADOR!$A$51:$B$74,2)</f>
        <v>0</v>
      </c>
      <c r="W290" s="1122">
        <v>0</v>
      </c>
      <c r="X290" s="1123">
        <v>0</v>
      </c>
      <c r="Y290" s="1124">
        <v>0</v>
      </c>
      <c r="Z290" s="1511">
        <v>15</v>
      </c>
      <c r="AA290" s="1126">
        <f t="shared" si="189"/>
        <v>4.24</v>
      </c>
      <c r="AB290" s="1126">
        <f t="shared" si="190"/>
        <v>0</v>
      </c>
      <c r="AC290" s="1126">
        <f t="shared" si="191"/>
        <v>0</v>
      </c>
      <c r="AD290" s="1126">
        <f>VLOOKUP($H$9:$H$1807,TABULADOR!$D$6:$E$41,2,0)-VLOOKUP($G$9:$G$1807,TABULADOR!$D$6:$E$41,2,0)</f>
        <v>0</v>
      </c>
      <c r="AE290" s="1126">
        <f>ROUND((TABULADOR!$D$67)*(GLOBAL!$Y290)/2,)</f>
        <v>0</v>
      </c>
      <c r="AF290" s="1126">
        <f>ROUND(((TABULADOR!$D$67)*(GLOBAL!$Y290)/2)*2,2)</f>
        <v>0</v>
      </c>
      <c r="AG290" s="1119"/>
      <c r="AH290" s="1127">
        <f t="shared" si="188"/>
        <v>4.24</v>
      </c>
      <c r="AI290" s="1119" t="b">
        <f t="shared" si="177"/>
        <v>0</v>
      </c>
      <c r="AJ290" s="1126">
        <v>0</v>
      </c>
      <c r="AK290" s="1126">
        <v>11.5</v>
      </c>
      <c r="AL290" s="1126"/>
      <c r="AM290" s="1126"/>
      <c r="AN290" s="1127"/>
      <c r="AO290" s="1127">
        <f t="shared" si="192"/>
        <v>0.16</v>
      </c>
      <c r="AP290" s="1127">
        <f t="shared" si="193"/>
        <v>0.04</v>
      </c>
      <c r="AQ290" s="1127">
        <f t="shared" si="194"/>
        <v>0.02</v>
      </c>
      <c r="AR290" s="1126">
        <f t="shared" si="195"/>
        <v>0.13</v>
      </c>
      <c r="AS290" s="1127">
        <f t="shared" si="196"/>
        <v>0.36</v>
      </c>
      <c r="AT290" s="1127">
        <f t="shared" si="197"/>
        <v>0.08</v>
      </c>
      <c r="AU290" s="1127">
        <f t="shared" si="198"/>
        <v>0.08</v>
      </c>
      <c r="AV290" s="1126">
        <f t="shared" si="199"/>
        <v>0.13</v>
      </c>
      <c r="AW290" s="1126">
        <f t="shared" si="200"/>
        <v>15.74</v>
      </c>
      <c r="AX290" s="1126">
        <f t="shared" si="201"/>
        <v>0.22</v>
      </c>
      <c r="AY290" s="1127"/>
      <c r="AZ290" s="1126">
        <f t="shared" si="202"/>
        <v>0.78</v>
      </c>
      <c r="BA290" s="1128">
        <f t="shared" si="203"/>
        <v>15.52</v>
      </c>
      <c r="BB290" s="1130"/>
      <c r="BC290" s="1130"/>
      <c r="BD290" s="1126">
        <f t="shared" si="178"/>
        <v>0</v>
      </c>
      <c r="BE290" s="1126">
        <f t="shared" si="179"/>
        <v>0</v>
      </c>
      <c r="BF290" s="1126">
        <f t="shared" si="180"/>
        <v>0</v>
      </c>
      <c r="BG290" s="1126">
        <f t="shared" si="181"/>
        <v>0</v>
      </c>
      <c r="BH290" s="1131">
        <f t="shared" si="182"/>
        <v>0</v>
      </c>
      <c r="BI290" s="1126">
        <f t="shared" si="183"/>
        <v>0</v>
      </c>
      <c r="BJ290" s="1126">
        <f t="shared" si="184"/>
        <v>0</v>
      </c>
      <c r="BK290" s="1126">
        <f t="shared" si="185"/>
        <v>0</v>
      </c>
      <c r="BL290" s="1126">
        <f t="shared" si="186"/>
        <v>0</v>
      </c>
      <c r="BM290" s="1131">
        <f t="shared" si="187"/>
        <v>0</v>
      </c>
    </row>
    <row r="291" spans="1:65" ht="21" customHeight="1">
      <c r="A291" s="1113" t="s">
        <v>1119</v>
      </c>
      <c r="B291" s="1142" t="s">
        <v>1679</v>
      </c>
      <c r="C291" s="1519">
        <v>83758303</v>
      </c>
      <c r="D291" s="1554" t="s">
        <v>1755</v>
      </c>
      <c r="E291" s="1540" t="s">
        <v>20</v>
      </c>
      <c r="F291" s="1260" t="s">
        <v>289</v>
      </c>
      <c r="G291" s="1113" t="s">
        <v>596</v>
      </c>
      <c r="H291" s="1113" t="s">
        <v>596</v>
      </c>
      <c r="I291" s="1174" t="s">
        <v>2292</v>
      </c>
      <c r="J291" s="1113" t="s">
        <v>991</v>
      </c>
      <c r="K291" s="1460">
        <v>44384</v>
      </c>
      <c r="L291" s="1485"/>
      <c r="M291" s="1216" t="s">
        <v>1921</v>
      </c>
      <c r="N291" s="1113" t="s">
        <v>455</v>
      </c>
      <c r="O291" s="1113" t="s">
        <v>1714</v>
      </c>
      <c r="P291" s="1134" t="s">
        <v>63</v>
      </c>
      <c r="Q291" s="1113" t="s">
        <v>25</v>
      </c>
      <c r="R291" s="1119">
        <f>VLOOKUP($G$9:$G$816,TABULADOR!$D$6:$E$41,2,0)</f>
        <v>8.484</v>
      </c>
      <c r="S291" s="1120">
        <f t="shared" ref="S291:S322" si="204">DATEDIF($K291,$M$2,"Y")</f>
        <v>0</v>
      </c>
      <c r="T291" s="1121">
        <v>0</v>
      </c>
      <c r="U291" s="1121">
        <f t="shared" ref="U291:U322" si="205">$S291+$T291</f>
        <v>0</v>
      </c>
      <c r="V291" s="1122">
        <f>VLOOKUP($U291,TABULADOR!$A$51:$B$74,2)</f>
        <v>0</v>
      </c>
      <c r="W291" s="1122">
        <v>0</v>
      </c>
      <c r="X291" s="1123">
        <v>0</v>
      </c>
      <c r="Y291" s="1124">
        <v>0</v>
      </c>
      <c r="Z291" s="1511">
        <v>15</v>
      </c>
      <c r="AA291" s="1126">
        <f t="shared" si="189"/>
        <v>4.24</v>
      </c>
      <c r="AB291" s="1126">
        <f t="shared" si="190"/>
        <v>0</v>
      </c>
      <c r="AC291" s="1126">
        <f t="shared" si="191"/>
        <v>0</v>
      </c>
      <c r="AD291" s="1126">
        <f>VLOOKUP($H$9:$H$1807,TABULADOR!$D$6:$E$41,2,0)-VLOOKUP($G$9:$G$1807,TABULADOR!$D$6:$E$41,2,0)</f>
        <v>0</v>
      </c>
      <c r="AE291" s="1126">
        <f>ROUND((TABULADOR!$D$67)*(GLOBAL!$Y291)/2,)</f>
        <v>0</v>
      </c>
      <c r="AF291" s="1126">
        <f>ROUND(((TABULADOR!$D$67)*(GLOBAL!$Y291)/2)*2,2)</f>
        <v>0</v>
      </c>
      <c r="AG291" s="1119"/>
      <c r="AH291" s="1127">
        <f t="shared" si="188"/>
        <v>4.24</v>
      </c>
      <c r="AI291" s="1119" t="b">
        <f t="shared" ref="AI291:AI322" si="206">IF($S291&gt;=1,IF(MONTH($M$2)=MONTH($K291),(((($AA291+$AB291+$AC291+$AD291)*2)/30)*50),0))</f>
        <v>0</v>
      </c>
      <c r="AJ291" s="1126">
        <v>0</v>
      </c>
      <c r="AK291" s="1126">
        <v>11.5</v>
      </c>
      <c r="AL291" s="1126"/>
      <c r="AM291" s="1126"/>
      <c r="AN291" s="1127"/>
      <c r="AO291" s="1127">
        <f t="shared" si="192"/>
        <v>0.16</v>
      </c>
      <c r="AP291" s="1127">
        <f t="shared" si="193"/>
        <v>0.04</v>
      </c>
      <c r="AQ291" s="1127">
        <f t="shared" si="194"/>
        <v>0.02</v>
      </c>
      <c r="AR291" s="1126">
        <f t="shared" si="195"/>
        <v>0.13</v>
      </c>
      <c r="AS291" s="1127">
        <f t="shared" si="196"/>
        <v>0.36</v>
      </c>
      <c r="AT291" s="1127">
        <f t="shared" si="197"/>
        <v>0.08</v>
      </c>
      <c r="AU291" s="1127">
        <f t="shared" si="198"/>
        <v>0.08</v>
      </c>
      <c r="AV291" s="1126">
        <f t="shared" si="199"/>
        <v>0.13</v>
      </c>
      <c r="AW291" s="1126">
        <f t="shared" si="200"/>
        <v>15.74</v>
      </c>
      <c r="AX291" s="1126">
        <f t="shared" si="201"/>
        <v>0.22</v>
      </c>
      <c r="AY291" s="1127"/>
      <c r="AZ291" s="1126">
        <f t="shared" si="202"/>
        <v>0.78</v>
      </c>
      <c r="BA291" s="1128">
        <f t="shared" si="203"/>
        <v>15.52</v>
      </c>
      <c r="BB291" s="1130"/>
      <c r="BC291" s="1130"/>
      <c r="BD291" s="1126">
        <f t="shared" ref="BD291:BD322" si="207">($AM291*$BO$5/$BO$6*$BO$7*$BO$8)</f>
        <v>0</v>
      </c>
      <c r="BE291" s="1126">
        <f t="shared" ref="BE291:BE322" si="208">($AM291)*$BQ$2</f>
        <v>0</v>
      </c>
      <c r="BF291" s="1126">
        <f t="shared" ref="BF291:BF322" si="209">($AM291*$BQ$5/$BQ$6*$BQ$7*$BQ$8)</f>
        <v>0</v>
      </c>
      <c r="BG291" s="1126">
        <f t="shared" ref="BG291:BG322" si="210">$AM291*$BS$2</f>
        <v>0</v>
      </c>
      <c r="BH291" s="1131">
        <f t="shared" ref="BH291:BH322" si="211">SUM(BD291:BF291)</f>
        <v>0</v>
      </c>
      <c r="BI291" s="1126">
        <f t="shared" ref="BI291:BI322" si="212">$BD291*$BP$2/$BO$2</f>
        <v>0</v>
      </c>
      <c r="BJ291" s="1126">
        <f t="shared" ref="BJ291:BJ322" si="213">($AM291)*$BR$2</f>
        <v>0</v>
      </c>
      <c r="BK291" s="1126">
        <f t="shared" ref="BK291:BK322" si="214">$BF291*$BT$2/$BU$2</f>
        <v>0</v>
      </c>
      <c r="BL291" s="1126">
        <f t="shared" ref="BL291:BL322" si="215">$AM291*$BS$2</f>
        <v>0</v>
      </c>
      <c r="BM291" s="1131">
        <f t="shared" ref="BM291:BM322" si="216">SUM(BI291:BL291)+BG291</f>
        <v>0</v>
      </c>
    </row>
    <row r="292" spans="1:65" ht="21" customHeight="1">
      <c r="A292" s="1113" t="s">
        <v>1119</v>
      </c>
      <c r="B292" s="1142" t="s">
        <v>972</v>
      </c>
      <c r="C292" s="1523">
        <v>19221075</v>
      </c>
      <c r="D292" s="1555" t="s">
        <v>1756</v>
      </c>
      <c r="E292" s="1540" t="s">
        <v>34</v>
      </c>
      <c r="F292" s="1260" t="s">
        <v>104</v>
      </c>
      <c r="G292" s="1113" t="s">
        <v>252</v>
      </c>
      <c r="H292" s="1113" t="s">
        <v>252</v>
      </c>
      <c r="I292" s="1191" t="s">
        <v>1706</v>
      </c>
      <c r="J292" s="1113" t="s">
        <v>991</v>
      </c>
      <c r="K292" s="1467">
        <v>44383</v>
      </c>
      <c r="L292" s="1216" t="s">
        <v>1759</v>
      </c>
      <c r="M292" s="1468"/>
      <c r="N292" s="1146" t="s">
        <v>914</v>
      </c>
      <c r="O292" s="1113" t="s">
        <v>70</v>
      </c>
      <c r="P292" s="1113" t="s">
        <v>1789</v>
      </c>
      <c r="Q292" s="1113" t="s">
        <v>70</v>
      </c>
      <c r="R292" s="1119">
        <f>VLOOKUP($G$9:$G$816,TABULADOR!$D$6:$E$41,2,0)</f>
        <v>15.96</v>
      </c>
      <c r="S292" s="1120">
        <f t="shared" si="204"/>
        <v>0</v>
      </c>
      <c r="T292" s="1121">
        <v>0</v>
      </c>
      <c r="U292" s="1121">
        <f t="shared" si="205"/>
        <v>0</v>
      </c>
      <c r="V292" s="1122">
        <f>VLOOKUP($U292,TABULADOR!$A$51:$B$74,2)</f>
        <v>0</v>
      </c>
      <c r="W292" s="1122">
        <v>0</v>
      </c>
      <c r="X292" s="1123">
        <v>1</v>
      </c>
      <c r="Y292" s="1124">
        <v>1</v>
      </c>
      <c r="Z292" s="1511">
        <v>15</v>
      </c>
      <c r="AA292" s="1126">
        <f t="shared" si="189"/>
        <v>7.98</v>
      </c>
      <c r="AB292" s="1126">
        <f t="shared" si="190"/>
        <v>0</v>
      </c>
      <c r="AC292" s="1126">
        <f t="shared" si="191"/>
        <v>0</v>
      </c>
      <c r="AD292" s="1126">
        <f>VLOOKUP($H$9:$H$1807,TABULADOR!$D$6:$E$41,2,0)-VLOOKUP($G$9:$G$1807,TABULADOR!$D$6:$E$41,2,0)</f>
        <v>0</v>
      </c>
      <c r="AE292" s="1126">
        <f>ROUND((TABULADOR!$D$67)*(GLOBAL!$Y292)/2,)</f>
        <v>1</v>
      </c>
      <c r="AF292" s="1126">
        <f>ROUND(((TABULADOR!$D$67)*(GLOBAL!$Y292)/2)*2,2)</f>
        <v>1.75</v>
      </c>
      <c r="AG292" s="1119"/>
      <c r="AH292" s="1127">
        <f t="shared" si="188"/>
        <v>8.98</v>
      </c>
      <c r="AI292" s="1119" t="b">
        <f t="shared" si="206"/>
        <v>0</v>
      </c>
      <c r="AJ292" s="1126">
        <v>0</v>
      </c>
      <c r="AK292" s="1126">
        <v>11.5</v>
      </c>
      <c r="AL292" s="1126"/>
      <c r="AM292" s="1126"/>
      <c r="AN292" s="1127"/>
      <c r="AO292" s="1127">
        <f t="shared" si="192"/>
        <v>0.33</v>
      </c>
      <c r="AP292" s="1127">
        <f t="shared" si="193"/>
        <v>0.09</v>
      </c>
      <c r="AQ292" s="1127">
        <f t="shared" si="194"/>
        <v>0.04</v>
      </c>
      <c r="AR292" s="1126">
        <f t="shared" si="195"/>
        <v>0.27</v>
      </c>
      <c r="AS292" s="1127">
        <f t="shared" si="196"/>
        <v>0.74</v>
      </c>
      <c r="AT292" s="1127">
        <f t="shared" si="197"/>
        <v>0.18</v>
      </c>
      <c r="AU292" s="1127">
        <f t="shared" si="198"/>
        <v>0.16</v>
      </c>
      <c r="AV292" s="1126">
        <f t="shared" si="199"/>
        <v>0.27</v>
      </c>
      <c r="AW292" s="1126">
        <f t="shared" si="200"/>
        <v>22.23</v>
      </c>
      <c r="AX292" s="1126">
        <f t="shared" si="201"/>
        <v>0.46</v>
      </c>
      <c r="AY292" s="1127"/>
      <c r="AZ292" s="1126">
        <f t="shared" si="202"/>
        <v>1.62</v>
      </c>
      <c r="BA292" s="1128">
        <f t="shared" si="203"/>
        <v>21.77</v>
      </c>
      <c r="BB292" s="1130"/>
      <c r="BC292" s="1130"/>
      <c r="BD292" s="1126">
        <f t="shared" si="207"/>
        <v>0</v>
      </c>
      <c r="BE292" s="1126">
        <f t="shared" si="208"/>
        <v>0</v>
      </c>
      <c r="BF292" s="1126">
        <f t="shared" si="209"/>
        <v>0</v>
      </c>
      <c r="BG292" s="1126">
        <f t="shared" si="210"/>
        <v>0</v>
      </c>
      <c r="BH292" s="1131">
        <f t="shared" si="211"/>
        <v>0</v>
      </c>
      <c r="BI292" s="1126">
        <f t="shared" si="212"/>
        <v>0</v>
      </c>
      <c r="BJ292" s="1126">
        <f t="shared" si="213"/>
        <v>0</v>
      </c>
      <c r="BK292" s="1126">
        <f t="shared" si="214"/>
        <v>0</v>
      </c>
      <c r="BL292" s="1126">
        <f t="shared" si="215"/>
        <v>0</v>
      </c>
      <c r="BM292" s="1131">
        <f t="shared" si="216"/>
        <v>0</v>
      </c>
    </row>
    <row r="293" spans="1:65" ht="21" customHeight="1">
      <c r="A293" s="1113" t="s">
        <v>1119</v>
      </c>
      <c r="B293" s="1142" t="s">
        <v>972</v>
      </c>
      <c r="C293" s="1530">
        <v>29957830</v>
      </c>
      <c r="D293" s="1555" t="s">
        <v>1780</v>
      </c>
      <c r="E293" s="1540" t="s">
        <v>20</v>
      </c>
      <c r="F293" s="1260" t="s">
        <v>104</v>
      </c>
      <c r="G293" s="1216" t="s">
        <v>146</v>
      </c>
      <c r="H293" s="1216" t="s">
        <v>146</v>
      </c>
      <c r="I293" s="1191" t="s">
        <v>1708</v>
      </c>
      <c r="J293" s="1113" t="s">
        <v>991</v>
      </c>
      <c r="K293" s="1467">
        <v>44378</v>
      </c>
      <c r="L293" s="1478" t="s">
        <v>1790</v>
      </c>
      <c r="M293" s="1468"/>
      <c r="N293" s="1146" t="s">
        <v>914</v>
      </c>
      <c r="O293" s="1478" t="s">
        <v>65</v>
      </c>
      <c r="P293" s="1134" t="s">
        <v>63</v>
      </c>
      <c r="Q293" s="1478" t="s">
        <v>65</v>
      </c>
      <c r="R293" s="1235">
        <f>VLOOKUP($G$9:$G$816,TABULADOR!$D$6:$E$41,2,0)</f>
        <v>7</v>
      </c>
      <c r="S293" s="1120">
        <f t="shared" si="204"/>
        <v>0</v>
      </c>
      <c r="T293" s="1161">
        <v>0</v>
      </c>
      <c r="U293" s="1161">
        <f t="shared" si="205"/>
        <v>0</v>
      </c>
      <c r="V293" s="1236">
        <f>VLOOKUP($U293,TABULADOR!$A$51:$B$74,2)</f>
        <v>0</v>
      </c>
      <c r="W293" s="1236">
        <v>0</v>
      </c>
      <c r="X293" s="1123">
        <v>0</v>
      </c>
      <c r="Y293" s="1124">
        <v>0</v>
      </c>
      <c r="Z293" s="1511">
        <v>15</v>
      </c>
      <c r="AA293" s="1126">
        <f t="shared" si="189"/>
        <v>3.5</v>
      </c>
      <c r="AB293" s="1126">
        <f t="shared" si="190"/>
        <v>0</v>
      </c>
      <c r="AC293" s="1126">
        <f t="shared" si="191"/>
        <v>0</v>
      </c>
      <c r="AD293" s="1126">
        <f>VLOOKUP($H$9:$H$1807,TABULADOR!$D$6:$E$41,2,0)-VLOOKUP($G$9:$G$1807,TABULADOR!$D$6:$E$41,2,0)</f>
        <v>0</v>
      </c>
      <c r="AE293" s="1126">
        <f>ROUND((TABULADOR!$D$67)*(GLOBAL!$Y293)/2,)</f>
        <v>0</v>
      </c>
      <c r="AF293" s="1126">
        <f>ROUND(((TABULADOR!$D$67)*(GLOBAL!$Y293)/2)*2,2)</f>
        <v>0</v>
      </c>
      <c r="AG293" s="1119"/>
      <c r="AH293" s="1127">
        <f t="shared" si="188"/>
        <v>3.5</v>
      </c>
      <c r="AI293" s="1235" t="b">
        <f t="shared" si="206"/>
        <v>0</v>
      </c>
      <c r="AJ293" s="1126">
        <v>0</v>
      </c>
      <c r="AK293" s="1126">
        <v>11.5</v>
      </c>
      <c r="AL293" s="1126"/>
      <c r="AM293" s="1126"/>
      <c r="AN293" s="1127"/>
      <c r="AO293" s="1127">
        <f t="shared" si="192"/>
        <v>0.13</v>
      </c>
      <c r="AP293" s="1127">
        <f t="shared" si="193"/>
        <v>0.04</v>
      </c>
      <c r="AQ293" s="1127">
        <f t="shared" si="194"/>
        <v>0.02</v>
      </c>
      <c r="AR293" s="1126">
        <f t="shared" si="195"/>
        <v>0.11</v>
      </c>
      <c r="AS293" s="1127">
        <f t="shared" si="196"/>
        <v>0.28999999999999998</v>
      </c>
      <c r="AT293" s="1127">
        <f t="shared" si="197"/>
        <v>7.0000000000000007E-2</v>
      </c>
      <c r="AU293" s="1127">
        <f t="shared" si="198"/>
        <v>0.08</v>
      </c>
      <c r="AV293" s="1126">
        <f t="shared" si="199"/>
        <v>0.11</v>
      </c>
      <c r="AW293" s="1126">
        <f t="shared" si="200"/>
        <v>15</v>
      </c>
      <c r="AX293" s="1126">
        <f t="shared" si="201"/>
        <v>0.19</v>
      </c>
      <c r="AY293" s="1127"/>
      <c r="AZ293" s="1126">
        <f t="shared" si="202"/>
        <v>0.66</v>
      </c>
      <c r="BA293" s="1128">
        <f t="shared" si="203"/>
        <v>14.81</v>
      </c>
      <c r="BB293" s="1130"/>
      <c r="BC293" s="1130"/>
      <c r="BD293" s="1126">
        <f t="shared" si="207"/>
        <v>0</v>
      </c>
      <c r="BE293" s="1126">
        <f t="shared" si="208"/>
        <v>0</v>
      </c>
      <c r="BF293" s="1126">
        <f t="shared" si="209"/>
        <v>0</v>
      </c>
      <c r="BG293" s="1126">
        <f t="shared" si="210"/>
        <v>0</v>
      </c>
      <c r="BH293" s="1131">
        <f t="shared" si="211"/>
        <v>0</v>
      </c>
      <c r="BI293" s="1126">
        <f t="shared" si="212"/>
        <v>0</v>
      </c>
      <c r="BJ293" s="1126">
        <f t="shared" si="213"/>
        <v>0</v>
      </c>
      <c r="BK293" s="1126">
        <f t="shared" si="214"/>
        <v>0</v>
      </c>
      <c r="BL293" s="1126">
        <f t="shared" si="215"/>
        <v>0</v>
      </c>
      <c r="BM293" s="1131">
        <f t="shared" si="216"/>
        <v>0</v>
      </c>
    </row>
    <row r="294" spans="1:65" ht="21" customHeight="1">
      <c r="A294" s="1113" t="s">
        <v>1119</v>
      </c>
      <c r="B294" s="1140" t="s">
        <v>970</v>
      </c>
      <c r="C294" s="1519">
        <v>27244726</v>
      </c>
      <c r="D294" s="1558" t="s">
        <v>1781</v>
      </c>
      <c r="E294" s="1540" t="s">
        <v>20</v>
      </c>
      <c r="F294" s="1234" t="s">
        <v>27</v>
      </c>
      <c r="G294" s="1216" t="s">
        <v>27</v>
      </c>
      <c r="H294" s="1216" t="s">
        <v>27</v>
      </c>
      <c r="I294" s="1363" t="s">
        <v>1769</v>
      </c>
      <c r="J294" s="1174" t="s">
        <v>2351</v>
      </c>
      <c r="K294" s="1467">
        <v>44393</v>
      </c>
      <c r="L294" s="1216" t="s">
        <v>1791</v>
      </c>
      <c r="M294" s="1468"/>
      <c r="N294" s="1146" t="s">
        <v>914</v>
      </c>
      <c r="O294" s="1216" t="s">
        <v>50</v>
      </c>
      <c r="P294" s="1134" t="s">
        <v>63</v>
      </c>
      <c r="Q294" s="1216" t="s">
        <v>50</v>
      </c>
      <c r="R294" s="1119">
        <f>VLOOKUP($G$9:$G$816,TABULADOR!$D$6:$E$41,2,0)</f>
        <v>23.8</v>
      </c>
      <c r="S294" s="1120">
        <f t="shared" si="204"/>
        <v>0</v>
      </c>
      <c r="T294" s="1121">
        <v>0</v>
      </c>
      <c r="U294" s="1121">
        <f t="shared" si="205"/>
        <v>0</v>
      </c>
      <c r="V294" s="1122">
        <f>VLOOKUP($U294,TABULADOR!$A$51:$B$74,2)</f>
        <v>0</v>
      </c>
      <c r="W294" s="1122">
        <v>0</v>
      </c>
      <c r="X294" s="1123">
        <v>0</v>
      </c>
      <c r="Y294" s="1124">
        <v>0</v>
      </c>
      <c r="Z294" s="1511">
        <v>15</v>
      </c>
      <c r="AA294" s="1126">
        <f t="shared" si="189"/>
        <v>11.9</v>
      </c>
      <c r="AB294" s="1126">
        <f t="shared" si="190"/>
        <v>0</v>
      </c>
      <c r="AC294" s="1126">
        <f t="shared" si="191"/>
        <v>0</v>
      </c>
      <c r="AD294" s="1126">
        <f>VLOOKUP($H$9:$H$1807,TABULADOR!$D$6:$E$41,2,0)-VLOOKUP($G$9:$G$1807,TABULADOR!$D$6:$E$41,2,0)</f>
        <v>0</v>
      </c>
      <c r="AE294" s="1126">
        <f>ROUND((TABULADOR!$D$67)*(GLOBAL!$Y294)/2,)</f>
        <v>0</v>
      </c>
      <c r="AF294" s="1126">
        <f>ROUND(((TABULADOR!$D$67)*(GLOBAL!$Y294)/2)*2,2)</f>
        <v>0</v>
      </c>
      <c r="AG294" s="1119"/>
      <c r="AH294" s="1127">
        <f t="shared" si="188"/>
        <v>11.9</v>
      </c>
      <c r="AI294" s="1119" t="b">
        <f t="shared" si="206"/>
        <v>0</v>
      </c>
      <c r="AJ294" s="1126">
        <v>0</v>
      </c>
      <c r="AK294" s="1126">
        <v>11.5</v>
      </c>
      <c r="AL294" s="1126"/>
      <c r="AM294" s="1126"/>
      <c r="AN294" s="1127"/>
      <c r="AO294" s="1127">
        <f t="shared" si="192"/>
        <v>0.44</v>
      </c>
      <c r="AP294" s="1127">
        <f t="shared" si="193"/>
        <v>0.12</v>
      </c>
      <c r="AQ294" s="1127">
        <f t="shared" si="194"/>
        <v>0.05</v>
      </c>
      <c r="AR294" s="1126">
        <f t="shared" si="195"/>
        <v>0.36</v>
      </c>
      <c r="AS294" s="1127">
        <f t="shared" si="196"/>
        <v>0.99</v>
      </c>
      <c r="AT294" s="1127">
        <f t="shared" si="197"/>
        <v>0.24</v>
      </c>
      <c r="AU294" s="1127">
        <f t="shared" si="198"/>
        <v>0.2</v>
      </c>
      <c r="AV294" s="1126">
        <f t="shared" si="199"/>
        <v>0.36</v>
      </c>
      <c r="AW294" s="1126">
        <f t="shared" si="200"/>
        <v>23.4</v>
      </c>
      <c r="AX294" s="1126">
        <f t="shared" si="201"/>
        <v>0.61</v>
      </c>
      <c r="AY294" s="1127"/>
      <c r="AZ294" s="1126">
        <f t="shared" si="202"/>
        <v>2.15</v>
      </c>
      <c r="BA294" s="1128">
        <f t="shared" si="203"/>
        <v>22.79</v>
      </c>
      <c r="BB294" s="1130"/>
      <c r="BC294" s="1130"/>
      <c r="BD294" s="1126">
        <f t="shared" si="207"/>
        <v>0</v>
      </c>
      <c r="BE294" s="1126">
        <f t="shared" si="208"/>
        <v>0</v>
      </c>
      <c r="BF294" s="1126">
        <f t="shared" si="209"/>
        <v>0</v>
      </c>
      <c r="BG294" s="1126">
        <f t="shared" si="210"/>
        <v>0</v>
      </c>
      <c r="BH294" s="1131">
        <f t="shared" si="211"/>
        <v>0</v>
      </c>
      <c r="BI294" s="1126">
        <f t="shared" si="212"/>
        <v>0</v>
      </c>
      <c r="BJ294" s="1126">
        <f t="shared" si="213"/>
        <v>0</v>
      </c>
      <c r="BK294" s="1126">
        <f t="shared" si="214"/>
        <v>0</v>
      </c>
      <c r="BL294" s="1126">
        <f t="shared" si="215"/>
        <v>0</v>
      </c>
      <c r="BM294" s="1131">
        <f t="shared" si="216"/>
        <v>0</v>
      </c>
    </row>
    <row r="295" spans="1:65" ht="21" customHeight="1">
      <c r="A295" s="1113" t="s">
        <v>1119</v>
      </c>
      <c r="B295" s="1142" t="s">
        <v>972</v>
      </c>
      <c r="C295" s="1519">
        <v>25872093</v>
      </c>
      <c r="D295" s="1558" t="s">
        <v>1782</v>
      </c>
      <c r="E295" s="1540" t="s">
        <v>20</v>
      </c>
      <c r="F295" s="1219" t="s">
        <v>104</v>
      </c>
      <c r="G295" s="1216" t="s">
        <v>525</v>
      </c>
      <c r="H295" s="1216" t="s">
        <v>525</v>
      </c>
      <c r="I295" s="1191" t="s">
        <v>1803</v>
      </c>
      <c r="J295" s="1113" t="s">
        <v>991</v>
      </c>
      <c r="K295" s="1467">
        <v>44378</v>
      </c>
      <c r="L295" s="1216" t="s">
        <v>1792</v>
      </c>
      <c r="M295" s="1468"/>
      <c r="N295" s="1146" t="s">
        <v>914</v>
      </c>
      <c r="O295" s="1169" t="s">
        <v>1714</v>
      </c>
      <c r="P295" s="1134" t="s">
        <v>63</v>
      </c>
      <c r="Q295" s="1216" t="s">
        <v>25</v>
      </c>
      <c r="R295" s="1119">
        <f>VLOOKUP($G$9:$G$816,TABULADOR!$D$6:$E$41,2,0)</f>
        <v>8.4</v>
      </c>
      <c r="S295" s="1120">
        <f t="shared" si="204"/>
        <v>0</v>
      </c>
      <c r="T295" s="1121">
        <v>0</v>
      </c>
      <c r="U295" s="1121">
        <f t="shared" si="205"/>
        <v>0</v>
      </c>
      <c r="V295" s="1122">
        <f>VLOOKUP($U295,TABULADOR!$A$51:$B$74,2)</f>
        <v>0</v>
      </c>
      <c r="W295" s="1122">
        <v>0</v>
      </c>
      <c r="X295" s="1123">
        <v>0</v>
      </c>
      <c r="Y295" s="1124">
        <v>0</v>
      </c>
      <c r="Z295" s="1511">
        <v>15</v>
      </c>
      <c r="AA295" s="1126">
        <f t="shared" si="189"/>
        <v>4.2</v>
      </c>
      <c r="AB295" s="1126">
        <f t="shared" si="190"/>
        <v>0</v>
      </c>
      <c r="AC295" s="1126">
        <f t="shared" si="191"/>
        <v>0</v>
      </c>
      <c r="AD295" s="1126">
        <f>VLOOKUP($H$9:$H$1807,TABULADOR!$D$6:$E$41,2,0)-VLOOKUP($G$9:$G$1807,TABULADOR!$D$6:$E$41,2,0)</f>
        <v>0</v>
      </c>
      <c r="AE295" s="1126">
        <f>ROUND((TABULADOR!$D$67)*(GLOBAL!$Y295)/2,)</f>
        <v>0</v>
      </c>
      <c r="AF295" s="1126">
        <f>ROUND(((TABULADOR!$D$67)*(GLOBAL!$Y295)/2)*2,2)</f>
        <v>0</v>
      </c>
      <c r="AG295" s="1119"/>
      <c r="AH295" s="1127">
        <f t="shared" si="188"/>
        <v>4.2</v>
      </c>
      <c r="AI295" s="1119" t="b">
        <f t="shared" si="206"/>
        <v>0</v>
      </c>
      <c r="AJ295" s="1126">
        <v>0</v>
      </c>
      <c r="AK295" s="1126">
        <v>11.5</v>
      </c>
      <c r="AL295" s="1126"/>
      <c r="AM295" s="1126"/>
      <c r="AN295" s="1127"/>
      <c r="AO295" s="1127">
        <f t="shared" si="192"/>
        <v>0.16</v>
      </c>
      <c r="AP295" s="1127">
        <f t="shared" si="193"/>
        <v>0.04</v>
      </c>
      <c r="AQ295" s="1127">
        <f t="shared" si="194"/>
        <v>0.02</v>
      </c>
      <c r="AR295" s="1126">
        <f t="shared" si="195"/>
        <v>0.13</v>
      </c>
      <c r="AS295" s="1127">
        <f t="shared" si="196"/>
        <v>0.36</v>
      </c>
      <c r="AT295" s="1127">
        <f t="shared" si="197"/>
        <v>0.08</v>
      </c>
      <c r="AU295" s="1127">
        <f t="shared" si="198"/>
        <v>0.08</v>
      </c>
      <c r="AV295" s="1126">
        <f t="shared" si="199"/>
        <v>0.13</v>
      </c>
      <c r="AW295" s="1126">
        <f t="shared" si="200"/>
        <v>15.7</v>
      </c>
      <c r="AX295" s="1126">
        <f t="shared" si="201"/>
        <v>0.22</v>
      </c>
      <c r="AY295" s="1127"/>
      <c r="AZ295" s="1126">
        <f t="shared" si="202"/>
        <v>0.78</v>
      </c>
      <c r="BA295" s="1128">
        <f t="shared" si="203"/>
        <v>15.48</v>
      </c>
      <c r="BB295" s="1130"/>
      <c r="BC295" s="1130"/>
      <c r="BD295" s="1126">
        <f t="shared" si="207"/>
        <v>0</v>
      </c>
      <c r="BE295" s="1126">
        <f t="shared" si="208"/>
        <v>0</v>
      </c>
      <c r="BF295" s="1126">
        <f t="shared" si="209"/>
        <v>0</v>
      </c>
      <c r="BG295" s="1126">
        <f t="shared" si="210"/>
        <v>0</v>
      </c>
      <c r="BH295" s="1131">
        <f t="shared" si="211"/>
        <v>0</v>
      </c>
      <c r="BI295" s="1126">
        <f t="shared" si="212"/>
        <v>0</v>
      </c>
      <c r="BJ295" s="1126">
        <f t="shared" si="213"/>
        <v>0</v>
      </c>
      <c r="BK295" s="1126">
        <f t="shared" si="214"/>
        <v>0</v>
      </c>
      <c r="BL295" s="1126">
        <f t="shared" si="215"/>
        <v>0</v>
      </c>
      <c r="BM295" s="1131">
        <f t="shared" si="216"/>
        <v>0</v>
      </c>
    </row>
    <row r="296" spans="1:65" ht="21" customHeight="1">
      <c r="A296" s="1113" t="s">
        <v>1119</v>
      </c>
      <c r="B296" s="1140" t="s">
        <v>970</v>
      </c>
      <c r="C296" s="1523">
        <v>21172245</v>
      </c>
      <c r="D296" s="1555" t="s">
        <v>1785</v>
      </c>
      <c r="E296" s="1540" t="s">
        <v>34</v>
      </c>
      <c r="F296" s="1260" t="s">
        <v>27</v>
      </c>
      <c r="G296" s="1216" t="s">
        <v>27</v>
      </c>
      <c r="H296" s="1216" t="s">
        <v>27</v>
      </c>
      <c r="I296" s="1469" t="s">
        <v>1765</v>
      </c>
      <c r="J296" s="1174" t="s">
        <v>2351</v>
      </c>
      <c r="K296" s="1467">
        <v>44391</v>
      </c>
      <c r="L296" s="1216" t="s">
        <v>1795</v>
      </c>
      <c r="M296" s="1468"/>
      <c r="N296" s="1146" t="s">
        <v>914</v>
      </c>
      <c r="O296" s="1216" t="s">
        <v>126</v>
      </c>
      <c r="P296" s="1194" t="s">
        <v>2345</v>
      </c>
      <c r="Q296" s="1216" t="s">
        <v>126</v>
      </c>
      <c r="R296" s="1119">
        <f>VLOOKUP($G$9:$G$816,TABULADOR!$D$6:$E$41,2,0)</f>
        <v>23.8</v>
      </c>
      <c r="S296" s="1120">
        <f t="shared" si="204"/>
        <v>0</v>
      </c>
      <c r="T296" s="1121">
        <v>0</v>
      </c>
      <c r="U296" s="1121">
        <f t="shared" si="205"/>
        <v>0</v>
      </c>
      <c r="V296" s="1122">
        <f>VLOOKUP($U296,TABULADOR!$A$51:$B$74,2)</f>
        <v>0</v>
      </c>
      <c r="W296" s="1122">
        <v>0</v>
      </c>
      <c r="X296" s="1123">
        <v>0</v>
      </c>
      <c r="Y296" s="1124">
        <v>0</v>
      </c>
      <c r="Z296" s="1511">
        <v>15</v>
      </c>
      <c r="AA296" s="1126">
        <f t="shared" si="189"/>
        <v>11.9</v>
      </c>
      <c r="AB296" s="1126">
        <f t="shared" si="190"/>
        <v>0</v>
      </c>
      <c r="AC296" s="1126">
        <f t="shared" si="191"/>
        <v>0</v>
      </c>
      <c r="AD296" s="1126">
        <f>VLOOKUP($H$9:$H$1807,TABULADOR!$D$6:$E$41,2,0)-VLOOKUP($G$9:$G$1807,TABULADOR!$D$6:$E$41,2,0)</f>
        <v>0</v>
      </c>
      <c r="AE296" s="1126">
        <f>ROUND((TABULADOR!$D$67)*(GLOBAL!$Y296)/2,)</f>
        <v>0</v>
      </c>
      <c r="AF296" s="1126">
        <f>ROUND(((TABULADOR!$D$67)*(GLOBAL!$Y296)/2)*2,2)</f>
        <v>0</v>
      </c>
      <c r="AG296" s="1119"/>
      <c r="AH296" s="1127">
        <f t="shared" si="188"/>
        <v>11.9</v>
      </c>
      <c r="AI296" s="1119" t="b">
        <f t="shared" si="206"/>
        <v>0</v>
      </c>
      <c r="AJ296" s="1126">
        <v>0</v>
      </c>
      <c r="AK296" s="1126">
        <v>11.5</v>
      </c>
      <c r="AL296" s="1126"/>
      <c r="AM296" s="1126"/>
      <c r="AN296" s="1127"/>
      <c r="AO296" s="1127">
        <f t="shared" si="192"/>
        <v>0.44</v>
      </c>
      <c r="AP296" s="1127">
        <f t="shared" si="193"/>
        <v>0.12</v>
      </c>
      <c r="AQ296" s="1127">
        <f t="shared" si="194"/>
        <v>0.05</v>
      </c>
      <c r="AR296" s="1126">
        <f t="shared" si="195"/>
        <v>0.36</v>
      </c>
      <c r="AS296" s="1127">
        <f t="shared" si="196"/>
        <v>0.99</v>
      </c>
      <c r="AT296" s="1127">
        <f t="shared" si="197"/>
        <v>0.24</v>
      </c>
      <c r="AU296" s="1127">
        <f t="shared" si="198"/>
        <v>0.2</v>
      </c>
      <c r="AV296" s="1126">
        <f t="shared" si="199"/>
        <v>0.36</v>
      </c>
      <c r="AW296" s="1126">
        <f t="shared" si="200"/>
        <v>23.4</v>
      </c>
      <c r="AX296" s="1126">
        <f t="shared" si="201"/>
        <v>0.61</v>
      </c>
      <c r="AY296" s="1127"/>
      <c r="AZ296" s="1126">
        <f t="shared" si="202"/>
        <v>2.15</v>
      </c>
      <c r="BA296" s="1128">
        <f t="shared" si="203"/>
        <v>22.79</v>
      </c>
      <c r="BB296" s="1130"/>
      <c r="BC296" s="1130"/>
      <c r="BD296" s="1126">
        <f t="shared" si="207"/>
        <v>0</v>
      </c>
      <c r="BE296" s="1126">
        <f t="shared" si="208"/>
        <v>0</v>
      </c>
      <c r="BF296" s="1126">
        <f t="shared" si="209"/>
        <v>0</v>
      </c>
      <c r="BG296" s="1126">
        <f t="shared" si="210"/>
        <v>0</v>
      </c>
      <c r="BH296" s="1131">
        <f t="shared" si="211"/>
        <v>0</v>
      </c>
      <c r="BI296" s="1126">
        <f t="shared" si="212"/>
        <v>0</v>
      </c>
      <c r="BJ296" s="1126">
        <f t="shared" si="213"/>
        <v>0</v>
      </c>
      <c r="BK296" s="1126">
        <f t="shared" si="214"/>
        <v>0</v>
      </c>
      <c r="BL296" s="1126">
        <f t="shared" si="215"/>
        <v>0</v>
      </c>
      <c r="BM296" s="1131">
        <f t="shared" si="216"/>
        <v>0</v>
      </c>
    </row>
    <row r="297" spans="1:65" ht="21" customHeight="1">
      <c r="A297" s="1113" t="s">
        <v>1119</v>
      </c>
      <c r="B297" s="1142" t="s">
        <v>972</v>
      </c>
      <c r="C297" s="1523">
        <v>26040932</v>
      </c>
      <c r="D297" s="1555" t="s">
        <v>1787</v>
      </c>
      <c r="E297" s="1540" t="s">
        <v>20</v>
      </c>
      <c r="F297" s="1260" t="s">
        <v>104</v>
      </c>
      <c r="G297" s="1216" t="s">
        <v>146</v>
      </c>
      <c r="H297" s="1216" t="s">
        <v>146</v>
      </c>
      <c r="I297" s="1191" t="s">
        <v>1808</v>
      </c>
      <c r="J297" s="1113" t="s">
        <v>991</v>
      </c>
      <c r="K297" s="1467">
        <v>44391</v>
      </c>
      <c r="L297" s="1216" t="s">
        <v>1797</v>
      </c>
      <c r="M297" s="1468"/>
      <c r="N297" s="1146" t="s">
        <v>914</v>
      </c>
      <c r="O297" s="1169" t="s">
        <v>1714</v>
      </c>
      <c r="P297" s="1134" t="s">
        <v>63</v>
      </c>
      <c r="Q297" s="1216" t="s">
        <v>25</v>
      </c>
      <c r="R297" s="1119">
        <f>VLOOKUP($G$9:$G$816,TABULADOR!$D$6:$E$41,2,0)</f>
        <v>7</v>
      </c>
      <c r="S297" s="1120">
        <f t="shared" si="204"/>
        <v>0</v>
      </c>
      <c r="T297" s="1121">
        <v>0</v>
      </c>
      <c r="U297" s="1121">
        <f t="shared" si="205"/>
        <v>0</v>
      </c>
      <c r="V297" s="1122">
        <f>VLOOKUP($U297,TABULADOR!$A$51:$B$74,2)</f>
        <v>0</v>
      </c>
      <c r="W297" s="1122">
        <v>0</v>
      </c>
      <c r="X297" s="1123">
        <v>0</v>
      </c>
      <c r="Y297" s="1124">
        <v>0</v>
      </c>
      <c r="Z297" s="1511">
        <v>15</v>
      </c>
      <c r="AA297" s="1126">
        <f t="shared" si="189"/>
        <v>3.5</v>
      </c>
      <c r="AB297" s="1126">
        <f t="shared" si="190"/>
        <v>0</v>
      </c>
      <c r="AC297" s="1126">
        <f t="shared" si="191"/>
        <v>0</v>
      </c>
      <c r="AD297" s="1126">
        <f>VLOOKUP($H$9:$H$1807,TABULADOR!$D$6:$E$41,2,0)-VLOOKUP($G$9:$G$1807,TABULADOR!$D$6:$E$41,2,0)</f>
        <v>0</v>
      </c>
      <c r="AE297" s="1126">
        <f>ROUND((TABULADOR!$D$67)*(GLOBAL!$Y297)/2,)</f>
        <v>0</v>
      </c>
      <c r="AF297" s="1126">
        <f>ROUND(((TABULADOR!$D$67)*(GLOBAL!$Y297)/2)*2,2)</f>
        <v>0</v>
      </c>
      <c r="AG297" s="1119"/>
      <c r="AH297" s="1127">
        <f t="shared" si="188"/>
        <v>3.5</v>
      </c>
      <c r="AI297" s="1119" t="b">
        <f t="shared" si="206"/>
        <v>0</v>
      </c>
      <c r="AJ297" s="1126">
        <v>0</v>
      </c>
      <c r="AK297" s="1126">
        <v>11.5</v>
      </c>
      <c r="AL297" s="1126"/>
      <c r="AM297" s="1126"/>
      <c r="AN297" s="1127"/>
      <c r="AO297" s="1127">
        <f t="shared" si="192"/>
        <v>0.13</v>
      </c>
      <c r="AP297" s="1127">
        <f t="shared" si="193"/>
        <v>0.04</v>
      </c>
      <c r="AQ297" s="1127">
        <f t="shared" si="194"/>
        <v>0.02</v>
      </c>
      <c r="AR297" s="1126">
        <f t="shared" si="195"/>
        <v>0.11</v>
      </c>
      <c r="AS297" s="1127">
        <f t="shared" si="196"/>
        <v>0.28999999999999998</v>
      </c>
      <c r="AT297" s="1127">
        <f t="shared" si="197"/>
        <v>7.0000000000000007E-2</v>
      </c>
      <c r="AU297" s="1127">
        <f t="shared" si="198"/>
        <v>0.08</v>
      </c>
      <c r="AV297" s="1126">
        <f t="shared" si="199"/>
        <v>0.11</v>
      </c>
      <c r="AW297" s="1126">
        <f t="shared" si="200"/>
        <v>15</v>
      </c>
      <c r="AX297" s="1126">
        <f t="shared" si="201"/>
        <v>0.19</v>
      </c>
      <c r="AY297" s="1127"/>
      <c r="AZ297" s="1126">
        <f t="shared" si="202"/>
        <v>0.66</v>
      </c>
      <c r="BA297" s="1128">
        <f t="shared" si="203"/>
        <v>14.81</v>
      </c>
      <c r="BB297" s="1130"/>
      <c r="BC297" s="1130"/>
      <c r="BD297" s="1126">
        <f t="shared" si="207"/>
        <v>0</v>
      </c>
      <c r="BE297" s="1126">
        <f t="shared" si="208"/>
        <v>0</v>
      </c>
      <c r="BF297" s="1126">
        <f t="shared" si="209"/>
        <v>0</v>
      </c>
      <c r="BG297" s="1126">
        <f t="shared" si="210"/>
        <v>0</v>
      </c>
      <c r="BH297" s="1131">
        <f t="shared" si="211"/>
        <v>0</v>
      </c>
      <c r="BI297" s="1126">
        <f t="shared" si="212"/>
        <v>0</v>
      </c>
      <c r="BJ297" s="1126">
        <f t="shared" si="213"/>
        <v>0</v>
      </c>
      <c r="BK297" s="1126">
        <f t="shared" si="214"/>
        <v>0</v>
      </c>
      <c r="BL297" s="1126">
        <f t="shared" si="215"/>
        <v>0</v>
      </c>
      <c r="BM297" s="1131">
        <f t="shared" si="216"/>
        <v>0</v>
      </c>
    </row>
    <row r="298" spans="1:65" ht="21" customHeight="1">
      <c r="A298" s="1113" t="s">
        <v>1119</v>
      </c>
      <c r="B298" s="1260" t="s">
        <v>972</v>
      </c>
      <c r="C298" s="1531">
        <v>29611653</v>
      </c>
      <c r="D298" s="1558" t="s">
        <v>1835</v>
      </c>
      <c r="E298" s="1540" t="s">
        <v>20</v>
      </c>
      <c r="F298" s="1234" t="s">
        <v>104</v>
      </c>
      <c r="G298" s="1216" t="s">
        <v>525</v>
      </c>
      <c r="H298" s="1216" t="s">
        <v>525</v>
      </c>
      <c r="I298" s="1191" t="s">
        <v>1894</v>
      </c>
      <c r="J298" s="1113" t="s">
        <v>991</v>
      </c>
      <c r="K298" s="1467">
        <v>44403</v>
      </c>
      <c r="L298" s="1216" t="s">
        <v>1859</v>
      </c>
      <c r="M298" s="1468"/>
      <c r="N298" s="1146" t="s">
        <v>914</v>
      </c>
      <c r="O298" s="1169" t="s">
        <v>1714</v>
      </c>
      <c r="P298" s="1134" t="s">
        <v>63</v>
      </c>
      <c r="Q298" s="1216" t="s">
        <v>25</v>
      </c>
      <c r="R298" s="1119">
        <f>VLOOKUP($G$9:$G$816,TABULADOR!$D$6:$E$41,2,0)</f>
        <v>8.4</v>
      </c>
      <c r="S298" s="1120">
        <f t="shared" si="204"/>
        <v>0</v>
      </c>
      <c r="T298" s="1121">
        <v>0</v>
      </c>
      <c r="U298" s="1121">
        <f t="shared" si="205"/>
        <v>0</v>
      </c>
      <c r="V298" s="1122">
        <f>VLOOKUP($U298,TABULADOR!$A$51:$B$74,2)</f>
        <v>0</v>
      </c>
      <c r="W298" s="1122">
        <v>0</v>
      </c>
      <c r="X298" s="1123">
        <v>0</v>
      </c>
      <c r="Y298" s="1124">
        <v>0</v>
      </c>
      <c r="Z298" s="1511">
        <v>15</v>
      </c>
      <c r="AA298" s="1126">
        <f t="shared" si="189"/>
        <v>4.2</v>
      </c>
      <c r="AB298" s="1126">
        <f t="shared" si="190"/>
        <v>0</v>
      </c>
      <c r="AC298" s="1126">
        <f t="shared" si="191"/>
        <v>0</v>
      </c>
      <c r="AD298" s="1126">
        <f>VLOOKUP($H$9:$H$1807,TABULADOR!$D$6:$E$41,2,0)-VLOOKUP($G$9:$G$1807,TABULADOR!$D$6:$E$41,2,0)</f>
        <v>0</v>
      </c>
      <c r="AE298" s="1126">
        <f>ROUND((TABULADOR!$D$67)*(GLOBAL!$Y298)/2,)</f>
        <v>0</v>
      </c>
      <c r="AF298" s="1126">
        <f>ROUND(((TABULADOR!$D$67)*(GLOBAL!$Y298)/2)*2,2)</f>
        <v>0</v>
      </c>
      <c r="AG298" s="1119"/>
      <c r="AH298" s="1127">
        <f t="shared" si="188"/>
        <v>4.2</v>
      </c>
      <c r="AI298" s="1119" t="b">
        <f t="shared" si="206"/>
        <v>0</v>
      </c>
      <c r="AJ298" s="1126">
        <v>0</v>
      </c>
      <c r="AK298" s="1126">
        <v>11.5</v>
      </c>
      <c r="AL298" s="1126"/>
      <c r="AM298" s="1512"/>
      <c r="AN298" s="1127"/>
      <c r="AO298" s="1127">
        <f t="shared" si="192"/>
        <v>0.16</v>
      </c>
      <c r="AP298" s="1127">
        <f t="shared" si="193"/>
        <v>0.04</v>
      </c>
      <c r="AQ298" s="1127">
        <f t="shared" si="194"/>
        <v>0.02</v>
      </c>
      <c r="AR298" s="1126">
        <f t="shared" si="195"/>
        <v>0.13</v>
      </c>
      <c r="AS298" s="1127">
        <f t="shared" si="196"/>
        <v>0.36</v>
      </c>
      <c r="AT298" s="1127">
        <f t="shared" si="197"/>
        <v>0.08</v>
      </c>
      <c r="AU298" s="1127">
        <f t="shared" si="198"/>
        <v>0.08</v>
      </c>
      <c r="AV298" s="1126">
        <f t="shared" si="199"/>
        <v>0.13</v>
      </c>
      <c r="AW298" s="1126">
        <f t="shared" si="200"/>
        <v>15.7</v>
      </c>
      <c r="AX298" s="1126">
        <f t="shared" si="201"/>
        <v>0.22</v>
      </c>
      <c r="AY298" s="1127"/>
      <c r="AZ298" s="1126">
        <f t="shared" si="202"/>
        <v>0.78</v>
      </c>
      <c r="BA298" s="1128">
        <f t="shared" si="203"/>
        <v>15.48</v>
      </c>
      <c r="BB298" s="1130"/>
      <c r="BC298" s="1130"/>
      <c r="BD298" s="1126">
        <f t="shared" si="207"/>
        <v>0</v>
      </c>
      <c r="BE298" s="1126">
        <f t="shared" si="208"/>
        <v>0</v>
      </c>
      <c r="BF298" s="1126">
        <f t="shared" si="209"/>
        <v>0</v>
      </c>
      <c r="BG298" s="1126">
        <f t="shared" si="210"/>
        <v>0</v>
      </c>
      <c r="BH298" s="1131">
        <f t="shared" si="211"/>
        <v>0</v>
      </c>
      <c r="BI298" s="1126">
        <f t="shared" si="212"/>
        <v>0</v>
      </c>
      <c r="BJ298" s="1126">
        <f t="shared" si="213"/>
        <v>0</v>
      </c>
      <c r="BK298" s="1126">
        <f t="shared" si="214"/>
        <v>0</v>
      </c>
      <c r="BL298" s="1126">
        <f t="shared" si="215"/>
        <v>0</v>
      </c>
      <c r="BM298" s="1131">
        <f t="shared" si="216"/>
        <v>0</v>
      </c>
    </row>
    <row r="299" spans="1:65" ht="21" customHeight="1">
      <c r="A299" s="1113" t="s">
        <v>1119</v>
      </c>
      <c r="B299" s="1260" t="s">
        <v>1679</v>
      </c>
      <c r="C299" s="1531">
        <v>22752749</v>
      </c>
      <c r="D299" s="1558" t="s">
        <v>1836</v>
      </c>
      <c r="E299" s="1540" t="s">
        <v>20</v>
      </c>
      <c r="F299" s="1219" t="s">
        <v>289</v>
      </c>
      <c r="G299" s="1113" t="s">
        <v>596</v>
      </c>
      <c r="H299" s="1113" t="s">
        <v>596</v>
      </c>
      <c r="I299" s="1174" t="s">
        <v>2292</v>
      </c>
      <c r="J299" s="1113" t="s">
        <v>991</v>
      </c>
      <c r="K299" s="1467">
        <v>44378</v>
      </c>
      <c r="L299" s="1468"/>
      <c r="M299" s="1216" t="s">
        <v>1860</v>
      </c>
      <c r="N299" s="1113" t="s">
        <v>974</v>
      </c>
      <c r="O299" s="1216" t="s">
        <v>1714</v>
      </c>
      <c r="P299" s="1134" t="s">
        <v>63</v>
      </c>
      <c r="Q299" s="1216" t="s">
        <v>25</v>
      </c>
      <c r="R299" s="1119">
        <f>VLOOKUP($G$9:$G$816,TABULADOR!$D$6:$E$41,2,0)</f>
        <v>8.484</v>
      </c>
      <c r="S299" s="1120">
        <f t="shared" si="204"/>
        <v>0</v>
      </c>
      <c r="T299" s="1121">
        <v>0</v>
      </c>
      <c r="U299" s="1121">
        <f t="shared" si="205"/>
        <v>0</v>
      </c>
      <c r="V299" s="1122">
        <f>VLOOKUP($U299,TABULADOR!$A$51:$B$74,2)</f>
        <v>0</v>
      </c>
      <c r="W299" s="1122">
        <v>0</v>
      </c>
      <c r="X299" s="1123">
        <v>0</v>
      </c>
      <c r="Y299" s="1124">
        <v>0</v>
      </c>
      <c r="Z299" s="1511">
        <v>15</v>
      </c>
      <c r="AA299" s="1126">
        <f t="shared" si="189"/>
        <v>4.24</v>
      </c>
      <c r="AB299" s="1126">
        <f t="shared" si="190"/>
        <v>0</v>
      </c>
      <c r="AC299" s="1126">
        <f t="shared" si="191"/>
        <v>0</v>
      </c>
      <c r="AD299" s="1126">
        <f>VLOOKUP($H$9:$H$1807,TABULADOR!$D$6:$E$41,2,0)-VLOOKUP($G$9:$G$1807,TABULADOR!$D$6:$E$41,2,0)</f>
        <v>0</v>
      </c>
      <c r="AE299" s="1126">
        <f>ROUND((TABULADOR!$D$67)*(GLOBAL!$Y299)/2,)</f>
        <v>0</v>
      </c>
      <c r="AF299" s="1126">
        <f>ROUND(((TABULADOR!$D$67)*(GLOBAL!$Y299)/2)*2,2)</f>
        <v>0</v>
      </c>
      <c r="AG299" s="1119"/>
      <c r="AH299" s="1127">
        <f t="shared" si="188"/>
        <v>4.24</v>
      </c>
      <c r="AI299" s="1119" t="b">
        <f t="shared" si="206"/>
        <v>0</v>
      </c>
      <c r="AJ299" s="1126">
        <v>0</v>
      </c>
      <c r="AK299" s="1126">
        <v>11.5</v>
      </c>
      <c r="AL299" s="1126"/>
      <c r="AM299" s="1512"/>
      <c r="AN299" s="1127"/>
      <c r="AO299" s="1127">
        <f t="shared" si="192"/>
        <v>0.16</v>
      </c>
      <c r="AP299" s="1127">
        <f t="shared" si="193"/>
        <v>0.04</v>
      </c>
      <c r="AQ299" s="1127">
        <f t="shared" si="194"/>
        <v>0.02</v>
      </c>
      <c r="AR299" s="1126">
        <f t="shared" si="195"/>
        <v>0.13</v>
      </c>
      <c r="AS299" s="1127">
        <f t="shared" si="196"/>
        <v>0.36</v>
      </c>
      <c r="AT299" s="1127">
        <f t="shared" si="197"/>
        <v>0.08</v>
      </c>
      <c r="AU299" s="1127">
        <f t="shared" si="198"/>
        <v>0.08</v>
      </c>
      <c r="AV299" s="1126">
        <f t="shared" si="199"/>
        <v>0.13</v>
      </c>
      <c r="AW299" s="1126">
        <f t="shared" si="200"/>
        <v>15.74</v>
      </c>
      <c r="AX299" s="1126">
        <f t="shared" si="201"/>
        <v>0.22</v>
      </c>
      <c r="AY299" s="1127"/>
      <c r="AZ299" s="1126">
        <f t="shared" si="202"/>
        <v>0.78</v>
      </c>
      <c r="BA299" s="1128">
        <f t="shared" si="203"/>
        <v>15.52</v>
      </c>
      <c r="BB299" s="1130"/>
      <c r="BC299" s="1130"/>
      <c r="BD299" s="1126">
        <f t="shared" si="207"/>
        <v>0</v>
      </c>
      <c r="BE299" s="1126">
        <f t="shared" si="208"/>
        <v>0</v>
      </c>
      <c r="BF299" s="1126">
        <f t="shared" si="209"/>
        <v>0</v>
      </c>
      <c r="BG299" s="1126">
        <f t="shared" si="210"/>
        <v>0</v>
      </c>
      <c r="BH299" s="1131">
        <f t="shared" si="211"/>
        <v>0</v>
      </c>
      <c r="BI299" s="1126">
        <f t="shared" si="212"/>
        <v>0</v>
      </c>
      <c r="BJ299" s="1126">
        <f t="shared" si="213"/>
        <v>0</v>
      </c>
      <c r="BK299" s="1126">
        <f t="shared" si="214"/>
        <v>0</v>
      </c>
      <c r="BL299" s="1126">
        <f t="shared" si="215"/>
        <v>0</v>
      </c>
      <c r="BM299" s="1131">
        <f t="shared" si="216"/>
        <v>0</v>
      </c>
    </row>
    <row r="300" spans="1:65" ht="21" customHeight="1">
      <c r="A300" s="1113" t="s">
        <v>1119</v>
      </c>
      <c r="B300" s="1140" t="s">
        <v>970</v>
      </c>
      <c r="C300" s="1523">
        <v>27192918</v>
      </c>
      <c r="D300" s="1555" t="s">
        <v>1840</v>
      </c>
      <c r="E300" s="1540" t="s">
        <v>20</v>
      </c>
      <c r="F300" s="1260" t="s">
        <v>1914</v>
      </c>
      <c r="G300" s="1113" t="s">
        <v>27</v>
      </c>
      <c r="H300" s="1113" t="s">
        <v>27</v>
      </c>
      <c r="I300" s="1191" t="s">
        <v>1776</v>
      </c>
      <c r="J300" s="1174" t="s">
        <v>2351</v>
      </c>
      <c r="K300" s="1467">
        <v>44348</v>
      </c>
      <c r="L300" s="1216" t="s">
        <v>1863</v>
      </c>
      <c r="M300" s="1468"/>
      <c r="N300" s="1113" t="s">
        <v>914</v>
      </c>
      <c r="O300" s="1216" t="s">
        <v>84</v>
      </c>
      <c r="P300" s="1134" t="s">
        <v>63</v>
      </c>
      <c r="Q300" s="1216" t="s">
        <v>84</v>
      </c>
      <c r="R300" s="1119">
        <f>VLOOKUP($G$9:$G$816,TABULADOR!$D$6:$E$41,2,0)</f>
        <v>23.8</v>
      </c>
      <c r="S300" s="1120">
        <f t="shared" si="204"/>
        <v>0</v>
      </c>
      <c r="T300" s="1121">
        <v>0</v>
      </c>
      <c r="U300" s="1121">
        <f t="shared" si="205"/>
        <v>0</v>
      </c>
      <c r="V300" s="1122">
        <f>VLOOKUP($U300,TABULADOR!$A$51:$B$74,2)</f>
        <v>0</v>
      </c>
      <c r="W300" s="1122">
        <v>0</v>
      </c>
      <c r="X300" s="1123">
        <v>0</v>
      </c>
      <c r="Y300" s="1124">
        <v>0</v>
      </c>
      <c r="Z300" s="1511">
        <v>15</v>
      </c>
      <c r="AA300" s="1126">
        <f t="shared" si="189"/>
        <v>11.9</v>
      </c>
      <c r="AB300" s="1126">
        <f t="shared" si="190"/>
        <v>0</v>
      </c>
      <c r="AC300" s="1126">
        <f t="shared" si="191"/>
        <v>0</v>
      </c>
      <c r="AD300" s="1126">
        <f>VLOOKUP($H$9:$H$1807,TABULADOR!$D$6:$E$41,2,0)-VLOOKUP($G$9:$G$1807,TABULADOR!$D$6:$E$41,2,0)</f>
        <v>0</v>
      </c>
      <c r="AE300" s="1126">
        <f>ROUND((TABULADOR!$D$67)*(GLOBAL!$Y300)/2,)</f>
        <v>0</v>
      </c>
      <c r="AF300" s="1126">
        <f>ROUND(((TABULADOR!$D$67)*(GLOBAL!$Y300)/2)*2,2)</f>
        <v>0</v>
      </c>
      <c r="AG300" s="1119"/>
      <c r="AH300" s="1127">
        <f t="shared" si="188"/>
        <v>11.9</v>
      </c>
      <c r="AI300" s="1119" t="b">
        <f t="shared" si="206"/>
        <v>0</v>
      </c>
      <c r="AJ300" s="1126">
        <v>0</v>
      </c>
      <c r="AK300" s="1126">
        <v>11.5</v>
      </c>
      <c r="AL300" s="1126"/>
      <c r="AM300" s="1126"/>
      <c r="AN300" s="1127"/>
      <c r="AO300" s="1127">
        <f t="shared" si="192"/>
        <v>0.44</v>
      </c>
      <c r="AP300" s="1127">
        <f t="shared" si="193"/>
        <v>0.12</v>
      </c>
      <c r="AQ300" s="1127">
        <f t="shared" si="194"/>
        <v>0.05</v>
      </c>
      <c r="AR300" s="1126">
        <f t="shared" si="195"/>
        <v>0.36</v>
      </c>
      <c r="AS300" s="1127">
        <f t="shared" si="196"/>
        <v>0.99</v>
      </c>
      <c r="AT300" s="1127">
        <f t="shared" si="197"/>
        <v>0.24</v>
      </c>
      <c r="AU300" s="1127">
        <f t="shared" si="198"/>
        <v>0.2</v>
      </c>
      <c r="AV300" s="1126">
        <f t="shared" si="199"/>
        <v>0.36</v>
      </c>
      <c r="AW300" s="1126">
        <f t="shared" si="200"/>
        <v>23.4</v>
      </c>
      <c r="AX300" s="1126">
        <f t="shared" si="201"/>
        <v>0.61</v>
      </c>
      <c r="AY300" s="1127"/>
      <c r="AZ300" s="1126">
        <f t="shared" si="202"/>
        <v>2.15</v>
      </c>
      <c r="BA300" s="1128">
        <f t="shared" si="203"/>
        <v>22.79</v>
      </c>
      <c r="BB300" s="1130"/>
      <c r="BC300" s="1130"/>
      <c r="BD300" s="1126">
        <f t="shared" si="207"/>
        <v>0</v>
      </c>
      <c r="BE300" s="1126">
        <f t="shared" si="208"/>
        <v>0</v>
      </c>
      <c r="BF300" s="1126">
        <f t="shared" si="209"/>
        <v>0</v>
      </c>
      <c r="BG300" s="1126">
        <f t="shared" si="210"/>
        <v>0</v>
      </c>
      <c r="BH300" s="1131">
        <f t="shared" si="211"/>
        <v>0</v>
      </c>
      <c r="BI300" s="1126">
        <f t="shared" si="212"/>
        <v>0</v>
      </c>
      <c r="BJ300" s="1126">
        <f t="shared" si="213"/>
        <v>0</v>
      </c>
      <c r="BK300" s="1126">
        <f t="shared" si="214"/>
        <v>0</v>
      </c>
      <c r="BL300" s="1126">
        <f t="shared" si="215"/>
        <v>0</v>
      </c>
      <c r="BM300" s="1131">
        <f t="shared" si="216"/>
        <v>0</v>
      </c>
    </row>
    <row r="301" spans="1:65" ht="21" customHeight="1">
      <c r="A301" s="1113" t="s">
        <v>1119</v>
      </c>
      <c r="B301" s="1260" t="s">
        <v>1679</v>
      </c>
      <c r="C301" s="1523">
        <v>26343131</v>
      </c>
      <c r="D301" s="1555" t="s">
        <v>1843</v>
      </c>
      <c r="E301" s="1540" t="s">
        <v>34</v>
      </c>
      <c r="F301" s="1260" t="s">
        <v>289</v>
      </c>
      <c r="G301" s="1113" t="s">
        <v>596</v>
      </c>
      <c r="H301" s="1113" t="s">
        <v>596</v>
      </c>
      <c r="I301" s="1174" t="s">
        <v>2292</v>
      </c>
      <c r="J301" s="1113" t="s">
        <v>991</v>
      </c>
      <c r="K301" s="1467">
        <v>44410</v>
      </c>
      <c r="L301" s="1468"/>
      <c r="M301" s="1216" t="s">
        <v>1908</v>
      </c>
      <c r="N301" s="1113" t="s">
        <v>1909</v>
      </c>
      <c r="O301" s="1216" t="s">
        <v>1714</v>
      </c>
      <c r="P301" s="1134" t="s">
        <v>63</v>
      </c>
      <c r="Q301" s="1216" t="s">
        <v>25</v>
      </c>
      <c r="R301" s="1119">
        <f>VLOOKUP($G$9:$G$816,TABULADOR!$D$6:$E$41,2,0)</f>
        <v>8.484</v>
      </c>
      <c r="S301" s="1120">
        <f t="shared" si="204"/>
        <v>0</v>
      </c>
      <c r="T301" s="1121">
        <v>0</v>
      </c>
      <c r="U301" s="1121">
        <f t="shared" si="205"/>
        <v>0</v>
      </c>
      <c r="V301" s="1122">
        <f>VLOOKUP($U301,TABULADOR!$A$51:$B$74,2)</f>
        <v>0</v>
      </c>
      <c r="W301" s="1122">
        <v>0</v>
      </c>
      <c r="X301" s="1123">
        <v>2</v>
      </c>
      <c r="Y301" s="1124">
        <v>2</v>
      </c>
      <c r="Z301" s="1511">
        <v>15</v>
      </c>
      <c r="AA301" s="1126">
        <f t="shared" si="189"/>
        <v>4.24</v>
      </c>
      <c r="AB301" s="1126">
        <f t="shared" si="190"/>
        <v>0</v>
      </c>
      <c r="AC301" s="1126">
        <f t="shared" si="191"/>
        <v>0</v>
      </c>
      <c r="AD301" s="1126">
        <f>VLOOKUP($H$9:$H$1807,TABULADOR!$D$6:$E$41,2,0)-VLOOKUP($G$9:$G$1807,TABULADOR!$D$6:$E$41,2,0)</f>
        <v>0</v>
      </c>
      <c r="AE301" s="1126">
        <f>ROUND((TABULADOR!$D$67)*(GLOBAL!$Y301)/2,)</f>
        <v>2</v>
      </c>
      <c r="AF301" s="1126">
        <f>ROUND(((TABULADOR!$D$67)*(GLOBAL!$Y301)/2)*2,2)</f>
        <v>3.5</v>
      </c>
      <c r="AG301" s="1119"/>
      <c r="AH301" s="1127">
        <f t="shared" si="188"/>
        <v>6.24</v>
      </c>
      <c r="AI301" s="1119" t="b">
        <f t="shared" si="206"/>
        <v>0</v>
      </c>
      <c r="AJ301" s="1126">
        <v>0</v>
      </c>
      <c r="AK301" s="1126">
        <v>11.5</v>
      </c>
      <c r="AL301" s="1126"/>
      <c r="AM301" s="1126"/>
      <c r="AN301" s="1127"/>
      <c r="AO301" s="1127">
        <f t="shared" si="192"/>
        <v>0.23</v>
      </c>
      <c r="AP301" s="1127">
        <f t="shared" si="193"/>
        <v>0.06</v>
      </c>
      <c r="AQ301" s="1127">
        <f t="shared" si="194"/>
        <v>0.03</v>
      </c>
      <c r="AR301" s="1126">
        <f t="shared" si="195"/>
        <v>0.19</v>
      </c>
      <c r="AS301" s="1127">
        <f t="shared" si="196"/>
        <v>0.52</v>
      </c>
      <c r="AT301" s="1127">
        <f t="shared" si="197"/>
        <v>0.12</v>
      </c>
      <c r="AU301" s="1127">
        <f t="shared" si="198"/>
        <v>0.12</v>
      </c>
      <c r="AV301" s="1126">
        <f t="shared" si="199"/>
        <v>0.19</v>
      </c>
      <c r="AW301" s="1126">
        <f t="shared" si="200"/>
        <v>21.24</v>
      </c>
      <c r="AX301" s="1126">
        <f t="shared" si="201"/>
        <v>0.32</v>
      </c>
      <c r="AY301" s="1127"/>
      <c r="AZ301" s="1126">
        <f t="shared" si="202"/>
        <v>1.1399999999999999</v>
      </c>
      <c r="BA301" s="1128">
        <f t="shared" si="203"/>
        <v>20.92</v>
      </c>
      <c r="BB301" s="1130"/>
      <c r="BC301" s="1130"/>
      <c r="BD301" s="1126">
        <f t="shared" si="207"/>
        <v>0</v>
      </c>
      <c r="BE301" s="1126">
        <f t="shared" si="208"/>
        <v>0</v>
      </c>
      <c r="BF301" s="1126">
        <f t="shared" si="209"/>
        <v>0</v>
      </c>
      <c r="BG301" s="1126">
        <f t="shared" si="210"/>
        <v>0</v>
      </c>
      <c r="BH301" s="1131">
        <f t="shared" si="211"/>
        <v>0</v>
      </c>
      <c r="BI301" s="1126">
        <f t="shared" si="212"/>
        <v>0</v>
      </c>
      <c r="BJ301" s="1126">
        <f t="shared" si="213"/>
        <v>0</v>
      </c>
      <c r="BK301" s="1126">
        <f t="shared" si="214"/>
        <v>0</v>
      </c>
      <c r="BL301" s="1126">
        <f t="shared" si="215"/>
        <v>0</v>
      </c>
      <c r="BM301" s="1131">
        <f t="shared" si="216"/>
        <v>0</v>
      </c>
    </row>
    <row r="302" spans="1:65" ht="21" customHeight="1">
      <c r="A302" s="1113" t="s">
        <v>1119</v>
      </c>
      <c r="B302" s="1260" t="s">
        <v>1679</v>
      </c>
      <c r="C302" s="1523">
        <v>9961617</v>
      </c>
      <c r="D302" s="1555" t="s">
        <v>1846</v>
      </c>
      <c r="E302" s="1540" t="s">
        <v>34</v>
      </c>
      <c r="F302" s="1260" t="s">
        <v>289</v>
      </c>
      <c r="G302" s="1113" t="s">
        <v>596</v>
      </c>
      <c r="H302" s="1113" t="s">
        <v>596</v>
      </c>
      <c r="I302" s="1174" t="s">
        <v>2292</v>
      </c>
      <c r="J302" s="1113" t="s">
        <v>991</v>
      </c>
      <c r="K302" s="1467">
        <v>44410</v>
      </c>
      <c r="L302" s="1216" t="s">
        <v>1867</v>
      </c>
      <c r="M302" s="1468"/>
      <c r="N302" s="1113" t="s">
        <v>914</v>
      </c>
      <c r="O302" s="1216" t="s">
        <v>1714</v>
      </c>
      <c r="P302" s="1194" t="s">
        <v>477</v>
      </c>
      <c r="Q302" s="1216" t="s">
        <v>25</v>
      </c>
      <c r="R302" s="1119">
        <f>VLOOKUP($G$9:$G$816,TABULADOR!$D$6:$E$41,2,0)</f>
        <v>8.484</v>
      </c>
      <c r="S302" s="1120">
        <f t="shared" si="204"/>
        <v>0</v>
      </c>
      <c r="T302" s="1121">
        <v>0</v>
      </c>
      <c r="U302" s="1121">
        <f t="shared" si="205"/>
        <v>0</v>
      </c>
      <c r="V302" s="1122">
        <f>VLOOKUP($U302,TABULADOR!$A$51:$B$74,2)</f>
        <v>0</v>
      </c>
      <c r="W302" s="1148">
        <v>0.3</v>
      </c>
      <c r="X302" s="1123">
        <v>2</v>
      </c>
      <c r="Y302" s="1124">
        <v>2</v>
      </c>
      <c r="Z302" s="1511">
        <v>15</v>
      </c>
      <c r="AA302" s="1126">
        <f t="shared" si="189"/>
        <v>4.24</v>
      </c>
      <c r="AB302" s="1126">
        <f t="shared" si="190"/>
        <v>1.27</v>
      </c>
      <c r="AC302" s="1126">
        <f t="shared" si="191"/>
        <v>0</v>
      </c>
      <c r="AD302" s="1126">
        <f>VLOOKUP($H$9:$H$1807,TABULADOR!$D$6:$E$41,2,0)-VLOOKUP($G$9:$G$1807,TABULADOR!$D$6:$E$41,2,0)</f>
        <v>0</v>
      </c>
      <c r="AE302" s="1126">
        <f>ROUND((TABULADOR!$D$67)*(GLOBAL!$Y302)/2,)</f>
        <v>2</v>
      </c>
      <c r="AF302" s="1126">
        <f>ROUND(((TABULADOR!$D$67)*(GLOBAL!$Y302)/2)*2,2)</f>
        <v>3.5</v>
      </c>
      <c r="AG302" s="1119"/>
      <c r="AH302" s="1127">
        <f t="shared" si="188"/>
        <v>7.51</v>
      </c>
      <c r="AI302" s="1119" t="b">
        <f t="shared" si="206"/>
        <v>0</v>
      </c>
      <c r="AJ302" s="1126">
        <v>0</v>
      </c>
      <c r="AK302" s="1126">
        <v>11.5</v>
      </c>
      <c r="AL302" s="1126"/>
      <c r="AM302" s="1126"/>
      <c r="AN302" s="1127"/>
      <c r="AO302" s="1127">
        <f t="shared" si="192"/>
        <v>0.28000000000000003</v>
      </c>
      <c r="AP302" s="1127">
        <f t="shared" si="193"/>
        <v>0.08</v>
      </c>
      <c r="AQ302" s="1127">
        <f t="shared" si="194"/>
        <v>0.03</v>
      </c>
      <c r="AR302" s="1126">
        <f t="shared" si="195"/>
        <v>0.23</v>
      </c>
      <c r="AS302" s="1127">
        <f t="shared" si="196"/>
        <v>0.63</v>
      </c>
      <c r="AT302" s="1127">
        <f t="shared" si="197"/>
        <v>0.15</v>
      </c>
      <c r="AU302" s="1127">
        <f t="shared" si="198"/>
        <v>0.12</v>
      </c>
      <c r="AV302" s="1126">
        <f t="shared" si="199"/>
        <v>0.23</v>
      </c>
      <c r="AW302" s="1126">
        <f t="shared" si="200"/>
        <v>22.51</v>
      </c>
      <c r="AX302" s="1126">
        <f t="shared" si="201"/>
        <v>0.39</v>
      </c>
      <c r="AY302" s="1127"/>
      <c r="AZ302" s="1126">
        <f t="shared" si="202"/>
        <v>1.36</v>
      </c>
      <c r="BA302" s="1128">
        <f t="shared" si="203"/>
        <v>22.12</v>
      </c>
      <c r="BB302" s="1130"/>
      <c r="BC302" s="1130"/>
      <c r="BD302" s="1126">
        <f t="shared" si="207"/>
        <v>0</v>
      </c>
      <c r="BE302" s="1126">
        <f t="shared" si="208"/>
        <v>0</v>
      </c>
      <c r="BF302" s="1126">
        <f t="shared" si="209"/>
        <v>0</v>
      </c>
      <c r="BG302" s="1126">
        <f t="shared" si="210"/>
        <v>0</v>
      </c>
      <c r="BH302" s="1131">
        <f t="shared" si="211"/>
        <v>0</v>
      </c>
      <c r="BI302" s="1126">
        <f t="shared" si="212"/>
        <v>0</v>
      </c>
      <c r="BJ302" s="1126">
        <f t="shared" si="213"/>
        <v>0</v>
      </c>
      <c r="BK302" s="1126">
        <f t="shared" si="214"/>
        <v>0</v>
      </c>
      <c r="BL302" s="1126">
        <f t="shared" si="215"/>
        <v>0</v>
      </c>
      <c r="BM302" s="1131">
        <f t="shared" si="216"/>
        <v>0</v>
      </c>
    </row>
    <row r="303" spans="1:65" s="774" customFormat="1" ht="21" customHeight="1">
      <c r="A303" s="1113" t="s">
        <v>1119</v>
      </c>
      <c r="B303" s="1260" t="s">
        <v>1679</v>
      </c>
      <c r="C303" s="1523">
        <v>5566564</v>
      </c>
      <c r="D303" s="1555" t="s">
        <v>1847</v>
      </c>
      <c r="E303" s="1540" t="s">
        <v>20</v>
      </c>
      <c r="F303" s="1260" t="s">
        <v>289</v>
      </c>
      <c r="G303" s="1113" t="s">
        <v>596</v>
      </c>
      <c r="H303" s="1113" t="s">
        <v>596</v>
      </c>
      <c r="I303" s="1249" t="s">
        <v>1814</v>
      </c>
      <c r="J303" s="1113" t="s">
        <v>991</v>
      </c>
      <c r="K303" s="1467">
        <v>44410</v>
      </c>
      <c r="L303" s="1216" t="s">
        <v>1868</v>
      </c>
      <c r="M303" s="1468"/>
      <c r="N303" s="1113" t="s">
        <v>914</v>
      </c>
      <c r="O303" s="1216" t="s">
        <v>25</v>
      </c>
      <c r="P303" s="1134" t="s">
        <v>63</v>
      </c>
      <c r="Q303" s="1216" t="s">
        <v>25</v>
      </c>
      <c r="R303" s="1119">
        <f>VLOOKUP($G$9:$G$816,TABULADOR!$D$6:$E$41,2,0)</f>
        <v>8.484</v>
      </c>
      <c r="S303" s="1120">
        <f t="shared" si="204"/>
        <v>0</v>
      </c>
      <c r="T303" s="1121">
        <v>0</v>
      </c>
      <c r="U303" s="1121">
        <f t="shared" si="205"/>
        <v>0</v>
      </c>
      <c r="V303" s="1122">
        <f>VLOOKUP($U303,TABULADOR!$A$51:$B$74,2)</f>
        <v>0</v>
      </c>
      <c r="W303" s="1122">
        <v>0</v>
      </c>
      <c r="X303" s="1123">
        <v>0</v>
      </c>
      <c r="Y303" s="1124">
        <v>0</v>
      </c>
      <c r="Z303" s="1511">
        <v>15</v>
      </c>
      <c r="AA303" s="1126">
        <f t="shared" si="189"/>
        <v>4.24</v>
      </c>
      <c r="AB303" s="1126">
        <f t="shared" si="190"/>
        <v>0</v>
      </c>
      <c r="AC303" s="1126">
        <f t="shared" si="191"/>
        <v>0</v>
      </c>
      <c r="AD303" s="1126">
        <f>VLOOKUP($H$9:$H$1807,TABULADOR!$D$6:$E$41,2,0)-VLOOKUP($G$9:$G$1807,TABULADOR!$D$6:$E$41,2,0)</f>
        <v>0</v>
      </c>
      <c r="AE303" s="1126">
        <f>ROUND((TABULADOR!$D$67)*(GLOBAL!$Y303)/2,)</f>
        <v>0</v>
      </c>
      <c r="AF303" s="1126">
        <f>ROUND(((TABULADOR!$D$67)*(GLOBAL!$Y303)/2)*2,2)</f>
        <v>0</v>
      </c>
      <c r="AG303" s="1119"/>
      <c r="AH303" s="1127">
        <f t="shared" si="188"/>
        <v>4.24</v>
      </c>
      <c r="AI303" s="1119" t="b">
        <f t="shared" si="206"/>
        <v>0</v>
      </c>
      <c r="AJ303" s="1126">
        <v>0</v>
      </c>
      <c r="AK303" s="1126">
        <v>11.5</v>
      </c>
      <c r="AL303" s="1126"/>
      <c r="AM303" s="1126"/>
      <c r="AN303" s="1127"/>
      <c r="AO303" s="1127">
        <f t="shared" si="192"/>
        <v>0.16</v>
      </c>
      <c r="AP303" s="1127">
        <f t="shared" si="193"/>
        <v>0.04</v>
      </c>
      <c r="AQ303" s="1127">
        <f t="shared" si="194"/>
        <v>0.02</v>
      </c>
      <c r="AR303" s="1126">
        <f t="shared" si="195"/>
        <v>0.13</v>
      </c>
      <c r="AS303" s="1127">
        <f t="shared" si="196"/>
        <v>0.36</v>
      </c>
      <c r="AT303" s="1127">
        <f t="shared" si="197"/>
        <v>0.08</v>
      </c>
      <c r="AU303" s="1127">
        <f t="shared" si="198"/>
        <v>0.08</v>
      </c>
      <c r="AV303" s="1126">
        <f t="shared" si="199"/>
        <v>0.13</v>
      </c>
      <c r="AW303" s="1126">
        <f t="shared" si="200"/>
        <v>15.74</v>
      </c>
      <c r="AX303" s="1126">
        <f t="shared" si="201"/>
        <v>0.22</v>
      </c>
      <c r="AY303" s="1127"/>
      <c r="AZ303" s="1126">
        <f t="shared" si="202"/>
        <v>0.78</v>
      </c>
      <c r="BA303" s="1128">
        <f t="shared" si="203"/>
        <v>15.52</v>
      </c>
      <c r="BB303" s="1171"/>
      <c r="BC303" s="1171"/>
      <c r="BD303" s="1126">
        <f t="shared" si="207"/>
        <v>0</v>
      </c>
      <c r="BE303" s="1126">
        <f t="shared" si="208"/>
        <v>0</v>
      </c>
      <c r="BF303" s="1126">
        <f t="shared" si="209"/>
        <v>0</v>
      </c>
      <c r="BG303" s="1126">
        <f t="shared" si="210"/>
        <v>0</v>
      </c>
      <c r="BH303" s="1131">
        <f t="shared" si="211"/>
        <v>0</v>
      </c>
      <c r="BI303" s="1126">
        <f t="shared" si="212"/>
        <v>0</v>
      </c>
      <c r="BJ303" s="1126">
        <f t="shared" si="213"/>
        <v>0</v>
      </c>
      <c r="BK303" s="1126">
        <f t="shared" si="214"/>
        <v>0</v>
      </c>
      <c r="BL303" s="1126">
        <f t="shared" si="215"/>
        <v>0</v>
      </c>
      <c r="BM303" s="1131">
        <f t="shared" si="216"/>
        <v>0</v>
      </c>
    </row>
    <row r="304" spans="1:65" ht="21" customHeight="1">
      <c r="A304" s="1113" t="s">
        <v>1119</v>
      </c>
      <c r="B304" s="1363" t="s">
        <v>972</v>
      </c>
      <c r="C304" s="1522">
        <v>17741906</v>
      </c>
      <c r="D304" s="1556" t="s">
        <v>1848</v>
      </c>
      <c r="E304" s="1551" t="s">
        <v>34</v>
      </c>
      <c r="F304" s="1363" t="s">
        <v>104</v>
      </c>
      <c r="G304" s="1169" t="s">
        <v>379</v>
      </c>
      <c r="H304" s="1169" t="s">
        <v>379</v>
      </c>
      <c r="I304" s="1191" t="s">
        <v>1706</v>
      </c>
      <c r="J304" s="1113" t="s">
        <v>991</v>
      </c>
      <c r="K304" s="1486">
        <v>44392</v>
      </c>
      <c r="L304" s="1355" t="s">
        <v>1869</v>
      </c>
      <c r="M304" s="1468"/>
      <c r="N304" s="1174" t="s">
        <v>914</v>
      </c>
      <c r="O304" s="1355" t="s">
        <v>70</v>
      </c>
      <c r="P304" s="1134" t="s">
        <v>63</v>
      </c>
      <c r="Q304" s="1355" t="s">
        <v>1878</v>
      </c>
      <c r="R304" s="1119">
        <f>VLOOKUP($G$9:$G$816,TABULADOR!$D$6:$E$41,2,0)</f>
        <v>9.8000000000000007</v>
      </c>
      <c r="S304" s="1120">
        <f t="shared" si="204"/>
        <v>0</v>
      </c>
      <c r="T304" s="1121">
        <v>0</v>
      </c>
      <c r="U304" s="1121">
        <f t="shared" si="205"/>
        <v>0</v>
      </c>
      <c r="V304" s="1122">
        <f>VLOOKUP($U304,TABULADOR!$A$51:$B$74,2)</f>
        <v>0</v>
      </c>
      <c r="W304" s="1122">
        <v>0</v>
      </c>
      <c r="X304" s="1123">
        <v>0</v>
      </c>
      <c r="Y304" s="1124">
        <v>0</v>
      </c>
      <c r="Z304" s="1511">
        <v>15</v>
      </c>
      <c r="AA304" s="1126">
        <f t="shared" si="189"/>
        <v>4.9000000000000004</v>
      </c>
      <c r="AB304" s="1126">
        <f t="shared" si="190"/>
        <v>0</v>
      </c>
      <c r="AC304" s="1126">
        <f t="shared" si="191"/>
        <v>0</v>
      </c>
      <c r="AD304" s="1126">
        <f>VLOOKUP($H$9:$H$1807,TABULADOR!$D$6:$E$41,2,0)-VLOOKUP($G$9:$G$1807,TABULADOR!$D$6:$E$41,2,0)</f>
        <v>0</v>
      </c>
      <c r="AE304" s="1126">
        <f>ROUND((TABULADOR!$D$67)*(GLOBAL!$Y304)/2,)</f>
        <v>0</v>
      </c>
      <c r="AF304" s="1126">
        <f>ROUND(((TABULADOR!$D$67)*(GLOBAL!$Y304)/2)*2,2)</f>
        <v>0</v>
      </c>
      <c r="AG304" s="1119"/>
      <c r="AH304" s="1127">
        <f t="shared" si="188"/>
        <v>4.9000000000000004</v>
      </c>
      <c r="AI304" s="1119" t="b">
        <f t="shared" si="206"/>
        <v>0</v>
      </c>
      <c r="AJ304" s="1126">
        <v>0</v>
      </c>
      <c r="AK304" s="1126">
        <v>11.5</v>
      </c>
      <c r="AL304" s="1126"/>
      <c r="AM304" s="1126"/>
      <c r="AN304" s="1127"/>
      <c r="AO304" s="1127">
        <f t="shared" si="192"/>
        <v>0.18</v>
      </c>
      <c r="AP304" s="1127">
        <f t="shared" si="193"/>
        <v>0.05</v>
      </c>
      <c r="AQ304" s="1127">
        <f t="shared" si="194"/>
        <v>0.02</v>
      </c>
      <c r="AR304" s="1126">
        <f t="shared" si="195"/>
        <v>0.15</v>
      </c>
      <c r="AS304" s="1127">
        <f t="shared" si="196"/>
        <v>0.41</v>
      </c>
      <c r="AT304" s="1127">
        <f t="shared" si="197"/>
        <v>0.1</v>
      </c>
      <c r="AU304" s="1127">
        <f t="shared" si="198"/>
        <v>0.08</v>
      </c>
      <c r="AV304" s="1126">
        <f t="shared" si="199"/>
        <v>0.15</v>
      </c>
      <c r="AW304" s="1126">
        <f t="shared" si="200"/>
        <v>16.399999999999999</v>
      </c>
      <c r="AX304" s="1126">
        <f t="shared" si="201"/>
        <v>0.25</v>
      </c>
      <c r="AY304" s="1127"/>
      <c r="AZ304" s="1126">
        <f t="shared" si="202"/>
        <v>0.89</v>
      </c>
      <c r="BA304" s="1128">
        <f t="shared" si="203"/>
        <v>16.149999999999999</v>
      </c>
      <c r="BB304" s="1130"/>
      <c r="BC304" s="1130"/>
      <c r="BD304" s="1126">
        <f t="shared" si="207"/>
        <v>0</v>
      </c>
      <c r="BE304" s="1126">
        <f t="shared" si="208"/>
        <v>0</v>
      </c>
      <c r="BF304" s="1126">
        <f t="shared" si="209"/>
        <v>0</v>
      </c>
      <c r="BG304" s="1126">
        <f t="shared" si="210"/>
        <v>0</v>
      </c>
      <c r="BH304" s="1131">
        <f t="shared" si="211"/>
        <v>0</v>
      </c>
      <c r="BI304" s="1126">
        <f t="shared" si="212"/>
        <v>0</v>
      </c>
      <c r="BJ304" s="1126">
        <f t="shared" si="213"/>
        <v>0</v>
      </c>
      <c r="BK304" s="1126">
        <f t="shared" si="214"/>
        <v>0</v>
      </c>
      <c r="BL304" s="1126">
        <f t="shared" si="215"/>
        <v>0</v>
      </c>
      <c r="BM304" s="1131">
        <f t="shared" si="216"/>
        <v>0</v>
      </c>
    </row>
    <row r="305" spans="1:16382" ht="21" customHeight="1">
      <c r="A305" s="1113" t="s">
        <v>1119</v>
      </c>
      <c r="B305" s="1260" t="s">
        <v>972</v>
      </c>
      <c r="C305" s="1523">
        <v>28481466</v>
      </c>
      <c r="D305" s="1555" t="s">
        <v>1849</v>
      </c>
      <c r="E305" s="1540" t="s">
        <v>34</v>
      </c>
      <c r="F305" s="1260" t="s">
        <v>104</v>
      </c>
      <c r="G305" s="1113" t="s">
        <v>146</v>
      </c>
      <c r="H305" s="1113" t="s">
        <v>146</v>
      </c>
      <c r="I305" s="1260" t="s">
        <v>179</v>
      </c>
      <c r="J305" s="1113" t="s">
        <v>991</v>
      </c>
      <c r="K305" s="1467">
        <v>44409</v>
      </c>
      <c r="L305" s="1216" t="s">
        <v>1871</v>
      </c>
      <c r="M305" s="1468"/>
      <c r="N305" s="1113" t="s">
        <v>914</v>
      </c>
      <c r="O305" s="1169" t="s">
        <v>1714</v>
      </c>
      <c r="P305" s="1134" t="s">
        <v>63</v>
      </c>
      <c r="Q305" s="1216" t="s">
        <v>25</v>
      </c>
      <c r="R305" s="1119">
        <f>VLOOKUP($G$9:$G$816,TABULADOR!$D$6:$E$41,2,0)</f>
        <v>7</v>
      </c>
      <c r="S305" s="1120">
        <f t="shared" si="204"/>
        <v>0</v>
      </c>
      <c r="T305" s="1121">
        <v>0</v>
      </c>
      <c r="U305" s="1121">
        <f t="shared" si="205"/>
        <v>0</v>
      </c>
      <c r="V305" s="1122">
        <f>VLOOKUP($U305,TABULADOR!$A$51:$B$74,2)</f>
        <v>0</v>
      </c>
      <c r="W305" s="1122">
        <v>0</v>
      </c>
      <c r="X305" s="1123">
        <v>1</v>
      </c>
      <c r="Y305" s="1124">
        <v>1</v>
      </c>
      <c r="Z305" s="1511">
        <v>15</v>
      </c>
      <c r="AA305" s="1126">
        <f t="shared" si="189"/>
        <v>3.5</v>
      </c>
      <c r="AB305" s="1126">
        <f t="shared" si="190"/>
        <v>0</v>
      </c>
      <c r="AC305" s="1126">
        <f t="shared" si="191"/>
        <v>0</v>
      </c>
      <c r="AD305" s="1126">
        <f>VLOOKUP($H$9:$H$1807,TABULADOR!$D$6:$E$41,2,0)-VLOOKUP($G$9:$G$1807,TABULADOR!$D$6:$E$41,2,0)</f>
        <v>0</v>
      </c>
      <c r="AE305" s="1126">
        <f>ROUND((TABULADOR!$D$67)*(GLOBAL!$Y305)/2,)</f>
        <v>1</v>
      </c>
      <c r="AF305" s="1126">
        <f>ROUND(((TABULADOR!$D$67)*(GLOBAL!$Y305)/2)*2,2)</f>
        <v>1.75</v>
      </c>
      <c r="AG305" s="1119"/>
      <c r="AH305" s="1127">
        <f t="shared" si="188"/>
        <v>4.5</v>
      </c>
      <c r="AI305" s="1119" t="b">
        <f t="shared" si="206"/>
        <v>0</v>
      </c>
      <c r="AJ305" s="1126">
        <v>0</v>
      </c>
      <c r="AK305" s="1126">
        <v>11.5</v>
      </c>
      <c r="AL305" s="1126"/>
      <c r="AM305" s="1126"/>
      <c r="AN305" s="1127"/>
      <c r="AO305" s="1127">
        <f t="shared" si="192"/>
        <v>0.17</v>
      </c>
      <c r="AP305" s="1127">
        <f t="shared" si="193"/>
        <v>0.05</v>
      </c>
      <c r="AQ305" s="1127">
        <f t="shared" si="194"/>
        <v>0.02</v>
      </c>
      <c r="AR305" s="1126">
        <f t="shared" si="195"/>
        <v>0.14000000000000001</v>
      </c>
      <c r="AS305" s="1127">
        <f t="shared" si="196"/>
        <v>0.38</v>
      </c>
      <c r="AT305" s="1127">
        <f t="shared" si="197"/>
        <v>0.09</v>
      </c>
      <c r="AU305" s="1127">
        <f t="shared" si="198"/>
        <v>0.08</v>
      </c>
      <c r="AV305" s="1126">
        <f t="shared" si="199"/>
        <v>0.14000000000000001</v>
      </c>
      <c r="AW305" s="1126">
        <f t="shared" si="200"/>
        <v>17.75</v>
      </c>
      <c r="AX305" s="1126">
        <f t="shared" si="201"/>
        <v>0.24</v>
      </c>
      <c r="AY305" s="1127"/>
      <c r="AZ305" s="1126">
        <f t="shared" si="202"/>
        <v>0.83</v>
      </c>
      <c r="BA305" s="1128">
        <f t="shared" si="203"/>
        <v>17.510000000000002</v>
      </c>
      <c r="BB305" s="1130"/>
      <c r="BC305" s="1130"/>
      <c r="BD305" s="1126">
        <f t="shared" si="207"/>
        <v>0</v>
      </c>
      <c r="BE305" s="1126">
        <f t="shared" si="208"/>
        <v>0</v>
      </c>
      <c r="BF305" s="1126">
        <f t="shared" si="209"/>
        <v>0</v>
      </c>
      <c r="BG305" s="1126">
        <f t="shared" si="210"/>
        <v>0</v>
      </c>
      <c r="BH305" s="1131">
        <f t="shared" si="211"/>
        <v>0</v>
      </c>
      <c r="BI305" s="1126">
        <f t="shared" si="212"/>
        <v>0</v>
      </c>
      <c r="BJ305" s="1126">
        <f t="shared" si="213"/>
        <v>0</v>
      </c>
      <c r="BK305" s="1126">
        <f t="shared" si="214"/>
        <v>0</v>
      </c>
      <c r="BL305" s="1126">
        <f t="shared" si="215"/>
        <v>0</v>
      </c>
      <c r="BM305" s="1131">
        <f t="shared" si="216"/>
        <v>0</v>
      </c>
    </row>
    <row r="306" spans="1:16382" ht="21" customHeight="1">
      <c r="A306" s="1113" t="s">
        <v>1119</v>
      </c>
      <c r="B306" s="1260" t="s">
        <v>972</v>
      </c>
      <c r="C306" s="1523">
        <v>4841407</v>
      </c>
      <c r="D306" s="1555" t="s">
        <v>1850</v>
      </c>
      <c r="E306" s="1540" t="s">
        <v>34</v>
      </c>
      <c r="F306" s="1260" t="s">
        <v>104</v>
      </c>
      <c r="G306" s="1216" t="s">
        <v>526</v>
      </c>
      <c r="H306" s="1216" t="s">
        <v>526</v>
      </c>
      <c r="I306" s="1260" t="s">
        <v>2036</v>
      </c>
      <c r="J306" s="1113" t="s">
        <v>991</v>
      </c>
      <c r="K306" s="1467">
        <v>44409</v>
      </c>
      <c r="L306" s="1216" t="s">
        <v>1922</v>
      </c>
      <c r="M306" s="1468"/>
      <c r="N306" s="1113" t="s">
        <v>914</v>
      </c>
      <c r="O306" s="1216" t="s">
        <v>1879</v>
      </c>
      <c r="P306" s="1194" t="s">
        <v>477</v>
      </c>
      <c r="Q306" s="1216" t="s">
        <v>1879</v>
      </c>
      <c r="R306" s="1119">
        <f>VLOOKUP($G$9:$G$816,TABULADOR!$D$6:$E$41,2,0)</f>
        <v>18.2</v>
      </c>
      <c r="S306" s="1120">
        <f t="shared" si="204"/>
        <v>0</v>
      </c>
      <c r="T306" s="1121">
        <v>0</v>
      </c>
      <c r="U306" s="1121">
        <f t="shared" si="205"/>
        <v>0</v>
      </c>
      <c r="V306" s="1122">
        <v>0.3</v>
      </c>
      <c r="W306" s="1122">
        <v>0</v>
      </c>
      <c r="X306" s="1123">
        <v>0</v>
      </c>
      <c r="Y306" s="1124">
        <v>0</v>
      </c>
      <c r="Z306" s="1511">
        <v>15</v>
      </c>
      <c r="AA306" s="1126">
        <f t="shared" si="189"/>
        <v>9.1</v>
      </c>
      <c r="AB306" s="1126">
        <f t="shared" si="190"/>
        <v>0</v>
      </c>
      <c r="AC306" s="1126">
        <f t="shared" si="191"/>
        <v>2.73</v>
      </c>
      <c r="AD306" s="1126">
        <f>VLOOKUP($H$9:$H$1807,TABULADOR!$D$6:$E$41,2,0)-VLOOKUP($G$9:$G$1807,TABULADOR!$D$6:$E$41,2,0)</f>
        <v>0</v>
      </c>
      <c r="AE306" s="1126">
        <f>ROUND((TABULADOR!$D$67)*(GLOBAL!$Y306)/2,)</f>
        <v>0</v>
      </c>
      <c r="AF306" s="1126">
        <f>ROUND(((TABULADOR!$D$67)*(GLOBAL!$Y306)/2)*2,2)</f>
        <v>0</v>
      </c>
      <c r="AG306" s="1119"/>
      <c r="AH306" s="1127">
        <f t="shared" si="188"/>
        <v>11.83</v>
      </c>
      <c r="AI306" s="1119" t="b">
        <f t="shared" si="206"/>
        <v>0</v>
      </c>
      <c r="AJ306" s="1126">
        <v>0</v>
      </c>
      <c r="AK306" s="1126">
        <v>11.5</v>
      </c>
      <c r="AL306" s="1126"/>
      <c r="AM306" s="1126"/>
      <c r="AN306" s="1127"/>
      <c r="AO306" s="1127">
        <f t="shared" si="192"/>
        <v>0.44</v>
      </c>
      <c r="AP306" s="1127">
        <f t="shared" si="193"/>
        <v>0.12</v>
      </c>
      <c r="AQ306" s="1127">
        <f t="shared" si="194"/>
        <v>0.05</v>
      </c>
      <c r="AR306" s="1126">
        <f t="shared" si="195"/>
        <v>0.35</v>
      </c>
      <c r="AS306" s="1127">
        <f t="shared" si="196"/>
        <v>0.99</v>
      </c>
      <c r="AT306" s="1127">
        <f t="shared" si="197"/>
        <v>0.24</v>
      </c>
      <c r="AU306" s="1127">
        <f t="shared" si="198"/>
        <v>0.2</v>
      </c>
      <c r="AV306" s="1126">
        <f t="shared" si="199"/>
        <v>0.35</v>
      </c>
      <c r="AW306" s="1126">
        <f t="shared" si="200"/>
        <v>23.33</v>
      </c>
      <c r="AX306" s="1126">
        <f t="shared" si="201"/>
        <v>0.61</v>
      </c>
      <c r="AY306" s="1127"/>
      <c r="AZ306" s="1126">
        <f t="shared" si="202"/>
        <v>2.13</v>
      </c>
      <c r="BA306" s="1128">
        <f t="shared" si="203"/>
        <v>22.72</v>
      </c>
      <c r="BB306" s="1130"/>
      <c r="BC306" s="1130"/>
      <c r="BD306" s="1126">
        <f t="shared" si="207"/>
        <v>0</v>
      </c>
      <c r="BE306" s="1126">
        <f t="shared" si="208"/>
        <v>0</v>
      </c>
      <c r="BF306" s="1126">
        <f t="shared" si="209"/>
        <v>0</v>
      </c>
      <c r="BG306" s="1126">
        <f t="shared" si="210"/>
        <v>0</v>
      </c>
      <c r="BH306" s="1131">
        <f t="shared" si="211"/>
        <v>0</v>
      </c>
      <c r="BI306" s="1126">
        <f t="shared" si="212"/>
        <v>0</v>
      </c>
      <c r="BJ306" s="1126">
        <f t="shared" si="213"/>
        <v>0</v>
      </c>
      <c r="BK306" s="1126">
        <f t="shared" si="214"/>
        <v>0</v>
      </c>
      <c r="BL306" s="1126">
        <f t="shared" si="215"/>
        <v>0</v>
      </c>
      <c r="BM306" s="1131">
        <f t="shared" si="216"/>
        <v>0</v>
      </c>
    </row>
    <row r="307" spans="1:16382" ht="21" customHeight="1">
      <c r="A307" s="1113" t="s">
        <v>1119</v>
      </c>
      <c r="B307" s="1260" t="s">
        <v>972</v>
      </c>
      <c r="C307" s="1523">
        <v>19930629</v>
      </c>
      <c r="D307" s="1555" t="s">
        <v>1851</v>
      </c>
      <c r="E307" s="1540" t="s">
        <v>20</v>
      </c>
      <c r="F307" s="1260" t="s">
        <v>104</v>
      </c>
      <c r="G307" s="1216" t="s">
        <v>252</v>
      </c>
      <c r="H307" s="1216" t="s">
        <v>252</v>
      </c>
      <c r="I307" s="1260" t="s">
        <v>2036</v>
      </c>
      <c r="J307" s="1113" t="s">
        <v>991</v>
      </c>
      <c r="K307" s="1467">
        <v>44418</v>
      </c>
      <c r="L307" s="1216" t="s">
        <v>1872</v>
      </c>
      <c r="M307" s="1468"/>
      <c r="N307" s="1113" t="s">
        <v>914</v>
      </c>
      <c r="O307" s="1216" t="s">
        <v>128</v>
      </c>
      <c r="P307" s="1194" t="s">
        <v>477</v>
      </c>
      <c r="Q307" s="1216" t="s">
        <v>1879</v>
      </c>
      <c r="R307" s="1119">
        <f>VLOOKUP($G$9:$G$816,TABULADOR!$D$6:$E$41,2,0)</f>
        <v>15.96</v>
      </c>
      <c r="S307" s="1120">
        <f t="shared" si="204"/>
        <v>0</v>
      </c>
      <c r="T307" s="1121">
        <v>0</v>
      </c>
      <c r="U307" s="1121">
        <f t="shared" si="205"/>
        <v>0</v>
      </c>
      <c r="V307" s="1122">
        <f>VLOOKUP($U307,TABULADOR!$A$51:$B$74,2)</f>
        <v>0</v>
      </c>
      <c r="W307" s="1122">
        <v>0.3</v>
      </c>
      <c r="X307" s="1123">
        <v>0</v>
      </c>
      <c r="Y307" s="1124">
        <v>0</v>
      </c>
      <c r="Z307" s="1511">
        <v>15</v>
      </c>
      <c r="AA307" s="1126">
        <f t="shared" si="189"/>
        <v>7.98</v>
      </c>
      <c r="AB307" s="1126">
        <f t="shared" si="190"/>
        <v>2.39</v>
      </c>
      <c r="AC307" s="1126">
        <f t="shared" si="191"/>
        <v>0</v>
      </c>
      <c r="AD307" s="1126">
        <f>VLOOKUP($H$9:$H$1807,TABULADOR!$D$6:$E$41,2,0)-VLOOKUP($G$9:$G$1807,TABULADOR!$D$6:$E$41,2,0)</f>
        <v>0</v>
      </c>
      <c r="AE307" s="1126">
        <f>ROUND((TABULADOR!$D$67)*(GLOBAL!$Y307)/2,)</f>
        <v>0</v>
      </c>
      <c r="AF307" s="1126">
        <f>ROUND(((TABULADOR!$D$67)*(GLOBAL!$Y307)/2)*2,2)</f>
        <v>0</v>
      </c>
      <c r="AG307" s="1119"/>
      <c r="AH307" s="1127">
        <f t="shared" si="188"/>
        <v>10.370000000000001</v>
      </c>
      <c r="AI307" s="1119" t="b">
        <f t="shared" si="206"/>
        <v>0</v>
      </c>
      <c r="AJ307" s="1126">
        <v>0</v>
      </c>
      <c r="AK307" s="1126">
        <v>11.5</v>
      </c>
      <c r="AL307" s="1126"/>
      <c r="AM307" s="1126"/>
      <c r="AN307" s="1127"/>
      <c r="AO307" s="1127">
        <f t="shared" si="192"/>
        <v>0.38</v>
      </c>
      <c r="AP307" s="1127">
        <f t="shared" si="193"/>
        <v>0.1</v>
      </c>
      <c r="AQ307" s="1127">
        <f t="shared" si="194"/>
        <v>0.05</v>
      </c>
      <c r="AR307" s="1126">
        <f t="shared" si="195"/>
        <v>0.31</v>
      </c>
      <c r="AS307" s="1127">
        <f t="shared" si="196"/>
        <v>0.86</v>
      </c>
      <c r="AT307" s="1127">
        <f t="shared" si="197"/>
        <v>0.21</v>
      </c>
      <c r="AU307" s="1127">
        <f t="shared" si="198"/>
        <v>0.2</v>
      </c>
      <c r="AV307" s="1126">
        <f t="shared" si="199"/>
        <v>0.31</v>
      </c>
      <c r="AW307" s="1126">
        <f t="shared" si="200"/>
        <v>21.87</v>
      </c>
      <c r="AX307" s="1126">
        <f t="shared" si="201"/>
        <v>0.53</v>
      </c>
      <c r="AY307" s="1127"/>
      <c r="AZ307" s="1126">
        <f t="shared" si="202"/>
        <v>1.89</v>
      </c>
      <c r="BA307" s="1128">
        <f t="shared" si="203"/>
        <v>21.34</v>
      </c>
      <c r="BB307" s="1130"/>
      <c r="BC307" s="1130"/>
      <c r="BD307" s="1126">
        <f t="shared" si="207"/>
        <v>0</v>
      </c>
      <c r="BE307" s="1126">
        <f t="shared" si="208"/>
        <v>0</v>
      </c>
      <c r="BF307" s="1126">
        <f t="shared" si="209"/>
        <v>0</v>
      </c>
      <c r="BG307" s="1126">
        <f t="shared" si="210"/>
        <v>0</v>
      </c>
      <c r="BH307" s="1131">
        <f t="shared" si="211"/>
        <v>0</v>
      </c>
      <c r="BI307" s="1126">
        <f t="shared" si="212"/>
        <v>0</v>
      </c>
      <c r="BJ307" s="1126">
        <f t="shared" si="213"/>
        <v>0</v>
      </c>
      <c r="BK307" s="1126">
        <f t="shared" si="214"/>
        <v>0</v>
      </c>
      <c r="BL307" s="1126">
        <f t="shared" si="215"/>
        <v>0</v>
      </c>
      <c r="BM307" s="1131">
        <f t="shared" si="216"/>
        <v>0</v>
      </c>
    </row>
    <row r="308" spans="1:16382" ht="21" customHeight="1">
      <c r="A308" s="1113" t="s">
        <v>1119</v>
      </c>
      <c r="B308" s="1260" t="s">
        <v>1679</v>
      </c>
      <c r="C308" s="1523">
        <v>26409760</v>
      </c>
      <c r="D308" s="1555" t="s">
        <v>1852</v>
      </c>
      <c r="E308" s="1540" t="s">
        <v>34</v>
      </c>
      <c r="F308" s="1260" t="s">
        <v>289</v>
      </c>
      <c r="G308" s="1113" t="s">
        <v>596</v>
      </c>
      <c r="H308" s="1113" t="s">
        <v>596</v>
      </c>
      <c r="I308" s="1260" t="s">
        <v>1880</v>
      </c>
      <c r="J308" s="1113" t="s">
        <v>991</v>
      </c>
      <c r="K308" s="1467">
        <v>44409</v>
      </c>
      <c r="L308" s="1216" t="s">
        <v>1873</v>
      </c>
      <c r="M308" s="1468"/>
      <c r="N308" s="1113" t="s">
        <v>914</v>
      </c>
      <c r="O308" s="1216" t="s">
        <v>128</v>
      </c>
      <c r="P308" s="1134" t="s">
        <v>63</v>
      </c>
      <c r="Q308" s="1216" t="s">
        <v>1879</v>
      </c>
      <c r="R308" s="1119">
        <f>VLOOKUP($G$9:$G$816,TABULADOR!$D$6:$E$41,2,0)</f>
        <v>8.484</v>
      </c>
      <c r="S308" s="1120">
        <f t="shared" si="204"/>
        <v>0</v>
      </c>
      <c r="T308" s="1121">
        <v>0</v>
      </c>
      <c r="U308" s="1121">
        <f t="shared" si="205"/>
        <v>0</v>
      </c>
      <c r="V308" s="1122">
        <f>VLOOKUP($U308,TABULADOR!$A$51:$B$74,2)</f>
        <v>0</v>
      </c>
      <c r="W308" s="1122">
        <v>0</v>
      </c>
      <c r="X308" s="1123">
        <v>0</v>
      </c>
      <c r="Y308" s="1124">
        <v>0</v>
      </c>
      <c r="Z308" s="1511">
        <v>15</v>
      </c>
      <c r="AA308" s="1126">
        <f t="shared" si="189"/>
        <v>4.24</v>
      </c>
      <c r="AB308" s="1126">
        <f t="shared" si="190"/>
        <v>0</v>
      </c>
      <c r="AC308" s="1126">
        <f t="shared" si="191"/>
        <v>0</v>
      </c>
      <c r="AD308" s="1126">
        <f>VLOOKUP($H$9:$H$1807,TABULADOR!$D$6:$E$41,2,0)-VLOOKUP($G$9:$G$1807,TABULADOR!$D$6:$E$41,2,0)</f>
        <v>0</v>
      </c>
      <c r="AE308" s="1126">
        <f>ROUND((TABULADOR!$D$67)*(GLOBAL!$Y308)/2,)</f>
        <v>0</v>
      </c>
      <c r="AF308" s="1126">
        <f>ROUND(((TABULADOR!$D$67)*(GLOBAL!$Y308)/2)*2,2)</f>
        <v>0</v>
      </c>
      <c r="AG308" s="1119"/>
      <c r="AH308" s="1127">
        <f t="shared" si="188"/>
        <v>4.24</v>
      </c>
      <c r="AI308" s="1119" t="b">
        <f t="shared" si="206"/>
        <v>0</v>
      </c>
      <c r="AJ308" s="1126">
        <v>0</v>
      </c>
      <c r="AK308" s="1126">
        <v>11.5</v>
      </c>
      <c r="AL308" s="1126"/>
      <c r="AM308" s="1126"/>
      <c r="AN308" s="1127"/>
      <c r="AO308" s="1127">
        <f t="shared" si="192"/>
        <v>0.16</v>
      </c>
      <c r="AP308" s="1127">
        <f t="shared" si="193"/>
        <v>0.04</v>
      </c>
      <c r="AQ308" s="1127">
        <f t="shared" si="194"/>
        <v>0.02</v>
      </c>
      <c r="AR308" s="1126">
        <f t="shared" si="195"/>
        <v>0.13</v>
      </c>
      <c r="AS308" s="1127">
        <f t="shared" si="196"/>
        <v>0.36</v>
      </c>
      <c r="AT308" s="1127">
        <f t="shared" si="197"/>
        <v>0.08</v>
      </c>
      <c r="AU308" s="1127">
        <f t="shared" si="198"/>
        <v>0.08</v>
      </c>
      <c r="AV308" s="1126">
        <f t="shared" si="199"/>
        <v>0.13</v>
      </c>
      <c r="AW308" s="1126">
        <f t="shared" si="200"/>
        <v>15.74</v>
      </c>
      <c r="AX308" s="1126">
        <f t="shared" si="201"/>
        <v>0.22</v>
      </c>
      <c r="AY308" s="1127"/>
      <c r="AZ308" s="1126">
        <f t="shared" si="202"/>
        <v>0.78</v>
      </c>
      <c r="BA308" s="1128">
        <f t="shared" si="203"/>
        <v>15.52</v>
      </c>
      <c r="BB308" s="1130"/>
      <c r="BC308" s="1130"/>
      <c r="BD308" s="1126">
        <f t="shared" si="207"/>
        <v>0</v>
      </c>
      <c r="BE308" s="1126">
        <f t="shared" si="208"/>
        <v>0</v>
      </c>
      <c r="BF308" s="1126">
        <f t="shared" si="209"/>
        <v>0</v>
      </c>
      <c r="BG308" s="1126">
        <f t="shared" si="210"/>
        <v>0</v>
      </c>
      <c r="BH308" s="1131">
        <f t="shared" si="211"/>
        <v>0</v>
      </c>
      <c r="BI308" s="1126">
        <f t="shared" si="212"/>
        <v>0</v>
      </c>
      <c r="BJ308" s="1126">
        <f t="shared" si="213"/>
        <v>0</v>
      </c>
      <c r="BK308" s="1126">
        <f t="shared" si="214"/>
        <v>0</v>
      </c>
      <c r="BL308" s="1126">
        <f t="shared" si="215"/>
        <v>0</v>
      </c>
      <c r="BM308" s="1131">
        <f t="shared" si="216"/>
        <v>0</v>
      </c>
    </row>
    <row r="309" spans="1:16382" ht="21" customHeight="1">
      <c r="A309" s="1113" t="s">
        <v>1119</v>
      </c>
      <c r="B309" s="1140" t="s">
        <v>970</v>
      </c>
      <c r="C309" s="1520">
        <v>13092500</v>
      </c>
      <c r="D309" s="1555" t="s">
        <v>1853</v>
      </c>
      <c r="E309" s="1540" t="s">
        <v>34</v>
      </c>
      <c r="F309" s="1142" t="s">
        <v>27</v>
      </c>
      <c r="G309" s="1113" t="s">
        <v>27</v>
      </c>
      <c r="H309" s="1113" t="s">
        <v>27</v>
      </c>
      <c r="I309" s="1249" t="s">
        <v>1824</v>
      </c>
      <c r="J309" s="1174" t="s">
        <v>2351</v>
      </c>
      <c r="K309" s="1467">
        <v>44348</v>
      </c>
      <c r="L309" s="1216" t="s">
        <v>1874</v>
      </c>
      <c r="M309" s="1468"/>
      <c r="N309" s="1113" t="s">
        <v>914</v>
      </c>
      <c r="O309" s="1216" t="s">
        <v>1714</v>
      </c>
      <c r="P309" s="1194" t="s">
        <v>2345</v>
      </c>
      <c r="Q309" s="1216" t="s">
        <v>25</v>
      </c>
      <c r="R309" s="1119">
        <f>VLOOKUP($G$9:$G$816,TABULADOR!$D$6:$E$41,2,0)</f>
        <v>23.8</v>
      </c>
      <c r="S309" s="1120">
        <f t="shared" si="204"/>
        <v>0</v>
      </c>
      <c r="T309" s="1121">
        <v>0</v>
      </c>
      <c r="U309" s="1121">
        <f t="shared" si="205"/>
        <v>0</v>
      </c>
      <c r="V309" s="1122">
        <f>VLOOKUP($U309,TABULADOR!$A$51:$B$74,2)</f>
        <v>0</v>
      </c>
      <c r="W309" s="1122">
        <v>0.2</v>
      </c>
      <c r="X309" s="1123">
        <v>0</v>
      </c>
      <c r="Y309" s="1124">
        <v>0</v>
      </c>
      <c r="Z309" s="1511">
        <v>15</v>
      </c>
      <c r="AA309" s="1126">
        <f t="shared" si="189"/>
        <v>11.9</v>
      </c>
      <c r="AB309" s="1126">
        <f t="shared" si="190"/>
        <v>2.38</v>
      </c>
      <c r="AC309" s="1126">
        <f t="shared" si="191"/>
        <v>0</v>
      </c>
      <c r="AD309" s="1126">
        <f>VLOOKUP($H$9:$H$1807,TABULADOR!$D$6:$E$41,2,0)-VLOOKUP($G$9:$G$1807,TABULADOR!$D$6:$E$41,2,0)</f>
        <v>0</v>
      </c>
      <c r="AE309" s="1126">
        <f>ROUND((TABULADOR!$D$67)*(GLOBAL!$Y309)/2,)</f>
        <v>0</v>
      </c>
      <c r="AF309" s="1126">
        <f>ROUND(((TABULADOR!$D$67)*(GLOBAL!$Y309)/2)*2,2)</f>
        <v>0</v>
      </c>
      <c r="AG309" s="1119"/>
      <c r="AH309" s="1127">
        <f t="shared" si="188"/>
        <v>14.280000000000001</v>
      </c>
      <c r="AI309" s="1119" t="b">
        <f t="shared" si="206"/>
        <v>0</v>
      </c>
      <c r="AJ309" s="1126">
        <v>0</v>
      </c>
      <c r="AK309" s="1126">
        <f>($AA309+$AB309+$AC309)*2/30*$Z309*TABULADOR!$D$70</f>
        <v>11.424000000000001</v>
      </c>
      <c r="AL309" s="1126"/>
      <c r="AM309" s="1126"/>
      <c r="AN309" s="1127"/>
      <c r="AO309" s="1127">
        <f t="shared" si="192"/>
        <v>0.53</v>
      </c>
      <c r="AP309" s="1127">
        <f t="shared" si="193"/>
        <v>0.14000000000000001</v>
      </c>
      <c r="AQ309" s="1127">
        <f t="shared" si="194"/>
        <v>7.0000000000000007E-2</v>
      </c>
      <c r="AR309" s="1126">
        <f t="shared" si="195"/>
        <v>0.43</v>
      </c>
      <c r="AS309" s="1127">
        <f t="shared" si="196"/>
        <v>1.19</v>
      </c>
      <c r="AT309" s="1127">
        <f t="shared" si="197"/>
        <v>0.28999999999999998</v>
      </c>
      <c r="AU309" s="1127">
        <f t="shared" si="198"/>
        <v>0.28000000000000003</v>
      </c>
      <c r="AV309" s="1126">
        <f t="shared" si="199"/>
        <v>0.43</v>
      </c>
      <c r="AW309" s="1126">
        <f t="shared" si="200"/>
        <v>25.7</v>
      </c>
      <c r="AX309" s="1126">
        <f t="shared" si="201"/>
        <v>0.74</v>
      </c>
      <c r="AY309" s="1127"/>
      <c r="AZ309" s="1126">
        <f t="shared" si="202"/>
        <v>2.62</v>
      </c>
      <c r="BA309" s="1128">
        <f t="shared" si="203"/>
        <v>24.96</v>
      </c>
      <c r="BB309" s="1130"/>
      <c r="BC309" s="1130"/>
      <c r="BD309" s="1126">
        <f t="shared" si="207"/>
        <v>0</v>
      </c>
      <c r="BE309" s="1126">
        <f t="shared" si="208"/>
        <v>0</v>
      </c>
      <c r="BF309" s="1126">
        <f t="shared" si="209"/>
        <v>0</v>
      </c>
      <c r="BG309" s="1126">
        <f t="shared" si="210"/>
        <v>0</v>
      </c>
      <c r="BH309" s="1131">
        <f t="shared" si="211"/>
        <v>0</v>
      </c>
      <c r="BI309" s="1126">
        <f t="shared" si="212"/>
        <v>0</v>
      </c>
      <c r="BJ309" s="1126">
        <f t="shared" si="213"/>
        <v>0</v>
      </c>
      <c r="BK309" s="1126">
        <f t="shared" si="214"/>
        <v>0</v>
      </c>
      <c r="BL309" s="1126">
        <f t="shared" si="215"/>
        <v>0</v>
      </c>
      <c r="BM309" s="1131">
        <f t="shared" si="216"/>
        <v>0</v>
      </c>
    </row>
    <row r="310" spans="1:16382" ht="21" customHeight="1">
      <c r="A310" s="1113" t="s">
        <v>1119</v>
      </c>
      <c r="B310" s="1260" t="s">
        <v>1679</v>
      </c>
      <c r="C310" s="1523">
        <v>30873942</v>
      </c>
      <c r="D310" s="1555" t="s">
        <v>1855</v>
      </c>
      <c r="E310" s="1540" t="s">
        <v>20</v>
      </c>
      <c r="F310" s="1260" t="s">
        <v>289</v>
      </c>
      <c r="G310" s="1113" t="s">
        <v>596</v>
      </c>
      <c r="H310" s="1113" t="s">
        <v>596</v>
      </c>
      <c r="I310" s="1191" t="s">
        <v>1706</v>
      </c>
      <c r="J310" s="1113" t="s">
        <v>991</v>
      </c>
      <c r="K310" s="1467">
        <v>44383</v>
      </c>
      <c r="L310" s="1468"/>
      <c r="M310" s="1216" t="s">
        <v>1875</v>
      </c>
      <c r="N310" s="1113" t="s">
        <v>974</v>
      </c>
      <c r="O310" s="1216" t="s">
        <v>70</v>
      </c>
      <c r="P310" s="1134" t="s">
        <v>63</v>
      </c>
      <c r="Q310" s="1216" t="s">
        <v>1878</v>
      </c>
      <c r="R310" s="1119">
        <f>VLOOKUP($G$9:$G$816,TABULADOR!$D$6:$E$41,2,0)</f>
        <v>8.484</v>
      </c>
      <c r="S310" s="1120">
        <f t="shared" si="204"/>
        <v>0</v>
      </c>
      <c r="T310" s="1121">
        <v>0</v>
      </c>
      <c r="U310" s="1121">
        <f t="shared" si="205"/>
        <v>0</v>
      </c>
      <c r="V310" s="1122">
        <f>VLOOKUP($U310,TABULADOR!$A$51:$B$74,2)</f>
        <v>0</v>
      </c>
      <c r="W310" s="1122">
        <v>0</v>
      </c>
      <c r="X310" s="1123">
        <v>0</v>
      </c>
      <c r="Y310" s="1124">
        <v>0</v>
      </c>
      <c r="Z310" s="1511">
        <v>15</v>
      </c>
      <c r="AA310" s="1126">
        <f t="shared" si="189"/>
        <v>4.24</v>
      </c>
      <c r="AB310" s="1126">
        <f t="shared" si="190"/>
        <v>0</v>
      </c>
      <c r="AC310" s="1126">
        <f t="shared" si="191"/>
        <v>0</v>
      </c>
      <c r="AD310" s="1126">
        <f>VLOOKUP($H$9:$H$1807,TABULADOR!$D$6:$E$41,2,0)-VLOOKUP($G$9:$G$1807,TABULADOR!$D$6:$E$41,2,0)</f>
        <v>0</v>
      </c>
      <c r="AE310" s="1126">
        <f>ROUND((TABULADOR!$D$67)*(GLOBAL!$Y310)/2,)</f>
        <v>0</v>
      </c>
      <c r="AF310" s="1126">
        <f>ROUND(((TABULADOR!$D$67)*(GLOBAL!$Y310)/2)*2,2)</f>
        <v>0</v>
      </c>
      <c r="AG310" s="1119"/>
      <c r="AH310" s="1127">
        <f t="shared" si="188"/>
        <v>4.24</v>
      </c>
      <c r="AI310" s="1119" t="b">
        <f t="shared" si="206"/>
        <v>0</v>
      </c>
      <c r="AJ310" s="1126">
        <v>0</v>
      </c>
      <c r="AK310" s="1126">
        <v>11.5</v>
      </c>
      <c r="AL310" s="1126"/>
      <c r="AM310" s="1126"/>
      <c r="AN310" s="1127"/>
      <c r="AO310" s="1127">
        <f t="shared" si="192"/>
        <v>0.16</v>
      </c>
      <c r="AP310" s="1127">
        <f t="shared" si="193"/>
        <v>0.04</v>
      </c>
      <c r="AQ310" s="1127">
        <f t="shared" si="194"/>
        <v>0.02</v>
      </c>
      <c r="AR310" s="1126">
        <f t="shared" si="195"/>
        <v>0.13</v>
      </c>
      <c r="AS310" s="1127">
        <f t="shared" si="196"/>
        <v>0.36</v>
      </c>
      <c r="AT310" s="1127">
        <f t="shared" si="197"/>
        <v>0.08</v>
      </c>
      <c r="AU310" s="1127">
        <f t="shared" si="198"/>
        <v>0.08</v>
      </c>
      <c r="AV310" s="1126">
        <f t="shared" si="199"/>
        <v>0.13</v>
      </c>
      <c r="AW310" s="1126">
        <f t="shared" si="200"/>
        <v>15.74</v>
      </c>
      <c r="AX310" s="1126">
        <f t="shared" si="201"/>
        <v>0.22</v>
      </c>
      <c r="AY310" s="1127"/>
      <c r="AZ310" s="1126">
        <f t="shared" si="202"/>
        <v>0.78</v>
      </c>
      <c r="BA310" s="1128">
        <f t="shared" si="203"/>
        <v>15.52</v>
      </c>
      <c r="BB310" s="1130"/>
      <c r="BC310" s="1130"/>
      <c r="BD310" s="1126">
        <f t="shared" si="207"/>
        <v>0</v>
      </c>
      <c r="BE310" s="1126">
        <f t="shared" si="208"/>
        <v>0</v>
      </c>
      <c r="BF310" s="1126">
        <f t="shared" si="209"/>
        <v>0</v>
      </c>
      <c r="BG310" s="1126">
        <f t="shared" si="210"/>
        <v>0</v>
      </c>
      <c r="BH310" s="1131">
        <f t="shared" si="211"/>
        <v>0</v>
      </c>
      <c r="BI310" s="1126">
        <f t="shared" si="212"/>
        <v>0</v>
      </c>
      <c r="BJ310" s="1126">
        <f t="shared" si="213"/>
        <v>0</v>
      </c>
      <c r="BK310" s="1126">
        <f t="shared" si="214"/>
        <v>0</v>
      </c>
      <c r="BL310" s="1126">
        <f t="shared" si="215"/>
        <v>0</v>
      </c>
      <c r="BM310" s="1131">
        <f t="shared" si="216"/>
        <v>0</v>
      </c>
    </row>
    <row r="311" spans="1:16382" s="674" customFormat="1" ht="21" customHeight="1">
      <c r="A311" s="1113" t="s">
        <v>1119</v>
      </c>
      <c r="B311" s="1260" t="s">
        <v>1679</v>
      </c>
      <c r="C311" s="1523">
        <v>16074599</v>
      </c>
      <c r="D311" s="1555" t="s">
        <v>1856</v>
      </c>
      <c r="E311" s="1540" t="s">
        <v>34</v>
      </c>
      <c r="F311" s="1260" t="s">
        <v>289</v>
      </c>
      <c r="G311" s="1113" t="s">
        <v>596</v>
      </c>
      <c r="H311" s="1113" t="s">
        <v>596</v>
      </c>
      <c r="I311" s="1191" t="s">
        <v>1706</v>
      </c>
      <c r="J311" s="1113" t="s">
        <v>991</v>
      </c>
      <c r="K311" s="1467">
        <v>44383</v>
      </c>
      <c r="L311" s="1216" t="s">
        <v>1876</v>
      </c>
      <c r="M311" s="1468"/>
      <c r="N311" s="1113" t="s">
        <v>914</v>
      </c>
      <c r="O311" s="1216" t="s">
        <v>70</v>
      </c>
      <c r="P311" s="1134" t="s">
        <v>63</v>
      </c>
      <c r="Q311" s="1216" t="s">
        <v>1878</v>
      </c>
      <c r="R311" s="1119">
        <f>VLOOKUP($G$9:$G$816,TABULADOR!$D$6:$E$41,2,0)</f>
        <v>8.484</v>
      </c>
      <c r="S311" s="1120">
        <f t="shared" si="204"/>
        <v>0</v>
      </c>
      <c r="T311" s="1121">
        <v>0</v>
      </c>
      <c r="U311" s="1121">
        <f t="shared" si="205"/>
        <v>0</v>
      </c>
      <c r="V311" s="1122">
        <f>VLOOKUP($U311,TABULADOR!$A$51:$B$74,2)</f>
        <v>0</v>
      </c>
      <c r="W311" s="1122">
        <v>0</v>
      </c>
      <c r="X311" s="1123">
        <v>0</v>
      </c>
      <c r="Y311" s="1124">
        <v>0</v>
      </c>
      <c r="Z311" s="1511">
        <v>15</v>
      </c>
      <c r="AA311" s="1126">
        <f t="shared" si="189"/>
        <v>4.24</v>
      </c>
      <c r="AB311" s="1126">
        <f t="shared" si="190"/>
        <v>0</v>
      </c>
      <c r="AC311" s="1126">
        <f t="shared" si="191"/>
        <v>0</v>
      </c>
      <c r="AD311" s="1126">
        <f>VLOOKUP($H$9:$H$1807,TABULADOR!$D$6:$E$41,2,0)-VLOOKUP($G$9:$G$1807,TABULADOR!$D$6:$E$41,2,0)</f>
        <v>0</v>
      </c>
      <c r="AE311" s="1126">
        <f>ROUND((TABULADOR!$D$67)*(GLOBAL!$Y311)/2,)</f>
        <v>0</v>
      </c>
      <c r="AF311" s="1126">
        <f>ROUND(((TABULADOR!$D$67)*(GLOBAL!$Y311)/2)*2,2)</f>
        <v>0</v>
      </c>
      <c r="AG311" s="1119"/>
      <c r="AH311" s="1127">
        <f t="shared" si="188"/>
        <v>4.24</v>
      </c>
      <c r="AI311" s="1119" t="b">
        <f t="shared" si="206"/>
        <v>0</v>
      </c>
      <c r="AJ311" s="1126">
        <v>0</v>
      </c>
      <c r="AK311" s="1126">
        <v>11.5</v>
      </c>
      <c r="AL311" s="1126"/>
      <c r="AM311" s="1126"/>
      <c r="AN311" s="1127"/>
      <c r="AO311" s="1127">
        <f t="shared" si="192"/>
        <v>0.16</v>
      </c>
      <c r="AP311" s="1127">
        <f t="shared" si="193"/>
        <v>0.04</v>
      </c>
      <c r="AQ311" s="1127">
        <f t="shared" si="194"/>
        <v>0.02</v>
      </c>
      <c r="AR311" s="1126">
        <f t="shared" si="195"/>
        <v>0.13</v>
      </c>
      <c r="AS311" s="1127">
        <f t="shared" si="196"/>
        <v>0.36</v>
      </c>
      <c r="AT311" s="1127">
        <f t="shared" si="197"/>
        <v>0.08</v>
      </c>
      <c r="AU311" s="1127">
        <f t="shared" si="198"/>
        <v>0.08</v>
      </c>
      <c r="AV311" s="1126">
        <f t="shared" si="199"/>
        <v>0.13</v>
      </c>
      <c r="AW311" s="1126">
        <f t="shared" si="200"/>
        <v>15.74</v>
      </c>
      <c r="AX311" s="1126">
        <f t="shared" si="201"/>
        <v>0.22</v>
      </c>
      <c r="AY311" s="1127"/>
      <c r="AZ311" s="1126">
        <f t="shared" si="202"/>
        <v>0.78</v>
      </c>
      <c r="BA311" s="1128">
        <f t="shared" si="203"/>
        <v>15.52</v>
      </c>
      <c r="BB311" s="1130"/>
      <c r="BC311" s="1130"/>
      <c r="BD311" s="1126">
        <f t="shared" si="207"/>
        <v>0</v>
      </c>
      <c r="BE311" s="1126">
        <f t="shared" si="208"/>
        <v>0</v>
      </c>
      <c r="BF311" s="1126">
        <f t="shared" si="209"/>
        <v>0</v>
      </c>
      <c r="BG311" s="1126">
        <f t="shared" si="210"/>
        <v>0</v>
      </c>
      <c r="BH311" s="1131">
        <f t="shared" si="211"/>
        <v>0</v>
      </c>
      <c r="BI311" s="1126">
        <f t="shared" si="212"/>
        <v>0</v>
      </c>
      <c r="BJ311" s="1126">
        <f t="shared" si="213"/>
        <v>0</v>
      </c>
      <c r="BK311" s="1126">
        <f t="shared" si="214"/>
        <v>0</v>
      </c>
      <c r="BL311" s="1126">
        <f t="shared" si="215"/>
        <v>0</v>
      </c>
      <c r="BM311" s="1131">
        <f t="shared" si="216"/>
        <v>0</v>
      </c>
      <c r="BN311" s="685"/>
      <c r="BO311" s="685"/>
      <c r="BP311" s="685"/>
      <c r="BQ311" s="685"/>
      <c r="BR311" s="685"/>
      <c r="BS311" s="685"/>
      <c r="BT311" s="685"/>
      <c r="BU311" s="685"/>
      <c r="BV311" s="685"/>
      <c r="BW311" s="685"/>
      <c r="BX311" s="685"/>
      <c r="BY311" s="685"/>
      <c r="BZ311" s="685"/>
      <c r="CA311" s="685"/>
      <c r="CB311" s="685"/>
      <c r="CC311" s="685"/>
      <c r="CD311" s="685"/>
      <c r="CE311" s="685"/>
      <c r="CF311" s="685"/>
      <c r="CG311" s="685"/>
      <c r="CH311" s="685"/>
      <c r="CI311" s="685"/>
      <c r="CJ311" s="685"/>
      <c r="CK311" s="685"/>
      <c r="CL311" s="685"/>
      <c r="CM311" s="685"/>
      <c r="CN311" s="685"/>
      <c r="CO311" s="685"/>
      <c r="CP311" s="685"/>
      <c r="CQ311" s="685"/>
      <c r="CR311" s="685"/>
      <c r="CS311" s="685"/>
      <c r="CT311" s="685"/>
      <c r="CU311" s="685"/>
      <c r="CV311" s="685"/>
      <c r="CW311" s="685"/>
      <c r="CX311" s="685"/>
      <c r="CY311" s="685"/>
      <c r="CZ311" s="685"/>
      <c r="DA311" s="685"/>
      <c r="DB311" s="685"/>
      <c r="DC311" s="685"/>
      <c r="DD311" s="685"/>
      <c r="DE311" s="685"/>
      <c r="DF311" s="685"/>
      <c r="DG311" s="685"/>
      <c r="DH311" s="685"/>
      <c r="DI311" s="685"/>
      <c r="DJ311" s="685"/>
      <c r="DK311" s="685"/>
      <c r="DL311" s="685"/>
      <c r="DM311" s="685"/>
      <c r="DN311" s="685"/>
      <c r="DO311" s="685"/>
      <c r="DP311" s="685"/>
      <c r="DQ311" s="685"/>
      <c r="DR311" s="685"/>
      <c r="DS311" s="685"/>
      <c r="DT311" s="685"/>
      <c r="DU311" s="685"/>
      <c r="DV311" s="685"/>
      <c r="DW311" s="685"/>
      <c r="DX311" s="685"/>
      <c r="DY311" s="685"/>
      <c r="DZ311" s="685"/>
      <c r="EA311" s="685"/>
      <c r="EB311" s="685"/>
      <c r="EC311" s="685"/>
      <c r="ED311" s="685"/>
      <c r="EE311" s="685"/>
      <c r="EF311" s="685"/>
      <c r="EG311" s="685"/>
      <c r="EH311" s="685"/>
      <c r="EI311" s="685"/>
      <c r="EJ311" s="685"/>
      <c r="EK311" s="685"/>
      <c r="EL311" s="685"/>
      <c r="EM311" s="685"/>
      <c r="EN311" s="685"/>
      <c r="EO311" s="685"/>
      <c r="EP311" s="685"/>
      <c r="EQ311" s="685"/>
      <c r="ER311" s="685"/>
      <c r="ES311" s="685"/>
      <c r="ET311" s="685"/>
      <c r="EU311" s="685"/>
      <c r="EV311" s="685"/>
      <c r="EW311" s="685"/>
      <c r="EX311" s="685"/>
      <c r="EY311" s="685"/>
      <c r="EZ311" s="685"/>
      <c r="FA311" s="685"/>
      <c r="FB311" s="685"/>
      <c r="FC311" s="685"/>
      <c r="FD311" s="685"/>
      <c r="FE311" s="685"/>
      <c r="FF311" s="685"/>
      <c r="FG311" s="685"/>
      <c r="FH311" s="685"/>
      <c r="FI311" s="685"/>
      <c r="FJ311" s="685"/>
      <c r="FK311" s="685"/>
      <c r="FL311" s="685"/>
      <c r="FM311" s="685"/>
      <c r="FN311" s="685"/>
      <c r="FO311" s="685"/>
      <c r="FP311" s="685"/>
      <c r="FQ311" s="685"/>
      <c r="FR311" s="685"/>
      <c r="FS311" s="685"/>
      <c r="FT311" s="685"/>
      <c r="FU311" s="685"/>
      <c r="FV311" s="685"/>
      <c r="FW311" s="685"/>
      <c r="FX311" s="685"/>
      <c r="FY311" s="685"/>
      <c r="FZ311" s="685"/>
      <c r="GA311" s="685"/>
      <c r="GB311" s="685"/>
      <c r="GC311" s="685"/>
      <c r="GD311" s="685"/>
      <c r="GE311" s="685"/>
      <c r="GF311" s="685"/>
      <c r="GG311" s="685"/>
      <c r="GH311" s="685"/>
      <c r="GI311" s="685"/>
      <c r="GJ311" s="685"/>
      <c r="GK311" s="685"/>
      <c r="GL311" s="685"/>
      <c r="GM311" s="685"/>
      <c r="GN311" s="685"/>
      <c r="GO311" s="685"/>
      <c r="GP311" s="685"/>
      <c r="GQ311" s="685"/>
      <c r="GR311" s="685"/>
      <c r="GS311" s="685"/>
      <c r="GT311" s="685"/>
      <c r="GU311" s="685"/>
      <c r="GV311" s="685"/>
      <c r="GW311" s="685"/>
      <c r="GX311" s="685"/>
      <c r="GY311" s="685"/>
      <c r="GZ311" s="685"/>
      <c r="HA311" s="685"/>
      <c r="HB311" s="685"/>
      <c r="HC311" s="685"/>
      <c r="HD311" s="685"/>
      <c r="HE311" s="685"/>
      <c r="HF311" s="685"/>
      <c r="HG311" s="685"/>
      <c r="HH311" s="685"/>
      <c r="HI311" s="685"/>
      <c r="HJ311" s="685"/>
      <c r="HK311" s="685"/>
      <c r="HL311" s="685"/>
      <c r="HM311" s="685"/>
      <c r="HN311" s="685"/>
      <c r="HO311" s="685"/>
      <c r="HP311" s="685"/>
      <c r="HQ311" s="685"/>
      <c r="HR311" s="685"/>
      <c r="HS311" s="685"/>
      <c r="HT311" s="685"/>
      <c r="HU311" s="685"/>
      <c r="HV311" s="685"/>
      <c r="HW311" s="685"/>
      <c r="HX311" s="685"/>
      <c r="HY311" s="685"/>
      <c r="HZ311" s="685"/>
      <c r="IA311" s="685"/>
      <c r="IB311" s="685"/>
      <c r="IC311" s="685"/>
      <c r="ID311" s="685"/>
      <c r="IE311" s="685"/>
      <c r="IF311" s="685"/>
      <c r="IG311" s="685"/>
      <c r="IH311" s="685"/>
      <c r="II311" s="685"/>
      <c r="IJ311" s="685"/>
      <c r="IK311" s="685"/>
      <c r="IL311" s="685"/>
      <c r="IM311" s="685"/>
      <c r="IN311" s="685"/>
      <c r="IO311" s="685"/>
      <c r="IP311" s="685"/>
      <c r="IQ311" s="685"/>
      <c r="IR311" s="685"/>
      <c r="IS311" s="685"/>
      <c r="IT311" s="685"/>
      <c r="IU311" s="685"/>
      <c r="IV311" s="685"/>
      <c r="IW311" s="685"/>
      <c r="IX311" s="685"/>
      <c r="IY311" s="685"/>
      <c r="IZ311" s="685"/>
      <c r="JA311" s="685"/>
      <c r="JB311" s="685"/>
      <c r="JC311" s="685"/>
      <c r="JD311" s="685"/>
      <c r="JE311" s="685"/>
      <c r="JF311" s="685"/>
      <c r="JG311" s="685"/>
      <c r="JH311" s="685"/>
      <c r="JI311" s="685"/>
      <c r="JJ311" s="685"/>
      <c r="JK311" s="685"/>
      <c r="JL311" s="685"/>
      <c r="JM311" s="685"/>
      <c r="JN311" s="685"/>
      <c r="JO311" s="685"/>
      <c r="JP311" s="685"/>
      <c r="JQ311" s="685"/>
      <c r="JR311" s="685"/>
      <c r="JS311" s="685"/>
      <c r="JT311" s="685"/>
      <c r="JU311" s="685"/>
      <c r="JV311" s="685"/>
      <c r="JW311" s="685"/>
      <c r="JX311" s="685"/>
      <c r="JY311" s="685"/>
      <c r="JZ311" s="685"/>
      <c r="KA311" s="685"/>
      <c r="KB311" s="685"/>
      <c r="KC311" s="685"/>
      <c r="KD311" s="685"/>
      <c r="KE311" s="685"/>
      <c r="KF311" s="685"/>
      <c r="KG311" s="685"/>
      <c r="KH311" s="685"/>
      <c r="KI311" s="685"/>
      <c r="KJ311" s="685"/>
      <c r="KK311" s="685"/>
      <c r="KL311" s="685"/>
      <c r="KM311" s="685"/>
      <c r="KN311" s="685"/>
      <c r="KO311" s="685"/>
      <c r="KP311" s="685"/>
      <c r="KQ311" s="685"/>
      <c r="KR311" s="685"/>
      <c r="KS311" s="685"/>
      <c r="KT311" s="685"/>
      <c r="KU311" s="685"/>
      <c r="KV311" s="685"/>
      <c r="KW311" s="685"/>
      <c r="KX311" s="685"/>
      <c r="KY311" s="685"/>
      <c r="KZ311" s="685"/>
      <c r="LA311" s="685"/>
      <c r="LB311" s="685"/>
      <c r="LC311" s="685"/>
      <c r="LD311" s="685"/>
      <c r="LE311" s="685"/>
      <c r="LF311" s="685"/>
      <c r="LG311" s="685"/>
      <c r="LH311" s="685"/>
      <c r="LI311" s="685"/>
      <c r="LJ311" s="685"/>
      <c r="LK311" s="685"/>
      <c r="LL311" s="685"/>
      <c r="LM311" s="685"/>
      <c r="LN311" s="685"/>
      <c r="LO311" s="685"/>
      <c r="LP311" s="685"/>
      <c r="LQ311" s="685"/>
      <c r="LR311" s="685"/>
      <c r="LS311" s="685"/>
      <c r="LT311" s="685"/>
      <c r="LU311" s="685"/>
      <c r="LV311" s="685"/>
      <c r="LW311" s="685"/>
      <c r="LX311" s="685"/>
      <c r="LY311" s="685"/>
      <c r="LZ311" s="685"/>
      <c r="MA311" s="685"/>
      <c r="MB311" s="685"/>
      <c r="MC311" s="685"/>
      <c r="MD311" s="685"/>
      <c r="ME311" s="685"/>
      <c r="MF311" s="685"/>
      <c r="MG311" s="685"/>
      <c r="MH311" s="685"/>
      <c r="MI311" s="685"/>
      <c r="MJ311" s="685"/>
      <c r="MK311" s="685"/>
      <c r="ML311" s="685"/>
      <c r="MM311" s="685"/>
      <c r="MN311" s="685"/>
      <c r="MO311" s="685"/>
      <c r="MP311" s="685"/>
      <c r="MQ311" s="685"/>
      <c r="MR311" s="685"/>
      <c r="MS311" s="685"/>
      <c r="MT311" s="685"/>
      <c r="MU311" s="685"/>
      <c r="MV311" s="685"/>
      <c r="MW311" s="685"/>
      <c r="MX311" s="685"/>
      <c r="MY311" s="685"/>
      <c r="MZ311" s="685"/>
      <c r="NA311" s="685"/>
      <c r="NB311" s="685"/>
      <c r="NC311" s="685"/>
      <c r="ND311" s="685"/>
      <c r="NE311" s="685"/>
      <c r="NF311" s="685"/>
      <c r="NG311" s="685"/>
      <c r="NH311" s="685"/>
      <c r="NI311" s="685"/>
      <c r="NJ311" s="685"/>
      <c r="NK311" s="685"/>
      <c r="NL311" s="685"/>
      <c r="NM311" s="685"/>
      <c r="NN311" s="685"/>
      <c r="NO311" s="685"/>
      <c r="NP311" s="685"/>
      <c r="NQ311" s="685"/>
      <c r="NR311" s="685"/>
      <c r="NS311" s="685"/>
      <c r="NT311" s="685"/>
      <c r="NU311" s="685"/>
      <c r="NV311" s="685"/>
      <c r="NW311" s="685"/>
      <c r="NX311" s="685"/>
      <c r="NY311" s="685"/>
      <c r="NZ311" s="685"/>
      <c r="OA311" s="685"/>
      <c r="OB311" s="685"/>
      <c r="OC311" s="685"/>
      <c r="OD311" s="685"/>
      <c r="OE311" s="685"/>
      <c r="OF311" s="685"/>
      <c r="OG311" s="685"/>
      <c r="OH311" s="685"/>
      <c r="OI311" s="685"/>
      <c r="OJ311" s="685"/>
      <c r="OK311" s="685"/>
      <c r="OL311" s="685"/>
      <c r="OM311" s="685"/>
      <c r="ON311" s="685"/>
      <c r="OO311" s="685"/>
      <c r="OP311" s="685"/>
      <c r="OQ311" s="685"/>
      <c r="OR311" s="685"/>
      <c r="OS311" s="685"/>
      <c r="OT311" s="685"/>
      <c r="OU311" s="685"/>
      <c r="OV311" s="685"/>
      <c r="OW311" s="685"/>
      <c r="OX311" s="685"/>
      <c r="OY311" s="685"/>
      <c r="OZ311" s="685"/>
      <c r="PA311" s="685"/>
      <c r="PB311" s="685"/>
      <c r="PC311" s="685"/>
      <c r="PD311" s="685"/>
      <c r="PE311" s="685"/>
      <c r="PF311" s="685"/>
      <c r="PG311" s="685"/>
      <c r="PH311" s="685"/>
      <c r="PI311" s="685"/>
      <c r="PJ311" s="685"/>
      <c r="PK311" s="685"/>
      <c r="PL311" s="685"/>
      <c r="PM311" s="685"/>
      <c r="PN311" s="685"/>
      <c r="PO311" s="685"/>
      <c r="PP311" s="685"/>
      <c r="PQ311" s="685"/>
      <c r="PR311" s="685"/>
      <c r="PS311" s="685"/>
      <c r="PT311" s="685"/>
      <c r="PU311" s="685"/>
      <c r="PV311" s="685"/>
      <c r="PW311" s="685"/>
      <c r="PX311" s="685"/>
      <c r="PY311" s="685"/>
      <c r="PZ311" s="685"/>
      <c r="QA311" s="685"/>
      <c r="QB311" s="685"/>
      <c r="QC311" s="685"/>
      <c r="QD311" s="685"/>
      <c r="QE311" s="685"/>
      <c r="QF311" s="685"/>
      <c r="QG311" s="685"/>
      <c r="QH311" s="685"/>
      <c r="QI311" s="685"/>
      <c r="QJ311" s="685"/>
      <c r="QK311" s="685"/>
      <c r="QL311" s="685"/>
      <c r="QM311" s="685"/>
      <c r="QN311" s="685"/>
      <c r="QO311" s="685"/>
      <c r="QP311" s="685"/>
      <c r="QQ311" s="685"/>
      <c r="QR311" s="685"/>
      <c r="QS311" s="685"/>
      <c r="QT311" s="685"/>
      <c r="QU311" s="685"/>
      <c r="QV311" s="685"/>
      <c r="QW311" s="685"/>
      <c r="QX311" s="685"/>
      <c r="QY311" s="685"/>
      <c r="QZ311" s="685"/>
      <c r="RA311" s="685"/>
      <c r="RB311" s="685"/>
      <c r="RC311" s="685"/>
      <c r="RD311" s="685"/>
      <c r="RE311" s="685"/>
      <c r="RF311" s="685"/>
      <c r="RG311" s="685"/>
      <c r="RH311" s="685"/>
      <c r="RI311" s="685"/>
      <c r="RJ311" s="685"/>
      <c r="RK311" s="685"/>
      <c r="RL311" s="685"/>
      <c r="RM311" s="685"/>
      <c r="RN311" s="685"/>
      <c r="RO311" s="685"/>
      <c r="RP311" s="685"/>
      <c r="RQ311" s="685"/>
      <c r="RR311" s="685"/>
      <c r="RS311" s="685"/>
      <c r="RT311" s="685"/>
      <c r="RU311" s="685"/>
      <c r="RV311" s="685"/>
      <c r="RW311" s="685"/>
      <c r="RX311" s="685"/>
      <c r="RY311" s="685"/>
      <c r="RZ311" s="685"/>
      <c r="SA311" s="685"/>
      <c r="SB311" s="685"/>
      <c r="SC311" s="685"/>
      <c r="SD311" s="685"/>
      <c r="SE311" s="685"/>
      <c r="SF311" s="685"/>
      <c r="SG311" s="685"/>
      <c r="SH311" s="685"/>
      <c r="SI311" s="685"/>
      <c r="SJ311" s="685"/>
      <c r="SK311" s="685"/>
      <c r="SL311" s="685"/>
      <c r="SM311" s="685"/>
      <c r="SN311" s="685"/>
      <c r="SO311" s="685"/>
      <c r="SP311" s="685"/>
      <c r="SQ311" s="685"/>
      <c r="SR311" s="685"/>
      <c r="SS311" s="685"/>
      <c r="ST311" s="685"/>
      <c r="SU311" s="685"/>
      <c r="SV311" s="685"/>
      <c r="SW311" s="685"/>
      <c r="SX311" s="685"/>
      <c r="SY311" s="685"/>
      <c r="SZ311" s="685"/>
      <c r="TA311" s="685"/>
      <c r="TB311" s="685"/>
      <c r="TC311" s="685"/>
      <c r="TD311" s="685"/>
      <c r="TE311" s="685"/>
      <c r="TF311" s="685"/>
      <c r="TG311" s="685"/>
      <c r="TH311" s="685"/>
      <c r="TI311" s="685"/>
      <c r="TJ311" s="685"/>
      <c r="TK311" s="685"/>
      <c r="TL311" s="685"/>
      <c r="TM311" s="685"/>
      <c r="TN311" s="685"/>
      <c r="TO311" s="685"/>
      <c r="TP311" s="685"/>
      <c r="TQ311" s="685"/>
      <c r="TR311" s="685"/>
      <c r="TS311" s="685"/>
      <c r="TT311" s="685"/>
      <c r="TU311" s="685"/>
      <c r="TV311" s="685"/>
      <c r="TW311" s="685"/>
      <c r="TX311" s="685"/>
      <c r="TY311" s="685"/>
      <c r="TZ311" s="685"/>
      <c r="UA311" s="685"/>
      <c r="UB311" s="685"/>
      <c r="UC311" s="685"/>
      <c r="UD311" s="685"/>
      <c r="UE311" s="685"/>
      <c r="UF311" s="685"/>
      <c r="UG311" s="685"/>
      <c r="UH311" s="685"/>
      <c r="UI311" s="685"/>
      <c r="UJ311" s="685"/>
      <c r="UK311" s="685"/>
      <c r="UL311" s="685"/>
      <c r="UM311" s="685"/>
      <c r="UN311" s="685"/>
      <c r="UO311" s="685"/>
      <c r="UP311" s="685"/>
      <c r="UQ311" s="685"/>
      <c r="UR311" s="685"/>
      <c r="US311" s="685"/>
      <c r="UT311" s="685"/>
      <c r="UU311" s="685"/>
      <c r="UV311" s="685"/>
      <c r="UW311" s="685"/>
      <c r="UX311" s="685"/>
      <c r="UY311" s="685"/>
      <c r="UZ311" s="685"/>
      <c r="VA311" s="685"/>
      <c r="VB311" s="685"/>
      <c r="VC311" s="685"/>
      <c r="VD311" s="685"/>
      <c r="VE311" s="685"/>
      <c r="VF311" s="685"/>
      <c r="VG311" s="685"/>
      <c r="VH311" s="685"/>
      <c r="VI311" s="685"/>
      <c r="VJ311" s="685"/>
      <c r="VK311" s="685"/>
      <c r="VL311" s="685"/>
      <c r="VM311" s="685"/>
      <c r="VN311" s="685"/>
      <c r="VO311" s="685"/>
      <c r="VP311" s="685"/>
      <c r="VQ311" s="685"/>
      <c r="VR311" s="685"/>
      <c r="VS311" s="685"/>
      <c r="VT311" s="685"/>
      <c r="VU311" s="685"/>
      <c r="VV311" s="685"/>
      <c r="VW311" s="685"/>
      <c r="VX311" s="685"/>
      <c r="VY311" s="685"/>
      <c r="VZ311" s="685"/>
      <c r="WA311" s="685"/>
      <c r="WB311" s="685"/>
      <c r="WC311" s="685"/>
      <c r="WD311" s="685"/>
      <c r="WE311" s="685"/>
      <c r="WF311" s="685"/>
      <c r="WG311" s="685"/>
      <c r="WH311" s="685"/>
      <c r="WI311" s="685"/>
      <c r="WJ311" s="685"/>
      <c r="WK311" s="685"/>
      <c r="WL311" s="685"/>
      <c r="WM311" s="685"/>
      <c r="WN311" s="685"/>
      <c r="WO311" s="685"/>
      <c r="WP311" s="685"/>
      <c r="WQ311" s="685"/>
      <c r="WR311" s="685"/>
      <c r="WS311" s="685"/>
      <c r="WT311" s="685"/>
      <c r="WU311" s="685"/>
      <c r="WV311" s="685"/>
      <c r="WW311" s="685"/>
      <c r="WX311" s="685"/>
      <c r="WY311" s="685"/>
      <c r="WZ311" s="685"/>
      <c r="XA311" s="685"/>
      <c r="XB311" s="685"/>
      <c r="XC311" s="685"/>
      <c r="XD311" s="685"/>
      <c r="XE311" s="685"/>
      <c r="XF311" s="685"/>
      <c r="XG311" s="685"/>
      <c r="XH311" s="685"/>
      <c r="XI311" s="685"/>
      <c r="XJ311" s="685"/>
      <c r="XK311" s="685"/>
      <c r="XL311" s="685"/>
      <c r="XM311" s="685"/>
      <c r="XN311" s="685"/>
      <c r="XO311" s="685"/>
      <c r="XP311" s="685"/>
      <c r="XQ311" s="685"/>
      <c r="XR311" s="685"/>
      <c r="XS311" s="685"/>
      <c r="XT311" s="685"/>
      <c r="XU311" s="685"/>
      <c r="XV311" s="685"/>
      <c r="XW311" s="685"/>
      <c r="XX311" s="685"/>
      <c r="XY311" s="685"/>
      <c r="XZ311" s="685"/>
      <c r="YA311" s="685"/>
      <c r="YB311" s="685"/>
      <c r="YC311" s="685"/>
      <c r="YD311" s="685"/>
      <c r="YE311" s="685"/>
      <c r="YF311" s="685"/>
      <c r="YG311" s="685"/>
      <c r="YH311" s="685"/>
      <c r="YI311" s="685"/>
      <c r="YJ311" s="685"/>
      <c r="YK311" s="685"/>
      <c r="YL311" s="685"/>
      <c r="YM311" s="685"/>
      <c r="YN311" s="685"/>
      <c r="YO311" s="685"/>
      <c r="YP311" s="685"/>
      <c r="YQ311" s="685"/>
      <c r="YR311" s="685"/>
      <c r="YS311" s="685"/>
      <c r="YT311" s="685"/>
      <c r="YU311" s="685"/>
      <c r="YV311" s="685"/>
      <c r="YW311" s="685"/>
      <c r="YX311" s="685"/>
      <c r="YY311" s="685"/>
      <c r="YZ311" s="685"/>
      <c r="ZA311" s="685"/>
      <c r="ZB311" s="685"/>
      <c r="ZC311" s="685"/>
      <c r="ZD311" s="685"/>
      <c r="ZE311" s="685"/>
      <c r="ZF311" s="685"/>
      <c r="ZG311" s="685"/>
      <c r="ZH311" s="685"/>
      <c r="ZI311" s="685"/>
      <c r="ZJ311" s="685"/>
      <c r="ZK311" s="685"/>
      <c r="ZL311" s="685"/>
      <c r="ZM311" s="685"/>
      <c r="ZN311" s="685"/>
      <c r="ZO311" s="685"/>
      <c r="ZP311" s="685"/>
      <c r="ZQ311" s="685"/>
      <c r="ZR311" s="685"/>
      <c r="ZS311" s="685"/>
      <c r="ZT311" s="685"/>
      <c r="ZU311" s="685"/>
      <c r="ZV311" s="685"/>
      <c r="ZW311" s="685"/>
      <c r="ZX311" s="685"/>
      <c r="ZY311" s="685"/>
      <c r="ZZ311" s="685"/>
      <c r="AAA311" s="685"/>
      <c r="AAB311" s="685"/>
      <c r="AAC311" s="685"/>
      <c r="AAD311" s="685"/>
      <c r="AAE311" s="685"/>
      <c r="AAF311" s="685"/>
      <c r="AAG311" s="685"/>
      <c r="AAH311" s="685"/>
      <c r="AAI311" s="685"/>
      <c r="AAJ311" s="685"/>
      <c r="AAK311" s="685"/>
      <c r="AAL311" s="685"/>
      <c r="AAM311" s="685"/>
      <c r="AAN311" s="685"/>
      <c r="AAO311" s="685"/>
      <c r="AAP311" s="685"/>
      <c r="AAQ311" s="685"/>
      <c r="AAR311" s="685"/>
      <c r="AAS311" s="685"/>
      <c r="AAT311" s="685"/>
      <c r="AAU311" s="685"/>
      <c r="AAV311" s="685"/>
      <c r="AAW311" s="685"/>
      <c r="AAX311" s="685"/>
      <c r="AAY311" s="685"/>
      <c r="AAZ311" s="685"/>
      <c r="ABA311" s="685"/>
      <c r="ABB311" s="685"/>
      <c r="ABC311" s="685"/>
      <c r="ABD311" s="685"/>
      <c r="ABE311" s="685"/>
      <c r="ABF311" s="685"/>
      <c r="ABG311" s="685"/>
      <c r="ABH311" s="685"/>
      <c r="ABI311" s="685"/>
      <c r="ABJ311" s="685"/>
      <c r="ABK311" s="685"/>
      <c r="ABL311" s="685"/>
      <c r="ABM311" s="685"/>
      <c r="ABN311" s="685"/>
      <c r="ABO311" s="685"/>
      <c r="ABP311" s="685"/>
      <c r="ABQ311" s="685"/>
      <c r="ABR311" s="685"/>
      <c r="ABS311" s="685"/>
      <c r="ABT311" s="685"/>
      <c r="ABU311" s="685"/>
      <c r="ABV311" s="685"/>
      <c r="ABW311" s="685"/>
      <c r="ABX311" s="685"/>
      <c r="ABY311" s="685"/>
      <c r="ABZ311" s="685"/>
      <c r="ACA311" s="685"/>
      <c r="ACB311" s="685"/>
      <c r="ACC311" s="685"/>
      <c r="ACD311" s="685"/>
      <c r="ACE311" s="685"/>
      <c r="ACF311" s="685"/>
      <c r="ACG311" s="685"/>
      <c r="ACH311" s="685"/>
      <c r="ACI311" s="685"/>
      <c r="ACJ311" s="685"/>
      <c r="ACK311" s="685"/>
      <c r="ACL311" s="685"/>
      <c r="ACM311" s="685"/>
      <c r="ACN311" s="685"/>
      <c r="ACO311" s="685"/>
      <c r="ACP311" s="685"/>
      <c r="ACQ311" s="685"/>
      <c r="ACR311" s="685"/>
      <c r="ACS311" s="685"/>
      <c r="ACT311" s="685"/>
      <c r="ACU311" s="685"/>
      <c r="ACV311" s="685"/>
      <c r="ACW311" s="685"/>
      <c r="ACX311" s="685"/>
      <c r="ACY311" s="685"/>
      <c r="ACZ311" s="685"/>
      <c r="ADA311" s="685"/>
      <c r="ADB311" s="685"/>
      <c r="ADC311" s="685"/>
      <c r="ADD311" s="685"/>
      <c r="ADE311" s="685"/>
      <c r="ADF311" s="685"/>
      <c r="ADG311" s="685"/>
      <c r="ADH311" s="685"/>
      <c r="ADI311" s="685"/>
      <c r="ADJ311" s="685"/>
      <c r="ADK311" s="685"/>
      <c r="ADL311" s="685"/>
      <c r="ADM311" s="685"/>
      <c r="ADN311" s="685"/>
      <c r="ADO311" s="685"/>
      <c r="ADP311" s="685"/>
      <c r="ADQ311" s="685"/>
      <c r="ADR311" s="685"/>
      <c r="ADS311" s="685"/>
      <c r="ADT311" s="685"/>
      <c r="ADU311" s="685"/>
      <c r="ADV311" s="685"/>
      <c r="ADW311" s="685"/>
      <c r="ADX311" s="685"/>
      <c r="ADY311" s="685"/>
      <c r="ADZ311" s="685"/>
      <c r="AEA311" s="685"/>
      <c r="AEB311" s="685"/>
      <c r="AEC311" s="685"/>
      <c r="AED311" s="685"/>
      <c r="AEE311" s="685"/>
      <c r="AEF311" s="685"/>
      <c r="AEG311" s="685"/>
      <c r="AEH311" s="685"/>
      <c r="AEI311" s="685"/>
      <c r="AEJ311" s="685"/>
      <c r="AEK311" s="685"/>
      <c r="AEL311" s="685"/>
      <c r="AEM311" s="685"/>
      <c r="AEN311" s="685"/>
      <c r="AEO311" s="685"/>
      <c r="AEP311" s="685"/>
      <c r="AEQ311" s="685"/>
      <c r="AER311" s="685"/>
      <c r="AES311" s="685"/>
      <c r="AET311" s="685"/>
      <c r="AEU311" s="685"/>
      <c r="AEV311" s="685"/>
      <c r="AEW311" s="685"/>
      <c r="AEX311" s="685"/>
      <c r="AEY311" s="685"/>
      <c r="AEZ311" s="685"/>
      <c r="AFA311" s="685"/>
      <c r="AFB311" s="685"/>
      <c r="AFC311" s="685"/>
      <c r="AFD311" s="685"/>
      <c r="AFE311" s="685"/>
      <c r="AFF311" s="685"/>
      <c r="AFG311" s="685"/>
      <c r="AFH311" s="685"/>
      <c r="AFI311" s="685"/>
      <c r="AFJ311" s="685"/>
      <c r="AFK311" s="685"/>
      <c r="AFL311" s="685"/>
      <c r="AFM311" s="685"/>
      <c r="AFN311" s="685"/>
      <c r="AFO311" s="685"/>
      <c r="AFP311" s="685"/>
      <c r="AFQ311" s="685"/>
      <c r="AFR311" s="685"/>
      <c r="AFS311" s="685"/>
      <c r="AFT311" s="685"/>
      <c r="AFU311" s="685"/>
      <c r="AFV311" s="685"/>
      <c r="AFW311" s="685"/>
      <c r="AFX311" s="685"/>
      <c r="AFY311" s="685"/>
      <c r="AFZ311" s="685"/>
      <c r="AGA311" s="685"/>
      <c r="AGB311" s="685"/>
      <c r="AGC311" s="685"/>
      <c r="AGD311" s="685"/>
      <c r="AGE311" s="685"/>
      <c r="AGF311" s="685"/>
      <c r="AGG311" s="685"/>
      <c r="AGH311" s="685"/>
      <c r="AGI311" s="685"/>
      <c r="AGJ311" s="685"/>
      <c r="AGK311" s="685"/>
      <c r="AGL311" s="685"/>
      <c r="AGM311" s="685"/>
      <c r="AGN311" s="685"/>
      <c r="AGO311" s="685"/>
      <c r="AGP311" s="685"/>
      <c r="AGQ311" s="685"/>
      <c r="AGR311" s="685"/>
      <c r="AGS311" s="685"/>
      <c r="AGT311" s="685"/>
      <c r="AGU311" s="685"/>
      <c r="AGV311" s="685"/>
      <c r="AGW311" s="685"/>
      <c r="AGX311" s="685"/>
      <c r="AGY311" s="685"/>
      <c r="AGZ311" s="685"/>
      <c r="AHA311" s="685"/>
      <c r="AHB311" s="685"/>
      <c r="AHC311" s="685"/>
      <c r="AHD311" s="685"/>
      <c r="AHE311" s="685"/>
      <c r="AHF311" s="685"/>
      <c r="AHG311" s="685"/>
      <c r="AHH311" s="685"/>
      <c r="AHI311" s="685"/>
      <c r="AHJ311" s="685"/>
      <c r="AHK311" s="685"/>
      <c r="AHL311" s="685"/>
      <c r="AHM311" s="685"/>
      <c r="AHN311" s="685"/>
      <c r="AHO311" s="685"/>
      <c r="AHP311" s="685"/>
      <c r="AHQ311" s="685"/>
      <c r="AHR311" s="685"/>
      <c r="AHS311" s="685"/>
      <c r="AHT311" s="685"/>
      <c r="AHU311" s="685"/>
      <c r="AHV311" s="685"/>
      <c r="AHW311" s="685"/>
      <c r="AHX311" s="685"/>
      <c r="AHY311" s="685"/>
      <c r="AHZ311" s="685"/>
      <c r="AIA311" s="685"/>
      <c r="AIB311" s="685"/>
      <c r="AIC311" s="685"/>
      <c r="AID311" s="685"/>
      <c r="AIE311" s="685"/>
      <c r="AIF311" s="685"/>
      <c r="AIG311" s="685"/>
      <c r="AIH311" s="685"/>
      <c r="AII311" s="685"/>
      <c r="AIJ311" s="685"/>
      <c r="AIK311" s="685"/>
      <c r="AIL311" s="685"/>
      <c r="AIM311" s="685"/>
      <c r="AIN311" s="685"/>
      <c r="AIO311" s="685"/>
      <c r="AIP311" s="685"/>
      <c r="AIQ311" s="685"/>
      <c r="AIR311" s="685"/>
      <c r="AIS311" s="685"/>
      <c r="AIT311" s="685"/>
      <c r="AIU311" s="685"/>
      <c r="AIV311" s="685"/>
      <c r="AIW311" s="685"/>
      <c r="AIX311" s="685"/>
      <c r="AIY311" s="685"/>
      <c r="AIZ311" s="685"/>
      <c r="AJA311" s="685"/>
      <c r="AJB311" s="685"/>
      <c r="AJC311" s="685"/>
      <c r="AJD311" s="685"/>
      <c r="AJE311" s="685"/>
      <c r="AJF311" s="685"/>
      <c r="AJG311" s="685"/>
      <c r="AJH311" s="685"/>
      <c r="AJI311" s="685"/>
      <c r="AJJ311" s="685"/>
      <c r="AJK311" s="685"/>
      <c r="AJL311" s="685"/>
      <c r="AJM311" s="685"/>
      <c r="AJN311" s="685"/>
      <c r="AJO311" s="685"/>
      <c r="AJP311" s="685"/>
      <c r="AJQ311" s="685"/>
      <c r="AJR311" s="685"/>
      <c r="AJS311" s="685"/>
      <c r="AJT311" s="685"/>
      <c r="AJU311" s="685"/>
      <c r="AJV311" s="685"/>
      <c r="AJW311" s="685"/>
      <c r="AJX311" s="685"/>
      <c r="AJY311" s="685"/>
      <c r="AJZ311" s="685"/>
      <c r="AKA311" s="685"/>
      <c r="AKB311" s="685"/>
      <c r="AKC311" s="685"/>
      <c r="AKD311" s="685"/>
      <c r="AKE311" s="685"/>
      <c r="AKF311" s="685"/>
      <c r="AKG311" s="685"/>
      <c r="AKH311" s="685"/>
      <c r="AKI311" s="685"/>
      <c r="AKJ311" s="685"/>
      <c r="AKK311" s="685"/>
      <c r="AKL311" s="685"/>
      <c r="AKM311" s="685"/>
      <c r="AKN311" s="685"/>
      <c r="AKO311" s="685"/>
      <c r="AKP311" s="685"/>
      <c r="AKQ311" s="685"/>
      <c r="AKR311" s="685"/>
      <c r="AKS311" s="685"/>
      <c r="AKT311" s="685"/>
      <c r="AKU311" s="685"/>
      <c r="AKV311" s="685"/>
      <c r="AKW311" s="685"/>
      <c r="AKX311" s="685"/>
      <c r="AKY311" s="685"/>
      <c r="AKZ311" s="685"/>
      <c r="ALA311" s="685"/>
      <c r="ALB311" s="685"/>
      <c r="ALC311" s="685"/>
      <c r="ALD311" s="685"/>
      <c r="ALE311" s="685"/>
      <c r="ALF311" s="685"/>
      <c r="ALG311" s="685"/>
      <c r="ALH311" s="685"/>
      <c r="ALI311" s="685"/>
      <c r="ALJ311" s="685"/>
      <c r="ALK311" s="685"/>
      <c r="ALL311" s="685"/>
      <c r="ALM311" s="685"/>
      <c r="ALN311" s="685"/>
      <c r="ALO311" s="685"/>
      <c r="ALP311" s="685"/>
      <c r="ALQ311" s="685"/>
      <c r="ALR311" s="685"/>
      <c r="ALS311" s="685"/>
      <c r="ALT311" s="685"/>
      <c r="ALU311" s="685"/>
      <c r="ALV311" s="685"/>
      <c r="ALW311" s="685"/>
      <c r="ALX311" s="685"/>
      <c r="ALY311" s="685"/>
      <c r="ALZ311" s="685"/>
      <c r="AMA311" s="685"/>
      <c r="AMB311" s="685"/>
      <c r="AMC311" s="685"/>
      <c r="AMD311" s="685"/>
      <c r="AME311" s="685"/>
      <c r="AMF311" s="685"/>
      <c r="AMG311" s="685"/>
      <c r="AMH311" s="685"/>
      <c r="AMI311" s="685"/>
      <c r="AMJ311" s="685"/>
      <c r="AMK311" s="685"/>
      <c r="AML311" s="685"/>
      <c r="AMM311" s="685"/>
      <c r="AMN311" s="685"/>
      <c r="AMO311" s="685"/>
      <c r="AMP311" s="685"/>
      <c r="AMQ311" s="685"/>
      <c r="AMR311" s="685"/>
      <c r="AMS311" s="685"/>
      <c r="AMT311" s="685"/>
      <c r="AMU311" s="685"/>
      <c r="AMV311" s="685"/>
      <c r="AMW311" s="685"/>
      <c r="AMX311" s="685"/>
      <c r="AMY311" s="685"/>
      <c r="AMZ311" s="685"/>
      <c r="ANA311" s="685"/>
      <c r="ANB311" s="685"/>
      <c r="ANC311" s="685"/>
      <c r="AND311" s="685"/>
      <c r="ANE311" s="685"/>
      <c r="ANF311" s="685"/>
      <c r="ANG311" s="685"/>
      <c r="ANH311" s="685"/>
      <c r="ANI311" s="685"/>
      <c r="ANJ311" s="685"/>
      <c r="ANK311" s="685"/>
      <c r="ANL311" s="685"/>
      <c r="ANM311" s="685"/>
      <c r="ANN311" s="685"/>
      <c r="ANO311" s="685"/>
      <c r="ANP311" s="685"/>
      <c r="ANQ311" s="685"/>
      <c r="ANR311" s="685"/>
      <c r="ANS311" s="685"/>
      <c r="ANT311" s="685"/>
      <c r="ANU311" s="685"/>
      <c r="ANV311" s="685"/>
      <c r="ANW311" s="685"/>
      <c r="ANX311" s="685"/>
      <c r="ANY311" s="685"/>
      <c r="ANZ311" s="685"/>
      <c r="AOA311" s="685"/>
      <c r="AOB311" s="685"/>
      <c r="AOC311" s="685"/>
      <c r="AOD311" s="685"/>
      <c r="AOE311" s="685"/>
      <c r="AOF311" s="685"/>
      <c r="AOG311" s="685"/>
      <c r="AOH311" s="685"/>
      <c r="AOI311" s="685"/>
      <c r="AOJ311" s="685"/>
      <c r="AOK311" s="685"/>
      <c r="AOL311" s="685"/>
      <c r="AOM311" s="685"/>
      <c r="AON311" s="685"/>
      <c r="AOO311" s="685"/>
      <c r="AOP311" s="685"/>
      <c r="AOQ311" s="685"/>
      <c r="AOR311" s="685"/>
      <c r="AOS311" s="685"/>
      <c r="AOT311" s="685"/>
      <c r="AOU311" s="685"/>
      <c r="AOV311" s="685"/>
      <c r="AOW311" s="685"/>
      <c r="AOX311" s="685"/>
      <c r="AOY311" s="685"/>
      <c r="AOZ311" s="685"/>
      <c r="APA311" s="685"/>
      <c r="APB311" s="685"/>
      <c r="APC311" s="685"/>
      <c r="APD311" s="685"/>
      <c r="APE311" s="685"/>
      <c r="APF311" s="685"/>
      <c r="APG311" s="685"/>
      <c r="APH311" s="685"/>
      <c r="API311" s="685"/>
      <c r="APJ311" s="685"/>
      <c r="APK311" s="685"/>
      <c r="APL311" s="685"/>
      <c r="APM311" s="685"/>
      <c r="APN311" s="685"/>
      <c r="APO311" s="685"/>
      <c r="APP311" s="685"/>
      <c r="APQ311" s="685"/>
      <c r="APR311" s="685"/>
      <c r="APS311" s="685"/>
      <c r="APT311" s="685"/>
      <c r="APU311" s="685"/>
      <c r="APV311" s="685"/>
      <c r="APW311" s="685"/>
      <c r="APX311" s="685"/>
      <c r="APY311" s="685"/>
      <c r="APZ311" s="685"/>
      <c r="AQA311" s="685"/>
      <c r="AQB311" s="685"/>
      <c r="AQC311" s="685"/>
      <c r="AQD311" s="685"/>
      <c r="AQE311" s="685"/>
      <c r="AQF311" s="685"/>
      <c r="AQG311" s="685"/>
      <c r="AQH311" s="685"/>
      <c r="AQI311" s="685"/>
      <c r="AQJ311" s="685"/>
      <c r="AQK311" s="685"/>
      <c r="AQL311" s="685"/>
      <c r="AQM311" s="685"/>
      <c r="AQN311" s="685"/>
      <c r="AQO311" s="685"/>
      <c r="AQP311" s="685"/>
      <c r="AQQ311" s="685"/>
      <c r="AQR311" s="685"/>
      <c r="AQS311" s="685"/>
      <c r="AQT311" s="685"/>
      <c r="AQU311" s="685"/>
      <c r="AQV311" s="685"/>
      <c r="AQW311" s="685"/>
      <c r="AQX311" s="685"/>
      <c r="AQY311" s="685"/>
      <c r="AQZ311" s="685"/>
      <c r="ARA311" s="685"/>
      <c r="ARB311" s="685"/>
      <c r="ARC311" s="685"/>
      <c r="ARD311" s="685"/>
      <c r="ARE311" s="685"/>
      <c r="ARF311" s="685"/>
      <c r="ARG311" s="685"/>
      <c r="ARH311" s="685"/>
      <c r="ARI311" s="685"/>
      <c r="ARJ311" s="685"/>
      <c r="ARK311" s="685"/>
      <c r="ARL311" s="685"/>
      <c r="ARM311" s="685"/>
      <c r="ARN311" s="685"/>
      <c r="ARO311" s="685"/>
      <c r="ARP311" s="685"/>
      <c r="ARQ311" s="685"/>
      <c r="ARR311" s="685"/>
      <c r="ARS311" s="685"/>
      <c r="ART311" s="685"/>
      <c r="ARU311" s="685"/>
      <c r="ARV311" s="685"/>
      <c r="ARW311" s="685"/>
      <c r="ARX311" s="685"/>
      <c r="ARY311" s="685"/>
      <c r="ARZ311" s="685"/>
      <c r="ASA311" s="685"/>
      <c r="ASB311" s="685"/>
      <c r="ASC311" s="685"/>
      <c r="ASD311" s="685"/>
      <c r="ASE311" s="685"/>
      <c r="ASF311" s="685"/>
      <c r="ASG311" s="685"/>
      <c r="ASH311" s="685"/>
      <c r="ASI311" s="685"/>
      <c r="ASJ311" s="685"/>
      <c r="ASK311" s="685"/>
      <c r="ASL311" s="685"/>
      <c r="ASM311" s="685"/>
      <c r="ASN311" s="685"/>
      <c r="ASO311" s="685"/>
      <c r="ASP311" s="685"/>
      <c r="ASQ311" s="685"/>
      <c r="ASR311" s="685"/>
      <c r="ASS311" s="685"/>
      <c r="AST311" s="685"/>
      <c r="ASU311" s="685"/>
      <c r="ASV311" s="685"/>
      <c r="ASW311" s="685"/>
      <c r="ASX311" s="685"/>
      <c r="ASY311" s="685"/>
      <c r="ASZ311" s="685"/>
      <c r="ATA311" s="685"/>
      <c r="ATB311" s="685"/>
      <c r="ATC311" s="685"/>
      <c r="ATD311" s="685"/>
      <c r="ATE311" s="685"/>
      <c r="ATF311" s="685"/>
      <c r="ATG311" s="685"/>
      <c r="ATH311" s="685"/>
      <c r="ATI311" s="685"/>
      <c r="ATJ311" s="685"/>
      <c r="ATK311" s="685"/>
      <c r="ATL311" s="685"/>
      <c r="ATM311" s="685"/>
      <c r="ATN311" s="685"/>
      <c r="ATO311" s="685"/>
      <c r="ATP311" s="685"/>
      <c r="ATQ311" s="685"/>
      <c r="ATR311" s="685"/>
      <c r="ATS311" s="685"/>
      <c r="ATT311" s="685"/>
      <c r="ATU311" s="685"/>
      <c r="ATV311" s="685"/>
      <c r="ATW311" s="685"/>
      <c r="ATX311" s="685"/>
      <c r="ATY311" s="685"/>
      <c r="ATZ311" s="685"/>
      <c r="AUA311" s="685"/>
      <c r="AUB311" s="685"/>
      <c r="AUC311" s="685"/>
      <c r="AUD311" s="685"/>
      <c r="AUE311" s="685"/>
      <c r="AUF311" s="685"/>
      <c r="AUG311" s="685"/>
      <c r="AUH311" s="685"/>
      <c r="AUI311" s="685"/>
      <c r="AUJ311" s="685"/>
      <c r="AUK311" s="685"/>
      <c r="AUL311" s="685"/>
      <c r="AUM311" s="685"/>
      <c r="AUN311" s="685"/>
      <c r="AUO311" s="685"/>
      <c r="AUP311" s="685"/>
      <c r="AUQ311" s="685"/>
      <c r="AUR311" s="685"/>
      <c r="AUS311" s="685"/>
      <c r="AUT311" s="685"/>
      <c r="AUU311" s="685"/>
      <c r="AUV311" s="685"/>
      <c r="AUW311" s="685"/>
      <c r="AUX311" s="685"/>
      <c r="AUY311" s="685"/>
      <c r="AUZ311" s="685"/>
      <c r="AVA311" s="685"/>
      <c r="AVB311" s="685"/>
      <c r="AVC311" s="685"/>
      <c r="AVD311" s="685"/>
      <c r="AVE311" s="685"/>
      <c r="AVF311" s="685"/>
      <c r="AVG311" s="685"/>
      <c r="AVH311" s="685"/>
      <c r="AVI311" s="685"/>
      <c r="AVJ311" s="685"/>
      <c r="AVK311" s="685"/>
      <c r="AVL311" s="685"/>
      <c r="AVM311" s="685"/>
      <c r="AVN311" s="685"/>
      <c r="AVO311" s="685"/>
      <c r="AVP311" s="685"/>
      <c r="AVQ311" s="685"/>
      <c r="AVR311" s="685"/>
      <c r="AVS311" s="685"/>
      <c r="AVT311" s="685"/>
      <c r="AVU311" s="685"/>
      <c r="AVV311" s="685"/>
      <c r="AVW311" s="685"/>
      <c r="AVX311" s="685"/>
      <c r="AVY311" s="685"/>
      <c r="AVZ311" s="685"/>
      <c r="AWA311" s="685"/>
      <c r="AWB311" s="685"/>
      <c r="AWC311" s="685"/>
      <c r="AWD311" s="685"/>
      <c r="AWE311" s="685"/>
      <c r="AWF311" s="685"/>
      <c r="AWG311" s="685"/>
      <c r="AWH311" s="685"/>
      <c r="AWI311" s="685"/>
      <c r="AWJ311" s="685"/>
      <c r="AWK311" s="685"/>
      <c r="AWL311" s="685"/>
      <c r="AWM311" s="685"/>
      <c r="AWN311" s="685"/>
      <c r="AWO311" s="685"/>
      <c r="AWP311" s="685"/>
      <c r="AWQ311" s="685"/>
      <c r="AWR311" s="685"/>
      <c r="AWS311" s="685"/>
      <c r="AWT311" s="685"/>
      <c r="AWU311" s="685"/>
      <c r="AWV311" s="685"/>
      <c r="AWW311" s="685"/>
      <c r="AWX311" s="685"/>
      <c r="AWY311" s="685"/>
      <c r="AWZ311" s="685"/>
      <c r="AXA311" s="685"/>
      <c r="AXB311" s="685"/>
      <c r="AXC311" s="685"/>
      <c r="AXD311" s="685"/>
      <c r="AXE311" s="685"/>
      <c r="AXF311" s="685"/>
      <c r="AXG311" s="685"/>
      <c r="AXH311" s="685"/>
      <c r="AXI311" s="685"/>
      <c r="AXJ311" s="685"/>
      <c r="AXK311" s="685"/>
      <c r="AXL311" s="685"/>
      <c r="AXM311" s="685"/>
      <c r="AXN311" s="685"/>
      <c r="AXO311" s="685"/>
      <c r="AXP311" s="685"/>
      <c r="AXQ311" s="685"/>
      <c r="AXR311" s="685"/>
      <c r="AXS311" s="685"/>
      <c r="AXT311" s="685"/>
      <c r="AXU311" s="685"/>
      <c r="AXV311" s="685"/>
      <c r="AXW311" s="685"/>
      <c r="AXX311" s="685"/>
      <c r="AXY311" s="685"/>
      <c r="AXZ311" s="685"/>
      <c r="AYA311" s="685"/>
      <c r="AYB311" s="685"/>
      <c r="AYC311" s="685"/>
      <c r="AYD311" s="685"/>
      <c r="AYE311" s="685"/>
      <c r="AYF311" s="685"/>
      <c r="AYG311" s="685"/>
      <c r="AYH311" s="685"/>
      <c r="AYI311" s="685"/>
      <c r="AYJ311" s="685"/>
      <c r="AYK311" s="685"/>
      <c r="AYL311" s="685"/>
      <c r="AYM311" s="685"/>
      <c r="AYN311" s="685"/>
      <c r="AYO311" s="685"/>
      <c r="AYP311" s="685"/>
      <c r="AYQ311" s="685"/>
      <c r="AYR311" s="685"/>
      <c r="AYS311" s="685"/>
      <c r="AYT311" s="685"/>
      <c r="AYU311" s="685"/>
      <c r="AYV311" s="685"/>
      <c r="AYW311" s="685"/>
      <c r="AYX311" s="685"/>
      <c r="AYY311" s="685"/>
      <c r="AYZ311" s="685"/>
      <c r="AZA311" s="685"/>
      <c r="AZB311" s="685"/>
      <c r="AZC311" s="685"/>
      <c r="AZD311" s="685"/>
      <c r="AZE311" s="685"/>
      <c r="AZF311" s="685"/>
      <c r="AZG311" s="685"/>
      <c r="AZH311" s="685"/>
      <c r="AZI311" s="685"/>
      <c r="AZJ311" s="685"/>
      <c r="AZK311" s="685"/>
      <c r="AZL311" s="685"/>
      <c r="AZM311" s="685"/>
      <c r="AZN311" s="685"/>
      <c r="AZO311" s="685"/>
      <c r="AZP311" s="685"/>
      <c r="AZQ311" s="685"/>
      <c r="AZR311" s="685"/>
      <c r="AZS311" s="685"/>
      <c r="AZT311" s="685"/>
      <c r="AZU311" s="685"/>
      <c r="AZV311" s="685"/>
      <c r="AZW311" s="685"/>
      <c r="AZX311" s="685"/>
      <c r="AZY311" s="685"/>
      <c r="AZZ311" s="685"/>
      <c r="BAA311" s="685"/>
      <c r="BAB311" s="685"/>
      <c r="BAC311" s="685"/>
      <c r="BAD311" s="685"/>
      <c r="BAE311" s="685"/>
      <c r="BAF311" s="685"/>
      <c r="BAG311" s="685"/>
      <c r="BAH311" s="685"/>
      <c r="BAI311" s="685"/>
      <c r="BAJ311" s="685"/>
      <c r="BAK311" s="685"/>
      <c r="BAL311" s="685"/>
      <c r="BAM311" s="685"/>
      <c r="BAN311" s="685"/>
      <c r="BAO311" s="685"/>
      <c r="BAP311" s="685"/>
      <c r="BAQ311" s="685"/>
      <c r="BAR311" s="685"/>
      <c r="BAS311" s="685"/>
      <c r="BAT311" s="685"/>
      <c r="BAU311" s="685"/>
      <c r="BAV311" s="685"/>
      <c r="BAW311" s="685"/>
      <c r="BAX311" s="685"/>
      <c r="BAY311" s="685"/>
      <c r="BAZ311" s="685"/>
      <c r="BBA311" s="685"/>
      <c r="BBB311" s="685"/>
      <c r="BBC311" s="685"/>
      <c r="BBD311" s="685"/>
      <c r="BBE311" s="685"/>
      <c r="BBF311" s="685"/>
      <c r="BBG311" s="685"/>
      <c r="BBH311" s="685"/>
      <c r="BBI311" s="685"/>
      <c r="BBJ311" s="685"/>
      <c r="BBK311" s="685"/>
      <c r="BBL311" s="685"/>
      <c r="BBM311" s="685"/>
      <c r="BBN311" s="685"/>
      <c r="BBO311" s="685"/>
      <c r="BBP311" s="685"/>
      <c r="BBQ311" s="685"/>
      <c r="BBR311" s="685"/>
      <c r="BBS311" s="685"/>
      <c r="BBT311" s="685"/>
      <c r="BBU311" s="685"/>
      <c r="BBV311" s="685"/>
      <c r="BBW311" s="685"/>
      <c r="BBX311" s="685"/>
      <c r="BBY311" s="685"/>
      <c r="BBZ311" s="685"/>
      <c r="BCA311" s="685"/>
      <c r="BCB311" s="685"/>
      <c r="BCC311" s="685"/>
      <c r="BCD311" s="685"/>
      <c r="BCE311" s="685"/>
      <c r="BCF311" s="685"/>
      <c r="BCG311" s="685"/>
      <c r="BCH311" s="685"/>
      <c r="BCI311" s="685"/>
      <c r="BCJ311" s="685"/>
      <c r="BCK311" s="685"/>
      <c r="BCL311" s="685"/>
      <c r="BCM311" s="685"/>
      <c r="BCN311" s="685"/>
      <c r="BCO311" s="685"/>
      <c r="BCP311" s="685"/>
      <c r="BCQ311" s="685"/>
      <c r="BCR311" s="685"/>
      <c r="BCS311" s="685"/>
      <c r="BCT311" s="685"/>
      <c r="BCU311" s="685"/>
      <c r="BCV311" s="685"/>
      <c r="BCW311" s="685"/>
      <c r="BCX311" s="685"/>
      <c r="BCY311" s="685"/>
      <c r="BCZ311" s="685"/>
      <c r="BDA311" s="685"/>
      <c r="BDB311" s="685"/>
      <c r="BDC311" s="685"/>
      <c r="BDD311" s="685"/>
      <c r="BDE311" s="685"/>
      <c r="BDF311" s="685"/>
      <c r="BDG311" s="685"/>
      <c r="BDH311" s="685"/>
      <c r="BDI311" s="685"/>
      <c r="BDJ311" s="685"/>
      <c r="BDK311" s="685"/>
      <c r="BDL311" s="685"/>
      <c r="BDM311" s="685"/>
      <c r="BDN311" s="685"/>
      <c r="BDO311" s="685"/>
      <c r="BDP311" s="685"/>
      <c r="BDQ311" s="685"/>
      <c r="BDR311" s="685"/>
      <c r="BDS311" s="685"/>
      <c r="BDT311" s="685"/>
      <c r="BDU311" s="685"/>
      <c r="BDV311" s="685"/>
      <c r="BDW311" s="685"/>
      <c r="BDX311" s="685"/>
      <c r="BDY311" s="685"/>
      <c r="BDZ311" s="685"/>
      <c r="BEA311" s="685"/>
      <c r="BEB311" s="685"/>
      <c r="BEC311" s="685"/>
      <c r="BED311" s="685"/>
      <c r="BEE311" s="685"/>
      <c r="BEF311" s="685"/>
      <c r="BEG311" s="685"/>
      <c r="BEH311" s="685"/>
      <c r="BEI311" s="685"/>
      <c r="BEJ311" s="685"/>
      <c r="BEK311" s="685"/>
      <c r="BEL311" s="685"/>
      <c r="BEM311" s="685"/>
      <c r="BEN311" s="685"/>
      <c r="BEO311" s="685"/>
      <c r="BEP311" s="685"/>
      <c r="BEQ311" s="685"/>
      <c r="BER311" s="685"/>
      <c r="BES311" s="685"/>
      <c r="BET311" s="685"/>
      <c r="BEU311" s="685"/>
      <c r="BEV311" s="685"/>
      <c r="BEW311" s="685"/>
      <c r="BEX311" s="685"/>
      <c r="BEY311" s="685"/>
      <c r="BEZ311" s="685"/>
      <c r="BFA311" s="685"/>
      <c r="BFB311" s="685"/>
      <c r="BFC311" s="685"/>
      <c r="BFD311" s="685"/>
      <c r="BFE311" s="685"/>
      <c r="BFF311" s="685"/>
      <c r="BFG311" s="685"/>
      <c r="BFH311" s="685"/>
      <c r="BFI311" s="685"/>
      <c r="BFJ311" s="685"/>
      <c r="BFK311" s="685"/>
      <c r="BFL311" s="685"/>
      <c r="BFM311" s="685"/>
      <c r="BFN311" s="685"/>
      <c r="BFO311" s="685"/>
      <c r="BFP311" s="685"/>
      <c r="BFQ311" s="685"/>
      <c r="BFR311" s="685"/>
      <c r="BFS311" s="685"/>
      <c r="BFT311" s="685"/>
      <c r="BFU311" s="685"/>
      <c r="BFV311" s="685"/>
      <c r="BFW311" s="685"/>
      <c r="BFX311" s="685"/>
      <c r="BFY311" s="685"/>
      <c r="BFZ311" s="685"/>
      <c r="BGA311" s="685"/>
      <c r="BGB311" s="685"/>
      <c r="BGC311" s="685"/>
      <c r="BGD311" s="685"/>
      <c r="BGE311" s="685"/>
      <c r="BGF311" s="685"/>
      <c r="BGG311" s="685"/>
      <c r="BGH311" s="685"/>
      <c r="BGI311" s="685"/>
      <c r="BGJ311" s="685"/>
      <c r="BGK311" s="685"/>
      <c r="BGL311" s="685"/>
      <c r="BGM311" s="685"/>
      <c r="BGN311" s="685"/>
      <c r="BGO311" s="685"/>
      <c r="BGP311" s="685"/>
      <c r="BGQ311" s="685"/>
      <c r="BGR311" s="685"/>
      <c r="BGS311" s="685"/>
      <c r="BGT311" s="685"/>
      <c r="BGU311" s="685"/>
      <c r="BGV311" s="685"/>
      <c r="BGW311" s="685"/>
      <c r="BGX311" s="685"/>
      <c r="BGY311" s="685"/>
      <c r="BGZ311" s="685"/>
      <c r="BHA311" s="685"/>
      <c r="BHB311" s="685"/>
      <c r="BHC311" s="685"/>
      <c r="BHD311" s="685"/>
      <c r="BHE311" s="685"/>
      <c r="BHF311" s="685"/>
      <c r="BHG311" s="685"/>
      <c r="BHH311" s="685"/>
      <c r="BHI311" s="685"/>
      <c r="BHJ311" s="685"/>
      <c r="BHK311" s="685"/>
      <c r="BHL311" s="685"/>
      <c r="BHM311" s="685"/>
      <c r="BHN311" s="685"/>
      <c r="BHO311" s="685"/>
      <c r="BHP311" s="685"/>
      <c r="BHQ311" s="685"/>
      <c r="BHR311" s="685"/>
      <c r="BHS311" s="685"/>
      <c r="BHT311" s="685"/>
      <c r="BHU311" s="685"/>
      <c r="BHV311" s="685"/>
      <c r="BHW311" s="685"/>
      <c r="BHX311" s="685"/>
      <c r="BHY311" s="685"/>
      <c r="BHZ311" s="685"/>
      <c r="BIA311" s="685"/>
      <c r="BIB311" s="685"/>
      <c r="BIC311" s="685"/>
      <c r="BID311" s="685"/>
      <c r="BIE311" s="685"/>
      <c r="BIF311" s="685"/>
      <c r="BIG311" s="685"/>
      <c r="BIH311" s="685"/>
      <c r="BII311" s="685"/>
      <c r="BIJ311" s="685"/>
      <c r="BIK311" s="685"/>
      <c r="BIL311" s="685"/>
      <c r="BIM311" s="685"/>
      <c r="BIN311" s="685"/>
      <c r="BIO311" s="685"/>
      <c r="BIP311" s="685"/>
      <c r="BIQ311" s="685"/>
      <c r="BIR311" s="685"/>
      <c r="BIS311" s="685"/>
      <c r="BIT311" s="685"/>
      <c r="BIU311" s="685"/>
      <c r="BIV311" s="685"/>
      <c r="BIW311" s="685"/>
      <c r="BIX311" s="685"/>
      <c r="BIY311" s="685"/>
      <c r="BIZ311" s="685"/>
      <c r="BJA311" s="685"/>
      <c r="BJB311" s="685"/>
      <c r="BJC311" s="685"/>
      <c r="BJD311" s="685"/>
      <c r="BJE311" s="685"/>
      <c r="BJF311" s="685"/>
      <c r="BJG311" s="685"/>
      <c r="BJH311" s="685"/>
      <c r="BJI311" s="685"/>
      <c r="BJJ311" s="685"/>
      <c r="BJK311" s="685"/>
      <c r="BJL311" s="685"/>
      <c r="BJM311" s="685"/>
      <c r="BJN311" s="685"/>
      <c r="BJO311" s="685"/>
      <c r="BJP311" s="685"/>
      <c r="BJQ311" s="685"/>
      <c r="BJR311" s="685"/>
      <c r="BJS311" s="685"/>
      <c r="BJT311" s="685"/>
      <c r="BJU311" s="685"/>
      <c r="BJV311" s="685"/>
      <c r="BJW311" s="685"/>
      <c r="BJX311" s="685"/>
      <c r="BJY311" s="685"/>
      <c r="BJZ311" s="685"/>
      <c r="BKA311" s="685"/>
      <c r="BKB311" s="685"/>
      <c r="BKC311" s="685"/>
      <c r="BKD311" s="685"/>
      <c r="BKE311" s="685"/>
      <c r="BKF311" s="685"/>
      <c r="BKG311" s="685"/>
      <c r="BKH311" s="685"/>
      <c r="BKI311" s="685"/>
      <c r="BKJ311" s="685"/>
      <c r="BKK311" s="685"/>
      <c r="BKL311" s="685"/>
      <c r="BKM311" s="685"/>
      <c r="BKN311" s="685"/>
      <c r="BKO311" s="685"/>
      <c r="BKP311" s="685"/>
      <c r="BKQ311" s="685"/>
      <c r="BKR311" s="685"/>
      <c r="BKS311" s="685"/>
      <c r="BKT311" s="685"/>
      <c r="BKU311" s="685"/>
      <c r="BKV311" s="685"/>
      <c r="BKW311" s="685"/>
      <c r="BKX311" s="685"/>
      <c r="BKY311" s="685"/>
      <c r="BKZ311" s="685"/>
      <c r="BLA311" s="685"/>
      <c r="BLB311" s="685"/>
      <c r="BLC311" s="685"/>
      <c r="BLD311" s="685"/>
      <c r="BLE311" s="685"/>
      <c r="BLF311" s="685"/>
      <c r="BLG311" s="685"/>
      <c r="BLH311" s="685"/>
      <c r="BLI311" s="685"/>
      <c r="BLJ311" s="685"/>
      <c r="BLK311" s="685"/>
      <c r="BLL311" s="685"/>
      <c r="BLM311" s="685"/>
      <c r="BLN311" s="685"/>
      <c r="BLO311" s="685"/>
      <c r="BLP311" s="685"/>
      <c r="BLQ311" s="685"/>
      <c r="BLR311" s="685"/>
      <c r="BLS311" s="685"/>
      <c r="BLT311" s="685"/>
      <c r="BLU311" s="685"/>
      <c r="BLV311" s="685"/>
      <c r="BLW311" s="685"/>
      <c r="BLX311" s="685"/>
      <c r="BLY311" s="685"/>
      <c r="BLZ311" s="685"/>
      <c r="BMA311" s="685"/>
      <c r="BMB311" s="685"/>
      <c r="BMC311" s="685"/>
      <c r="BMD311" s="685"/>
      <c r="BME311" s="685"/>
      <c r="BMF311" s="685"/>
      <c r="BMG311" s="685"/>
      <c r="BMH311" s="685"/>
      <c r="BMI311" s="685"/>
      <c r="BMJ311" s="685"/>
      <c r="BMK311" s="685"/>
      <c r="BML311" s="685"/>
      <c r="BMM311" s="685"/>
      <c r="BMN311" s="685"/>
      <c r="BMO311" s="685"/>
      <c r="BMP311" s="685"/>
      <c r="BMQ311" s="685"/>
      <c r="BMR311" s="685"/>
      <c r="BMS311" s="685"/>
      <c r="BMT311" s="685"/>
      <c r="BMU311" s="685"/>
      <c r="BMV311" s="685"/>
      <c r="BMW311" s="685"/>
      <c r="BMX311" s="685"/>
      <c r="BMY311" s="685"/>
      <c r="BMZ311" s="685"/>
      <c r="BNA311" s="685"/>
      <c r="BNB311" s="685"/>
      <c r="BNC311" s="685"/>
      <c r="BND311" s="685"/>
      <c r="BNE311" s="685"/>
      <c r="BNF311" s="685"/>
      <c r="BNG311" s="685"/>
      <c r="BNH311" s="685"/>
      <c r="BNI311" s="685"/>
      <c r="BNJ311" s="685"/>
      <c r="BNK311" s="685"/>
      <c r="BNL311" s="685"/>
      <c r="BNM311" s="685"/>
      <c r="BNN311" s="685"/>
      <c r="BNO311" s="685"/>
      <c r="BNP311" s="685"/>
      <c r="BNQ311" s="685"/>
      <c r="BNR311" s="685"/>
      <c r="BNS311" s="685"/>
      <c r="BNT311" s="685"/>
      <c r="BNU311" s="685"/>
      <c r="BNV311" s="685"/>
      <c r="BNW311" s="685"/>
      <c r="BNX311" s="685"/>
      <c r="BNY311" s="685"/>
      <c r="BNZ311" s="685"/>
      <c r="BOA311" s="685"/>
      <c r="BOB311" s="685"/>
      <c r="BOC311" s="685"/>
      <c r="BOD311" s="685"/>
      <c r="BOE311" s="685"/>
      <c r="BOF311" s="685"/>
      <c r="BOG311" s="685"/>
      <c r="BOH311" s="685"/>
      <c r="BOI311" s="685"/>
      <c r="BOJ311" s="685"/>
      <c r="BOK311" s="685"/>
      <c r="BOL311" s="685"/>
      <c r="BOM311" s="685"/>
      <c r="BON311" s="685"/>
      <c r="BOO311" s="685"/>
      <c r="BOP311" s="685"/>
      <c r="BOQ311" s="685"/>
      <c r="BOR311" s="685"/>
      <c r="BOS311" s="685"/>
      <c r="BOT311" s="685"/>
      <c r="BOU311" s="685"/>
      <c r="BOV311" s="685"/>
      <c r="BOW311" s="685"/>
      <c r="BOX311" s="685"/>
      <c r="BOY311" s="685"/>
      <c r="BOZ311" s="685"/>
      <c r="BPA311" s="685"/>
      <c r="BPB311" s="685"/>
      <c r="BPC311" s="685"/>
      <c r="BPD311" s="685"/>
      <c r="BPE311" s="685"/>
      <c r="BPF311" s="685"/>
      <c r="BPG311" s="685"/>
      <c r="BPH311" s="685"/>
      <c r="BPI311" s="685"/>
      <c r="BPJ311" s="685"/>
      <c r="BPK311" s="685"/>
      <c r="BPL311" s="685"/>
      <c r="BPM311" s="685"/>
      <c r="BPN311" s="685"/>
      <c r="BPO311" s="685"/>
      <c r="BPP311" s="685"/>
      <c r="BPQ311" s="685"/>
      <c r="BPR311" s="685"/>
      <c r="BPS311" s="685"/>
      <c r="BPT311" s="685"/>
      <c r="BPU311" s="685"/>
      <c r="BPV311" s="685"/>
      <c r="BPW311" s="685"/>
      <c r="BPX311" s="685"/>
      <c r="BPY311" s="685"/>
      <c r="BPZ311" s="685"/>
      <c r="BQA311" s="685"/>
      <c r="BQB311" s="685"/>
      <c r="BQC311" s="685"/>
      <c r="BQD311" s="685"/>
      <c r="BQE311" s="685"/>
      <c r="BQF311" s="685"/>
      <c r="BQG311" s="685"/>
      <c r="BQH311" s="685"/>
      <c r="BQI311" s="685"/>
      <c r="BQJ311" s="685"/>
      <c r="BQK311" s="685"/>
      <c r="BQL311" s="685"/>
      <c r="BQM311" s="685"/>
      <c r="BQN311" s="685"/>
      <c r="BQO311" s="685"/>
      <c r="BQP311" s="685"/>
      <c r="BQQ311" s="685"/>
      <c r="BQR311" s="685"/>
      <c r="BQS311" s="685"/>
      <c r="BQT311" s="685"/>
      <c r="BQU311" s="685"/>
      <c r="BQV311" s="685"/>
      <c r="BQW311" s="685"/>
      <c r="BQX311" s="685"/>
      <c r="BQY311" s="685"/>
      <c r="BQZ311" s="685"/>
      <c r="BRA311" s="685"/>
      <c r="BRB311" s="685"/>
      <c r="BRC311" s="685"/>
      <c r="BRD311" s="685"/>
      <c r="BRE311" s="685"/>
      <c r="BRF311" s="685"/>
      <c r="BRG311" s="685"/>
      <c r="BRH311" s="685"/>
      <c r="BRI311" s="685"/>
      <c r="BRJ311" s="685"/>
      <c r="BRK311" s="685"/>
      <c r="BRL311" s="685"/>
      <c r="BRM311" s="685"/>
      <c r="BRN311" s="685"/>
      <c r="BRO311" s="685"/>
      <c r="BRP311" s="685"/>
      <c r="BRQ311" s="685"/>
      <c r="BRR311" s="685"/>
      <c r="BRS311" s="685"/>
      <c r="BRT311" s="685"/>
      <c r="BRU311" s="685"/>
      <c r="BRV311" s="685"/>
      <c r="BRW311" s="685"/>
      <c r="BRX311" s="685"/>
      <c r="BRY311" s="685"/>
      <c r="BRZ311" s="685"/>
      <c r="BSA311" s="685"/>
      <c r="BSB311" s="685"/>
      <c r="BSC311" s="685"/>
      <c r="BSD311" s="685"/>
      <c r="BSE311" s="685"/>
      <c r="BSF311" s="685"/>
      <c r="BSG311" s="685"/>
      <c r="BSH311" s="685"/>
      <c r="BSI311" s="685"/>
      <c r="BSJ311" s="685"/>
      <c r="BSK311" s="685"/>
      <c r="BSL311" s="685"/>
      <c r="BSM311" s="685"/>
      <c r="BSN311" s="685"/>
      <c r="BSO311" s="685"/>
      <c r="BSP311" s="685"/>
      <c r="BSQ311" s="685"/>
      <c r="BSR311" s="685"/>
      <c r="BSS311" s="685"/>
      <c r="BST311" s="685"/>
      <c r="BSU311" s="685"/>
      <c r="BSV311" s="685"/>
      <c r="BSW311" s="685"/>
      <c r="BSX311" s="685"/>
      <c r="BSY311" s="685"/>
      <c r="BSZ311" s="685"/>
      <c r="BTA311" s="685"/>
      <c r="BTB311" s="685"/>
      <c r="BTC311" s="685"/>
      <c r="BTD311" s="685"/>
      <c r="BTE311" s="685"/>
      <c r="BTF311" s="685"/>
      <c r="BTG311" s="685"/>
      <c r="BTH311" s="685"/>
      <c r="BTI311" s="685"/>
      <c r="BTJ311" s="685"/>
      <c r="BTK311" s="685"/>
      <c r="BTL311" s="685"/>
      <c r="BTM311" s="685"/>
      <c r="BTN311" s="685"/>
      <c r="BTO311" s="685"/>
      <c r="BTP311" s="685"/>
      <c r="BTQ311" s="685"/>
      <c r="BTR311" s="685"/>
      <c r="BTS311" s="685"/>
      <c r="BTT311" s="685"/>
      <c r="BTU311" s="685"/>
      <c r="BTV311" s="685"/>
      <c r="BTW311" s="685"/>
      <c r="BTX311" s="685"/>
      <c r="BTY311" s="685"/>
      <c r="BTZ311" s="685"/>
      <c r="BUA311" s="685"/>
      <c r="BUB311" s="685"/>
      <c r="BUC311" s="685"/>
      <c r="BUD311" s="685"/>
      <c r="BUE311" s="685"/>
      <c r="BUF311" s="685"/>
      <c r="BUG311" s="685"/>
      <c r="BUH311" s="685"/>
      <c r="BUI311" s="685"/>
      <c r="BUJ311" s="685"/>
      <c r="BUK311" s="685"/>
      <c r="BUL311" s="685"/>
      <c r="BUM311" s="685"/>
      <c r="BUN311" s="685"/>
      <c r="BUO311" s="685"/>
      <c r="BUP311" s="685"/>
      <c r="BUQ311" s="685"/>
      <c r="BUR311" s="685"/>
      <c r="BUS311" s="685"/>
      <c r="BUT311" s="685"/>
      <c r="BUU311" s="685"/>
      <c r="BUV311" s="685"/>
      <c r="BUW311" s="685"/>
      <c r="BUX311" s="685"/>
      <c r="BUY311" s="685"/>
      <c r="BUZ311" s="685"/>
      <c r="BVA311" s="685"/>
      <c r="BVB311" s="685"/>
      <c r="BVC311" s="685"/>
      <c r="BVD311" s="685"/>
      <c r="BVE311" s="685"/>
      <c r="BVF311" s="685"/>
      <c r="BVG311" s="685"/>
      <c r="BVH311" s="685"/>
      <c r="BVI311" s="685"/>
      <c r="BVJ311" s="685"/>
      <c r="BVK311" s="685"/>
      <c r="BVL311" s="685"/>
      <c r="BVM311" s="685"/>
      <c r="BVN311" s="685"/>
      <c r="BVO311" s="685"/>
      <c r="BVP311" s="685"/>
      <c r="BVQ311" s="685"/>
      <c r="BVR311" s="685"/>
      <c r="BVS311" s="685"/>
      <c r="BVT311" s="685"/>
      <c r="BVU311" s="685"/>
      <c r="BVV311" s="685"/>
      <c r="BVW311" s="685"/>
      <c r="BVX311" s="685"/>
      <c r="BVY311" s="685"/>
      <c r="BVZ311" s="685"/>
      <c r="BWA311" s="685"/>
      <c r="BWB311" s="685"/>
      <c r="BWC311" s="685"/>
      <c r="BWD311" s="685"/>
      <c r="BWE311" s="685"/>
      <c r="BWF311" s="685"/>
      <c r="BWG311" s="685"/>
      <c r="BWH311" s="685"/>
      <c r="BWI311" s="685"/>
      <c r="BWJ311" s="685"/>
      <c r="BWK311" s="685"/>
      <c r="BWL311" s="685"/>
      <c r="BWM311" s="685"/>
      <c r="BWN311" s="685"/>
      <c r="BWO311" s="685"/>
      <c r="BWP311" s="685"/>
      <c r="BWQ311" s="685"/>
      <c r="BWR311" s="685"/>
      <c r="BWS311" s="685"/>
      <c r="BWT311" s="685"/>
      <c r="BWU311" s="685"/>
      <c r="BWV311" s="685"/>
      <c r="BWW311" s="685"/>
      <c r="BWX311" s="685"/>
      <c r="BWY311" s="685"/>
      <c r="BWZ311" s="685"/>
      <c r="BXA311" s="685"/>
      <c r="BXB311" s="685"/>
      <c r="BXC311" s="685"/>
      <c r="BXD311" s="685"/>
      <c r="BXE311" s="685"/>
      <c r="BXF311" s="685"/>
      <c r="BXG311" s="685"/>
      <c r="BXH311" s="685"/>
      <c r="BXI311" s="685"/>
      <c r="BXJ311" s="685"/>
      <c r="BXK311" s="685"/>
      <c r="BXL311" s="685"/>
      <c r="BXM311" s="685"/>
      <c r="BXN311" s="685"/>
      <c r="BXO311" s="685"/>
      <c r="BXP311" s="685"/>
      <c r="BXQ311" s="685"/>
      <c r="BXR311" s="685"/>
      <c r="BXS311" s="685"/>
      <c r="BXT311" s="685"/>
      <c r="BXU311" s="685"/>
      <c r="BXV311" s="685"/>
      <c r="BXW311" s="685"/>
      <c r="BXX311" s="685"/>
      <c r="BXY311" s="685"/>
      <c r="BXZ311" s="685"/>
      <c r="BYA311" s="685"/>
      <c r="BYB311" s="685"/>
      <c r="BYC311" s="685"/>
      <c r="BYD311" s="685"/>
      <c r="BYE311" s="685"/>
      <c r="BYF311" s="685"/>
      <c r="BYG311" s="685"/>
      <c r="BYH311" s="685"/>
      <c r="BYI311" s="685"/>
      <c r="BYJ311" s="685"/>
      <c r="BYK311" s="685"/>
      <c r="BYL311" s="685"/>
      <c r="BYM311" s="685"/>
      <c r="BYN311" s="685"/>
      <c r="BYO311" s="685"/>
      <c r="BYP311" s="685"/>
      <c r="BYQ311" s="685"/>
      <c r="BYR311" s="685"/>
      <c r="BYS311" s="685"/>
      <c r="BYT311" s="685"/>
      <c r="BYU311" s="685"/>
      <c r="BYV311" s="685"/>
      <c r="BYW311" s="685"/>
      <c r="BYX311" s="685"/>
      <c r="BYY311" s="685"/>
      <c r="BYZ311" s="685"/>
      <c r="BZA311" s="685"/>
      <c r="BZB311" s="685"/>
      <c r="BZC311" s="685"/>
      <c r="BZD311" s="685"/>
      <c r="BZE311" s="685"/>
      <c r="BZF311" s="685"/>
      <c r="BZG311" s="685"/>
      <c r="BZH311" s="685"/>
      <c r="BZI311" s="685"/>
      <c r="BZJ311" s="685"/>
      <c r="BZK311" s="685"/>
      <c r="BZL311" s="685"/>
      <c r="BZM311" s="685"/>
      <c r="BZN311" s="685"/>
      <c r="BZO311" s="685"/>
      <c r="BZP311" s="685"/>
      <c r="BZQ311" s="685"/>
      <c r="BZR311" s="685"/>
      <c r="BZS311" s="685"/>
      <c r="BZT311" s="685"/>
      <c r="BZU311" s="685"/>
      <c r="BZV311" s="685"/>
      <c r="BZW311" s="685"/>
      <c r="BZX311" s="685"/>
      <c r="BZY311" s="685"/>
      <c r="BZZ311" s="685"/>
      <c r="CAA311" s="685"/>
      <c r="CAB311" s="685"/>
      <c r="CAC311" s="685"/>
      <c r="CAD311" s="685"/>
      <c r="CAE311" s="685"/>
      <c r="CAF311" s="685"/>
      <c r="CAG311" s="685"/>
      <c r="CAH311" s="685"/>
      <c r="CAI311" s="685"/>
      <c r="CAJ311" s="685"/>
      <c r="CAK311" s="685"/>
      <c r="CAL311" s="685"/>
      <c r="CAM311" s="685"/>
      <c r="CAN311" s="685"/>
      <c r="CAO311" s="685"/>
      <c r="CAP311" s="685"/>
      <c r="CAQ311" s="685"/>
      <c r="CAR311" s="685"/>
      <c r="CAS311" s="685"/>
      <c r="CAT311" s="685"/>
      <c r="CAU311" s="685"/>
      <c r="CAV311" s="685"/>
      <c r="CAW311" s="685"/>
      <c r="CAX311" s="685"/>
      <c r="CAY311" s="685"/>
      <c r="CAZ311" s="685"/>
      <c r="CBA311" s="685"/>
      <c r="CBB311" s="685"/>
      <c r="CBC311" s="685"/>
      <c r="CBD311" s="685"/>
      <c r="CBE311" s="685"/>
      <c r="CBF311" s="685"/>
      <c r="CBG311" s="685"/>
      <c r="CBH311" s="685"/>
      <c r="CBI311" s="685"/>
      <c r="CBJ311" s="685"/>
      <c r="CBK311" s="685"/>
      <c r="CBL311" s="685"/>
      <c r="CBM311" s="685"/>
      <c r="CBN311" s="685"/>
      <c r="CBO311" s="685"/>
      <c r="CBP311" s="685"/>
      <c r="CBQ311" s="685"/>
      <c r="CBR311" s="685"/>
      <c r="CBS311" s="685"/>
      <c r="CBT311" s="685"/>
      <c r="CBU311" s="685"/>
      <c r="CBV311" s="685"/>
      <c r="CBW311" s="685"/>
      <c r="CBX311" s="685"/>
      <c r="CBY311" s="685"/>
      <c r="CBZ311" s="685"/>
      <c r="CCA311" s="685"/>
      <c r="CCB311" s="685"/>
      <c r="CCC311" s="685"/>
      <c r="CCD311" s="685"/>
      <c r="CCE311" s="685"/>
      <c r="CCF311" s="685"/>
      <c r="CCG311" s="685"/>
      <c r="CCH311" s="685"/>
      <c r="CCI311" s="685"/>
      <c r="CCJ311" s="685"/>
      <c r="CCK311" s="685"/>
      <c r="CCL311" s="685"/>
      <c r="CCM311" s="685"/>
      <c r="CCN311" s="685"/>
      <c r="CCO311" s="685"/>
      <c r="CCP311" s="685"/>
      <c r="CCQ311" s="685"/>
      <c r="CCR311" s="685"/>
      <c r="CCS311" s="685"/>
      <c r="CCT311" s="685"/>
      <c r="CCU311" s="685"/>
      <c r="CCV311" s="685"/>
      <c r="CCW311" s="685"/>
      <c r="CCX311" s="685"/>
      <c r="CCY311" s="685"/>
      <c r="CCZ311" s="685"/>
      <c r="CDA311" s="685"/>
      <c r="CDB311" s="685"/>
      <c r="CDC311" s="685"/>
      <c r="CDD311" s="685"/>
      <c r="CDE311" s="685"/>
      <c r="CDF311" s="685"/>
      <c r="CDG311" s="685"/>
      <c r="CDH311" s="685"/>
      <c r="CDI311" s="685"/>
      <c r="CDJ311" s="685"/>
      <c r="CDK311" s="685"/>
      <c r="CDL311" s="685"/>
      <c r="CDM311" s="685"/>
      <c r="CDN311" s="685"/>
      <c r="CDO311" s="685"/>
      <c r="CDP311" s="685"/>
      <c r="CDQ311" s="685"/>
      <c r="CDR311" s="685"/>
      <c r="CDS311" s="685"/>
      <c r="CDT311" s="685"/>
      <c r="CDU311" s="685"/>
      <c r="CDV311" s="685"/>
      <c r="CDW311" s="685"/>
      <c r="CDX311" s="685"/>
      <c r="CDY311" s="685"/>
      <c r="CDZ311" s="685"/>
      <c r="CEA311" s="685"/>
      <c r="CEB311" s="685"/>
      <c r="CEC311" s="685"/>
      <c r="CED311" s="685"/>
      <c r="CEE311" s="685"/>
      <c r="CEF311" s="685"/>
      <c r="CEG311" s="685"/>
      <c r="CEH311" s="685"/>
      <c r="CEI311" s="685"/>
      <c r="CEJ311" s="685"/>
      <c r="CEK311" s="685"/>
      <c r="CEL311" s="685"/>
      <c r="CEM311" s="685"/>
      <c r="CEN311" s="685"/>
      <c r="CEO311" s="685"/>
      <c r="CEP311" s="685"/>
      <c r="CEQ311" s="685"/>
      <c r="CER311" s="685"/>
      <c r="CES311" s="685"/>
      <c r="CET311" s="685"/>
      <c r="CEU311" s="685"/>
      <c r="CEV311" s="685"/>
      <c r="CEW311" s="685"/>
      <c r="CEX311" s="685"/>
      <c r="CEY311" s="685"/>
      <c r="CEZ311" s="685"/>
      <c r="CFA311" s="685"/>
      <c r="CFB311" s="685"/>
      <c r="CFC311" s="685"/>
      <c r="CFD311" s="685"/>
      <c r="CFE311" s="685"/>
      <c r="CFF311" s="685"/>
      <c r="CFG311" s="685"/>
      <c r="CFH311" s="685"/>
      <c r="CFI311" s="685"/>
      <c r="CFJ311" s="685"/>
      <c r="CFK311" s="685"/>
      <c r="CFL311" s="685"/>
      <c r="CFM311" s="685"/>
      <c r="CFN311" s="685"/>
      <c r="CFO311" s="685"/>
      <c r="CFP311" s="685"/>
      <c r="CFQ311" s="685"/>
      <c r="CFR311" s="685"/>
      <c r="CFS311" s="685"/>
      <c r="CFT311" s="685"/>
      <c r="CFU311" s="685"/>
      <c r="CFV311" s="685"/>
      <c r="CFW311" s="685"/>
      <c r="CFX311" s="685"/>
      <c r="CFY311" s="685"/>
      <c r="CFZ311" s="685"/>
      <c r="CGA311" s="685"/>
      <c r="CGB311" s="685"/>
      <c r="CGC311" s="685"/>
      <c r="CGD311" s="685"/>
      <c r="CGE311" s="685"/>
      <c r="CGF311" s="685"/>
      <c r="CGG311" s="685"/>
      <c r="CGH311" s="685"/>
      <c r="CGI311" s="685"/>
      <c r="CGJ311" s="685"/>
      <c r="CGK311" s="685"/>
      <c r="CGL311" s="685"/>
      <c r="CGM311" s="685"/>
      <c r="CGN311" s="685"/>
      <c r="CGO311" s="685"/>
      <c r="CGP311" s="685"/>
      <c r="CGQ311" s="685"/>
      <c r="CGR311" s="685"/>
      <c r="CGS311" s="685"/>
      <c r="CGT311" s="685"/>
      <c r="CGU311" s="685"/>
      <c r="CGV311" s="685"/>
      <c r="CGW311" s="685"/>
      <c r="CGX311" s="685"/>
      <c r="CGY311" s="685"/>
      <c r="CGZ311" s="685"/>
      <c r="CHA311" s="685"/>
      <c r="CHB311" s="685"/>
      <c r="CHC311" s="685"/>
      <c r="CHD311" s="685"/>
      <c r="CHE311" s="685"/>
      <c r="CHF311" s="685"/>
      <c r="CHG311" s="685"/>
      <c r="CHH311" s="685"/>
      <c r="CHI311" s="685"/>
      <c r="CHJ311" s="685"/>
      <c r="CHK311" s="685"/>
      <c r="CHL311" s="685"/>
      <c r="CHM311" s="685"/>
      <c r="CHN311" s="685"/>
      <c r="CHO311" s="685"/>
      <c r="CHP311" s="685"/>
      <c r="CHQ311" s="685"/>
      <c r="CHR311" s="685"/>
      <c r="CHS311" s="685"/>
      <c r="CHT311" s="685"/>
      <c r="CHU311" s="685"/>
      <c r="CHV311" s="685"/>
      <c r="CHW311" s="685"/>
      <c r="CHX311" s="685"/>
      <c r="CHY311" s="685"/>
      <c r="CHZ311" s="685"/>
      <c r="CIA311" s="685"/>
      <c r="CIB311" s="685"/>
      <c r="CIC311" s="685"/>
      <c r="CID311" s="685"/>
      <c r="CIE311" s="685"/>
      <c r="CIF311" s="685"/>
      <c r="CIG311" s="685"/>
      <c r="CIH311" s="685"/>
      <c r="CII311" s="685"/>
      <c r="CIJ311" s="685"/>
      <c r="CIK311" s="685"/>
      <c r="CIL311" s="685"/>
      <c r="CIM311" s="685"/>
      <c r="CIN311" s="685"/>
      <c r="CIO311" s="685"/>
      <c r="CIP311" s="685"/>
      <c r="CIQ311" s="685"/>
      <c r="CIR311" s="685"/>
      <c r="CIS311" s="685"/>
      <c r="CIT311" s="685"/>
      <c r="CIU311" s="685"/>
      <c r="CIV311" s="685"/>
      <c r="CIW311" s="685"/>
      <c r="CIX311" s="685"/>
      <c r="CIY311" s="685"/>
      <c r="CIZ311" s="685"/>
      <c r="CJA311" s="685"/>
      <c r="CJB311" s="685"/>
      <c r="CJC311" s="685"/>
      <c r="CJD311" s="685"/>
      <c r="CJE311" s="685"/>
      <c r="CJF311" s="685"/>
      <c r="CJG311" s="685"/>
      <c r="CJH311" s="685"/>
      <c r="CJI311" s="685"/>
      <c r="CJJ311" s="685"/>
      <c r="CJK311" s="685"/>
      <c r="CJL311" s="685"/>
      <c r="CJM311" s="685"/>
      <c r="CJN311" s="685"/>
      <c r="CJO311" s="685"/>
      <c r="CJP311" s="685"/>
      <c r="CJQ311" s="685"/>
      <c r="CJR311" s="685"/>
      <c r="CJS311" s="685"/>
      <c r="CJT311" s="685"/>
      <c r="CJU311" s="685"/>
      <c r="CJV311" s="685"/>
      <c r="CJW311" s="685"/>
      <c r="CJX311" s="685"/>
      <c r="CJY311" s="685"/>
      <c r="CJZ311" s="685"/>
      <c r="CKA311" s="685"/>
      <c r="CKB311" s="685"/>
      <c r="CKC311" s="685"/>
      <c r="CKD311" s="685"/>
      <c r="CKE311" s="685"/>
      <c r="CKF311" s="685"/>
      <c r="CKG311" s="685"/>
      <c r="CKH311" s="685"/>
      <c r="CKI311" s="685"/>
      <c r="CKJ311" s="685"/>
      <c r="CKK311" s="685"/>
      <c r="CKL311" s="685"/>
      <c r="CKM311" s="685"/>
      <c r="CKN311" s="685"/>
      <c r="CKO311" s="685"/>
      <c r="CKP311" s="685"/>
      <c r="CKQ311" s="685"/>
      <c r="CKR311" s="685"/>
      <c r="CKS311" s="685"/>
      <c r="CKT311" s="685"/>
      <c r="CKU311" s="685"/>
      <c r="CKV311" s="685"/>
      <c r="CKW311" s="685"/>
      <c r="CKX311" s="685"/>
      <c r="CKY311" s="685"/>
      <c r="CKZ311" s="685"/>
      <c r="CLA311" s="685"/>
      <c r="CLB311" s="685"/>
      <c r="CLC311" s="685"/>
      <c r="CLD311" s="685"/>
      <c r="CLE311" s="685"/>
      <c r="CLF311" s="685"/>
      <c r="CLG311" s="685"/>
      <c r="CLH311" s="685"/>
      <c r="CLI311" s="685"/>
      <c r="CLJ311" s="685"/>
      <c r="CLK311" s="685"/>
      <c r="CLL311" s="685"/>
      <c r="CLM311" s="685"/>
      <c r="CLN311" s="685"/>
      <c r="CLO311" s="685"/>
      <c r="CLP311" s="685"/>
      <c r="CLQ311" s="685"/>
      <c r="CLR311" s="685"/>
      <c r="CLS311" s="685"/>
      <c r="CLT311" s="685"/>
      <c r="CLU311" s="685"/>
      <c r="CLV311" s="685"/>
      <c r="CLW311" s="685"/>
      <c r="CLX311" s="685"/>
      <c r="CLY311" s="685"/>
      <c r="CLZ311" s="685"/>
      <c r="CMA311" s="685"/>
      <c r="CMB311" s="685"/>
      <c r="CMC311" s="685"/>
      <c r="CMD311" s="685"/>
      <c r="CME311" s="685"/>
      <c r="CMF311" s="685"/>
      <c r="CMG311" s="685"/>
      <c r="CMH311" s="685"/>
      <c r="CMI311" s="685"/>
      <c r="CMJ311" s="685"/>
      <c r="CMK311" s="685"/>
      <c r="CML311" s="685"/>
      <c r="CMM311" s="685"/>
      <c r="CMN311" s="685"/>
      <c r="CMO311" s="685"/>
      <c r="CMP311" s="685"/>
      <c r="CMQ311" s="685"/>
      <c r="CMR311" s="685"/>
      <c r="CMS311" s="685"/>
      <c r="CMT311" s="685"/>
      <c r="CMU311" s="685"/>
      <c r="CMV311" s="685"/>
      <c r="CMW311" s="685"/>
      <c r="CMX311" s="685"/>
      <c r="CMY311" s="685"/>
      <c r="CMZ311" s="685"/>
      <c r="CNA311" s="685"/>
      <c r="CNB311" s="685"/>
      <c r="CNC311" s="685"/>
      <c r="CND311" s="685"/>
      <c r="CNE311" s="685"/>
      <c r="CNF311" s="685"/>
      <c r="CNG311" s="685"/>
      <c r="CNH311" s="685"/>
      <c r="CNI311" s="685"/>
      <c r="CNJ311" s="685"/>
      <c r="CNK311" s="685"/>
      <c r="CNL311" s="685"/>
      <c r="CNM311" s="685"/>
      <c r="CNN311" s="685"/>
      <c r="CNO311" s="685"/>
      <c r="CNP311" s="685"/>
      <c r="CNQ311" s="685"/>
      <c r="CNR311" s="685"/>
      <c r="CNS311" s="685"/>
      <c r="CNT311" s="685"/>
      <c r="CNU311" s="685"/>
      <c r="CNV311" s="685"/>
      <c r="CNW311" s="685"/>
      <c r="CNX311" s="685"/>
      <c r="CNY311" s="685"/>
      <c r="CNZ311" s="685"/>
      <c r="COA311" s="685"/>
      <c r="COB311" s="685"/>
      <c r="COC311" s="685"/>
      <c r="COD311" s="685"/>
      <c r="COE311" s="685"/>
      <c r="COF311" s="685"/>
      <c r="COG311" s="685"/>
      <c r="COH311" s="685"/>
      <c r="COI311" s="685"/>
      <c r="COJ311" s="685"/>
      <c r="COK311" s="685"/>
      <c r="COL311" s="685"/>
      <c r="COM311" s="685"/>
      <c r="CON311" s="685"/>
      <c r="COO311" s="685"/>
      <c r="COP311" s="685"/>
      <c r="COQ311" s="685"/>
      <c r="COR311" s="685"/>
      <c r="COS311" s="685"/>
      <c r="COT311" s="685"/>
      <c r="COU311" s="685"/>
      <c r="COV311" s="685"/>
      <c r="COW311" s="685"/>
      <c r="COX311" s="685"/>
      <c r="COY311" s="685"/>
      <c r="COZ311" s="685"/>
      <c r="CPA311" s="685"/>
      <c r="CPB311" s="685"/>
      <c r="CPC311" s="685"/>
      <c r="CPD311" s="685"/>
      <c r="CPE311" s="685"/>
      <c r="CPF311" s="685"/>
      <c r="CPG311" s="685"/>
      <c r="CPH311" s="685"/>
      <c r="CPI311" s="685"/>
      <c r="CPJ311" s="685"/>
      <c r="CPK311" s="685"/>
      <c r="CPL311" s="685"/>
      <c r="CPM311" s="685"/>
      <c r="CPN311" s="685"/>
      <c r="CPO311" s="685"/>
      <c r="CPP311" s="685"/>
      <c r="CPQ311" s="685"/>
      <c r="CPR311" s="685"/>
      <c r="CPS311" s="685"/>
      <c r="CPT311" s="685"/>
      <c r="CPU311" s="685"/>
      <c r="CPV311" s="685"/>
      <c r="CPW311" s="685"/>
      <c r="CPX311" s="685"/>
      <c r="CPY311" s="685"/>
      <c r="CPZ311" s="685"/>
      <c r="CQA311" s="685"/>
      <c r="CQB311" s="685"/>
      <c r="CQC311" s="685"/>
      <c r="CQD311" s="685"/>
      <c r="CQE311" s="685"/>
      <c r="CQF311" s="685"/>
      <c r="CQG311" s="685"/>
      <c r="CQH311" s="685"/>
      <c r="CQI311" s="685"/>
      <c r="CQJ311" s="685"/>
      <c r="CQK311" s="685"/>
      <c r="CQL311" s="685"/>
      <c r="CQM311" s="685"/>
      <c r="CQN311" s="685"/>
      <c r="CQO311" s="685"/>
      <c r="CQP311" s="685"/>
      <c r="CQQ311" s="685"/>
      <c r="CQR311" s="685"/>
      <c r="CQS311" s="685"/>
      <c r="CQT311" s="685"/>
      <c r="CQU311" s="685"/>
      <c r="CQV311" s="685"/>
      <c r="CQW311" s="685"/>
      <c r="CQX311" s="685"/>
      <c r="CQY311" s="685"/>
      <c r="CQZ311" s="685"/>
      <c r="CRA311" s="685"/>
      <c r="CRB311" s="685"/>
      <c r="CRC311" s="685"/>
      <c r="CRD311" s="685"/>
      <c r="CRE311" s="685"/>
      <c r="CRF311" s="685"/>
      <c r="CRG311" s="685"/>
      <c r="CRH311" s="685"/>
      <c r="CRI311" s="685"/>
      <c r="CRJ311" s="685"/>
      <c r="CRK311" s="685"/>
      <c r="CRL311" s="685"/>
      <c r="CRM311" s="685"/>
      <c r="CRN311" s="685"/>
      <c r="CRO311" s="685"/>
      <c r="CRP311" s="685"/>
      <c r="CRQ311" s="685"/>
      <c r="CRR311" s="685"/>
      <c r="CRS311" s="685"/>
      <c r="CRT311" s="685"/>
      <c r="CRU311" s="685"/>
      <c r="CRV311" s="685"/>
      <c r="CRW311" s="685"/>
      <c r="CRX311" s="685"/>
      <c r="CRY311" s="685"/>
      <c r="CRZ311" s="685"/>
      <c r="CSA311" s="685"/>
      <c r="CSB311" s="685"/>
      <c r="CSC311" s="685"/>
      <c r="CSD311" s="685"/>
      <c r="CSE311" s="685"/>
      <c r="CSF311" s="685"/>
      <c r="CSG311" s="685"/>
      <c r="CSH311" s="685"/>
      <c r="CSI311" s="685"/>
      <c r="CSJ311" s="685"/>
      <c r="CSK311" s="685"/>
      <c r="CSL311" s="685"/>
      <c r="CSM311" s="685"/>
      <c r="CSN311" s="685"/>
      <c r="CSO311" s="685"/>
      <c r="CSP311" s="685"/>
      <c r="CSQ311" s="685"/>
      <c r="CSR311" s="685"/>
      <c r="CSS311" s="685"/>
      <c r="CST311" s="685"/>
      <c r="CSU311" s="685"/>
      <c r="CSV311" s="685"/>
      <c r="CSW311" s="685"/>
      <c r="CSX311" s="685"/>
      <c r="CSY311" s="685"/>
      <c r="CSZ311" s="685"/>
      <c r="CTA311" s="685"/>
      <c r="CTB311" s="685"/>
      <c r="CTC311" s="685"/>
      <c r="CTD311" s="685"/>
      <c r="CTE311" s="685"/>
      <c r="CTF311" s="685"/>
      <c r="CTG311" s="685"/>
      <c r="CTH311" s="685"/>
      <c r="CTI311" s="685"/>
      <c r="CTJ311" s="685"/>
      <c r="CTK311" s="685"/>
      <c r="CTL311" s="685"/>
      <c r="CTM311" s="685"/>
      <c r="CTN311" s="685"/>
      <c r="CTO311" s="685"/>
      <c r="CTP311" s="685"/>
      <c r="CTQ311" s="685"/>
      <c r="CTR311" s="685"/>
      <c r="CTS311" s="685"/>
      <c r="CTT311" s="685"/>
      <c r="CTU311" s="685"/>
      <c r="CTV311" s="685"/>
      <c r="CTW311" s="685"/>
      <c r="CTX311" s="685"/>
      <c r="CTY311" s="685"/>
      <c r="CTZ311" s="685"/>
      <c r="CUA311" s="685"/>
      <c r="CUB311" s="685"/>
      <c r="CUC311" s="685"/>
      <c r="CUD311" s="685"/>
      <c r="CUE311" s="685"/>
      <c r="CUF311" s="685"/>
      <c r="CUG311" s="685"/>
      <c r="CUH311" s="685"/>
      <c r="CUI311" s="685"/>
      <c r="CUJ311" s="685"/>
      <c r="CUK311" s="685"/>
      <c r="CUL311" s="685"/>
      <c r="CUM311" s="685"/>
      <c r="CUN311" s="685"/>
      <c r="CUO311" s="685"/>
      <c r="CUP311" s="685"/>
      <c r="CUQ311" s="685"/>
      <c r="CUR311" s="685"/>
      <c r="CUS311" s="685"/>
      <c r="CUT311" s="685"/>
      <c r="CUU311" s="685"/>
      <c r="CUV311" s="685"/>
      <c r="CUW311" s="685"/>
      <c r="CUX311" s="685"/>
      <c r="CUY311" s="685"/>
      <c r="CUZ311" s="685"/>
      <c r="CVA311" s="685"/>
      <c r="CVB311" s="685"/>
      <c r="CVC311" s="685"/>
      <c r="CVD311" s="685"/>
      <c r="CVE311" s="685"/>
      <c r="CVF311" s="685"/>
      <c r="CVG311" s="685"/>
      <c r="CVH311" s="685"/>
      <c r="CVI311" s="685"/>
      <c r="CVJ311" s="685"/>
      <c r="CVK311" s="685"/>
      <c r="CVL311" s="685"/>
      <c r="CVM311" s="685"/>
      <c r="CVN311" s="685"/>
      <c r="CVO311" s="685"/>
      <c r="CVP311" s="685"/>
      <c r="CVQ311" s="685"/>
      <c r="CVR311" s="685"/>
      <c r="CVS311" s="685"/>
      <c r="CVT311" s="685"/>
      <c r="CVU311" s="685"/>
      <c r="CVV311" s="685"/>
      <c r="CVW311" s="685"/>
      <c r="CVX311" s="685"/>
      <c r="CVY311" s="685"/>
      <c r="CVZ311" s="685"/>
      <c r="CWA311" s="685"/>
      <c r="CWB311" s="685"/>
      <c r="CWC311" s="685"/>
      <c r="CWD311" s="685"/>
      <c r="CWE311" s="685"/>
      <c r="CWF311" s="685"/>
      <c r="CWG311" s="685"/>
      <c r="CWH311" s="685"/>
      <c r="CWI311" s="685"/>
      <c r="CWJ311" s="685"/>
      <c r="CWK311" s="685"/>
      <c r="CWL311" s="685"/>
      <c r="CWM311" s="685"/>
      <c r="CWN311" s="685"/>
      <c r="CWO311" s="685"/>
      <c r="CWP311" s="685"/>
      <c r="CWQ311" s="685"/>
      <c r="CWR311" s="685"/>
      <c r="CWS311" s="685"/>
      <c r="CWT311" s="685"/>
      <c r="CWU311" s="685"/>
      <c r="CWV311" s="685"/>
      <c r="CWW311" s="685"/>
      <c r="CWX311" s="685"/>
      <c r="CWY311" s="685"/>
      <c r="CWZ311" s="685"/>
      <c r="CXA311" s="685"/>
      <c r="CXB311" s="685"/>
      <c r="CXC311" s="685"/>
      <c r="CXD311" s="685"/>
      <c r="CXE311" s="685"/>
      <c r="CXF311" s="685"/>
      <c r="CXG311" s="685"/>
      <c r="CXH311" s="685"/>
      <c r="CXI311" s="685"/>
      <c r="CXJ311" s="685"/>
      <c r="CXK311" s="685"/>
      <c r="CXL311" s="685"/>
      <c r="CXM311" s="685"/>
      <c r="CXN311" s="685"/>
      <c r="CXO311" s="685"/>
      <c r="CXP311" s="685"/>
      <c r="CXQ311" s="685"/>
      <c r="CXR311" s="685"/>
      <c r="CXS311" s="685"/>
      <c r="CXT311" s="685"/>
      <c r="CXU311" s="685"/>
      <c r="CXV311" s="685"/>
      <c r="CXW311" s="685"/>
      <c r="CXX311" s="685"/>
      <c r="CXY311" s="685"/>
      <c r="CXZ311" s="685"/>
      <c r="CYA311" s="685"/>
      <c r="CYB311" s="685"/>
      <c r="CYC311" s="685"/>
      <c r="CYD311" s="685"/>
      <c r="CYE311" s="685"/>
      <c r="CYF311" s="685"/>
      <c r="CYG311" s="685"/>
      <c r="CYH311" s="685"/>
      <c r="CYI311" s="685"/>
      <c r="CYJ311" s="685"/>
      <c r="CYK311" s="685"/>
      <c r="CYL311" s="685"/>
      <c r="CYM311" s="685"/>
      <c r="CYN311" s="685"/>
      <c r="CYO311" s="685"/>
      <c r="CYP311" s="685"/>
      <c r="CYQ311" s="685"/>
      <c r="CYR311" s="685"/>
      <c r="CYS311" s="685"/>
      <c r="CYT311" s="685"/>
      <c r="CYU311" s="685"/>
      <c r="CYV311" s="685"/>
      <c r="CYW311" s="685"/>
      <c r="CYX311" s="685"/>
      <c r="CYY311" s="685"/>
      <c r="CYZ311" s="685"/>
      <c r="CZA311" s="685"/>
      <c r="CZB311" s="685"/>
      <c r="CZC311" s="685"/>
      <c r="CZD311" s="685"/>
      <c r="CZE311" s="685"/>
      <c r="CZF311" s="685"/>
      <c r="CZG311" s="685"/>
      <c r="CZH311" s="685"/>
      <c r="CZI311" s="685"/>
      <c r="CZJ311" s="685"/>
      <c r="CZK311" s="685"/>
      <c r="CZL311" s="685"/>
      <c r="CZM311" s="685"/>
      <c r="CZN311" s="685"/>
      <c r="CZO311" s="685"/>
      <c r="CZP311" s="685"/>
      <c r="CZQ311" s="685"/>
      <c r="CZR311" s="685"/>
      <c r="CZS311" s="685"/>
      <c r="CZT311" s="685"/>
      <c r="CZU311" s="685"/>
      <c r="CZV311" s="685"/>
      <c r="CZW311" s="685"/>
      <c r="CZX311" s="685"/>
      <c r="CZY311" s="685"/>
      <c r="CZZ311" s="685"/>
      <c r="DAA311" s="685"/>
      <c r="DAB311" s="685"/>
      <c r="DAC311" s="685"/>
      <c r="DAD311" s="685"/>
      <c r="DAE311" s="685"/>
      <c r="DAF311" s="685"/>
      <c r="DAG311" s="685"/>
      <c r="DAH311" s="685"/>
      <c r="DAI311" s="685"/>
      <c r="DAJ311" s="685"/>
      <c r="DAK311" s="685"/>
      <c r="DAL311" s="685"/>
      <c r="DAM311" s="685"/>
      <c r="DAN311" s="685"/>
      <c r="DAO311" s="685"/>
      <c r="DAP311" s="685"/>
      <c r="DAQ311" s="685"/>
      <c r="DAR311" s="685"/>
      <c r="DAS311" s="685"/>
      <c r="DAT311" s="685"/>
      <c r="DAU311" s="685"/>
      <c r="DAV311" s="685"/>
      <c r="DAW311" s="685"/>
      <c r="DAX311" s="685"/>
      <c r="DAY311" s="685"/>
      <c r="DAZ311" s="685"/>
      <c r="DBA311" s="685"/>
      <c r="DBB311" s="685"/>
      <c r="DBC311" s="685"/>
      <c r="DBD311" s="685"/>
      <c r="DBE311" s="685"/>
      <c r="DBF311" s="685"/>
      <c r="DBG311" s="685"/>
      <c r="DBH311" s="685"/>
      <c r="DBI311" s="685"/>
      <c r="DBJ311" s="685"/>
      <c r="DBK311" s="685"/>
      <c r="DBL311" s="685"/>
      <c r="DBM311" s="685"/>
      <c r="DBN311" s="685"/>
      <c r="DBO311" s="685"/>
      <c r="DBP311" s="685"/>
      <c r="DBQ311" s="685"/>
      <c r="DBR311" s="685"/>
      <c r="DBS311" s="685"/>
      <c r="DBT311" s="685"/>
      <c r="DBU311" s="685"/>
      <c r="DBV311" s="685"/>
      <c r="DBW311" s="685"/>
      <c r="DBX311" s="685"/>
      <c r="DBY311" s="685"/>
      <c r="DBZ311" s="685"/>
      <c r="DCA311" s="685"/>
      <c r="DCB311" s="685"/>
      <c r="DCC311" s="685"/>
      <c r="DCD311" s="685"/>
      <c r="DCE311" s="685"/>
      <c r="DCF311" s="685"/>
      <c r="DCG311" s="685"/>
      <c r="DCH311" s="685"/>
      <c r="DCI311" s="685"/>
      <c r="DCJ311" s="685"/>
      <c r="DCK311" s="685"/>
      <c r="DCL311" s="685"/>
      <c r="DCM311" s="685"/>
      <c r="DCN311" s="685"/>
      <c r="DCO311" s="685"/>
      <c r="DCP311" s="685"/>
      <c r="DCQ311" s="685"/>
      <c r="DCR311" s="685"/>
      <c r="DCS311" s="685"/>
      <c r="DCT311" s="685"/>
      <c r="DCU311" s="685"/>
      <c r="DCV311" s="685"/>
      <c r="DCW311" s="685"/>
      <c r="DCX311" s="685"/>
      <c r="DCY311" s="685"/>
      <c r="DCZ311" s="685"/>
      <c r="DDA311" s="685"/>
      <c r="DDB311" s="685"/>
      <c r="DDC311" s="685"/>
      <c r="DDD311" s="685"/>
      <c r="DDE311" s="685"/>
      <c r="DDF311" s="685"/>
      <c r="DDG311" s="685"/>
      <c r="DDH311" s="685"/>
      <c r="DDI311" s="685"/>
      <c r="DDJ311" s="685"/>
      <c r="DDK311" s="685"/>
      <c r="DDL311" s="685"/>
      <c r="DDM311" s="685"/>
      <c r="DDN311" s="685"/>
      <c r="DDO311" s="685"/>
      <c r="DDP311" s="685"/>
      <c r="DDQ311" s="685"/>
      <c r="DDR311" s="685"/>
      <c r="DDS311" s="685"/>
      <c r="DDT311" s="685"/>
      <c r="DDU311" s="685"/>
      <c r="DDV311" s="685"/>
      <c r="DDW311" s="685"/>
      <c r="DDX311" s="685"/>
      <c r="DDY311" s="685"/>
      <c r="DDZ311" s="685"/>
      <c r="DEA311" s="685"/>
      <c r="DEB311" s="685"/>
      <c r="DEC311" s="685"/>
      <c r="DED311" s="685"/>
      <c r="DEE311" s="685"/>
      <c r="DEF311" s="685"/>
      <c r="DEG311" s="685"/>
      <c r="DEH311" s="685"/>
      <c r="DEI311" s="685"/>
      <c r="DEJ311" s="685"/>
      <c r="DEK311" s="685"/>
      <c r="DEL311" s="685"/>
      <c r="DEM311" s="685"/>
      <c r="DEN311" s="685"/>
      <c r="DEO311" s="685"/>
      <c r="DEP311" s="685"/>
      <c r="DEQ311" s="685"/>
      <c r="DER311" s="685"/>
      <c r="DES311" s="685"/>
      <c r="DET311" s="685"/>
      <c r="DEU311" s="685"/>
      <c r="DEV311" s="685"/>
      <c r="DEW311" s="685"/>
      <c r="DEX311" s="685"/>
      <c r="DEY311" s="685"/>
      <c r="DEZ311" s="685"/>
      <c r="DFA311" s="685"/>
      <c r="DFB311" s="685"/>
      <c r="DFC311" s="685"/>
      <c r="DFD311" s="685"/>
      <c r="DFE311" s="685"/>
      <c r="DFF311" s="685"/>
      <c r="DFG311" s="685"/>
      <c r="DFH311" s="685"/>
      <c r="DFI311" s="685"/>
      <c r="DFJ311" s="685"/>
      <c r="DFK311" s="685"/>
      <c r="DFL311" s="685"/>
      <c r="DFM311" s="685"/>
      <c r="DFN311" s="685"/>
      <c r="DFO311" s="685"/>
      <c r="DFP311" s="685"/>
      <c r="DFQ311" s="685"/>
      <c r="DFR311" s="685"/>
      <c r="DFS311" s="685"/>
      <c r="DFT311" s="685"/>
      <c r="DFU311" s="685"/>
      <c r="DFV311" s="685"/>
      <c r="DFW311" s="685"/>
      <c r="DFX311" s="685"/>
      <c r="DFY311" s="685"/>
      <c r="DFZ311" s="685"/>
      <c r="DGA311" s="685"/>
      <c r="DGB311" s="685"/>
      <c r="DGC311" s="685"/>
      <c r="DGD311" s="685"/>
      <c r="DGE311" s="685"/>
      <c r="DGF311" s="685"/>
      <c r="DGG311" s="685"/>
      <c r="DGH311" s="685"/>
      <c r="DGI311" s="685"/>
      <c r="DGJ311" s="685"/>
      <c r="DGK311" s="685"/>
      <c r="DGL311" s="685"/>
      <c r="DGM311" s="685"/>
      <c r="DGN311" s="685"/>
      <c r="DGO311" s="685"/>
      <c r="DGP311" s="685"/>
      <c r="DGQ311" s="685"/>
      <c r="DGR311" s="685"/>
      <c r="DGS311" s="685"/>
      <c r="DGT311" s="685"/>
      <c r="DGU311" s="685"/>
      <c r="DGV311" s="685"/>
      <c r="DGW311" s="685"/>
      <c r="DGX311" s="685"/>
      <c r="DGY311" s="685"/>
      <c r="DGZ311" s="685"/>
      <c r="DHA311" s="685"/>
      <c r="DHB311" s="685"/>
      <c r="DHC311" s="685"/>
      <c r="DHD311" s="685"/>
      <c r="DHE311" s="685"/>
      <c r="DHF311" s="685"/>
      <c r="DHG311" s="685"/>
      <c r="DHH311" s="685"/>
      <c r="DHI311" s="685"/>
      <c r="DHJ311" s="685"/>
      <c r="DHK311" s="685"/>
      <c r="DHL311" s="685"/>
      <c r="DHM311" s="685"/>
      <c r="DHN311" s="685"/>
      <c r="DHO311" s="685"/>
      <c r="DHP311" s="685"/>
      <c r="DHQ311" s="685"/>
      <c r="DHR311" s="685"/>
      <c r="DHS311" s="685"/>
      <c r="DHT311" s="685"/>
      <c r="DHU311" s="685"/>
      <c r="DHV311" s="685"/>
      <c r="DHW311" s="685"/>
      <c r="DHX311" s="685"/>
      <c r="DHY311" s="685"/>
      <c r="DHZ311" s="685"/>
      <c r="DIA311" s="685"/>
      <c r="DIB311" s="685"/>
      <c r="DIC311" s="685"/>
      <c r="DID311" s="685"/>
      <c r="DIE311" s="685"/>
      <c r="DIF311" s="685"/>
      <c r="DIG311" s="685"/>
      <c r="DIH311" s="685"/>
      <c r="DII311" s="685"/>
      <c r="DIJ311" s="685"/>
      <c r="DIK311" s="685"/>
      <c r="DIL311" s="685"/>
      <c r="DIM311" s="685"/>
      <c r="DIN311" s="685"/>
      <c r="DIO311" s="685"/>
      <c r="DIP311" s="685"/>
      <c r="DIQ311" s="685"/>
      <c r="DIR311" s="685"/>
      <c r="DIS311" s="685"/>
      <c r="DIT311" s="685"/>
      <c r="DIU311" s="685"/>
      <c r="DIV311" s="685"/>
      <c r="DIW311" s="685"/>
      <c r="DIX311" s="685"/>
      <c r="DIY311" s="685"/>
      <c r="DIZ311" s="685"/>
      <c r="DJA311" s="685"/>
      <c r="DJB311" s="685"/>
      <c r="DJC311" s="685"/>
      <c r="DJD311" s="685"/>
      <c r="DJE311" s="685"/>
      <c r="DJF311" s="685"/>
      <c r="DJG311" s="685"/>
      <c r="DJH311" s="685"/>
      <c r="DJI311" s="685"/>
      <c r="DJJ311" s="685"/>
      <c r="DJK311" s="685"/>
      <c r="DJL311" s="685"/>
      <c r="DJM311" s="685"/>
      <c r="DJN311" s="685"/>
      <c r="DJO311" s="685"/>
      <c r="DJP311" s="685"/>
      <c r="DJQ311" s="685"/>
      <c r="DJR311" s="685"/>
      <c r="DJS311" s="685"/>
      <c r="DJT311" s="685"/>
      <c r="DJU311" s="685"/>
      <c r="DJV311" s="685"/>
      <c r="DJW311" s="685"/>
      <c r="DJX311" s="685"/>
      <c r="DJY311" s="685"/>
      <c r="DJZ311" s="685"/>
      <c r="DKA311" s="685"/>
      <c r="DKB311" s="685"/>
      <c r="DKC311" s="685"/>
      <c r="DKD311" s="685"/>
      <c r="DKE311" s="685"/>
      <c r="DKF311" s="685"/>
      <c r="DKG311" s="685"/>
      <c r="DKH311" s="685"/>
      <c r="DKI311" s="685"/>
      <c r="DKJ311" s="685"/>
      <c r="DKK311" s="685"/>
      <c r="DKL311" s="685"/>
      <c r="DKM311" s="685"/>
      <c r="DKN311" s="685"/>
      <c r="DKO311" s="685"/>
      <c r="DKP311" s="685"/>
      <c r="DKQ311" s="685"/>
      <c r="DKR311" s="685"/>
      <c r="DKS311" s="685"/>
      <c r="DKT311" s="685"/>
      <c r="DKU311" s="685"/>
      <c r="DKV311" s="685"/>
      <c r="DKW311" s="685"/>
      <c r="DKX311" s="685"/>
      <c r="DKY311" s="685"/>
      <c r="DKZ311" s="685"/>
      <c r="DLA311" s="685"/>
      <c r="DLB311" s="685"/>
      <c r="DLC311" s="685"/>
      <c r="DLD311" s="685"/>
      <c r="DLE311" s="685"/>
      <c r="DLF311" s="685"/>
      <c r="DLG311" s="685"/>
      <c r="DLH311" s="685"/>
      <c r="DLI311" s="685"/>
      <c r="DLJ311" s="685"/>
      <c r="DLK311" s="685"/>
      <c r="DLL311" s="685"/>
      <c r="DLM311" s="685"/>
      <c r="DLN311" s="685"/>
      <c r="DLO311" s="685"/>
      <c r="DLP311" s="685"/>
      <c r="DLQ311" s="685"/>
      <c r="DLR311" s="685"/>
      <c r="DLS311" s="685"/>
      <c r="DLT311" s="685"/>
      <c r="DLU311" s="685"/>
      <c r="DLV311" s="685"/>
      <c r="DLW311" s="685"/>
      <c r="DLX311" s="685"/>
      <c r="DLY311" s="685"/>
      <c r="DLZ311" s="685"/>
      <c r="DMA311" s="685"/>
      <c r="DMB311" s="685"/>
      <c r="DMC311" s="685"/>
      <c r="DMD311" s="685"/>
      <c r="DME311" s="685"/>
      <c r="DMF311" s="685"/>
      <c r="DMG311" s="685"/>
      <c r="DMH311" s="685"/>
      <c r="DMI311" s="685"/>
      <c r="DMJ311" s="685"/>
      <c r="DMK311" s="685"/>
      <c r="DML311" s="685"/>
      <c r="DMM311" s="685"/>
      <c r="DMN311" s="685"/>
      <c r="DMO311" s="685"/>
      <c r="DMP311" s="685"/>
      <c r="DMQ311" s="685"/>
      <c r="DMR311" s="685"/>
      <c r="DMS311" s="685"/>
      <c r="DMT311" s="685"/>
      <c r="DMU311" s="685"/>
      <c r="DMV311" s="685"/>
      <c r="DMW311" s="685"/>
      <c r="DMX311" s="685"/>
      <c r="DMY311" s="685"/>
      <c r="DMZ311" s="685"/>
      <c r="DNA311" s="685"/>
      <c r="DNB311" s="685"/>
      <c r="DNC311" s="685"/>
      <c r="DND311" s="685"/>
      <c r="DNE311" s="685"/>
      <c r="DNF311" s="685"/>
      <c r="DNG311" s="685"/>
      <c r="DNH311" s="685"/>
      <c r="DNI311" s="685"/>
      <c r="DNJ311" s="685"/>
      <c r="DNK311" s="685"/>
      <c r="DNL311" s="685"/>
      <c r="DNM311" s="685"/>
      <c r="DNN311" s="685"/>
      <c r="DNO311" s="685"/>
      <c r="DNP311" s="685"/>
      <c r="DNQ311" s="685"/>
      <c r="DNR311" s="685"/>
      <c r="DNS311" s="685"/>
      <c r="DNT311" s="685"/>
      <c r="DNU311" s="685"/>
      <c r="DNV311" s="685"/>
      <c r="DNW311" s="685"/>
      <c r="DNX311" s="685"/>
      <c r="DNY311" s="685"/>
      <c r="DNZ311" s="685"/>
      <c r="DOA311" s="685"/>
      <c r="DOB311" s="685"/>
      <c r="DOC311" s="685"/>
      <c r="DOD311" s="685"/>
      <c r="DOE311" s="685"/>
      <c r="DOF311" s="685"/>
      <c r="DOG311" s="685"/>
      <c r="DOH311" s="685"/>
      <c r="DOI311" s="685"/>
      <c r="DOJ311" s="685"/>
      <c r="DOK311" s="685"/>
      <c r="DOL311" s="685"/>
      <c r="DOM311" s="685"/>
      <c r="DON311" s="685"/>
      <c r="DOO311" s="685"/>
      <c r="DOP311" s="685"/>
      <c r="DOQ311" s="685"/>
      <c r="DOR311" s="685"/>
      <c r="DOS311" s="685"/>
      <c r="DOT311" s="685"/>
      <c r="DOU311" s="685"/>
      <c r="DOV311" s="685"/>
      <c r="DOW311" s="685"/>
      <c r="DOX311" s="685"/>
      <c r="DOY311" s="685"/>
      <c r="DOZ311" s="685"/>
      <c r="DPA311" s="685"/>
      <c r="DPB311" s="685"/>
      <c r="DPC311" s="685"/>
      <c r="DPD311" s="685"/>
      <c r="DPE311" s="685"/>
      <c r="DPF311" s="685"/>
      <c r="DPG311" s="685"/>
      <c r="DPH311" s="685"/>
      <c r="DPI311" s="685"/>
      <c r="DPJ311" s="685"/>
      <c r="DPK311" s="685"/>
      <c r="DPL311" s="685"/>
      <c r="DPM311" s="685"/>
      <c r="DPN311" s="685"/>
      <c r="DPO311" s="685"/>
      <c r="DPP311" s="685"/>
      <c r="DPQ311" s="685"/>
      <c r="DPR311" s="685"/>
      <c r="DPS311" s="685"/>
      <c r="DPT311" s="685"/>
      <c r="DPU311" s="685"/>
      <c r="DPV311" s="685"/>
      <c r="DPW311" s="685"/>
      <c r="DPX311" s="685"/>
      <c r="DPY311" s="685"/>
      <c r="DPZ311" s="685"/>
      <c r="DQA311" s="685"/>
      <c r="DQB311" s="685"/>
      <c r="DQC311" s="685"/>
      <c r="DQD311" s="685"/>
      <c r="DQE311" s="685"/>
      <c r="DQF311" s="685"/>
      <c r="DQG311" s="685"/>
      <c r="DQH311" s="685"/>
      <c r="DQI311" s="685"/>
      <c r="DQJ311" s="685"/>
      <c r="DQK311" s="685"/>
      <c r="DQL311" s="685"/>
      <c r="DQM311" s="685"/>
      <c r="DQN311" s="685"/>
      <c r="DQO311" s="685"/>
      <c r="DQP311" s="685"/>
      <c r="DQQ311" s="685"/>
      <c r="DQR311" s="685"/>
      <c r="DQS311" s="685"/>
      <c r="DQT311" s="685"/>
      <c r="DQU311" s="685"/>
      <c r="DQV311" s="685"/>
      <c r="DQW311" s="685"/>
      <c r="DQX311" s="685"/>
      <c r="DQY311" s="685"/>
      <c r="DQZ311" s="685"/>
      <c r="DRA311" s="685"/>
      <c r="DRB311" s="685"/>
      <c r="DRC311" s="685"/>
      <c r="DRD311" s="685"/>
      <c r="DRE311" s="685"/>
      <c r="DRF311" s="685"/>
      <c r="DRG311" s="685"/>
      <c r="DRH311" s="685"/>
      <c r="DRI311" s="685"/>
      <c r="DRJ311" s="685"/>
      <c r="DRK311" s="685"/>
      <c r="DRL311" s="685"/>
      <c r="DRM311" s="685"/>
      <c r="DRN311" s="685"/>
      <c r="DRO311" s="685"/>
      <c r="DRP311" s="685"/>
      <c r="DRQ311" s="685"/>
      <c r="DRR311" s="685"/>
      <c r="DRS311" s="685"/>
      <c r="DRT311" s="685"/>
      <c r="DRU311" s="685"/>
      <c r="DRV311" s="685"/>
      <c r="DRW311" s="685"/>
      <c r="DRX311" s="685"/>
      <c r="DRY311" s="685"/>
      <c r="DRZ311" s="685"/>
      <c r="DSA311" s="685"/>
      <c r="DSB311" s="685"/>
      <c r="DSC311" s="685"/>
      <c r="DSD311" s="685"/>
      <c r="DSE311" s="685"/>
      <c r="DSF311" s="685"/>
      <c r="DSG311" s="685"/>
      <c r="DSH311" s="685"/>
      <c r="DSI311" s="685"/>
      <c r="DSJ311" s="685"/>
      <c r="DSK311" s="685"/>
      <c r="DSL311" s="685"/>
      <c r="DSM311" s="685"/>
      <c r="DSN311" s="685"/>
      <c r="DSO311" s="685"/>
      <c r="DSP311" s="685"/>
      <c r="DSQ311" s="685"/>
      <c r="DSR311" s="685"/>
      <c r="DSS311" s="685"/>
      <c r="DST311" s="685"/>
      <c r="DSU311" s="685"/>
      <c r="DSV311" s="685"/>
      <c r="DSW311" s="685"/>
      <c r="DSX311" s="685"/>
      <c r="DSY311" s="685"/>
      <c r="DSZ311" s="685"/>
      <c r="DTA311" s="685"/>
      <c r="DTB311" s="685"/>
      <c r="DTC311" s="685"/>
      <c r="DTD311" s="685"/>
      <c r="DTE311" s="685"/>
      <c r="DTF311" s="685"/>
      <c r="DTG311" s="685"/>
      <c r="DTH311" s="685"/>
      <c r="DTI311" s="685"/>
      <c r="DTJ311" s="685"/>
      <c r="DTK311" s="685"/>
      <c r="DTL311" s="685"/>
      <c r="DTM311" s="685"/>
      <c r="DTN311" s="685"/>
      <c r="DTO311" s="685"/>
      <c r="DTP311" s="685"/>
      <c r="DTQ311" s="685"/>
      <c r="DTR311" s="685"/>
      <c r="DTS311" s="685"/>
      <c r="DTT311" s="685"/>
      <c r="DTU311" s="685"/>
      <c r="DTV311" s="685"/>
      <c r="DTW311" s="685"/>
      <c r="DTX311" s="685"/>
      <c r="DTY311" s="685"/>
      <c r="DTZ311" s="685"/>
      <c r="DUA311" s="685"/>
      <c r="DUB311" s="685"/>
      <c r="DUC311" s="685"/>
      <c r="DUD311" s="685"/>
      <c r="DUE311" s="685"/>
      <c r="DUF311" s="685"/>
      <c r="DUG311" s="685"/>
      <c r="DUH311" s="685"/>
      <c r="DUI311" s="685"/>
      <c r="DUJ311" s="685"/>
      <c r="DUK311" s="685"/>
      <c r="DUL311" s="685"/>
      <c r="DUM311" s="685"/>
      <c r="DUN311" s="685"/>
      <c r="DUO311" s="685"/>
      <c r="DUP311" s="685"/>
      <c r="DUQ311" s="685"/>
      <c r="DUR311" s="685"/>
      <c r="DUS311" s="685"/>
      <c r="DUT311" s="685"/>
      <c r="DUU311" s="685"/>
      <c r="DUV311" s="685"/>
      <c r="DUW311" s="685"/>
      <c r="DUX311" s="685"/>
      <c r="DUY311" s="685"/>
      <c r="DUZ311" s="685"/>
      <c r="DVA311" s="685"/>
      <c r="DVB311" s="685"/>
      <c r="DVC311" s="685"/>
      <c r="DVD311" s="685"/>
      <c r="DVE311" s="685"/>
      <c r="DVF311" s="685"/>
      <c r="DVG311" s="685"/>
      <c r="DVH311" s="685"/>
      <c r="DVI311" s="685"/>
      <c r="DVJ311" s="685"/>
      <c r="DVK311" s="685"/>
      <c r="DVL311" s="685"/>
      <c r="DVM311" s="685"/>
      <c r="DVN311" s="685"/>
      <c r="DVO311" s="685"/>
      <c r="DVP311" s="685"/>
      <c r="DVQ311" s="685"/>
      <c r="DVR311" s="685"/>
      <c r="DVS311" s="685"/>
      <c r="DVT311" s="685"/>
      <c r="DVU311" s="685"/>
      <c r="DVV311" s="685"/>
      <c r="DVW311" s="685"/>
      <c r="DVX311" s="685"/>
      <c r="DVY311" s="685"/>
      <c r="DVZ311" s="685"/>
      <c r="DWA311" s="685"/>
      <c r="DWB311" s="685"/>
      <c r="DWC311" s="685"/>
      <c r="DWD311" s="685"/>
      <c r="DWE311" s="685"/>
      <c r="DWF311" s="685"/>
      <c r="DWG311" s="685"/>
      <c r="DWH311" s="685"/>
      <c r="DWI311" s="685"/>
      <c r="DWJ311" s="685"/>
      <c r="DWK311" s="685"/>
      <c r="DWL311" s="685"/>
      <c r="DWM311" s="685"/>
      <c r="DWN311" s="685"/>
      <c r="DWO311" s="685"/>
      <c r="DWP311" s="685"/>
      <c r="DWQ311" s="685"/>
      <c r="DWR311" s="685"/>
      <c r="DWS311" s="685"/>
      <c r="DWT311" s="685"/>
      <c r="DWU311" s="685"/>
      <c r="DWV311" s="685"/>
      <c r="DWW311" s="685"/>
      <c r="DWX311" s="685"/>
      <c r="DWY311" s="685"/>
      <c r="DWZ311" s="685"/>
      <c r="DXA311" s="685"/>
      <c r="DXB311" s="685"/>
      <c r="DXC311" s="685"/>
      <c r="DXD311" s="685"/>
      <c r="DXE311" s="685"/>
      <c r="DXF311" s="685"/>
      <c r="DXG311" s="685"/>
      <c r="DXH311" s="685"/>
      <c r="DXI311" s="685"/>
      <c r="DXJ311" s="685"/>
      <c r="DXK311" s="685"/>
      <c r="DXL311" s="685"/>
      <c r="DXM311" s="685"/>
      <c r="DXN311" s="685"/>
      <c r="DXO311" s="685"/>
      <c r="DXP311" s="685"/>
      <c r="DXQ311" s="685"/>
      <c r="DXR311" s="685"/>
      <c r="DXS311" s="685"/>
      <c r="DXT311" s="685"/>
      <c r="DXU311" s="685"/>
      <c r="DXV311" s="685"/>
      <c r="DXW311" s="685"/>
      <c r="DXX311" s="685"/>
      <c r="DXY311" s="685"/>
      <c r="DXZ311" s="685"/>
      <c r="DYA311" s="685"/>
      <c r="DYB311" s="685"/>
      <c r="DYC311" s="685"/>
      <c r="DYD311" s="685"/>
      <c r="DYE311" s="685"/>
      <c r="DYF311" s="685"/>
      <c r="DYG311" s="685"/>
      <c r="DYH311" s="685"/>
      <c r="DYI311" s="685"/>
      <c r="DYJ311" s="685"/>
      <c r="DYK311" s="685"/>
      <c r="DYL311" s="685"/>
      <c r="DYM311" s="685"/>
      <c r="DYN311" s="685"/>
      <c r="DYO311" s="685"/>
      <c r="DYP311" s="685"/>
      <c r="DYQ311" s="685"/>
      <c r="DYR311" s="685"/>
      <c r="DYS311" s="685"/>
      <c r="DYT311" s="685"/>
      <c r="DYU311" s="685"/>
      <c r="DYV311" s="685"/>
      <c r="DYW311" s="685"/>
      <c r="DYX311" s="685"/>
      <c r="DYY311" s="685"/>
      <c r="DYZ311" s="685"/>
      <c r="DZA311" s="685"/>
      <c r="DZB311" s="685"/>
      <c r="DZC311" s="685"/>
      <c r="DZD311" s="685"/>
      <c r="DZE311" s="685"/>
      <c r="DZF311" s="685"/>
      <c r="DZG311" s="685"/>
      <c r="DZH311" s="685"/>
      <c r="DZI311" s="685"/>
      <c r="DZJ311" s="685"/>
      <c r="DZK311" s="685"/>
      <c r="DZL311" s="685"/>
      <c r="DZM311" s="685"/>
      <c r="DZN311" s="685"/>
      <c r="DZO311" s="685"/>
      <c r="DZP311" s="685"/>
      <c r="DZQ311" s="685"/>
      <c r="DZR311" s="685"/>
      <c r="DZS311" s="685"/>
      <c r="DZT311" s="685"/>
      <c r="DZU311" s="685"/>
      <c r="DZV311" s="685"/>
      <c r="DZW311" s="685"/>
      <c r="DZX311" s="685"/>
      <c r="DZY311" s="685"/>
      <c r="DZZ311" s="685"/>
      <c r="EAA311" s="685"/>
      <c r="EAB311" s="685"/>
      <c r="EAC311" s="685"/>
      <c r="EAD311" s="685"/>
      <c r="EAE311" s="685"/>
      <c r="EAF311" s="685"/>
      <c r="EAG311" s="685"/>
      <c r="EAH311" s="685"/>
      <c r="EAI311" s="685"/>
      <c r="EAJ311" s="685"/>
      <c r="EAK311" s="685"/>
      <c r="EAL311" s="685"/>
      <c r="EAM311" s="685"/>
      <c r="EAN311" s="685"/>
      <c r="EAO311" s="685"/>
      <c r="EAP311" s="685"/>
      <c r="EAQ311" s="685"/>
      <c r="EAR311" s="685"/>
      <c r="EAS311" s="685"/>
      <c r="EAT311" s="685"/>
      <c r="EAU311" s="685"/>
      <c r="EAV311" s="685"/>
      <c r="EAW311" s="685"/>
      <c r="EAX311" s="685"/>
      <c r="EAY311" s="685"/>
      <c r="EAZ311" s="685"/>
      <c r="EBA311" s="685"/>
      <c r="EBB311" s="685"/>
      <c r="EBC311" s="685"/>
      <c r="EBD311" s="685"/>
      <c r="EBE311" s="685"/>
      <c r="EBF311" s="685"/>
      <c r="EBG311" s="685"/>
      <c r="EBH311" s="685"/>
      <c r="EBI311" s="685"/>
      <c r="EBJ311" s="685"/>
      <c r="EBK311" s="685"/>
      <c r="EBL311" s="685"/>
      <c r="EBM311" s="685"/>
      <c r="EBN311" s="685"/>
      <c r="EBO311" s="685"/>
      <c r="EBP311" s="685"/>
      <c r="EBQ311" s="685"/>
      <c r="EBR311" s="685"/>
      <c r="EBS311" s="685"/>
      <c r="EBT311" s="685"/>
      <c r="EBU311" s="685"/>
      <c r="EBV311" s="685"/>
      <c r="EBW311" s="685"/>
      <c r="EBX311" s="685"/>
      <c r="EBY311" s="685"/>
      <c r="EBZ311" s="685"/>
      <c r="ECA311" s="685"/>
      <c r="ECB311" s="685"/>
      <c r="ECC311" s="685"/>
      <c r="ECD311" s="685"/>
      <c r="ECE311" s="685"/>
      <c r="ECF311" s="685"/>
      <c r="ECG311" s="685"/>
      <c r="ECH311" s="685"/>
      <c r="ECI311" s="685"/>
      <c r="ECJ311" s="685"/>
      <c r="ECK311" s="685"/>
      <c r="ECL311" s="685"/>
      <c r="ECM311" s="685"/>
      <c r="ECN311" s="685"/>
      <c r="ECO311" s="685"/>
      <c r="ECP311" s="685"/>
      <c r="ECQ311" s="685"/>
      <c r="ECR311" s="685"/>
      <c r="ECS311" s="685"/>
      <c r="ECT311" s="685"/>
      <c r="ECU311" s="685"/>
      <c r="ECV311" s="685"/>
      <c r="ECW311" s="685"/>
      <c r="ECX311" s="685"/>
      <c r="ECY311" s="685"/>
      <c r="ECZ311" s="685"/>
      <c r="EDA311" s="685"/>
      <c r="EDB311" s="685"/>
      <c r="EDC311" s="685"/>
      <c r="EDD311" s="685"/>
      <c r="EDE311" s="685"/>
      <c r="EDF311" s="685"/>
      <c r="EDG311" s="685"/>
      <c r="EDH311" s="685"/>
      <c r="EDI311" s="685"/>
      <c r="EDJ311" s="685"/>
      <c r="EDK311" s="685"/>
      <c r="EDL311" s="685"/>
      <c r="EDM311" s="685"/>
      <c r="EDN311" s="685"/>
      <c r="EDO311" s="685"/>
      <c r="EDP311" s="685"/>
      <c r="EDQ311" s="685"/>
      <c r="EDR311" s="685"/>
      <c r="EDS311" s="685"/>
      <c r="EDT311" s="685"/>
      <c r="EDU311" s="685"/>
      <c r="EDV311" s="685"/>
      <c r="EDW311" s="685"/>
      <c r="EDX311" s="685"/>
      <c r="EDY311" s="685"/>
      <c r="EDZ311" s="685"/>
      <c r="EEA311" s="685"/>
      <c r="EEB311" s="685"/>
      <c r="EEC311" s="685"/>
      <c r="EED311" s="685"/>
      <c r="EEE311" s="685"/>
      <c r="EEF311" s="685"/>
      <c r="EEG311" s="685"/>
      <c r="EEH311" s="685"/>
      <c r="EEI311" s="685"/>
      <c r="EEJ311" s="685"/>
      <c r="EEK311" s="685"/>
      <c r="EEL311" s="685"/>
      <c r="EEM311" s="685"/>
      <c r="EEN311" s="685"/>
      <c r="EEO311" s="685"/>
      <c r="EEP311" s="685"/>
      <c r="EEQ311" s="685"/>
      <c r="EER311" s="685"/>
      <c r="EES311" s="685"/>
      <c r="EET311" s="685"/>
      <c r="EEU311" s="685"/>
      <c r="EEV311" s="685"/>
      <c r="EEW311" s="685"/>
      <c r="EEX311" s="685"/>
      <c r="EEY311" s="685"/>
      <c r="EEZ311" s="685"/>
      <c r="EFA311" s="685"/>
      <c r="EFB311" s="685"/>
      <c r="EFC311" s="685"/>
      <c r="EFD311" s="685"/>
      <c r="EFE311" s="685"/>
      <c r="EFF311" s="685"/>
      <c r="EFG311" s="685"/>
      <c r="EFH311" s="685"/>
      <c r="EFI311" s="685"/>
      <c r="EFJ311" s="685"/>
      <c r="EFK311" s="685"/>
      <c r="EFL311" s="685"/>
      <c r="EFM311" s="685"/>
      <c r="EFN311" s="685"/>
      <c r="EFO311" s="685"/>
      <c r="EFP311" s="685"/>
      <c r="EFQ311" s="685"/>
      <c r="EFR311" s="685"/>
      <c r="EFS311" s="685"/>
      <c r="EFT311" s="685"/>
      <c r="EFU311" s="685"/>
      <c r="EFV311" s="685"/>
      <c r="EFW311" s="685"/>
      <c r="EFX311" s="685"/>
      <c r="EFY311" s="685"/>
      <c r="EFZ311" s="685"/>
      <c r="EGA311" s="685"/>
      <c r="EGB311" s="685"/>
      <c r="EGC311" s="685"/>
      <c r="EGD311" s="685"/>
      <c r="EGE311" s="685"/>
      <c r="EGF311" s="685"/>
      <c r="EGG311" s="685"/>
      <c r="EGH311" s="685"/>
      <c r="EGI311" s="685"/>
      <c r="EGJ311" s="685"/>
      <c r="EGK311" s="685"/>
      <c r="EGL311" s="685"/>
      <c r="EGM311" s="685"/>
      <c r="EGN311" s="685"/>
      <c r="EGO311" s="685"/>
      <c r="EGP311" s="685"/>
      <c r="EGQ311" s="685"/>
      <c r="EGR311" s="685"/>
      <c r="EGS311" s="685"/>
      <c r="EGT311" s="685"/>
      <c r="EGU311" s="685"/>
      <c r="EGV311" s="685"/>
      <c r="EGW311" s="685"/>
      <c r="EGX311" s="685"/>
      <c r="EGY311" s="685"/>
      <c r="EGZ311" s="685"/>
      <c r="EHA311" s="685"/>
      <c r="EHB311" s="685"/>
      <c r="EHC311" s="685"/>
      <c r="EHD311" s="685"/>
      <c r="EHE311" s="685"/>
      <c r="EHF311" s="685"/>
      <c r="EHG311" s="685"/>
      <c r="EHH311" s="685"/>
      <c r="EHI311" s="685"/>
      <c r="EHJ311" s="685"/>
      <c r="EHK311" s="685"/>
      <c r="EHL311" s="685"/>
      <c r="EHM311" s="685"/>
      <c r="EHN311" s="685"/>
      <c r="EHO311" s="685"/>
      <c r="EHP311" s="685"/>
      <c r="EHQ311" s="685"/>
      <c r="EHR311" s="685"/>
      <c r="EHS311" s="685"/>
      <c r="EHT311" s="685"/>
      <c r="EHU311" s="685"/>
      <c r="EHV311" s="685"/>
      <c r="EHW311" s="685"/>
      <c r="EHX311" s="685"/>
      <c r="EHY311" s="685"/>
      <c r="EHZ311" s="685"/>
      <c r="EIA311" s="685"/>
      <c r="EIB311" s="685"/>
      <c r="EIC311" s="685"/>
      <c r="EID311" s="685"/>
      <c r="EIE311" s="685"/>
      <c r="EIF311" s="685"/>
      <c r="EIG311" s="685"/>
      <c r="EIH311" s="685"/>
      <c r="EII311" s="685"/>
      <c r="EIJ311" s="685"/>
      <c r="EIK311" s="685"/>
      <c r="EIL311" s="685"/>
      <c r="EIM311" s="685"/>
      <c r="EIN311" s="685"/>
      <c r="EIO311" s="685"/>
      <c r="EIP311" s="685"/>
      <c r="EIQ311" s="685"/>
      <c r="EIR311" s="685"/>
      <c r="EIS311" s="685"/>
      <c r="EIT311" s="685"/>
      <c r="EIU311" s="685"/>
      <c r="EIV311" s="685"/>
      <c r="EIW311" s="685"/>
      <c r="EIX311" s="685"/>
      <c r="EIY311" s="685"/>
      <c r="EIZ311" s="685"/>
      <c r="EJA311" s="685"/>
      <c r="EJB311" s="685"/>
      <c r="EJC311" s="685"/>
      <c r="EJD311" s="685"/>
      <c r="EJE311" s="685"/>
      <c r="EJF311" s="685"/>
      <c r="EJG311" s="685"/>
      <c r="EJH311" s="685"/>
      <c r="EJI311" s="685"/>
      <c r="EJJ311" s="685"/>
      <c r="EJK311" s="685"/>
      <c r="EJL311" s="685"/>
      <c r="EJM311" s="685"/>
      <c r="EJN311" s="685"/>
      <c r="EJO311" s="685"/>
      <c r="EJP311" s="685"/>
      <c r="EJQ311" s="685"/>
      <c r="EJR311" s="685"/>
      <c r="EJS311" s="685"/>
      <c r="EJT311" s="685"/>
      <c r="EJU311" s="685"/>
      <c r="EJV311" s="685"/>
      <c r="EJW311" s="685"/>
      <c r="EJX311" s="685"/>
      <c r="EJY311" s="685"/>
      <c r="EJZ311" s="685"/>
      <c r="EKA311" s="685"/>
      <c r="EKB311" s="685"/>
      <c r="EKC311" s="685"/>
      <c r="EKD311" s="685"/>
      <c r="EKE311" s="685"/>
      <c r="EKF311" s="685"/>
      <c r="EKG311" s="685"/>
      <c r="EKH311" s="685"/>
      <c r="EKI311" s="685"/>
      <c r="EKJ311" s="685"/>
      <c r="EKK311" s="685"/>
      <c r="EKL311" s="685"/>
      <c r="EKM311" s="685"/>
      <c r="EKN311" s="685"/>
      <c r="EKO311" s="685"/>
      <c r="EKP311" s="685"/>
      <c r="EKQ311" s="685"/>
      <c r="EKR311" s="685"/>
      <c r="EKS311" s="685"/>
      <c r="EKT311" s="685"/>
      <c r="EKU311" s="685"/>
      <c r="EKV311" s="685"/>
      <c r="EKW311" s="685"/>
      <c r="EKX311" s="685"/>
      <c r="EKY311" s="685"/>
      <c r="EKZ311" s="685"/>
      <c r="ELA311" s="685"/>
      <c r="ELB311" s="685"/>
      <c r="ELC311" s="685"/>
      <c r="ELD311" s="685"/>
      <c r="ELE311" s="685"/>
      <c r="ELF311" s="685"/>
      <c r="ELG311" s="685"/>
      <c r="ELH311" s="685"/>
      <c r="ELI311" s="685"/>
      <c r="ELJ311" s="685"/>
      <c r="ELK311" s="685"/>
      <c r="ELL311" s="685"/>
      <c r="ELM311" s="685"/>
      <c r="ELN311" s="685"/>
      <c r="ELO311" s="685"/>
      <c r="ELP311" s="685"/>
      <c r="ELQ311" s="685"/>
      <c r="ELR311" s="685"/>
      <c r="ELS311" s="685"/>
      <c r="ELT311" s="685"/>
      <c r="ELU311" s="685"/>
      <c r="ELV311" s="685"/>
      <c r="ELW311" s="685"/>
      <c r="ELX311" s="685"/>
      <c r="ELY311" s="685"/>
      <c r="ELZ311" s="685"/>
      <c r="EMA311" s="685"/>
      <c r="EMB311" s="685"/>
      <c r="EMC311" s="685"/>
      <c r="EMD311" s="685"/>
      <c r="EME311" s="685"/>
      <c r="EMF311" s="685"/>
      <c r="EMG311" s="685"/>
      <c r="EMH311" s="685"/>
      <c r="EMI311" s="685"/>
      <c r="EMJ311" s="685"/>
      <c r="EMK311" s="685"/>
      <c r="EML311" s="685"/>
      <c r="EMM311" s="685"/>
      <c r="EMN311" s="685"/>
      <c r="EMO311" s="685"/>
      <c r="EMP311" s="685"/>
      <c r="EMQ311" s="685"/>
      <c r="EMR311" s="685"/>
      <c r="EMS311" s="685"/>
      <c r="EMT311" s="685"/>
      <c r="EMU311" s="685"/>
      <c r="EMV311" s="685"/>
      <c r="EMW311" s="685"/>
      <c r="EMX311" s="685"/>
      <c r="EMY311" s="685"/>
      <c r="EMZ311" s="685"/>
      <c r="ENA311" s="685"/>
      <c r="ENB311" s="685"/>
      <c r="ENC311" s="685"/>
      <c r="END311" s="685"/>
      <c r="ENE311" s="685"/>
      <c r="ENF311" s="685"/>
      <c r="ENG311" s="685"/>
      <c r="ENH311" s="685"/>
      <c r="ENI311" s="685"/>
      <c r="ENJ311" s="685"/>
      <c r="ENK311" s="685"/>
      <c r="ENL311" s="685"/>
      <c r="ENM311" s="685"/>
      <c r="ENN311" s="685"/>
      <c r="ENO311" s="685"/>
      <c r="ENP311" s="685"/>
      <c r="ENQ311" s="685"/>
      <c r="ENR311" s="685"/>
      <c r="ENS311" s="685"/>
      <c r="ENT311" s="685"/>
      <c r="ENU311" s="685"/>
      <c r="ENV311" s="685"/>
      <c r="ENW311" s="685"/>
      <c r="ENX311" s="685"/>
      <c r="ENY311" s="685"/>
      <c r="ENZ311" s="685"/>
      <c r="EOA311" s="685"/>
      <c r="EOB311" s="685"/>
      <c r="EOC311" s="685"/>
      <c r="EOD311" s="685"/>
      <c r="EOE311" s="685"/>
      <c r="EOF311" s="685"/>
      <c r="EOG311" s="685"/>
      <c r="EOH311" s="685"/>
      <c r="EOI311" s="685"/>
      <c r="EOJ311" s="685"/>
      <c r="EOK311" s="685"/>
      <c r="EOL311" s="685"/>
      <c r="EOM311" s="685"/>
      <c r="EON311" s="685"/>
      <c r="EOO311" s="685"/>
      <c r="EOP311" s="685"/>
      <c r="EOQ311" s="685"/>
      <c r="EOR311" s="685"/>
      <c r="EOS311" s="685"/>
      <c r="EOT311" s="685"/>
      <c r="EOU311" s="685"/>
      <c r="EOV311" s="685"/>
      <c r="EOW311" s="685"/>
      <c r="EOX311" s="685"/>
      <c r="EOY311" s="685"/>
      <c r="EOZ311" s="685"/>
      <c r="EPA311" s="685"/>
      <c r="EPB311" s="685"/>
      <c r="EPC311" s="685"/>
      <c r="EPD311" s="685"/>
      <c r="EPE311" s="685"/>
      <c r="EPF311" s="685"/>
      <c r="EPG311" s="685"/>
      <c r="EPH311" s="685"/>
      <c r="EPI311" s="685"/>
      <c r="EPJ311" s="685"/>
      <c r="EPK311" s="685"/>
      <c r="EPL311" s="685"/>
      <c r="EPM311" s="685"/>
      <c r="EPN311" s="685"/>
      <c r="EPO311" s="685"/>
      <c r="EPP311" s="685"/>
      <c r="EPQ311" s="685"/>
      <c r="EPR311" s="685"/>
      <c r="EPS311" s="685"/>
      <c r="EPT311" s="685"/>
      <c r="EPU311" s="685"/>
      <c r="EPV311" s="685"/>
      <c r="EPW311" s="685"/>
      <c r="EPX311" s="685"/>
      <c r="EPY311" s="685"/>
      <c r="EPZ311" s="685"/>
      <c r="EQA311" s="685"/>
      <c r="EQB311" s="685"/>
      <c r="EQC311" s="685"/>
      <c r="EQD311" s="685"/>
      <c r="EQE311" s="685"/>
      <c r="EQF311" s="685"/>
      <c r="EQG311" s="685"/>
      <c r="EQH311" s="685"/>
      <c r="EQI311" s="685"/>
      <c r="EQJ311" s="685"/>
      <c r="EQK311" s="685"/>
      <c r="EQL311" s="685"/>
      <c r="EQM311" s="685"/>
      <c r="EQN311" s="685"/>
      <c r="EQO311" s="685"/>
      <c r="EQP311" s="685"/>
      <c r="EQQ311" s="685"/>
      <c r="EQR311" s="685"/>
      <c r="EQS311" s="685"/>
      <c r="EQT311" s="685"/>
      <c r="EQU311" s="685"/>
      <c r="EQV311" s="685"/>
      <c r="EQW311" s="685"/>
      <c r="EQX311" s="685"/>
      <c r="EQY311" s="685"/>
      <c r="EQZ311" s="685"/>
      <c r="ERA311" s="685"/>
      <c r="ERB311" s="685"/>
      <c r="ERC311" s="685"/>
      <c r="ERD311" s="685"/>
      <c r="ERE311" s="685"/>
      <c r="ERF311" s="685"/>
      <c r="ERG311" s="685"/>
      <c r="ERH311" s="685"/>
      <c r="ERI311" s="685"/>
      <c r="ERJ311" s="685"/>
      <c r="ERK311" s="685"/>
      <c r="ERL311" s="685"/>
      <c r="ERM311" s="685"/>
      <c r="ERN311" s="685"/>
      <c r="ERO311" s="685"/>
      <c r="ERP311" s="685"/>
      <c r="ERQ311" s="685"/>
      <c r="ERR311" s="685"/>
      <c r="ERS311" s="685"/>
      <c r="ERT311" s="685"/>
      <c r="ERU311" s="685"/>
      <c r="ERV311" s="685"/>
      <c r="ERW311" s="685"/>
      <c r="ERX311" s="685"/>
      <c r="ERY311" s="685"/>
      <c r="ERZ311" s="685"/>
      <c r="ESA311" s="685"/>
      <c r="ESB311" s="685"/>
      <c r="ESC311" s="685"/>
      <c r="ESD311" s="685"/>
      <c r="ESE311" s="685"/>
      <c r="ESF311" s="685"/>
      <c r="ESG311" s="685"/>
      <c r="ESH311" s="685"/>
      <c r="ESI311" s="685"/>
      <c r="ESJ311" s="685"/>
      <c r="ESK311" s="685"/>
      <c r="ESL311" s="685"/>
      <c r="ESM311" s="685"/>
      <c r="ESN311" s="685"/>
      <c r="ESO311" s="685"/>
      <c r="ESP311" s="685"/>
      <c r="ESQ311" s="685"/>
      <c r="ESR311" s="685"/>
      <c r="ESS311" s="685"/>
      <c r="EST311" s="685"/>
      <c r="ESU311" s="685"/>
      <c r="ESV311" s="685"/>
      <c r="ESW311" s="685"/>
      <c r="ESX311" s="685"/>
      <c r="ESY311" s="685"/>
      <c r="ESZ311" s="685"/>
      <c r="ETA311" s="685"/>
      <c r="ETB311" s="685"/>
      <c r="ETC311" s="685"/>
      <c r="ETD311" s="685"/>
      <c r="ETE311" s="685"/>
      <c r="ETF311" s="685"/>
      <c r="ETG311" s="685"/>
      <c r="ETH311" s="685"/>
      <c r="ETI311" s="685"/>
      <c r="ETJ311" s="685"/>
      <c r="ETK311" s="685"/>
      <c r="ETL311" s="685"/>
      <c r="ETM311" s="685"/>
      <c r="ETN311" s="685"/>
      <c r="ETO311" s="685"/>
      <c r="ETP311" s="685"/>
      <c r="ETQ311" s="685"/>
      <c r="ETR311" s="685"/>
      <c r="ETS311" s="685"/>
      <c r="ETT311" s="685"/>
      <c r="ETU311" s="685"/>
      <c r="ETV311" s="685"/>
      <c r="ETW311" s="685"/>
      <c r="ETX311" s="685"/>
      <c r="ETY311" s="685"/>
      <c r="ETZ311" s="685"/>
      <c r="EUA311" s="685"/>
      <c r="EUB311" s="685"/>
      <c r="EUC311" s="685"/>
      <c r="EUD311" s="685"/>
      <c r="EUE311" s="685"/>
      <c r="EUF311" s="685"/>
      <c r="EUG311" s="685"/>
      <c r="EUH311" s="685"/>
      <c r="EUI311" s="685"/>
      <c r="EUJ311" s="685"/>
      <c r="EUK311" s="685"/>
      <c r="EUL311" s="685"/>
      <c r="EUM311" s="685"/>
      <c r="EUN311" s="685"/>
      <c r="EUO311" s="685"/>
      <c r="EUP311" s="685"/>
      <c r="EUQ311" s="685"/>
      <c r="EUR311" s="685"/>
      <c r="EUS311" s="685"/>
      <c r="EUT311" s="685"/>
      <c r="EUU311" s="685"/>
      <c r="EUV311" s="685"/>
      <c r="EUW311" s="685"/>
      <c r="EUX311" s="685"/>
      <c r="EUY311" s="685"/>
      <c r="EUZ311" s="685"/>
      <c r="EVA311" s="685"/>
      <c r="EVB311" s="685"/>
      <c r="EVC311" s="685"/>
      <c r="EVD311" s="685"/>
      <c r="EVE311" s="685"/>
      <c r="EVF311" s="685"/>
      <c r="EVG311" s="685"/>
      <c r="EVH311" s="685"/>
      <c r="EVI311" s="685"/>
      <c r="EVJ311" s="685"/>
      <c r="EVK311" s="685"/>
      <c r="EVL311" s="685"/>
      <c r="EVM311" s="685"/>
      <c r="EVN311" s="685"/>
      <c r="EVO311" s="685"/>
      <c r="EVP311" s="685"/>
      <c r="EVQ311" s="685"/>
      <c r="EVR311" s="685"/>
      <c r="EVS311" s="685"/>
      <c r="EVT311" s="685"/>
      <c r="EVU311" s="685"/>
      <c r="EVV311" s="685"/>
      <c r="EVW311" s="685"/>
      <c r="EVX311" s="685"/>
      <c r="EVY311" s="685"/>
      <c r="EVZ311" s="685"/>
      <c r="EWA311" s="685"/>
      <c r="EWB311" s="685"/>
      <c r="EWC311" s="685"/>
      <c r="EWD311" s="685"/>
      <c r="EWE311" s="685"/>
      <c r="EWF311" s="685"/>
      <c r="EWG311" s="685"/>
      <c r="EWH311" s="685"/>
      <c r="EWI311" s="685"/>
      <c r="EWJ311" s="685"/>
      <c r="EWK311" s="685"/>
      <c r="EWL311" s="685"/>
      <c r="EWM311" s="685"/>
      <c r="EWN311" s="685"/>
      <c r="EWO311" s="685"/>
      <c r="EWP311" s="685"/>
      <c r="EWQ311" s="685"/>
      <c r="EWR311" s="685"/>
      <c r="EWS311" s="685"/>
      <c r="EWT311" s="685"/>
      <c r="EWU311" s="685"/>
      <c r="EWV311" s="685"/>
      <c r="EWW311" s="685"/>
      <c r="EWX311" s="685"/>
      <c r="EWY311" s="685"/>
      <c r="EWZ311" s="685"/>
      <c r="EXA311" s="685"/>
      <c r="EXB311" s="685"/>
      <c r="EXC311" s="685"/>
      <c r="EXD311" s="685"/>
      <c r="EXE311" s="685"/>
      <c r="EXF311" s="685"/>
      <c r="EXG311" s="685"/>
      <c r="EXH311" s="685"/>
      <c r="EXI311" s="685"/>
      <c r="EXJ311" s="685"/>
      <c r="EXK311" s="685"/>
      <c r="EXL311" s="685"/>
      <c r="EXM311" s="685"/>
      <c r="EXN311" s="685"/>
      <c r="EXO311" s="685"/>
      <c r="EXP311" s="685"/>
      <c r="EXQ311" s="685"/>
      <c r="EXR311" s="685"/>
      <c r="EXS311" s="685"/>
      <c r="EXT311" s="685"/>
      <c r="EXU311" s="685"/>
      <c r="EXV311" s="685"/>
      <c r="EXW311" s="685"/>
      <c r="EXX311" s="685"/>
      <c r="EXY311" s="685"/>
      <c r="EXZ311" s="685"/>
      <c r="EYA311" s="685"/>
      <c r="EYB311" s="685"/>
      <c r="EYC311" s="685"/>
      <c r="EYD311" s="685"/>
      <c r="EYE311" s="685"/>
      <c r="EYF311" s="685"/>
      <c r="EYG311" s="685"/>
      <c r="EYH311" s="685"/>
      <c r="EYI311" s="685"/>
      <c r="EYJ311" s="685"/>
      <c r="EYK311" s="685"/>
      <c r="EYL311" s="685"/>
      <c r="EYM311" s="685"/>
      <c r="EYN311" s="685"/>
      <c r="EYO311" s="685"/>
      <c r="EYP311" s="685"/>
      <c r="EYQ311" s="685"/>
      <c r="EYR311" s="685"/>
      <c r="EYS311" s="685"/>
      <c r="EYT311" s="685"/>
      <c r="EYU311" s="685"/>
      <c r="EYV311" s="685"/>
      <c r="EYW311" s="685"/>
      <c r="EYX311" s="685"/>
      <c r="EYY311" s="685"/>
      <c r="EYZ311" s="685"/>
      <c r="EZA311" s="685"/>
      <c r="EZB311" s="685"/>
      <c r="EZC311" s="685"/>
      <c r="EZD311" s="685"/>
      <c r="EZE311" s="685"/>
      <c r="EZF311" s="685"/>
      <c r="EZG311" s="685"/>
      <c r="EZH311" s="685"/>
      <c r="EZI311" s="685"/>
      <c r="EZJ311" s="685"/>
      <c r="EZK311" s="685"/>
      <c r="EZL311" s="685"/>
      <c r="EZM311" s="685"/>
      <c r="EZN311" s="685"/>
      <c r="EZO311" s="685"/>
      <c r="EZP311" s="685"/>
      <c r="EZQ311" s="685"/>
      <c r="EZR311" s="685"/>
      <c r="EZS311" s="685"/>
      <c r="EZT311" s="685"/>
      <c r="EZU311" s="685"/>
      <c r="EZV311" s="685"/>
      <c r="EZW311" s="685"/>
      <c r="EZX311" s="685"/>
      <c r="EZY311" s="685"/>
      <c r="EZZ311" s="685"/>
      <c r="FAA311" s="685"/>
      <c r="FAB311" s="685"/>
      <c r="FAC311" s="685"/>
      <c r="FAD311" s="685"/>
      <c r="FAE311" s="685"/>
      <c r="FAF311" s="685"/>
      <c r="FAG311" s="685"/>
      <c r="FAH311" s="685"/>
      <c r="FAI311" s="685"/>
      <c r="FAJ311" s="685"/>
      <c r="FAK311" s="685"/>
      <c r="FAL311" s="685"/>
      <c r="FAM311" s="685"/>
      <c r="FAN311" s="685"/>
      <c r="FAO311" s="685"/>
      <c r="FAP311" s="685"/>
      <c r="FAQ311" s="685"/>
      <c r="FAR311" s="685"/>
      <c r="FAS311" s="685"/>
      <c r="FAT311" s="685"/>
      <c r="FAU311" s="685"/>
      <c r="FAV311" s="685"/>
      <c r="FAW311" s="685"/>
      <c r="FAX311" s="685"/>
      <c r="FAY311" s="685"/>
      <c r="FAZ311" s="685"/>
      <c r="FBA311" s="685"/>
      <c r="FBB311" s="685"/>
      <c r="FBC311" s="685"/>
      <c r="FBD311" s="685"/>
      <c r="FBE311" s="685"/>
      <c r="FBF311" s="685"/>
      <c r="FBG311" s="685"/>
      <c r="FBH311" s="685"/>
      <c r="FBI311" s="685"/>
      <c r="FBJ311" s="685"/>
      <c r="FBK311" s="685"/>
      <c r="FBL311" s="685"/>
      <c r="FBM311" s="685"/>
      <c r="FBN311" s="685"/>
      <c r="FBO311" s="685"/>
      <c r="FBP311" s="685"/>
      <c r="FBQ311" s="685"/>
      <c r="FBR311" s="685"/>
      <c r="FBS311" s="685"/>
      <c r="FBT311" s="685"/>
      <c r="FBU311" s="685"/>
      <c r="FBV311" s="685"/>
      <c r="FBW311" s="685"/>
      <c r="FBX311" s="685"/>
      <c r="FBY311" s="685"/>
      <c r="FBZ311" s="685"/>
      <c r="FCA311" s="685"/>
      <c r="FCB311" s="685"/>
      <c r="FCC311" s="685"/>
      <c r="FCD311" s="685"/>
      <c r="FCE311" s="685"/>
      <c r="FCF311" s="685"/>
      <c r="FCG311" s="685"/>
      <c r="FCH311" s="685"/>
      <c r="FCI311" s="685"/>
      <c r="FCJ311" s="685"/>
      <c r="FCK311" s="685"/>
      <c r="FCL311" s="685"/>
      <c r="FCM311" s="685"/>
      <c r="FCN311" s="685"/>
      <c r="FCO311" s="685"/>
      <c r="FCP311" s="685"/>
      <c r="FCQ311" s="685"/>
      <c r="FCR311" s="685"/>
      <c r="FCS311" s="685"/>
      <c r="FCT311" s="685"/>
      <c r="FCU311" s="685"/>
      <c r="FCV311" s="685"/>
      <c r="FCW311" s="685"/>
      <c r="FCX311" s="685"/>
      <c r="FCY311" s="685"/>
      <c r="FCZ311" s="685"/>
      <c r="FDA311" s="685"/>
      <c r="FDB311" s="685"/>
      <c r="FDC311" s="685"/>
      <c r="FDD311" s="685"/>
      <c r="FDE311" s="685"/>
      <c r="FDF311" s="685"/>
      <c r="FDG311" s="685"/>
      <c r="FDH311" s="685"/>
      <c r="FDI311" s="685"/>
      <c r="FDJ311" s="685"/>
      <c r="FDK311" s="685"/>
      <c r="FDL311" s="685"/>
      <c r="FDM311" s="685"/>
      <c r="FDN311" s="685"/>
      <c r="FDO311" s="685"/>
      <c r="FDP311" s="685"/>
      <c r="FDQ311" s="685"/>
      <c r="FDR311" s="685"/>
      <c r="FDS311" s="685"/>
      <c r="FDT311" s="685"/>
      <c r="FDU311" s="685"/>
      <c r="FDV311" s="685"/>
      <c r="FDW311" s="685"/>
      <c r="FDX311" s="685"/>
      <c r="FDY311" s="685"/>
      <c r="FDZ311" s="685"/>
      <c r="FEA311" s="685"/>
      <c r="FEB311" s="685"/>
      <c r="FEC311" s="685"/>
      <c r="FED311" s="685"/>
      <c r="FEE311" s="685"/>
      <c r="FEF311" s="685"/>
      <c r="FEG311" s="685"/>
      <c r="FEH311" s="685"/>
      <c r="FEI311" s="685"/>
      <c r="FEJ311" s="685"/>
      <c r="FEK311" s="685"/>
      <c r="FEL311" s="685"/>
      <c r="FEM311" s="685"/>
      <c r="FEN311" s="685"/>
      <c r="FEO311" s="685"/>
      <c r="FEP311" s="685"/>
      <c r="FEQ311" s="685"/>
      <c r="FER311" s="685"/>
      <c r="FES311" s="685"/>
      <c r="FET311" s="685"/>
      <c r="FEU311" s="685"/>
      <c r="FEV311" s="685"/>
      <c r="FEW311" s="685"/>
      <c r="FEX311" s="685"/>
      <c r="FEY311" s="685"/>
      <c r="FEZ311" s="685"/>
      <c r="FFA311" s="685"/>
      <c r="FFB311" s="685"/>
      <c r="FFC311" s="685"/>
      <c r="FFD311" s="685"/>
      <c r="FFE311" s="685"/>
      <c r="FFF311" s="685"/>
      <c r="FFG311" s="685"/>
      <c r="FFH311" s="685"/>
      <c r="FFI311" s="685"/>
      <c r="FFJ311" s="685"/>
      <c r="FFK311" s="685"/>
      <c r="FFL311" s="685"/>
      <c r="FFM311" s="685"/>
      <c r="FFN311" s="685"/>
      <c r="FFO311" s="685"/>
      <c r="FFP311" s="685"/>
      <c r="FFQ311" s="685"/>
      <c r="FFR311" s="685"/>
      <c r="FFS311" s="685"/>
      <c r="FFT311" s="685"/>
      <c r="FFU311" s="685"/>
      <c r="FFV311" s="685"/>
      <c r="FFW311" s="685"/>
      <c r="FFX311" s="685"/>
      <c r="FFY311" s="685"/>
      <c r="FFZ311" s="685"/>
      <c r="FGA311" s="685"/>
      <c r="FGB311" s="685"/>
      <c r="FGC311" s="685"/>
      <c r="FGD311" s="685"/>
      <c r="FGE311" s="685"/>
      <c r="FGF311" s="685"/>
      <c r="FGG311" s="685"/>
      <c r="FGH311" s="685"/>
      <c r="FGI311" s="685"/>
      <c r="FGJ311" s="685"/>
      <c r="FGK311" s="685"/>
      <c r="FGL311" s="685"/>
      <c r="FGM311" s="685"/>
      <c r="FGN311" s="685"/>
      <c r="FGO311" s="685"/>
      <c r="FGP311" s="685"/>
      <c r="FGQ311" s="685"/>
      <c r="FGR311" s="685"/>
      <c r="FGS311" s="685"/>
      <c r="FGT311" s="685"/>
      <c r="FGU311" s="685"/>
      <c r="FGV311" s="685"/>
      <c r="FGW311" s="685"/>
      <c r="FGX311" s="685"/>
      <c r="FGY311" s="685"/>
      <c r="FGZ311" s="685"/>
      <c r="FHA311" s="685"/>
      <c r="FHB311" s="685"/>
      <c r="FHC311" s="685"/>
      <c r="FHD311" s="685"/>
      <c r="FHE311" s="685"/>
      <c r="FHF311" s="685"/>
      <c r="FHG311" s="685"/>
      <c r="FHH311" s="685"/>
      <c r="FHI311" s="685"/>
      <c r="FHJ311" s="685"/>
      <c r="FHK311" s="685"/>
      <c r="FHL311" s="685"/>
      <c r="FHM311" s="685"/>
      <c r="FHN311" s="685"/>
      <c r="FHO311" s="685"/>
      <c r="FHP311" s="685"/>
      <c r="FHQ311" s="685"/>
      <c r="FHR311" s="685"/>
      <c r="FHS311" s="685"/>
      <c r="FHT311" s="685"/>
      <c r="FHU311" s="685"/>
      <c r="FHV311" s="685"/>
      <c r="FHW311" s="685"/>
      <c r="FHX311" s="685"/>
      <c r="FHY311" s="685"/>
      <c r="FHZ311" s="685"/>
      <c r="FIA311" s="685"/>
      <c r="FIB311" s="685"/>
      <c r="FIC311" s="685"/>
      <c r="FID311" s="685"/>
      <c r="FIE311" s="685"/>
      <c r="FIF311" s="685"/>
      <c r="FIG311" s="685"/>
      <c r="FIH311" s="685"/>
      <c r="FII311" s="685"/>
      <c r="FIJ311" s="685"/>
      <c r="FIK311" s="685"/>
      <c r="FIL311" s="685"/>
      <c r="FIM311" s="685"/>
      <c r="FIN311" s="685"/>
      <c r="FIO311" s="685"/>
      <c r="FIP311" s="685"/>
      <c r="FIQ311" s="685"/>
      <c r="FIR311" s="685"/>
      <c r="FIS311" s="685"/>
      <c r="FIT311" s="685"/>
      <c r="FIU311" s="685"/>
      <c r="FIV311" s="685"/>
      <c r="FIW311" s="685"/>
      <c r="FIX311" s="685"/>
      <c r="FIY311" s="685"/>
      <c r="FIZ311" s="685"/>
      <c r="FJA311" s="685"/>
      <c r="FJB311" s="685"/>
      <c r="FJC311" s="685"/>
      <c r="FJD311" s="685"/>
      <c r="FJE311" s="685"/>
      <c r="FJF311" s="685"/>
      <c r="FJG311" s="685"/>
      <c r="FJH311" s="685"/>
      <c r="FJI311" s="685"/>
      <c r="FJJ311" s="685"/>
      <c r="FJK311" s="685"/>
      <c r="FJL311" s="685"/>
      <c r="FJM311" s="685"/>
      <c r="FJN311" s="685"/>
      <c r="FJO311" s="685"/>
      <c r="FJP311" s="685"/>
      <c r="FJQ311" s="685"/>
      <c r="FJR311" s="685"/>
      <c r="FJS311" s="685"/>
      <c r="FJT311" s="685"/>
      <c r="FJU311" s="685"/>
      <c r="FJV311" s="685"/>
      <c r="FJW311" s="685"/>
      <c r="FJX311" s="685"/>
      <c r="FJY311" s="685"/>
      <c r="FJZ311" s="685"/>
      <c r="FKA311" s="685"/>
      <c r="FKB311" s="685"/>
      <c r="FKC311" s="685"/>
      <c r="FKD311" s="685"/>
      <c r="FKE311" s="685"/>
      <c r="FKF311" s="685"/>
      <c r="FKG311" s="685"/>
      <c r="FKH311" s="685"/>
      <c r="FKI311" s="685"/>
      <c r="FKJ311" s="685"/>
      <c r="FKK311" s="685"/>
      <c r="FKL311" s="685"/>
      <c r="FKM311" s="685"/>
      <c r="FKN311" s="685"/>
      <c r="FKO311" s="685"/>
      <c r="FKP311" s="685"/>
      <c r="FKQ311" s="685"/>
      <c r="FKR311" s="685"/>
      <c r="FKS311" s="685"/>
      <c r="FKT311" s="685"/>
      <c r="FKU311" s="685"/>
      <c r="FKV311" s="685"/>
      <c r="FKW311" s="685"/>
      <c r="FKX311" s="685"/>
      <c r="FKY311" s="685"/>
      <c r="FKZ311" s="685"/>
      <c r="FLA311" s="685"/>
      <c r="FLB311" s="685"/>
      <c r="FLC311" s="685"/>
      <c r="FLD311" s="685"/>
      <c r="FLE311" s="685"/>
      <c r="FLF311" s="685"/>
      <c r="FLG311" s="685"/>
      <c r="FLH311" s="685"/>
      <c r="FLI311" s="685"/>
      <c r="FLJ311" s="685"/>
      <c r="FLK311" s="685"/>
      <c r="FLL311" s="685"/>
      <c r="FLM311" s="685"/>
      <c r="FLN311" s="685"/>
      <c r="FLO311" s="685"/>
      <c r="FLP311" s="685"/>
      <c r="FLQ311" s="685"/>
      <c r="FLR311" s="685"/>
      <c r="FLS311" s="685"/>
      <c r="FLT311" s="685"/>
      <c r="FLU311" s="685"/>
      <c r="FLV311" s="685"/>
      <c r="FLW311" s="685"/>
      <c r="FLX311" s="685"/>
      <c r="FLY311" s="685"/>
      <c r="FLZ311" s="685"/>
      <c r="FMA311" s="685"/>
      <c r="FMB311" s="685"/>
      <c r="FMC311" s="685"/>
      <c r="FMD311" s="685"/>
      <c r="FME311" s="685"/>
      <c r="FMF311" s="685"/>
      <c r="FMG311" s="685"/>
      <c r="FMH311" s="685"/>
      <c r="FMI311" s="685"/>
      <c r="FMJ311" s="685"/>
      <c r="FMK311" s="685"/>
      <c r="FML311" s="685"/>
      <c r="FMM311" s="685"/>
      <c r="FMN311" s="685"/>
      <c r="FMO311" s="685"/>
      <c r="FMP311" s="685"/>
      <c r="FMQ311" s="685"/>
      <c r="FMR311" s="685"/>
      <c r="FMS311" s="685"/>
      <c r="FMT311" s="685"/>
      <c r="FMU311" s="685"/>
      <c r="FMV311" s="685"/>
      <c r="FMW311" s="685"/>
      <c r="FMX311" s="685"/>
      <c r="FMY311" s="685"/>
      <c r="FMZ311" s="685"/>
      <c r="FNA311" s="685"/>
      <c r="FNB311" s="685"/>
      <c r="FNC311" s="685"/>
      <c r="FND311" s="685"/>
      <c r="FNE311" s="685"/>
      <c r="FNF311" s="685"/>
      <c r="FNG311" s="685"/>
      <c r="FNH311" s="685"/>
      <c r="FNI311" s="685"/>
      <c r="FNJ311" s="685"/>
      <c r="FNK311" s="685"/>
      <c r="FNL311" s="685"/>
      <c r="FNM311" s="685"/>
      <c r="FNN311" s="685"/>
      <c r="FNO311" s="685"/>
      <c r="FNP311" s="685"/>
      <c r="FNQ311" s="685"/>
      <c r="FNR311" s="685"/>
      <c r="FNS311" s="685"/>
      <c r="FNT311" s="685"/>
      <c r="FNU311" s="685"/>
      <c r="FNV311" s="685"/>
      <c r="FNW311" s="685"/>
      <c r="FNX311" s="685"/>
      <c r="FNY311" s="685"/>
      <c r="FNZ311" s="685"/>
      <c r="FOA311" s="685"/>
      <c r="FOB311" s="685"/>
      <c r="FOC311" s="685"/>
      <c r="FOD311" s="685"/>
      <c r="FOE311" s="685"/>
      <c r="FOF311" s="685"/>
      <c r="FOG311" s="685"/>
      <c r="FOH311" s="685"/>
      <c r="FOI311" s="685"/>
      <c r="FOJ311" s="685"/>
      <c r="FOK311" s="685"/>
      <c r="FOL311" s="685"/>
      <c r="FOM311" s="685"/>
      <c r="FON311" s="685"/>
      <c r="FOO311" s="685"/>
      <c r="FOP311" s="685"/>
      <c r="FOQ311" s="685"/>
      <c r="FOR311" s="685"/>
      <c r="FOS311" s="685"/>
      <c r="FOT311" s="685"/>
      <c r="FOU311" s="685"/>
      <c r="FOV311" s="685"/>
      <c r="FOW311" s="685"/>
      <c r="FOX311" s="685"/>
      <c r="FOY311" s="685"/>
      <c r="FOZ311" s="685"/>
      <c r="FPA311" s="685"/>
      <c r="FPB311" s="685"/>
      <c r="FPC311" s="685"/>
      <c r="FPD311" s="685"/>
      <c r="FPE311" s="685"/>
      <c r="FPF311" s="685"/>
      <c r="FPG311" s="685"/>
      <c r="FPH311" s="685"/>
      <c r="FPI311" s="685"/>
      <c r="FPJ311" s="685"/>
      <c r="FPK311" s="685"/>
      <c r="FPL311" s="685"/>
      <c r="FPM311" s="685"/>
      <c r="FPN311" s="685"/>
      <c r="FPO311" s="685"/>
      <c r="FPP311" s="685"/>
      <c r="FPQ311" s="685"/>
      <c r="FPR311" s="685"/>
      <c r="FPS311" s="685"/>
      <c r="FPT311" s="685"/>
      <c r="FPU311" s="685"/>
      <c r="FPV311" s="685"/>
      <c r="FPW311" s="685"/>
      <c r="FPX311" s="685"/>
      <c r="FPY311" s="685"/>
      <c r="FPZ311" s="685"/>
      <c r="FQA311" s="685"/>
      <c r="FQB311" s="685"/>
      <c r="FQC311" s="685"/>
      <c r="FQD311" s="685"/>
      <c r="FQE311" s="685"/>
      <c r="FQF311" s="685"/>
      <c r="FQG311" s="685"/>
      <c r="FQH311" s="685"/>
      <c r="FQI311" s="685"/>
      <c r="FQJ311" s="685"/>
      <c r="FQK311" s="685"/>
      <c r="FQL311" s="685"/>
      <c r="FQM311" s="685"/>
      <c r="FQN311" s="685"/>
      <c r="FQO311" s="685"/>
      <c r="FQP311" s="685"/>
      <c r="FQQ311" s="685"/>
      <c r="FQR311" s="685"/>
      <c r="FQS311" s="685"/>
      <c r="FQT311" s="685"/>
      <c r="FQU311" s="685"/>
      <c r="FQV311" s="685"/>
      <c r="FQW311" s="685"/>
      <c r="FQX311" s="685"/>
      <c r="FQY311" s="685"/>
      <c r="FQZ311" s="685"/>
      <c r="FRA311" s="685"/>
      <c r="FRB311" s="685"/>
      <c r="FRC311" s="685"/>
      <c r="FRD311" s="685"/>
      <c r="FRE311" s="685"/>
      <c r="FRF311" s="685"/>
      <c r="FRG311" s="685"/>
      <c r="FRH311" s="685"/>
      <c r="FRI311" s="685"/>
      <c r="FRJ311" s="685"/>
      <c r="FRK311" s="685"/>
      <c r="FRL311" s="685"/>
      <c r="FRM311" s="685"/>
      <c r="FRN311" s="685"/>
      <c r="FRO311" s="685"/>
      <c r="FRP311" s="685"/>
      <c r="FRQ311" s="685"/>
      <c r="FRR311" s="685"/>
      <c r="FRS311" s="685"/>
      <c r="FRT311" s="685"/>
      <c r="FRU311" s="685"/>
      <c r="FRV311" s="685"/>
      <c r="FRW311" s="685"/>
      <c r="FRX311" s="685"/>
      <c r="FRY311" s="685"/>
      <c r="FRZ311" s="685"/>
      <c r="FSA311" s="685"/>
      <c r="FSB311" s="685"/>
      <c r="FSC311" s="685"/>
      <c r="FSD311" s="685"/>
      <c r="FSE311" s="685"/>
      <c r="FSF311" s="685"/>
      <c r="FSG311" s="685"/>
      <c r="FSH311" s="685"/>
      <c r="FSI311" s="685"/>
      <c r="FSJ311" s="685"/>
      <c r="FSK311" s="685"/>
      <c r="FSL311" s="685"/>
      <c r="FSM311" s="685"/>
      <c r="FSN311" s="685"/>
      <c r="FSO311" s="685"/>
      <c r="FSP311" s="685"/>
      <c r="FSQ311" s="685"/>
      <c r="FSR311" s="685"/>
      <c r="FSS311" s="685"/>
      <c r="FST311" s="685"/>
      <c r="FSU311" s="685"/>
      <c r="FSV311" s="685"/>
      <c r="FSW311" s="685"/>
      <c r="FSX311" s="685"/>
      <c r="FSY311" s="685"/>
      <c r="FSZ311" s="685"/>
      <c r="FTA311" s="685"/>
      <c r="FTB311" s="685"/>
      <c r="FTC311" s="685"/>
      <c r="FTD311" s="685"/>
      <c r="FTE311" s="685"/>
      <c r="FTF311" s="685"/>
      <c r="FTG311" s="685"/>
      <c r="FTH311" s="685"/>
      <c r="FTI311" s="685"/>
      <c r="FTJ311" s="685"/>
      <c r="FTK311" s="685"/>
      <c r="FTL311" s="685"/>
      <c r="FTM311" s="685"/>
      <c r="FTN311" s="685"/>
      <c r="FTO311" s="685"/>
      <c r="FTP311" s="685"/>
      <c r="FTQ311" s="685"/>
      <c r="FTR311" s="685"/>
      <c r="FTS311" s="685"/>
      <c r="FTT311" s="685"/>
      <c r="FTU311" s="685"/>
      <c r="FTV311" s="685"/>
      <c r="FTW311" s="685"/>
      <c r="FTX311" s="685"/>
      <c r="FTY311" s="685"/>
      <c r="FTZ311" s="685"/>
      <c r="FUA311" s="685"/>
      <c r="FUB311" s="685"/>
      <c r="FUC311" s="685"/>
      <c r="FUD311" s="685"/>
      <c r="FUE311" s="685"/>
      <c r="FUF311" s="685"/>
      <c r="FUG311" s="685"/>
      <c r="FUH311" s="685"/>
      <c r="FUI311" s="685"/>
      <c r="FUJ311" s="685"/>
      <c r="FUK311" s="685"/>
      <c r="FUL311" s="685"/>
      <c r="FUM311" s="685"/>
      <c r="FUN311" s="685"/>
      <c r="FUO311" s="685"/>
      <c r="FUP311" s="685"/>
      <c r="FUQ311" s="685"/>
      <c r="FUR311" s="685"/>
      <c r="FUS311" s="685"/>
      <c r="FUT311" s="685"/>
      <c r="FUU311" s="685"/>
      <c r="FUV311" s="685"/>
      <c r="FUW311" s="685"/>
      <c r="FUX311" s="685"/>
      <c r="FUY311" s="685"/>
      <c r="FUZ311" s="685"/>
      <c r="FVA311" s="685"/>
      <c r="FVB311" s="685"/>
      <c r="FVC311" s="685"/>
      <c r="FVD311" s="685"/>
      <c r="FVE311" s="685"/>
      <c r="FVF311" s="685"/>
      <c r="FVG311" s="685"/>
      <c r="FVH311" s="685"/>
      <c r="FVI311" s="685"/>
      <c r="FVJ311" s="685"/>
      <c r="FVK311" s="685"/>
      <c r="FVL311" s="685"/>
      <c r="FVM311" s="685"/>
      <c r="FVN311" s="685"/>
      <c r="FVO311" s="685"/>
      <c r="FVP311" s="685"/>
      <c r="FVQ311" s="685"/>
      <c r="FVR311" s="685"/>
      <c r="FVS311" s="685"/>
      <c r="FVT311" s="685"/>
      <c r="FVU311" s="685"/>
      <c r="FVV311" s="685"/>
      <c r="FVW311" s="685"/>
      <c r="FVX311" s="685"/>
      <c r="FVY311" s="685"/>
      <c r="FVZ311" s="685"/>
      <c r="FWA311" s="685"/>
      <c r="FWB311" s="685"/>
      <c r="FWC311" s="685"/>
      <c r="FWD311" s="685"/>
      <c r="FWE311" s="685"/>
      <c r="FWF311" s="685"/>
      <c r="FWG311" s="685"/>
      <c r="FWH311" s="685"/>
      <c r="FWI311" s="685"/>
      <c r="FWJ311" s="685"/>
      <c r="FWK311" s="685"/>
      <c r="FWL311" s="685"/>
      <c r="FWM311" s="685"/>
      <c r="FWN311" s="685"/>
      <c r="FWO311" s="685"/>
      <c r="FWP311" s="685"/>
      <c r="FWQ311" s="685"/>
      <c r="FWR311" s="685"/>
      <c r="FWS311" s="685"/>
      <c r="FWT311" s="685"/>
      <c r="FWU311" s="685"/>
      <c r="FWV311" s="685"/>
      <c r="FWW311" s="685"/>
      <c r="FWX311" s="685"/>
      <c r="FWY311" s="685"/>
      <c r="FWZ311" s="685"/>
      <c r="FXA311" s="685"/>
      <c r="FXB311" s="685"/>
      <c r="FXC311" s="685"/>
      <c r="FXD311" s="685"/>
      <c r="FXE311" s="685"/>
      <c r="FXF311" s="685"/>
      <c r="FXG311" s="685"/>
      <c r="FXH311" s="685"/>
      <c r="FXI311" s="685"/>
      <c r="FXJ311" s="685"/>
      <c r="FXK311" s="685"/>
      <c r="FXL311" s="685"/>
      <c r="FXM311" s="685"/>
      <c r="FXN311" s="685"/>
      <c r="FXO311" s="685"/>
      <c r="FXP311" s="685"/>
      <c r="FXQ311" s="685"/>
      <c r="FXR311" s="685"/>
      <c r="FXS311" s="685"/>
      <c r="FXT311" s="685"/>
      <c r="FXU311" s="685"/>
      <c r="FXV311" s="685"/>
      <c r="FXW311" s="685"/>
      <c r="FXX311" s="685"/>
      <c r="FXY311" s="685"/>
      <c r="FXZ311" s="685"/>
      <c r="FYA311" s="685"/>
      <c r="FYB311" s="685"/>
      <c r="FYC311" s="685"/>
      <c r="FYD311" s="685"/>
      <c r="FYE311" s="685"/>
      <c r="FYF311" s="685"/>
      <c r="FYG311" s="685"/>
      <c r="FYH311" s="685"/>
      <c r="FYI311" s="685"/>
      <c r="FYJ311" s="685"/>
      <c r="FYK311" s="685"/>
      <c r="FYL311" s="685"/>
      <c r="FYM311" s="685"/>
      <c r="FYN311" s="685"/>
      <c r="FYO311" s="685"/>
      <c r="FYP311" s="685"/>
      <c r="FYQ311" s="685"/>
      <c r="FYR311" s="685"/>
      <c r="FYS311" s="685"/>
      <c r="FYT311" s="685"/>
      <c r="FYU311" s="685"/>
      <c r="FYV311" s="685"/>
      <c r="FYW311" s="685"/>
      <c r="FYX311" s="685"/>
      <c r="FYY311" s="685"/>
      <c r="FYZ311" s="685"/>
      <c r="FZA311" s="685"/>
      <c r="FZB311" s="685"/>
      <c r="FZC311" s="685"/>
      <c r="FZD311" s="685"/>
      <c r="FZE311" s="685"/>
      <c r="FZF311" s="685"/>
      <c r="FZG311" s="685"/>
      <c r="FZH311" s="685"/>
      <c r="FZI311" s="685"/>
      <c r="FZJ311" s="685"/>
      <c r="FZK311" s="685"/>
      <c r="FZL311" s="685"/>
      <c r="FZM311" s="685"/>
      <c r="FZN311" s="685"/>
      <c r="FZO311" s="685"/>
      <c r="FZP311" s="685"/>
      <c r="FZQ311" s="685"/>
      <c r="FZR311" s="685"/>
      <c r="FZS311" s="685"/>
      <c r="FZT311" s="685"/>
      <c r="FZU311" s="685"/>
      <c r="FZV311" s="685"/>
      <c r="FZW311" s="685"/>
      <c r="FZX311" s="685"/>
      <c r="FZY311" s="685"/>
      <c r="FZZ311" s="685"/>
      <c r="GAA311" s="685"/>
      <c r="GAB311" s="685"/>
      <c r="GAC311" s="685"/>
      <c r="GAD311" s="685"/>
      <c r="GAE311" s="685"/>
      <c r="GAF311" s="685"/>
      <c r="GAG311" s="685"/>
      <c r="GAH311" s="685"/>
      <c r="GAI311" s="685"/>
      <c r="GAJ311" s="685"/>
      <c r="GAK311" s="685"/>
      <c r="GAL311" s="685"/>
      <c r="GAM311" s="685"/>
      <c r="GAN311" s="685"/>
      <c r="GAO311" s="685"/>
      <c r="GAP311" s="685"/>
      <c r="GAQ311" s="685"/>
      <c r="GAR311" s="685"/>
      <c r="GAS311" s="685"/>
      <c r="GAT311" s="685"/>
      <c r="GAU311" s="685"/>
      <c r="GAV311" s="685"/>
      <c r="GAW311" s="685"/>
      <c r="GAX311" s="685"/>
      <c r="GAY311" s="685"/>
      <c r="GAZ311" s="685"/>
      <c r="GBA311" s="685"/>
      <c r="GBB311" s="685"/>
      <c r="GBC311" s="685"/>
      <c r="GBD311" s="685"/>
      <c r="GBE311" s="685"/>
      <c r="GBF311" s="685"/>
      <c r="GBG311" s="685"/>
      <c r="GBH311" s="685"/>
      <c r="GBI311" s="685"/>
      <c r="GBJ311" s="685"/>
      <c r="GBK311" s="685"/>
      <c r="GBL311" s="685"/>
      <c r="GBM311" s="685"/>
      <c r="GBN311" s="685"/>
      <c r="GBO311" s="685"/>
      <c r="GBP311" s="685"/>
      <c r="GBQ311" s="685"/>
      <c r="GBR311" s="685"/>
      <c r="GBS311" s="685"/>
      <c r="GBT311" s="685"/>
      <c r="GBU311" s="685"/>
      <c r="GBV311" s="685"/>
      <c r="GBW311" s="685"/>
      <c r="GBX311" s="685"/>
      <c r="GBY311" s="685"/>
      <c r="GBZ311" s="685"/>
      <c r="GCA311" s="685"/>
      <c r="GCB311" s="685"/>
      <c r="GCC311" s="685"/>
      <c r="GCD311" s="685"/>
      <c r="GCE311" s="685"/>
      <c r="GCF311" s="685"/>
      <c r="GCG311" s="685"/>
      <c r="GCH311" s="685"/>
      <c r="GCI311" s="685"/>
      <c r="GCJ311" s="685"/>
      <c r="GCK311" s="685"/>
      <c r="GCL311" s="685"/>
      <c r="GCM311" s="685"/>
      <c r="GCN311" s="685"/>
      <c r="GCO311" s="685"/>
      <c r="GCP311" s="685"/>
      <c r="GCQ311" s="685"/>
      <c r="GCR311" s="685"/>
      <c r="GCS311" s="685"/>
      <c r="GCT311" s="685"/>
      <c r="GCU311" s="685"/>
      <c r="GCV311" s="685"/>
      <c r="GCW311" s="685"/>
      <c r="GCX311" s="685"/>
      <c r="GCY311" s="685"/>
      <c r="GCZ311" s="685"/>
      <c r="GDA311" s="685"/>
      <c r="GDB311" s="685"/>
      <c r="GDC311" s="685"/>
      <c r="GDD311" s="685"/>
      <c r="GDE311" s="685"/>
      <c r="GDF311" s="685"/>
      <c r="GDG311" s="685"/>
      <c r="GDH311" s="685"/>
      <c r="GDI311" s="685"/>
      <c r="GDJ311" s="685"/>
      <c r="GDK311" s="685"/>
      <c r="GDL311" s="685"/>
      <c r="GDM311" s="685"/>
      <c r="GDN311" s="685"/>
      <c r="GDO311" s="685"/>
      <c r="GDP311" s="685"/>
      <c r="GDQ311" s="685"/>
      <c r="GDR311" s="685"/>
      <c r="GDS311" s="685"/>
      <c r="GDT311" s="685"/>
      <c r="GDU311" s="685"/>
      <c r="GDV311" s="685"/>
      <c r="GDW311" s="685"/>
      <c r="GDX311" s="685"/>
      <c r="GDY311" s="685"/>
      <c r="GDZ311" s="685"/>
      <c r="GEA311" s="685"/>
      <c r="GEB311" s="685"/>
      <c r="GEC311" s="685"/>
      <c r="GED311" s="685"/>
      <c r="GEE311" s="685"/>
      <c r="GEF311" s="685"/>
      <c r="GEG311" s="685"/>
      <c r="GEH311" s="685"/>
      <c r="GEI311" s="685"/>
      <c r="GEJ311" s="685"/>
      <c r="GEK311" s="685"/>
      <c r="GEL311" s="685"/>
      <c r="GEM311" s="685"/>
      <c r="GEN311" s="685"/>
      <c r="GEO311" s="685"/>
      <c r="GEP311" s="685"/>
      <c r="GEQ311" s="685"/>
      <c r="GER311" s="685"/>
      <c r="GES311" s="685"/>
      <c r="GET311" s="685"/>
      <c r="GEU311" s="685"/>
      <c r="GEV311" s="685"/>
      <c r="GEW311" s="685"/>
      <c r="GEX311" s="685"/>
      <c r="GEY311" s="685"/>
      <c r="GEZ311" s="685"/>
      <c r="GFA311" s="685"/>
      <c r="GFB311" s="685"/>
      <c r="GFC311" s="685"/>
      <c r="GFD311" s="685"/>
      <c r="GFE311" s="685"/>
      <c r="GFF311" s="685"/>
      <c r="GFG311" s="685"/>
      <c r="GFH311" s="685"/>
      <c r="GFI311" s="685"/>
      <c r="GFJ311" s="685"/>
      <c r="GFK311" s="685"/>
      <c r="GFL311" s="685"/>
      <c r="GFM311" s="685"/>
      <c r="GFN311" s="685"/>
      <c r="GFO311" s="685"/>
      <c r="GFP311" s="685"/>
      <c r="GFQ311" s="685"/>
      <c r="GFR311" s="685"/>
      <c r="GFS311" s="685"/>
      <c r="GFT311" s="685"/>
      <c r="GFU311" s="685"/>
      <c r="GFV311" s="685"/>
      <c r="GFW311" s="685"/>
      <c r="GFX311" s="685"/>
      <c r="GFY311" s="685"/>
      <c r="GFZ311" s="685"/>
      <c r="GGA311" s="685"/>
      <c r="GGB311" s="685"/>
      <c r="GGC311" s="685"/>
      <c r="GGD311" s="685"/>
      <c r="GGE311" s="685"/>
      <c r="GGF311" s="685"/>
      <c r="GGG311" s="685"/>
      <c r="GGH311" s="685"/>
      <c r="GGI311" s="685"/>
      <c r="GGJ311" s="685"/>
      <c r="GGK311" s="685"/>
      <c r="GGL311" s="685"/>
      <c r="GGM311" s="685"/>
      <c r="GGN311" s="685"/>
      <c r="GGO311" s="685"/>
      <c r="GGP311" s="685"/>
      <c r="GGQ311" s="685"/>
      <c r="GGR311" s="685"/>
      <c r="GGS311" s="685"/>
      <c r="GGT311" s="685"/>
      <c r="GGU311" s="685"/>
      <c r="GGV311" s="685"/>
      <c r="GGW311" s="685"/>
      <c r="GGX311" s="685"/>
      <c r="GGY311" s="685"/>
      <c r="GGZ311" s="685"/>
      <c r="GHA311" s="685"/>
      <c r="GHB311" s="685"/>
      <c r="GHC311" s="685"/>
      <c r="GHD311" s="685"/>
      <c r="GHE311" s="685"/>
      <c r="GHF311" s="685"/>
      <c r="GHG311" s="685"/>
      <c r="GHH311" s="685"/>
      <c r="GHI311" s="685"/>
      <c r="GHJ311" s="685"/>
      <c r="GHK311" s="685"/>
      <c r="GHL311" s="685"/>
      <c r="GHM311" s="685"/>
      <c r="GHN311" s="685"/>
      <c r="GHO311" s="685"/>
      <c r="GHP311" s="685"/>
      <c r="GHQ311" s="685"/>
      <c r="GHR311" s="685"/>
      <c r="GHS311" s="685"/>
      <c r="GHT311" s="685"/>
      <c r="GHU311" s="685"/>
      <c r="GHV311" s="685"/>
      <c r="GHW311" s="685"/>
      <c r="GHX311" s="685"/>
      <c r="GHY311" s="685"/>
      <c r="GHZ311" s="685"/>
      <c r="GIA311" s="685"/>
      <c r="GIB311" s="685"/>
      <c r="GIC311" s="685"/>
      <c r="GID311" s="685"/>
      <c r="GIE311" s="685"/>
      <c r="GIF311" s="685"/>
      <c r="GIG311" s="685"/>
      <c r="GIH311" s="685"/>
      <c r="GII311" s="685"/>
      <c r="GIJ311" s="685"/>
      <c r="GIK311" s="685"/>
      <c r="GIL311" s="685"/>
      <c r="GIM311" s="685"/>
      <c r="GIN311" s="685"/>
      <c r="GIO311" s="685"/>
      <c r="GIP311" s="685"/>
      <c r="GIQ311" s="685"/>
      <c r="GIR311" s="685"/>
      <c r="GIS311" s="685"/>
      <c r="GIT311" s="685"/>
      <c r="GIU311" s="685"/>
      <c r="GIV311" s="685"/>
      <c r="GIW311" s="685"/>
      <c r="GIX311" s="685"/>
      <c r="GIY311" s="685"/>
      <c r="GIZ311" s="685"/>
      <c r="GJA311" s="685"/>
      <c r="GJB311" s="685"/>
      <c r="GJC311" s="685"/>
      <c r="GJD311" s="685"/>
      <c r="GJE311" s="685"/>
      <c r="GJF311" s="685"/>
      <c r="GJG311" s="685"/>
      <c r="GJH311" s="685"/>
      <c r="GJI311" s="685"/>
      <c r="GJJ311" s="685"/>
      <c r="GJK311" s="685"/>
      <c r="GJL311" s="685"/>
      <c r="GJM311" s="685"/>
      <c r="GJN311" s="685"/>
      <c r="GJO311" s="685"/>
      <c r="GJP311" s="685"/>
      <c r="GJQ311" s="685"/>
      <c r="GJR311" s="685"/>
      <c r="GJS311" s="685"/>
      <c r="GJT311" s="685"/>
      <c r="GJU311" s="685"/>
      <c r="GJV311" s="685"/>
      <c r="GJW311" s="685"/>
      <c r="GJX311" s="685"/>
      <c r="GJY311" s="685"/>
      <c r="GJZ311" s="685"/>
      <c r="GKA311" s="685"/>
      <c r="GKB311" s="685"/>
      <c r="GKC311" s="685"/>
      <c r="GKD311" s="685"/>
      <c r="GKE311" s="685"/>
      <c r="GKF311" s="685"/>
      <c r="GKG311" s="685"/>
      <c r="GKH311" s="685"/>
      <c r="GKI311" s="685"/>
      <c r="GKJ311" s="685"/>
      <c r="GKK311" s="685"/>
      <c r="GKL311" s="685"/>
      <c r="GKM311" s="685"/>
      <c r="GKN311" s="685"/>
      <c r="GKO311" s="685"/>
      <c r="GKP311" s="685"/>
      <c r="GKQ311" s="685"/>
      <c r="GKR311" s="685"/>
      <c r="GKS311" s="685"/>
      <c r="GKT311" s="685"/>
      <c r="GKU311" s="685"/>
      <c r="GKV311" s="685"/>
      <c r="GKW311" s="685"/>
      <c r="GKX311" s="685"/>
      <c r="GKY311" s="685"/>
      <c r="GKZ311" s="685"/>
      <c r="GLA311" s="685"/>
      <c r="GLB311" s="685"/>
      <c r="GLC311" s="685"/>
      <c r="GLD311" s="685"/>
      <c r="GLE311" s="685"/>
      <c r="GLF311" s="685"/>
      <c r="GLG311" s="685"/>
      <c r="GLH311" s="685"/>
      <c r="GLI311" s="685"/>
      <c r="GLJ311" s="685"/>
      <c r="GLK311" s="685"/>
      <c r="GLL311" s="685"/>
      <c r="GLM311" s="685"/>
      <c r="GLN311" s="685"/>
      <c r="GLO311" s="685"/>
      <c r="GLP311" s="685"/>
      <c r="GLQ311" s="685"/>
      <c r="GLR311" s="685"/>
      <c r="GLS311" s="685"/>
      <c r="GLT311" s="685"/>
      <c r="GLU311" s="685"/>
      <c r="GLV311" s="685"/>
      <c r="GLW311" s="685"/>
      <c r="GLX311" s="685"/>
      <c r="GLY311" s="685"/>
      <c r="GLZ311" s="685"/>
      <c r="GMA311" s="685"/>
      <c r="GMB311" s="685"/>
      <c r="GMC311" s="685"/>
      <c r="GMD311" s="685"/>
      <c r="GME311" s="685"/>
      <c r="GMF311" s="685"/>
      <c r="GMG311" s="685"/>
      <c r="GMH311" s="685"/>
      <c r="GMI311" s="685"/>
      <c r="GMJ311" s="685"/>
      <c r="GMK311" s="685"/>
      <c r="GML311" s="685"/>
      <c r="GMM311" s="685"/>
      <c r="GMN311" s="685"/>
      <c r="GMO311" s="685"/>
      <c r="GMP311" s="685"/>
      <c r="GMQ311" s="685"/>
      <c r="GMR311" s="685"/>
      <c r="GMS311" s="685"/>
      <c r="GMT311" s="685"/>
      <c r="GMU311" s="685"/>
      <c r="GMV311" s="685"/>
      <c r="GMW311" s="685"/>
      <c r="GMX311" s="685"/>
      <c r="GMY311" s="685"/>
      <c r="GMZ311" s="685"/>
      <c r="GNA311" s="685"/>
      <c r="GNB311" s="685"/>
      <c r="GNC311" s="685"/>
      <c r="GND311" s="685"/>
      <c r="GNE311" s="685"/>
      <c r="GNF311" s="685"/>
      <c r="GNG311" s="685"/>
      <c r="GNH311" s="685"/>
      <c r="GNI311" s="685"/>
      <c r="GNJ311" s="685"/>
      <c r="GNK311" s="685"/>
      <c r="GNL311" s="685"/>
      <c r="GNM311" s="685"/>
      <c r="GNN311" s="685"/>
      <c r="GNO311" s="685"/>
      <c r="GNP311" s="685"/>
      <c r="GNQ311" s="685"/>
      <c r="GNR311" s="685"/>
      <c r="GNS311" s="685"/>
      <c r="GNT311" s="685"/>
      <c r="GNU311" s="685"/>
      <c r="GNV311" s="685"/>
      <c r="GNW311" s="685"/>
      <c r="GNX311" s="685"/>
      <c r="GNY311" s="685"/>
      <c r="GNZ311" s="685"/>
      <c r="GOA311" s="685"/>
      <c r="GOB311" s="685"/>
      <c r="GOC311" s="685"/>
      <c r="GOD311" s="685"/>
      <c r="GOE311" s="685"/>
      <c r="GOF311" s="685"/>
      <c r="GOG311" s="685"/>
      <c r="GOH311" s="685"/>
      <c r="GOI311" s="685"/>
      <c r="GOJ311" s="685"/>
      <c r="GOK311" s="685"/>
      <c r="GOL311" s="685"/>
      <c r="GOM311" s="685"/>
      <c r="GON311" s="685"/>
      <c r="GOO311" s="685"/>
      <c r="GOP311" s="685"/>
      <c r="GOQ311" s="685"/>
      <c r="GOR311" s="685"/>
      <c r="GOS311" s="685"/>
      <c r="GOT311" s="685"/>
      <c r="GOU311" s="685"/>
      <c r="GOV311" s="685"/>
      <c r="GOW311" s="685"/>
      <c r="GOX311" s="685"/>
      <c r="GOY311" s="685"/>
      <c r="GOZ311" s="685"/>
      <c r="GPA311" s="685"/>
      <c r="GPB311" s="685"/>
      <c r="GPC311" s="685"/>
      <c r="GPD311" s="685"/>
      <c r="GPE311" s="685"/>
      <c r="GPF311" s="685"/>
      <c r="GPG311" s="685"/>
      <c r="GPH311" s="685"/>
      <c r="GPI311" s="685"/>
      <c r="GPJ311" s="685"/>
      <c r="GPK311" s="685"/>
      <c r="GPL311" s="685"/>
      <c r="GPM311" s="685"/>
      <c r="GPN311" s="685"/>
      <c r="GPO311" s="685"/>
      <c r="GPP311" s="685"/>
      <c r="GPQ311" s="685"/>
      <c r="GPR311" s="685"/>
      <c r="GPS311" s="685"/>
      <c r="GPT311" s="685"/>
      <c r="GPU311" s="685"/>
      <c r="GPV311" s="685"/>
      <c r="GPW311" s="685"/>
      <c r="GPX311" s="685"/>
      <c r="GPY311" s="685"/>
      <c r="GPZ311" s="685"/>
      <c r="GQA311" s="685"/>
      <c r="GQB311" s="685"/>
      <c r="GQC311" s="685"/>
      <c r="GQD311" s="685"/>
      <c r="GQE311" s="685"/>
      <c r="GQF311" s="685"/>
      <c r="GQG311" s="685"/>
      <c r="GQH311" s="685"/>
      <c r="GQI311" s="685"/>
      <c r="GQJ311" s="685"/>
      <c r="GQK311" s="685"/>
      <c r="GQL311" s="685"/>
      <c r="GQM311" s="685"/>
      <c r="GQN311" s="685"/>
      <c r="GQO311" s="685"/>
      <c r="GQP311" s="685"/>
      <c r="GQQ311" s="685"/>
      <c r="GQR311" s="685"/>
      <c r="GQS311" s="685"/>
      <c r="GQT311" s="685"/>
      <c r="GQU311" s="685"/>
      <c r="GQV311" s="685"/>
      <c r="GQW311" s="685"/>
      <c r="GQX311" s="685"/>
      <c r="GQY311" s="685"/>
      <c r="GQZ311" s="685"/>
      <c r="GRA311" s="685"/>
      <c r="GRB311" s="685"/>
      <c r="GRC311" s="685"/>
      <c r="GRD311" s="685"/>
      <c r="GRE311" s="685"/>
      <c r="GRF311" s="685"/>
      <c r="GRG311" s="685"/>
      <c r="GRH311" s="685"/>
      <c r="GRI311" s="685"/>
      <c r="GRJ311" s="685"/>
      <c r="GRK311" s="685"/>
      <c r="GRL311" s="685"/>
      <c r="GRM311" s="685"/>
      <c r="GRN311" s="685"/>
      <c r="GRO311" s="685"/>
      <c r="GRP311" s="685"/>
      <c r="GRQ311" s="685"/>
      <c r="GRR311" s="685"/>
      <c r="GRS311" s="685"/>
      <c r="GRT311" s="685"/>
      <c r="GRU311" s="685"/>
      <c r="GRV311" s="685"/>
      <c r="GRW311" s="685"/>
      <c r="GRX311" s="685"/>
      <c r="GRY311" s="685"/>
      <c r="GRZ311" s="685"/>
      <c r="GSA311" s="685"/>
      <c r="GSB311" s="685"/>
      <c r="GSC311" s="685"/>
      <c r="GSD311" s="685"/>
      <c r="GSE311" s="685"/>
      <c r="GSF311" s="685"/>
      <c r="GSG311" s="685"/>
      <c r="GSH311" s="685"/>
      <c r="GSI311" s="685"/>
      <c r="GSJ311" s="685"/>
      <c r="GSK311" s="685"/>
      <c r="GSL311" s="685"/>
      <c r="GSM311" s="685"/>
      <c r="GSN311" s="685"/>
      <c r="GSO311" s="685"/>
      <c r="GSP311" s="685"/>
      <c r="GSQ311" s="685"/>
      <c r="GSR311" s="685"/>
      <c r="GSS311" s="685"/>
      <c r="GST311" s="685"/>
      <c r="GSU311" s="685"/>
      <c r="GSV311" s="685"/>
      <c r="GSW311" s="685"/>
      <c r="GSX311" s="685"/>
      <c r="GSY311" s="685"/>
      <c r="GSZ311" s="685"/>
      <c r="GTA311" s="685"/>
      <c r="GTB311" s="685"/>
      <c r="GTC311" s="685"/>
      <c r="GTD311" s="685"/>
      <c r="GTE311" s="685"/>
      <c r="GTF311" s="685"/>
      <c r="GTG311" s="685"/>
      <c r="GTH311" s="685"/>
      <c r="GTI311" s="685"/>
      <c r="GTJ311" s="685"/>
      <c r="GTK311" s="685"/>
      <c r="GTL311" s="685"/>
      <c r="GTM311" s="685"/>
      <c r="GTN311" s="685"/>
      <c r="GTO311" s="685"/>
      <c r="GTP311" s="685"/>
      <c r="GTQ311" s="685"/>
      <c r="GTR311" s="685"/>
      <c r="GTS311" s="685"/>
      <c r="GTT311" s="685"/>
      <c r="GTU311" s="685"/>
      <c r="GTV311" s="685"/>
      <c r="GTW311" s="685"/>
      <c r="GTX311" s="685"/>
      <c r="GTY311" s="685"/>
      <c r="GTZ311" s="685"/>
      <c r="GUA311" s="685"/>
      <c r="GUB311" s="685"/>
      <c r="GUC311" s="685"/>
      <c r="GUD311" s="685"/>
      <c r="GUE311" s="685"/>
      <c r="GUF311" s="685"/>
      <c r="GUG311" s="685"/>
      <c r="GUH311" s="685"/>
      <c r="GUI311" s="685"/>
      <c r="GUJ311" s="685"/>
      <c r="GUK311" s="685"/>
      <c r="GUL311" s="685"/>
      <c r="GUM311" s="685"/>
      <c r="GUN311" s="685"/>
      <c r="GUO311" s="685"/>
      <c r="GUP311" s="685"/>
      <c r="GUQ311" s="685"/>
      <c r="GUR311" s="685"/>
      <c r="GUS311" s="685"/>
      <c r="GUT311" s="685"/>
      <c r="GUU311" s="685"/>
      <c r="GUV311" s="685"/>
      <c r="GUW311" s="685"/>
      <c r="GUX311" s="685"/>
      <c r="GUY311" s="685"/>
      <c r="GUZ311" s="685"/>
      <c r="GVA311" s="685"/>
      <c r="GVB311" s="685"/>
      <c r="GVC311" s="685"/>
      <c r="GVD311" s="685"/>
      <c r="GVE311" s="685"/>
      <c r="GVF311" s="685"/>
      <c r="GVG311" s="685"/>
      <c r="GVH311" s="685"/>
      <c r="GVI311" s="685"/>
      <c r="GVJ311" s="685"/>
      <c r="GVK311" s="685"/>
      <c r="GVL311" s="685"/>
      <c r="GVM311" s="685"/>
      <c r="GVN311" s="685"/>
      <c r="GVO311" s="685"/>
      <c r="GVP311" s="685"/>
      <c r="GVQ311" s="685"/>
      <c r="GVR311" s="685"/>
      <c r="GVS311" s="685"/>
      <c r="GVT311" s="685"/>
      <c r="GVU311" s="685"/>
      <c r="GVV311" s="685"/>
      <c r="GVW311" s="685"/>
      <c r="GVX311" s="685"/>
      <c r="GVY311" s="685"/>
      <c r="GVZ311" s="685"/>
      <c r="GWA311" s="685"/>
      <c r="GWB311" s="685"/>
      <c r="GWC311" s="685"/>
      <c r="GWD311" s="685"/>
      <c r="GWE311" s="685"/>
      <c r="GWF311" s="685"/>
      <c r="GWG311" s="685"/>
      <c r="GWH311" s="685"/>
      <c r="GWI311" s="685"/>
      <c r="GWJ311" s="685"/>
      <c r="GWK311" s="685"/>
      <c r="GWL311" s="685"/>
      <c r="GWM311" s="685"/>
      <c r="GWN311" s="685"/>
      <c r="GWO311" s="685"/>
      <c r="GWP311" s="685"/>
      <c r="GWQ311" s="685"/>
      <c r="GWR311" s="685"/>
      <c r="GWS311" s="685"/>
      <c r="GWT311" s="685"/>
      <c r="GWU311" s="685"/>
      <c r="GWV311" s="685"/>
      <c r="GWW311" s="685"/>
      <c r="GWX311" s="685"/>
      <c r="GWY311" s="685"/>
      <c r="GWZ311" s="685"/>
      <c r="GXA311" s="685"/>
      <c r="GXB311" s="685"/>
      <c r="GXC311" s="685"/>
      <c r="GXD311" s="685"/>
      <c r="GXE311" s="685"/>
      <c r="GXF311" s="685"/>
      <c r="GXG311" s="685"/>
      <c r="GXH311" s="685"/>
      <c r="GXI311" s="685"/>
      <c r="GXJ311" s="685"/>
      <c r="GXK311" s="685"/>
      <c r="GXL311" s="685"/>
      <c r="GXM311" s="685"/>
      <c r="GXN311" s="685"/>
      <c r="GXO311" s="685"/>
      <c r="GXP311" s="685"/>
      <c r="GXQ311" s="685"/>
      <c r="GXR311" s="685"/>
      <c r="GXS311" s="685"/>
      <c r="GXT311" s="685"/>
      <c r="GXU311" s="685"/>
      <c r="GXV311" s="685"/>
      <c r="GXW311" s="685"/>
      <c r="GXX311" s="685"/>
      <c r="GXY311" s="685"/>
      <c r="GXZ311" s="685"/>
      <c r="GYA311" s="685"/>
      <c r="GYB311" s="685"/>
      <c r="GYC311" s="685"/>
      <c r="GYD311" s="685"/>
      <c r="GYE311" s="685"/>
      <c r="GYF311" s="685"/>
      <c r="GYG311" s="685"/>
      <c r="GYH311" s="685"/>
      <c r="GYI311" s="685"/>
      <c r="GYJ311" s="685"/>
      <c r="GYK311" s="685"/>
      <c r="GYL311" s="685"/>
      <c r="GYM311" s="685"/>
      <c r="GYN311" s="685"/>
      <c r="GYO311" s="685"/>
      <c r="GYP311" s="685"/>
      <c r="GYQ311" s="685"/>
      <c r="GYR311" s="685"/>
      <c r="GYS311" s="685"/>
      <c r="GYT311" s="685"/>
      <c r="GYU311" s="685"/>
      <c r="GYV311" s="685"/>
      <c r="GYW311" s="685"/>
      <c r="GYX311" s="685"/>
      <c r="GYY311" s="685"/>
      <c r="GYZ311" s="685"/>
      <c r="GZA311" s="685"/>
      <c r="GZB311" s="685"/>
      <c r="GZC311" s="685"/>
      <c r="GZD311" s="685"/>
      <c r="GZE311" s="685"/>
      <c r="GZF311" s="685"/>
      <c r="GZG311" s="685"/>
      <c r="GZH311" s="685"/>
      <c r="GZI311" s="685"/>
      <c r="GZJ311" s="685"/>
      <c r="GZK311" s="685"/>
      <c r="GZL311" s="685"/>
      <c r="GZM311" s="685"/>
      <c r="GZN311" s="685"/>
      <c r="GZO311" s="685"/>
      <c r="GZP311" s="685"/>
      <c r="GZQ311" s="685"/>
      <c r="GZR311" s="685"/>
      <c r="GZS311" s="685"/>
      <c r="GZT311" s="685"/>
      <c r="GZU311" s="685"/>
      <c r="GZV311" s="685"/>
      <c r="GZW311" s="685"/>
      <c r="GZX311" s="685"/>
      <c r="GZY311" s="685"/>
      <c r="GZZ311" s="685"/>
      <c r="HAA311" s="685"/>
      <c r="HAB311" s="685"/>
      <c r="HAC311" s="685"/>
      <c r="HAD311" s="685"/>
      <c r="HAE311" s="685"/>
      <c r="HAF311" s="685"/>
      <c r="HAG311" s="685"/>
      <c r="HAH311" s="685"/>
      <c r="HAI311" s="685"/>
      <c r="HAJ311" s="685"/>
      <c r="HAK311" s="685"/>
      <c r="HAL311" s="685"/>
      <c r="HAM311" s="685"/>
      <c r="HAN311" s="685"/>
      <c r="HAO311" s="685"/>
      <c r="HAP311" s="685"/>
      <c r="HAQ311" s="685"/>
      <c r="HAR311" s="685"/>
      <c r="HAS311" s="685"/>
      <c r="HAT311" s="685"/>
      <c r="HAU311" s="685"/>
      <c r="HAV311" s="685"/>
      <c r="HAW311" s="685"/>
      <c r="HAX311" s="685"/>
      <c r="HAY311" s="685"/>
      <c r="HAZ311" s="685"/>
      <c r="HBA311" s="685"/>
      <c r="HBB311" s="685"/>
      <c r="HBC311" s="685"/>
      <c r="HBD311" s="685"/>
      <c r="HBE311" s="685"/>
      <c r="HBF311" s="685"/>
      <c r="HBG311" s="685"/>
      <c r="HBH311" s="685"/>
      <c r="HBI311" s="685"/>
      <c r="HBJ311" s="685"/>
      <c r="HBK311" s="685"/>
      <c r="HBL311" s="685"/>
      <c r="HBM311" s="685"/>
      <c r="HBN311" s="685"/>
      <c r="HBO311" s="685"/>
      <c r="HBP311" s="685"/>
      <c r="HBQ311" s="685"/>
      <c r="HBR311" s="685"/>
      <c r="HBS311" s="685"/>
      <c r="HBT311" s="685"/>
      <c r="HBU311" s="685"/>
      <c r="HBV311" s="685"/>
      <c r="HBW311" s="685"/>
      <c r="HBX311" s="685"/>
      <c r="HBY311" s="685"/>
      <c r="HBZ311" s="685"/>
      <c r="HCA311" s="685"/>
      <c r="HCB311" s="685"/>
      <c r="HCC311" s="685"/>
      <c r="HCD311" s="685"/>
      <c r="HCE311" s="685"/>
      <c r="HCF311" s="685"/>
      <c r="HCG311" s="685"/>
      <c r="HCH311" s="685"/>
      <c r="HCI311" s="685"/>
      <c r="HCJ311" s="685"/>
      <c r="HCK311" s="685"/>
      <c r="HCL311" s="685"/>
      <c r="HCM311" s="685"/>
      <c r="HCN311" s="685"/>
      <c r="HCO311" s="685"/>
      <c r="HCP311" s="685"/>
      <c r="HCQ311" s="685"/>
      <c r="HCR311" s="685"/>
      <c r="HCS311" s="685"/>
      <c r="HCT311" s="685"/>
      <c r="HCU311" s="685"/>
      <c r="HCV311" s="685"/>
      <c r="HCW311" s="685"/>
      <c r="HCX311" s="685"/>
      <c r="HCY311" s="685"/>
      <c r="HCZ311" s="685"/>
      <c r="HDA311" s="685"/>
      <c r="HDB311" s="685"/>
      <c r="HDC311" s="685"/>
      <c r="HDD311" s="685"/>
      <c r="HDE311" s="685"/>
      <c r="HDF311" s="685"/>
      <c r="HDG311" s="685"/>
      <c r="HDH311" s="685"/>
      <c r="HDI311" s="685"/>
      <c r="HDJ311" s="685"/>
      <c r="HDK311" s="685"/>
      <c r="HDL311" s="685"/>
      <c r="HDM311" s="685"/>
      <c r="HDN311" s="685"/>
      <c r="HDO311" s="685"/>
      <c r="HDP311" s="685"/>
      <c r="HDQ311" s="685"/>
      <c r="HDR311" s="685"/>
      <c r="HDS311" s="685"/>
      <c r="HDT311" s="685"/>
      <c r="HDU311" s="685"/>
      <c r="HDV311" s="685"/>
      <c r="HDW311" s="685"/>
      <c r="HDX311" s="685"/>
      <c r="HDY311" s="685"/>
      <c r="HDZ311" s="685"/>
      <c r="HEA311" s="685"/>
      <c r="HEB311" s="685"/>
      <c r="HEC311" s="685"/>
      <c r="HED311" s="685"/>
      <c r="HEE311" s="685"/>
      <c r="HEF311" s="685"/>
      <c r="HEG311" s="685"/>
      <c r="HEH311" s="685"/>
      <c r="HEI311" s="685"/>
      <c r="HEJ311" s="685"/>
      <c r="HEK311" s="685"/>
      <c r="HEL311" s="685"/>
      <c r="HEM311" s="685"/>
      <c r="HEN311" s="685"/>
      <c r="HEO311" s="685"/>
      <c r="HEP311" s="685"/>
      <c r="HEQ311" s="685"/>
      <c r="HER311" s="685"/>
      <c r="HES311" s="685"/>
      <c r="HET311" s="685"/>
      <c r="HEU311" s="685"/>
      <c r="HEV311" s="685"/>
      <c r="HEW311" s="685"/>
      <c r="HEX311" s="685"/>
      <c r="HEY311" s="685"/>
      <c r="HEZ311" s="685"/>
      <c r="HFA311" s="685"/>
      <c r="HFB311" s="685"/>
      <c r="HFC311" s="685"/>
      <c r="HFD311" s="685"/>
      <c r="HFE311" s="685"/>
      <c r="HFF311" s="685"/>
      <c r="HFG311" s="685"/>
      <c r="HFH311" s="685"/>
      <c r="HFI311" s="685"/>
      <c r="HFJ311" s="685"/>
      <c r="HFK311" s="685"/>
      <c r="HFL311" s="685"/>
      <c r="HFM311" s="685"/>
      <c r="HFN311" s="685"/>
      <c r="HFO311" s="685"/>
      <c r="HFP311" s="685"/>
      <c r="HFQ311" s="685"/>
      <c r="HFR311" s="685"/>
      <c r="HFS311" s="685"/>
      <c r="HFT311" s="685"/>
      <c r="HFU311" s="685"/>
      <c r="HFV311" s="685"/>
      <c r="HFW311" s="685"/>
      <c r="HFX311" s="685"/>
      <c r="HFY311" s="685"/>
      <c r="HFZ311" s="685"/>
      <c r="HGA311" s="685"/>
      <c r="HGB311" s="685"/>
      <c r="HGC311" s="685"/>
      <c r="HGD311" s="685"/>
      <c r="HGE311" s="685"/>
      <c r="HGF311" s="685"/>
      <c r="HGG311" s="685"/>
      <c r="HGH311" s="685"/>
      <c r="HGI311" s="685"/>
      <c r="HGJ311" s="685"/>
      <c r="HGK311" s="685"/>
      <c r="HGL311" s="685"/>
      <c r="HGM311" s="685"/>
      <c r="HGN311" s="685"/>
      <c r="HGO311" s="685"/>
      <c r="HGP311" s="685"/>
      <c r="HGQ311" s="685"/>
      <c r="HGR311" s="685"/>
      <c r="HGS311" s="685"/>
      <c r="HGT311" s="685"/>
      <c r="HGU311" s="685"/>
      <c r="HGV311" s="685"/>
      <c r="HGW311" s="685"/>
      <c r="HGX311" s="685"/>
      <c r="HGY311" s="685"/>
      <c r="HGZ311" s="685"/>
      <c r="HHA311" s="685"/>
      <c r="HHB311" s="685"/>
      <c r="HHC311" s="685"/>
      <c r="HHD311" s="685"/>
      <c r="HHE311" s="685"/>
      <c r="HHF311" s="685"/>
      <c r="HHG311" s="685"/>
      <c r="HHH311" s="685"/>
      <c r="HHI311" s="685"/>
      <c r="HHJ311" s="685"/>
      <c r="HHK311" s="685"/>
      <c r="HHL311" s="685"/>
      <c r="HHM311" s="685"/>
      <c r="HHN311" s="685"/>
      <c r="HHO311" s="685"/>
      <c r="HHP311" s="685"/>
      <c r="HHQ311" s="685"/>
      <c r="HHR311" s="685"/>
      <c r="HHS311" s="685"/>
      <c r="HHT311" s="685"/>
      <c r="HHU311" s="685"/>
      <c r="HHV311" s="685"/>
      <c r="HHW311" s="685"/>
      <c r="HHX311" s="685"/>
      <c r="HHY311" s="685"/>
      <c r="HHZ311" s="685"/>
      <c r="HIA311" s="685"/>
      <c r="HIB311" s="685"/>
      <c r="HIC311" s="685"/>
      <c r="HID311" s="685"/>
      <c r="HIE311" s="685"/>
      <c r="HIF311" s="685"/>
      <c r="HIG311" s="685"/>
      <c r="HIH311" s="685"/>
      <c r="HII311" s="685"/>
      <c r="HIJ311" s="685"/>
      <c r="HIK311" s="685"/>
      <c r="HIL311" s="685"/>
      <c r="HIM311" s="685"/>
      <c r="HIN311" s="685"/>
      <c r="HIO311" s="685"/>
      <c r="HIP311" s="685"/>
      <c r="HIQ311" s="685"/>
      <c r="HIR311" s="685"/>
      <c r="HIS311" s="685"/>
      <c r="HIT311" s="685"/>
      <c r="HIU311" s="685"/>
      <c r="HIV311" s="685"/>
      <c r="HIW311" s="685"/>
      <c r="HIX311" s="685"/>
      <c r="HIY311" s="685"/>
      <c r="HIZ311" s="685"/>
      <c r="HJA311" s="685"/>
      <c r="HJB311" s="685"/>
      <c r="HJC311" s="685"/>
      <c r="HJD311" s="685"/>
      <c r="HJE311" s="685"/>
      <c r="HJF311" s="685"/>
      <c r="HJG311" s="685"/>
      <c r="HJH311" s="685"/>
      <c r="HJI311" s="685"/>
      <c r="HJJ311" s="685"/>
      <c r="HJK311" s="685"/>
      <c r="HJL311" s="685"/>
      <c r="HJM311" s="685"/>
      <c r="HJN311" s="685"/>
      <c r="HJO311" s="685"/>
      <c r="HJP311" s="685"/>
      <c r="HJQ311" s="685"/>
      <c r="HJR311" s="685"/>
      <c r="HJS311" s="685"/>
      <c r="HJT311" s="685"/>
      <c r="HJU311" s="685"/>
      <c r="HJV311" s="685"/>
      <c r="HJW311" s="685"/>
      <c r="HJX311" s="685"/>
      <c r="HJY311" s="685"/>
      <c r="HJZ311" s="685"/>
      <c r="HKA311" s="685"/>
      <c r="HKB311" s="685"/>
      <c r="HKC311" s="685"/>
      <c r="HKD311" s="685"/>
      <c r="HKE311" s="685"/>
      <c r="HKF311" s="685"/>
      <c r="HKG311" s="685"/>
      <c r="HKH311" s="685"/>
      <c r="HKI311" s="685"/>
      <c r="HKJ311" s="685"/>
      <c r="HKK311" s="685"/>
      <c r="HKL311" s="685"/>
      <c r="HKM311" s="685"/>
      <c r="HKN311" s="685"/>
      <c r="HKO311" s="685"/>
      <c r="HKP311" s="685"/>
      <c r="HKQ311" s="685"/>
      <c r="HKR311" s="685"/>
      <c r="HKS311" s="685"/>
      <c r="HKT311" s="685"/>
      <c r="HKU311" s="685"/>
      <c r="HKV311" s="685"/>
      <c r="HKW311" s="685"/>
      <c r="HKX311" s="685"/>
      <c r="HKY311" s="685"/>
      <c r="HKZ311" s="685"/>
      <c r="HLA311" s="685"/>
      <c r="HLB311" s="685"/>
      <c r="HLC311" s="685"/>
      <c r="HLD311" s="685"/>
      <c r="HLE311" s="685"/>
      <c r="HLF311" s="685"/>
      <c r="HLG311" s="685"/>
      <c r="HLH311" s="685"/>
      <c r="HLI311" s="685"/>
      <c r="HLJ311" s="685"/>
      <c r="HLK311" s="685"/>
      <c r="HLL311" s="685"/>
      <c r="HLM311" s="685"/>
      <c r="HLN311" s="685"/>
      <c r="HLO311" s="685"/>
      <c r="HLP311" s="685"/>
      <c r="HLQ311" s="685"/>
      <c r="HLR311" s="685"/>
      <c r="HLS311" s="685"/>
      <c r="HLT311" s="685"/>
      <c r="HLU311" s="685"/>
      <c r="HLV311" s="685"/>
      <c r="HLW311" s="685"/>
      <c r="HLX311" s="685"/>
      <c r="HLY311" s="685"/>
      <c r="HLZ311" s="685"/>
      <c r="HMA311" s="685"/>
      <c r="HMB311" s="685"/>
      <c r="HMC311" s="685"/>
      <c r="HMD311" s="685"/>
      <c r="HME311" s="685"/>
      <c r="HMF311" s="685"/>
      <c r="HMG311" s="685"/>
      <c r="HMH311" s="685"/>
      <c r="HMI311" s="685"/>
      <c r="HMJ311" s="685"/>
      <c r="HMK311" s="685"/>
      <c r="HML311" s="685"/>
      <c r="HMM311" s="685"/>
      <c r="HMN311" s="685"/>
      <c r="HMO311" s="685"/>
      <c r="HMP311" s="685"/>
      <c r="HMQ311" s="685"/>
      <c r="HMR311" s="685"/>
      <c r="HMS311" s="685"/>
      <c r="HMT311" s="685"/>
      <c r="HMU311" s="685"/>
      <c r="HMV311" s="685"/>
      <c r="HMW311" s="685"/>
      <c r="HMX311" s="685"/>
      <c r="HMY311" s="685"/>
      <c r="HMZ311" s="685"/>
      <c r="HNA311" s="685"/>
      <c r="HNB311" s="685"/>
      <c r="HNC311" s="685"/>
      <c r="HND311" s="685"/>
      <c r="HNE311" s="685"/>
      <c r="HNF311" s="685"/>
      <c r="HNG311" s="685"/>
      <c r="HNH311" s="685"/>
      <c r="HNI311" s="685"/>
      <c r="HNJ311" s="685"/>
      <c r="HNK311" s="685"/>
      <c r="HNL311" s="685"/>
      <c r="HNM311" s="685"/>
      <c r="HNN311" s="685"/>
      <c r="HNO311" s="685"/>
      <c r="HNP311" s="685"/>
      <c r="HNQ311" s="685"/>
      <c r="HNR311" s="685"/>
      <c r="HNS311" s="685"/>
      <c r="HNT311" s="685"/>
      <c r="HNU311" s="685"/>
      <c r="HNV311" s="685"/>
      <c r="HNW311" s="685"/>
      <c r="HNX311" s="685"/>
      <c r="HNY311" s="685"/>
      <c r="HNZ311" s="685"/>
      <c r="HOA311" s="685"/>
      <c r="HOB311" s="685"/>
      <c r="HOC311" s="685"/>
      <c r="HOD311" s="685"/>
      <c r="HOE311" s="685"/>
      <c r="HOF311" s="685"/>
      <c r="HOG311" s="685"/>
      <c r="HOH311" s="685"/>
      <c r="HOI311" s="685"/>
      <c r="HOJ311" s="685"/>
      <c r="HOK311" s="685"/>
      <c r="HOL311" s="685"/>
      <c r="HOM311" s="685"/>
      <c r="HON311" s="685"/>
      <c r="HOO311" s="685"/>
      <c r="HOP311" s="685"/>
      <c r="HOQ311" s="685"/>
      <c r="HOR311" s="685"/>
      <c r="HOS311" s="685"/>
      <c r="HOT311" s="685"/>
      <c r="HOU311" s="685"/>
      <c r="HOV311" s="685"/>
      <c r="HOW311" s="685"/>
      <c r="HOX311" s="685"/>
      <c r="HOY311" s="685"/>
      <c r="HOZ311" s="685"/>
      <c r="HPA311" s="685"/>
      <c r="HPB311" s="685"/>
      <c r="HPC311" s="685"/>
      <c r="HPD311" s="685"/>
      <c r="HPE311" s="685"/>
      <c r="HPF311" s="685"/>
      <c r="HPG311" s="685"/>
      <c r="HPH311" s="685"/>
      <c r="HPI311" s="685"/>
      <c r="HPJ311" s="685"/>
      <c r="HPK311" s="685"/>
      <c r="HPL311" s="685"/>
      <c r="HPM311" s="685"/>
      <c r="HPN311" s="685"/>
      <c r="HPO311" s="685"/>
      <c r="HPP311" s="685"/>
      <c r="HPQ311" s="685"/>
      <c r="HPR311" s="685"/>
      <c r="HPS311" s="685"/>
      <c r="HPT311" s="685"/>
      <c r="HPU311" s="685"/>
      <c r="HPV311" s="685"/>
      <c r="HPW311" s="685"/>
      <c r="HPX311" s="685"/>
      <c r="HPY311" s="685"/>
      <c r="HPZ311" s="685"/>
      <c r="HQA311" s="685"/>
      <c r="HQB311" s="685"/>
      <c r="HQC311" s="685"/>
      <c r="HQD311" s="685"/>
      <c r="HQE311" s="685"/>
      <c r="HQF311" s="685"/>
      <c r="HQG311" s="685"/>
      <c r="HQH311" s="685"/>
      <c r="HQI311" s="685"/>
      <c r="HQJ311" s="685"/>
      <c r="HQK311" s="685"/>
      <c r="HQL311" s="685"/>
      <c r="HQM311" s="685"/>
      <c r="HQN311" s="685"/>
      <c r="HQO311" s="685"/>
      <c r="HQP311" s="685"/>
      <c r="HQQ311" s="685"/>
      <c r="HQR311" s="685"/>
      <c r="HQS311" s="685"/>
      <c r="HQT311" s="685"/>
      <c r="HQU311" s="685"/>
      <c r="HQV311" s="685"/>
      <c r="HQW311" s="685"/>
      <c r="HQX311" s="685"/>
      <c r="HQY311" s="685"/>
      <c r="HQZ311" s="685"/>
      <c r="HRA311" s="685"/>
      <c r="HRB311" s="685"/>
      <c r="HRC311" s="685"/>
      <c r="HRD311" s="685"/>
      <c r="HRE311" s="685"/>
      <c r="HRF311" s="685"/>
      <c r="HRG311" s="685"/>
      <c r="HRH311" s="685"/>
      <c r="HRI311" s="685"/>
      <c r="HRJ311" s="685"/>
      <c r="HRK311" s="685"/>
      <c r="HRL311" s="685"/>
      <c r="HRM311" s="685"/>
      <c r="HRN311" s="685"/>
      <c r="HRO311" s="685"/>
      <c r="HRP311" s="685"/>
      <c r="HRQ311" s="685"/>
      <c r="HRR311" s="685"/>
      <c r="HRS311" s="685"/>
      <c r="HRT311" s="685"/>
      <c r="HRU311" s="685"/>
      <c r="HRV311" s="685"/>
      <c r="HRW311" s="685"/>
      <c r="HRX311" s="685"/>
      <c r="HRY311" s="685"/>
      <c r="HRZ311" s="685"/>
      <c r="HSA311" s="685"/>
      <c r="HSB311" s="685"/>
      <c r="HSC311" s="685"/>
      <c r="HSD311" s="685"/>
      <c r="HSE311" s="685"/>
      <c r="HSF311" s="685"/>
      <c r="HSG311" s="685"/>
      <c r="HSH311" s="685"/>
      <c r="HSI311" s="685"/>
      <c r="HSJ311" s="685"/>
      <c r="HSK311" s="685"/>
      <c r="HSL311" s="685"/>
      <c r="HSM311" s="685"/>
      <c r="HSN311" s="685"/>
      <c r="HSO311" s="685"/>
      <c r="HSP311" s="685"/>
      <c r="HSQ311" s="685"/>
      <c r="HSR311" s="685"/>
      <c r="HSS311" s="685"/>
      <c r="HST311" s="685"/>
      <c r="HSU311" s="685"/>
      <c r="HSV311" s="685"/>
      <c r="HSW311" s="685"/>
      <c r="HSX311" s="685"/>
      <c r="HSY311" s="685"/>
      <c r="HSZ311" s="685"/>
      <c r="HTA311" s="685"/>
      <c r="HTB311" s="685"/>
      <c r="HTC311" s="685"/>
      <c r="HTD311" s="685"/>
      <c r="HTE311" s="685"/>
      <c r="HTF311" s="685"/>
      <c r="HTG311" s="685"/>
      <c r="HTH311" s="685"/>
      <c r="HTI311" s="685"/>
      <c r="HTJ311" s="685"/>
      <c r="HTK311" s="685"/>
      <c r="HTL311" s="685"/>
      <c r="HTM311" s="685"/>
      <c r="HTN311" s="685"/>
      <c r="HTO311" s="685"/>
      <c r="HTP311" s="685"/>
      <c r="HTQ311" s="685"/>
      <c r="HTR311" s="685"/>
      <c r="HTS311" s="685"/>
      <c r="HTT311" s="685"/>
      <c r="HTU311" s="685"/>
      <c r="HTV311" s="685"/>
      <c r="HTW311" s="685"/>
      <c r="HTX311" s="685"/>
      <c r="HTY311" s="685"/>
      <c r="HTZ311" s="685"/>
      <c r="HUA311" s="685"/>
      <c r="HUB311" s="685"/>
      <c r="HUC311" s="685"/>
      <c r="HUD311" s="685"/>
      <c r="HUE311" s="685"/>
      <c r="HUF311" s="685"/>
      <c r="HUG311" s="685"/>
      <c r="HUH311" s="685"/>
      <c r="HUI311" s="685"/>
      <c r="HUJ311" s="685"/>
      <c r="HUK311" s="685"/>
      <c r="HUL311" s="685"/>
      <c r="HUM311" s="685"/>
      <c r="HUN311" s="685"/>
      <c r="HUO311" s="685"/>
      <c r="HUP311" s="685"/>
      <c r="HUQ311" s="685"/>
      <c r="HUR311" s="685"/>
      <c r="HUS311" s="685"/>
      <c r="HUT311" s="685"/>
      <c r="HUU311" s="685"/>
      <c r="HUV311" s="685"/>
      <c r="HUW311" s="685"/>
      <c r="HUX311" s="685"/>
      <c r="HUY311" s="685"/>
      <c r="HUZ311" s="685"/>
      <c r="HVA311" s="685"/>
      <c r="HVB311" s="685"/>
      <c r="HVC311" s="685"/>
      <c r="HVD311" s="685"/>
      <c r="HVE311" s="685"/>
      <c r="HVF311" s="685"/>
      <c r="HVG311" s="685"/>
      <c r="HVH311" s="685"/>
      <c r="HVI311" s="685"/>
      <c r="HVJ311" s="685"/>
      <c r="HVK311" s="685"/>
      <c r="HVL311" s="685"/>
      <c r="HVM311" s="685"/>
      <c r="HVN311" s="685"/>
      <c r="HVO311" s="685"/>
      <c r="HVP311" s="685"/>
      <c r="HVQ311" s="685"/>
      <c r="HVR311" s="685"/>
      <c r="HVS311" s="685"/>
      <c r="HVT311" s="685"/>
      <c r="HVU311" s="685"/>
      <c r="HVV311" s="685"/>
      <c r="HVW311" s="685"/>
      <c r="HVX311" s="685"/>
      <c r="HVY311" s="685"/>
      <c r="HVZ311" s="685"/>
      <c r="HWA311" s="685"/>
      <c r="HWB311" s="685"/>
      <c r="HWC311" s="685"/>
      <c r="HWD311" s="685"/>
      <c r="HWE311" s="685"/>
      <c r="HWF311" s="685"/>
      <c r="HWG311" s="685"/>
      <c r="HWH311" s="685"/>
      <c r="HWI311" s="685"/>
      <c r="HWJ311" s="685"/>
      <c r="HWK311" s="685"/>
      <c r="HWL311" s="685"/>
      <c r="HWM311" s="685"/>
      <c r="HWN311" s="685"/>
      <c r="HWO311" s="685"/>
      <c r="HWP311" s="685"/>
      <c r="HWQ311" s="685"/>
      <c r="HWR311" s="685"/>
      <c r="HWS311" s="685"/>
      <c r="HWT311" s="685"/>
      <c r="HWU311" s="685"/>
      <c r="HWV311" s="685"/>
      <c r="HWW311" s="685"/>
      <c r="HWX311" s="685"/>
      <c r="HWY311" s="685"/>
      <c r="HWZ311" s="685"/>
      <c r="HXA311" s="685"/>
      <c r="HXB311" s="685"/>
      <c r="HXC311" s="685"/>
      <c r="HXD311" s="685"/>
      <c r="HXE311" s="685"/>
      <c r="HXF311" s="685"/>
      <c r="HXG311" s="685"/>
      <c r="HXH311" s="685"/>
      <c r="HXI311" s="685"/>
      <c r="HXJ311" s="685"/>
      <c r="HXK311" s="685"/>
      <c r="HXL311" s="685"/>
      <c r="HXM311" s="685"/>
      <c r="HXN311" s="685"/>
      <c r="HXO311" s="685"/>
      <c r="HXP311" s="685"/>
      <c r="HXQ311" s="685"/>
      <c r="HXR311" s="685"/>
      <c r="HXS311" s="685"/>
      <c r="HXT311" s="685"/>
      <c r="HXU311" s="685"/>
      <c r="HXV311" s="685"/>
      <c r="HXW311" s="685"/>
      <c r="HXX311" s="685"/>
      <c r="HXY311" s="685"/>
      <c r="HXZ311" s="685"/>
      <c r="HYA311" s="685"/>
      <c r="HYB311" s="685"/>
      <c r="HYC311" s="685"/>
      <c r="HYD311" s="685"/>
      <c r="HYE311" s="685"/>
      <c r="HYF311" s="685"/>
      <c r="HYG311" s="685"/>
      <c r="HYH311" s="685"/>
      <c r="HYI311" s="685"/>
      <c r="HYJ311" s="685"/>
      <c r="HYK311" s="685"/>
      <c r="HYL311" s="685"/>
      <c r="HYM311" s="685"/>
      <c r="HYN311" s="685"/>
      <c r="HYO311" s="685"/>
      <c r="HYP311" s="685"/>
      <c r="HYQ311" s="685"/>
      <c r="HYR311" s="685"/>
      <c r="HYS311" s="685"/>
      <c r="HYT311" s="685"/>
      <c r="HYU311" s="685"/>
      <c r="HYV311" s="685"/>
      <c r="HYW311" s="685"/>
      <c r="HYX311" s="685"/>
      <c r="HYY311" s="685"/>
      <c r="HYZ311" s="685"/>
      <c r="HZA311" s="685"/>
      <c r="HZB311" s="685"/>
      <c r="HZC311" s="685"/>
      <c r="HZD311" s="685"/>
      <c r="HZE311" s="685"/>
      <c r="HZF311" s="685"/>
      <c r="HZG311" s="685"/>
      <c r="HZH311" s="685"/>
      <c r="HZI311" s="685"/>
      <c r="HZJ311" s="685"/>
      <c r="HZK311" s="685"/>
      <c r="HZL311" s="685"/>
      <c r="HZM311" s="685"/>
      <c r="HZN311" s="685"/>
      <c r="HZO311" s="685"/>
      <c r="HZP311" s="685"/>
      <c r="HZQ311" s="685"/>
      <c r="HZR311" s="685"/>
      <c r="HZS311" s="685"/>
      <c r="HZT311" s="685"/>
      <c r="HZU311" s="685"/>
      <c r="HZV311" s="685"/>
      <c r="HZW311" s="685"/>
      <c r="HZX311" s="685"/>
      <c r="HZY311" s="685"/>
      <c r="HZZ311" s="685"/>
      <c r="IAA311" s="685"/>
      <c r="IAB311" s="685"/>
      <c r="IAC311" s="685"/>
      <c r="IAD311" s="685"/>
      <c r="IAE311" s="685"/>
      <c r="IAF311" s="685"/>
      <c r="IAG311" s="685"/>
      <c r="IAH311" s="685"/>
      <c r="IAI311" s="685"/>
      <c r="IAJ311" s="685"/>
      <c r="IAK311" s="685"/>
      <c r="IAL311" s="685"/>
      <c r="IAM311" s="685"/>
      <c r="IAN311" s="685"/>
      <c r="IAO311" s="685"/>
      <c r="IAP311" s="685"/>
      <c r="IAQ311" s="685"/>
      <c r="IAR311" s="685"/>
      <c r="IAS311" s="685"/>
      <c r="IAT311" s="685"/>
      <c r="IAU311" s="685"/>
      <c r="IAV311" s="685"/>
      <c r="IAW311" s="685"/>
      <c r="IAX311" s="685"/>
      <c r="IAY311" s="685"/>
      <c r="IAZ311" s="685"/>
      <c r="IBA311" s="685"/>
      <c r="IBB311" s="685"/>
      <c r="IBC311" s="685"/>
      <c r="IBD311" s="685"/>
      <c r="IBE311" s="685"/>
      <c r="IBF311" s="685"/>
      <c r="IBG311" s="685"/>
      <c r="IBH311" s="685"/>
      <c r="IBI311" s="685"/>
      <c r="IBJ311" s="685"/>
      <c r="IBK311" s="685"/>
      <c r="IBL311" s="685"/>
      <c r="IBM311" s="685"/>
      <c r="IBN311" s="685"/>
      <c r="IBO311" s="685"/>
      <c r="IBP311" s="685"/>
      <c r="IBQ311" s="685"/>
      <c r="IBR311" s="685"/>
      <c r="IBS311" s="685"/>
      <c r="IBT311" s="685"/>
      <c r="IBU311" s="685"/>
      <c r="IBV311" s="685"/>
      <c r="IBW311" s="685"/>
      <c r="IBX311" s="685"/>
      <c r="IBY311" s="685"/>
      <c r="IBZ311" s="685"/>
      <c r="ICA311" s="685"/>
      <c r="ICB311" s="685"/>
      <c r="ICC311" s="685"/>
      <c r="ICD311" s="685"/>
      <c r="ICE311" s="685"/>
      <c r="ICF311" s="685"/>
      <c r="ICG311" s="685"/>
      <c r="ICH311" s="685"/>
      <c r="ICI311" s="685"/>
      <c r="ICJ311" s="685"/>
      <c r="ICK311" s="685"/>
      <c r="ICL311" s="685"/>
      <c r="ICM311" s="685"/>
      <c r="ICN311" s="685"/>
      <c r="ICO311" s="685"/>
      <c r="ICP311" s="685"/>
      <c r="ICQ311" s="685"/>
      <c r="ICR311" s="685"/>
      <c r="ICS311" s="685"/>
      <c r="ICT311" s="685"/>
      <c r="ICU311" s="685"/>
      <c r="ICV311" s="685"/>
      <c r="ICW311" s="685"/>
      <c r="ICX311" s="685"/>
      <c r="ICY311" s="685"/>
      <c r="ICZ311" s="685"/>
      <c r="IDA311" s="685"/>
      <c r="IDB311" s="685"/>
      <c r="IDC311" s="685"/>
      <c r="IDD311" s="685"/>
      <c r="IDE311" s="685"/>
      <c r="IDF311" s="685"/>
      <c r="IDG311" s="685"/>
      <c r="IDH311" s="685"/>
      <c r="IDI311" s="685"/>
      <c r="IDJ311" s="685"/>
      <c r="IDK311" s="685"/>
      <c r="IDL311" s="685"/>
      <c r="IDM311" s="685"/>
      <c r="IDN311" s="685"/>
      <c r="IDO311" s="685"/>
      <c r="IDP311" s="685"/>
      <c r="IDQ311" s="685"/>
      <c r="IDR311" s="685"/>
      <c r="IDS311" s="685"/>
      <c r="IDT311" s="685"/>
      <c r="IDU311" s="685"/>
      <c r="IDV311" s="685"/>
      <c r="IDW311" s="685"/>
      <c r="IDX311" s="685"/>
      <c r="IDY311" s="685"/>
      <c r="IDZ311" s="685"/>
      <c r="IEA311" s="685"/>
      <c r="IEB311" s="685"/>
      <c r="IEC311" s="685"/>
      <c r="IED311" s="685"/>
      <c r="IEE311" s="685"/>
      <c r="IEF311" s="685"/>
      <c r="IEG311" s="685"/>
      <c r="IEH311" s="685"/>
      <c r="IEI311" s="685"/>
      <c r="IEJ311" s="685"/>
      <c r="IEK311" s="685"/>
      <c r="IEL311" s="685"/>
      <c r="IEM311" s="685"/>
      <c r="IEN311" s="685"/>
      <c r="IEO311" s="685"/>
      <c r="IEP311" s="685"/>
      <c r="IEQ311" s="685"/>
      <c r="IER311" s="685"/>
      <c r="IES311" s="685"/>
      <c r="IET311" s="685"/>
      <c r="IEU311" s="685"/>
      <c r="IEV311" s="685"/>
      <c r="IEW311" s="685"/>
      <c r="IEX311" s="685"/>
      <c r="IEY311" s="685"/>
      <c r="IEZ311" s="685"/>
      <c r="IFA311" s="685"/>
      <c r="IFB311" s="685"/>
      <c r="IFC311" s="685"/>
      <c r="IFD311" s="685"/>
      <c r="IFE311" s="685"/>
      <c r="IFF311" s="685"/>
      <c r="IFG311" s="685"/>
      <c r="IFH311" s="685"/>
      <c r="IFI311" s="685"/>
      <c r="IFJ311" s="685"/>
      <c r="IFK311" s="685"/>
      <c r="IFL311" s="685"/>
      <c r="IFM311" s="685"/>
      <c r="IFN311" s="685"/>
      <c r="IFO311" s="685"/>
      <c r="IFP311" s="685"/>
      <c r="IFQ311" s="685"/>
      <c r="IFR311" s="685"/>
      <c r="IFS311" s="685"/>
      <c r="IFT311" s="685"/>
      <c r="IFU311" s="685"/>
      <c r="IFV311" s="685"/>
      <c r="IFW311" s="685"/>
      <c r="IFX311" s="685"/>
      <c r="IFY311" s="685"/>
      <c r="IFZ311" s="685"/>
      <c r="IGA311" s="685"/>
      <c r="IGB311" s="685"/>
      <c r="IGC311" s="685"/>
      <c r="IGD311" s="685"/>
      <c r="IGE311" s="685"/>
      <c r="IGF311" s="685"/>
      <c r="IGG311" s="685"/>
      <c r="IGH311" s="685"/>
      <c r="IGI311" s="685"/>
      <c r="IGJ311" s="685"/>
      <c r="IGK311" s="685"/>
      <c r="IGL311" s="685"/>
      <c r="IGM311" s="685"/>
      <c r="IGN311" s="685"/>
      <c r="IGO311" s="685"/>
      <c r="IGP311" s="685"/>
      <c r="IGQ311" s="685"/>
      <c r="IGR311" s="685"/>
      <c r="IGS311" s="685"/>
      <c r="IGT311" s="685"/>
      <c r="IGU311" s="685"/>
      <c r="IGV311" s="685"/>
      <c r="IGW311" s="685"/>
      <c r="IGX311" s="685"/>
      <c r="IGY311" s="685"/>
      <c r="IGZ311" s="685"/>
      <c r="IHA311" s="685"/>
      <c r="IHB311" s="685"/>
      <c r="IHC311" s="685"/>
      <c r="IHD311" s="685"/>
      <c r="IHE311" s="685"/>
      <c r="IHF311" s="685"/>
      <c r="IHG311" s="685"/>
      <c r="IHH311" s="685"/>
      <c r="IHI311" s="685"/>
      <c r="IHJ311" s="685"/>
      <c r="IHK311" s="685"/>
      <c r="IHL311" s="685"/>
      <c r="IHM311" s="685"/>
      <c r="IHN311" s="685"/>
      <c r="IHO311" s="685"/>
      <c r="IHP311" s="685"/>
      <c r="IHQ311" s="685"/>
      <c r="IHR311" s="685"/>
      <c r="IHS311" s="685"/>
      <c r="IHT311" s="685"/>
      <c r="IHU311" s="685"/>
      <c r="IHV311" s="685"/>
      <c r="IHW311" s="685"/>
      <c r="IHX311" s="685"/>
      <c r="IHY311" s="685"/>
      <c r="IHZ311" s="685"/>
      <c r="IIA311" s="685"/>
      <c r="IIB311" s="685"/>
      <c r="IIC311" s="685"/>
      <c r="IID311" s="685"/>
      <c r="IIE311" s="685"/>
      <c r="IIF311" s="685"/>
      <c r="IIG311" s="685"/>
      <c r="IIH311" s="685"/>
      <c r="III311" s="685"/>
      <c r="IIJ311" s="685"/>
      <c r="IIK311" s="685"/>
      <c r="IIL311" s="685"/>
      <c r="IIM311" s="685"/>
      <c r="IIN311" s="685"/>
      <c r="IIO311" s="685"/>
      <c r="IIP311" s="685"/>
      <c r="IIQ311" s="685"/>
      <c r="IIR311" s="685"/>
      <c r="IIS311" s="685"/>
      <c r="IIT311" s="685"/>
      <c r="IIU311" s="685"/>
      <c r="IIV311" s="685"/>
      <c r="IIW311" s="685"/>
      <c r="IIX311" s="685"/>
      <c r="IIY311" s="685"/>
      <c r="IIZ311" s="685"/>
      <c r="IJA311" s="685"/>
      <c r="IJB311" s="685"/>
      <c r="IJC311" s="685"/>
      <c r="IJD311" s="685"/>
      <c r="IJE311" s="685"/>
      <c r="IJF311" s="685"/>
      <c r="IJG311" s="685"/>
      <c r="IJH311" s="685"/>
      <c r="IJI311" s="685"/>
      <c r="IJJ311" s="685"/>
      <c r="IJK311" s="685"/>
      <c r="IJL311" s="685"/>
      <c r="IJM311" s="685"/>
      <c r="IJN311" s="685"/>
      <c r="IJO311" s="685"/>
      <c r="IJP311" s="685"/>
      <c r="IJQ311" s="685"/>
      <c r="IJR311" s="685"/>
      <c r="IJS311" s="685"/>
      <c r="IJT311" s="685"/>
      <c r="IJU311" s="685"/>
      <c r="IJV311" s="685"/>
      <c r="IJW311" s="685"/>
      <c r="IJX311" s="685"/>
      <c r="IJY311" s="685"/>
      <c r="IJZ311" s="685"/>
      <c r="IKA311" s="685"/>
      <c r="IKB311" s="685"/>
      <c r="IKC311" s="685"/>
      <c r="IKD311" s="685"/>
      <c r="IKE311" s="685"/>
      <c r="IKF311" s="685"/>
      <c r="IKG311" s="685"/>
      <c r="IKH311" s="685"/>
      <c r="IKI311" s="685"/>
      <c r="IKJ311" s="685"/>
      <c r="IKK311" s="685"/>
      <c r="IKL311" s="685"/>
      <c r="IKM311" s="685"/>
      <c r="IKN311" s="685"/>
      <c r="IKO311" s="685"/>
      <c r="IKP311" s="685"/>
      <c r="IKQ311" s="685"/>
      <c r="IKR311" s="685"/>
      <c r="IKS311" s="685"/>
      <c r="IKT311" s="685"/>
      <c r="IKU311" s="685"/>
      <c r="IKV311" s="685"/>
      <c r="IKW311" s="685"/>
      <c r="IKX311" s="685"/>
      <c r="IKY311" s="685"/>
      <c r="IKZ311" s="685"/>
      <c r="ILA311" s="685"/>
      <c r="ILB311" s="685"/>
      <c r="ILC311" s="685"/>
      <c r="ILD311" s="685"/>
      <c r="ILE311" s="685"/>
      <c r="ILF311" s="685"/>
      <c r="ILG311" s="685"/>
      <c r="ILH311" s="685"/>
      <c r="ILI311" s="685"/>
      <c r="ILJ311" s="685"/>
      <c r="ILK311" s="685"/>
      <c r="ILL311" s="685"/>
      <c r="ILM311" s="685"/>
      <c r="ILN311" s="685"/>
      <c r="ILO311" s="685"/>
      <c r="ILP311" s="685"/>
      <c r="ILQ311" s="685"/>
      <c r="ILR311" s="685"/>
      <c r="ILS311" s="685"/>
      <c r="ILT311" s="685"/>
      <c r="ILU311" s="685"/>
      <c r="ILV311" s="685"/>
      <c r="ILW311" s="685"/>
      <c r="ILX311" s="685"/>
      <c r="ILY311" s="685"/>
      <c r="ILZ311" s="685"/>
      <c r="IMA311" s="685"/>
      <c r="IMB311" s="685"/>
      <c r="IMC311" s="685"/>
      <c r="IMD311" s="685"/>
      <c r="IME311" s="685"/>
      <c r="IMF311" s="685"/>
      <c r="IMG311" s="685"/>
      <c r="IMH311" s="685"/>
      <c r="IMI311" s="685"/>
      <c r="IMJ311" s="685"/>
      <c r="IMK311" s="685"/>
      <c r="IML311" s="685"/>
      <c r="IMM311" s="685"/>
      <c r="IMN311" s="685"/>
      <c r="IMO311" s="685"/>
      <c r="IMP311" s="685"/>
      <c r="IMQ311" s="685"/>
      <c r="IMR311" s="685"/>
      <c r="IMS311" s="685"/>
      <c r="IMT311" s="685"/>
      <c r="IMU311" s="685"/>
      <c r="IMV311" s="685"/>
      <c r="IMW311" s="685"/>
      <c r="IMX311" s="685"/>
      <c r="IMY311" s="685"/>
      <c r="IMZ311" s="685"/>
      <c r="INA311" s="685"/>
      <c r="INB311" s="685"/>
      <c r="INC311" s="685"/>
      <c r="IND311" s="685"/>
      <c r="INE311" s="685"/>
      <c r="INF311" s="685"/>
      <c r="ING311" s="685"/>
      <c r="INH311" s="685"/>
      <c r="INI311" s="685"/>
      <c r="INJ311" s="685"/>
      <c r="INK311" s="685"/>
      <c r="INL311" s="685"/>
      <c r="INM311" s="685"/>
      <c r="INN311" s="685"/>
      <c r="INO311" s="685"/>
      <c r="INP311" s="685"/>
      <c r="INQ311" s="685"/>
      <c r="INR311" s="685"/>
      <c r="INS311" s="685"/>
      <c r="INT311" s="685"/>
      <c r="INU311" s="685"/>
      <c r="INV311" s="685"/>
      <c r="INW311" s="685"/>
      <c r="INX311" s="685"/>
      <c r="INY311" s="685"/>
      <c r="INZ311" s="685"/>
      <c r="IOA311" s="685"/>
      <c r="IOB311" s="685"/>
      <c r="IOC311" s="685"/>
      <c r="IOD311" s="685"/>
      <c r="IOE311" s="685"/>
      <c r="IOF311" s="685"/>
      <c r="IOG311" s="685"/>
      <c r="IOH311" s="685"/>
      <c r="IOI311" s="685"/>
      <c r="IOJ311" s="685"/>
      <c r="IOK311" s="685"/>
      <c r="IOL311" s="685"/>
      <c r="IOM311" s="685"/>
      <c r="ION311" s="685"/>
      <c r="IOO311" s="685"/>
      <c r="IOP311" s="685"/>
      <c r="IOQ311" s="685"/>
      <c r="IOR311" s="685"/>
      <c r="IOS311" s="685"/>
      <c r="IOT311" s="685"/>
      <c r="IOU311" s="685"/>
      <c r="IOV311" s="685"/>
      <c r="IOW311" s="685"/>
      <c r="IOX311" s="685"/>
      <c r="IOY311" s="685"/>
      <c r="IOZ311" s="685"/>
      <c r="IPA311" s="685"/>
      <c r="IPB311" s="685"/>
      <c r="IPC311" s="685"/>
      <c r="IPD311" s="685"/>
      <c r="IPE311" s="685"/>
      <c r="IPF311" s="685"/>
      <c r="IPG311" s="685"/>
      <c r="IPH311" s="685"/>
      <c r="IPI311" s="685"/>
      <c r="IPJ311" s="685"/>
      <c r="IPK311" s="685"/>
      <c r="IPL311" s="685"/>
      <c r="IPM311" s="685"/>
      <c r="IPN311" s="685"/>
      <c r="IPO311" s="685"/>
      <c r="IPP311" s="685"/>
      <c r="IPQ311" s="685"/>
      <c r="IPR311" s="685"/>
      <c r="IPS311" s="685"/>
      <c r="IPT311" s="685"/>
      <c r="IPU311" s="685"/>
      <c r="IPV311" s="685"/>
      <c r="IPW311" s="685"/>
      <c r="IPX311" s="685"/>
      <c r="IPY311" s="685"/>
      <c r="IPZ311" s="685"/>
      <c r="IQA311" s="685"/>
      <c r="IQB311" s="685"/>
      <c r="IQC311" s="685"/>
      <c r="IQD311" s="685"/>
      <c r="IQE311" s="685"/>
      <c r="IQF311" s="685"/>
      <c r="IQG311" s="685"/>
      <c r="IQH311" s="685"/>
      <c r="IQI311" s="685"/>
      <c r="IQJ311" s="685"/>
      <c r="IQK311" s="685"/>
      <c r="IQL311" s="685"/>
      <c r="IQM311" s="685"/>
      <c r="IQN311" s="685"/>
      <c r="IQO311" s="685"/>
      <c r="IQP311" s="685"/>
      <c r="IQQ311" s="685"/>
      <c r="IQR311" s="685"/>
      <c r="IQS311" s="685"/>
      <c r="IQT311" s="685"/>
      <c r="IQU311" s="685"/>
      <c r="IQV311" s="685"/>
      <c r="IQW311" s="685"/>
      <c r="IQX311" s="685"/>
      <c r="IQY311" s="685"/>
      <c r="IQZ311" s="685"/>
      <c r="IRA311" s="685"/>
      <c r="IRB311" s="685"/>
      <c r="IRC311" s="685"/>
      <c r="IRD311" s="685"/>
      <c r="IRE311" s="685"/>
      <c r="IRF311" s="685"/>
      <c r="IRG311" s="685"/>
      <c r="IRH311" s="685"/>
      <c r="IRI311" s="685"/>
      <c r="IRJ311" s="685"/>
      <c r="IRK311" s="685"/>
      <c r="IRL311" s="685"/>
      <c r="IRM311" s="685"/>
      <c r="IRN311" s="685"/>
      <c r="IRO311" s="685"/>
      <c r="IRP311" s="685"/>
      <c r="IRQ311" s="685"/>
      <c r="IRR311" s="685"/>
      <c r="IRS311" s="685"/>
      <c r="IRT311" s="685"/>
      <c r="IRU311" s="685"/>
      <c r="IRV311" s="685"/>
      <c r="IRW311" s="685"/>
      <c r="IRX311" s="685"/>
      <c r="IRY311" s="685"/>
      <c r="IRZ311" s="685"/>
      <c r="ISA311" s="685"/>
      <c r="ISB311" s="685"/>
      <c r="ISC311" s="685"/>
      <c r="ISD311" s="685"/>
      <c r="ISE311" s="685"/>
      <c r="ISF311" s="685"/>
      <c r="ISG311" s="685"/>
      <c r="ISH311" s="685"/>
      <c r="ISI311" s="685"/>
      <c r="ISJ311" s="685"/>
      <c r="ISK311" s="685"/>
      <c r="ISL311" s="685"/>
      <c r="ISM311" s="685"/>
      <c r="ISN311" s="685"/>
      <c r="ISO311" s="685"/>
      <c r="ISP311" s="685"/>
      <c r="ISQ311" s="685"/>
      <c r="ISR311" s="685"/>
      <c r="ISS311" s="685"/>
      <c r="IST311" s="685"/>
      <c r="ISU311" s="685"/>
      <c r="ISV311" s="685"/>
      <c r="ISW311" s="685"/>
      <c r="ISX311" s="685"/>
      <c r="ISY311" s="685"/>
      <c r="ISZ311" s="685"/>
      <c r="ITA311" s="685"/>
      <c r="ITB311" s="685"/>
      <c r="ITC311" s="685"/>
      <c r="ITD311" s="685"/>
      <c r="ITE311" s="685"/>
      <c r="ITF311" s="685"/>
      <c r="ITG311" s="685"/>
      <c r="ITH311" s="685"/>
      <c r="ITI311" s="685"/>
      <c r="ITJ311" s="685"/>
      <c r="ITK311" s="685"/>
      <c r="ITL311" s="685"/>
      <c r="ITM311" s="685"/>
      <c r="ITN311" s="685"/>
      <c r="ITO311" s="685"/>
      <c r="ITP311" s="685"/>
      <c r="ITQ311" s="685"/>
      <c r="ITR311" s="685"/>
      <c r="ITS311" s="685"/>
      <c r="ITT311" s="685"/>
      <c r="ITU311" s="685"/>
      <c r="ITV311" s="685"/>
      <c r="ITW311" s="685"/>
      <c r="ITX311" s="685"/>
      <c r="ITY311" s="685"/>
      <c r="ITZ311" s="685"/>
      <c r="IUA311" s="685"/>
      <c r="IUB311" s="685"/>
      <c r="IUC311" s="685"/>
      <c r="IUD311" s="685"/>
      <c r="IUE311" s="685"/>
      <c r="IUF311" s="685"/>
      <c r="IUG311" s="685"/>
      <c r="IUH311" s="685"/>
      <c r="IUI311" s="685"/>
      <c r="IUJ311" s="685"/>
      <c r="IUK311" s="685"/>
      <c r="IUL311" s="685"/>
      <c r="IUM311" s="685"/>
      <c r="IUN311" s="685"/>
      <c r="IUO311" s="685"/>
      <c r="IUP311" s="685"/>
      <c r="IUQ311" s="685"/>
      <c r="IUR311" s="685"/>
      <c r="IUS311" s="685"/>
      <c r="IUT311" s="685"/>
      <c r="IUU311" s="685"/>
      <c r="IUV311" s="685"/>
      <c r="IUW311" s="685"/>
      <c r="IUX311" s="685"/>
      <c r="IUY311" s="685"/>
      <c r="IUZ311" s="685"/>
      <c r="IVA311" s="685"/>
      <c r="IVB311" s="685"/>
      <c r="IVC311" s="685"/>
      <c r="IVD311" s="685"/>
      <c r="IVE311" s="685"/>
      <c r="IVF311" s="685"/>
      <c r="IVG311" s="685"/>
      <c r="IVH311" s="685"/>
      <c r="IVI311" s="685"/>
      <c r="IVJ311" s="685"/>
      <c r="IVK311" s="685"/>
      <c r="IVL311" s="685"/>
      <c r="IVM311" s="685"/>
      <c r="IVN311" s="685"/>
      <c r="IVO311" s="685"/>
      <c r="IVP311" s="685"/>
      <c r="IVQ311" s="685"/>
      <c r="IVR311" s="685"/>
      <c r="IVS311" s="685"/>
      <c r="IVT311" s="685"/>
      <c r="IVU311" s="685"/>
      <c r="IVV311" s="685"/>
      <c r="IVW311" s="685"/>
      <c r="IVX311" s="685"/>
      <c r="IVY311" s="685"/>
      <c r="IVZ311" s="685"/>
      <c r="IWA311" s="685"/>
      <c r="IWB311" s="685"/>
      <c r="IWC311" s="685"/>
      <c r="IWD311" s="685"/>
      <c r="IWE311" s="685"/>
      <c r="IWF311" s="685"/>
      <c r="IWG311" s="685"/>
      <c r="IWH311" s="685"/>
      <c r="IWI311" s="685"/>
      <c r="IWJ311" s="685"/>
      <c r="IWK311" s="685"/>
      <c r="IWL311" s="685"/>
      <c r="IWM311" s="685"/>
      <c r="IWN311" s="685"/>
      <c r="IWO311" s="685"/>
      <c r="IWP311" s="685"/>
      <c r="IWQ311" s="685"/>
      <c r="IWR311" s="685"/>
      <c r="IWS311" s="685"/>
      <c r="IWT311" s="685"/>
      <c r="IWU311" s="685"/>
      <c r="IWV311" s="685"/>
      <c r="IWW311" s="685"/>
      <c r="IWX311" s="685"/>
      <c r="IWY311" s="685"/>
      <c r="IWZ311" s="685"/>
      <c r="IXA311" s="685"/>
      <c r="IXB311" s="685"/>
      <c r="IXC311" s="685"/>
      <c r="IXD311" s="685"/>
      <c r="IXE311" s="685"/>
      <c r="IXF311" s="685"/>
      <c r="IXG311" s="685"/>
      <c r="IXH311" s="685"/>
      <c r="IXI311" s="685"/>
      <c r="IXJ311" s="685"/>
      <c r="IXK311" s="685"/>
      <c r="IXL311" s="685"/>
      <c r="IXM311" s="685"/>
      <c r="IXN311" s="685"/>
      <c r="IXO311" s="685"/>
      <c r="IXP311" s="685"/>
      <c r="IXQ311" s="685"/>
      <c r="IXR311" s="685"/>
      <c r="IXS311" s="685"/>
      <c r="IXT311" s="685"/>
      <c r="IXU311" s="685"/>
      <c r="IXV311" s="685"/>
      <c r="IXW311" s="685"/>
      <c r="IXX311" s="685"/>
      <c r="IXY311" s="685"/>
      <c r="IXZ311" s="685"/>
      <c r="IYA311" s="685"/>
      <c r="IYB311" s="685"/>
      <c r="IYC311" s="685"/>
      <c r="IYD311" s="685"/>
      <c r="IYE311" s="685"/>
      <c r="IYF311" s="685"/>
      <c r="IYG311" s="685"/>
      <c r="IYH311" s="685"/>
      <c r="IYI311" s="685"/>
      <c r="IYJ311" s="685"/>
      <c r="IYK311" s="685"/>
      <c r="IYL311" s="685"/>
      <c r="IYM311" s="685"/>
      <c r="IYN311" s="685"/>
      <c r="IYO311" s="685"/>
      <c r="IYP311" s="685"/>
      <c r="IYQ311" s="685"/>
      <c r="IYR311" s="685"/>
      <c r="IYS311" s="685"/>
      <c r="IYT311" s="685"/>
      <c r="IYU311" s="685"/>
      <c r="IYV311" s="685"/>
      <c r="IYW311" s="685"/>
      <c r="IYX311" s="685"/>
      <c r="IYY311" s="685"/>
      <c r="IYZ311" s="685"/>
      <c r="IZA311" s="685"/>
      <c r="IZB311" s="685"/>
      <c r="IZC311" s="685"/>
      <c r="IZD311" s="685"/>
      <c r="IZE311" s="685"/>
      <c r="IZF311" s="685"/>
      <c r="IZG311" s="685"/>
      <c r="IZH311" s="685"/>
      <c r="IZI311" s="685"/>
      <c r="IZJ311" s="685"/>
      <c r="IZK311" s="685"/>
      <c r="IZL311" s="685"/>
      <c r="IZM311" s="685"/>
      <c r="IZN311" s="685"/>
      <c r="IZO311" s="685"/>
      <c r="IZP311" s="685"/>
      <c r="IZQ311" s="685"/>
      <c r="IZR311" s="685"/>
      <c r="IZS311" s="685"/>
      <c r="IZT311" s="685"/>
      <c r="IZU311" s="685"/>
      <c r="IZV311" s="685"/>
      <c r="IZW311" s="685"/>
      <c r="IZX311" s="685"/>
      <c r="IZY311" s="685"/>
      <c r="IZZ311" s="685"/>
      <c r="JAA311" s="685"/>
      <c r="JAB311" s="685"/>
      <c r="JAC311" s="685"/>
      <c r="JAD311" s="685"/>
      <c r="JAE311" s="685"/>
      <c r="JAF311" s="685"/>
      <c r="JAG311" s="685"/>
      <c r="JAH311" s="685"/>
      <c r="JAI311" s="685"/>
      <c r="JAJ311" s="685"/>
      <c r="JAK311" s="685"/>
      <c r="JAL311" s="685"/>
      <c r="JAM311" s="685"/>
      <c r="JAN311" s="685"/>
      <c r="JAO311" s="685"/>
      <c r="JAP311" s="685"/>
      <c r="JAQ311" s="685"/>
      <c r="JAR311" s="685"/>
      <c r="JAS311" s="685"/>
      <c r="JAT311" s="685"/>
      <c r="JAU311" s="685"/>
      <c r="JAV311" s="685"/>
      <c r="JAW311" s="685"/>
      <c r="JAX311" s="685"/>
      <c r="JAY311" s="685"/>
      <c r="JAZ311" s="685"/>
      <c r="JBA311" s="685"/>
      <c r="JBB311" s="685"/>
      <c r="JBC311" s="685"/>
      <c r="JBD311" s="685"/>
      <c r="JBE311" s="685"/>
      <c r="JBF311" s="685"/>
      <c r="JBG311" s="685"/>
      <c r="JBH311" s="685"/>
      <c r="JBI311" s="685"/>
      <c r="JBJ311" s="685"/>
      <c r="JBK311" s="685"/>
      <c r="JBL311" s="685"/>
      <c r="JBM311" s="685"/>
      <c r="JBN311" s="685"/>
      <c r="JBO311" s="685"/>
      <c r="JBP311" s="685"/>
      <c r="JBQ311" s="685"/>
      <c r="JBR311" s="685"/>
      <c r="JBS311" s="685"/>
      <c r="JBT311" s="685"/>
      <c r="JBU311" s="685"/>
      <c r="JBV311" s="685"/>
      <c r="JBW311" s="685"/>
      <c r="JBX311" s="685"/>
      <c r="JBY311" s="685"/>
      <c r="JBZ311" s="685"/>
      <c r="JCA311" s="685"/>
      <c r="JCB311" s="685"/>
      <c r="JCC311" s="685"/>
      <c r="JCD311" s="685"/>
      <c r="JCE311" s="685"/>
      <c r="JCF311" s="685"/>
      <c r="JCG311" s="685"/>
      <c r="JCH311" s="685"/>
      <c r="JCI311" s="685"/>
      <c r="JCJ311" s="685"/>
      <c r="JCK311" s="685"/>
      <c r="JCL311" s="685"/>
      <c r="JCM311" s="685"/>
      <c r="JCN311" s="685"/>
      <c r="JCO311" s="685"/>
      <c r="JCP311" s="685"/>
      <c r="JCQ311" s="685"/>
      <c r="JCR311" s="685"/>
      <c r="JCS311" s="685"/>
      <c r="JCT311" s="685"/>
      <c r="JCU311" s="685"/>
      <c r="JCV311" s="685"/>
      <c r="JCW311" s="685"/>
      <c r="JCX311" s="685"/>
      <c r="JCY311" s="685"/>
      <c r="JCZ311" s="685"/>
      <c r="JDA311" s="685"/>
      <c r="JDB311" s="685"/>
      <c r="JDC311" s="685"/>
      <c r="JDD311" s="685"/>
      <c r="JDE311" s="685"/>
      <c r="JDF311" s="685"/>
      <c r="JDG311" s="685"/>
      <c r="JDH311" s="685"/>
      <c r="JDI311" s="685"/>
      <c r="JDJ311" s="685"/>
      <c r="JDK311" s="685"/>
      <c r="JDL311" s="685"/>
      <c r="JDM311" s="685"/>
      <c r="JDN311" s="685"/>
      <c r="JDO311" s="685"/>
      <c r="JDP311" s="685"/>
      <c r="JDQ311" s="685"/>
      <c r="JDR311" s="685"/>
      <c r="JDS311" s="685"/>
      <c r="JDT311" s="685"/>
      <c r="JDU311" s="685"/>
      <c r="JDV311" s="685"/>
      <c r="JDW311" s="685"/>
      <c r="JDX311" s="685"/>
      <c r="JDY311" s="685"/>
      <c r="JDZ311" s="685"/>
      <c r="JEA311" s="685"/>
      <c r="JEB311" s="685"/>
      <c r="JEC311" s="685"/>
      <c r="JED311" s="685"/>
      <c r="JEE311" s="685"/>
      <c r="JEF311" s="685"/>
      <c r="JEG311" s="685"/>
      <c r="JEH311" s="685"/>
      <c r="JEI311" s="685"/>
      <c r="JEJ311" s="685"/>
      <c r="JEK311" s="685"/>
      <c r="JEL311" s="685"/>
      <c r="JEM311" s="685"/>
      <c r="JEN311" s="685"/>
      <c r="JEO311" s="685"/>
      <c r="JEP311" s="685"/>
      <c r="JEQ311" s="685"/>
      <c r="JER311" s="685"/>
      <c r="JES311" s="685"/>
      <c r="JET311" s="685"/>
      <c r="JEU311" s="685"/>
      <c r="JEV311" s="685"/>
      <c r="JEW311" s="685"/>
      <c r="JEX311" s="685"/>
      <c r="JEY311" s="685"/>
      <c r="JEZ311" s="685"/>
      <c r="JFA311" s="685"/>
      <c r="JFB311" s="685"/>
      <c r="JFC311" s="685"/>
      <c r="JFD311" s="685"/>
      <c r="JFE311" s="685"/>
      <c r="JFF311" s="685"/>
      <c r="JFG311" s="685"/>
      <c r="JFH311" s="685"/>
      <c r="JFI311" s="685"/>
      <c r="JFJ311" s="685"/>
      <c r="JFK311" s="685"/>
      <c r="JFL311" s="685"/>
      <c r="JFM311" s="685"/>
      <c r="JFN311" s="685"/>
      <c r="JFO311" s="685"/>
      <c r="JFP311" s="685"/>
      <c r="JFQ311" s="685"/>
      <c r="JFR311" s="685"/>
      <c r="JFS311" s="685"/>
      <c r="JFT311" s="685"/>
      <c r="JFU311" s="685"/>
      <c r="JFV311" s="685"/>
      <c r="JFW311" s="685"/>
      <c r="JFX311" s="685"/>
      <c r="JFY311" s="685"/>
      <c r="JFZ311" s="685"/>
      <c r="JGA311" s="685"/>
      <c r="JGB311" s="685"/>
      <c r="JGC311" s="685"/>
      <c r="JGD311" s="685"/>
      <c r="JGE311" s="685"/>
      <c r="JGF311" s="685"/>
      <c r="JGG311" s="685"/>
      <c r="JGH311" s="685"/>
      <c r="JGI311" s="685"/>
      <c r="JGJ311" s="685"/>
      <c r="JGK311" s="685"/>
      <c r="JGL311" s="685"/>
      <c r="JGM311" s="685"/>
      <c r="JGN311" s="685"/>
      <c r="JGO311" s="685"/>
      <c r="JGP311" s="685"/>
      <c r="JGQ311" s="685"/>
      <c r="JGR311" s="685"/>
      <c r="JGS311" s="685"/>
      <c r="JGT311" s="685"/>
      <c r="JGU311" s="685"/>
      <c r="JGV311" s="685"/>
      <c r="JGW311" s="685"/>
      <c r="JGX311" s="685"/>
      <c r="JGY311" s="685"/>
      <c r="JGZ311" s="685"/>
      <c r="JHA311" s="685"/>
      <c r="JHB311" s="685"/>
      <c r="JHC311" s="685"/>
      <c r="JHD311" s="685"/>
      <c r="JHE311" s="685"/>
      <c r="JHF311" s="685"/>
      <c r="JHG311" s="685"/>
      <c r="JHH311" s="685"/>
      <c r="JHI311" s="685"/>
      <c r="JHJ311" s="685"/>
      <c r="JHK311" s="685"/>
      <c r="JHL311" s="685"/>
      <c r="JHM311" s="685"/>
      <c r="JHN311" s="685"/>
      <c r="JHO311" s="685"/>
      <c r="JHP311" s="685"/>
      <c r="JHQ311" s="685"/>
      <c r="JHR311" s="685"/>
      <c r="JHS311" s="685"/>
      <c r="JHT311" s="685"/>
      <c r="JHU311" s="685"/>
      <c r="JHV311" s="685"/>
      <c r="JHW311" s="685"/>
      <c r="JHX311" s="685"/>
      <c r="JHY311" s="685"/>
      <c r="JHZ311" s="685"/>
      <c r="JIA311" s="685"/>
      <c r="JIB311" s="685"/>
      <c r="JIC311" s="685"/>
      <c r="JID311" s="685"/>
      <c r="JIE311" s="685"/>
      <c r="JIF311" s="685"/>
      <c r="JIG311" s="685"/>
      <c r="JIH311" s="685"/>
      <c r="JII311" s="685"/>
      <c r="JIJ311" s="685"/>
      <c r="JIK311" s="685"/>
      <c r="JIL311" s="685"/>
      <c r="JIM311" s="685"/>
      <c r="JIN311" s="685"/>
      <c r="JIO311" s="685"/>
      <c r="JIP311" s="685"/>
      <c r="JIQ311" s="685"/>
      <c r="JIR311" s="685"/>
      <c r="JIS311" s="685"/>
      <c r="JIT311" s="685"/>
      <c r="JIU311" s="685"/>
      <c r="JIV311" s="685"/>
      <c r="JIW311" s="685"/>
      <c r="JIX311" s="685"/>
      <c r="JIY311" s="685"/>
      <c r="JIZ311" s="685"/>
      <c r="JJA311" s="685"/>
      <c r="JJB311" s="685"/>
      <c r="JJC311" s="685"/>
      <c r="JJD311" s="685"/>
      <c r="JJE311" s="685"/>
      <c r="JJF311" s="685"/>
      <c r="JJG311" s="685"/>
      <c r="JJH311" s="685"/>
      <c r="JJI311" s="685"/>
      <c r="JJJ311" s="685"/>
      <c r="JJK311" s="685"/>
      <c r="JJL311" s="685"/>
      <c r="JJM311" s="685"/>
      <c r="JJN311" s="685"/>
      <c r="JJO311" s="685"/>
      <c r="JJP311" s="685"/>
      <c r="JJQ311" s="685"/>
      <c r="JJR311" s="685"/>
      <c r="JJS311" s="685"/>
      <c r="JJT311" s="685"/>
      <c r="JJU311" s="685"/>
      <c r="JJV311" s="685"/>
      <c r="JJW311" s="685"/>
      <c r="JJX311" s="685"/>
      <c r="JJY311" s="685"/>
      <c r="JJZ311" s="685"/>
      <c r="JKA311" s="685"/>
      <c r="JKB311" s="685"/>
      <c r="JKC311" s="685"/>
      <c r="JKD311" s="685"/>
      <c r="JKE311" s="685"/>
      <c r="JKF311" s="685"/>
      <c r="JKG311" s="685"/>
      <c r="JKH311" s="685"/>
      <c r="JKI311" s="685"/>
      <c r="JKJ311" s="685"/>
      <c r="JKK311" s="685"/>
      <c r="JKL311" s="685"/>
      <c r="JKM311" s="685"/>
      <c r="JKN311" s="685"/>
      <c r="JKO311" s="685"/>
      <c r="JKP311" s="685"/>
      <c r="JKQ311" s="685"/>
      <c r="JKR311" s="685"/>
      <c r="JKS311" s="685"/>
      <c r="JKT311" s="685"/>
      <c r="JKU311" s="685"/>
      <c r="JKV311" s="685"/>
      <c r="JKW311" s="685"/>
      <c r="JKX311" s="685"/>
      <c r="JKY311" s="685"/>
      <c r="JKZ311" s="685"/>
      <c r="JLA311" s="685"/>
      <c r="JLB311" s="685"/>
      <c r="JLC311" s="685"/>
      <c r="JLD311" s="685"/>
      <c r="JLE311" s="685"/>
      <c r="JLF311" s="685"/>
      <c r="JLG311" s="685"/>
      <c r="JLH311" s="685"/>
      <c r="JLI311" s="685"/>
      <c r="JLJ311" s="685"/>
      <c r="JLK311" s="685"/>
      <c r="JLL311" s="685"/>
      <c r="JLM311" s="685"/>
      <c r="JLN311" s="685"/>
      <c r="JLO311" s="685"/>
      <c r="JLP311" s="685"/>
      <c r="JLQ311" s="685"/>
      <c r="JLR311" s="685"/>
      <c r="JLS311" s="685"/>
      <c r="JLT311" s="685"/>
      <c r="JLU311" s="685"/>
      <c r="JLV311" s="685"/>
      <c r="JLW311" s="685"/>
      <c r="JLX311" s="685"/>
      <c r="JLY311" s="685"/>
      <c r="JLZ311" s="685"/>
      <c r="JMA311" s="685"/>
      <c r="JMB311" s="685"/>
      <c r="JMC311" s="685"/>
      <c r="JMD311" s="685"/>
      <c r="JME311" s="685"/>
      <c r="JMF311" s="685"/>
      <c r="JMG311" s="685"/>
      <c r="JMH311" s="685"/>
      <c r="JMI311" s="685"/>
      <c r="JMJ311" s="685"/>
      <c r="JMK311" s="685"/>
      <c r="JML311" s="685"/>
      <c r="JMM311" s="685"/>
      <c r="JMN311" s="685"/>
      <c r="JMO311" s="685"/>
      <c r="JMP311" s="685"/>
      <c r="JMQ311" s="685"/>
      <c r="JMR311" s="685"/>
      <c r="JMS311" s="685"/>
      <c r="JMT311" s="685"/>
      <c r="JMU311" s="685"/>
      <c r="JMV311" s="685"/>
      <c r="JMW311" s="685"/>
      <c r="JMX311" s="685"/>
      <c r="JMY311" s="685"/>
      <c r="JMZ311" s="685"/>
      <c r="JNA311" s="685"/>
      <c r="JNB311" s="685"/>
      <c r="JNC311" s="685"/>
      <c r="JND311" s="685"/>
      <c r="JNE311" s="685"/>
      <c r="JNF311" s="685"/>
      <c r="JNG311" s="685"/>
      <c r="JNH311" s="685"/>
      <c r="JNI311" s="685"/>
      <c r="JNJ311" s="685"/>
      <c r="JNK311" s="685"/>
      <c r="JNL311" s="685"/>
      <c r="JNM311" s="685"/>
      <c r="JNN311" s="685"/>
      <c r="JNO311" s="685"/>
      <c r="JNP311" s="685"/>
      <c r="JNQ311" s="685"/>
      <c r="JNR311" s="685"/>
      <c r="JNS311" s="685"/>
      <c r="JNT311" s="685"/>
      <c r="JNU311" s="685"/>
      <c r="JNV311" s="685"/>
      <c r="JNW311" s="685"/>
      <c r="JNX311" s="685"/>
      <c r="JNY311" s="685"/>
      <c r="JNZ311" s="685"/>
      <c r="JOA311" s="685"/>
      <c r="JOB311" s="685"/>
      <c r="JOC311" s="685"/>
      <c r="JOD311" s="685"/>
      <c r="JOE311" s="685"/>
      <c r="JOF311" s="685"/>
      <c r="JOG311" s="685"/>
      <c r="JOH311" s="685"/>
      <c r="JOI311" s="685"/>
      <c r="JOJ311" s="685"/>
      <c r="JOK311" s="685"/>
      <c r="JOL311" s="685"/>
      <c r="JOM311" s="685"/>
      <c r="JON311" s="685"/>
      <c r="JOO311" s="685"/>
      <c r="JOP311" s="685"/>
      <c r="JOQ311" s="685"/>
      <c r="JOR311" s="685"/>
      <c r="JOS311" s="685"/>
      <c r="JOT311" s="685"/>
      <c r="JOU311" s="685"/>
      <c r="JOV311" s="685"/>
      <c r="JOW311" s="685"/>
      <c r="JOX311" s="685"/>
      <c r="JOY311" s="685"/>
      <c r="JOZ311" s="685"/>
      <c r="JPA311" s="685"/>
      <c r="JPB311" s="685"/>
      <c r="JPC311" s="685"/>
      <c r="JPD311" s="685"/>
      <c r="JPE311" s="685"/>
      <c r="JPF311" s="685"/>
      <c r="JPG311" s="685"/>
      <c r="JPH311" s="685"/>
      <c r="JPI311" s="685"/>
      <c r="JPJ311" s="685"/>
      <c r="JPK311" s="685"/>
      <c r="JPL311" s="685"/>
      <c r="JPM311" s="685"/>
      <c r="JPN311" s="685"/>
      <c r="JPO311" s="685"/>
      <c r="JPP311" s="685"/>
      <c r="JPQ311" s="685"/>
      <c r="JPR311" s="685"/>
      <c r="JPS311" s="685"/>
      <c r="JPT311" s="685"/>
      <c r="JPU311" s="685"/>
      <c r="JPV311" s="685"/>
      <c r="JPW311" s="685"/>
      <c r="JPX311" s="685"/>
      <c r="JPY311" s="685"/>
      <c r="JPZ311" s="685"/>
      <c r="JQA311" s="685"/>
      <c r="JQB311" s="685"/>
      <c r="JQC311" s="685"/>
      <c r="JQD311" s="685"/>
      <c r="JQE311" s="685"/>
      <c r="JQF311" s="685"/>
      <c r="JQG311" s="685"/>
      <c r="JQH311" s="685"/>
      <c r="JQI311" s="685"/>
      <c r="JQJ311" s="685"/>
      <c r="JQK311" s="685"/>
      <c r="JQL311" s="685"/>
      <c r="JQM311" s="685"/>
      <c r="JQN311" s="685"/>
      <c r="JQO311" s="685"/>
      <c r="JQP311" s="685"/>
      <c r="JQQ311" s="685"/>
      <c r="JQR311" s="685"/>
      <c r="JQS311" s="685"/>
      <c r="JQT311" s="685"/>
      <c r="JQU311" s="685"/>
      <c r="JQV311" s="685"/>
      <c r="JQW311" s="685"/>
      <c r="JQX311" s="685"/>
      <c r="JQY311" s="685"/>
      <c r="JQZ311" s="685"/>
      <c r="JRA311" s="685"/>
      <c r="JRB311" s="685"/>
      <c r="JRC311" s="685"/>
      <c r="JRD311" s="685"/>
      <c r="JRE311" s="685"/>
      <c r="JRF311" s="685"/>
      <c r="JRG311" s="685"/>
      <c r="JRH311" s="685"/>
      <c r="JRI311" s="685"/>
      <c r="JRJ311" s="685"/>
      <c r="JRK311" s="685"/>
      <c r="JRL311" s="685"/>
      <c r="JRM311" s="685"/>
      <c r="JRN311" s="685"/>
      <c r="JRO311" s="685"/>
      <c r="JRP311" s="685"/>
      <c r="JRQ311" s="685"/>
      <c r="JRR311" s="685"/>
      <c r="JRS311" s="685"/>
      <c r="JRT311" s="685"/>
      <c r="JRU311" s="685"/>
      <c r="JRV311" s="685"/>
      <c r="JRW311" s="685"/>
      <c r="JRX311" s="685"/>
      <c r="JRY311" s="685"/>
      <c r="JRZ311" s="685"/>
      <c r="JSA311" s="685"/>
      <c r="JSB311" s="685"/>
      <c r="JSC311" s="685"/>
      <c r="JSD311" s="685"/>
      <c r="JSE311" s="685"/>
      <c r="JSF311" s="685"/>
      <c r="JSG311" s="685"/>
      <c r="JSH311" s="685"/>
      <c r="JSI311" s="685"/>
      <c r="JSJ311" s="685"/>
      <c r="JSK311" s="685"/>
      <c r="JSL311" s="685"/>
      <c r="JSM311" s="685"/>
      <c r="JSN311" s="685"/>
      <c r="JSO311" s="685"/>
      <c r="JSP311" s="685"/>
      <c r="JSQ311" s="685"/>
      <c r="JSR311" s="685"/>
      <c r="JSS311" s="685"/>
      <c r="JST311" s="685"/>
      <c r="JSU311" s="685"/>
      <c r="JSV311" s="685"/>
      <c r="JSW311" s="685"/>
      <c r="JSX311" s="685"/>
      <c r="JSY311" s="685"/>
      <c r="JSZ311" s="685"/>
      <c r="JTA311" s="685"/>
      <c r="JTB311" s="685"/>
      <c r="JTC311" s="685"/>
      <c r="JTD311" s="685"/>
      <c r="JTE311" s="685"/>
      <c r="JTF311" s="685"/>
      <c r="JTG311" s="685"/>
      <c r="JTH311" s="685"/>
      <c r="JTI311" s="685"/>
      <c r="JTJ311" s="685"/>
      <c r="JTK311" s="685"/>
      <c r="JTL311" s="685"/>
      <c r="JTM311" s="685"/>
      <c r="JTN311" s="685"/>
      <c r="JTO311" s="685"/>
      <c r="JTP311" s="685"/>
      <c r="JTQ311" s="685"/>
      <c r="JTR311" s="685"/>
      <c r="JTS311" s="685"/>
      <c r="JTT311" s="685"/>
      <c r="JTU311" s="685"/>
      <c r="JTV311" s="685"/>
      <c r="JTW311" s="685"/>
      <c r="JTX311" s="685"/>
      <c r="JTY311" s="685"/>
      <c r="JTZ311" s="685"/>
      <c r="JUA311" s="685"/>
      <c r="JUB311" s="685"/>
      <c r="JUC311" s="685"/>
      <c r="JUD311" s="685"/>
      <c r="JUE311" s="685"/>
      <c r="JUF311" s="685"/>
      <c r="JUG311" s="685"/>
      <c r="JUH311" s="685"/>
      <c r="JUI311" s="685"/>
      <c r="JUJ311" s="685"/>
      <c r="JUK311" s="685"/>
      <c r="JUL311" s="685"/>
      <c r="JUM311" s="685"/>
      <c r="JUN311" s="685"/>
      <c r="JUO311" s="685"/>
      <c r="JUP311" s="685"/>
      <c r="JUQ311" s="685"/>
      <c r="JUR311" s="685"/>
      <c r="JUS311" s="685"/>
      <c r="JUT311" s="685"/>
      <c r="JUU311" s="685"/>
      <c r="JUV311" s="685"/>
      <c r="JUW311" s="685"/>
      <c r="JUX311" s="685"/>
      <c r="JUY311" s="685"/>
      <c r="JUZ311" s="685"/>
      <c r="JVA311" s="685"/>
      <c r="JVB311" s="685"/>
      <c r="JVC311" s="685"/>
      <c r="JVD311" s="685"/>
      <c r="JVE311" s="685"/>
      <c r="JVF311" s="685"/>
      <c r="JVG311" s="685"/>
      <c r="JVH311" s="685"/>
      <c r="JVI311" s="685"/>
      <c r="JVJ311" s="685"/>
      <c r="JVK311" s="685"/>
      <c r="JVL311" s="685"/>
      <c r="JVM311" s="685"/>
      <c r="JVN311" s="685"/>
      <c r="JVO311" s="685"/>
      <c r="JVP311" s="685"/>
      <c r="JVQ311" s="685"/>
      <c r="JVR311" s="685"/>
      <c r="JVS311" s="685"/>
      <c r="JVT311" s="685"/>
      <c r="JVU311" s="685"/>
      <c r="JVV311" s="685"/>
      <c r="JVW311" s="685"/>
      <c r="JVX311" s="685"/>
      <c r="JVY311" s="685"/>
      <c r="JVZ311" s="685"/>
      <c r="JWA311" s="685"/>
      <c r="JWB311" s="685"/>
      <c r="JWC311" s="685"/>
      <c r="JWD311" s="685"/>
      <c r="JWE311" s="685"/>
      <c r="JWF311" s="685"/>
      <c r="JWG311" s="685"/>
      <c r="JWH311" s="685"/>
      <c r="JWI311" s="685"/>
      <c r="JWJ311" s="685"/>
      <c r="JWK311" s="685"/>
      <c r="JWL311" s="685"/>
      <c r="JWM311" s="685"/>
      <c r="JWN311" s="685"/>
      <c r="JWO311" s="685"/>
      <c r="JWP311" s="685"/>
      <c r="JWQ311" s="685"/>
      <c r="JWR311" s="685"/>
      <c r="JWS311" s="685"/>
      <c r="JWT311" s="685"/>
      <c r="JWU311" s="685"/>
      <c r="JWV311" s="685"/>
      <c r="JWW311" s="685"/>
      <c r="JWX311" s="685"/>
      <c r="JWY311" s="685"/>
      <c r="JWZ311" s="685"/>
      <c r="JXA311" s="685"/>
      <c r="JXB311" s="685"/>
      <c r="JXC311" s="685"/>
      <c r="JXD311" s="685"/>
      <c r="JXE311" s="685"/>
      <c r="JXF311" s="685"/>
      <c r="JXG311" s="685"/>
      <c r="JXH311" s="685"/>
      <c r="JXI311" s="685"/>
      <c r="JXJ311" s="685"/>
      <c r="JXK311" s="685"/>
      <c r="JXL311" s="685"/>
      <c r="JXM311" s="685"/>
      <c r="JXN311" s="685"/>
      <c r="JXO311" s="685"/>
      <c r="JXP311" s="685"/>
      <c r="JXQ311" s="685"/>
      <c r="JXR311" s="685"/>
      <c r="JXS311" s="685"/>
      <c r="JXT311" s="685"/>
      <c r="JXU311" s="685"/>
      <c r="JXV311" s="685"/>
      <c r="JXW311" s="685"/>
      <c r="JXX311" s="685"/>
      <c r="JXY311" s="685"/>
      <c r="JXZ311" s="685"/>
      <c r="JYA311" s="685"/>
      <c r="JYB311" s="685"/>
      <c r="JYC311" s="685"/>
      <c r="JYD311" s="685"/>
      <c r="JYE311" s="685"/>
      <c r="JYF311" s="685"/>
      <c r="JYG311" s="685"/>
      <c r="JYH311" s="685"/>
      <c r="JYI311" s="685"/>
      <c r="JYJ311" s="685"/>
      <c r="JYK311" s="685"/>
      <c r="JYL311" s="685"/>
      <c r="JYM311" s="685"/>
      <c r="JYN311" s="685"/>
      <c r="JYO311" s="685"/>
      <c r="JYP311" s="685"/>
      <c r="JYQ311" s="685"/>
      <c r="JYR311" s="685"/>
      <c r="JYS311" s="685"/>
      <c r="JYT311" s="685"/>
      <c r="JYU311" s="685"/>
      <c r="JYV311" s="685"/>
      <c r="JYW311" s="685"/>
      <c r="JYX311" s="685"/>
      <c r="JYY311" s="685"/>
      <c r="JYZ311" s="685"/>
      <c r="JZA311" s="685"/>
      <c r="JZB311" s="685"/>
      <c r="JZC311" s="685"/>
      <c r="JZD311" s="685"/>
      <c r="JZE311" s="685"/>
      <c r="JZF311" s="685"/>
      <c r="JZG311" s="685"/>
      <c r="JZH311" s="685"/>
      <c r="JZI311" s="685"/>
      <c r="JZJ311" s="685"/>
      <c r="JZK311" s="685"/>
      <c r="JZL311" s="685"/>
      <c r="JZM311" s="685"/>
      <c r="JZN311" s="685"/>
      <c r="JZO311" s="685"/>
      <c r="JZP311" s="685"/>
      <c r="JZQ311" s="685"/>
      <c r="JZR311" s="685"/>
      <c r="JZS311" s="685"/>
      <c r="JZT311" s="685"/>
      <c r="JZU311" s="685"/>
      <c r="JZV311" s="685"/>
      <c r="JZW311" s="685"/>
      <c r="JZX311" s="685"/>
      <c r="JZY311" s="685"/>
      <c r="JZZ311" s="685"/>
      <c r="KAA311" s="685"/>
      <c r="KAB311" s="685"/>
      <c r="KAC311" s="685"/>
      <c r="KAD311" s="685"/>
      <c r="KAE311" s="685"/>
      <c r="KAF311" s="685"/>
      <c r="KAG311" s="685"/>
      <c r="KAH311" s="685"/>
      <c r="KAI311" s="685"/>
      <c r="KAJ311" s="685"/>
      <c r="KAK311" s="685"/>
      <c r="KAL311" s="685"/>
      <c r="KAM311" s="685"/>
      <c r="KAN311" s="685"/>
      <c r="KAO311" s="685"/>
      <c r="KAP311" s="685"/>
      <c r="KAQ311" s="685"/>
      <c r="KAR311" s="685"/>
      <c r="KAS311" s="685"/>
      <c r="KAT311" s="685"/>
      <c r="KAU311" s="685"/>
      <c r="KAV311" s="685"/>
      <c r="KAW311" s="685"/>
      <c r="KAX311" s="685"/>
      <c r="KAY311" s="685"/>
      <c r="KAZ311" s="685"/>
      <c r="KBA311" s="685"/>
      <c r="KBB311" s="685"/>
      <c r="KBC311" s="685"/>
      <c r="KBD311" s="685"/>
      <c r="KBE311" s="685"/>
      <c r="KBF311" s="685"/>
      <c r="KBG311" s="685"/>
      <c r="KBH311" s="685"/>
      <c r="KBI311" s="685"/>
      <c r="KBJ311" s="685"/>
      <c r="KBK311" s="685"/>
      <c r="KBL311" s="685"/>
      <c r="KBM311" s="685"/>
      <c r="KBN311" s="685"/>
      <c r="KBO311" s="685"/>
      <c r="KBP311" s="685"/>
      <c r="KBQ311" s="685"/>
      <c r="KBR311" s="685"/>
      <c r="KBS311" s="685"/>
      <c r="KBT311" s="685"/>
      <c r="KBU311" s="685"/>
      <c r="KBV311" s="685"/>
      <c r="KBW311" s="685"/>
      <c r="KBX311" s="685"/>
      <c r="KBY311" s="685"/>
      <c r="KBZ311" s="685"/>
      <c r="KCA311" s="685"/>
      <c r="KCB311" s="685"/>
      <c r="KCC311" s="685"/>
      <c r="KCD311" s="685"/>
      <c r="KCE311" s="685"/>
      <c r="KCF311" s="685"/>
      <c r="KCG311" s="685"/>
      <c r="KCH311" s="685"/>
      <c r="KCI311" s="685"/>
      <c r="KCJ311" s="685"/>
      <c r="KCK311" s="685"/>
      <c r="KCL311" s="685"/>
      <c r="KCM311" s="685"/>
      <c r="KCN311" s="685"/>
      <c r="KCO311" s="685"/>
      <c r="KCP311" s="685"/>
      <c r="KCQ311" s="685"/>
      <c r="KCR311" s="685"/>
      <c r="KCS311" s="685"/>
      <c r="KCT311" s="685"/>
      <c r="KCU311" s="685"/>
      <c r="KCV311" s="685"/>
      <c r="KCW311" s="685"/>
      <c r="KCX311" s="685"/>
      <c r="KCY311" s="685"/>
      <c r="KCZ311" s="685"/>
      <c r="KDA311" s="685"/>
      <c r="KDB311" s="685"/>
      <c r="KDC311" s="685"/>
      <c r="KDD311" s="685"/>
      <c r="KDE311" s="685"/>
      <c r="KDF311" s="685"/>
      <c r="KDG311" s="685"/>
      <c r="KDH311" s="685"/>
      <c r="KDI311" s="685"/>
      <c r="KDJ311" s="685"/>
      <c r="KDK311" s="685"/>
      <c r="KDL311" s="685"/>
      <c r="KDM311" s="685"/>
      <c r="KDN311" s="685"/>
      <c r="KDO311" s="685"/>
      <c r="KDP311" s="685"/>
      <c r="KDQ311" s="685"/>
      <c r="KDR311" s="685"/>
      <c r="KDS311" s="685"/>
      <c r="KDT311" s="685"/>
      <c r="KDU311" s="685"/>
      <c r="KDV311" s="685"/>
      <c r="KDW311" s="685"/>
      <c r="KDX311" s="685"/>
      <c r="KDY311" s="685"/>
      <c r="KDZ311" s="685"/>
      <c r="KEA311" s="685"/>
      <c r="KEB311" s="685"/>
      <c r="KEC311" s="685"/>
      <c r="KED311" s="685"/>
      <c r="KEE311" s="685"/>
      <c r="KEF311" s="685"/>
      <c r="KEG311" s="685"/>
      <c r="KEH311" s="685"/>
      <c r="KEI311" s="685"/>
      <c r="KEJ311" s="685"/>
      <c r="KEK311" s="685"/>
      <c r="KEL311" s="685"/>
      <c r="KEM311" s="685"/>
      <c r="KEN311" s="685"/>
      <c r="KEO311" s="685"/>
      <c r="KEP311" s="685"/>
      <c r="KEQ311" s="685"/>
      <c r="KER311" s="685"/>
      <c r="KES311" s="685"/>
      <c r="KET311" s="685"/>
      <c r="KEU311" s="685"/>
      <c r="KEV311" s="685"/>
      <c r="KEW311" s="685"/>
      <c r="KEX311" s="685"/>
      <c r="KEY311" s="685"/>
      <c r="KEZ311" s="685"/>
      <c r="KFA311" s="685"/>
      <c r="KFB311" s="685"/>
      <c r="KFC311" s="685"/>
      <c r="KFD311" s="685"/>
      <c r="KFE311" s="685"/>
      <c r="KFF311" s="685"/>
      <c r="KFG311" s="685"/>
      <c r="KFH311" s="685"/>
      <c r="KFI311" s="685"/>
      <c r="KFJ311" s="685"/>
      <c r="KFK311" s="685"/>
      <c r="KFL311" s="685"/>
      <c r="KFM311" s="685"/>
      <c r="KFN311" s="685"/>
      <c r="KFO311" s="685"/>
      <c r="KFP311" s="685"/>
      <c r="KFQ311" s="685"/>
      <c r="KFR311" s="685"/>
      <c r="KFS311" s="685"/>
      <c r="KFT311" s="685"/>
      <c r="KFU311" s="685"/>
      <c r="KFV311" s="685"/>
      <c r="KFW311" s="685"/>
      <c r="KFX311" s="685"/>
      <c r="KFY311" s="685"/>
      <c r="KFZ311" s="685"/>
      <c r="KGA311" s="685"/>
      <c r="KGB311" s="685"/>
      <c r="KGC311" s="685"/>
      <c r="KGD311" s="685"/>
      <c r="KGE311" s="685"/>
      <c r="KGF311" s="685"/>
      <c r="KGG311" s="685"/>
      <c r="KGH311" s="685"/>
      <c r="KGI311" s="685"/>
      <c r="KGJ311" s="685"/>
      <c r="KGK311" s="685"/>
      <c r="KGL311" s="685"/>
      <c r="KGM311" s="685"/>
      <c r="KGN311" s="685"/>
      <c r="KGO311" s="685"/>
      <c r="KGP311" s="685"/>
      <c r="KGQ311" s="685"/>
      <c r="KGR311" s="685"/>
      <c r="KGS311" s="685"/>
      <c r="KGT311" s="685"/>
      <c r="KGU311" s="685"/>
      <c r="KGV311" s="685"/>
      <c r="KGW311" s="685"/>
      <c r="KGX311" s="685"/>
      <c r="KGY311" s="685"/>
      <c r="KGZ311" s="685"/>
      <c r="KHA311" s="685"/>
      <c r="KHB311" s="685"/>
      <c r="KHC311" s="685"/>
      <c r="KHD311" s="685"/>
      <c r="KHE311" s="685"/>
      <c r="KHF311" s="685"/>
      <c r="KHG311" s="685"/>
      <c r="KHH311" s="685"/>
      <c r="KHI311" s="685"/>
      <c r="KHJ311" s="685"/>
      <c r="KHK311" s="685"/>
      <c r="KHL311" s="685"/>
      <c r="KHM311" s="685"/>
      <c r="KHN311" s="685"/>
      <c r="KHO311" s="685"/>
      <c r="KHP311" s="685"/>
      <c r="KHQ311" s="685"/>
      <c r="KHR311" s="685"/>
      <c r="KHS311" s="685"/>
      <c r="KHT311" s="685"/>
      <c r="KHU311" s="685"/>
      <c r="KHV311" s="685"/>
      <c r="KHW311" s="685"/>
      <c r="KHX311" s="685"/>
      <c r="KHY311" s="685"/>
      <c r="KHZ311" s="685"/>
      <c r="KIA311" s="685"/>
      <c r="KIB311" s="685"/>
      <c r="KIC311" s="685"/>
      <c r="KID311" s="685"/>
      <c r="KIE311" s="685"/>
      <c r="KIF311" s="685"/>
      <c r="KIG311" s="685"/>
      <c r="KIH311" s="685"/>
      <c r="KII311" s="685"/>
      <c r="KIJ311" s="685"/>
      <c r="KIK311" s="685"/>
      <c r="KIL311" s="685"/>
      <c r="KIM311" s="685"/>
      <c r="KIN311" s="685"/>
      <c r="KIO311" s="685"/>
      <c r="KIP311" s="685"/>
      <c r="KIQ311" s="685"/>
      <c r="KIR311" s="685"/>
      <c r="KIS311" s="685"/>
      <c r="KIT311" s="685"/>
      <c r="KIU311" s="685"/>
      <c r="KIV311" s="685"/>
      <c r="KIW311" s="685"/>
      <c r="KIX311" s="685"/>
      <c r="KIY311" s="685"/>
      <c r="KIZ311" s="685"/>
      <c r="KJA311" s="685"/>
      <c r="KJB311" s="685"/>
      <c r="KJC311" s="685"/>
      <c r="KJD311" s="685"/>
      <c r="KJE311" s="685"/>
      <c r="KJF311" s="685"/>
      <c r="KJG311" s="685"/>
      <c r="KJH311" s="685"/>
      <c r="KJI311" s="685"/>
      <c r="KJJ311" s="685"/>
      <c r="KJK311" s="685"/>
      <c r="KJL311" s="685"/>
      <c r="KJM311" s="685"/>
      <c r="KJN311" s="685"/>
      <c r="KJO311" s="685"/>
      <c r="KJP311" s="685"/>
      <c r="KJQ311" s="685"/>
      <c r="KJR311" s="685"/>
      <c r="KJS311" s="685"/>
      <c r="KJT311" s="685"/>
      <c r="KJU311" s="685"/>
      <c r="KJV311" s="685"/>
      <c r="KJW311" s="685"/>
      <c r="KJX311" s="685"/>
      <c r="KJY311" s="685"/>
      <c r="KJZ311" s="685"/>
      <c r="KKA311" s="685"/>
      <c r="KKB311" s="685"/>
      <c r="KKC311" s="685"/>
      <c r="KKD311" s="685"/>
      <c r="KKE311" s="685"/>
      <c r="KKF311" s="685"/>
      <c r="KKG311" s="685"/>
      <c r="KKH311" s="685"/>
      <c r="KKI311" s="685"/>
      <c r="KKJ311" s="685"/>
      <c r="KKK311" s="685"/>
      <c r="KKL311" s="685"/>
      <c r="KKM311" s="685"/>
      <c r="KKN311" s="685"/>
      <c r="KKO311" s="685"/>
      <c r="KKP311" s="685"/>
      <c r="KKQ311" s="685"/>
      <c r="KKR311" s="685"/>
      <c r="KKS311" s="685"/>
      <c r="KKT311" s="685"/>
      <c r="KKU311" s="685"/>
      <c r="KKV311" s="685"/>
      <c r="KKW311" s="685"/>
      <c r="KKX311" s="685"/>
      <c r="KKY311" s="685"/>
      <c r="KKZ311" s="685"/>
      <c r="KLA311" s="685"/>
      <c r="KLB311" s="685"/>
      <c r="KLC311" s="685"/>
      <c r="KLD311" s="685"/>
      <c r="KLE311" s="685"/>
      <c r="KLF311" s="685"/>
      <c r="KLG311" s="685"/>
      <c r="KLH311" s="685"/>
      <c r="KLI311" s="685"/>
      <c r="KLJ311" s="685"/>
      <c r="KLK311" s="685"/>
      <c r="KLL311" s="685"/>
      <c r="KLM311" s="685"/>
      <c r="KLN311" s="685"/>
      <c r="KLO311" s="685"/>
      <c r="KLP311" s="685"/>
      <c r="KLQ311" s="685"/>
      <c r="KLR311" s="685"/>
      <c r="KLS311" s="685"/>
      <c r="KLT311" s="685"/>
      <c r="KLU311" s="685"/>
      <c r="KLV311" s="685"/>
      <c r="KLW311" s="685"/>
      <c r="KLX311" s="685"/>
      <c r="KLY311" s="685"/>
      <c r="KLZ311" s="685"/>
      <c r="KMA311" s="685"/>
      <c r="KMB311" s="685"/>
      <c r="KMC311" s="685"/>
      <c r="KMD311" s="685"/>
      <c r="KME311" s="685"/>
      <c r="KMF311" s="685"/>
      <c r="KMG311" s="685"/>
      <c r="KMH311" s="685"/>
      <c r="KMI311" s="685"/>
      <c r="KMJ311" s="685"/>
      <c r="KMK311" s="685"/>
      <c r="KML311" s="685"/>
      <c r="KMM311" s="685"/>
      <c r="KMN311" s="685"/>
      <c r="KMO311" s="685"/>
      <c r="KMP311" s="685"/>
      <c r="KMQ311" s="685"/>
      <c r="KMR311" s="685"/>
      <c r="KMS311" s="685"/>
      <c r="KMT311" s="685"/>
      <c r="KMU311" s="685"/>
      <c r="KMV311" s="685"/>
      <c r="KMW311" s="685"/>
      <c r="KMX311" s="685"/>
      <c r="KMY311" s="685"/>
      <c r="KMZ311" s="685"/>
      <c r="KNA311" s="685"/>
      <c r="KNB311" s="685"/>
      <c r="KNC311" s="685"/>
      <c r="KND311" s="685"/>
      <c r="KNE311" s="685"/>
      <c r="KNF311" s="685"/>
      <c r="KNG311" s="685"/>
      <c r="KNH311" s="685"/>
      <c r="KNI311" s="685"/>
      <c r="KNJ311" s="685"/>
      <c r="KNK311" s="685"/>
      <c r="KNL311" s="685"/>
      <c r="KNM311" s="685"/>
      <c r="KNN311" s="685"/>
      <c r="KNO311" s="685"/>
      <c r="KNP311" s="685"/>
      <c r="KNQ311" s="685"/>
      <c r="KNR311" s="685"/>
      <c r="KNS311" s="685"/>
      <c r="KNT311" s="685"/>
      <c r="KNU311" s="685"/>
      <c r="KNV311" s="685"/>
      <c r="KNW311" s="685"/>
      <c r="KNX311" s="685"/>
      <c r="KNY311" s="685"/>
      <c r="KNZ311" s="685"/>
      <c r="KOA311" s="685"/>
      <c r="KOB311" s="685"/>
      <c r="KOC311" s="685"/>
      <c r="KOD311" s="685"/>
      <c r="KOE311" s="685"/>
      <c r="KOF311" s="685"/>
      <c r="KOG311" s="685"/>
      <c r="KOH311" s="685"/>
      <c r="KOI311" s="685"/>
      <c r="KOJ311" s="685"/>
      <c r="KOK311" s="685"/>
      <c r="KOL311" s="685"/>
      <c r="KOM311" s="685"/>
      <c r="KON311" s="685"/>
      <c r="KOO311" s="685"/>
      <c r="KOP311" s="685"/>
      <c r="KOQ311" s="685"/>
      <c r="KOR311" s="685"/>
      <c r="KOS311" s="685"/>
      <c r="KOT311" s="685"/>
      <c r="KOU311" s="685"/>
      <c r="KOV311" s="685"/>
      <c r="KOW311" s="685"/>
      <c r="KOX311" s="685"/>
      <c r="KOY311" s="685"/>
      <c r="KOZ311" s="685"/>
      <c r="KPA311" s="685"/>
      <c r="KPB311" s="685"/>
      <c r="KPC311" s="685"/>
      <c r="KPD311" s="685"/>
      <c r="KPE311" s="685"/>
      <c r="KPF311" s="685"/>
      <c r="KPG311" s="685"/>
      <c r="KPH311" s="685"/>
      <c r="KPI311" s="685"/>
      <c r="KPJ311" s="685"/>
      <c r="KPK311" s="685"/>
      <c r="KPL311" s="685"/>
      <c r="KPM311" s="685"/>
      <c r="KPN311" s="685"/>
      <c r="KPO311" s="685"/>
      <c r="KPP311" s="685"/>
      <c r="KPQ311" s="685"/>
      <c r="KPR311" s="685"/>
      <c r="KPS311" s="685"/>
      <c r="KPT311" s="685"/>
      <c r="KPU311" s="685"/>
      <c r="KPV311" s="685"/>
      <c r="KPW311" s="685"/>
      <c r="KPX311" s="685"/>
      <c r="KPY311" s="685"/>
      <c r="KPZ311" s="685"/>
      <c r="KQA311" s="685"/>
      <c r="KQB311" s="685"/>
      <c r="KQC311" s="685"/>
      <c r="KQD311" s="685"/>
      <c r="KQE311" s="685"/>
      <c r="KQF311" s="685"/>
      <c r="KQG311" s="685"/>
      <c r="KQH311" s="685"/>
      <c r="KQI311" s="685"/>
      <c r="KQJ311" s="685"/>
      <c r="KQK311" s="685"/>
      <c r="KQL311" s="685"/>
      <c r="KQM311" s="685"/>
      <c r="KQN311" s="685"/>
      <c r="KQO311" s="685"/>
      <c r="KQP311" s="685"/>
      <c r="KQQ311" s="685"/>
      <c r="KQR311" s="685"/>
      <c r="KQS311" s="685"/>
      <c r="KQT311" s="685"/>
      <c r="KQU311" s="685"/>
      <c r="KQV311" s="685"/>
      <c r="KQW311" s="685"/>
      <c r="KQX311" s="685"/>
      <c r="KQY311" s="685"/>
      <c r="KQZ311" s="685"/>
      <c r="KRA311" s="685"/>
      <c r="KRB311" s="685"/>
      <c r="KRC311" s="685"/>
      <c r="KRD311" s="685"/>
      <c r="KRE311" s="685"/>
      <c r="KRF311" s="685"/>
      <c r="KRG311" s="685"/>
      <c r="KRH311" s="685"/>
      <c r="KRI311" s="685"/>
      <c r="KRJ311" s="685"/>
      <c r="KRK311" s="685"/>
      <c r="KRL311" s="685"/>
      <c r="KRM311" s="685"/>
      <c r="KRN311" s="685"/>
      <c r="KRO311" s="685"/>
      <c r="KRP311" s="685"/>
      <c r="KRQ311" s="685"/>
      <c r="KRR311" s="685"/>
      <c r="KRS311" s="685"/>
      <c r="KRT311" s="685"/>
      <c r="KRU311" s="685"/>
      <c r="KRV311" s="685"/>
      <c r="KRW311" s="685"/>
      <c r="KRX311" s="685"/>
      <c r="KRY311" s="685"/>
      <c r="KRZ311" s="685"/>
      <c r="KSA311" s="685"/>
      <c r="KSB311" s="685"/>
      <c r="KSC311" s="685"/>
      <c r="KSD311" s="685"/>
      <c r="KSE311" s="685"/>
      <c r="KSF311" s="685"/>
      <c r="KSG311" s="685"/>
      <c r="KSH311" s="685"/>
      <c r="KSI311" s="685"/>
      <c r="KSJ311" s="685"/>
      <c r="KSK311" s="685"/>
      <c r="KSL311" s="685"/>
      <c r="KSM311" s="685"/>
      <c r="KSN311" s="685"/>
      <c r="KSO311" s="685"/>
      <c r="KSP311" s="685"/>
      <c r="KSQ311" s="685"/>
      <c r="KSR311" s="685"/>
      <c r="KSS311" s="685"/>
      <c r="KST311" s="685"/>
      <c r="KSU311" s="685"/>
      <c r="KSV311" s="685"/>
      <c r="KSW311" s="685"/>
      <c r="KSX311" s="685"/>
      <c r="KSY311" s="685"/>
      <c r="KSZ311" s="685"/>
      <c r="KTA311" s="685"/>
      <c r="KTB311" s="685"/>
      <c r="KTC311" s="685"/>
      <c r="KTD311" s="685"/>
      <c r="KTE311" s="685"/>
      <c r="KTF311" s="685"/>
      <c r="KTG311" s="685"/>
      <c r="KTH311" s="685"/>
      <c r="KTI311" s="685"/>
      <c r="KTJ311" s="685"/>
      <c r="KTK311" s="685"/>
      <c r="KTL311" s="685"/>
      <c r="KTM311" s="685"/>
      <c r="KTN311" s="685"/>
      <c r="KTO311" s="685"/>
      <c r="KTP311" s="685"/>
      <c r="KTQ311" s="685"/>
      <c r="KTR311" s="685"/>
      <c r="KTS311" s="685"/>
      <c r="KTT311" s="685"/>
      <c r="KTU311" s="685"/>
      <c r="KTV311" s="685"/>
      <c r="KTW311" s="685"/>
      <c r="KTX311" s="685"/>
      <c r="KTY311" s="685"/>
      <c r="KTZ311" s="685"/>
      <c r="KUA311" s="685"/>
      <c r="KUB311" s="685"/>
      <c r="KUC311" s="685"/>
      <c r="KUD311" s="685"/>
      <c r="KUE311" s="685"/>
      <c r="KUF311" s="685"/>
      <c r="KUG311" s="685"/>
      <c r="KUH311" s="685"/>
      <c r="KUI311" s="685"/>
      <c r="KUJ311" s="685"/>
      <c r="KUK311" s="685"/>
      <c r="KUL311" s="685"/>
      <c r="KUM311" s="685"/>
      <c r="KUN311" s="685"/>
      <c r="KUO311" s="685"/>
      <c r="KUP311" s="685"/>
      <c r="KUQ311" s="685"/>
      <c r="KUR311" s="685"/>
      <c r="KUS311" s="685"/>
      <c r="KUT311" s="685"/>
      <c r="KUU311" s="685"/>
      <c r="KUV311" s="685"/>
      <c r="KUW311" s="685"/>
      <c r="KUX311" s="685"/>
      <c r="KUY311" s="685"/>
      <c r="KUZ311" s="685"/>
      <c r="KVA311" s="685"/>
      <c r="KVB311" s="685"/>
      <c r="KVC311" s="685"/>
      <c r="KVD311" s="685"/>
      <c r="KVE311" s="685"/>
      <c r="KVF311" s="685"/>
      <c r="KVG311" s="685"/>
      <c r="KVH311" s="685"/>
      <c r="KVI311" s="685"/>
      <c r="KVJ311" s="685"/>
      <c r="KVK311" s="685"/>
      <c r="KVL311" s="685"/>
      <c r="KVM311" s="685"/>
      <c r="KVN311" s="685"/>
      <c r="KVO311" s="685"/>
      <c r="KVP311" s="685"/>
      <c r="KVQ311" s="685"/>
      <c r="KVR311" s="685"/>
      <c r="KVS311" s="685"/>
      <c r="KVT311" s="685"/>
      <c r="KVU311" s="685"/>
      <c r="KVV311" s="685"/>
      <c r="KVW311" s="685"/>
      <c r="KVX311" s="685"/>
      <c r="KVY311" s="685"/>
      <c r="KVZ311" s="685"/>
      <c r="KWA311" s="685"/>
      <c r="KWB311" s="685"/>
      <c r="KWC311" s="685"/>
      <c r="KWD311" s="685"/>
      <c r="KWE311" s="685"/>
      <c r="KWF311" s="685"/>
      <c r="KWG311" s="685"/>
      <c r="KWH311" s="685"/>
      <c r="KWI311" s="685"/>
      <c r="KWJ311" s="685"/>
      <c r="KWK311" s="685"/>
      <c r="KWL311" s="685"/>
      <c r="KWM311" s="685"/>
      <c r="KWN311" s="685"/>
      <c r="KWO311" s="685"/>
      <c r="KWP311" s="685"/>
      <c r="KWQ311" s="685"/>
      <c r="KWR311" s="685"/>
      <c r="KWS311" s="685"/>
      <c r="KWT311" s="685"/>
      <c r="KWU311" s="685"/>
      <c r="KWV311" s="685"/>
      <c r="KWW311" s="685"/>
      <c r="KWX311" s="685"/>
      <c r="KWY311" s="685"/>
      <c r="KWZ311" s="685"/>
      <c r="KXA311" s="685"/>
      <c r="KXB311" s="685"/>
      <c r="KXC311" s="685"/>
      <c r="KXD311" s="685"/>
      <c r="KXE311" s="685"/>
      <c r="KXF311" s="685"/>
      <c r="KXG311" s="685"/>
      <c r="KXH311" s="685"/>
      <c r="KXI311" s="685"/>
      <c r="KXJ311" s="685"/>
      <c r="KXK311" s="685"/>
      <c r="KXL311" s="685"/>
      <c r="KXM311" s="685"/>
      <c r="KXN311" s="685"/>
      <c r="KXO311" s="685"/>
      <c r="KXP311" s="685"/>
      <c r="KXQ311" s="685"/>
      <c r="KXR311" s="685"/>
      <c r="KXS311" s="685"/>
      <c r="KXT311" s="685"/>
      <c r="KXU311" s="685"/>
      <c r="KXV311" s="685"/>
      <c r="KXW311" s="685"/>
      <c r="KXX311" s="685"/>
      <c r="KXY311" s="685"/>
      <c r="KXZ311" s="685"/>
      <c r="KYA311" s="685"/>
      <c r="KYB311" s="685"/>
      <c r="KYC311" s="685"/>
      <c r="KYD311" s="685"/>
      <c r="KYE311" s="685"/>
      <c r="KYF311" s="685"/>
      <c r="KYG311" s="685"/>
      <c r="KYH311" s="685"/>
      <c r="KYI311" s="685"/>
      <c r="KYJ311" s="685"/>
      <c r="KYK311" s="685"/>
      <c r="KYL311" s="685"/>
      <c r="KYM311" s="685"/>
      <c r="KYN311" s="685"/>
      <c r="KYO311" s="685"/>
      <c r="KYP311" s="685"/>
      <c r="KYQ311" s="685"/>
      <c r="KYR311" s="685"/>
      <c r="KYS311" s="685"/>
      <c r="KYT311" s="685"/>
      <c r="KYU311" s="685"/>
      <c r="KYV311" s="685"/>
      <c r="KYW311" s="685"/>
      <c r="KYX311" s="685"/>
      <c r="KYY311" s="685"/>
      <c r="KYZ311" s="685"/>
      <c r="KZA311" s="685"/>
      <c r="KZB311" s="685"/>
      <c r="KZC311" s="685"/>
      <c r="KZD311" s="685"/>
      <c r="KZE311" s="685"/>
      <c r="KZF311" s="685"/>
      <c r="KZG311" s="685"/>
      <c r="KZH311" s="685"/>
      <c r="KZI311" s="685"/>
      <c r="KZJ311" s="685"/>
      <c r="KZK311" s="685"/>
      <c r="KZL311" s="685"/>
      <c r="KZM311" s="685"/>
      <c r="KZN311" s="685"/>
      <c r="KZO311" s="685"/>
      <c r="KZP311" s="685"/>
      <c r="KZQ311" s="685"/>
      <c r="KZR311" s="685"/>
      <c r="KZS311" s="685"/>
      <c r="KZT311" s="685"/>
      <c r="KZU311" s="685"/>
      <c r="KZV311" s="685"/>
      <c r="KZW311" s="685"/>
      <c r="KZX311" s="685"/>
      <c r="KZY311" s="685"/>
      <c r="KZZ311" s="685"/>
      <c r="LAA311" s="685"/>
      <c r="LAB311" s="685"/>
      <c r="LAC311" s="685"/>
      <c r="LAD311" s="685"/>
      <c r="LAE311" s="685"/>
      <c r="LAF311" s="685"/>
      <c r="LAG311" s="685"/>
      <c r="LAH311" s="685"/>
      <c r="LAI311" s="685"/>
      <c r="LAJ311" s="685"/>
      <c r="LAK311" s="685"/>
      <c r="LAL311" s="685"/>
      <c r="LAM311" s="685"/>
      <c r="LAN311" s="685"/>
      <c r="LAO311" s="685"/>
      <c r="LAP311" s="685"/>
      <c r="LAQ311" s="685"/>
      <c r="LAR311" s="685"/>
      <c r="LAS311" s="685"/>
      <c r="LAT311" s="685"/>
      <c r="LAU311" s="685"/>
      <c r="LAV311" s="685"/>
      <c r="LAW311" s="685"/>
      <c r="LAX311" s="685"/>
      <c r="LAY311" s="685"/>
      <c r="LAZ311" s="685"/>
      <c r="LBA311" s="685"/>
      <c r="LBB311" s="685"/>
      <c r="LBC311" s="685"/>
      <c r="LBD311" s="685"/>
      <c r="LBE311" s="685"/>
      <c r="LBF311" s="685"/>
      <c r="LBG311" s="685"/>
      <c r="LBH311" s="685"/>
      <c r="LBI311" s="685"/>
      <c r="LBJ311" s="685"/>
      <c r="LBK311" s="685"/>
      <c r="LBL311" s="685"/>
      <c r="LBM311" s="685"/>
      <c r="LBN311" s="685"/>
      <c r="LBO311" s="685"/>
      <c r="LBP311" s="685"/>
      <c r="LBQ311" s="685"/>
      <c r="LBR311" s="685"/>
      <c r="LBS311" s="685"/>
      <c r="LBT311" s="685"/>
      <c r="LBU311" s="685"/>
      <c r="LBV311" s="685"/>
      <c r="LBW311" s="685"/>
      <c r="LBX311" s="685"/>
      <c r="LBY311" s="685"/>
      <c r="LBZ311" s="685"/>
      <c r="LCA311" s="685"/>
      <c r="LCB311" s="685"/>
      <c r="LCC311" s="685"/>
      <c r="LCD311" s="685"/>
      <c r="LCE311" s="685"/>
      <c r="LCF311" s="685"/>
      <c r="LCG311" s="685"/>
      <c r="LCH311" s="685"/>
      <c r="LCI311" s="685"/>
      <c r="LCJ311" s="685"/>
      <c r="LCK311" s="685"/>
      <c r="LCL311" s="685"/>
      <c r="LCM311" s="685"/>
      <c r="LCN311" s="685"/>
      <c r="LCO311" s="685"/>
      <c r="LCP311" s="685"/>
      <c r="LCQ311" s="685"/>
      <c r="LCR311" s="685"/>
      <c r="LCS311" s="685"/>
      <c r="LCT311" s="685"/>
      <c r="LCU311" s="685"/>
      <c r="LCV311" s="685"/>
      <c r="LCW311" s="685"/>
      <c r="LCX311" s="685"/>
      <c r="LCY311" s="685"/>
      <c r="LCZ311" s="685"/>
      <c r="LDA311" s="685"/>
      <c r="LDB311" s="685"/>
      <c r="LDC311" s="685"/>
      <c r="LDD311" s="685"/>
      <c r="LDE311" s="685"/>
      <c r="LDF311" s="685"/>
      <c r="LDG311" s="685"/>
      <c r="LDH311" s="685"/>
      <c r="LDI311" s="685"/>
      <c r="LDJ311" s="685"/>
      <c r="LDK311" s="685"/>
      <c r="LDL311" s="685"/>
      <c r="LDM311" s="685"/>
      <c r="LDN311" s="685"/>
      <c r="LDO311" s="685"/>
      <c r="LDP311" s="685"/>
      <c r="LDQ311" s="685"/>
      <c r="LDR311" s="685"/>
      <c r="LDS311" s="685"/>
      <c r="LDT311" s="685"/>
      <c r="LDU311" s="685"/>
      <c r="LDV311" s="685"/>
      <c r="LDW311" s="685"/>
      <c r="LDX311" s="685"/>
      <c r="LDY311" s="685"/>
      <c r="LDZ311" s="685"/>
      <c r="LEA311" s="685"/>
      <c r="LEB311" s="685"/>
      <c r="LEC311" s="685"/>
      <c r="LED311" s="685"/>
      <c r="LEE311" s="685"/>
      <c r="LEF311" s="685"/>
      <c r="LEG311" s="685"/>
      <c r="LEH311" s="685"/>
      <c r="LEI311" s="685"/>
      <c r="LEJ311" s="685"/>
      <c r="LEK311" s="685"/>
      <c r="LEL311" s="685"/>
      <c r="LEM311" s="685"/>
      <c r="LEN311" s="685"/>
      <c r="LEO311" s="685"/>
      <c r="LEP311" s="685"/>
      <c r="LEQ311" s="685"/>
      <c r="LER311" s="685"/>
      <c r="LES311" s="685"/>
      <c r="LET311" s="685"/>
      <c r="LEU311" s="685"/>
      <c r="LEV311" s="685"/>
      <c r="LEW311" s="685"/>
      <c r="LEX311" s="685"/>
      <c r="LEY311" s="685"/>
      <c r="LEZ311" s="685"/>
      <c r="LFA311" s="685"/>
      <c r="LFB311" s="685"/>
      <c r="LFC311" s="685"/>
      <c r="LFD311" s="685"/>
      <c r="LFE311" s="685"/>
      <c r="LFF311" s="685"/>
      <c r="LFG311" s="685"/>
      <c r="LFH311" s="685"/>
      <c r="LFI311" s="685"/>
      <c r="LFJ311" s="685"/>
      <c r="LFK311" s="685"/>
      <c r="LFL311" s="685"/>
      <c r="LFM311" s="685"/>
      <c r="LFN311" s="685"/>
      <c r="LFO311" s="685"/>
      <c r="LFP311" s="685"/>
      <c r="LFQ311" s="685"/>
      <c r="LFR311" s="685"/>
      <c r="LFS311" s="685"/>
      <c r="LFT311" s="685"/>
      <c r="LFU311" s="685"/>
      <c r="LFV311" s="685"/>
      <c r="LFW311" s="685"/>
      <c r="LFX311" s="685"/>
      <c r="LFY311" s="685"/>
      <c r="LFZ311" s="685"/>
      <c r="LGA311" s="685"/>
      <c r="LGB311" s="685"/>
      <c r="LGC311" s="685"/>
      <c r="LGD311" s="685"/>
      <c r="LGE311" s="685"/>
      <c r="LGF311" s="685"/>
      <c r="LGG311" s="685"/>
      <c r="LGH311" s="685"/>
      <c r="LGI311" s="685"/>
      <c r="LGJ311" s="685"/>
      <c r="LGK311" s="685"/>
      <c r="LGL311" s="685"/>
      <c r="LGM311" s="685"/>
      <c r="LGN311" s="685"/>
      <c r="LGO311" s="685"/>
      <c r="LGP311" s="685"/>
      <c r="LGQ311" s="685"/>
      <c r="LGR311" s="685"/>
      <c r="LGS311" s="685"/>
      <c r="LGT311" s="685"/>
      <c r="LGU311" s="685"/>
      <c r="LGV311" s="685"/>
      <c r="LGW311" s="685"/>
      <c r="LGX311" s="685"/>
      <c r="LGY311" s="685"/>
      <c r="LGZ311" s="685"/>
      <c r="LHA311" s="685"/>
      <c r="LHB311" s="685"/>
      <c r="LHC311" s="685"/>
      <c r="LHD311" s="685"/>
      <c r="LHE311" s="685"/>
      <c r="LHF311" s="685"/>
      <c r="LHG311" s="685"/>
      <c r="LHH311" s="685"/>
      <c r="LHI311" s="685"/>
      <c r="LHJ311" s="685"/>
      <c r="LHK311" s="685"/>
      <c r="LHL311" s="685"/>
      <c r="LHM311" s="685"/>
      <c r="LHN311" s="685"/>
      <c r="LHO311" s="685"/>
      <c r="LHP311" s="685"/>
      <c r="LHQ311" s="685"/>
      <c r="LHR311" s="685"/>
      <c r="LHS311" s="685"/>
      <c r="LHT311" s="685"/>
      <c r="LHU311" s="685"/>
      <c r="LHV311" s="685"/>
      <c r="LHW311" s="685"/>
      <c r="LHX311" s="685"/>
      <c r="LHY311" s="685"/>
      <c r="LHZ311" s="685"/>
      <c r="LIA311" s="685"/>
      <c r="LIB311" s="685"/>
      <c r="LIC311" s="685"/>
      <c r="LID311" s="685"/>
      <c r="LIE311" s="685"/>
      <c r="LIF311" s="685"/>
      <c r="LIG311" s="685"/>
      <c r="LIH311" s="685"/>
      <c r="LII311" s="685"/>
      <c r="LIJ311" s="685"/>
      <c r="LIK311" s="685"/>
      <c r="LIL311" s="685"/>
      <c r="LIM311" s="685"/>
      <c r="LIN311" s="685"/>
      <c r="LIO311" s="685"/>
      <c r="LIP311" s="685"/>
      <c r="LIQ311" s="685"/>
      <c r="LIR311" s="685"/>
      <c r="LIS311" s="685"/>
      <c r="LIT311" s="685"/>
      <c r="LIU311" s="685"/>
      <c r="LIV311" s="685"/>
      <c r="LIW311" s="685"/>
      <c r="LIX311" s="685"/>
      <c r="LIY311" s="685"/>
      <c r="LIZ311" s="685"/>
      <c r="LJA311" s="685"/>
      <c r="LJB311" s="685"/>
      <c r="LJC311" s="685"/>
      <c r="LJD311" s="685"/>
      <c r="LJE311" s="685"/>
      <c r="LJF311" s="685"/>
      <c r="LJG311" s="685"/>
      <c r="LJH311" s="685"/>
      <c r="LJI311" s="685"/>
      <c r="LJJ311" s="685"/>
      <c r="LJK311" s="685"/>
      <c r="LJL311" s="685"/>
      <c r="LJM311" s="685"/>
      <c r="LJN311" s="685"/>
      <c r="LJO311" s="685"/>
      <c r="LJP311" s="685"/>
      <c r="LJQ311" s="685"/>
      <c r="LJR311" s="685"/>
      <c r="LJS311" s="685"/>
      <c r="LJT311" s="685"/>
      <c r="LJU311" s="685"/>
      <c r="LJV311" s="685"/>
      <c r="LJW311" s="685"/>
      <c r="LJX311" s="685"/>
      <c r="LJY311" s="685"/>
      <c r="LJZ311" s="685"/>
      <c r="LKA311" s="685"/>
      <c r="LKB311" s="685"/>
      <c r="LKC311" s="685"/>
      <c r="LKD311" s="685"/>
      <c r="LKE311" s="685"/>
      <c r="LKF311" s="685"/>
      <c r="LKG311" s="685"/>
      <c r="LKH311" s="685"/>
      <c r="LKI311" s="685"/>
      <c r="LKJ311" s="685"/>
      <c r="LKK311" s="685"/>
      <c r="LKL311" s="685"/>
      <c r="LKM311" s="685"/>
      <c r="LKN311" s="685"/>
      <c r="LKO311" s="685"/>
      <c r="LKP311" s="685"/>
      <c r="LKQ311" s="685"/>
      <c r="LKR311" s="685"/>
      <c r="LKS311" s="685"/>
      <c r="LKT311" s="685"/>
      <c r="LKU311" s="685"/>
      <c r="LKV311" s="685"/>
      <c r="LKW311" s="685"/>
      <c r="LKX311" s="685"/>
      <c r="LKY311" s="685"/>
      <c r="LKZ311" s="685"/>
      <c r="LLA311" s="685"/>
      <c r="LLB311" s="685"/>
      <c r="LLC311" s="685"/>
      <c r="LLD311" s="685"/>
      <c r="LLE311" s="685"/>
      <c r="LLF311" s="685"/>
      <c r="LLG311" s="685"/>
      <c r="LLH311" s="685"/>
      <c r="LLI311" s="685"/>
      <c r="LLJ311" s="685"/>
      <c r="LLK311" s="685"/>
      <c r="LLL311" s="685"/>
      <c r="LLM311" s="685"/>
      <c r="LLN311" s="685"/>
      <c r="LLO311" s="685"/>
      <c r="LLP311" s="685"/>
      <c r="LLQ311" s="685"/>
      <c r="LLR311" s="685"/>
      <c r="LLS311" s="685"/>
      <c r="LLT311" s="685"/>
      <c r="LLU311" s="685"/>
      <c r="LLV311" s="685"/>
      <c r="LLW311" s="685"/>
      <c r="LLX311" s="685"/>
      <c r="LLY311" s="685"/>
      <c r="LLZ311" s="685"/>
      <c r="LMA311" s="685"/>
      <c r="LMB311" s="685"/>
      <c r="LMC311" s="685"/>
      <c r="LMD311" s="685"/>
      <c r="LME311" s="685"/>
      <c r="LMF311" s="685"/>
      <c r="LMG311" s="685"/>
      <c r="LMH311" s="685"/>
      <c r="LMI311" s="685"/>
      <c r="LMJ311" s="685"/>
      <c r="LMK311" s="685"/>
      <c r="LML311" s="685"/>
      <c r="LMM311" s="685"/>
      <c r="LMN311" s="685"/>
      <c r="LMO311" s="685"/>
      <c r="LMP311" s="685"/>
      <c r="LMQ311" s="685"/>
      <c r="LMR311" s="685"/>
      <c r="LMS311" s="685"/>
      <c r="LMT311" s="685"/>
      <c r="LMU311" s="685"/>
      <c r="LMV311" s="685"/>
      <c r="LMW311" s="685"/>
      <c r="LMX311" s="685"/>
      <c r="LMY311" s="685"/>
      <c r="LMZ311" s="685"/>
      <c r="LNA311" s="685"/>
      <c r="LNB311" s="685"/>
      <c r="LNC311" s="685"/>
      <c r="LND311" s="685"/>
      <c r="LNE311" s="685"/>
      <c r="LNF311" s="685"/>
      <c r="LNG311" s="685"/>
      <c r="LNH311" s="685"/>
      <c r="LNI311" s="685"/>
      <c r="LNJ311" s="685"/>
      <c r="LNK311" s="685"/>
      <c r="LNL311" s="685"/>
      <c r="LNM311" s="685"/>
      <c r="LNN311" s="685"/>
      <c r="LNO311" s="685"/>
      <c r="LNP311" s="685"/>
      <c r="LNQ311" s="685"/>
      <c r="LNR311" s="685"/>
      <c r="LNS311" s="685"/>
      <c r="LNT311" s="685"/>
      <c r="LNU311" s="685"/>
      <c r="LNV311" s="685"/>
      <c r="LNW311" s="685"/>
      <c r="LNX311" s="685"/>
      <c r="LNY311" s="685"/>
      <c r="LNZ311" s="685"/>
      <c r="LOA311" s="685"/>
      <c r="LOB311" s="685"/>
      <c r="LOC311" s="685"/>
      <c r="LOD311" s="685"/>
      <c r="LOE311" s="685"/>
      <c r="LOF311" s="685"/>
      <c r="LOG311" s="685"/>
      <c r="LOH311" s="685"/>
      <c r="LOI311" s="685"/>
      <c r="LOJ311" s="685"/>
      <c r="LOK311" s="685"/>
      <c r="LOL311" s="685"/>
      <c r="LOM311" s="685"/>
      <c r="LON311" s="685"/>
      <c r="LOO311" s="685"/>
      <c r="LOP311" s="685"/>
      <c r="LOQ311" s="685"/>
      <c r="LOR311" s="685"/>
      <c r="LOS311" s="685"/>
      <c r="LOT311" s="685"/>
      <c r="LOU311" s="685"/>
      <c r="LOV311" s="685"/>
      <c r="LOW311" s="685"/>
      <c r="LOX311" s="685"/>
      <c r="LOY311" s="685"/>
      <c r="LOZ311" s="685"/>
      <c r="LPA311" s="685"/>
      <c r="LPB311" s="685"/>
      <c r="LPC311" s="685"/>
      <c r="LPD311" s="685"/>
      <c r="LPE311" s="685"/>
      <c r="LPF311" s="685"/>
      <c r="LPG311" s="685"/>
      <c r="LPH311" s="685"/>
      <c r="LPI311" s="685"/>
      <c r="LPJ311" s="685"/>
      <c r="LPK311" s="685"/>
      <c r="LPL311" s="685"/>
      <c r="LPM311" s="685"/>
      <c r="LPN311" s="685"/>
      <c r="LPO311" s="685"/>
      <c r="LPP311" s="685"/>
      <c r="LPQ311" s="685"/>
      <c r="LPR311" s="685"/>
      <c r="LPS311" s="685"/>
      <c r="LPT311" s="685"/>
      <c r="LPU311" s="685"/>
      <c r="LPV311" s="685"/>
      <c r="LPW311" s="685"/>
      <c r="LPX311" s="685"/>
      <c r="LPY311" s="685"/>
      <c r="LPZ311" s="685"/>
      <c r="LQA311" s="685"/>
      <c r="LQB311" s="685"/>
      <c r="LQC311" s="685"/>
      <c r="LQD311" s="685"/>
      <c r="LQE311" s="685"/>
      <c r="LQF311" s="685"/>
      <c r="LQG311" s="685"/>
      <c r="LQH311" s="685"/>
      <c r="LQI311" s="685"/>
      <c r="LQJ311" s="685"/>
      <c r="LQK311" s="685"/>
      <c r="LQL311" s="685"/>
      <c r="LQM311" s="685"/>
      <c r="LQN311" s="685"/>
      <c r="LQO311" s="685"/>
      <c r="LQP311" s="685"/>
      <c r="LQQ311" s="685"/>
      <c r="LQR311" s="685"/>
      <c r="LQS311" s="685"/>
      <c r="LQT311" s="685"/>
      <c r="LQU311" s="685"/>
      <c r="LQV311" s="685"/>
      <c r="LQW311" s="685"/>
      <c r="LQX311" s="685"/>
      <c r="LQY311" s="685"/>
      <c r="LQZ311" s="685"/>
      <c r="LRA311" s="685"/>
      <c r="LRB311" s="685"/>
      <c r="LRC311" s="685"/>
      <c r="LRD311" s="685"/>
      <c r="LRE311" s="685"/>
      <c r="LRF311" s="685"/>
      <c r="LRG311" s="685"/>
      <c r="LRH311" s="685"/>
      <c r="LRI311" s="685"/>
      <c r="LRJ311" s="685"/>
      <c r="LRK311" s="685"/>
      <c r="LRL311" s="685"/>
      <c r="LRM311" s="685"/>
      <c r="LRN311" s="685"/>
      <c r="LRO311" s="685"/>
      <c r="LRP311" s="685"/>
      <c r="LRQ311" s="685"/>
      <c r="LRR311" s="685"/>
      <c r="LRS311" s="685"/>
      <c r="LRT311" s="685"/>
      <c r="LRU311" s="685"/>
      <c r="LRV311" s="685"/>
      <c r="LRW311" s="685"/>
      <c r="LRX311" s="685"/>
      <c r="LRY311" s="685"/>
      <c r="LRZ311" s="685"/>
      <c r="LSA311" s="685"/>
      <c r="LSB311" s="685"/>
      <c r="LSC311" s="685"/>
      <c r="LSD311" s="685"/>
      <c r="LSE311" s="685"/>
      <c r="LSF311" s="685"/>
      <c r="LSG311" s="685"/>
      <c r="LSH311" s="685"/>
      <c r="LSI311" s="685"/>
      <c r="LSJ311" s="685"/>
      <c r="LSK311" s="685"/>
      <c r="LSL311" s="685"/>
      <c r="LSM311" s="685"/>
      <c r="LSN311" s="685"/>
      <c r="LSO311" s="685"/>
      <c r="LSP311" s="685"/>
      <c r="LSQ311" s="685"/>
      <c r="LSR311" s="685"/>
      <c r="LSS311" s="685"/>
      <c r="LST311" s="685"/>
      <c r="LSU311" s="685"/>
      <c r="LSV311" s="685"/>
      <c r="LSW311" s="685"/>
      <c r="LSX311" s="685"/>
      <c r="LSY311" s="685"/>
      <c r="LSZ311" s="685"/>
      <c r="LTA311" s="685"/>
      <c r="LTB311" s="685"/>
      <c r="LTC311" s="685"/>
      <c r="LTD311" s="685"/>
      <c r="LTE311" s="685"/>
      <c r="LTF311" s="685"/>
      <c r="LTG311" s="685"/>
      <c r="LTH311" s="685"/>
      <c r="LTI311" s="685"/>
      <c r="LTJ311" s="685"/>
      <c r="LTK311" s="685"/>
      <c r="LTL311" s="685"/>
      <c r="LTM311" s="685"/>
      <c r="LTN311" s="685"/>
      <c r="LTO311" s="685"/>
      <c r="LTP311" s="685"/>
      <c r="LTQ311" s="685"/>
      <c r="LTR311" s="685"/>
      <c r="LTS311" s="685"/>
      <c r="LTT311" s="685"/>
      <c r="LTU311" s="685"/>
      <c r="LTV311" s="685"/>
      <c r="LTW311" s="685"/>
      <c r="LTX311" s="685"/>
      <c r="LTY311" s="685"/>
      <c r="LTZ311" s="685"/>
      <c r="LUA311" s="685"/>
      <c r="LUB311" s="685"/>
      <c r="LUC311" s="685"/>
      <c r="LUD311" s="685"/>
      <c r="LUE311" s="685"/>
      <c r="LUF311" s="685"/>
      <c r="LUG311" s="685"/>
      <c r="LUH311" s="685"/>
      <c r="LUI311" s="685"/>
      <c r="LUJ311" s="685"/>
      <c r="LUK311" s="685"/>
      <c r="LUL311" s="685"/>
      <c r="LUM311" s="685"/>
      <c r="LUN311" s="685"/>
      <c r="LUO311" s="685"/>
      <c r="LUP311" s="685"/>
      <c r="LUQ311" s="685"/>
      <c r="LUR311" s="685"/>
      <c r="LUS311" s="685"/>
      <c r="LUT311" s="685"/>
      <c r="LUU311" s="685"/>
      <c r="LUV311" s="685"/>
      <c r="LUW311" s="685"/>
      <c r="LUX311" s="685"/>
      <c r="LUY311" s="685"/>
      <c r="LUZ311" s="685"/>
      <c r="LVA311" s="685"/>
      <c r="LVB311" s="685"/>
      <c r="LVC311" s="685"/>
      <c r="LVD311" s="685"/>
      <c r="LVE311" s="685"/>
      <c r="LVF311" s="685"/>
      <c r="LVG311" s="685"/>
      <c r="LVH311" s="685"/>
      <c r="LVI311" s="685"/>
      <c r="LVJ311" s="685"/>
      <c r="LVK311" s="685"/>
      <c r="LVL311" s="685"/>
      <c r="LVM311" s="685"/>
      <c r="LVN311" s="685"/>
      <c r="LVO311" s="685"/>
      <c r="LVP311" s="685"/>
      <c r="LVQ311" s="685"/>
      <c r="LVR311" s="685"/>
      <c r="LVS311" s="685"/>
      <c r="LVT311" s="685"/>
      <c r="LVU311" s="685"/>
      <c r="LVV311" s="685"/>
      <c r="LVW311" s="685"/>
      <c r="LVX311" s="685"/>
      <c r="LVY311" s="685"/>
      <c r="LVZ311" s="685"/>
      <c r="LWA311" s="685"/>
      <c r="LWB311" s="685"/>
      <c r="LWC311" s="685"/>
      <c r="LWD311" s="685"/>
      <c r="LWE311" s="685"/>
      <c r="LWF311" s="685"/>
      <c r="LWG311" s="685"/>
      <c r="LWH311" s="685"/>
      <c r="LWI311" s="685"/>
      <c r="LWJ311" s="685"/>
      <c r="LWK311" s="685"/>
      <c r="LWL311" s="685"/>
      <c r="LWM311" s="685"/>
      <c r="LWN311" s="685"/>
      <c r="LWO311" s="685"/>
      <c r="LWP311" s="685"/>
      <c r="LWQ311" s="685"/>
      <c r="LWR311" s="685"/>
      <c r="LWS311" s="685"/>
      <c r="LWT311" s="685"/>
      <c r="LWU311" s="685"/>
      <c r="LWV311" s="685"/>
      <c r="LWW311" s="685"/>
      <c r="LWX311" s="685"/>
      <c r="LWY311" s="685"/>
      <c r="LWZ311" s="685"/>
      <c r="LXA311" s="685"/>
      <c r="LXB311" s="685"/>
      <c r="LXC311" s="685"/>
      <c r="LXD311" s="685"/>
      <c r="LXE311" s="685"/>
      <c r="LXF311" s="685"/>
      <c r="LXG311" s="685"/>
      <c r="LXH311" s="685"/>
      <c r="LXI311" s="685"/>
      <c r="LXJ311" s="685"/>
      <c r="LXK311" s="685"/>
      <c r="LXL311" s="685"/>
      <c r="LXM311" s="685"/>
      <c r="LXN311" s="685"/>
      <c r="LXO311" s="685"/>
      <c r="LXP311" s="685"/>
      <c r="LXQ311" s="685"/>
      <c r="LXR311" s="685"/>
      <c r="LXS311" s="685"/>
      <c r="LXT311" s="685"/>
      <c r="LXU311" s="685"/>
      <c r="LXV311" s="685"/>
      <c r="LXW311" s="685"/>
      <c r="LXX311" s="685"/>
      <c r="LXY311" s="685"/>
      <c r="LXZ311" s="685"/>
      <c r="LYA311" s="685"/>
      <c r="LYB311" s="685"/>
      <c r="LYC311" s="685"/>
      <c r="LYD311" s="685"/>
      <c r="LYE311" s="685"/>
      <c r="LYF311" s="685"/>
      <c r="LYG311" s="685"/>
      <c r="LYH311" s="685"/>
      <c r="LYI311" s="685"/>
      <c r="LYJ311" s="685"/>
      <c r="LYK311" s="685"/>
      <c r="LYL311" s="685"/>
      <c r="LYM311" s="685"/>
      <c r="LYN311" s="685"/>
      <c r="LYO311" s="685"/>
      <c r="LYP311" s="685"/>
      <c r="LYQ311" s="685"/>
      <c r="LYR311" s="685"/>
      <c r="LYS311" s="685"/>
      <c r="LYT311" s="685"/>
      <c r="LYU311" s="685"/>
      <c r="LYV311" s="685"/>
      <c r="LYW311" s="685"/>
      <c r="LYX311" s="685"/>
      <c r="LYY311" s="685"/>
      <c r="LYZ311" s="685"/>
      <c r="LZA311" s="685"/>
      <c r="LZB311" s="685"/>
      <c r="LZC311" s="685"/>
      <c r="LZD311" s="685"/>
      <c r="LZE311" s="685"/>
      <c r="LZF311" s="685"/>
      <c r="LZG311" s="685"/>
      <c r="LZH311" s="685"/>
      <c r="LZI311" s="685"/>
      <c r="LZJ311" s="685"/>
      <c r="LZK311" s="685"/>
      <c r="LZL311" s="685"/>
      <c r="LZM311" s="685"/>
      <c r="LZN311" s="685"/>
      <c r="LZO311" s="685"/>
      <c r="LZP311" s="685"/>
      <c r="LZQ311" s="685"/>
      <c r="LZR311" s="685"/>
      <c r="LZS311" s="685"/>
      <c r="LZT311" s="685"/>
      <c r="LZU311" s="685"/>
      <c r="LZV311" s="685"/>
      <c r="LZW311" s="685"/>
      <c r="LZX311" s="685"/>
      <c r="LZY311" s="685"/>
      <c r="LZZ311" s="685"/>
      <c r="MAA311" s="685"/>
      <c r="MAB311" s="685"/>
      <c r="MAC311" s="685"/>
      <c r="MAD311" s="685"/>
      <c r="MAE311" s="685"/>
      <c r="MAF311" s="685"/>
      <c r="MAG311" s="685"/>
      <c r="MAH311" s="685"/>
      <c r="MAI311" s="685"/>
      <c r="MAJ311" s="685"/>
      <c r="MAK311" s="685"/>
      <c r="MAL311" s="685"/>
      <c r="MAM311" s="685"/>
      <c r="MAN311" s="685"/>
      <c r="MAO311" s="685"/>
      <c r="MAP311" s="685"/>
      <c r="MAQ311" s="685"/>
      <c r="MAR311" s="685"/>
      <c r="MAS311" s="685"/>
      <c r="MAT311" s="685"/>
      <c r="MAU311" s="685"/>
      <c r="MAV311" s="685"/>
      <c r="MAW311" s="685"/>
      <c r="MAX311" s="685"/>
      <c r="MAY311" s="685"/>
      <c r="MAZ311" s="685"/>
      <c r="MBA311" s="685"/>
      <c r="MBB311" s="685"/>
      <c r="MBC311" s="685"/>
      <c r="MBD311" s="685"/>
      <c r="MBE311" s="685"/>
      <c r="MBF311" s="685"/>
      <c r="MBG311" s="685"/>
      <c r="MBH311" s="685"/>
      <c r="MBI311" s="685"/>
      <c r="MBJ311" s="685"/>
      <c r="MBK311" s="685"/>
      <c r="MBL311" s="685"/>
      <c r="MBM311" s="685"/>
      <c r="MBN311" s="685"/>
      <c r="MBO311" s="685"/>
      <c r="MBP311" s="685"/>
      <c r="MBQ311" s="685"/>
      <c r="MBR311" s="685"/>
      <c r="MBS311" s="685"/>
      <c r="MBT311" s="685"/>
      <c r="MBU311" s="685"/>
      <c r="MBV311" s="685"/>
      <c r="MBW311" s="685"/>
      <c r="MBX311" s="685"/>
      <c r="MBY311" s="685"/>
      <c r="MBZ311" s="685"/>
      <c r="MCA311" s="685"/>
      <c r="MCB311" s="685"/>
      <c r="MCC311" s="685"/>
      <c r="MCD311" s="685"/>
      <c r="MCE311" s="685"/>
      <c r="MCF311" s="685"/>
      <c r="MCG311" s="685"/>
      <c r="MCH311" s="685"/>
      <c r="MCI311" s="685"/>
      <c r="MCJ311" s="685"/>
      <c r="MCK311" s="685"/>
      <c r="MCL311" s="685"/>
      <c r="MCM311" s="685"/>
      <c r="MCN311" s="685"/>
      <c r="MCO311" s="685"/>
      <c r="MCP311" s="685"/>
      <c r="MCQ311" s="685"/>
      <c r="MCR311" s="685"/>
      <c r="MCS311" s="685"/>
      <c r="MCT311" s="685"/>
      <c r="MCU311" s="685"/>
      <c r="MCV311" s="685"/>
      <c r="MCW311" s="685"/>
      <c r="MCX311" s="685"/>
      <c r="MCY311" s="685"/>
      <c r="MCZ311" s="685"/>
      <c r="MDA311" s="685"/>
      <c r="MDB311" s="685"/>
      <c r="MDC311" s="685"/>
      <c r="MDD311" s="685"/>
      <c r="MDE311" s="685"/>
      <c r="MDF311" s="685"/>
      <c r="MDG311" s="685"/>
      <c r="MDH311" s="685"/>
      <c r="MDI311" s="685"/>
      <c r="MDJ311" s="685"/>
      <c r="MDK311" s="685"/>
      <c r="MDL311" s="685"/>
      <c r="MDM311" s="685"/>
      <c r="MDN311" s="685"/>
      <c r="MDO311" s="685"/>
      <c r="MDP311" s="685"/>
      <c r="MDQ311" s="685"/>
      <c r="MDR311" s="685"/>
      <c r="MDS311" s="685"/>
      <c r="MDT311" s="685"/>
      <c r="MDU311" s="685"/>
      <c r="MDV311" s="685"/>
      <c r="MDW311" s="685"/>
      <c r="MDX311" s="685"/>
      <c r="MDY311" s="685"/>
      <c r="MDZ311" s="685"/>
      <c r="MEA311" s="685"/>
      <c r="MEB311" s="685"/>
      <c r="MEC311" s="685"/>
      <c r="MED311" s="685"/>
      <c r="MEE311" s="685"/>
      <c r="MEF311" s="685"/>
      <c r="MEG311" s="685"/>
      <c r="MEH311" s="685"/>
      <c r="MEI311" s="685"/>
      <c r="MEJ311" s="685"/>
      <c r="MEK311" s="685"/>
      <c r="MEL311" s="685"/>
      <c r="MEM311" s="685"/>
      <c r="MEN311" s="685"/>
      <c r="MEO311" s="685"/>
      <c r="MEP311" s="685"/>
      <c r="MEQ311" s="685"/>
      <c r="MER311" s="685"/>
      <c r="MES311" s="685"/>
      <c r="MET311" s="685"/>
      <c r="MEU311" s="685"/>
      <c r="MEV311" s="685"/>
      <c r="MEW311" s="685"/>
      <c r="MEX311" s="685"/>
      <c r="MEY311" s="685"/>
      <c r="MEZ311" s="685"/>
      <c r="MFA311" s="685"/>
      <c r="MFB311" s="685"/>
      <c r="MFC311" s="685"/>
      <c r="MFD311" s="685"/>
      <c r="MFE311" s="685"/>
      <c r="MFF311" s="685"/>
      <c r="MFG311" s="685"/>
      <c r="MFH311" s="685"/>
      <c r="MFI311" s="685"/>
      <c r="MFJ311" s="685"/>
      <c r="MFK311" s="685"/>
      <c r="MFL311" s="685"/>
      <c r="MFM311" s="685"/>
      <c r="MFN311" s="685"/>
      <c r="MFO311" s="685"/>
      <c r="MFP311" s="685"/>
      <c r="MFQ311" s="685"/>
      <c r="MFR311" s="685"/>
      <c r="MFS311" s="685"/>
      <c r="MFT311" s="685"/>
      <c r="MFU311" s="685"/>
      <c r="MFV311" s="685"/>
      <c r="MFW311" s="685"/>
      <c r="MFX311" s="685"/>
      <c r="MFY311" s="685"/>
      <c r="MFZ311" s="685"/>
      <c r="MGA311" s="685"/>
      <c r="MGB311" s="685"/>
      <c r="MGC311" s="685"/>
      <c r="MGD311" s="685"/>
      <c r="MGE311" s="685"/>
      <c r="MGF311" s="685"/>
      <c r="MGG311" s="685"/>
      <c r="MGH311" s="685"/>
      <c r="MGI311" s="685"/>
      <c r="MGJ311" s="685"/>
      <c r="MGK311" s="685"/>
      <c r="MGL311" s="685"/>
      <c r="MGM311" s="685"/>
      <c r="MGN311" s="685"/>
      <c r="MGO311" s="685"/>
      <c r="MGP311" s="685"/>
      <c r="MGQ311" s="685"/>
      <c r="MGR311" s="685"/>
      <c r="MGS311" s="685"/>
      <c r="MGT311" s="685"/>
      <c r="MGU311" s="685"/>
      <c r="MGV311" s="685"/>
      <c r="MGW311" s="685"/>
      <c r="MGX311" s="685"/>
      <c r="MGY311" s="685"/>
      <c r="MGZ311" s="685"/>
      <c r="MHA311" s="685"/>
      <c r="MHB311" s="685"/>
      <c r="MHC311" s="685"/>
      <c r="MHD311" s="685"/>
      <c r="MHE311" s="685"/>
      <c r="MHF311" s="685"/>
      <c r="MHG311" s="685"/>
      <c r="MHH311" s="685"/>
      <c r="MHI311" s="685"/>
      <c r="MHJ311" s="685"/>
      <c r="MHK311" s="685"/>
      <c r="MHL311" s="685"/>
      <c r="MHM311" s="685"/>
      <c r="MHN311" s="685"/>
      <c r="MHO311" s="685"/>
      <c r="MHP311" s="685"/>
      <c r="MHQ311" s="685"/>
      <c r="MHR311" s="685"/>
      <c r="MHS311" s="685"/>
      <c r="MHT311" s="685"/>
      <c r="MHU311" s="685"/>
      <c r="MHV311" s="685"/>
      <c r="MHW311" s="685"/>
      <c r="MHX311" s="685"/>
      <c r="MHY311" s="685"/>
      <c r="MHZ311" s="685"/>
      <c r="MIA311" s="685"/>
      <c r="MIB311" s="685"/>
      <c r="MIC311" s="685"/>
      <c r="MID311" s="685"/>
      <c r="MIE311" s="685"/>
      <c r="MIF311" s="685"/>
      <c r="MIG311" s="685"/>
      <c r="MIH311" s="685"/>
      <c r="MII311" s="685"/>
      <c r="MIJ311" s="685"/>
      <c r="MIK311" s="685"/>
      <c r="MIL311" s="685"/>
      <c r="MIM311" s="685"/>
      <c r="MIN311" s="685"/>
      <c r="MIO311" s="685"/>
      <c r="MIP311" s="685"/>
      <c r="MIQ311" s="685"/>
      <c r="MIR311" s="685"/>
      <c r="MIS311" s="685"/>
      <c r="MIT311" s="685"/>
      <c r="MIU311" s="685"/>
      <c r="MIV311" s="685"/>
      <c r="MIW311" s="685"/>
      <c r="MIX311" s="685"/>
      <c r="MIY311" s="685"/>
      <c r="MIZ311" s="685"/>
      <c r="MJA311" s="685"/>
      <c r="MJB311" s="685"/>
      <c r="MJC311" s="685"/>
      <c r="MJD311" s="685"/>
      <c r="MJE311" s="685"/>
      <c r="MJF311" s="685"/>
      <c r="MJG311" s="685"/>
      <c r="MJH311" s="685"/>
      <c r="MJI311" s="685"/>
      <c r="MJJ311" s="685"/>
      <c r="MJK311" s="685"/>
      <c r="MJL311" s="685"/>
      <c r="MJM311" s="685"/>
      <c r="MJN311" s="685"/>
      <c r="MJO311" s="685"/>
      <c r="MJP311" s="685"/>
      <c r="MJQ311" s="685"/>
      <c r="MJR311" s="685"/>
      <c r="MJS311" s="685"/>
      <c r="MJT311" s="685"/>
      <c r="MJU311" s="685"/>
      <c r="MJV311" s="685"/>
      <c r="MJW311" s="685"/>
      <c r="MJX311" s="685"/>
      <c r="MJY311" s="685"/>
      <c r="MJZ311" s="685"/>
      <c r="MKA311" s="685"/>
      <c r="MKB311" s="685"/>
      <c r="MKC311" s="685"/>
      <c r="MKD311" s="685"/>
      <c r="MKE311" s="685"/>
      <c r="MKF311" s="685"/>
      <c r="MKG311" s="685"/>
      <c r="MKH311" s="685"/>
      <c r="MKI311" s="685"/>
      <c r="MKJ311" s="685"/>
      <c r="MKK311" s="685"/>
      <c r="MKL311" s="685"/>
      <c r="MKM311" s="685"/>
      <c r="MKN311" s="685"/>
      <c r="MKO311" s="685"/>
      <c r="MKP311" s="685"/>
      <c r="MKQ311" s="685"/>
      <c r="MKR311" s="685"/>
      <c r="MKS311" s="685"/>
      <c r="MKT311" s="685"/>
      <c r="MKU311" s="685"/>
      <c r="MKV311" s="685"/>
      <c r="MKW311" s="685"/>
      <c r="MKX311" s="685"/>
      <c r="MKY311" s="685"/>
      <c r="MKZ311" s="685"/>
      <c r="MLA311" s="685"/>
      <c r="MLB311" s="685"/>
      <c r="MLC311" s="685"/>
      <c r="MLD311" s="685"/>
      <c r="MLE311" s="685"/>
      <c r="MLF311" s="685"/>
      <c r="MLG311" s="685"/>
      <c r="MLH311" s="685"/>
      <c r="MLI311" s="685"/>
      <c r="MLJ311" s="685"/>
      <c r="MLK311" s="685"/>
      <c r="MLL311" s="685"/>
      <c r="MLM311" s="685"/>
      <c r="MLN311" s="685"/>
      <c r="MLO311" s="685"/>
      <c r="MLP311" s="685"/>
      <c r="MLQ311" s="685"/>
      <c r="MLR311" s="685"/>
      <c r="MLS311" s="685"/>
      <c r="MLT311" s="685"/>
      <c r="MLU311" s="685"/>
      <c r="MLV311" s="685"/>
      <c r="MLW311" s="685"/>
      <c r="MLX311" s="685"/>
      <c r="MLY311" s="685"/>
      <c r="MLZ311" s="685"/>
      <c r="MMA311" s="685"/>
      <c r="MMB311" s="685"/>
      <c r="MMC311" s="685"/>
      <c r="MMD311" s="685"/>
      <c r="MME311" s="685"/>
      <c r="MMF311" s="685"/>
      <c r="MMG311" s="685"/>
      <c r="MMH311" s="685"/>
      <c r="MMI311" s="685"/>
      <c r="MMJ311" s="685"/>
      <c r="MMK311" s="685"/>
      <c r="MML311" s="685"/>
      <c r="MMM311" s="685"/>
      <c r="MMN311" s="685"/>
      <c r="MMO311" s="685"/>
      <c r="MMP311" s="685"/>
      <c r="MMQ311" s="685"/>
      <c r="MMR311" s="685"/>
      <c r="MMS311" s="685"/>
      <c r="MMT311" s="685"/>
      <c r="MMU311" s="685"/>
      <c r="MMV311" s="685"/>
      <c r="MMW311" s="685"/>
      <c r="MMX311" s="685"/>
      <c r="MMY311" s="685"/>
      <c r="MMZ311" s="685"/>
      <c r="MNA311" s="685"/>
      <c r="MNB311" s="685"/>
      <c r="MNC311" s="685"/>
      <c r="MND311" s="685"/>
      <c r="MNE311" s="685"/>
      <c r="MNF311" s="685"/>
      <c r="MNG311" s="685"/>
      <c r="MNH311" s="685"/>
      <c r="MNI311" s="685"/>
      <c r="MNJ311" s="685"/>
      <c r="MNK311" s="685"/>
      <c r="MNL311" s="685"/>
      <c r="MNM311" s="685"/>
      <c r="MNN311" s="685"/>
      <c r="MNO311" s="685"/>
      <c r="MNP311" s="685"/>
      <c r="MNQ311" s="685"/>
      <c r="MNR311" s="685"/>
      <c r="MNS311" s="685"/>
      <c r="MNT311" s="685"/>
      <c r="MNU311" s="685"/>
      <c r="MNV311" s="685"/>
      <c r="MNW311" s="685"/>
      <c r="MNX311" s="685"/>
      <c r="MNY311" s="685"/>
      <c r="MNZ311" s="685"/>
      <c r="MOA311" s="685"/>
      <c r="MOB311" s="685"/>
      <c r="MOC311" s="685"/>
      <c r="MOD311" s="685"/>
      <c r="MOE311" s="685"/>
      <c r="MOF311" s="685"/>
      <c r="MOG311" s="685"/>
      <c r="MOH311" s="685"/>
      <c r="MOI311" s="685"/>
      <c r="MOJ311" s="685"/>
      <c r="MOK311" s="685"/>
      <c r="MOL311" s="685"/>
      <c r="MOM311" s="685"/>
      <c r="MON311" s="685"/>
      <c r="MOO311" s="685"/>
      <c r="MOP311" s="685"/>
      <c r="MOQ311" s="685"/>
      <c r="MOR311" s="685"/>
      <c r="MOS311" s="685"/>
      <c r="MOT311" s="685"/>
      <c r="MOU311" s="685"/>
      <c r="MOV311" s="685"/>
      <c r="MOW311" s="685"/>
      <c r="MOX311" s="685"/>
      <c r="MOY311" s="685"/>
      <c r="MOZ311" s="685"/>
      <c r="MPA311" s="685"/>
      <c r="MPB311" s="685"/>
      <c r="MPC311" s="685"/>
      <c r="MPD311" s="685"/>
      <c r="MPE311" s="685"/>
      <c r="MPF311" s="685"/>
      <c r="MPG311" s="685"/>
      <c r="MPH311" s="685"/>
      <c r="MPI311" s="685"/>
      <c r="MPJ311" s="685"/>
      <c r="MPK311" s="685"/>
      <c r="MPL311" s="685"/>
      <c r="MPM311" s="685"/>
      <c r="MPN311" s="685"/>
      <c r="MPO311" s="685"/>
      <c r="MPP311" s="685"/>
      <c r="MPQ311" s="685"/>
      <c r="MPR311" s="685"/>
      <c r="MPS311" s="685"/>
      <c r="MPT311" s="685"/>
      <c r="MPU311" s="685"/>
      <c r="MPV311" s="685"/>
      <c r="MPW311" s="685"/>
      <c r="MPX311" s="685"/>
      <c r="MPY311" s="685"/>
      <c r="MPZ311" s="685"/>
      <c r="MQA311" s="685"/>
      <c r="MQB311" s="685"/>
      <c r="MQC311" s="685"/>
      <c r="MQD311" s="685"/>
      <c r="MQE311" s="685"/>
      <c r="MQF311" s="685"/>
      <c r="MQG311" s="685"/>
      <c r="MQH311" s="685"/>
      <c r="MQI311" s="685"/>
      <c r="MQJ311" s="685"/>
      <c r="MQK311" s="685"/>
      <c r="MQL311" s="685"/>
      <c r="MQM311" s="685"/>
      <c r="MQN311" s="685"/>
      <c r="MQO311" s="685"/>
      <c r="MQP311" s="685"/>
      <c r="MQQ311" s="685"/>
      <c r="MQR311" s="685"/>
      <c r="MQS311" s="685"/>
      <c r="MQT311" s="685"/>
      <c r="MQU311" s="685"/>
      <c r="MQV311" s="685"/>
      <c r="MQW311" s="685"/>
      <c r="MQX311" s="685"/>
      <c r="MQY311" s="685"/>
      <c r="MQZ311" s="685"/>
      <c r="MRA311" s="685"/>
      <c r="MRB311" s="685"/>
      <c r="MRC311" s="685"/>
      <c r="MRD311" s="685"/>
      <c r="MRE311" s="685"/>
      <c r="MRF311" s="685"/>
      <c r="MRG311" s="685"/>
      <c r="MRH311" s="685"/>
      <c r="MRI311" s="685"/>
      <c r="MRJ311" s="685"/>
      <c r="MRK311" s="685"/>
      <c r="MRL311" s="685"/>
      <c r="MRM311" s="685"/>
      <c r="MRN311" s="685"/>
      <c r="MRO311" s="685"/>
      <c r="MRP311" s="685"/>
      <c r="MRQ311" s="685"/>
      <c r="MRR311" s="685"/>
      <c r="MRS311" s="685"/>
      <c r="MRT311" s="685"/>
      <c r="MRU311" s="685"/>
      <c r="MRV311" s="685"/>
      <c r="MRW311" s="685"/>
      <c r="MRX311" s="685"/>
      <c r="MRY311" s="685"/>
      <c r="MRZ311" s="685"/>
      <c r="MSA311" s="685"/>
      <c r="MSB311" s="685"/>
      <c r="MSC311" s="685"/>
      <c r="MSD311" s="685"/>
      <c r="MSE311" s="685"/>
      <c r="MSF311" s="685"/>
      <c r="MSG311" s="685"/>
      <c r="MSH311" s="685"/>
      <c r="MSI311" s="685"/>
      <c r="MSJ311" s="685"/>
      <c r="MSK311" s="685"/>
      <c r="MSL311" s="685"/>
      <c r="MSM311" s="685"/>
      <c r="MSN311" s="685"/>
      <c r="MSO311" s="685"/>
      <c r="MSP311" s="685"/>
      <c r="MSQ311" s="685"/>
      <c r="MSR311" s="685"/>
      <c r="MSS311" s="685"/>
      <c r="MST311" s="685"/>
      <c r="MSU311" s="685"/>
      <c r="MSV311" s="685"/>
      <c r="MSW311" s="685"/>
      <c r="MSX311" s="685"/>
      <c r="MSY311" s="685"/>
      <c r="MSZ311" s="685"/>
      <c r="MTA311" s="685"/>
      <c r="MTB311" s="685"/>
      <c r="MTC311" s="685"/>
      <c r="MTD311" s="685"/>
      <c r="MTE311" s="685"/>
      <c r="MTF311" s="685"/>
      <c r="MTG311" s="685"/>
      <c r="MTH311" s="685"/>
      <c r="MTI311" s="685"/>
      <c r="MTJ311" s="685"/>
      <c r="MTK311" s="685"/>
      <c r="MTL311" s="685"/>
      <c r="MTM311" s="685"/>
      <c r="MTN311" s="685"/>
      <c r="MTO311" s="685"/>
      <c r="MTP311" s="685"/>
      <c r="MTQ311" s="685"/>
      <c r="MTR311" s="685"/>
      <c r="MTS311" s="685"/>
      <c r="MTT311" s="685"/>
      <c r="MTU311" s="685"/>
      <c r="MTV311" s="685"/>
      <c r="MTW311" s="685"/>
      <c r="MTX311" s="685"/>
      <c r="MTY311" s="685"/>
      <c r="MTZ311" s="685"/>
      <c r="MUA311" s="685"/>
      <c r="MUB311" s="685"/>
      <c r="MUC311" s="685"/>
      <c r="MUD311" s="685"/>
      <c r="MUE311" s="685"/>
      <c r="MUF311" s="685"/>
      <c r="MUG311" s="685"/>
      <c r="MUH311" s="685"/>
      <c r="MUI311" s="685"/>
      <c r="MUJ311" s="685"/>
      <c r="MUK311" s="685"/>
      <c r="MUL311" s="685"/>
      <c r="MUM311" s="685"/>
      <c r="MUN311" s="685"/>
      <c r="MUO311" s="685"/>
      <c r="MUP311" s="685"/>
      <c r="MUQ311" s="685"/>
      <c r="MUR311" s="685"/>
      <c r="MUS311" s="685"/>
      <c r="MUT311" s="685"/>
      <c r="MUU311" s="685"/>
      <c r="MUV311" s="685"/>
      <c r="MUW311" s="685"/>
      <c r="MUX311" s="685"/>
      <c r="MUY311" s="685"/>
      <c r="MUZ311" s="685"/>
      <c r="MVA311" s="685"/>
      <c r="MVB311" s="685"/>
      <c r="MVC311" s="685"/>
      <c r="MVD311" s="685"/>
      <c r="MVE311" s="685"/>
      <c r="MVF311" s="685"/>
      <c r="MVG311" s="685"/>
      <c r="MVH311" s="685"/>
      <c r="MVI311" s="685"/>
      <c r="MVJ311" s="685"/>
      <c r="MVK311" s="685"/>
      <c r="MVL311" s="685"/>
      <c r="MVM311" s="685"/>
      <c r="MVN311" s="685"/>
      <c r="MVO311" s="685"/>
      <c r="MVP311" s="685"/>
      <c r="MVQ311" s="685"/>
      <c r="MVR311" s="685"/>
      <c r="MVS311" s="685"/>
      <c r="MVT311" s="685"/>
      <c r="MVU311" s="685"/>
      <c r="MVV311" s="685"/>
      <c r="MVW311" s="685"/>
      <c r="MVX311" s="685"/>
      <c r="MVY311" s="685"/>
      <c r="MVZ311" s="685"/>
      <c r="MWA311" s="685"/>
      <c r="MWB311" s="685"/>
      <c r="MWC311" s="685"/>
      <c r="MWD311" s="685"/>
      <c r="MWE311" s="685"/>
      <c r="MWF311" s="685"/>
      <c r="MWG311" s="685"/>
      <c r="MWH311" s="685"/>
      <c r="MWI311" s="685"/>
      <c r="MWJ311" s="685"/>
      <c r="MWK311" s="685"/>
      <c r="MWL311" s="685"/>
      <c r="MWM311" s="685"/>
      <c r="MWN311" s="685"/>
      <c r="MWO311" s="685"/>
      <c r="MWP311" s="685"/>
      <c r="MWQ311" s="685"/>
      <c r="MWR311" s="685"/>
      <c r="MWS311" s="685"/>
      <c r="MWT311" s="685"/>
      <c r="MWU311" s="685"/>
      <c r="MWV311" s="685"/>
      <c r="MWW311" s="685"/>
      <c r="MWX311" s="685"/>
      <c r="MWY311" s="685"/>
      <c r="MWZ311" s="685"/>
      <c r="MXA311" s="685"/>
      <c r="MXB311" s="685"/>
      <c r="MXC311" s="685"/>
      <c r="MXD311" s="685"/>
      <c r="MXE311" s="685"/>
      <c r="MXF311" s="685"/>
      <c r="MXG311" s="685"/>
      <c r="MXH311" s="685"/>
      <c r="MXI311" s="685"/>
      <c r="MXJ311" s="685"/>
      <c r="MXK311" s="685"/>
      <c r="MXL311" s="685"/>
      <c r="MXM311" s="685"/>
      <c r="MXN311" s="685"/>
      <c r="MXO311" s="685"/>
      <c r="MXP311" s="685"/>
      <c r="MXQ311" s="685"/>
      <c r="MXR311" s="685"/>
      <c r="MXS311" s="685"/>
      <c r="MXT311" s="685"/>
      <c r="MXU311" s="685"/>
      <c r="MXV311" s="685"/>
      <c r="MXW311" s="685"/>
      <c r="MXX311" s="685"/>
      <c r="MXY311" s="685"/>
      <c r="MXZ311" s="685"/>
      <c r="MYA311" s="685"/>
      <c r="MYB311" s="685"/>
      <c r="MYC311" s="685"/>
      <c r="MYD311" s="685"/>
      <c r="MYE311" s="685"/>
      <c r="MYF311" s="685"/>
      <c r="MYG311" s="685"/>
      <c r="MYH311" s="685"/>
      <c r="MYI311" s="685"/>
      <c r="MYJ311" s="685"/>
      <c r="MYK311" s="685"/>
      <c r="MYL311" s="685"/>
      <c r="MYM311" s="685"/>
      <c r="MYN311" s="685"/>
      <c r="MYO311" s="685"/>
      <c r="MYP311" s="685"/>
      <c r="MYQ311" s="685"/>
      <c r="MYR311" s="685"/>
      <c r="MYS311" s="685"/>
      <c r="MYT311" s="685"/>
      <c r="MYU311" s="685"/>
      <c r="MYV311" s="685"/>
      <c r="MYW311" s="685"/>
      <c r="MYX311" s="685"/>
      <c r="MYY311" s="685"/>
      <c r="MYZ311" s="685"/>
      <c r="MZA311" s="685"/>
      <c r="MZB311" s="685"/>
      <c r="MZC311" s="685"/>
      <c r="MZD311" s="685"/>
      <c r="MZE311" s="685"/>
      <c r="MZF311" s="685"/>
      <c r="MZG311" s="685"/>
      <c r="MZH311" s="685"/>
      <c r="MZI311" s="685"/>
      <c r="MZJ311" s="685"/>
      <c r="MZK311" s="685"/>
      <c r="MZL311" s="685"/>
      <c r="MZM311" s="685"/>
      <c r="MZN311" s="685"/>
      <c r="MZO311" s="685"/>
      <c r="MZP311" s="685"/>
      <c r="MZQ311" s="685"/>
      <c r="MZR311" s="685"/>
      <c r="MZS311" s="685"/>
      <c r="MZT311" s="685"/>
      <c r="MZU311" s="685"/>
      <c r="MZV311" s="685"/>
      <c r="MZW311" s="685"/>
      <c r="MZX311" s="685"/>
      <c r="MZY311" s="685"/>
      <c r="MZZ311" s="685"/>
      <c r="NAA311" s="685"/>
      <c r="NAB311" s="685"/>
      <c r="NAC311" s="685"/>
      <c r="NAD311" s="685"/>
      <c r="NAE311" s="685"/>
      <c r="NAF311" s="685"/>
      <c r="NAG311" s="685"/>
      <c r="NAH311" s="685"/>
      <c r="NAI311" s="685"/>
      <c r="NAJ311" s="685"/>
      <c r="NAK311" s="685"/>
      <c r="NAL311" s="685"/>
      <c r="NAM311" s="685"/>
      <c r="NAN311" s="685"/>
      <c r="NAO311" s="685"/>
      <c r="NAP311" s="685"/>
      <c r="NAQ311" s="685"/>
      <c r="NAR311" s="685"/>
      <c r="NAS311" s="685"/>
      <c r="NAT311" s="685"/>
      <c r="NAU311" s="685"/>
      <c r="NAV311" s="685"/>
      <c r="NAW311" s="685"/>
      <c r="NAX311" s="685"/>
      <c r="NAY311" s="685"/>
      <c r="NAZ311" s="685"/>
      <c r="NBA311" s="685"/>
      <c r="NBB311" s="685"/>
      <c r="NBC311" s="685"/>
      <c r="NBD311" s="685"/>
      <c r="NBE311" s="685"/>
      <c r="NBF311" s="685"/>
      <c r="NBG311" s="685"/>
      <c r="NBH311" s="685"/>
      <c r="NBI311" s="685"/>
      <c r="NBJ311" s="685"/>
      <c r="NBK311" s="685"/>
      <c r="NBL311" s="685"/>
      <c r="NBM311" s="685"/>
      <c r="NBN311" s="685"/>
      <c r="NBO311" s="685"/>
      <c r="NBP311" s="685"/>
      <c r="NBQ311" s="685"/>
      <c r="NBR311" s="685"/>
      <c r="NBS311" s="685"/>
      <c r="NBT311" s="685"/>
      <c r="NBU311" s="685"/>
      <c r="NBV311" s="685"/>
      <c r="NBW311" s="685"/>
      <c r="NBX311" s="685"/>
      <c r="NBY311" s="685"/>
      <c r="NBZ311" s="685"/>
      <c r="NCA311" s="685"/>
      <c r="NCB311" s="685"/>
      <c r="NCC311" s="685"/>
      <c r="NCD311" s="685"/>
      <c r="NCE311" s="685"/>
      <c r="NCF311" s="685"/>
      <c r="NCG311" s="685"/>
      <c r="NCH311" s="685"/>
      <c r="NCI311" s="685"/>
      <c r="NCJ311" s="685"/>
      <c r="NCK311" s="685"/>
      <c r="NCL311" s="685"/>
      <c r="NCM311" s="685"/>
      <c r="NCN311" s="685"/>
      <c r="NCO311" s="685"/>
      <c r="NCP311" s="685"/>
      <c r="NCQ311" s="685"/>
      <c r="NCR311" s="685"/>
      <c r="NCS311" s="685"/>
      <c r="NCT311" s="685"/>
      <c r="NCU311" s="685"/>
      <c r="NCV311" s="685"/>
      <c r="NCW311" s="685"/>
      <c r="NCX311" s="685"/>
      <c r="NCY311" s="685"/>
      <c r="NCZ311" s="685"/>
      <c r="NDA311" s="685"/>
      <c r="NDB311" s="685"/>
      <c r="NDC311" s="685"/>
      <c r="NDD311" s="685"/>
      <c r="NDE311" s="685"/>
      <c r="NDF311" s="685"/>
      <c r="NDG311" s="685"/>
      <c r="NDH311" s="685"/>
      <c r="NDI311" s="685"/>
      <c r="NDJ311" s="685"/>
      <c r="NDK311" s="685"/>
      <c r="NDL311" s="685"/>
      <c r="NDM311" s="685"/>
      <c r="NDN311" s="685"/>
      <c r="NDO311" s="685"/>
      <c r="NDP311" s="685"/>
      <c r="NDQ311" s="685"/>
      <c r="NDR311" s="685"/>
      <c r="NDS311" s="685"/>
      <c r="NDT311" s="685"/>
      <c r="NDU311" s="685"/>
      <c r="NDV311" s="685"/>
      <c r="NDW311" s="685"/>
      <c r="NDX311" s="685"/>
      <c r="NDY311" s="685"/>
      <c r="NDZ311" s="685"/>
      <c r="NEA311" s="685"/>
      <c r="NEB311" s="685"/>
      <c r="NEC311" s="685"/>
      <c r="NED311" s="685"/>
      <c r="NEE311" s="685"/>
      <c r="NEF311" s="685"/>
      <c r="NEG311" s="685"/>
      <c r="NEH311" s="685"/>
      <c r="NEI311" s="685"/>
      <c r="NEJ311" s="685"/>
      <c r="NEK311" s="685"/>
      <c r="NEL311" s="685"/>
      <c r="NEM311" s="685"/>
      <c r="NEN311" s="685"/>
      <c r="NEO311" s="685"/>
      <c r="NEP311" s="685"/>
      <c r="NEQ311" s="685"/>
      <c r="NER311" s="685"/>
      <c r="NES311" s="685"/>
      <c r="NET311" s="685"/>
      <c r="NEU311" s="685"/>
      <c r="NEV311" s="685"/>
      <c r="NEW311" s="685"/>
      <c r="NEX311" s="685"/>
      <c r="NEY311" s="685"/>
      <c r="NEZ311" s="685"/>
      <c r="NFA311" s="685"/>
      <c r="NFB311" s="685"/>
      <c r="NFC311" s="685"/>
      <c r="NFD311" s="685"/>
      <c r="NFE311" s="685"/>
      <c r="NFF311" s="685"/>
      <c r="NFG311" s="685"/>
      <c r="NFH311" s="685"/>
      <c r="NFI311" s="685"/>
      <c r="NFJ311" s="685"/>
      <c r="NFK311" s="685"/>
      <c r="NFL311" s="685"/>
      <c r="NFM311" s="685"/>
      <c r="NFN311" s="685"/>
      <c r="NFO311" s="685"/>
      <c r="NFP311" s="685"/>
      <c r="NFQ311" s="685"/>
      <c r="NFR311" s="685"/>
      <c r="NFS311" s="685"/>
      <c r="NFT311" s="685"/>
      <c r="NFU311" s="685"/>
      <c r="NFV311" s="685"/>
      <c r="NFW311" s="685"/>
      <c r="NFX311" s="685"/>
      <c r="NFY311" s="685"/>
      <c r="NFZ311" s="685"/>
      <c r="NGA311" s="685"/>
      <c r="NGB311" s="685"/>
      <c r="NGC311" s="685"/>
      <c r="NGD311" s="685"/>
      <c r="NGE311" s="685"/>
      <c r="NGF311" s="685"/>
      <c r="NGG311" s="685"/>
      <c r="NGH311" s="685"/>
      <c r="NGI311" s="685"/>
      <c r="NGJ311" s="685"/>
      <c r="NGK311" s="685"/>
      <c r="NGL311" s="685"/>
      <c r="NGM311" s="685"/>
      <c r="NGN311" s="685"/>
      <c r="NGO311" s="685"/>
      <c r="NGP311" s="685"/>
      <c r="NGQ311" s="685"/>
      <c r="NGR311" s="685"/>
      <c r="NGS311" s="685"/>
      <c r="NGT311" s="685"/>
      <c r="NGU311" s="685"/>
      <c r="NGV311" s="685"/>
      <c r="NGW311" s="685"/>
      <c r="NGX311" s="685"/>
      <c r="NGY311" s="685"/>
      <c r="NGZ311" s="685"/>
      <c r="NHA311" s="685"/>
      <c r="NHB311" s="685"/>
      <c r="NHC311" s="685"/>
      <c r="NHD311" s="685"/>
      <c r="NHE311" s="685"/>
      <c r="NHF311" s="685"/>
      <c r="NHG311" s="685"/>
      <c r="NHH311" s="685"/>
      <c r="NHI311" s="685"/>
      <c r="NHJ311" s="685"/>
      <c r="NHK311" s="685"/>
      <c r="NHL311" s="685"/>
      <c r="NHM311" s="685"/>
      <c r="NHN311" s="685"/>
      <c r="NHO311" s="685"/>
      <c r="NHP311" s="685"/>
      <c r="NHQ311" s="685"/>
      <c r="NHR311" s="685"/>
      <c r="NHS311" s="685"/>
      <c r="NHT311" s="685"/>
      <c r="NHU311" s="685"/>
      <c r="NHV311" s="685"/>
      <c r="NHW311" s="685"/>
      <c r="NHX311" s="685"/>
      <c r="NHY311" s="685"/>
      <c r="NHZ311" s="685"/>
      <c r="NIA311" s="685"/>
      <c r="NIB311" s="685"/>
      <c r="NIC311" s="685"/>
      <c r="NID311" s="685"/>
      <c r="NIE311" s="685"/>
      <c r="NIF311" s="685"/>
      <c r="NIG311" s="685"/>
      <c r="NIH311" s="685"/>
      <c r="NII311" s="685"/>
      <c r="NIJ311" s="685"/>
      <c r="NIK311" s="685"/>
      <c r="NIL311" s="685"/>
      <c r="NIM311" s="685"/>
      <c r="NIN311" s="685"/>
      <c r="NIO311" s="685"/>
      <c r="NIP311" s="685"/>
      <c r="NIQ311" s="685"/>
      <c r="NIR311" s="685"/>
      <c r="NIS311" s="685"/>
      <c r="NIT311" s="685"/>
      <c r="NIU311" s="685"/>
      <c r="NIV311" s="685"/>
      <c r="NIW311" s="685"/>
      <c r="NIX311" s="685"/>
      <c r="NIY311" s="685"/>
      <c r="NIZ311" s="685"/>
      <c r="NJA311" s="685"/>
      <c r="NJB311" s="685"/>
      <c r="NJC311" s="685"/>
      <c r="NJD311" s="685"/>
      <c r="NJE311" s="685"/>
      <c r="NJF311" s="685"/>
      <c r="NJG311" s="685"/>
      <c r="NJH311" s="685"/>
      <c r="NJI311" s="685"/>
      <c r="NJJ311" s="685"/>
      <c r="NJK311" s="685"/>
      <c r="NJL311" s="685"/>
      <c r="NJM311" s="685"/>
      <c r="NJN311" s="685"/>
      <c r="NJO311" s="685"/>
      <c r="NJP311" s="685"/>
      <c r="NJQ311" s="685"/>
      <c r="NJR311" s="685"/>
      <c r="NJS311" s="685"/>
      <c r="NJT311" s="685"/>
      <c r="NJU311" s="685"/>
      <c r="NJV311" s="685"/>
      <c r="NJW311" s="685"/>
      <c r="NJX311" s="685"/>
      <c r="NJY311" s="685"/>
      <c r="NJZ311" s="685"/>
      <c r="NKA311" s="685"/>
      <c r="NKB311" s="685"/>
      <c r="NKC311" s="685"/>
      <c r="NKD311" s="685"/>
      <c r="NKE311" s="685"/>
      <c r="NKF311" s="685"/>
      <c r="NKG311" s="685"/>
      <c r="NKH311" s="685"/>
      <c r="NKI311" s="685"/>
      <c r="NKJ311" s="685"/>
      <c r="NKK311" s="685"/>
      <c r="NKL311" s="685"/>
      <c r="NKM311" s="685"/>
      <c r="NKN311" s="685"/>
      <c r="NKO311" s="685"/>
      <c r="NKP311" s="685"/>
      <c r="NKQ311" s="685"/>
      <c r="NKR311" s="685"/>
      <c r="NKS311" s="685"/>
      <c r="NKT311" s="685"/>
      <c r="NKU311" s="685"/>
      <c r="NKV311" s="685"/>
      <c r="NKW311" s="685"/>
      <c r="NKX311" s="685"/>
      <c r="NKY311" s="685"/>
      <c r="NKZ311" s="685"/>
      <c r="NLA311" s="685"/>
      <c r="NLB311" s="685"/>
      <c r="NLC311" s="685"/>
      <c r="NLD311" s="685"/>
      <c r="NLE311" s="685"/>
      <c r="NLF311" s="685"/>
      <c r="NLG311" s="685"/>
      <c r="NLH311" s="685"/>
      <c r="NLI311" s="685"/>
      <c r="NLJ311" s="685"/>
      <c r="NLK311" s="685"/>
      <c r="NLL311" s="685"/>
      <c r="NLM311" s="685"/>
      <c r="NLN311" s="685"/>
      <c r="NLO311" s="685"/>
      <c r="NLP311" s="685"/>
      <c r="NLQ311" s="685"/>
      <c r="NLR311" s="685"/>
      <c r="NLS311" s="685"/>
      <c r="NLT311" s="685"/>
      <c r="NLU311" s="685"/>
      <c r="NLV311" s="685"/>
      <c r="NLW311" s="685"/>
      <c r="NLX311" s="685"/>
      <c r="NLY311" s="685"/>
      <c r="NLZ311" s="685"/>
      <c r="NMA311" s="685"/>
      <c r="NMB311" s="685"/>
      <c r="NMC311" s="685"/>
      <c r="NMD311" s="685"/>
      <c r="NME311" s="685"/>
      <c r="NMF311" s="685"/>
      <c r="NMG311" s="685"/>
      <c r="NMH311" s="685"/>
      <c r="NMI311" s="685"/>
      <c r="NMJ311" s="685"/>
      <c r="NMK311" s="685"/>
      <c r="NML311" s="685"/>
      <c r="NMM311" s="685"/>
      <c r="NMN311" s="685"/>
      <c r="NMO311" s="685"/>
      <c r="NMP311" s="685"/>
      <c r="NMQ311" s="685"/>
      <c r="NMR311" s="685"/>
      <c r="NMS311" s="685"/>
      <c r="NMT311" s="685"/>
      <c r="NMU311" s="685"/>
      <c r="NMV311" s="685"/>
      <c r="NMW311" s="685"/>
      <c r="NMX311" s="685"/>
      <c r="NMY311" s="685"/>
      <c r="NMZ311" s="685"/>
      <c r="NNA311" s="685"/>
      <c r="NNB311" s="685"/>
      <c r="NNC311" s="685"/>
      <c r="NND311" s="685"/>
      <c r="NNE311" s="685"/>
      <c r="NNF311" s="685"/>
      <c r="NNG311" s="685"/>
      <c r="NNH311" s="685"/>
      <c r="NNI311" s="685"/>
      <c r="NNJ311" s="685"/>
      <c r="NNK311" s="685"/>
      <c r="NNL311" s="685"/>
      <c r="NNM311" s="685"/>
      <c r="NNN311" s="685"/>
      <c r="NNO311" s="685"/>
      <c r="NNP311" s="685"/>
      <c r="NNQ311" s="685"/>
      <c r="NNR311" s="685"/>
      <c r="NNS311" s="685"/>
      <c r="NNT311" s="685"/>
      <c r="NNU311" s="685"/>
      <c r="NNV311" s="685"/>
      <c r="NNW311" s="685"/>
      <c r="NNX311" s="685"/>
      <c r="NNY311" s="685"/>
      <c r="NNZ311" s="685"/>
      <c r="NOA311" s="685"/>
      <c r="NOB311" s="685"/>
      <c r="NOC311" s="685"/>
      <c r="NOD311" s="685"/>
      <c r="NOE311" s="685"/>
      <c r="NOF311" s="685"/>
      <c r="NOG311" s="685"/>
      <c r="NOH311" s="685"/>
      <c r="NOI311" s="685"/>
      <c r="NOJ311" s="685"/>
      <c r="NOK311" s="685"/>
      <c r="NOL311" s="685"/>
      <c r="NOM311" s="685"/>
      <c r="NON311" s="685"/>
      <c r="NOO311" s="685"/>
      <c r="NOP311" s="685"/>
      <c r="NOQ311" s="685"/>
      <c r="NOR311" s="685"/>
      <c r="NOS311" s="685"/>
      <c r="NOT311" s="685"/>
      <c r="NOU311" s="685"/>
      <c r="NOV311" s="685"/>
      <c r="NOW311" s="685"/>
      <c r="NOX311" s="685"/>
      <c r="NOY311" s="685"/>
      <c r="NOZ311" s="685"/>
      <c r="NPA311" s="685"/>
      <c r="NPB311" s="685"/>
      <c r="NPC311" s="685"/>
      <c r="NPD311" s="685"/>
      <c r="NPE311" s="685"/>
      <c r="NPF311" s="685"/>
      <c r="NPG311" s="685"/>
      <c r="NPH311" s="685"/>
      <c r="NPI311" s="685"/>
      <c r="NPJ311" s="685"/>
      <c r="NPK311" s="685"/>
      <c r="NPL311" s="685"/>
      <c r="NPM311" s="685"/>
      <c r="NPN311" s="685"/>
      <c r="NPO311" s="685"/>
      <c r="NPP311" s="685"/>
      <c r="NPQ311" s="685"/>
      <c r="NPR311" s="685"/>
      <c r="NPS311" s="685"/>
      <c r="NPT311" s="685"/>
      <c r="NPU311" s="685"/>
      <c r="NPV311" s="685"/>
      <c r="NPW311" s="685"/>
      <c r="NPX311" s="685"/>
      <c r="NPY311" s="685"/>
      <c r="NPZ311" s="685"/>
      <c r="NQA311" s="685"/>
      <c r="NQB311" s="685"/>
      <c r="NQC311" s="685"/>
      <c r="NQD311" s="685"/>
      <c r="NQE311" s="685"/>
      <c r="NQF311" s="685"/>
      <c r="NQG311" s="685"/>
      <c r="NQH311" s="685"/>
      <c r="NQI311" s="685"/>
      <c r="NQJ311" s="685"/>
      <c r="NQK311" s="685"/>
      <c r="NQL311" s="685"/>
      <c r="NQM311" s="685"/>
      <c r="NQN311" s="685"/>
      <c r="NQO311" s="685"/>
      <c r="NQP311" s="685"/>
      <c r="NQQ311" s="685"/>
      <c r="NQR311" s="685"/>
      <c r="NQS311" s="685"/>
      <c r="NQT311" s="685"/>
      <c r="NQU311" s="685"/>
      <c r="NQV311" s="685"/>
      <c r="NQW311" s="685"/>
      <c r="NQX311" s="685"/>
      <c r="NQY311" s="685"/>
      <c r="NQZ311" s="685"/>
      <c r="NRA311" s="685"/>
      <c r="NRB311" s="685"/>
      <c r="NRC311" s="685"/>
      <c r="NRD311" s="685"/>
      <c r="NRE311" s="685"/>
      <c r="NRF311" s="685"/>
      <c r="NRG311" s="685"/>
      <c r="NRH311" s="685"/>
      <c r="NRI311" s="685"/>
      <c r="NRJ311" s="685"/>
      <c r="NRK311" s="685"/>
      <c r="NRL311" s="685"/>
      <c r="NRM311" s="685"/>
      <c r="NRN311" s="685"/>
      <c r="NRO311" s="685"/>
      <c r="NRP311" s="685"/>
      <c r="NRQ311" s="685"/>
      <c r="NRR311" s="685"/>
      <c r="NRS311" s="685"/>
      <c r="NRT311" s="685"/>
      <c r="NRU311" s="685"/>
      <c r="NRV311" s="685"/>
      <c r="NRW311" s="685"/>
      <c r="NRX311" s="685"/>
      <c r="NRY311" s="685"/>
      <c r="NRZ311" s="685"/>
      <c r="NSA311" s="685"/>
      <c r="NSB311" s="685"/>
      <c r="NSC311" s="685"/>
      <c r="NSD311" s="685"/>
      <c r="NSE311" s="685"/>
      <c r="NSF311" s="685"/>
      <c r="NSG311" s="685"/>
      <c r="NSH311" s="685"/>
      <c r="NSI311" s="685"/>
      <c r="NSJ311" s="685"/>
      <c r="NSK311" s="685"/>
      <c r="NSL311" s="685"/>
      <c r="NSM311" s="685"/>
      <c r="NSN311" s="685"/>
      <c r="NSO311" s="685"/>
      <c r="NSP311" s="685"/>
      <c r="NSQ311" s="685"/>
      <c r="NSR311" s="685"/>
      <c r="NSS311" s="685"/>
      <c r="NST311" s="685"/>
      <c r="NSU311" s="685"/>
      <c r="NSV311" s="685"/>
      <c r="NSW311" s="685"/>
      <c r="NSX311" s="685"/>
      <c r="NSY311" s="685"/>
      <c r="NSZ311" s="685"/>
      <c r="NTA311" s="685"/>
      <c r="NTB311" s="685"/>
      <c r="NTC311" s="685"/>
      <c r="NTD311" s="685"/>
      <c r="NTE311" s="685"/>
      <c r="NTF311" s="685"/>
      <c r="NTG311" s="685"/>
      <c r="NTH311" s="685"/>
      <c r="NTI311" s="685"/>
      <c r="NTJ311" s="685"/>
      <c r="NTK311" s="685"/>
      <c r="NTL311" s="685"/>
      <c r="NTM311" s="685"/>
      <c r="NTN311" s="685"/>
      <c r="NTO311" s="685"/>
      <c r="NTP311" s="685"/>
      <c r="NTQ311" s="685"/>
      <c r="NTR311" s="685"/>
      <c r="NTS311" s="685"/>
      <c r="NTT311" s="685"/>
      <c r="NTU311" s="685"/>
      <c r="NTV311" s="685"/>
      <c r="NTW311" s="685"/>
      <c r="NTX311" s="685"/>
      <c r="NTY311" s="685"/>
      <c r="NTZ311" s="685"/>
      <c r="NUA311" s="685"/>
      <c r="NUB311" s="685"/>
      <c r="NUC311" s="685"/>
      <c r="NUD311" s="685"/>
      <c r="NUE311" s="685"/>
      <c r="NUF311" s="685"/>
      <c r="NUG311" s="685"/>
      <c r="NUH311" s="685"/>
      <c r="NUI311" s="685"/>
      <c r="NUJ311" s="685"/>
      <c r="NUK311" s="685"/>
      <c r="NUL311" s="685"/>
      <c r="NUM311" s="685"/>
      <c r="NUN311" s="685"/>
      <c r="NUO311" s="685"/>
      <c r="NUP311" s="685"/>
      <c r="NUQ311" s="685"/>
      <c r="NUR311" s="685"/>
      <c r="NUS311" s="685"/>
      <c r="NUT311" s="685"/>
      <c r="NUU311" s="685"/>
      <c r="NUV311" s="685"/>
      <c r="NUW311" s="685"/>
      <c r="NUX311" s="685"/>
      <c r="NUY311" s="685"/>
      <c r="NUZ311" s="685"/>
      <c r="NVA311" s="685"/>
      <c r="NVB311" s="685"/>
      <c r="NVC311" s="685"/>
      <c r="NVD311" s="685"/>
      <c r="NVE311" s="685"/>
      <c r="NVF311" s="685"/>
      <c r="NVG311" s="685"/>
      <c r="NVH311" s="685"/>
      <c r="NVI311" s="685"/>
      <c r="NVJ311" s="685"/>
      <c r="NVK311" s="685"/>
      <c r="NVL311" s="685"/>
      <c r="NVM311" s="685"/>
      <c r="NVN311" s="685"/>
      <c r="NVO311" s="685"/>
      <c r="NVP311" s="685"/>
      <c r="NVQ311" s="685"/>
      <c r="NVR311" s="685"/>
      <c r="NVS311" s="685"/>
      <c r="NVT311" s="685"/>
      <c r="NVU311" s="685"/>
      <c r="NVV311" s="685"/>
      <c r="NVW311" s="685"/>
      <c r="NVX311" s="685"/>
      <c r="NVY311" s="685"/>
      <c r="NVZ311" s="685"/>
      <c r="NWA311" s="685"/>
      <c r="NWB311" s="685"/>
      <c r="NWC311" s="685"/>
      <c r="NWD311" s="685"/>
      <c r="NWE311" s="685"/>
      <c r="NWF311" s="685"/>
      <c r="NWG311" s="685"/>
      <c r="NWH311" s="685"/>
      <c r="NWI311" s="685"/>
      <c r="NWJ311" s="685"/>
      <c r="NWK311" s="685"/>
      <c r="NWL311" s="685"/>
      <c r="NWM311" s="685"/>
      <c r="NWN311" s="685"/>
      <c r="NWO311" s="685"/>
      <c r="NWP311" s="685"/>
      <c r="NWQ311" s="685"/>
      <c r="NWR311" s="685"/>
      <c r="NWS311" s="685"/>
      <c r="NWT311" s="685"/>
      <c r="NWU311" s="685"/>
      <c r="NWV311" s="685"/>
      <c r="NWW311" s="685"/>
      <c r="NWX311" s="685"/>
      <c r="NWY311" s="685"/>
      <c r="NWZ311" s="685"/>
      <c r="NXA311" s="685"/>
      <c r="NXB311" s="685"/>
      <c r="NXC311" s="685"/>
      <c r="NXD311" s="685"/>
      <c r="NXE311" s="685"/>
      <c r="NXF311" s="685"/>
      <c r="NXG311" s="685"/>
      <c r="NXH311" s="685"/>
      <c r="NXI311" s="685"/>
      <c r="NXJ311" s="685"/>
      <c r="NXK311" s="685"/>
      <c r="NXL311" s="685"/>
      <c r="NXM311" s="685"/>
      <c r="NXN311" s="685"/>
      <c r="NXO311" s="685"/>
      <c r="NXP311" s="685"/>
      <c r="NXQ311" s="685"/>
      <c r="NXR311" s="685"/>
      <c r="NXS311" s="685"/>
      <c r="NXT311" s="685"/>
      <c r="NXU311" s="685"/>
      <c r="NXV311" s="685"/>
      <c r="NXW311" s="685"/>
      <c r="NXX311" s="685"/>
      <c r="NXY311" s="685"/>
      <c r="NXZ311" s="685"/>
      <c r="NYA311" s="685"/>
      <c r="NYB311" s="685"/>
      <c r="NYC311" s="685"/>
      <c r="NYD311" s="685"/>
      <c r="NYE311" s="685"/>
      <c r="NYF311" s="685"/>
      <c r="NYG311" s="685"/>
      <c r="NYH311" s="685"/>
      <c r="NYI311" s="685"/>
      <c r="NYJ311" s="685"/>
      <c r="NYK311" s="685"/>
      <c r="NYL311" s="685"/>
      <c r="NYM311" s="685"/>
      <c r="NYN311" s="685"/>
      <c r="NYO311" s="685"/>
      <c r="NYP311" s="685"/>
      <c r="NYQ311" s="685"/>
      <c r="NYR311" s="685"/>
      <c r="NYS311" s="685"/>
      <c r="NYT311" s="685"/>
      <c r="NYU311" s="685"/>
      <c r="NYV311" s="685"/>
      <c r="NYW311" s="685"/>
      <c r="NYX311" s="685"/>
      <c r="NYY311" s="685"/>
      <c r="NYZ311" s="685"/>
      <c r="NZA311" s="685"/>
      <c r="NZB311" s="685"/>
      <c r="NZC311" s="685"/>
      <c r="NZD311" s="685"/>
      <c r="NZE311" s="685"/>
      <c r="NZF311" s="685"/>
      <c r="NZG311" s="685"/>
      <c r="NZH311" s="685"/>
      <c r="NZI311" s="685"/>
      <c r="NZJ311" s="685"/>
      <c r="NZK311" s="685"/>
      <c r="NZL311" s="685"/>
      <c r="NZM311" s="685"/>
      <c r="NZN311" s="685"/>
      <c r="NZO311" s="685"/>
      <c r="NZP311" s="685"/>
      <c r="NZQ311" s="685"/>
      <c r="NZR311" s="685"/>
      <c r="NZS311" s="685"/>
      <c r="NZT311" s="685"/>
      <c r="NZU311" s="685"/>
      <c r="NZV311" s="685"/>
      <c r="NZW311" s="685"/>
      <c r="NZX311" s="685"/>
      <c r="NZY311" s="685"/>
      <c r="NZZ311" s="685"/>
      <c r="OAA311" s="685"/>
      <c r="OAB311" s="685"/>
      <c r="OAC311" s="685"/>
      <c r="OAD311" s="685"/>
      <c r="OAE311" s="685"/>
      <c r="OAF311" s="685"/>
      <c r="OAG311" s="685"/>
      <c r="OAH311" s="685"/>
      <c r="OAI311" s="685"/>
      <c r="OAJ311" s="685"/>
      <c r="OAK311" s="685"/>
      <c r="OAL311" s="685"/>
      <c r="OAM311" s="685"/>
      <c r="OAN311" s="685"/>
      <c r="OAO311" s="685"/>
      <c r="OAP311" s="685"/>
      <c r="OAQ311" s="685"/>
      <c r="OAR311" s="685"/>
      <c r="OAS311" s="685"/>
      <c r="OAT311" s="685"/>
      <c r="OAU311" s="685"/>
      <c r="OAV311" s="685"/>
      <c r="OAW311" s="685"/>
      <c r="OAX311" s="685"/>
      <c r="OAY311" s="685"/>
      <c r="OAZ311" s="685"/>
      <c r="OBA311" s="685"/>
      <c r="OBB311" s="685"/>
      <c r="OBC311" s="685"/>
      <c r="OBD311" s="685"/>
      <c r="OBE311" s="685"/>
      <c r="OBF311" s="685"/>
      <c r="OBG311" s="685"/>
      <c r="OBH311" s="685"/>
      <c r="OBI311" s="685"/>
      <c r="OBJ311" s="685"/>
      <c r="OBK311" s="685"/>
      <c r="OBL311" s="685"/>
      <c r="OBM311" s="685"/>
      <c r="OBN311" s="685"/>
      <c r="OBO311" s="685"/>
      <c r="OBP311" s="685"/>
      <c r="OBQ311" s="685"/>
      <c r="OBR311" s="685"/>
      <c r="OBS311" s="685"/>
      <c r="OBT311" s="685"/>
      <c r="OBU311" s="685"/>
      <c r="OBV311" s="685"/>
      <c r="OBW311" s="685"/>
      <c r="OBX311" s="685"/>
      <c r="OBY311" s="685"/>
      <c r="OBZ311" s="685"/>
      <c r="OCA311" s="685"/>
      <c r="OCB311" s="685"/>
      <c r="OCC311" s="685"/>
      <c r="OCD311" s="685"/>
      <c r="OCE311" s="685"/>
      <c r="OCF311" s="685"/>
      <c r="OCG311" s="685"/>
      <c r="OCH311" s="685"/>
      <c r="OCI311" s="685"/>
      <c r="OCJ311" s="685"/>
      <c r="OCK311" s="685"/>
      <c r="OCL311" s="685"/>
      <c r="OCM311" s="685"/>
      <c r="OCN311" s="685"/>
      <c r="OCO311" s="685"/>
      <c r="OCP311" s="685"/>
      <c r="OCQ311" s="685"/>
      <c r="OCR311" s="685"/>
      <c r="OCS311" s="685"/>
      <c r="OCT311" s="685"/>
      <c r="OCU311" s="685"/>
      <c r="OCV311" s="685"/>
      <c r="OCW311" s="685"/>
      <c r="OCX311" s="685"/>
      <c r="OCY311" s="685"/>
      <c r="OCZ311" s="685"/>
      <c r="ODA311" s="685"/>
      <c r="ODB311" s="685"/>
      <c r="ODC311" s="685"/>
      <c r="ODD311" s="685"/>
      <c r="ODE311" s="685"/>
      <c r="ODF311" s="685"/>
      <c r="ODG311" s="685"/>
      <c r="ODH311" s="685"/>
      <c r="ODI311" s="685"/>
      <c r="ODJ311" s="685"/>
      <c r="ODK311" s="685"/>
      <c r="ODL311" s="685"/>
      <c r="ODM311" s="685"/>
      <c r="ODN311" s="685"/>
      <c r="ODO311" s="685"/>
      <c r="ODP311" s="685"/>
      <c r="ODQ311" s="685"/>
      <c r="ODR311" s="685"/>
      <c r="ODS311" s="685"/>
      <c r="ODT311" s="685"/>
      <c r="ODU311" s="685"/>
      <c r="ODV311" s="685"/>
      <c r="ODW311" s="685"/>
      <c r="ODX311" s="685"/>
      <c r="ODY311" s="685"/>
      <c r="ODZ311" s="685"/>
      <c r="OEA311" s="685"/>
      <c r="OEB311" s="685"/>
      <c r="OEC311" s="685"/>
      <c r="OED311" s="685"/>
      <c r="OEE311" s="685"/>
      <c r="OEF311" s="685"/>
      <c r="OEG311" s="685"/>
      <c r="OEH311" s="685"/>
      <c r="OEI311" s="685"/>
      <c r="OEJ311" s="685"/>
      <c r="OEK311" s="685"/>
      <c r="OEL311" s="685"/>
      <c r="OEM311" s="685"/>
      <c r="OEN311" s="685"/>
      <c r="OEO311" s="685"/>
      <c r="OEP311" s="685"/>
      <c r="OEQ311" s="685"/>
      <c r="OER311" s="685"/>
      <c r="OES311" s="685"/>
      <c r="OET311" s="685"/>
      <c r="OEU311" s="685"/>
      <c r="OEV311" s="685"/>
      <c r="OEW311" s="685"/>
      <c r="OEX311" s="685"/>
      <c r="OEY311" s="685"/>
      <c r="OEZ311" s="685"/>
      <c r="OFA311" s="685"/>
      <c r="OFB311" s="685"/>
      <c r="OFC311" s="685"/>
      <c r="OFD311" s="685"/>
      <c r="OFE311" s="685"/>
      <c r="OFF311" s="685"/>
      <c r="OFG311" s="685"/>
      <c r="OFH311" s="685"/>
      <c r="OFI311" s="685"/>
      <c r="OFJ311" s="685"/>
      <c r="OFK311" s="685"/>
      <c r="OFL311" s="685"/>
      <c r="OFM311" s="685"/>
      <c r="OFN311" s="685"/>
      <c r="OFO311" s="685"/>
      <c r="OFP311" s="685"/>
      <c r="OFQ311" s="685"/>
      <c r="OFR311" s="685"/>
      <c r="OFS311" s="685"/>
      <c r="OFT311" s="685"/>
      <c r="OFU311" s="685"/>
      <c r="OFV311" s="685"/>
      <c r="OFW311" s="685"/>
      <c r="OFX311" s="685"/>
      <c r="OFY311" s="685"/>
      <c r="OFZ311" s="685"/>
      <c r="OGA311" s="685"/>
      <c r="OGB311" s="685"/>
      <c r="OGC311" s="685"/>
      <c r="OGD311" s="685"/>
      <c r="OGE311" s="685"/>
      <c r="OGF311" s="685"/>
      <c r="OGG311" s="685"/>
      <c r="OGH311" s="685"/>
      <c r="OGI311" s="685"/>
      <c r="OGJ311" s="685"/>
      <c r="OGK311" s="685"/>
      <c r="OGL311" s="685"/>
      <c r="OGM311" s="685"/>
      <c r="OGN311" s="685"/>
      <c r="OGO311" s="685"/>
      <c r="OGP311" s="685"/>
      <c r="OGQ311" s="685"/>
      <c r="OGR311" s="685"/>
      <c r="OGS311" s="685"/>
      <c r="OGT311" s="685"/>
      <c r="OGU311" s="685"/>
      <c r="OGV311" s="685"/>
      <c r="OGW311" s="685"/>
      <c r="OGX311" s="685"/>
      <c r="OGY311" s="685"/>
      <c r="OGZ311" s="685"/>
      <c r="OHA311" s="685"/>
      <c r="OHB311" s="685"/>
      <c r="OHC311" s="685"/>
      <c r="OHD311" s="685"/>
      <c r="OHE311" s="685"/>
      <c r="OHF311" s="685"/>
      <c r="OHG311" s="685"/>
      <c r="OHH311" s="685"/>
      <c r="OHI311" s="685"/>
      <c r="OHJ311" s="685"/>
      <c r="OHK311" s="685"/>
      <c r="OHL311" s="685"/>
      <c r="OHM311" s="685"/>
      <c r="OHN311" s="685"/>
      <c r="OHO311" s="685"/>
      <c r="OHP311" s="685"/>
      <c r="OHQ311" s="685"/>
      <c r="OHR311" s="685"/>
      <c r="OHS311" s="685"/>
      <c r="OHT311" s="685"/>
      <c r="OHU311" s="685"/>
      <c r="OHV311" s="685"/>
      <c r="OHW311" s="685"/>
      <c r="OHX311" s="685"/>
      <c r="OHY311" s="685"/>
      <c r="OHZ311" s="685"/>
      <c r="OIA311" s="685"/>
      <c r="OIB311" s="685"/>
      <c r="OIC311" s="685"/>
      <c r="OID311" s="685"/>
      <c r="OIE311" s="685"/>
      <c r="OIF311" s="685"/>
      <c r="OIG311" s="685"/>
      <c r="OIH311" s="685"/>
      <c r="OII311" s="685"/>
      <c r="OIJ311" s="685"/>
      <c r="OIK311" s="685"/>
      <c r="OIL311" s="685"/>
      <c r="OIM311" s="685"/>
      <c r="OIN311" s="685"/>
      <c r="OIO311" s="685"/>
      <c r="OIP311" s="685"/>
      <c r="OIQ311" s="685"/>
      <c r="OIR311" s="685"/>
      <c r="OIS311" s="685"/>
      <c r="OIT311" s="685"/>
      <c r="OIU311" s="685"/>
      <c r="OIV311" s="685"/>
      <c r="OIW311" s="685"/>
      <c r="OIX311" s="685"/>
      <c r="OIY311" s="685"/>
      <c r="OIZ311" s="685"/>
      <c r="OJA311" s="685"/>
      <c r="OJB311" s="685"/>
      <c r="OJC311" s="685"/>
      <c r="OJD311" s="685"/>
      <c r="OJE311" s="685"/>
      <c r="OJF311" s="685"/>
      <c r="OJG311" s="685"/>
      <c r="OJH311" s="685"/>
      <c r="OJI311" s="685"/>
      <c r="OJJ311" s="685"/>
      <c r="OJK311" s="685"/>
      <c r="OJL311" s="685"/>
      <c r="OJM311" s="685"/>
      <c r="OJN311" s="685"/>
      <c r="OJO311" s="685"/>
      <c r="OJP311" s="685"/>
      <c r="OJQ311" s="685"/>
      <c r="OJR311" s="685"/>
      <c r="OJS311" s="685"/>
      <c r="OJT311" s="685"/>
      <c r="OJU311" s="685"/>
      <c r="OJV311" s="685"/>
      <c r="OJW311" s="685"/>
      <c r="OJX311" s="685"/>
      <c r="OJY311" s="685"/>
      <c r="OJZ311" s="685"/>
      <c r="OKA311" s="685"/>
      <c r="OKB311" s="685"/>
      <c r="OKC311" s="685"/>
      <c r="OKD311" s="685"/>
      <c r="OKE311" s="685"/>
      <c r="OKF311" s="685"/>
      <c r="OKG311" s="685"/>
      <c r="OKH311" s="685"/>
      <c r="OKI311" s="685"/>
      <c r="OKJ311" s="685"/>
      <c r="OKK311" s="685"/>
      <c r="OKL311" s="685"/>
      <c r="OKM311" s="685"/>
      <c r="OKN311" s="685"/>
      <c r="OKO311" s="685"/>
      <c r="OKP311" s="685"/>
      <c r="OKQ311" s="685"/>
      <c r="OKR311" s="685"/>
      <c r="OKS311" s="685"/>
      <c r="OKT311" s="685"/>
      <c r="OKU311" s="685"/>
      <c r="OKV311" s="685"/>
      <c r="OKW311" s="685"/>
      <c r="OKX311" s="685"/>
      <c r="OKY311" s="685"/>
      <c r="OKZ311" s="685"/>
      <c r="OLA311" s="685"/>
      <c r="OLB311" s="685"/>
      <c r="OLC311" s="685"/>
      <c r="OLD311" s="685"/>
      <c r="OLE311" s="685"/>
      <c r="OLF311" s="685"/>
      <c r="OLG311" s="685"/>
      <c r="OLH311" s="685"/>
      <c r="OLI311" s="685"/>
      <c r="OLJ311" s="685"/>
      <c r="OLK311" s="685"/>
      <c r="OLL311" s="685"/>
      <c r="OLM311" s="685"/>
      <c r="OLN311" s="685"/>
      <c r="OLO311" s="685"/>
      <c r="OLP311" s="685"/>
      <c r="OLQ311" s="685"/>
      <c r="OLR311" s="685"/>
      <c r="OLS311" s="685"/>
      <c r="OLT311" s="685"/>
      <c r="OLU311" s="685"/>
      <c r="OLV311" s="685"/>
      <c r="OLW311" s="685"/>
      <c r="OLX311" s="685"/>
      <c r="OLY311" s="685"/>
      <c r="OLZ311" s="685"/>
      <c r="OMA311" s="685"/>
      <c r="OMB311" s="685"/>
      <c r="OMC311" s="685"/>
      <c r="OMD311" s="685"/>
      <c r="OME311" s="685"/>
      <c r="OMF311" s="685"/>
      <c r="OMG311" s="685"/>
      <c r="OMH311" s="685"/>
      <c r="OMI311" s="685"/>
      <c r="OMJ311" s="685"/>
      <c r="OMK311" s="685"/>
      <c r="OML311" s="685"/>
      <c r="OMM311" s="685"/>
      <c r="OMN311" s="685"/>
      <c r="OMO311" s="685"/>
      <c r="OMP311" s="685"/>
      <c r="OMQ311" s="685"/>
      <c r="OMR311" s="685"/>
      <c r="OMS311" s="685"/>
      <c r="OMT311" s="685"/>
      <c r="OMU311" s="685"/>
      <c r="OMV311" s="685"/>
      <c r="OMW311" s="685"/>
      <c r="OMX311" s="685"/>
      <c r="OMY311" s="685"/>
      <c r="OMZ311" s="685"/>
      <c r="ONA311" s="685"/>
      <c r="ONB311" s="685"/>
      <c r="ONC311" s="685"/>
      <c r="OND311" s="685"/>
      <c r="ONE311" s="685"/>
      <c r="ONF311" s="685"/>
      <c r="ONG311" s="685"/>
      <c r="ONH311" s="685"/>
      <c r="ONI311" s="685"/>
      <c r="ONJ311" s="685"/>
      <c r="ONK311" s="685"/>
      <c r="ONL311" s="685"/>
      <c r="ONM311" s="685"/>
      <c r="ONN311" s="685"/>
      <c r="ONO311" s="685"/>
      <c r="ONP311" s="685"/>
      <c r="ONQ311" s="685"/>
      <c r="ONR311" s="685"/>
      <c r="ONS311" s="685"/>
      <c r="ONT311" s="685"/>
      <c r="ONU311" s="685"/>
      <c r="ONV311" s="685"/>
      <c r="ONW311" s="685"/>
      <c r="ONX311" s="685"/>
      <c r="ONY311" s="685"/>
      <c r="ONZ311" s="685"/>
      <c r="OOA311" s="685"/>
      <c r="OOB311" s="685"/>
      <c r="OOC311" s="685"/>
      <c r="OOD311" s="685"/>
      <c r="OOE311" s="685"/>
      <c r="OOF311" s="685"/>
      <c r="OOG311" s="685"/>
      <c r="OOH311" s="685"/>
      <c r="OOI311" s="685"/>
      <c r="OOJ311" s="685"/>
      <c r="OOK311" s="685"/>
      <c r="OOL311" s="685"/>
      <c r="OOM311" s="685"/>
      <c r="OON311" s="685"/>
      <c r="OOO311" s="685"/>
      <c r="OOP311" s="685"/>
      <c r="OOQ311" s="685"/>
      <c r="OOR311" s="685"/>
      <c r="OOS311" s="685"/>
      <c r="OOT311" s="685"/>
      <c r="OOU311" s="685"/>
      <c r="OOV311" s="685"/>
      <c r="OOW311" s="685"/>
      <c r="OOX311" s="685"/>
      <c r="OOY311" s="685"/>
      <c r="OOZ311" s="685"/>
      <c r="OPA311" s="685"/>
      <c r="OPB311" s="685"/>
      <c r="OPC311" s="685"/>
      <c r="OPD311" s="685"/>
      <c r="OPE311" s="685"/>
      <c r="OPF311" s="685"/>
      <c r="OPG311" s="685"/>
      <c r="OPH311" s="685"/>
      <c r="OPI311" s="685"/>
      <c r="OPJ311" s="685"/>
      <c r="OPK311" s="685"/>
      <c r="OPL311" s="685"/>
      <c r="OPM311" s="685"/>
      <c r="OPN311" s="685"/>
      <c r="OPO311" s="685"/>
      <c r="OPP311" s="685"/>
      <c r="OPQ311" s="685"/>
      <c r="OPR311" s="685"/>
      <c r="OPS311" s="685"/>
      <c r="OPT311" s="685"/>
      <c r="OPU311" s="685"/>
      <c r="OPV311" s="685"/>
      <c r="OPW311" s="685"/>
      <c r="OPX311" s="685"/>
      <c r="OPY311" s="685"/>
      <c r="OPZ311" s="685"/>
      <c r="OQA311" s="685"/>
      <c r="OQB311" s="685"/>
      <c r="OQC311" s="685"/>
      <c r="OQD311" s="685"/>
      <c r="OQE311" s="685"/>
      <c r="OQF311" s="685"/>
      <c r="OQG311" s="685"/>
      <c r="OQH311" s="685"/>
      <c r="OQI311" s="685"/>
      <c r="OQJ311" s="685"/>
      <c r="OQK311" s="685"/>
      <c r="OQL311" s="685"/>
      <c r="OQM311" s="685"/>
      <c r="OQN311" s="685"/>
      <c r="OQO311" s="685"/>
      <c r="OQP311" s="685"/>
      <c r="OQQ311" s="685"/>
      <c r="OQR311" s="685"/>
      <c r="OQS311" s="685"/>
      <c r="OQT311" s="685"/>
      <c r="OQU311" s="685"/>
      <c r="OQV311" s="685"/>
      <c r="OQW311" s="685"/>
      <c r="OQX311" s="685"/>
      <c r="OQY311" s="685"/>
      <c r="OQZ311" s="685"/>
      <c r="ORA311" s="685"/>
      <c r="ORB311" s="685"/>
      <c r="ORC311" s="685"/>
      <c r="ORD311" s="685"/>
      <c r="ORE311" s="685"/>
      <c r="ORF311" s="685"/>
      <c r="ORG311" s="685"/>
      <c r="ORH311" s="685"/>
      <c r="ORI311" s="685"/>
      <c r="ORJ311" s="685"/>
      <c r="ORK311" s="685"/>
      <c r="ORL311" s="685"/>
      <c r="ORM311" s="685"/>
      <c r="ORN311" s="685"/>
      <c r="ORO311" s="685"/>
      <c r="ORP311" s="685"/>
      <c r="ORQ311" s="685"/>
      <c r="ORR311" s="685"/>
      <c r="ORS311" s="685"/>
      <c r="ORT311" s="685"/>
      <c r="ORU311" s="685"/>
      <c r="ORV311" s="685"/>
      <c r="ORW311" s="685"/>
      <c r="ORX311" s="685"/>
      <c r="ORY311" s="685"/>
      <c r="ORZ311" s="685"/>
      <c r="OSA311" s="685"/>
      <c r="OSB311" s="685"/>
      <c r="OSC311" s="685"/>
      <c r="OSD311" s="685"/>
      <c r="OSE311" s="685"/>
      <c r="OSF311" s="685"/>
      <c r="OSG311" s="685"/>
      <c r="OSH311" s="685"/>
      <c r="OSI311" s="685"/>
      <c r="OSJ311" s="685"/>
      <c r="OSK311" s="685"/>
      <c r="OSL311" s="685"/>
      <c r="OSM311" s="685"/>
      <c r="OSN311" s="685"/>
      <c r="OSO311" s="685"/>
      <c r="OSP311" s="685"/>
      <c r="OSQ311" s="685"/>
      <c r="OSR311" s="685"/>
      <c r="OSS311" s="685"/>
      <c r="OST311" s="685"/>
      <c r="OSU311" s="685"/>
      <c r="OSV311" s="685"/>
      <c r="OSW311" s="685"/>
      <c r="OSX311" s="685"/>
      <c r="OSY311" s="685"/>
      <c r="OSZ311" s="685"/>
      <c r="OTA311" s="685"/>
      <c r="OTB311" s="685"/>
      <c r="OTC311" s="685"/>
      <c r="OTD311" s="685"/>
      <c r="OTE311" s="685"/>
      <c r="OTF311" s="685"/>
      <c r="OTG311" s="685"/>
      <c r="OTH311" s="685"/>
      <c r="OTI311" s="685"/>
      <c r="OTJ311" s="685"/>
      <c r="OTK311" s="685"/>
      <c r="OTL311" s="685"/>
      <c r="OTM311" s="685"/>
      <c r="OTN311" s="685"/>
      <c r="OTO311" s="685"/>
      <c r="OTP311" s="685"/>
      <c r="OTQ311" s="685"/>
      <c r="OTR311" s="685"/>
      <c r="OTS311" s="685"/>
      <c r="OTT311" s="685"/>
      <c r="OTU311" s="685"/>
      <c r="OTV311" s="685"/>
      <c r="OTW311" s="685"/>
      <c r="OTX311" s="685"/>
      <c r="OTY311" s="685"/>
      <c r="OTZ311" s="685"/>
      <c r="OUA311" s="685"/>
      <c r="OUB311" s="685"/>
      <c r="OUC311" s="685"/>
      <c r="OUD311" s="685"/>
      <c r="OUE311" s="685"/>
      <c r="OUF311" s="685"/>
      <c r="OUG311" s="685"/>
      <c r="OUH311" s="685"/>
      <c r="OUI311" s="685"/>
      <c r="OUJ311" s="685"/>
      <c r="OUK311" s="685"/>
      <c r="OUL311" s="685"/>
      <c r="OUM311" s="685"/>
      <c r="OUN311" s="685"/>
      <c r="OUO311" s="685"/>
      <c r="OUP311" s="685"/>
      <c r="OUQ311" s="685"/>
      <c r="OUR311" s="685"/>
      <c r="OUS311" s="685"/>
      <c r="OUT311" s="685"/>
      <c r="OUU311" s="685"/>
      <c r="OUV311" s="685"/>
      <c r="OUW311" s="685"/>
      <c r="OUX311" s="685"/>
      <c r="OUY311" s="685"/>
      <c r="OUZ311" s="685"/>
      <c r="OVA311" s="685"/>
      <c r="OVB311" s="685"/>
      <c r="OVC311" s="685"/>
      <c r="OVD311" s="685"/>
      <c r="OVE311" s="685"/>
      <c r="OVF311" s="685"/>
      <c r="OVG311" s="685"/>
      <c r="OVH311" s="685"/>
      <c r="OVI311" s="685"/>
      <c r="OVJ311" s="685"/>
      <c r="OVK311" s="685"/>
      <c r="OVL311" s="685"/>
      <c r="OVM311" s="685"/>
      <c r="OVN311" s="685"/>
      <c r="OVO311" s="685"/>
      <c r="OVP311" s="685"/>
      <c r="OVQ311" s="685"/>
      <c r="OVR311" s="685"/>
      <c r="OVS311" s="685"/>
      <c r="OVT311" s="685"/>
      <c r="OVU311" s="685"/>
      <c r="OVV311" s="685"/>
      <c r="OVW311" s="685"/>
      <c r="OVX311" s="685"/>
      <c r="OVY311" s="685"/>
      <c r="OVZ311" s="685"/>
      <c r="OWA311" s="685"/>
      <c r="OWB311" s="685"/>
      <c r="OWC311" s="685"/>
      <c r="OWD311" s="685"/>
      <c r="OWE311" s="685"/>
      <c r="OWF311" s="685"/>
      <c r="OWG311" s="685"/>
      <c r="OWH311" s="685"/>
      <c r="OWI311" s="685"/>
      <c r="OWJ311" s="685"/>
      <c r="OWK311" s="685"/>
      <c r="OWL311" s="685"/>
      <c r="OWM311" s="685"/>
      <c r="OWN311" s="685"/>
      <c r="OWO311" s="685"/>
      <c r="OWP311" s="685"/>
      <c r="OWQ311" s="685"/>
      <c r="OWR311" s="685"/>
      <c r="OWS311" s="685"/>
      <c r="OWT311" s="685"/>
      <c r="OWU311" s="685"/>
      <c r="OWV311" s="685"/>
      <c r="OWW311" s="685"/>
      <c r="OWX311" s="685"/>
      <c r="OWY311" s="685"/>
      <c r="OWZ311" s="685"/>
      <c r="OXA311" s="685"/>
      <c r="OXB311" s="685"/>
      <c r="OXC311" s="685"/>
      <c r="OXD311" s="685"/>
      <c r="OXE311" s="685"/>
      <c r="OXF311" s="685"/>
      <c r="OXG311" s="685"/>
      <c r="OXH311" s="685"/>
      <c r="OXI311" s="685"/>
      <c r="OXJ311" s="685"/>
      <c r="OXK311" s="685"/>
      <c r="OXL311" s="685"/>
      <c r="OXM311" s="685"/>
      <c r="OXN311" s="685"/>
      <c r="OXO311" s="685"/>
      <c r="OXP311" s="685"/>
      <c r="OXQ311" s="685"/>
      <c r="OXR311" s="685"/>
      <c r="OXS311" s="685"/>
      <c r="OXT311" s="685"/>
      <c r="OXU311" s="685"/>
      <c r="OXV311" s="685"/>
      <c r="OXW311" s="685"/>
      <c r="OXX311" s="685"/>
      <c r="OXY311" s="685"/>
      <c r="OXZ311" s="685"/>
      <c r="OYA311" s="685"/>
      <c r="OYB311" s="685"/>
      <c r="OYC311" s="685"/>
      <c r="OYD311" s="685"/>
      <c r="OYE311" s="685"/>
      <c r="OYF311" s="685"/>
      <c r="OYG311" s="685"/>
      <c r="OYH311" s="685"/>
      <c r="OYI311" s="685"/>
      <c r="OYJ311" s="685"/>
      <c r="OYK311" s="685"/>
      <c r="OYL311" s="685"/>
      <c r="OYM311" s="685"/>
      <c r="OYN311" s="685"/>
      <c r="OYO311" s="685"/>
      <c r="OYP311" s="685"/>
      <c r="OYQ311" s="685"/>
      <c r="OYR311" s="685"/>
      <c r="OYS311" s="685"/>
      <c r="OYT311" s="685"/>
      <c r="OYU311" s="685"/>
      <c r="OYV311" s="685"/>
      <c r="OYW311" s="685"/>
      <c r="OYX311" s="685"/>
      <c r="OYY311" s="685"/>
      <c r="OYZ311" s="685"/>
      <c r="OZA311" s="685"/>
      <c r="OZB311" s="685"/>
      <c r="OZC311" s="685"/>
      <c r="OZD311" s="685"/>
      <c r="OZE311" s="685"/>
      <c r="OZF311" s="685"/>
      <c r="OZG311" s="685"/>
      <c r="OZH311" s="685"/>
      <c r="OZI311" s="685"/>
      <c r="OZJ311" s="685"/>
      <c r="OZK311" s="685"/>
      <c r="OZL311" s="685"/>
      <c r="OZM311" s="685"/>
      <c r="OZN311" s="685"/>
      <c r="OZO311" s="685"/>
      <c r="OZP311" s="685"/>
      <c r="OZQ311" s="685"/>
      <c r="OZR311" s="685"/>
      <c r="OZS311" s="685"/>
      <c r="OZT311" s="685"/>
      <c r="OZU311" s="685"/>
      <c r="OZV311" s="685"/>
      <c r="OZW311" s="685"/>
      <c r="OZX311" s="685"/>
      <c r="OZY311" s="685"/>
      <c r="OZZ311" s="685"/>
      <c r="PAA311" s="685"/>
      <c r="PAB311" s="685"/>
      <c r="PAC311" s="685"/>
      <c r="PAD311" s="685"/>
      <c r="PAE311" s="685"/>
      <c r="PAF311" s="685"/>
      <c r="PAG311" s="685"/>
      <c r="PAH311" s="685"/>
      <c r="PAI311" s="685"/>
      <c r="PAJ311" s="685"/>
      <c r="PAK311" s="685"/>
      <c r="PAL311" s="685"/>
      <c r="PAM311" s="685"/>
      <c r="PAN311" s="685"/>
      <c r="PAO311" s="685"/>
      <c r="PAP311" s="685"/>
      <c r="PAQ311" s="685"/>
      <c r="PAR311" s="685"/>
      <c r="PAS311" s="685"/>
      <c r="PAT311" s="685"/>
      <c r="PAU311" s="685"/>
      <c r="PAV311" s="685"/>
      <c r="PAW311" s="685"/>
      <c r="PAX311" s="685"/>
      <c r="PAY311" s="685"/>
      <c r="PAZ311" s="685"/>
      <c r="PBA311" s="685"/>
      <c r="PBB311" s="685"/>
      <c r="PBC311" s="685"/>
      <c r="PBD311" s="685"/>
      <c r="PBE311" s="685"/>
      <c r="PBF311" s="685"/>
      <c r="PBG311" s="685"/>
      <c r="PBH311" s="685"/>
      <c r="PBI311" s="685"/>
      <c r="PBJ311" s="685"/>
      <c r="PBK311" s="685"/>
      <c r="PBL311" s="685"/>
      <c r="PBM311" s="685"/>
      <c r="PBN311" s="685"/>
      <c r="PBO311" s="685"/>
      <c r="PBP311" s="685"/>
      <c r="PBQ311" s="685"/>
      <c r="PBR311" s="685"/>
      <c r="PBS311" s="685"/>
      <c r="PBT311" s="685"/>
      <c r="PBU311" s="685"/>
      <c r="PBV311" s="685"/>
      <c r="PBW311" s="685"/>
      <c r="PBX311" s="685"/>
      <c r="PBY311" s="685"/>
      <c r="PBZ311" s="685"/>
      <c r="PCA311" s="685"/>
      <c r="PCB311" s="685"/>
      <c r="PCC311" s="685"/>
      <c r="PCD311" s="685"/>
      <c r="PCE311" s="685"/>
      <c r="PCF311" s="685"/>
      <c r="PCG311" s="685"/>
      <c r="PCH311" s="685"/>
      <c r="PCI311" s="685"/>
      <c r="PCJ311" s="685"/>
      <c r="PCK311" s="685"/>
      <c r="PCL311" s="685"/>
      <c r="PCM311" s="685"/>
      <c r="PCN311" s="685"/>
      <c r="PCO311" s="685"/>
      <c r="PCP311" s="685"/>
      <c r="PCQ311" s="685"/>
      <c r="PCR311" s="685"/>
      <c r="PCS311" s="685"/>
      <c r="PCT311" s="685"/>
      <c r="PCU311" s="685"/>
      <c r="PCV311" s="685"/>
      <c r="PCW311" s="685"/>
      <c r="PCX311" s="685"/>
      <c r="PCY311" s="685"/>
      <c r="PCZ311" s="685"/>
      <c r="PDA311" s="685"/>
      <c r="PDB311" s="685"/>
      <c r="PDC311" s="685"/>
      <c r="PDD311" s="685"/>
      <c r="PDE311" s="685"/>
      <c r="PDF311" s="685"/>
      <c r="PDG311" s="685"/>
      <c r="PDH311" s="685"/>
      <c r="PDI311" s="685"/>
      <c r="PDJ311" s="685"/>
      <c r="PDK311" s="685"/>
      <c r="PDL311" s="685"/>
      <c r="PDM311" s="685"/>
      <c r="PDN311" s="685"/>
      <c r="PDO311" s="685"/>
      <c r="PDP311" s="685"/>
      <c r="PDQ311" s="685"/>
      <c r="PDR311" s="685"/>
      <c r="PDS311" s="685"/>
      <c r="PDT311" s="685"/>
      <c r="PDU311" s="685"/>
      <c r="PDV311" s="685"/>
      <c r="PDW311" s="685"/>
      <c r="PDX311" s="685"/>
      <c r="PDY311" s="685"/>
      <c r="PDZ311" s="685"/>
      <c r="PEA311" s="685"/>
      <c r="PEB311" s="685"/>
      <c r="PEC311" s="685"/>
      <c r="PED311" s="685"/>
      <c r="PEE311" s="685"/>
      <c r="PEF311" s="685"/>
      <c r="PEG311" s="685"/>
      <c r="PEH311" s="685"/>
      <c r="PEI311" s="685"/>
      <c r="PEJ311" s="685"/>
      <c r="PEK311" s="685"/>
      <c r="PEL311" s="685"/>
      <c r="PEM311" s="685"/>
      <c r="PEN311" s="685"/>
      <c r="PEO311" s="685"/>
      <c r="PEP311" s="685"/>
      <c r="PEQ311" s="685"/>
      <c r="PER311" s="685"/>
      <c r="PES311" s="685"/>
      <c r="PET311" s="685"/>
      <c r="PEU311" s="685"/>
      <c r="PEV311" s="685"/>
      <c r="PEW311" s="685"/>
      <c r="PEX311" s="685"/>
      <c r="PEY311" s="685"/>
      <c r="PEZ311" s="685"/>
      <c r="PFA311" s="685"/>
      <c r="PFB311" s="685"/>
      <c r="PFC311" s="685"/>
      <c r="PFD311" s="685"/>
      <c r="PFE311" s="685"/>
      <c r="PFF311" s="685"/>
      <c r="PFG311" s="685"/>
      <c r="PFH311" s="685"/>
      <c r="PFI311" s="685"/>
      <c r="PFJ311" s="685"/>
      <c r="PFK311" s="685"/>
      <c r="PFL311" s="685"/>
      <c r="PFM311" s="685"/>
      <c r="PFN311" s="685"/>
      <c r="PFO311" s="685"/>
      <c r="PFP311" s="685"/>
      <c r="PFQ311" s="685"/>
      <c r="PFR311" s="685"/>
      <c r="PFS311" s="685"/>
      <c r="PFT311" s="685"/>
      <c r="PFU311" s="685"/>
      <c r="PFV311" s="685"/>
      <c r="PFW311" s="685"/>
      <c r="PFX311" s="685"/>
      <c r="PFY311" s="685"/>
      <c r="PFZ311" s="685"/>
      <c r="PGA311" s="685"/>
      <c r="PGB311" s="685"/>
      <c r="PGC311" s="685"/>
      <c r="PGD311" s="685"/>
      <c r="PGE311" s="685"/>
      <c r="PGF311" s="685"/>
      <c r="PGG311" s="685"/>
      <c r="PGH311" s="685"/>
      <c r="PGI311" s="685"/>
      <c r="PGJ311" s="685"/>
      <c r="PGK311" s="685"/>
      <c r="PGL311" s="685"/>
      <c r="PGM311" s="685"/>
      <c r="PGN311" s="685"/>
      <c r="PGO311" s="685"/>
      <c r="PGP311" s="685"/>
      <c r="PGQ311" s="685"/>
      <c r="PGR311" s="685"/>
      <c r="PGS311" s="685"/>
      <c r="PGT311" s="685"/>
      <c r="PGU311" s="685"/>
      <c r="PGV311" s="685"/>
      <c r="PGW311" s="685"/>
      <c r="PGX311" s="685"/>
      <c r="PGY311" s="685"/>
      <c r="PGZ311" s="685"/>
      <c r="PHA311" s="685"/>
      <c r="PHB311" s="685"/>
      <c r="PHC311" s="685"/>
      <c r="PHD311" s="685"/>
      <c r="PHE311" s="685"/>
      <c r="PHF311" s="685"/>
      <c r="PHG311" s="685"/>
      <c r="PHH311" s="685"/>
      <c r="PHI311" s="685"/>
      <c r="PHJ311" s="685"/>
      <c r="PHK311" s="685"/>
      <c r="PHL311" s="685"/>
      <c r="PHM311" s="685"/>
      <c r="PHN311" s="685"/>
      <c r="PHO311" s="685"/>
      <c r="PHP311" s="685"/>
      <c r="PHQ311" s="685"/>
      <c r="PHR311" s="685"/>
      <c r="PHS311" s="685"/>
      <c r="PHT311" s="685"/>
      <c r="PHU311" s="685"/>
      <c r="PHV311" s="685"/>
      <c r="PHW311" s="685"/>
      <c r="PHX311" s="685"/>
      <c r="PHY311" s="685"/>
      <c r="PHZ311" s="685"/>
      <c r="PIA311" s="685"/>
      <c r="PIB311" s="685"/>
      <c r="PIC311" s="685"/>
      <c r="PID311" s="685"/>
      <c r="PIE311" s="685"/>
      <c r="PIF311" s="685"/>
      <c r="PIG311" s="685"/>
      <c r="PIH311" s="685"/>
      <c r="PII311" s="685"/>
      <c r="PIJ311" s="685"/>
      <c r="PIK311" s="685"/>
      <c r="PIL311" s="685"/>
      <c r="PIM311" s="685"/>
      <c r="PIN311" s="685"/>
      <c r="PIO311" s="685"/>
      <c r="PIP311" s="685"/>
      <c r="PIQ311" s="685"/>
      <c r="PIR311" s="685"/>
      <c r="PIS311" s="685"/>
      <c r="PIT311" s="685"/>
      <c r="PIU311" s="685"/>
      <c r="PIV311" s="685"/>
      <c r="PIW311" s="685"/>
      <c r="PIX311" s="685"/>
      <c r="PIY311" s="685"/>
      <c r="PIZ311" s="685"/>
      <c r="PJA311" s="685"/>
      <c r="PJB311" s="685"/>
      <c r="PJC311" s="685"/>
      <c r="PJD311" s="685"/>
      <c r="PJE311" s="685"/>
      <c r="PJF311" s="685"/>
      <c r="PJG311" s="685"/>
      <c r="PJH311" s="685"/>
      <c r="PJI311" s="685"/>
      <c r="PJJ311" s="685"/>
      <c r="PJK311" s="685"/>
      <c r="PJL311" s="685"/>
      <c r="PJM311" s="685"/>
      <c r="PJN311" s="685"/>
      <c r="PJO311" s="685"/>
      <c r="PJP311" s="685"/>
      <c r="PJQ311" s="685"/>
      <c r="PJR311" s="685"/>
      <c r="PJS311" s="685"/>
      <c r="PJT311" s="685"/>
      <c r="PJU311" s="685"/>
      <c r="PJV311" s="685"/>
      <c r="PJW311" s="685"/>
      <c r="PJX311" s="685"/>
      <c r="PJY311" s="685"/>
      <c r="PJZ311" s="685"/>
      <c r="PKA311" s="685"/>
      <c r="PKB311" s="685"/>
      <c r="PKC311" s="685"/>
      <c r="PKD311" s="685"/>
      <c r="PKE311" s="685"/>
      <c r="PKF311" s="685"/>
      <c r="PKG311" s="685"/>
      <c r="PKH311" s="685"/>
      <c r="PKI311" s="685"/>
      <c r="PKJ311" s="685"/>
      <c r="PKK311" s="685"/>
      <c r="PKL311" s="685"/>
      <c r="PKM311" s="685"/>
      <c r="PKN311" s="685"/>
      <c r="PKO311" s="685"/>
      <c r="PKP311" s="685"/>
      <c r="PKQ311" s="685"/>
      <c r="PKR311" s="685"/>
      <c r="PKS311" s="685"/>
      <c r="PKT311" s="685"/>
      <c r="PKU311" s="685"/>
      <c r="PKV311" s="685"/>
      <c r="PKW311" s="685"/>
      <c r="PKX311" s="685"/>
      <c r="PKY311" s="685"/>
      <c r="PKZ311" s="685"/>
      <c r="PLA311" s="685"/>
      <c r="PLB311" s="685"/>
      <c r="PLC311" s="685"/>
      <c r="PLD311" s="685"/>
      <c r="PLE311" s="685"/>
      <c r="PLF311" s="685"/>
      <c r="PLG311" s="685"/>
      <c r="PLH311" s="685"/>
      <c r="PLI311" s="685"/>
      <c r="PLJ311" s="685"/>
      <c r="PLK311" s="685"/>
      <c r="PLL311" s="685"/>
      <c r="PLM311" s="685"/>
      <c r="PLN311" s="685"/>
      <c r="PLO311" s="685"/>
      <c r="PLP311" s="685"/>
      <c r="PLQ311" s="685"/>
      <c r="PLR311" s="685"/>
      <c r="PLS311" s="685"/>
      <c r="PLT311" s="685"/>
      <c r="PLU311" s="685"/>
      <c r="PLV311" s="685"/>
      <c r="PLW311" s="685"/>
      <c r="PLX311" s="685"/>
      <c r="PLY311" s="685"/>
      <c r="PLZ311" s="685"/>
      <c r="PMA311" s="685"/>
      <c r="PMB311" s="685"/>
      <c r="PMC311" s="685"/>
      <c r="PMD311" s="685"/>
      <c r="PME311" s="685"/>
      <c r="PMF311" s="685"/>
      <c r="PMG311" s="685"/>
      <c r="PMH311" s="685"/>
      <c r="PMI311" s="685"/>
      <c r="PMJ311" s="685"/>
      <c r="PMK311" s="685"/>
      <c r="PML311" s="685"/>
      <c r="PMM311" s="685"/>
      <c r="PMN311" s="685"/>
      <c r="PMO311" s="685"/>
      <c r="PMP311" s="685"/>
      <c r="PMQ311" s="685"/>
      <c r="PMR311" s="685"/>
      <c r="PMS311" s="685"/>
      <c r="PMT311" s="685"/>
      <c r="PMU311" s="685"/>
      <c r="PMV311" s="685"/>
      <c r="PMW311" s="685"/>
      <c r="PMX311" s="685"/>
      <c r="PMY311" s="685"/>
      <c r="PMZ311" s="685"/>
      <c r="PNA311" s="685"/>
      <c r="PNB311" s="685"/>
      <c r="PNC311" s="685"/>
      <c r="PND311" s="685"/>
      <c r="PNE311" s="685"/>
      <c r="PNF311" s="685"/>
      <c r="PNG311" s="685"/>
      <c r="PNH311" s="685"/>
      <c r="PNI311" s="685"/>
      <c r="PNJ311" s="685"/>
      <c r="PNK311" s="685"/>
      <c r="PNL311" s="685"/>
      <c r="PNM311" s="685"/>
      <c r="PNN311" s="685"/>
      <c r="PNO311" s="685"/>
      <c r="PNP311" s="685"/>
      <c r="PNQ311" s="685"/>
      <c r="PNR311" s="685"/>
      <c r="PNS311" s="685"/>
      <c r="PNT311" s="685"/>
      <c r="PNU311" s="685"/>
      <c r="PNV311" s="685"/>
      <c r="PNW311" s="685"/>
      <c r="PNX311" s="685"/>
      <c r="PNY311" s="685"/>
      <c r="PNZ311" s="685"/>
      <c r="POA311" s="685"/>
      <c r="POB311" s="685"/>
      <c r="POC311" s="685"/>
      <c r="POD311" s="685"/>
      <c r="POE311" s="685"/>
      <c r="POF311" s="685"/>
      <c r="POG311" s="685"/>
      <c r="POH311" s="685"/>
      <c r="POI311" s="685"/>
      <c r="POJ311" s="685"/>
      <c r="POK311" s="685"/>
      <c r="POL311" s="685"/>
      <c r="POM311" s="685"/>
      <c r="PON311" s="685"/>
      <c r="POO311" s="685"/>
      <c r="POP311" s="685"/>
      <c r="POQ311" s="685"/>
      <c r="POR311" s="685"/>
      <c r="POS311" s="685"/>
      <c r="POT311" s="685"/>
      <c r="POU311" s="685"/>
      <c r="POV311" s="685"/>
      <c r="POW311" s="685"/>
      <c r="POX311" s="685"/>
      <c r="POY311" s="685"/>
      <c r="POZ311" s="685"/>
      <c r="PPA311" s="685"/>
      <c r="PPB311" s="685"/>
      <c r="PPC311" s="685"/>
      <c r="PPD311" s="685"/>
      <c r="PPE311" s="685"/>
      <c r="PPF311" s="685"/>
      <c r="PPG311" s="685"/>
      <c r="PPH311" s="685"/>
      <c r="PPI311" s="685"/>
      <c r="PPJ311" s="685"/>
      <c r="PPK311" s="685"/>
      <c r="PPL311" s="685"/>
      <c r="PPM311" s="685"/>
      <c r="PPN311" s="685"/>
      <c r="PPO311" s="685"/>
      <c r="PPP311" s="685"/>
      <c r="PPQ311" s="685"/>
      <c r="PPR311" s="685"/>
      <c r="PPS311" s="685"/>
      <c r="PPT311" s="685"/>
      <c r="PPU311" s="685"/>
      <c r="PPV311" s="685"/>
      <c r="PPW311" s="685"/>
      <c r="PPX311" s="685"/>
      <c r="PPY311" s="685"/>
      <c r="PPZ311" s="685"/>
      <c r="PQA311" s="685"/>
      <c r="PQB311" s="685"/>
      <c r="PQC311" s="685"/>
      <c r="PQD311" s="685"/>
      <c r="PQE311" s="685"/>
      <c r="PQF311" s="685"/>
      <c r="PQG311" s="685"/>
      <c r="PQH311" s="685"/>
      <c r="PQI311" s="685"/>
      <c r="PQJ311" s="685"/>
      <c r="PQK311" s="685"/>
      <c r="PQL311" s="685"/>
      <c r="PQM311" s="685"/>
      <c r="PQN311" s="685"/>
      <c r="PQO311" s="685"/>
      <c r="PQP311" s="685"/>
      <c r="PQQ311" s="685"/>
      <c r="PQR311" s="685"/>
      <c r="PQS311" s="685"/>
      <c r="PQT311" s="685"/>
      <c r="PQU311" s="685"/>
      <c r="PQV311" s="685"/>
      <c r="PQW311" s="685"/>
      <c r="PQX311" s="685"/>
      <c r="PQY311" s="685"/>
      <c r="PQZ311" s="685"/>
      <c r="PRA311" s="685"/>
      <c r="PRB311" s="685"/>
      <c r="PRC311" s="685"/>
      <c r="PRD311" s="685"/>
      <c r="PRE311" s="685"/>
      <c r="PRF311" s="685"/>
      <c r="PRG311" s="685"/>
      <c r="PRH311" s="685"/>
      <c r="PRI311" s="685"/>
      <c r="PRJ311" s="685"/>
      <c r="PRK311" s="685"/>
      <c r="PRL311" s="685"/>
      <c r="PRM311" s="685"/>
      <c r="PRN311" s="685"/>
      <c r="PRO311" s="685"/>
      <c r="PRP311" s="685"/>
      <c r="PRQ311" s="685"/>
      <c r="PRR311" s="685"/>
      <c r="PRS311" s="685"/>
      <c r="PRT311" s="685"/>
      <c r="PRU311" s="685"/>
      <c r="PRV311" s="685"/>
      <c r="PRW311" s="685"/>
      <c r="PRX311" s="685"/>
      <c r="PRY311" s="685"/>
      <c r="PRZ311" s="685"/>
      <c r="PSA311" s="685"/>
      <c r="PSB311" s="685"/>
      <c r="PSC311" s="685"/>
      <c r="PSD311" s="685"/>
      <c r="PSE311" s="685"/>
      <c r="PSF311" s="685"/>
      <c r="PSG311" s="685"/>
      <c r="PSH311" s="685"/>
      <c r="PSI311" s="685"/>
      <c r="PSJ311" s="685"/>
      <c r="PSK311" s="685"/>
      <c r="PSL311" s="685"/>
      <c r="PSM311" s="685"/>
      <c r="PSN311" s="685"/>
      <c r="PSO311" s="685"/>
      <c r="PSP311" s="685"/>
      <c r="PSQ311" s="685"/>
      <c r="PSR311" s="685"/>
      <c r="PSS311" s="685"/>
      <c r="PST311" s="685"/>
      <c r="PSU311" s="685"/>
      <c r="PSV311" s="685"/>
      <c r="PSW311" s="685"/>
      <c r="PSX311" s="685"/>
      <c r="PSY311" s="685"/>
      <c r="PSZ311" s="685"/>
      <c r="PTA311" s="685"/>
      <c r="PTB311" s="685"/>
      <c r="PTC311" s="685"/>
      <c r="PTD311" s="685"/>
      <c r="PTE311" s="685"/>
      <c r="PTF311" s="685"/>
      <c r="PTG311" s="685"/>
      <c r="PTH311" s="685"/>
      <c r="PTI311" s="685"/>
      <c r="PTJ311" s="685"/>
      <c r="PTK311" s="685"/>
      <c r="PTL311" s="685"/>
      <c r="PTM311" s="685"/>
      <c r="PTN311" s="685"/>
      <c r="PTO311" s="685"/>
      <c r="PTP311" s="685"/>
      <c r="PTQ311" s="685"/>
      <c r="PTR311" s="685"/>
      <c r="PTS311" s="685"/>
      <c r="PTT311" s="685"/>
      <c r="PTU311" s="685"/>
      <c r="PTV311" s="685"/>
      <c r="PTW311" s="685"/>
      <c r="PTX311" s="685"/>
      <c r="PTY311" s="685"/>
      <c r="PTZ311" s="685"/>
      <c r="PUA311" s="685"/>
      <c r="PUB311" s="685"/>
      <c r="PUC311" s="685"/>
      <c r="PUD311" s="685"/>
      <c r="PUE311" s="685"/>
      <c r="PUF311" s="685"/>
      <c r="PUG311" s="685"/>
      <c r="PUH311" s="685"/>
      <c r="PUI311" s="685"/>
      <c r="PUJ311" s="685"/>
      <c r="PUK311" s="685"/>
      <c r="PUL311" s="685"/>
      <c r="PUM311" s="685"/>
      <c r="PUN311" s="685"/>
      <c r="PUO311" s="685"/>
      <c r="PUP311" s="685"/>
      <c r="PUQ311" s="685"/>
      <c r="PUR311" s="685"/>
      <c r="PUS311" s="685"/>
      <c r="PUT311" s="685"/>
      <c r="PUU311" s="685"/>
      <c r="PUV311" s="685"/>
      <c r="PUW311" s="685"/>
      <c r="PUX311" s="685"/>
      <c r="PUY311" s="685"/>
      <c r="PUZ311" s="685"/>
      <c r="PVA311" s="685"/>
      <c r="PVB311" s="685"/>
      <c r="PVC311" s="685"/>
      <c r="PVD311" s="685"/>
      <c r="PVE311" s="685"/>
      <c r="PVF311" s="685"/>
      <c r="PVG311" s="685"/>
      <c r="PVH311" s="685"/>
      <c r="PVI311" s="685"/>
      <c r="PVJ311" s="685"/>
      <c r="PVK311" s="685"/>
      <c r="PVL311" s="685"/>
      <c r="PVM311" s="685"/>
      <c r="PVN311" s="685"/>
      <c r="PVO311" s="685"/>
      <c r="PVP311" s="685"/>
      <c r="PVQ311" s="685"/>
      <c r="PVR311" s="685"/>
      <c r="PVS311" s="685"/>
      <c r="PVT311" s="685"/>
      <c r="PVU311" s="685"/>
      <c r="PVV311" s="685"/>
      <c r="PVW311" s="685"/>
      <c r="PVX311" s="685"/>
      <c r="PVY311" s="685"/>
      <c r="PVZ311" s="685"/>
      <c r="PWA311" s="685"/>
      <c r="PWB311" s="685"/>
      <c r="PWC311" s="685"/>
      <c r="PWD311" s="685"/>
      <c r="PWE311" s="685"/>
      <c r="PWF311" s="685"/>
      <c r="PWG311" s="685"/>
      <c r="PWH311" s="685"/>
      <c r="PWI311" s="685"/>
      <c r="PWJ311" s="685"/>
      <c r="PWK311" s="685"/>
      <c r="PWL311" s="685"/>
      <c r="PWM311" s="685"/>
      <c r="PWN311" s="685"/>
      <c r="PWO311" s="685"/>
      <c r="PWP311" s="685"/>
      <c r="PWQ311" s="685"/>
      <c r="PWR311" s="685"/>
      <c r="PWS311" s="685"/>
      <c r="PWT311" s="685"/>
      <c r="PWU311" s="685"/>
      <c r="PWV311" s="685"/>
      <c r="PWW311" s="685"/>
      <c r="PWX311" s="685"/>
      <c r="PWY311" s="685"/>
      <c r="PWZ311" s="685"/>
      <c r="PXA311" s="685"/>
      <c r="PXB311" s="685"/>
      <c r="PXC311" s="685"/>
      <c r="PXD311" s="685"/>
      <c r="PXE311" s="685"/>
      <c r="PXF311" s="685"/>
      <c r="PXG311" s="685"/>
      <c r="PXH311" s="685"/>
      <c r="PXI311" s="685"/>
      <c r="PXJ311" s="685"/>
      <c r="PXK311" s="685"/>
      <c r="PXL311" s="685"/>
      <c r="PXM311" s="685"/>
      <c r="PXN311" s="685"/>
      <c r="PXO311" s="685"/>
      <c r="PXP311" s="685"/>
      <c r="PXQ311" s="685"/>
      <c r="PXR311" s="685"/>
      <c r="PXS311" s="685"/>
      <c r="PXT311" s="685"/>
      <c r="PXU311" s="685"/>
      <c r="PXV311" s="685"/>
      <c r="PXW311" s="685"/>
      <c r="PXX311" s="685"/>
      <c r="PXY311" s="685"/>
      <c r="PXZ311" s="685"/>
      <c r="PYA311" s="685"/>
      <c r="PYB311" s="685"/>
      <c r="PYC311" s="685"/>
      <c r="PYD311" s="685"/>
      <c r="PYE311" s="685"/>
      <c r="PYF311" s="685"/>
      <c r="PYG311" s="685"/>
      <c r="PYH311" s="685"/>
      <c r="PYI311" s="685"/>
      <c r="PYJ311" s="685"/>
      <c r="PYK311" s="685"/>
      <c r="PYL311" s="685"/>
      <c r="PYM311" s="685"/>
      <c r="PYN311" s="685"/>
      <c r="PYO311" s="685"/>
      <c r="PYP311" s="685"/>
      <c r="PYQ311" s="685"/>
      <c r="PYR311" s="685"/>
      <c r="PYS311" s="685"/>
      <c r="PYT311" s="685"/>
      <c r="PYU311" s="685"/>
      <c r="PYV311" s="685"/>
      <c r="PYW311" s="685"/>
      <c r="PYX311" s="685"/>
      <c r="PYY311" s="685"/>
      <c r="PYZ311" s="685"/>
      <c r="PZA311" s="685"/>
      <c r="PZB311" s="685"/>
      <c r="PZC311" s="685"/>
      <c r="PZD311" s="685"/>
      <c r="PZE311" s="685"/>
      <c r="PZF311" s="685"/>
      <c r="PZG311" s="685"/>
      <c r="PZH311" s="685"/>
      <c r="PZI311" s="685"/>
      <c r="PZJ311" s="685"/>
      <c r="PZK311" s="685"/>
      <c r="PZL311" s="685"/>
      <c r="PZM311" s="685"/>
      <c r="PZN311" s="685"/>
      <c r="PZO311" s="685"/>
      <c r="PZP311" s="685"/>
      <c r="PZQ311" s="685"/>
      <c r="PZR311" s="685"/>
      <c r="PZS311" s="685"/>
      <c r="PZT311" s="685"/>
      <c r="PZU311" s="685"/>
      <c r="PZV311" s="685"/>
      <c r="PZW311" s="685"/>
      <c r="PZX311" s="685"/>
      <c r="PZY311" s="685"/>
      <c r="PZZ311" s="685"/>
      <c r="QAA311" s="685"/>
      <c r="QAB311" s="685"/>
      <c r="QAC311" s="685"/>
      <c r="QAD311" s="685"/>
      <c r="QAE311" s="685"/>
      <c r="QAF311" s="685"/>
      <c r="QAG311" s="685"/>
      <c r="QAH311" s="685"/>
      <c r="QAI311" s="685"/>
      <c r="QAJ311" s="685"/>
      <c r="QAK311" s="685"/>
      <c r="QAL311" s="685"/>
      <c r="QAM311" s="685"/>
      <c r="QAN311" s="685"/>
      <c r="QAO311" s="685"/>
      <c r="QAP311" s="685"/>
      <c r="QAQ311" s="685"/>
      <c r="QAR311" s="685"/>
      <c r="QAS311" s="685"/>
      <c r="QAT311" s="685"/>
      <c r="QAU311" s="685"/>
      <c r="QAV311" s="685"/>
      <c r="QAW311" s="685"/>
      <c r="QAX311" s="685"/>
      <c r="QAY311" s="685"/>
      <c r="QAZ311" s="685"/>
      <c r="QBA311" s="685"/>
      <c r="QBB311" s="685"/>
      <c r="QBC311" s="685"/>
      <c r="QBD311" s="685"/>
      <c r="QBE311" s="685"/>
      <c r="QBF311" s="685"/>
      <c r="QBG311" s="685"/>
      <c r="QBH311" s="685"/>
      <c r="QBI311" s="685"/>
      <c r="QBJ311" s="685"/>
      <c r="QBK311" s="685"/>
      <c r="QBL311" s="685"/>
      <c r="QBM311" s="685"/>
      <c r="QBN311" s="685"/>
      <c r="QBO311" s="685"/>
      <c r="QBP311" s="685"/>
      <c r="QBQ311" s="685"/>
      <c r="QBR311" s="685"/>
      <c r="QBS311" s="685"/>
      <c r="QBT311" s="685"/>
      <c r="QBU311" s="685"/>
      <c r="QBV311" s="685"/>
      <c r="QBW311" s="685"/>
      <c r="QBX311" s="685"/>
      <c r="QBY311" s="685"/>
      <c r="QBZ311" s="685"/>
      <c r="QCA311" s="685"/>
      <c r="QCB311" s="685"/>
      <c r="QCC311" s="685"/>
      <c r="QCD311" s="685"/>
      <c r="QCE311" s="685"/>
      <c r="QCF311" s="685"/>
      <c r="QCG311" s="685"/>
      <c r="QCH311" s="685"/>
      <c r="QCI311" s="685"/>
      <c r="QCJ311" s="685"/>
      <c r="QCK311" s="685"/>
      <c r="QCL311" s="685"/>
      <c r="QCM311" s="685"/>
      <c r="QCN311" s="685"/>
      <c r="QCO311" s="685"/>
      <c r="QCP311" s="685"/>
      <c r="QCQ311" s="685"/>
      <c r="QCR311" s="685"/>
      <c r="QCS311" s="685"/>
      <c r="QCT311" s="685"/>
      <c r="QCU311" s="685"/>
      <c r="QCV311" s="685"/>
      <c r="QCW311" s="685"/>
      <c r="QCX311" s="685"/>
      <c r="QCY311" s="685"/>
      <c r="QCZ311" s="685"/>
      <c r="QDA311" s="685"/>
      <c r="QDB311" s="685"/>
      <c r="QDC311" s="685"/>
      <c r="QDD311" s="685"/>
      <c r="QDE311" s="685"/>
      <c r="QDF311" s="685"/>
      <c r="QDG311" s="685"/>
      <c r="QDH311" s="685"/>
      <c r="QDI311" s="685"/>
      <c r="QDJ311" s="685"/>
      <c r="QDK311" s="685"/>
      <c r="QDL311" s="685"/>
      <c r="QDM311" s="685"/>
      <c r="QDN311" s="685"/>
      <c r="QDO311" s="685"/>
      <c r="QDP311" s="685"/>
      <c r="QDQ311" s="685"/>
      <c r="QDR311" s="685"/>
      <c r="QDS311" s="685"/>
      <c r="QDT311" s="685"/>
      <c r="QDU311" s="685"/>
      <c r="QDV311" s="685"/>
      <c r="QDW311" s="685"/>
      <c r="QDX311" s="685"/>
      <c r="QDY311" s="685"/>
      <c r="QDZ311" s="685"/>
      <c r="QEA311" s="685"/>
      <c r="QEB311" s="685"/>
      <c r="QEC311" s="685"/>
      <c r="QED311" s="685"/>
      <c r="QEE311" s="685"/>
      <c r="QEF311" s="685"/>
      <c r="QEG311" s="685"/>
      <c r="QEH311" s="685"/>
      <c r="QEI311" s="685"/>
      <c r="QEJ311" s="685"/>
      <c r="QEK311" s="685"/>
      <c r="QEL311" s="685"/>
      <c r="QEM311" s="685"/>
      <c r="QEN311" s="685"/>
      <c r="QEO311" s="685"/>
      <c r="QEP311" s="685"/>
      <c r="QEQ311" s="685"/>
      <c r="QER311" s="685"/>
      <c r="QES311" s="685"/>
      <c r="QET311" s="685"/>
      <c r="QEU311" s="685"/>
      <c r="QEV311" s="685"/>
      <c r="QEW311" s="685"/>
      <c r="QEX311" s="685"/>
      <c r="QEY311" s="685"/>
      <c r="QEZ311" s="685"/>
      <c r="QFA311" s="685"/>
      <c r="QFB311" s="685"/>
      <c r="QFC311" s="685"/>
      <c r="QFD311" s="685"/>
      <c r="QFE311" s="685"/>
      <c r="QFF311" s="685"/>
      <c r="QFG311" s="685"/>
      <c r="QFH311" s="685"/>
      <c r="QFI311" s="685"/>
      <c r="QFJ311" s="685"/>
      <c r="QFK311" s="685"/>
      <c r="QFL311" s="685"/>
      <c r="QFM311" s="685"/>
      <c r="QFN311" s="685"/>
      <c r="QFO311" s="685"/>
      <c r="QFP311" s="685"/>
      <c r="QFQ311" s="685"/>
      <c r="QFR311" s="685"/>
      <c r="QFS311" s="685"/>
      <c r="QFT311" s="685"/>
      <c r="QFU311" s="685"/>
      <c r="QFV311" s="685"/>
      <c r="QFW311" s="685"/>
      <c r="QFX311" s="685"/>
      <c r="QFY311" s="685"/>
      <c r="QFZ311" s="685"/>
      <c r="QGA311" s="685"/>
      <c r="QGB311" s="685"/>
      <c r="QGC311" s="685"/>
      <c r="QGD311" s="685"/>
      <c r="QGE311" s="685"/>
      <c r="QGF311" s="685"/>
      <c r="QGG311" s="685"/>
      <c r="QGH311" s="685"/>
      <c r="QGI311" s="685"/>
      <c r="QGJ311" s="685"/>
      <c r="QGK311" s="685"/>
      <c r="QGL311" s="685"/>
      <c r="QGM311" s="685"/>
      <c r="QGN311" s="685"/>
      <c r="QGO311" s="685"/>
      <c r="QGP311" s="685"/>
      <c r="QGQ311" s="685"/>
      <c r="QGR311" s="685"/>
      <c r="QGS311" s="685"/>
      <c r="QGT311" s="685"/>
      <c r="QGU311" s="685"/>
      <c r="QGV311" s="685"/>
      <c r="QGW311" s="685"/>
      <c r="QGX311" s="685"/>
      <c r="QGY311" s="685"/>
      <c r="QGZ311" s="685"/>
      <c r="QHA311" s="685"/>
      <c r="QHB311" s="685"/>
      <c r="QHC311" s="685"/>
      <c r="QHD311" s="685"/>
      <c r="QHE311" s="685"/>
      <c r="QHF311" s="685"/>
      <c r="QHG311" s="685"/>
      <c r="QHH311" s="685"/>
      <c r="QHI311" s="685"/>
      <c r="QHJ311" s="685"/>
      <c r="QHK311" s="685"/>
      <c r="QHL311" s="685"/>
      <c r="QHM311" s="685"/>
      <c r="QHN311" s="685"/>
      <c r="QHO311" s="685"/>
      <c r="QHP311" s="685"/>
      <c r="QHQ311" s="685"/>
      <c r="QHR311" s="685"/>
      <c r="QHS311" s="685"/>
      <c r="QHT311" s="685"/>
      <c r="QHU311" s="685"/>
      <c r="QHV311" s="685"/>
      <c r="QHW311" s="685"/>
      <c r="QHX311" s="685"/>
      <c r="QHY311" s="685"/>
      <c r="QHZ311" s="685"/>
      <c r="QIA311" s="685"/>
      <c r="QIB311" s="685"/>
      <c r="QIC311" s="685"/>
      <c r="QID311" s="685"/>
      <c r="QIE311" s="685"/>
      <c r="QIF311" s="685"/>
      <c r="QIG311" s="685"/>
      <c r="QIH311" s="685"/>
      <c r="QII311" s="685"/>
      <c r="QIJ311" s="685"/>
      <c r="QIK311" s="685"/>
      <c r="QIL311" s="685"/>
      <c r="QIM311" s="685"/>
      <c r="QIN311" s="685"/>
      <c r="QIO311" s="685"/>
      <c r="QIP311" s="685"/>
      <c r="QIQ311" s="685"/>
      <c r="QIR311" s="685"/>
      <c r="QIS311" s="685"/>
      <c r="QIT311" s="685"/>
      <c r="QIU311" s="685"/>
      <c r="QIV311" s="685"/>
      <c r="QIW311" s="685"/>
      <c r="QIX311" s="685"/>
      <c r="QIY311" s="685"/>
      <c r="QIZ311" s="685"/>
      <c r="QJA311" s="685"/>
      <c r="QJB311" s="685"/>
      <c r="QJC311" s="685"/>
      <c r="QJD311" s="685"/>
      <c r="QJE311" s="685"/>
      <c r="QJF311" s="685"/>
      <c r="QJG311" s="685"/>
      <c r="QJH311" s="685"/>
      <c r="QJI311" s="685"/>
      <c r="QJJ311" s="685"/>
      <c r="QJK311" s="685"/>
      <c r="QJL311" s="685"/>
      <c r="QJM311" s="685"/>
      <c r="QJN311" s="685"/>
      <c r="QJO311" s="685"/>
      <c r="QJP311" s="685"/>
      <c r="QJQ311" s="685"/>
      <c r="QJR311" s="685"/>
      <c r="QJS311" s="685"/>
      <c r="QJT311" s="685"/>
      <c r="QJU311" s="685"/>
      <c r="QJV311" s="685"/>
      <c r="QJW311" s="685"/>
      <c r="QJX311" s="685"/>
      <c r="QJY311" s="685"/>
      <c r="QJZ311" s="685"/>
      <c r="QKA311" s="685"/>
      <c r="QKB311" s="685"/>
      <c r="QKC311" s="685"/>
      <c r="QKD311" s="685"/>
      <c r="QKE311" s="685"/>
      <c r="QKF311" s="685"/>
      <c r="QKG311" s="685"/>
      <c r="QKH311" s="685"/>
      <c r="QKI311" s="685"/>
      <c r="QKJ311" s="685"/>
      <c r="QKK311" s="685"/>
      <c r="QKL311" s="685"/>
      <c r="QKM311" s="685"/>
      <c r="QKN311" s="685"/>
      <c r="QKO311" s="685"/>
      <c r="QKP311" s="685"/>
      <c r="QKQ311" s="685"/>
      <c r="QKR311" s="685"/>
      <c r="QKS311" s="685"/>
      <c r="QKT311" s="685"/>
      <c r="QKU311" s="685"/>
      <c r="QKV311" s="685"/>
      <c r="QKW311" s="685"/>
      <c r="QKX311" s="685"/>
      <c r="QKY311" s="685"/>
      <c r="QKZ311" s="685"/>
      <c r="QLA311" s="685"/>
      <c r="QLB311" s="685"/>
      <c r="QLC311" s="685"/>
      <c r="QLD311" s="685"/>
      <c r="QLE311" s="685"/>
      <c r="QLF311" s="685"/>
      <c r="QLG311" s="685"/>
      <c r="QLH311" s="685"/>
      <c r="QLI311" s="685"/>
      <c r="QLJ311" s="685"/>
      <c r="QLK311" s="685"/>
      <c r="QLL311" s="685"/>
      <c r="QLM311" s="685"/>
      <c r="QLN311" s="685"/>
      <c r="QLO311" s="685"/>
      <c r="QLP311" s="685"/>
      <c r="QLQ311" s="685"/>
      <c r="QLR311" s="685"/>
      <c r="QLS311" s="685"/>
      <c r="QLT311" s="685"/>
      <c r="QLU311" s="685"/>
      <c r="QLV311" s="685"/>
      <c r="QLW311" s="685"/>
      <c r="QLX311" s="685"/>
      <c r="QLY311" s="685"/>
      <c r="QLZ311" s="685"/>
      <c r="QMA311" s="685"/>
      <c r="QMB311" s="685"/>
      <c r="QMC311" s="685"/>
      <c r="QMD311" s="685"/>
      <c r="QME311" s="685"/>
      <c r="QMF311" s="685"/>
      <c r="QMG311" s="685"/>
      <c r="QMH311" s="685"/>
      <c r="QMI311" s="685"/>
      <c r="QMJ311" s="685"/>
      <c r="QMK311" s="685"/>
      <c r="QML311" s="685"/>
      <c r="QMM311" s="685"/>
      <c r="QMN311" s="685"/>
      <c r="QMO311" s="685"/>
      <c r="QMP311" s="685"/>
      <c r="QMQ311" s="685"/>
      <c r="QMR311" s="685"/>
      <c r="QMS311" s="685"/>
      <c r="QMT311" s="685"/>
      <c r="QMU311" s="685"/>
      <c r="QMV311" s="685"/>
      <c r="QMW311" s="685"/>
      <c r="QMX311" s="685"/>
      <c r="QMY311" s="685"/>
      <c r="QMZ311" s="685"/>
      <c r="QNA311" s="685"/>
      <c r="QNB311" s="685"/>
      <c r="QNC311" s="685"/>
      <c r="QND311" s="685"/>
      <c r="QNE311" s="685"/>
      <c r="QNF311" s="685"/>
      <c r="QNG311" s="685"/>
      <c r="QNH311" s="685"/>
      <c r="QNI311" s="685"/>
      <c r="QNJ311" s="685"/>
      <c r="QNK311" s="685"/>
      <c r="QNL311" s="685"/>
      <c r="QNM311" s="685"/>
      <c r="QNN311" s="685"/>
      <c r="QNO311" s="685"/>
      <c r="QNP311" s="685"/>
      <c r="QNQ311" s="685"/>
      <c r="QNR311" s="685"/>
      <c r="QNS311" s="685"/>
      <c r="QNT311" s="685"/>
      <c r="QNU311" s="685"/>
      <c r="QNV311" s="685"/>
      <c r="QNW311" s="685"/>
      <c r="QNX311" s="685"/>
      <c r="QNY311" s="685"/>
      <c r="QNZ311" s="685"/>
      <c r="QOA311" s="685"/>
      <c r="QOB311" s="685"/>
      <c r="QOC311" s="685"/>
      <c r="QOD311" s="685"/>
      <c r="QOE311" s="685"/>
      <c r="QOF311" s="685"/>
      <c r="QOG311" s="685"/>
      <c r="QOH311" s="685"/>
      <c r="QOI311" s="685"/>
      <c r="QOJ311" s="685"/>
      <c r="QOK311" s="685"/>
      <c r="QOL311" s="685"/>
      <c r="QOM311" s="685"/>
      <c r="QON311" s="685"/>
      <c r="QOO311" s="685"/>
      <c r="QOP311" s="685"/>
      <c r="QOQ311" s="685"/>
      <c r="QOR311" s="685"/>
      <c r="QOS311" s="685"/>
      <c r="QOT311" s="685"/>
      <c r="QOU311" s="685"/>
      <c r="QOV311" s="685"/>
      <c r="QOW311" s="685"/>
      <c r="QOX311" s="685"/>
      <c r="QOY311" s="685"/>
      <c r="QOZ311" s="685"/>
      <c r="QPA311" s="685"/>
      <c r="QPB311" s="685"/>
      <c r="QPC311" s="685"/>
      <c r="QPD311" s="685"/>
      <c r="QPE311" s="685"/>
      <c r="QPF311" s="685"/>
      <c r="QPG311" s="685"/>
      <c r="QPH311" s="685"/>
      <c r="QPI311" s="685"/>
      <c r="QPJ311" s="685"/>
      <c r="QPK311" s="685"/>
      <c r="QPL311" s="685"/>
      <c r="QPM311" s="685"/>
      <c r="QPN311" s="685"/>
      <c r="QPO311" s="685"/>
      <c r="QPP311" s="685"/>
      <c r="QPQ311" s="685"/>
      <c r="QPR311" s="685"/>
      <c r="QPS311" s="685"/>
      <c r="QPT311" s="685"/>
      <c r="QPU311" s="685"/>
      <c r="QPV311" s="685"/>
      <c r="QPW311" s="685"/>
      <c r="QPX311" s="685"/>
      <c r="QPY311" s="685"/>
      <c r="QPZ311" s="685"/>
      <c r="QQA311" s="685"/>
      <c r="QQB311" s="685"/>
      <c r="QQC311" s="685"/>
      <c r="QQD311" s="685"/>
      <c r="QQE311" s="685"/>
      <c r="QQF311" s="685"/>
      <c r="QQG311" s="685"/>
      <c r="QQH311" s="685"/>
      <c r="QQI311" s="685"/>
      <c r="QQJ311" s="685"/>
      <c r="QQK311" s="685"/>
      <c r="QQL311" s="685"/>
      <c r="QQM311" s="685"/>
      <c r="QQN311" s="685"/>
      <c r="QQO311" s="685"/>
      <c r="QQP311" s="685"/>
      <c r="QQQ311" s="685"/>
      <c r="QQR311" s="685"/>
      <c r="QQS311" s="685"/>
      <c r="QQT311" s="685"/>
      <c r="QQU311" s="685"/>
      <c r="QQV311" s="685"/>
      <c r="QQW311" s="685"/>
      <c r="QQX311" s="685"/>
      <c r="QQY311" s="685"/>
      <c r="QQZ311" s="685"/>
      <c r="QRA311" s="685"/>
      <c r="QRB311" s="685"/>
      <c r="QRC311" s="685"/>
      <c r="QRD311" s="685"/>
      <c r="QRE311" s="685"/>
      <c r="QRF311" s="685"/>
      <c r="QRG311" s="685"/>
      <c r="QRH311" s="685"/>
      <c r="QRI311" s="685"/>
      <c r="QRJ311" s="685"/>
      <c r="QRK311" s="685"/>
      <c r="QRL311" s="685"/>
      <c r="QRM311" s="685"/>
      <c r="QRN311" s="685"/>
      <c r="QRO311" s="685"/>
      <c r="QRP311" s="685"/>
      <c r="QRQ311" s="685"/>
      <c r="QRR311" s="685"/>
      <c r="QRS311" s="685"/>
      <c r="QRT311" s="685"/>
      <c r="QRU311" s="685"/>
      <c r="QRV311" s="685"/>
      <c r="QRW311" s="685"/>
      <c r="QRX311" s="685"/>
      <c r="QRY311" s="685"/>
      <c r="QRZ311" s="685"/>
      <c r="QSA311" s="685"/>
      <c r="QSB311" s="685"/>
      <c r="QSC311" s="685"/>
      <c r="QSD311" s="685"/>
      <c r="QSE311" s="685"/>
      <c r="QSF311" s="685"/>
      <c r="QSG311" s="685"/>
      <c r="QSH311" s="685"/>
      <c r="QSI311" s="685"/>
      <c r="QSJ311" s="685"/>
      <c r="QSK311" s="685"/>
      <c r="QSL311" s="685"/>
      <c r="QSM311" s="685"/>
      <c r="QSN311" s="685"/>
      <c r="QSO311" s="685"/>
      <c r="QSP311" s="685"/>
      <c r="QSQ311" s="685"/>
      <c r="QSR311" s="685"/>
      <c r="QSS311" s="685"/>
      <c r="QST311" s="685"/>
      <c r="QSU311" s="685"/>
      <c r="QSV311" s="685"/>
      <c r="QSW311" s="685"/>
      <c r="QSX311" s="685"/>
      <c r="QSY311" s="685"/>
      <c r="QSZ311" s="685"/>
      <c r="QTA311" s="685"/>
      <c r="QTB311" s="685"/>
      <c r="QTC311" s="685"/>
      <c r="QTD311" s="685"/>
      <c r="QTE311" s="685"/>
      <c r="QTF311" s="685"/>
      <c r="QTG311" s="685"/>
      <c r="QTH311" s="685"/>
      <c r="QTI311" s="685"/>
      <c r="QTJ311" s="685"/>
      <c r="QTK311" s="685"/>
      <c r="QTL311" s="685"/>
      <c r="QTM311" s="685"/>
      <c r="QTN311" s="685"/>
      <c r="QTO311" s="685"/>
      <c r="QTP311" s="685"/>
      <c r="QTQ311" s="685"/>
      <c r="QTR311" s="685"/>
      <c r="QTS311" s="685"/>
      <c r="QTT311" s="685"/>
      <c r="QTU311" s="685"/>
      <c r="QTV311" s="685"/>
      <c r="QTW311" s="685"/>
      <c r="QTX311" s="685"/>
      <c r="QTY311" s="685"/>
      <c r="QTZ311" s="685"/>
      <c r="QUA311" s="685"/>
      <c r="QUB311" s="685"/>
      <c r="QUC311" s="685"/>
      <c r="QUD311" s="685"/>
      <c r="QUE311" s="685"/>
      <c r="QUF311" s="685"/>
      <c r="QUG311" s="685"/>
      <c r="QUH311" s="685"/>
      <c r="QUI311" s="685"/>
      <c r="QUJ311" s="685"/>
      <c r="QUK311" s="685"/>
      <c r="QUL311" s="685"/>
      <c r="QUM311" s="685"/>
      <c r="QUN311" s="685"/>
      <c r="QUO311" s="685"/>
      <c r="QUP311" s="685"/>
      <c r="QUQ311" s="685"/>
      <c r="QUR311" s="685"/>
      <c r="QUS311" s="685"/>
      <c r="QUT311" s="685"/>
      <c r="QUU311" s="685"/>
      <c r="QUV311" s="685"/>
      <c r="QUW311" s="685"/>
      <c r="QUX311" s="685"/>
      <c r="QUY311" s="685"/>
      <c r="QUZ311" s="685"/>
      <c r="QVA311" s="685"/>
      <c r="QVB311" s="685"/>
      <c r="QVC311" s="685"/>
      <c r="QVD311" s="685"/>
      <c r="QVE311" s="685"/>
      <c r="QVF311" s="685"/>
      <c r="QVG311" s="685"/>
      <c r="QVH311" s="685"/>
      <c r="QVI311" s="685"/>
      <c r="QVJ311" s="685"/>
      <c r="QVK311" s="685"/>
      <c r="QVL311" s="685"/>
      <c r="QVM311" s="685"/>
      <c r="QVN311" s="685"/>
      <c r="QVO311" s="685"/>
      <c r="QVP311" s="685"/>
      <c r="QVQ311" s="685"/>
      <c r="QVR311" s="685"/>
      <c r="QVS311" s="685"/>
      <c r="QVT311" s="685"/>
      <c r="QVU311" s="685"/>
      <c r="QVV311" s="685"/>
      <c r="QVW311" s="685"/>
      <c r="QVX311" s="685"/>
      <c r="QVY311" s="685"/>
      <c r="QVZ311" s="685"/>
      <c r="QWA311" s="685"/>
      <c r="QWB311" s="685"/>
      <c r="QWC311" s="685"/>
      <c r="QWD311" s="685"/>
      <c r="QWE311" s="685"/>
      <c r="QWF311" s="685"/>
      <c r="QWG311" s="685"/>
      <c r="QWH311" s="685"/>
      <c r="QWI311" s="685"/>
      <c r="QWJ311" s="685"/>
      <c r="QWK311" s="685"/>
      <c r="QWL311" s="685"/>
      <c r="QWM311" s="685"/>
      <c r="QWN311" s="685"/>
      <c r="QWO311" s="685"/>
      <c r="QWP311" s="685"/>
      <c r="QWQ311" s="685"/>
      <c r="QWR311" s="685"/>
      <c r="QWS311" s="685"/>
      <c r="QWT311" s="685"/>
      <c r="QWU311" s="685"/>
      <c r="QWV311" s="685"/>
      <c r="QWW311" s="685"/>
      <c r="QWX311" s="685"/>
      <c r="QWY311" s="685"/>
      <c r="QWZ311" s="685"/>
      <c r="QXA311" s="685"/>
      <c r="QXB311" s="685"/>
      <c r="QXC311" s="685"/>
      <c r="QXD311" s="685"/>
      <c r="QXE311" s="685"/>
      <c r="QXF311" s="685"/>
      <c r="QXG311" s="685"/>
      <c r="QXH311" s="685"/>
      <c r="QXI311" s="685"/>
      <c r="QXJ311" s="685"/>
      <c r="QXK311" s="685"/>
      <c r="QXL311" s="685"/>
      <c r="QXM311" s="685"/>
      <c r="QXN311" s="685"/>
      <c r="QXO311" s="685"/>
      <c r="QXP311" s="685"/>
      <c r="QXQ311" s="685"/>
      <c r="QXR311" s="685"/>
      <c r="QXS311" s="685"/>
      <c r="QXT311" s="685"/>
      <c r="QXU311" s="685"/>
      <c r="QXV311" s="685"/>
      <c r="QXW311" s="685"/>
      <c r="QXX311" s="685"/>
      <c r="QXY311" s="685"/>
      <c r="QXZ311" s="685"/>
      <c r="QYA311" s="685"/>
      <c r="QYB311" s="685"/>
      <c r="QYC311" s="685"/>
      <c r="QYD311" s="685"/>
      <c r="QYE311" s="685"/>
      <c r="QYF311" s="685"/>
      <c r="QYG311" s="685"/>
      <c r="QYH311" s="685"/>
      <c r="QYI311" s="685"/>
      <c r="QYJ311" s="685"/>
      <c r="QYK311" s="685"/>
      <c r="QYL311" s="685"/>
      <c r="QYM311" s="685"/>
      <c r="QYN311" s="685"/>
      <c r="QYO311" s="685"/>
      <c r="QYP311" s="685"/>
      <c r="QYQ311" s="685"/>
      <c r="QYR311" s="685"/>
      <c r="QYS311" s="685"/>
      <c r="QYT311" s="685"/>
      <c r="QYU311" s="685"/>
      <c r="QYV311" s="685"/>
      <c r="QYW311" s="685"/>
      <c r="QYX311" s="685"/>
      <c r="QYY311" s="685"/>
      <c r="QYZ311" s="685"/>
      <c r="QZA311" s="685"/>
      <c r="QZB311" s="685"/>
      <c r="QZC311" s="685"/>
      <c r="QZD311" s="685"/>
      <c r="QZE311" s="685"/>
      <c r="QZF311" s="685"/>
      <c r="QZG311" s="685"/>
      <c r="QZH311" s="685"/>
      <c r="QZI311" s="685"/>
      <c r="QZJ311" s="685"/>
      <c r="QZK311" s="685"/>
      <c r="QZL311" s="685"/>
      <c r="QZM311" s="685"/>
      <c r="QZN311" s="685"/>
      <c r="QZO311" s="685"/>
      <c r="QZP311" s="685"/>
      <c r="QZQ311" s="685"/>
      <c r="QZR311" s="685"/>
      <c r="QZS311" s="685"/>
      <c r="QZT311" s="685"/>
      <c r="QZU311" s="685"/>
      <c r="QZV311" s="685"/>
      <c r="QZW311" s="685"/>
      <c r="QZX311" s="685"/>
      <c r="QZY311" s="685"/>
      <c r="QZZ311" s="685"/>
      <c r="RAA311" s="685"/>
      <c r="RAB311" s="685"/>
      <c r="RAC311" s="685"/>
      <c r="RAD311" s="685"/>
      <c r="RAE311" s="685"/>
      <c r="RAF311" s="685"/>
      <c r="RAG311" s="685"/>
      <c r="RAH311" s="685"/>
      <c r="RAI311" s="685"/>
      <c r="RAJ311" s="685"/>
      <c r="RAK311" s="685"/>
      <c r="RAL311" s="685"/>
      <c r="RAM311" s="685"/>
      <c r="RAN311" s="685"/>
      <c r="RAO311" s="685"/>
      <c r="RAP311" s="685"/>
      <c r="RAQ311" s="685"/>
      <c r="RAR311" s="685"/>
      <c r="RAS311" s="685"/>
      <c r="RAT311" s="685"/>
      <c r="RAU311" s="685"/>
      <c r="RAV311" s="685"/>
      <c r="RAW311" s="685"/>
      <c r="RAX311" s="685"/>
      <c r="RAY311" s="685"/>
      <c r="RAZ311" s="685"/>
      <c r="RBA311" s="685"/>
      <c r="RBB311" s="685"/>
      <c r="RBC311" s="685"/>
      <c r="RBD311" s="685"/>
      <c r="RBE311" s="685"/>
      <c r="RBF311" s="685"/>
      <c r="RBG311" s="685"/>
      <c r="RBH311" s="685"/>
      <c r="RBI311" s="685"/>
      <c r="RBJ311" s="685"/>
      <c r="RBK311" s="685"/>
      <c r="RBL311" s="685"/>
      <c r="RBM311" s="685"/>
      <c r="RBN311" s="685"/>
      <c r="RBO311" s="685"/>
      <c r="RBP311" s="685"/>
      <c r="RBQ311" s="685"/>
      <c r="RBR311" s="685"/>
      <c r="RBS311" s="685"/>
      <c r="RBT311" s="685"/>
      <c r="RBU311" s="685"/>
      <c r="RBV311" s="685"/>
      <c r="RBW311" s="685"/>
      <c r="RBX311" s="685"/>
      <c r="RBY311" s="685"/>
      <c r="RBZ311" s="685"/>
      <c r="RCA311" s="685"/>
      <c r="RCB311" s="685"/>
      <c r="RCC311" s="685"/>
      <c r="RCD311" s="685"/>
      <c r="RCE311" s="685"/>
      <c r="RCF311" s="685"/>
      <c r="RCG311" s="685"/>
      <c r="RCH311" s="685"/>
      <c r="RCI311" s="685"/>
      <c r="RCJ311" s="685"/>
      <c r="RCK311" s="685"/>
      <c r="RCL311" s="685"/>
      <c r="RCM311" s="685"/>
      <c r="RCN311" s="685"/>
      <c r="RCO311" s="685"/>
      <c r="RCP311" s="685"/>
      <c r="RCQ311" s="685"/>
      <c r="RCR311" s="685"/>
      <c r="RCS311" s="685"/>
      <c r="RCT311" s="685"/>
      <c r="RCU311" s="685"/>
      <c r="RCV311" s="685"/>
      <c r="RCW311" s="685"/>
      <c r="RCX311" s="685"/>
      <c r="RCY311" s="685"/>
      <c r="RCZ311" s="685"/>
      <c r="RDA311" s="685"/>
      <c r="RDB311" s="685"/>
      <c r="RDC311" s="685"/>
      <c r="RDD311" s="685"/>
      <c r="RDE311" s="685"/>
      <c r="RDF311" s="685"/>
      <c r="RDG311" s="685"/>
      <c r="RDH311" s="685"/>
      <c r="RDI311" s="685"/>
      <c r="RDJ311" s="685"/>
      <c r="RDK311" s="685"/>
      <c r="RDL311" s="685"/>
      <c r="RDM311" s="685"/>
      <c r="RDN311" s="685"/>
      <c r="RDO311" s="685"/>
      <c r="RDP311" s="685"/>
      <c r="RDQ311" s="685"/>
      <c r="RDR311" s="685"/>
      <c r="RDS311" s="685"/>
      <c r="RDT311" s="685"/>
      <c r="RDU311" s="685"/>
      <c r="RDV311" s="685"/>
      <c r="RDW311" s="685"/>
      <c r="RDX311" s="685"/>
      <c r="RDY311" s="685"/>
      <c r="RDZ311" s="685"/>
      <c r="REA311" s="685"/>
      <c r="REB311" s="685"/>
      <c r="REC311" s="685"/>
      <c r="RED311" s="685"/>
      <c r="REE311" s="685"/>
      <c r="REF311" s="685"/>
      <c r="REG311" s="685"/>
      <c r="REH311" s="685"/>
      <c r="REI311" s="685"/>
      <c r="REJ311" s="685"/>
      <c r="REK311" s="685"/>
      <c r="REL311" s="685"/>
      <c r="REM311" s="685"/>
      <c r="REN311" s="685"/>
      <c r="REO311" s="685"/>
      <c r="REP311" s="685"/>
      <c r="REQ311" s="685"/>
      <c r="RER311" s="685"/>
      <c r="RES311" s="685"/>
      <c r="RET311" s="685"/>
      <c r="REU311" s="685"/>
      <c r="REV311" s="685"/>
      <c r="REW311" s="685"/>
      <c r="REX311" s="685"/>
      <c r="REY311" s="685"/>
      <c r="REZ311" s="685"/>
      <c r="RFA311" s="685"/>
      <c r="RFB311" s="685"/>
      <c r="RFC311" s="685"/>
      <c r="RFD311" s="685"/>
      <c r="RFE311" s="685"/>
      <c r="RFF311" s="685"/>
      <c r="RFG311" s="685"/>
      <c r="RFH311" s="685"/>
      <c r="RFI311" s="685"/>
      <c r="RFJ311" s="685"/>
      <c r="RFK311" s="685"/>
      <c r="RFL311" s="685"/>
      <c r="RFM311" s="685"/>
      <c r="RFN311" s="685"/>
      <c r="RFO311" s="685"/>
      <c r="RFP311" s="685"/>
      <c r="RFQ311" s="685"/>
      <c r="RFR311" s="685"/>
      <c r="RFS311" s="685"/>
      <c r="RFT311" s="685"/>
      <c r="RFU311" s="685"/>
      <c r="RFV311" s="685"/>
      <c r="RFW311" s="685"/>
      <c r="RFX311" s="685"/>
      <c r="RFY311" s="685"/>
      <c r="RFZ311" s="685"/>
      <c r="RGA311" s="685"/>
      <c r="RGB311" s="685"/>
      <c r="RGC311" s="685"/>
      <c r="RGD311" s="685"/>
      <c r="RGE311" s="685"/>
      <c r="RGF311" s="685"/>
      <c r="RGG311" s="685"/>
      <c r="RGH311" s="685"/>
      <c r="RGI311" s="685"/>
      <c r="RGJ311" s="685"/>
      <c r="RGK311" s="685"/>
      <c r="RGL311" s="685"/>
      <c r="RGM311" s="685"/>
      <c r="RGN311" s="685"/>
      <c r="RGO311" s="685"/>
      <c r="RGP311" s="685"/>
      <c r="RGQ311" s="685"/>
      <c r="RGR311" s="685"/>
      <c r="RGS311" s="685"/>
      <c r="RGT311" s="685"/>
      <c r="RGU311" s="685"/>
      <c r="RGV311" s="685"/>
      <c r="RGW311" s="685"/>
      <c r="RGX311" s="685"/>
      <c r="RGY311" s="685"/>
      <c r="RGZ311" s="685"/>
      <c r="RHA311" s="685"/>
      <c r="RHB311" s="685"/>
      <c r="RHC311" s="685"/>
      <c r="RHD311" s="685"/>
      <c r="RHE311" s="685"/>
      <c r="RHF311" s="685"/>
      <c r="RHG311" s="685"/>
      <c r="RHH311" s="685"/>
      <c r="RHI311" s="685"/>
      <c r="RHJ311" s="685"/>
      <c r="RHK311" s="685"/>
      <c r="RHL311" s="685"/>
      <c r="RHM311" s="685"/>
      <c r="RHN311" s="685"/>
      <c r="RHO311" s="685"/>
      <c r="RHP311" s="685"/>
      <c r="RHQ311" s="685"/>
      <c r="RHR311" s="685"/>
      <c r="RHS311" s="685"/>
      <c r="RHT311" s="685"/>
      <c r="RHU311" s="685"/>
      <c r="RHV311" s="685"/>
      <c r="RHW311" s="685"/>
      <c r="RHX311" s="685"/>
      <c r="RHY311" s="685"/>
      <c r="RHZ311" s="685"/>
      <c r="RIA311" s="685"/>
      <c r="RIB311" s="685"/>
      <c r="RIC311" s="685"/>
      <c r="RID311" s="685"/>
      <c r="RIE311" s="685"/>
      <c r="RIF311" s="685"/>
      <c r="RIG311" s="685"/>
      <c r="RIH311" s="685"/>
      <c r="RII311" s="685"/>
      <c r="RIJ311" s="685"/>
      <c r="RIK311" s="685"/>
      <c r="RIL311" s="685"/>
      <c r="RIM311" s="685"/>
      <c r="RIN311" s="685"/>
      <c r="RIO311" s="685"/>
      <c r="RIP311" s="685"/>
      <c r="RIQ311" s="685"/>
      <c r="RIR311" s="685"/>
      <c r="RIS311" s="685"/>
      <c r="RIT311" s="685"/>
      <c r="RIU311" s="685"/>
      <c r="RIV311" s="685"/>
      <c r="RIW311" s="685"/>
      <c r="RIX311" s="685"/>
      <c r="RIY311" s="685"/>
      <c r="RIZ311" s="685"/>
      <c r="RJA311" s="685"/>
      <c r="RJB311" s="685"/>
      <c r="RJC311" s="685"/>
      <c r="RJD311" s="685"/>
      <c r="RJE311" s="685"/>
      <c r="RJF311" s="685"/>
      <c r="RJG311" s="685"/>
      <c r="RJH311" s="685"/>
      <c r="RJI311" s="685"/>
      <c r="RJJ311" s="685"/>
      <c r="RJK311" s="685"/>
      <c r="RJL311" s="685"/>
      <c r="RJM311" s="685"/>
      <c r="RJN311" s="685"/>
      <c r="RJO311" s="685"/>
      <c r="RJP311" s="685"/>
      <c r="RJQ311" s="685"/>
      <c r="RJR311" s="685"/>
      <c r="RJS311" s="685"/>
      <c r="RJT311" s="685"/>
      <c r="RJU311" s="685"/>
      <c r="RJV311" s="685"/>
      <c r="RJW311" s="685"/>
      <c r="RJX311" s="685"/>
      <c r="RJY311" s="685"/>
      <c r="RJZ311" s="685"/>
      <c r="RKA311" s="685"/>
      <c r="RKB311" s="685"/>
      <c r="RKC311" s="685"/>
      <c r="RKD311" s="685"/>
      <c r="RKE311" s="685"/>
      <c r="RKF311" s="685"/>
      <c r="RKG311" s="685"/>
      <c r="RKH311" s="685"/>
      <c r="RKI311" s="685"/>
      <c r="RKJ311" s="685"/>
      <c r="RKK311" s="685"/>
      <c r="RKL311" s="685"/>
      <c r="RKM311" s="685"/>
      <c r="RKN311" s="685"/>
      <c r="RKO311" s="685"/>
      <c r="RKP311" s="685"/>
      <c r="RKQ311" s="685"/>
      <c r="RKR311" s="685"/>
      <c r="RKS311" s="685"/>
      <c r="RKT311" s="685"/>
      <c r="RKU311" s="685"/>
      <c r="RKV311" s="685"/>
      <c r="RKW311" s="685"/>
      <c r="RKX311" s="685"/>
      <c r="RKY311" s="685"/>
      <c r="RKZ311" s="685"/>
      <c r="RLA311" s="685"/>
      <c r="RLB311" s="685"/>
      <c r="RLC311" s="685"/>
      <c r="RLD311" s="685"/>
      <c r="RLE311" s="685"/>
      <c r="RLF311" s="685"/>
      <c r="RLG311" s="685"/>
      <c r="RLH311" s="685"/>
      <c r="RLI311" s="685"/>
      <c r="RLJ311" s="685"/>
      <c r="RLK311" s="685"/>
      <c r="RLL311" s="685"/>
      <c r="RLM311" s="685"/>
      <c r="RLN311" s="685"/>
      <c r="RLO311" s="685"/>
      <c r="RLP311" s="685"/>
      <c r="RLQ311" s="685"/>
      <c r="RLR311" s="685"/>
      <c r="RLS311" s="685"/>
      <c r="RLT311" s="685"/>
      <c r="RLU311" s="685"/>
      <c r="RLV311" s="685"/>
      <c r="RLW311" s="685"/>
      <c r="RLX311" s="685"/>
      <c r="RLY311" s="685"/>
      <c r="RLZ311" s="685"/>
      <c r="RMA311" s="685"/>
      <c r="RMB311" s="685"/>
      <c r="RMC311" s="685"/>
      <c r="RMD311" s="685"/>
      <c r="RME311" s="685"/>
      <c r="RMF311" s="685"/>
      <c r="RMG311" s="685"/>
      <c r="RMH311" s="685"/>
      <c r="RMI311" s="685"/>
      <c r="RMJ311" s="685"/>
      <c r="RMK311" s="685"/>
      <c r="RML311" s="685"/>
      <c r="RMM311" s="685"/>
      <c r="RMN311" s="685"/>
      <c r="RMO311" s="685"/>
      <c r="RMP311" s="685"/>
      <c r="RMQ311" s="685"/>
      <c r="RMR311" s="685"/>
      <c r="RMS311" s="685"/>
      <c r="RMT311" s="685"/>
      <c r="RMU311" s="685"/>
      <c r="RMV311" s="685"/>
      <c r="RMW311" s="685"/>
      <c r="RMX311" s="685"/>
      <c r="RMY311" s="685"/>
      <c r="RMZ311" s="685"/>
      <c r="RNA311" s="685"/>
      <c r="RNB311" s="685"/>
      <c r="RNC311" s="685"/>
      <c r="RND311" s="685"/>
      <c r="RNE311" s="685"/>
      <c r="RNF311" s="685"/>
      <c r="RNG311" s="685"/>
      <c r="RNH311" s="685"/>
      <c r="RNI311" s="685"/>
      <c r="RNJ311" s="685"/>
      <c r="RNK311" s="685"/>
      <c r="RNL311" s="685"/>
      <c r="RNM311" s="685"/>
      <c r="RNN311" s="685"/>
      <c r="RNO311" s="685"/>
      <c r="RNP311" s="685"/>
      <c r="RNQ311" s="685"/>
      <c r="RNR311" s="685"/>
      <c r="RNS311" s="685"/>
      <c r="RNT311" s="685"/>
      <c r="RNU311" s="685"/>
      <c r="RNV311" s="685"/>
      <c r="RNW311" s="685"/>
      <c r="RNX311" s="685"/>
      <c r="RNY311" s="685"/>
      <c r="RNZ311" s="685"/>
      <c r="ROA311" s="685"/>
      <c r="ROB311" s="685"/>
      <c r="ROC311" s="685"/>
      <c r="ROD311" s="685"/>
      <c r="ROE311" s="685"/>
      <c r="ROF311" s="685"/>
      <c r="ROG311" s="685"/>
      <c r="ROH311" s="685"/>
      <c r="ROI311" s="685"/>
      <c r="ROJ311" s="685"/>
      <c r="ROK311" s="685"/>
      <c r="ROL311" s="685"/>
      <c r="ROM311" s="685"/>
      <c r="RON311" s="685"/>
      <c r="ROO311" s="685"/>
      <c r="ROP311" s="685"/>
      <c r="ROQ311" s="685"/>
      <c r="ROR311" s="685"/>
      <c r="ROS311" s="685"/>
      <c r="ROT311" s="685"/>
      <c r="ROU311" s="685"/>
      <c r="ROV311" s="685"/>
      <c r="ROW311" s="685"/>
      <c r="ROX311" s="685"/>
      <c r="ROY311" s="685"/>
      <c r="ROZ311" s="685"/>
      <c r="RPA311" s="685"/>
      <c r="RPB311" s="685"/>
      <c r="RPC311" s="685"/>
      <c r="RPD311" s="685"/>
      <c r="RPE311" s="685"/>
      <c r="RPF311" s="685"/>
      <c r="RPG311" s="685"/>
      <c r="RPH311" s="685"/>
      <c r="RPI311" s="685"/>
      <c r="RPJ311" s="685"/>
      <c r="RPK311" s="685"/>
      <c r="RPL311" s="685"/>
      <c r="RPM311" s="685"/>
      <c r="RPN311" s="685"/>
      <c r="RPO311" s="685"/>
      <c r="RPP311" s="685"/>
      <c r="RPQ311" s="685"/>
      <c r="RPR311" s="685"/>
      <c r="RPS311" s="685"/>
      <c r="RPT311" s="685"/>
      <c r="RPU311" s="685"/>
      <c r="RPV311" s="685"/>
      <c r="RPW311" s="685"/>
      <c r="RPX311" s="685"/>
      <c r="RPY311" s="685"/>
      <c r="RPZ311" s="685"/>
      <c r="RQA311" s="685"/>
      <c r="RQB311" s="685"/>
      <c r="RQC311" s="685"/>
      <c r="RQD311" s="685"/>
      <c r="RQE311" s="685"/>
      <c r="RQF311" s="685"/>
      <c r="RQG311" s="685"/>
      <c r="RQH311" s="685"/>
      <c r="RQI311" s="685"/>
      <c r="RQJ311" s="685"/>
      <c r="RQK311" s="685"/>
      <c r="RQL311" s="685"/>
      <c r="RQM311" s="685"/>
      <c r="RQN311" s="685"/>
      <c r="RQO311" s="685"/>
      <c r="RQP311" s="685"/>
      <c r="RQQ311" s="685"/>
      <c r="RQR311" s="685"/>
      <c r="RQS311" s="685"/>
      <c r="RQT311" s="685"/>
      <c r="RQU311" s="685"/>
      <c r="RQV311" s="685"/>
      <c r="RQW311" s="685"/>
      <c r="RQX311" s="685"/>
      <c r="RQY311" s="685"/>
      <c r="RQZ311" s="685"/>
      <c r="RRA311" s="685"/>
      <c r="RRB311" s="685"/>
      <c r="RRC311" s="685"/>
      <c r="RRD311" s="685"/>
      <c r="RRE311" s="685"/>
      <c r="RRF311" s="685"/>
      <c r="RRG311" s="685"/>
      <c r="RRH311" s="685"/>
      <c r="RRI311" s="685"/>
      <c r="RRJ311" s="685"/>
      <c r="RRK311" s="685"/>
      <c r="RRL311" s="685"/>
      <c r="RRM311" s="685"/>
      <c r="RRN311" s="685"/>
      <c r="RRO311" s="685"/>
      <c r="RRP311" s="685"/>
      <c r="RRQ311" s="685"/>
      <c r="RRR311" s="685"/>
      <c r="RRS311" s="685"/>
      <c r="RRT311" s="685"/>
      <c r="RRU311" s="685"/>
      <c r="RRV311" s="685"/>
      <c r="RRW311" s="685"/>
      <c r="RRX311" s="685"/>
      <c r="RRY311" s="685"/>
      <c r="RRZ311" s="685"/>
      <c r="RSA311" s="685"/>
      <c r="RSB311" s="685"/>
      <c r="RSC311" s="685"/>
      <c r="RSD311" s="685"/>
      <c r="RSE311" s="685"/>
      <c r="RSF311" s="685"/>
      <c r="RSG311" s="685"/>
      <c r="RSH311" s="685"/>
      <c r="RSI311" s="685"/>
      <c r="RSJ311" s="685"/>
      <c r="RSK311" s="685"/>
      <c r="RSL311" s="685"/>
      <c r="RSM311" s="685"/>
      <c r="RSN311" s="685"/>
      <c r="RSO311" s="685"/>
      <c r="RSP311" s="685"/>
      <c r="RSQ311" s="685"/>
      <c r="RSR311" s="685"/>
      <c r="RSS311" s="685"/>
      <c r="RST311" s="685"/>
      <c r="RSU311" s="685"/>
      <c r="RSV311" s="685"/>
      <c r="RSW311" s="685"/>
      <c r="RSX311" s="685"/>
      <c r="RSY311" s="685"/>
      <c r="RSZ311" s="685"/>
      <c r="RTA311" s="685"/>
      <c r="RTB311" s="685"/>
      <c r="RTC311" s="685"/>
      <c r="RTD311" s="685"/>
      <c r="RTE311" s="685"/>
      <c r="RTF311" s="685"/>
      <c r="RTG311" s="685"/>
      <c r="RTH311" s="685"/>
      <c r="RTI311" s="685"/>
      <c r="RTJ311" s="685"/>
      <c r="RTK311" s="685"/>
      <c r="RTL311" s="685"/>
      <c r="RTM311" s="685"/>
      <c r="RTN311" s="685"/>
      <c r="RTO311" s="685"/>
      <c r="RTP311" s="685"/>
      <c r="RTQ311" s="685"/>
      <c r="RTR311" s="685"/>
      <c r="RTS311" s="685"/>
      <c r="RTT311" s="685"/>
      <c r="RTU311" s="685"/>
      <c r="RTV311" s="685"/>
      <c r="RTW311" s="685"/>
      <c r="RTX311" s="685"/>
      <c r="RTY311" s="685"/>
      <c r="RTZ311" s="685"/>
      <c r="RUA311" s="685"/>
      <c r="RUB311" s="685"/>
      <c r="RUC311" s="685"/>
      <c r="RUD311" s="685"/>
      <c r="RUE311" s="685"/>
      <c r="RUF311" s="685"/>
      <c r="RUG311" s="685"/>
      <c r="RUH311" s="685"/>
      <c r="RUI311" s="685"/>
      <c r="RUJ311" s="685"/>
      <c r="RUK311" s="685"/>
      <c r="RUL311" s="685"/>
      <c r="RUM311" s="685"/>
      <c r="RUN311" s="685"/>
      <c r="RUO311" s="685"/>
      <c r="RUP311" s="685"/>
      <c r="RUQ311" s="685"/>
      <c r="RUR311" s="685"/>
      <c r="RUS311" s="685"/>
      <c r="RUT311" s="685"/>
      <c r="RUU311" s="685"/>
      <c r="RUV311" s="685"/>
      <c r="RUW311" s="685"/>
      <c r="RUX311" s="685"/>
      <c r="RUY311" s="685"/>
      <c r="RUZ311" s="685"/>
      <c r="RVA311" s="685"/>
      <c r="RVB311" s="685"/>
      <c r="RVC311" s="685"/>
      <c r="RVD311" s="685"/>
      <c r="RVE311" s="685"/>
      <c r="RVF311" s="685"/>
      <c r="RVG311" s="685"/>
      <c r="RVH311" s="685"/>
      <c r="RVI311" s="685"/>
      <c r="RVJ311" s="685"/>
      <c r="RVK311" s="685"/>
      <c r="RVL311" s="685"/>
      <c r="RVM311" s="685"/>
      <c r="RVN311" s="685"/>
      <c r="RVO311" s="685"/>
      <c r="RVP311" s="685"/>
      <c r="RVQ311" s="685"/>
      <c r="RVR311" s="685"/>
      <c r="RVS311" s="685"/>
      <c r="RVT311" s="685"/>
      <c r="RVU311" s="685"/>
      <c r="RVV311" s="685"/>
      <c r="RVW311" s="685"/>
      <c r="RVX311" s="685"/>
      <c r="RVY311" s="685"/>
      <c r="RVZ311" s="685"/>
      <c r="RWA311" s="685"/>
      <c r="RWB311" s="685"/>
      <c r="RWC311" s="685"/>
      <c r="RWD311" s="685"/>
      <c r="RWE311" s="685"/>
      <c r="RWF311" s="685"/>
      <c r="RWG311" s="685"/>
      <c r="RWH311" s="685"/>
      <c r="RWI311" s="685"/>
      <c r="RWJ311" s="685"/>
      <c r="RWK311" s="685"/>
      <c r="RWL311" s="685"/>
      <c r="RWM311" s="685"/>
      <c r="RWN311" s="685"/>
      <c r="RWO311" s="685"/>
      <c r="RWP311" s="685"/>
      <c r="RWQ311" s="685"/>
      <c r="RWR311" s="685"/>
      <c r="RWS311" s="685"/>
      <c r="RWT311" s="685"/>
      <c r="RWU311" s="685"/>
      <c r="RWV311" s="685"/>
      <c r="RWW311" s="685"/>
      <c r="RWX311" s="685"/>
      <c r="RWY311" s="685"/>
      <c r="RWZ311" s="685"/>
      <c r="RXA311" s="685"/>
      <c r="RXB311" s="685"/>
      <c r="RXC311" s="685"/>
      <c r="RXD311" s="685"/>
      <c r="RXE311" s="685"/>
      <c r="RXF311" s="685"/>
      <c r="RXG311" s="685"/>
      <c r="RXH311" s="685"/>
      <c r="RXI311" s="685"/>
      <c r="RXJ311" s="685"/>
      <c r="RXK311" s="685"/>
      <c r="RXL311" s="685"/>
      <c r="RXM311" s="685"/>
      <c r="RXN311" s="685"/>
      <c r="RXO311" s="685"/>
      <c r="RXP311" s="685"/>
      <c r="RXQ311" s="685"/>
      <c r="RXR311" s="685"/>
      <c r="RXS311" s="685"/>
      <c r="RXT311" s="685"/>
      <c r="RXU311" s="685"/>
      <c r="RXV311" s="685"/>
      <c r="RXW311" s="685"/>
      <c r="RXX311" s="685"/>
      <c r="RXY311" s="685"/>
      <c r="RXZ311" s="685"/>
      <c r="RYA311" s="685"/>
      <c r="RYB311" s="685"/>
      <c r="RYC311" s="685"/>
      <c r="RYD311" s="685"/>
      <c r="RYE311" s="685"/>
      <c r="RYF311" s="685"/>
      <c r="RYG311" s="685"/>
      <c r="RYH311" s="685"/>
      <c r="RYI311" s="685"/>
      <c r="RYJ311" s="685"/>
      <c r="RYK311" s="685"/>
      <c r="RYL311" s="685"/>
      <c r="RYM311" s="685"/>
      <c r="RYN311" s="685"/>
      <c r="RYO311" s="685"/>
      <c r="RYP311" s="685"/>
      <c r="RYQ311" s="685"/>
      <c r="RYR311" s="685"/>
      <c r="RYS311" s="685"/>
      <c r="RYT311" s="685"/>
      <c r="RYU311" s="685"/>
      <c r="RYV311" s="685"/>
      <c r="RYW311" s="685"/>
      <c r="RYX311" s="685"/>
      <c r="RYY311" s="685"/>
      <c r="RYZ311" s="685"/>
      <c r="RZA311" s="685"/>
      <c r="RZB311" s="685"/>
      <c r="RZC311" s="685"/>
      <c r="RZD311" s="685"/>
      <c r="RZE311" s="685"/>
      <c r="RZF311" s="685"/>
      <c r="RZG311" s="685"/>
      <c r="RZH311" s="685"/>
      <c r="RZI311" s="685"/>
      <c r="RZJ311" s="685"/>
      <c r="RZK311" s="685"/>
      <c r="RZL311" s="685"/>
      <c r="RZM311" s="685"/>
      <c r="RZN311" s="685"/>
      <c r="RZO311" s="685"/>
      <c r="RZP311" s="685"/>
      <c r="RZQ311" s="685"/>
      <c r="RZR311" s="685"/>
      <c r="RZS311" s="685"/>
      <c r="RZT311" s="685"/>
      <c r="RZU311" s="685"/>
      <c r="RZV311" s="685"/>
      <c r="RZW311" s="685"/>
      <c r="RZX311" s="685"/>
      <c r="RZY311" s="685"/>
      <c r="RZZ311" s="685"/>
      <c r="SAA311" s="685"/>
      <c r="SAB311" s="685"/>
      <c r="SAC311" s="685"/>
      <c r="SAD311" s="685"/>
      <c r="SAE311" s="685"/>
      <c r="SAF311" s="685"/>
      <c r="SAG311" s="685"/>
      <c r="SAH311" s="685"/>
      <c r="SAI311" s="685"/>
      <c r="SAJ311" s="685"/>
      <c r="SAK311" s="685"/>
      <c r="SAL311" s="685"/>
      <c r="SAM311" s="685"/>
      <c r="SAN311" s="685"/>
      <c r="SAO311" s="685"/>
      <c r="SAP311" s="685"/>
      <c r="SAQ311" s="685"/>
      <c r="SAR311" s="685"/>
      <c r="SAS311" s="685"/>
      <c r="SAT311" s="685"/>
      <c r="SAU311" s="685"/>
      <c r="SAV311" s="685"/>
      <c r="SAW311" s="685"/>
      <c r="SAX311" s="685"/>
      <c r="SAY311" s="685"/>
      <c r="SAZ311" s="685"/>
      <c r="SBA311" s="685"/>
      <c r="SBB311" s="685"/>
      <c r="SBC311" s="685"/>
      <c r="SBD311" s="685"/>
      <c r="SBE311" s="685"/>
      <c r="SBF311" s="685"/>
      <c r="SBG311" s="685"/>
      <c r="SBH311" s="685"/>
      <c r="SBI311" s="685"/>
      <c r="SBJ311" s="685"/>
      <c r="SBK311" s="685"/>
      <c r="SBL311" s="685"/>
      <c r="SBM311" s="685"/>
      <c r="SBN311" s="685"/>
      <c r="SBO311" s="685"/>
      <c r="SBP311" s="685"/>
      <c r="SBQ311" s="685"/>
      <c r="SBR311" s="685"/>
      <c r="SBS311" s="685"/>
      <c r="SBT311" s="685"/>
      <c r="SBU311" s="685"/>
      <c r="SBV311" s="685"/>
      <c r="SBW311" s="685"/>
      <c r="SBX311" s="685"/>
      <c r="SBY311" s="685"/>
      <c r="SBZ311" s="685"/>
      <c r="SCA311" s="685"/>
      <c r="SCB311" s="685"/>
      <c r="SCC311" s="685"/>
      <c r="SCD311" s="685"/>
      <c r="SCE311" s="685"/>
      <c r="SCF311" s="685"/>
      <c r="SCG311" s="685"/>
      <c r="SCH311" s="685"/>
      <c r="SCI311" s="685"/>
      <c r="SCJ311" s="685"/>
      <c r="SCK311" s="685"/>
      <c r="SCL311" s="685"/>
      <c r="SCM311" s="685"/>
      <c r="SCN311" s="685"/>
      <c r="SCO311" s="685"/>
      <c r="SCP311" s="685"/>
      <c r="SCQ311" s="685"/>
      <c r="SCR311" s="685"/>
      <c r="SCS311" s="685"/>
      <c r="SCT311" s="685"/>
      <c r="SCU311" s="685"/>
      <c r="SCV311" s="685"/>
      <c r="SCW311" s="685"/>
      <c r="SCX311" s="685"/>
      <c r="SCY311" s="685"/>
      <c r="SCZ311" s="685"/>
      <c r="SDA311" s="685"/>
      <c r="SDB311" s="685"/>
      <c r="SDC311" s="685"/>
      <c r="SDD311" s="685"/>
      <c r="SDE311" s="685"/>
      <c r="SDF311" s="685"/>
      <c r="SDG311" s="685"/>
      <c r="SDH311" s="685"/>
      <c r="SDI311" s="685"/>
      <c r="SDJ311" s="685"/>
      <c r="SDK311" s="685"/>
      <c r="SDL311" s="685"/>
      <c r="SDM311" s="685"/>
      <c r="SDN311" s="685"/>
      <c r="SDO311" s="685"/>
      <c r="SDP311" s="685"/>
      <c r="SDQ311" s="685"/>
      <c r="SDR311" s="685"/>
      <c r="SDS311" s="685"/>
      <c r="SDT311" s="685"/>
      <c r="SDU311" s="685"/>
      <c r="SDV311" s="685"/>
      <c r="SDW311" s="685"/>
      <c r="SDX311" s="685"/>
      <c r="SDY311" s="685"/>
      <c r="SDZ311" s="685"/>
      <c r="SEA311" s="685"/>
      <c r="SEB311" s="685"/>
      <c r="SEC311" s="685"/>
      <c r="SED311" s="685"/>
      <c r="SEE311" s="685"/>
      <c r="SEF311" s="685"/>
      <c r="SEG311" s="685"/>
      <c r="SEH311" s="685"/>
      <c r="SEI311" s="685"/>
      <c r="SEJ311" s="685"/>
      <c r="SEK311" s="685"/>
      <c r="SEL311" s="685"/>
      <c r="SEM311" s="685"/>
      <c r="SEN311" s="685"/>
      <c r="SEO311" s="685"/>
      <c r="SEP311" s="685"/>
      <c r="SEQ311" s="685"/>
      <c r="SER311" s="685"/>
      <c r="SES311" s="685"/>
      <c r="SET311" s="685"/>
      <c r="SEU311" s="685"/>
      <c r="SEV311" s="685"/>
      <c r="SEW311" s="685"/>
      <c r="SEX311" s="685"/>
      <c r="SEY311" s="685"/>
      <c r="SEZ311" s="685"/>
      <c r="SFA311" s="685"/>
      <c r="SFB311" s="685"/>
      <c r="SFC311" s="685"/>
      <c r="SFD311" s="685"/>
      <c r="SFE311" s="685"/>
      <c r="SFF311" s="685"/>
      <c r="SFG311" s="685"/>
      <c r="SFH311" s="685"/>
      <c r="SFI311" s="685"/>
      <c r="SFJ311" s="685"/>
      <c r="SFK311" s="685"/>
      <c r="SFL311" s="685"/>
      <c r="SFM311" s="685"/>
      <c r="SFN311" s="685"/>
      <c r="SFO311" s="685"/>
      <c r="SFP311" s="685"/>
      <c r="SFQ311" s="685"/>
      <c r="SFR311" s="685"/>
      <c r="SFS311" s="685"/>
      <c r="SFT311" s="685"/>
      <c r="SFU311" s="685"/>
      <c r="SFV311" s="685"/>
      <c r="SFW311" s="685"/>
      <c r="SFX311" s="685"/>
      <c r="SFY311" s="685"/>
      <c r="SFZ311" s="685"/>
      <c r="SGA311" s="685"/>
      <c r="SGB311" s="685"/>
      <c r="SGC311" s="685"/>
      <c r="SGD311" s="685"/>
      <c r="SGE311" s="685"/>
      <c r="SGF311" s="685"/>
      <c r="SGG311" s="685"/>
      <c r="SGH311" s="685"/>
      <c r="SGI311" s="685"/>
      <c r="SGJ311" s="685"/>
      <c r="SGK311" s="685"/>
      <c r="SGL311" s="685"/>
      <c r="SGM311" s="685"/>
      <c r="SGN311" s="685"/>
      <c r="SGO311" s="685"/>
      <c r="SGP311" s="685"/>
      <c r="SGQ311" s="685"/>
      <c r="SGR311" s="685"/>
      <c r="SGS311" s="685"/>
      <c r="SGT311" s="685"/>
      <c r="SGU311" s="685"/>
      <c r="SGV311" s="685"/>
      <c r="SGW311" s="685"/>
      <c r="SGX311" s="685"/>
      <c r="SGY311" s="685"/>
      <c r="SGZ311" s="685"/>
      <c r="SHA311" s="685"/>
      <c r="SHB311" s="685"/>
      <c r="SHC311" s="685"/>
      <c r="SHD311" s="685"/>
      <c r="SHE311" s="685"/>
      <c r="SHF311" s="685"/>
      <c r="SHG311" s="685"/>
      <c r="SHH311" s="685"/>
      <c r="SHI311" s="685"/>
      <c r="SHJ311" s="685"/>
      <c r="SHK311" s="685"/>
      <c r="SHL311" s="685"/>
      <c r="SHM311" s="685"/>
      <c r="SHN311" s="685"/>
      <c r="SHO311" s="685"/>
      <c r="SHP311" s="685"/>
      <c r="SHQ311" s="685"/>
      <c r="SHR311" s="685"/>
      <c r="SHS311" s="685"/>
      <c r="SHT311" s="685"/>
      <c r="SHU311" s="685"/>
      <c r="SHV311" s="685"/>
      <c r="SHW311" s="685"/>
      <c r="SHX311" s="685"/>
      <c r="SHY311" s="685"/>
      <c r="SHZ311" s="685"/>
      <c r="SIA311" s="685"/>
      <c r="SIB311" s="685"/>
      <c r="SIC311" s="685"/>
      <c r="SID311" s="685"/>
      <c r="SIE311" s="685"/>
      <c r="SIF311" s="685"/>
      <c r="SIG311" s="685"/>
      <c r="SIH311" s="685"/>
      <c r="SII311" s="685"/>
      <c r="SIJ311" s="685"/>
      <c r="SIK311" s="685"/>
      <c r="SIL311" s="685"/>
      <c r="SIM311" s="685"/>
      <c r="SIN311" s="685"/>
      <c r="SIO311" s="685"/>
      <c r="SIP311" s="685"/>
      <c r="SIQ311" s="685"/>
      <c r="SIR311" s="685"/>
      <c r="SIS311" s="685"/>
      <c r="SIT311" s="685"/>
      <c r="SIU311" s="685"/>
      <c r="SIV311" s="685"/>
      <c r="SIW311" s="685"/>
      <c r="SIX311" s="685"/>
      <c r="SIY311" s="685"/>
      <c r="SIZ311" s="685"/>
      <c r="SJA311" s="685"/>
      <c r="SJB311" s="685"/>
      <c r="SJC311" s="685"/>
      <c r="SJD311" s="685"/>
      <c r="SJE311" s="685"/>
      <c r="SJF311" s="685"/>
      <c r="SJG311" s="685"/>
      <c r="SJH311" s="685"/>
      <c r="SJI311" s="685"/>
      <c r="SJJ311" s="685"/>
      <c r="SJK311" s="685"/>
      <c r="SJL311" s="685"/>
      <c r="SJM311" s="685"/>
      <c r="SJN311" s="685"/>
      <c r="SJO311" s="685"/>
      <c r="SJP311" s="685"/>
      <c r="SJQ311" s="685"/>
      <c r="SJR311" s="685"/>
      <c r="SJS311" s="685"/>
      <c r="SJT311" s="685"/>
      <c r="SJU311" s="685"/>
      <c r="SJV311" s="685"/>
      <c r="SJW311" s="685"/>
      <c r="SJX311" s="685"/>
      <c r="SJY311" s="685"/>
      <c r="SJZ311" s="685"/>
      <c r="SKA311" s="685"/>
      <c r="SKB311" s="685"/>
      <c r="SKC311" s="685"/>
      <c r="SKD311" s="685"/>
      <c r="SKE311" s="685"/>
      <c r="SKF311" s="685"/>
      <c r="SKG311" s="685"/>
      <c r="SKH311" s="685"/>
      <c r="SKI311" s="685"/>
      <c r="SKJ311" s="685"/>
      <c r="SKK311" s="685"/>
      <c r="SKL311" s="685"/>
      <c r="SKM311" s="685"/>
      <c r="SKN311" s="685"/>
      <c r="SKO311" s="685"/>
      <c r="SKP311" s="685"/>
      <c r="SKQ311" s="685"/>
      <c r="SKR311" s="685"/>
      <c r="SKS311" s="685"/>
      <c r="SKT311" s="685"/>
      <c r="SKU311" s="685"/>
      <c r="SKV311" s="685"/>
      <c r="SKW311" s="685"/>
      <c r="SKX311" s="685"/>
      <c r="SKY311" s="685"/>
      <c r="SKZ311" s="685"/>
      <c r="SLA311" s="685"/>
      <c r="SLB311" s="685"/>
      <c r="SLC311" s="685"/>
      <c r="SLD311" s="685"/>
      <c r="SLE311" s="685"/>
      <c r="SLF311" s="685"/>
      <c r="SLG311" s="685"/>
      <c r="SLH311" s="685"/>
      <c r="SLI311" s="685"/>
      <c r="SLJ311" s="685"/>
      <c r="SLK311" s="685"/>
      <c r="SLL311" s="685"/>
      <c r="SLM311" s="685"/>
      <c r="SLN311" s="685"/>
      <c r="SLO311" s="685"/>
      <c r="SLP311" s="685"/>
      <c r="SLQ311" s="685"/>
      <c r="SLR311" s="685"/>
      <c r="SLS311" s="685"/>
      <c r="SLT311" s="685"/>
      <c r="SLU311" s="685"/>
      <c r="SLV311" s="685"/>
      <c r="SLW311" s="685"/>
      <c r="SLX311" s="685"/>
      <c r="SLY311" s="685"/>
      <c r="SLZ311" s="685"/>
      <c r="SMA311" s="685"/>
      <c r="SMB311" s="685"/>
      <c r="SMC311" s="685"/>
      <c r="SMD311" s="685"/>
      <c r="SME311" s="685"/>
      <c r="SMF311" s="685"/>
      <c r="SMG311" s="685"/>
      <c r="SMH311" s="685"/>
      <c r="SMI311" s="685"/>
      <c r="SMJ311" s="685"/>
      <c r="SMK311" s="685"/>
      <c r="SML311" s="685"/>
      <c r="SMM311" s="685"/>
      <c r="SMN311" s="685"/>
      <c r="SMO311" s="685"/>
      <c r="SMP311" s="685"/>
      <c r="SMQ311" s="685"/>
      <c r="SMR311" s="685"/>
      <c r="SMS311" s="685"/>
      <c r="SMT311" s="685"/>
      <c r="SMU311" s="685"/>
      <c r="SMV311" s="685"/>
      <c r="SMW311" s="685"/>
      <c r="SMX311" s="685"/>
      <c r="SMY311" s="685"/>
      <c r="SMZ311" s="685"/>
      <c r="SNA311" s="685"/>
      <c r="SNB311" s="685"/>
      <c r="SNC311" s="685"/>
      <c r="SND311" s="685"/>
      <c r="SNE311" s="685"/>
      <c r="SNF311" s="685"/>
      <c r="SNG311" s="685"/>
      <c r="SNH311" s="685"/>
      <c r="SNI311" s="685"/>
      <c r="SNJ311" s="685"/>
      <c r="SNK311" s="685"/>
      <c r="SNL311" s="685"/>
      <c r="SNM311" s="685"/>
      <c r="SNN311" s="685"/>
      <c r="SNO311" s="685"/>
      <c r="SNP311" s="685"/>
      <c r="SNQ311" s="685"/>
      <c r="SNR311" s="685"/>
      <c r="SNS311" s="685"/>
      <c r="SNT311" s="685"/>
      <c r="SNU311" s="685"/>
      <c r="SNV311" s="685"/>
      <c r="SNW311" s="685"/>
      <c r="SNX311" s="685"/>
      <c r="SNY311" s="685"/>
      <c r="SNZ311" s="685"/>
      <c r="SOA311" s="685"/>
      <c r="SOB311" s="685"/>
      <c r="SOC311" s="685"/>
      <c r="SOD311" s="685"/>
      <c r="SOE311" s="685"/>
      <c r="SOF311" s="685"/>
      <c r="SOG311" s="685"/>
      <c r="SOH311" s="685"/>
      <c r="SOI311" s="685"/>
      <c r="SOJ311" s="685"/>
      <c r="SOK311" s="685"/>
      <c r="SOL311" s="685"/>
      <c r="SOM311" s="685"/>
      <c r="SON311" s="685"/>
      <c r="SOO311" s="685"/>
      <c r="SOP311" s="685"/>
      <c r="SOQ311" s="685"/>
      <c r="SOR311" s="685"/>
      <c r="SOS311" s="685"/>
      <c r="SOT311" s="685"/>
      <c r="SOU311" s="685"/>
      <c r="SOV311" s="685"/>
      <c r="SOW311" s="685"/>
      <c r="SOX311" s="685"/>
      <c r="SOY311" s="685"/>
      <c r="SOZ311" s="685"/>
      <c r="SPA311" s="685"/>
      <c r="SPB311" s="685"/>
      <c r="SPC311" s="685"/>
      <c r="SPD311" s="685"/>
      <c r="SPE311" s="685"/>
      <c r="SPF311" s="685"/>
      <c r="SPG311" s="685"/>
      <c r="SPH311" s="685"/>
      <c r="SPI311" s="685"/>
      <c r="SPJ311" s="685"/>
      <c r="SPK311" s="685"/>
      <c r="SPL311" s="685"/>
      <c r="SPM311" s="685"/>
      <c r="SPN311" s="685"/>
      <c r="SPO311" s="685"/>
      <c r="SPP311" s="685"/>
      <c r="SPQ311" s="685"/>
      <c r="SPR311" s="685"/>
      <c r="SPS311" s="685"/>
      <c r="SPT311" s="685"/>
      <c r="SPU311" s="685"/>
      <c r="SPV311" s="685"/>
      <c r="SPW311" s="685"/>
      <c r="SPX311" s="685"/>
      <c r="SPY311" s="685"/>
      <c r="SPZ311" s="685"/>
      <c r="SQA311" s="685"/>
      <c r="SQB311" s="685"/>
      <c r="SQC311" s="685"/>
      <c r="SQD311" s="685"/>
      <c r="SQE311" s="685"/>
      <c r="SQF311" s="685"/>
      <c r="SQG311" s="685"/>
      <c r="SQH311" s="685"/>
      <c r="SQI311" s="685"/>
      <c r="SQJ311" s="685"/>
      <c r="SQK311" s="685"/>
      <c r="SQL311" s="685"/>
      <c r="SQM311" s="685"/>
      <c r="SQN311" s="685"/>
      <c r="SQO311" s="685"/>
      <c r="SQP311" s="685"/>
      <c r="SQQ311" s="685"/>
      <c r="SQR311" s="685"/>
      <c r="SQS311" s="685"/>
      <c r="SQT311" s="685"/>
      <c r="SQU311" s="685"/>
      <c r="SQV311" s="685"/>
      <c r="SQW311" s="685"/>
      <c r="SQX311" s="685"/>
      <c r="SQY311" s="685"/>
      <c r="SQZ311" s="685"/>
      <c r="SRA311" s="685"/>
      <c r="SRB311" s="685"/>
      <c r="SRC311" s="685"/>
      <c r="SRD311" s="685"/>
      <c r="SRE311" s="685"/>
      <c r="SRF311" s="685"/>
      <c r="SRG311" s="685"/>
      <c r="SRH311" s="685"/>
      <c r="SRI311" s="685"/>
      <c r="SRJ311" s="685"/>
      <c r="SRK311" s="685"/>
      <c r="SRL311" s="685"/>
      <c r="SRM311" s="685"/>
      <c r="SRN311" s="685"/>
      <c r="SRO311" s="685"/>
      <c r="SRP311" s="685"/>
      <c r="SRQ311" s="685"/>
      <c r="SRR311" s="685"/>
      <c r="SRS311" s="685"/>
      <c r="SRT311" s="685"/>
      <c r="SRU311" s="685"/>
      <c r="SRV311" s="685"/>
      <c r="SRW311" s="685"/>
      <c r="SRX311" s="685"/>
      <c r="SRY311" s="685"/>
      <c r="SRZ311" s="685"/>
      <c r="SSA311" s="685"/>
      <c r="SSB311" s="685"/>
      <c r="SSC311" s="685"/>
      <c r="SSD311" s="685"/>
      <c r="SSE311" s="685"/>
      <c r="SSF311" s="685"/>
      <c r="SSG311" s="685"/>
      <c r="SSH311" s="685"/>
      <c r="SSI311" s="685"/>
      <c r="SSJ311" s="685"/>
      <c r="SSK311" s="685"/>
      <c r="SSL311" s="685"/>
      <c r="SSM311" s="685"/>
      <c r="SSN311" s="685"/>
      <c r="SSO311" s="685"/>
      <c r="SSP311" s="685"/>
      <c r="SSQ311" s="685"/>
      <c r="SSR311" s="685"/>
      <c r="SSS311" s="685"/>
      <c r="SST311" s="685"/>
      <c r="SSU311" s="685"/>
      <c r="SSV311" s="685"/>
      <c r="SSW311" s="685"/>
      <c r="SSX311" s="685"/>
      <c r="SSY311" s="685"/>
      <c r="SSZ311" s="685"/>
      <c r="STA311" s="685"/>
      <c r="STB311" s="685"/>
      <c r="STC311" s="685"/>
      <c r="STD311" s="685"/>
      <c r="STE311" s="685"/>
      <c r="STF311" s="685"/>
      <c r="STG311" s="685"/>
      <c r="STH311" s="685"/>
      <c r="STI311" s="685"/>
      <c r="STJ311" s="685"/>
      <c r="STK311" s="685"/>
      <c r="STL311" s="685"/>
      <c r="STM311" s="685"/>
      <c r="STN311" s="685"/>
      <c r="STO311" s="685"/>
      <c r="STP311" s="685"/>
      <c r="STQ311" s="685"/>
      <c r="STR311" s="685"/>
      <c r="STS311" s="685"/>
      <c r="STT311" s="685"/>
      <c r="STU311" s="685"/>
      <c r="STV311" s="685"/>
      <c r="STW311" s="685"/>
      <c r="STX311" s="685"/>
      <c r="STY311" s="685"/>
      <c r="STZ311" s="685"/>
      <c r="SUA311" s="685"/>
      <c r="SUB311" s="685"/>
      <c r="SUC311" s="685"/>
      <c r="SUD311" s="685"/>
      <c r="SUE311" s="685"/>
      <c r="SUF311" s="685"/>
      <c r="SUG311" s="685"/>
      <c r="SUH311" s="685"/>
      <c r="SUI311" s="685"/>
      <c r="SUJ311" s="685"/>
      <c r="SUK311" s="685"/>
      <c r="SUL311" s="685"/>
      <c r="SUM311" s="685"/>
      <c r="SUN311" s="685"/>
      <c r="SUO311" s="685"/>
      <c r="SUP311" s="685"/>
      <c r="SUQ311" s="685"/>
      <c r="SUR311" s="685"/>
      <c r="SUS311" s="685"/>
      <c r="SUT311" s="685"/>
      <c r="SUU311" s="685"/>
      <c r="SUV311" s="685"/>
      <c r="SUW311" s="685"/>
      <c r="SUX311" s="685"/>
      <c r="SUY311" s="685"/>
      <c r="SUZ311" s="685"/>
      <c r="SVA311" s="685"/>
      <c r="SVB311" s="685"/>
      <c r="SVC311" s="685"/>
      <c r="SVD311" s="685"/>
      <c r="SVE311" s="685"/>
      <c r="SVF311" s="685"/>
      <c r="SVG311" s="685"/>
      <c r="SVH311" s="685"/>
      <c r="SVI311" s="685"/>
      <c r="SVJ311" s="685"/>
      <c r="SVK311" s="685"/>
      <c r="SVL311" s="685"/>
      <c r="SVM311" s="685"/>
      <c r="SVN311" s="685"/>
      <c r="SVO311" s="685"/>
      <c r="SVP311" s="685"/>
      <c r="SVQ311" s="685"/>
      <c r="SVR311" s="685"/>
      <c r="SVS311" s="685"/>
      <c r="SVT311" s="685"/>
      <c r="SVU311" s="685"/>
      <c r="SVV311" s="685"/>
      <c r="SVW311" s="685"/>
      <c r="SVX311" s="685"/>
      <c r="SVY311" s="685"/>
      <c r="SVZ311" s="685"/>
      <c r="SWA311" s="685"/>
      <c r="SWB311" s="685"/>
      <c r="SWC311" s="685"/>
      <c r="SWD311" s="685"/>
      <c r="SWE311" s="685"/>
      <c r="SWF311" s="685"/>
      <c r="SWG311" s="685"/>
      <c r="SWH311" s="685"/>
      <c r="SWI311" s="685"/>
      <c r="SWJ311" s="685"/>
      <c r="SWK311" s="685"/>
      <c r="SWL311" s="685"/>
      <c r="SWM311" s="685"/>
      <c r="SWN311" s="685"/>
      <c r="SWO311" s="685"/>
      <c r="SWP311" s="685"/>
      <c r="SWQ311" s="685"/>
      <c r="SWR311" s="685"/>
      <c r="SWS311" s="685"/>
      <c r="SWT311" s="685"/>
      <c r="SWU311" s="685"/>
      <c r="SWV311" s="685"/>
      <c r="SWW311" s="685"/>
      <c r="SWX311" s="685"/>
      <c r="SWY311" s="685"/>
      <c r="SWZ311" s="685"/>
      <c r="SXA311" s="685"/>
      <c r="SXB311" s="685"/>
      <c r="SXC311" s="685"/>
      <c r="SXD311" s="685"/>
      <c r="SXE311" s="685"/>
      <c r="SXF311" s="685"/>
      <c r="SXG311" s="685"/>
      <c r="SXH311" s="685"/>
      <c r="SXI311" s="685"/>
      <c r="SXJ311" s="685"/>
      <c r="SXK311" s="685"/>
      <c r="SXL311" s="685"/>
      <c r="SXM311" s="685"/>
      <c r="SXN311" s="685"/>
      <c r="SXO311" s="685"/>
      <c r="SXP311" s="685"/>
      <c r="SXQ311" s="685"/>
      <c r="SXR311" s="685"/>
      <c r="SXS311" s="685"/>
      <c r="SXT311" s="685"/>
      <c r="SXU311" s="685"/>
      <c r="SXV311" s="685"/>
      <c r="SXW311" s="685"/>
      <c r="SXX311" s="685"/>
      <c r="SXY311" s="685"/>
      <c r="SXZ311" s="685"/>
      <c r="SYA311" s="685"/>
      <c r="SYB311" s="685"/>
      <c r="SYC311" s="685"/>
      <c r="SYD311" s="685"/>
      <c r="SYE311" s="685"/>
      <c r="SYF311" s="685"/>
      <c r="SYG311" s="685"/>
      <c r="SYH311" s="685"/>
      <c r="SYI311" s="685"/>
      <c r="SYJ311" s="685"/>
      <c r="SYK311" s="685"/>
      <c r="SYL311" s="685"/>
      <c r="SYM311" s="685"/>
      <c r="SYN311" s="685"/>
      <c r="SYO311" s="685"/>
      <c r="SYP311" s="685"/>
      <c r="SYQ311" s="685"/>
      <c r="SYR311" s="685"/>
      <c r="SYS311" s="685"/>
      <c r="SYT311" s="685"/>
      <c r="SYU311" s="685"/>
      <c r="SYV311" s="685"/>
      <c r="SYW311" s="685"/>
      <c r="SYX311" s="685"/>
      <c r="SYY311" s="685"/>
      <c r="SYZ311" s="685"/>
      <c r="SZA311" s="685"/>
      <c r="SZB311" s="685"/>
      <c r="SZC311" s="685"/>
      <c r="SZD311" s="685"/>
      <c r="SZE311" s="685"/>
      <c r="SZF311" s="685"/>
      <c r="SZG311" s="685"/>
      <c r="SZH311" s="685"/>
      <c r="SZI311" s="685"/>
      <c r="SZJ311" s="685"/>
      <c r="SZK311" s="685"/>
      <c r="SZL311" s="685"/>
      <c r="SZM311" s="685"/>
      <c r="SZN311" s="685"/>
      <c r="SZO311" s="685"/>
      <c r="SZP311" s="685"/>
      <c r="SZQ311" s="685"/>
      <c r="SZR311" s="685"/>
      <c r="SZS311" s="685"/>
      <c r="SZT311" s="685"/>
      <c r="SZU311" s="685"/>
      <c r="SZV311" s="685"/>
      <c r="SZW311" s="685"/>
      <c r="SZX311" s="685"/>
      <c r="SZY311" s="685"/>
      <c r="SZZ311" s="685"/>
      <c r="TAA311" s="685"/>
      <c r="TAB311" s="685"/>
      <c r="TAC311" s="685"/>
      <c r="TAD311" s="685"/>
      <c r="TAE311" s="685"/>
      <c r="TAF311" s="685"/>
      <c r="TAG311" s="685"/>
      <c r="TAH311" s="685"/>
      <c r="TAI311" s="685"/>
      <c r="TAJ311" s="685"/>
      <c r="TAK311" s="685"/>
      <c r="TAL311" s="685"/>
      <c r="TAM311" s="685"/>
      <c r="TAN311" s="685"/>
      <c r="TAO311" s="685"/>
      <c r="TAP311" s="685"/>
      <c r="TAQ311" s="685"/>
      <c r="TAR311" s="685"/>
      <c r="TAS311" s="685"/>
      <c r="TAT311" s="685"/>
      <c r="TAU311" s="685"/>
      <c r="TAV311" s="685"/>
      <c r="TAW311" s="685"/>
      <c r="TAX311" s="685"/>
      <c r="TAY311" s="685"/>
      <c r="TAZ311" s="685"/>
      <c r="TBA311" s="685"/>
      <c r="TBB311" s="685"/>
      <c r="TBC311" s="685"/>
      <c r="TBD311" s="685"/>
      <c r="TBE311" s="685"/>
      <c r="TBF311" s="685"/>
      <c r="TBG311" s="685"/>
      <c r="TBH311" s="685"/>
      <c r="TBI311" s="685"/>
      <c r="TBJ311" s="685"/>
      <c r="TBK311" s="685"/>
      <c r="TBL311" s="685"/>
      <c r="TBM311" s="685"/>
      <c r="TBN311" s="685"/>
      <c r="TBO311" s="685"/>
      <c r="TBP311" s="685"/>
      <c r="TBQ311" s="685"/>
      <c r="TBR311" s="685"/>
      <c r="TBS311" s="685"/>
      <c r="TBT311" s="685"/>
      <c r="TBU311" s="685"/>
      <c r="TBV311" s="685"/>
      <c r="TBW311" s="685"/>
      <c r="TBX311" s="685"/>
      <c r="TBY311" s="685"/>
      <c r="TBZ311" s="685"/>
      <c r="TCA311" s="685"/>
      <c r="TCB311" s="685"/>
      <c r="TCC311" s="685"/>
      <c r="TCD311" s="685"/>
      <c r="TCE311" s="685"/>
      <c r="TCF311" s="685"/>
      <c r="TCG311" s="685"/>
      <c r="TCH311" s="685"/>
      <c r="TCI311" s="685"/>
      <c r="TCJ311" s="685"/>
      <c r="TCK311" s="685"/>
      <c r="TCL311" s="685"/>
      <c r="TCM311" s="685"/>
      <c r="TCN311" s="685"/>
      <c r="TCO311" s="685"/>
      <c r="TCP311" s="685"/>
      <c r="TCQ311" s="685"/>
      <c r="TCR311" s="685"/>
      <c r="TCS311" s="685"/>
      <c r="TCT311" s="685"/>
      <c r="TCU311" s="685"/>
      <c r="TCV311" s="685"/>
      <c r="TCW311" s="685"/>
      <c r="TCX311" s="685"/>
      <c r="TCY311" s="685"/>
      <c r="TCZ311" s="685"/>
      <c r="TDA311" s="685"/>
      <c r="TDB311" s="685"/>
      <c r="TDC311" s="685"/>
      <c r="TDD311" s="685"/>
      <c r="TDE311" s="685"/>
      <c r="TDF311" s="685"/>
      <c r="TDG311" s="685"/>
      <c r="TDH311" s="685"/>
      <c r="TDI311" s="685"/>
      <c r="TDJ311" s="685"/>
      <c r="TDK311" s="685"/>
      <c r="TDL311" s="685"/>
      <c r="TDM311" s="685"/>
      <c r="TDN311" s="685"/>
      <c r="TDO311" s="685"/>
      <c r="TDP311" s="685"/>
      <c r="TDQ311" s="685"/>
      <c r="TDR311" s="685"/>
      <c r="TDS311" s="685"/>
      <c r="TDT311" s="685"/>
      <c r="TDU311" s="685"/>
      <c r="TDV311" s="685"/>
      <c r="TDW311" s="685"/>
      <c r="TDX311" s="685"/>
      <c r="TDY311" s="685"/>
      <c r="TDZ311" s="685"/>
      <c r="TEA311" s="685"/>
      <c r="TEB311" s="685"/>
      <c r="TEC311" s="685"/>
      <c r="TED311" s="685"/>
      <c r="TEE311" s="685"/>
      <c r="TEF311" s="685"/>
      <c r="TEG311" s="685"/>
      <c r="TEH311" s="685"/>
      <c r="TEI311" s="685"/>
      <c r="TEJ311" s="685"/>
      <c r="TEK311" s="685"/>
      <c r="TEL311" s="685"/>
      <c r="TEM311" s="685"/>
      <c r="TEN311" s="685"/>
      <c r="TEO311" s="685"/>
      <c r="TEP311" s="685"/>
      <c r="TEQ311" s="685"/>
      <c r="TER311" s="685"/>
      <c r="TES311" s="685"/>
      <c r="TET311" s="685"/>
      <c r="TEU311" s="685"/>
      <c r="TEV311" s="685"/>
      <c r="TEW311" s="685"/>
      <c r="TEX311" s="685"/>
      <c r="TEY311" s="685"/>
      <c r="TEZ311" s="685"/>
      <c r="TFA311" s="685"/>
      <c r="TFB311" s="685"/>
      <c r="TFC311" s="685"/>
      <c r="TFD311" s="685"/>
      <c r="TFE311" s="685"/>
      <c r="TFF311" s="685"/>
      <c r="TFG311" s="685"/>
      <c r="TFH311" s="685"/>
      <c r="TFI311" s="685"/>
      <c r="TFJ311" s="685"/>
      <c r="TFK311" s="685"/>
      <c r="TFL311" s="685"/>
      <c r="TFM311" s="685"/>
      <c r="TFN311" s="685"/>
      <c r="TFO311" s="685"/>
      <c r="TFP311" s="685"/>
      <c r="TFQ311" s="685"/>
      <c r="TFR311" s="685"/>
      <c r="TFS311" s="685"/>
      <c r="TFT311" s="685"/>
      <c r="TFU311" s="685"/>
      <c r="TFV311" s="685"/>
      <c r="TFW311" s="685"/>
      <c r="TFX311" s="685"/>
      <c r="TFY311" s="685"/>
      <c r="TFZ311" s="685"/>
      <c r="TGA311" s="685"/>
      <c r="TGB311" s="685"/>
      <c r="TGC311" s="685"/>
      <c r="TGD311" s="685"/>
      <c r="TGE311" s="685"/>
      <c r="TGF311" s="685"/>
      <c r="TGG311" s="685"/>
      <c r="TGH311" s="685"/>
      <c r="TGI311" s="685"/>
      <c r="TGJ311" s="685"/>
      <c r="TGK311" s="685"/>
      <c r="TGL311" s="685"/>
      <c r="TGM311" s="685"/>
      <c r="TGN311" s="685"/>
      <c r="TGO311" s="685"/>
      <c r="TGP311" s="685"/>
      <c r="TGQ311" s="685"/>
      <c r="TGR311" s="685"/>
      <c r="TGS311" s="685"/>
      <c r="TGT311" s="685"/>
      <c r="TGU311" s="685"/>
      <c r="TGV311" s="685"/>
      <c r="TGW311" s="685"/>
      <c r="TGX311" s="685"/>
      <c r="TGY311" s="685"/>
      <c r="TGZ311" s="685"/>
      <c r="THA311" s="685"/>
      <c r="THB311" s="685"/>
      <c r="THC311" s="685"/>
      <c r="THD311" s="685"/>
      <c r="THE311" s="685"/>
      <c r="THF311" s="685"/>
      <c r="THG311" s="685"/>
      <c r="THH311" s="685"/>
      <c r="THI311" s="685"/>
      <c r="THJ311" s="685"/>
      <c r="THK311" s="685"/>
      <c r="THL311" s="685"/>
      <c r="THM311" s="685"/>
      <c r="THN311" s="685"/>
      <c r="THO311" s="685"/>
      <c r="THP311" s="685"/>
      <c r="THQ311" s="685"/>
      <c r="THR311" s="685"/>
      <c r="THS311" s="685"/>
      <c r="THT311" s="685"/>
      <c r="THU311" s="685"/>
      <c r="THV311" s="685"/>
      <c r="THW311" s="685"/>
      <c r="THX311" s="685"/>
      <c r="THY311" s="685"/>
      <c r="THZ311" s="685"/>
      <c r="TIA311" s="685"/>
      <c r="TIB311" s="685"/>
      <c r="TIC311" s="685"/>
      <c r="TID311" s="685"/>
      <c r="TIE311" s="685"/>
      <c r="TIF311" s="685"/>
      <c r="TIG311" s="685"/>
      <c r="TIH311" s="685"/>
      <c r="TII311" s="685"/>
      <c r="TIJ311" s="685"/>
      <c r="TIK311" s="685"/>
      <c r="TIL311" s="685"/>
      <c r="TIM311" s="685"/>
      <c r="TIN311" s="685"/>
      <c r="TIO311" s="685"/>
      <c r="TIP311" s="685"/>
      <c r="TIQ311" s="685"/>
      <c r="TIR311" s="685"/>
      <c r="TIS311" s="685"/>
      <c r="TIT311" s="685"/>
      <c r="TIU311" s="685"/>
      <c r="TIV311" s="685"/>
      <c r="TIW311" s="685"/>
      <c r="TIX311" s="685"/>
      <c r="TIY311" s="685"/>
      <c r="TIZ311" s="685"/>
      <c r="TJA311" s="685"/>
      <c r="TJB311" s="685"/>
      <c r="TJC311" s="685"/>
      <c r="TJD311" s="685"/>
      <c r="TJE311" s="685"/>
      <c r="TJF311" s="685"/>
      <c r="TJG311" s="685"/>
      <c r="TJH311" s="685"/>
      <c r="TJI311" s="685"/>
      <c r="TJJ311" s="685"/>
      <c r="TJK311" s="685"/>
      <c r="TJL311" s="685"/>
      <c r="TJM311" s="685"/>
      <c r="TJN311" s="685"/>
      <c r="TJO311" s="685"/>
      <c r="TJP311" s="685"/>
      <c r="TJQ311" s="685"/>
      <c r="TJR311" s="685"/>
      <c r="TJS311" s="685"/>
      <c r="TJT311" s="685"/>
      <c r="TJU311" s="685"/>
      <c r="TJV311" s="685"/>
      <c r="TJW311" s="685"/>
      <c r="TJX311" s="685"/>
      <c r="TJY311" s="685"/>
      <c r="TJZ311" s="685"/>
      <c r="TKA311" s="685"/>
      <c r="TKB311" s="685"/>
      <c r="TKC311" s="685"/>
      <c r="TKD311" s="685"/>
      <c r="TKE311" s="685"/>
      <c r="TKF311" s="685"/>
      <c r="TKG311" s="685"/>
      <c r="TKH311" s="685"/>
      <c r="TKI311" s="685"/>
      <c r="TKJ311" s="685"/>
      <c r="TKK311" s="685"/>
      <c r="TKL311" s="685"/>
      <c r="TKM311" s="685"/>
      <c r="TKN311" s="685"/>
      <c r="TKO311" s="685"/>
      <c r="TKP311" s="685"/>
      <c r="TKQ311" s="685"/>
      <c r="TKR311" s="685"/>
      <c r="TKS311" s="685"/>
      <c r="TKT311" s="685"/>
      <c r="TKU311" s="685"/>
      <c r="TKV311" s="685"/>
      <c r="TKW311" s="685"/>
      <c r="TKX311" s="685"/>
      <c r="TKY311" s="685"/>
      <c r="TKZ311" s="685"/>
      <c r="TLA311" s="685"/>
      <c r="TLB311" s="685"/>
      <c r="TLC311" s="685"/>
      <c r="TLD311" s="685"/>
      <c r="TLE311" s="685"/>
      <c r="TLF311" s="685"/>
      <c r="TLG311" s="685"/>
      <c r="TLH311" s="685"/>
      <c r="TLI311" s="685"/>
      <c r="TLJ311" s="685"/>
      <c r="TLK311" s="685"/>
      <c r="TLL311" s="685"/>
      <c r="TLM311" s="685"/>
      <c r="TLN311" s="685"/>
      <c r="TLO311" s="685"/>
      <c r="TLP311" s="685"/>
      <c r="TLQ311" s="685"/>
      <c r="TLR311" s="685"/>
      <c r="TLS311" s="685"/>
      <c r="TLT311" s="685"/>
      <c r="TLU311" s="685"/>
      <c r="TLV311" s="685"/>
      <c r="TLW311" s="685"/>
      <c r="TLX311" s="685"/>
      <c r="TLY311" s="685"/>
      <c r="TLZ311" s="685"/>
      <c r="TMA311" s="685"/>
      <c r="TMB311" s="685"/>
      <c r="TMC311" s="685"/>
      <c r="TMD311" s="685"/>
      <c r="TME311" s="685"/>
      <c r="TMF311" s="685"/>
      <c r="TMG311" s="685"/>
      <c r="TMH311" s="685"/>
      <c r="TMI311" s="685"/>
      <c r="TMJ311" s="685"/>
      <c r="TMK311" s="685"/>
      <c r="TML311" s="685"/>
      <c r="TMM311" s="685"/>
      <c r="TMN311" s="685"/>
      <c r="TMO311" s="685"/>
      <c r="TMP311" s="685"/>
      <c r="TMQ311" s="685"/>
      <c r="TMR311" s="685"/>
      <c r="TMS311" s="685"/>
      <c r="TMT311" s="685"/>
      <c r="TMU311" s="685"/>
      <c r="TMV311" s="685"/>
      <c r="TMW311" s="685"/>
      <c r="TMX311" s="685"/>
      <c r="TMY311" s="685"/>
      <c r="TMZ311" s="685"/>
      <c r="TNA311" s="685"/>
      <c r="TNB311" s="685"/>
      <c r="TNC311" s="685"/>
      <c r="TND311" s="685"/>
      <c r="TNE311" s="685"/>
      <c r="TNF311" s="685"/>
      <c r="TNG311" s="685"/>
      <c r="TNH311" s="685"/>
      <c r="TNI311" s="685"/>
      <c r="TNJ311" s="685"/>
      <c r="TNK311" s="685"/>
      <c r="TNL311" s="685"/>
      <c r="TNM311" s="685"/>
      <c r="TNN311" s="685"/>
      <c r="TNO311" s="685"/>
      <c r="TNP311" s="685"/>
      <c r="TNQ311" s="685"/>
      <c r="TNR311" s="685"/>
      <c r="TNS311" s="685"/>
      <c r="TNT311" s="685"/>
      <c r="TNU311" s="685"/>
      <c r="TNV311" s="685"/>
      <c r="TNW311" s="685"/>
      <c r="TNX311" s="685"/>
      <c r="TNY311" s="685"/>
      <c r="TNZ311" s="685"/>
      <c r="TOA311" s="685"/>
      <c r="TOB311" s="685"/>
      <c r="TOC311" s="685"/>
      <c r="TOD311" s="685"/>
      <c r="TOE311" s="685"/>
      <c r="TOF311" s="685"/>
      <c r="TOG311" s="685"/>
      <c r="TOH311" s="685"/>
      <c r="TOI311" s="685"/>
      <c r="TOJ311" s="685"/>
      <c r="TOK311" s="685"/>
      <c r="TOL311" s="685"/>
      <c r="TOM311" s="685"/>
      <c r="TON311" s="685"/>
      <c r="TOO311" s="685"/>
      <c r="TOP311" s="685"/>
      <c r="TOQ311" s="685"/>
      <c r="TOR311" s="685"/>
      <c r="TOS311" s="685"/>
      <c r="TOT311" s="685"/>
      <c r="TOU311" s="685"/>
      <c r="TOV311" s="685"/>
      <c r="TOW311" s="685"/>
      <c r="TOX311" s="685"/>
      <c r="TOY311" s="685"/>
      <c r="TOZ311" s="685"/>
      <c r="TPA311" s="685"/>
      <c r="TPB311" s="685"/>
      <c r="TPC311" s="685"/>
      <c r="TPD311" s="685"/>
      <c r="TPE311" s="685"/>
      <c r="TPF311" s="685"/>
      <c r="TPG311" s="685"/>
      <c r="TPH311" s="685"/>
      <c r="TPI311" s="685"/>
      <c r="TPJ311" s="685"/>
      <c r="TPK311" s="685"/>
      <c r="TPL311" s="685"/>
      <c r="TPM311" s="685"/>
      <c r="TPN311" s="685"/>
      <c r="TPO311" s="685"/>
      <c r="TPP311" s="685"/>
      <c r="TPQ311" s="685"/>
      <c r="TPR311" s="685"/>
      <c r="TPS311" s="685"/>
      <c r="TPT311" s="685"/>
      <c r="TPU311" s="685"/>
      <c r="TPV311" s="685"/>
      <c r="TPW311" s="685"/>
      <c r="TPX311" s="685"/>
      <c r="TPY311" s="685"/>
      <c r="TPZ311" s="685"/>
      <c r="TQA311" s="685"/>
      <c r="TQB311" s="685"/>
      <c r="TQC311" s="685"/>
      <c r="TQD311" s="685"/>
      <c r="TQE311" s="685"/>
      <c r="TQF311" s="685"/>
      <c r="TQG311" s="685"/>
      <c r="TQH311" s="685"/>
      <c r="TQI311" s="685"/>
      <c r="TQJ311" s="685"/>
      <c r="TQK311" s="685"/>
      <c r="TQL311" s="685"/>
      <c r="TQM311" s="685"/>
      <c r="TQN311" s="685"/>
      <c r="TQO311" s="685"/>
      <c r="TQP311" s="685"/>
      <c r="TQQ311" s="685"/>
      <c r="TQR311" s="685"/>
      <c r="TQS311" s="685"/>
      <c r="TQT311" s="685"/>
      <c r="TQU311" s="685"/>
      <c r="TQV311" s="685"/>
      <c r="TQW311" s="685"/>
      <c r="TQX311" s="685"/>
      <c r="TQY311" s="685"/>
      <c r="TQZ311" s="685"/>
      <c r="TRA311" s="685"/>
      <c r="TRB311" s="685"/>
      <c r="TRC311" s="685"/>
      <c r="TRD311" s="685"/>
      <c r="TRE311" s="685"/>
      <c r="TRF311" s="685"/>
      <c r="TRG311" s="685"/>
      <c r="TRH311" s="685"/>
      <c r="TRI311" s="685"/>
      <c r="TRJ311" s="685"/>
      <c r="TRK311" s="685"/>
      <c r="TRL311" s="685"/>
      <c r="TRM311" s="685"/>
      <c r="TRN311" s="685"/>
      <c r="TRO311" s="685"/>
      <c r="TRP311" s="685"/>
      <c r="TRQ311" s="685"/>
      <c r="TRR311" s="685"/>
      <c r="TRS311" s="685"/>
      <c r="TRT311" s="685"/>
      <c r="TRU311" s="685"/>
      <c r="TRV311" s="685"/>
      <c r="TRW311" s="685"/>
      <c r="TRX311" s="685"/>
      <c r="TRY311" s="685"/>
      <c r="TRZ311" s="685"/>
      <c r="TSA311" s="685"/>
      <c r="TSB311" s="685"/>
      <c r="TSC311" s="685"/>
      <c r="TSD311" s="685"/>
      <c r="TSE311" s="685"/>
      <c r="TSF311" s="685"/>
      <c r="TSG311" s="685"/>
      <c r="TSH311" s="685"/>
      <c r="TSI311" s="685"/>
      <c r="TSJ311" s="685"/>
      <c r="TSK311" s="685"/>
      <c r="TSL311" s="685"/>
      <c r="TSM311" s="685"/>
      <c r="TSN311" s="685"/>
      <c r="TSO311" s="685"/>
      <c r="TSP311" s="685"/>
      <c r="TSQ311" s="685"/>
      <c r="TSR311" s="685"/>
      <c r="TSS311" s="685"/>
      <c r="TST311" s="685"/>
      <c r="TSU311" s="685"/>
      <c r="TSV311" s="685"/>
      <c r="TSW311" s="685"/>
      <c r="TSX311" s="685"/>
      <c r="TSY311" s="685"/>
      <c r="TSZ311" s="685"/>
      <c r="TTA311" s="685"/>
      <c r="TTB311" s="685"/>
      <c r="TTC311" s="685"/>
      <c r="TTD311" s="685"/>
      <c r="TTE311" s="685"/>
      <c r="TTF311" s="685"/>
      <c r="TTG311" s="685"/>
      <c r="TTH311" s="685"/>
      <c r="TTI311" s="685"/>
      <c r="TTJ311" s="685"/>
      <c r="TTK311" s="685"/>
      <c r="TTL311" s="685"/>
      <c r="TTM311" s="685"/>
      <c r="TTN311" s="685"/>
      <c r="TTO311" s="685"/>
      <c r="TTP311" s="685"/>
      <c r="TTQ311" s="685"/>
      <c r="TTR311" s="685"/>
      <c r="TTS311" s="685"/>
      <c r="TTT311" s="685"/>
      <c r="TTU311" s="685"/>
      <c r="TTV311" s="685"/>
      <c r="TTW311" s="685"/>
      <c r="TTX311" s="685"/>
      <c r="TTY311" s="685"/>
      <c r="TTZ311" s="685"/>
      <c r="TUA311" s="685"/>
      <c r="TUB311" s="685"/>
      <c r="TUC311" s="685"/>
      <c r="TUD311" s="685"/>
      <c r="TUE311" s="685"/>
      <c r="TUF311" s="685"/>
      <c r="TUG311" s="685"/>
      <c r="TUH311" s="685"/>
      <c r="TUI311" s="685"/>
      <c r="TUJ311" s="685"/>
      <c r="TUK311" s="685"/>
      <c r="TUL311" s="685"/>
      <c r="TUM311" s="685"/>
      <c r="TUN311" s="685"/>
      <c r="TUO311" s="685"/>
      <c r="TUP311" s="685"/>
      <c r="TUQ311" s="685"/>
      <c r="TUR311" s="685"/>
      <c r="TUS311" s="685"/>
      <c r="TUT311" s="685"/>
      <c r="TUU311" s="685"/>
      <c r="TUV311" s="685"/>
      <c r="TUW311" s="685"/>
      <c r="TUX311" s="685"/>
      <c r="TUY311" s="685"/>
      <c r="TUZ311" s="685"/>
      <c r="TVA311" s="685"/>
      <c r="TVB311" s="685"/>
      <c r="TVC311" s="685"/>
      <c r="TVD311" s="685"/>
      <c r="TVE311" s="685"/>
      <c r="TVF311" s="685"/>
      <c r="TVG311" s="685"/>
      <c r="TVH311" s="685"/>
      <c r="TVI311" s="685"/>
      <c r="TVJ311" s="685"/>
      <c r="TVK311" s="685"/>
      <c r="TVL311" s="685"/>
      <c r="TVM311" s="685"/>
      <c r="TVN311" s="685"/>
      <c r="TVO311" s="685"/>
      <c r="TVP311" s="685"/>
      <c r="TVQ311" s="685"/>
      <c r="TVR311" s="685"/>
      <c r="TVS311" s="685"/>
      <c r="TVT311" s="685"/>
      <c r="TVU311" s="685"/>
      <c r="TVV311" s="685"/>
      <c r="TVW311" s="685"/>
      <c r="TVX311" s="685"/>
      <c r="TVY311" s="685"/>
      <c r="TVZ311" s="685"/>
      <c r="TWA311" s="685"/>
      <c r="TWB311" s="685"/>
      <c r="TWC311" s="685"/>
      <c r="TWD311" s="685"/>
      <c r="TWE311" s="685"/>
      <c r="TWF311" s="685"/>
      <c r="TWG311" s="685"/>
      <c r="TWH311" s="685"/>
      <c r="TWI311" s="685"/>
      <c r="TWJ311" s="685"/>
      <c r="TWK311" s="685"/>
      <c r="TWL311" s="685"/>
      <c r="TWM311" s="685"/>
      <c r="TWN311" s="685"/>
      <c r="TWO311" s="685"/>
      <c r="TWP311" s="685"/>
      <c r="TWQ311" s="685"/>
      <c r="TWR311" s="685"/>
      <c r="TWS311" s="685"/>
      <c r="TWT311" s="685"/>
      <c r="TWU311" s="685"/>
      <c r="TWV311" s="685"/>
      <c r="TWW311" s="685"/>
      <c r="TWX311" s="685"/>
      <c r="TWY311" s="685"/>
      <c r="TWZ311" s="685"/>
      <c r="TXA311" s="685"/>
      <c r="TXB311" s="685"/>
      <c r="TXC311" s="685"/>
      <c r="TXD311" s="685"/>
      <c r="TXE311" s="685"/>
      <c r="TXF311" s="685"/>
      <c r="TXG311" s="685"/>
      <c r="TXH311" s="685"/>
      <c r="TXI311" s="685"/>
      <c r="TXJ311" s="685"/>
      <c r="TXK311" s="685"/>
      <c r="TXL311" s="685"/>
      <c r="TXM311" s="685"/>
      <c r="TXN311" s="685"/>
      <c r="TXO311" s="685"/>
      <c r="TXP311" s="685"/>
      <c r="TXQ311" s="685"/>
      <c r="TXR311" s="685"/>
      <c r="TXS311" s="685"/>
      <c r="TXT311" s="685"/>
      <c r="TXU311" s="685"/>
      <c r="TXV311" s="685"/>
      <c r="TXW311" s="685"/>
      <c r="TXX311" s="685"/>
      <c r="TXY311" s="685"/>
      <c r="TXZ311" s="685"/>
      <c r="TYA311" s="685"/>
      <c r="TYB311" s="685"/>
      <c r="TYC311" s="685"/>
      <c r="TYD311" s="685"/>
      <c r="TYE311" s="685"/>
      <c r="TYF311" s="685"/>
      <c r="TYG311" s="685"/>
      <c r="TYH311" s="685"/>
      <c r="TYI311" s="685"/>
      <c r="TYJ311" s="685"/>
      <c r="TYK311" s="685"/>
      <c r="TYL311" s="685"/>
      <c r="TYM311" s="685"/>
      <c r="TYN311" s="685"/>
      <c r="TYO311" s="685"/>
      <c r="TYP311" s="685"/>
      <c r="TYQ311" s="685"/>
      <c r="TYR311" s="685"/>
      <c r="TYS311" s="685"/>
      <c r="TYT311" s="685"/>
      <c r="TYU311" s="685"/>
      <c r="TYV311" s="685"/>
      <c r="TYW311" s="685"/>
      <c r="TYX311" s="685"/>
      <c r="TYY311" s="685"/>
      <c r="TYZ311" s="685"/>
      <c r="TZA311" s="685"/>
      <c r="TZB311" s="685"/>
      <c r="TZC311" s="685"/>
      <c r="TZD311" s="685"/>
      <c r="TZE311" s="685"/>
      <c r="TZF311" s="685"/>
      <c r="TZG311" s="685"/>
      <c r="TZH311" s="685"/>
      <c r="TZI311" s="685"/>
      <c r="TZJ311" s="685"/>
      <c r="TZK311" s="685"/>
      <c r="TZL311" s="685"/>
      <c r="TZM311" s="685"/>
      <c r="TZN311" s="685"/>
      <c r="TZO311" s="685"/>
      <c r="TZP311" s="685"/>
      <c r="TZQ311" s="685"/>
      <c r="TZR311" s="685"/>
      <c r="TZS311" s="685"/>
      <c r="TZT311" s="685"/>
      <c r="TZU311" s="685"/>
      <c r="TZV311" s="685"/>
      <c r="TZW311" s="685"/>
      <c r="TZX311" s="685"/>
      <c r="TZY311" s="685"/>
      <c r="TZZ311" s="685"/>
      <c r="UAA311" s="685"/>
      <c r="UAB311" s="685"/>
      <c r="UAC311" s="685"/>
      <c r="UAD311" s="685"/>
      <c r="UAE311" s="685"/>
      <c r="UAF311" s="685"/>
      <c r="UAG311" s="685"/>
      <c r="UAH311" s="685"/>
      <c r="UAI311" s="685"/>
      <c r="UAJ311" s="685"/>
      <c r="UAK311" s="685"/>
      <c r="UAL311" s="685"/>
      <c r="UAM311" s="685"/>
      <c r="UAN311" s="685"/>
      <c r="UAO311" s="685"/>
      <c r="UAP311" s="685"/>
      <c r="UAQ311" s="685"/>
      <c r="UAR311" s="685"/>
      <c r="UAS311" s="685"/>
      <c r="UAT311" s="685"/>
      <c r="UAU311" s="685"/>
      <c r="UAV311" s="685"/>
      <c r="UAW311" s="685"/>
      <c r="UAX311" s="685"/>
      <c r="UAY311" s="685"/>
      <c r="UAZ311" s="685"/>
      <c r="UBA311" s="685"/>
      <c r="UBB311" s="685"/>
      <c r="UBC311" s="685"/>
      <c r="UBD311" s="685"/>
      <c r="UBE311" s="685"/>
      <c r="UBF311" s="685"/>
      <c r="UBG311" s="685"/>
      <c r="UBH311" s="685"/>
      <c r="UBI311" s="685"/>
      <c r="UBJ311" s="685"/>
      <c r="UBK311" s="685"/>
      <c r="UBL311" s="685"/>
      <c r="UBM311" s="685"/>
      <c r="UBN311" s="685"/>
      <c r="UBO311" s="685"/>
      <c r="UBP311" s="685"/>
      <c r="UBQ311" s="685"/>
      <c r="UBR311" s="685"/>
      <c r="UBS311" s="685"/>
      <c r="UBT311" s="685"/>
      <c r="UBU311" s="685"/>
      <c r="UBV311" s="685"/>
      <c r="UBW311" s="685"/>
      <c r="UBX311" s="685"/>
      <c r="UBY311" s="685"/>
      <c r="UBZ311" s="685"/>
      <c r="UCA311" s="685"/>
      <c r="UCB311" s="685"/>
      <c r="UCC311" s="685"/>
      <c r="UCD311" s="685"/>
      <c r="UCE311" s="685"/>
      <c r="UCF311" s="685"/>
      <c r="UCG311" s="685"/>
      <c r="UCH311" s="685"/>
      <c r="UCI311" s="685"/>
      <c r="UCJ311" s="685"/>
      <c r="UCK311" s="685"/>
      <c r="UCL311" s="685"/>
      <c r="UCM311" s="685"/>
      <c r="UCN311" s="685"/>
      <c r="UCO311" s="685"/>
      <c r="UCP311" s="685"/>
      <c r="UCQ311" s="685"/>
      <c r="UCR311" s="685"/>
      <c r="UCS311" s="685"/>
      <c r="UCT311" s="685"/>
      <c r="UCU311" s="685"/>
      <c r="UCV311" s="685"/>
      <c r="UCW311" s="685"/>
      <c r="UCX311" s="685"/>
      <c r="UCY311" s="685"/>
      <c r="UCZ311" s="685"/>
      <c r="UDA311" s="685"/>
      <c r="UDB311" s="685"/>
      <c r="UDC311" s="685"/>
      <c r="UDD311" s="685"/>
      <c r="UDE311" s="685"/>
      <c r="UDF311" s="685"/>
      <c r="UDG311" s="685"/>
      <c r="UDH311" s="685"/>
      <c r="UDI311" s="685"/>
      <c r="UDJ311" s="685"/>
      <c r="UDK311" s="685"/>
      <c r="UDL311" s="685"/>
      <c r="UDM311" s="685"/>
      <c r="UDN311" s="685"/>
      <c r="UDO311" s="685"/>
      <c r="UDP311" s="685"/>
      <c r="UDQ311" s="685"/>
      <c r="UDR311" s="685"/>
      <c r="UDS311" s="685"/>
      <c r="UDT311" s="685"/>
      <c r="UDU311" s="685"/>
      <c r="UDV311" s="685"/>
      <c r="UDW311" s="685"/>
      <c r="UDX311" s="685"/>
      <c r="UDY311" s="685"/>
      <c r="UDZ311" s="685"/>
      <c r="UEA311" s="685"/>
      <c r="UEB311" s="685"/>
      <c r="UEC311" s="685"/>
      <c r="UED311" s="685"/>
      <c r="UEE311" s="685"/>
      <c r="UEF311" s="685"/>
      <c r="UEG311" s="685"/>
      <c r="UEH311" s="685"/>
      <c r="UEI311" s="685"/>
      <c r="UEJ311" s="685"/>
      <c r="UEK311" s="685"/>
      <c r="UEL311" s="685"/>
      <c r="UEM311" s="685"/>
      <c r="UEN311" s="685"/>
      <c r="UEO311" s="685"/>
      <c r="UEP311" s="685"/>
      <c r="UEQ311" s="685"/>
      <c r="UER311" s="685"/>
      <c r="UES311" s="685"/>
      <c r="UET311" s="685"/>
      <c r="UEU311" s="685"/>
      <c r="UEV311" s="685"/>
      <c r="UEW311" s="685"/>
      <c r="UEX311" s="685"/>
      <c r="UEY311" s="685"/>
      <c r="UEZ311" s="685"/>
      <c r="UFA311" s="685"/>
      <c r="UFB311" s="685"/>
      <c r="UFC311" s="685"/>
      <c r="UFD311" s="685"/>
      <c r="UFE311" s="685"/>
      <c r="UFF311" s="685"/>
      <c r="UFG311" s="685"/>
      <c r="UFH311" s="685"/>
      <c r="UFI311" s="685"/>
      <c r="UFJ311" s="685"/>
      <c r="UFK311" s="685"/>
      <c r="UFL311" s="685"/>
      <c r="UFM311" s="685"/>
      <c r="UFN311" s="685"/>
      <c r="UFO311" s="685"/>
      <c r="UFP311" s="685"/>
      <c r="UFQ311" s="685"/>
      <c r="UFR311" s="685"/>
      <c r="UFS311" s="685"/>
      <c r="UFT311" s="685"/>
      <c r="UFU311" s="685"/>
      <c r="UFV311" s="685"/>
      <c r="UFW311" s="685"/>
      <c r="UFX311" s="685"/>
      <c r="UFY311" s="685"/>
      <c r="UFZ311" s="685"/>
      <c r="UGA311" s="685"/>
      <c r="UGB311" s="685"/>
      <c r="UGC311" s="685"/>
      <c r="UGD311" s="685"/>
      <c r="UGE311" s="685"/>
      <c r="UGF311" s="685"/>
      <c r="UGG311" s="685"/>
      <c r="UGH311" s="685"/>
      <c r="UGI311" s="685"/>
      <c r="UGJ311" s="685"/>
      <c r="UGK311" s="685"/>
      <c r="UGL311" s="685"/>
      <c r="UGM311" s="685"/>
      <c r="UGN311" s="685"/>
      <c r="UGO311" s="685"/>
      <c r="UGP311" s="685"/>
      <c r="UGQ311" s="685"/>
      <c r="UGR311" s="685"/>
      <c r="UGS311" s="685"/>
      <c r="UGT311" s="685"/>
      <c r="UGU311" s="685"/>
      <c r="UGV311" s="685"/>
      <c r="UGW311" s="685"/>
      <c r="UGX311" s="685"/>
      <c r="UGY311" s="685"/>
      <c r="UGZ311" s="685"/>
      <c r="UHA311" s="685"/>
      <c r="UHB311" s="685"/>
      <c r="UHC311" s="685"/>
      <c r="UHD311" s="685"/>
      <c r="UHE311" s="685"/>
      <c r="UHF311" s="685"/>
      <c r="UHG311" s="685"/>
      <c r="UHH311" s="685"/>
      <c r="UHI311" s="685"/>
      <c r="UHJ311" s="685"/>
      <c r="UHK311" s="685"/>
      <c r="UHL311" s="685"/>
      <c r="UHM311" s="685"/>
      <c r="UHN311" s="685"/>
      <c r="UHO311" s="685"/>
      <c r="UHP311" s="685"/>
      <c r="UHQ311" s="685"/>
      <c r="UHR311" s="685"/>
      <c r="UHS311" s="685"/>
      <c r="UHT311" s="685"/>
      <c r="UHU311" s="685"/>
      <c r="UHV311" s="685"/>
      <c r="UHW311" s="685"/>
      <c r="UHX311" s="685"/>
      <c r="UHY311" s="685"/>
      <c r="UHZ311" s="685"/>
      <c r="UIA311" s="685"/>
      <c r="UIB311" s="685"/>
      <c r="UIC311" s="685"/>
      <c r="UID311" s="685"/>
      <c r="UIE311" s="685"/>
      <c r="UIF311" s="685"/>
      <c r="UIG311" s="685"/>
      <c r="UIH311" s="685"/>
      <c r="UII311" s="685"/>
      <c r="UIJ311" s="685"/>
      <c r="UIK311" s="685"/>
      <c r="UIL311" s="685"/>
      <c r="UIM311" s="685"/>
      <c r="UIN311" s="685"/>
      <c r="UIO311" s="685"/>
      <c r="UIP311" s="685"/>
      <c r="UIQ311" s="685"/>
      <c r="UIR311" s="685"/>
      <c r="UIS311" s="685"/>
      <c r="UIT311" s="685"/>
      <c r="UIU311" s="685"/>
      <c r="UIV311" s="685"/>
      <c r="UIW311" s="685"/>
      <c r="UIX311" s="685"/>
      <c r="UIY311" s="685"/>
      <c r="UIZ311" s="685"/>
      <c r="UJA311" s="685"/>
      <c r="UJB311" s="685"/>
      <c r="UJC311" s="685"/>
      <c r="UJD311" s="685"/>
      <c r="UJE311" s="685"/>
      <c r="UJF311" s="685"/>
      <c r="UJG311" s="685"/>
      <c r="UJH311" s="685"/>
      <c r="UJI311" s="685"/>
      <c r="UJJ311" s="685"/>
      <c r="UJK311" s="685"/>
      <c r="UJL311" s="685"/>
      <c r="UJM311" s="685"/>
      <c r="UJN311" s="685"/>
      <c r="UJO311" s="685"/>
      <c r="UJP311" s="685"/>
      <c r="UJQ311" s="685"/>
      <c r="UJR311" s="685"/>
      <c r="UJS311" s="685"/>
      <c r="UJT311" s="685"/>
      <c r="UJU311" s="685"/>
      <c r="UJV311" s="685"/>
      <c r="UJW311" s="685"/>
      <c r="UJX311" s="685"/>
      <c r="UJY311" s="685"/>
      <c r="UJZ311" s="685"/>
      <c r="UKA311" s="685"/>
      <c r="UKB311" s="685"/>
      <c r="UKC311" s="685"/>
      <c r="UKD311" s="685"/>
      <c r="UKE311" s="685"/>
      <c r="UKF311" s="685"/>
      <c r="UKG311" s="685"/>
      <c r="UKH311" s="685"/>
      <c r="UKI311" s="685"/>
      <c r="UKJ311" s="685"/>
      <c r="UKK311" s="685"/>
      <c r="UKL311" s="685"/>
      <c r="UKM311" s="685"/>
      <c r="UKN311" s="685"/>
      <c r="UKO311" s="685"/>
      <c r="UKP311" s="685"/>
      <c r="UKQ311" s="685"/>
      <c r="UKR311" s="685"/>
      <c r="UKS311" s="685"/>
      <c r="UKT311" s="685"/>
      <c r="UKU311" s="685"/>
      <c r="UKV311" s="685"/>
      <c r="UKW311" s="685"/>
      <c r="UKX311" s="685"/>
      <c r="UKY311" s="685"/>
      <c r="UKZ311" s="685"/>
      <c r="ULA311" s="685"/>
      <c r="ULB311" s="685"/>
      <c r="ULC311" s="685"/>
      <c r="ULD311" s="685"/>
      <c r="ULE311" s="685"/>
      <c r="ULF311" s="685"/>
      <c r="ULG311" s="685"/>
      <c r="ULH311" s="685"/>
      <c r="ULI311" s="685"/>
      <c r="ULJ311" s="685"/>
      <c r="ULK311" s="685"/>
      <c r="ULL311" s="685"/>
      <c r="ULM311" s="685"/>
      <c r="ULN311" s="685"/>
      <c r="ULO311" s="685"/>
      <c r="ULP311" s="685"/>
      <c r="ULQ311" s="685"/>
      <c r="ULR311" s="685"/>
      <c r="ULS311" s="685"/>
      <c r="ULT311" s="685"/>
      <c r="ULU311" s="685"/>
      <c r="ULV311" s="685"/>
      <c r="ULW311" s="685"/>
      <c r="ULX311" s="685"/>
      <c r="ULY311" s="685"/>
      <c r="ULZ311" s="685"/>
      <c r="UMA311" s="685"/>
      <c r="UMB311" s="685"/>
      <c r="UMC311" s="685"/>
      <c r="UMD311" s="685"/>
      <c r="UME311" s="685"/>
      <c r="UMF311" s="685"/>
      <c r="UMG311" s="685"/>
      <c r="UMH311" s="685"/>
      <c r="UMI311" s="685"/>
      <c r="UMJ311" s="685"/>
      <c r="UMK311" s="685"/>
      <c r="UML311" s="685"/>
      <c r="UMM311" s="685"/>
      <c r="UMN311" s="685"/>
      <c r="UMO311" s="685"/>
      <c r="UMP311" s="685"/>
      <c r="UMQ311" s="685"/>
      <c r="UMR311" s="685"/>
      <c r="UMS311" s="685"/>
      <c r="UMT311" s="685"/>
      <c r="UMU311" s="685"/>
      <c r="UMV311" s="685"/>
      <c r="UMW311" s="685"/>
      <c r="UMX311" s="685"/>
      <c r="UMY311" s="685"/>
      <c r="UMZ311" s="685"/>
      <c r="UNA311" s="685"/>
      <c r="UNB311" s="685"/>
      <c r="UNC311" s="685"/>
      <c r="UND311" s="685"/>
      <c r="UNE311" s="685"/>
      <c r="UNF311" s="685"/>
      <c r="UNG311" s="685"/>
      <c r="UNH311" s="685"/>
      <c r="UNI311" s="685"/>
      <c r="UNJ311" s="685"/>
      <c r="UNK311" s="685"/>
      <c r="UNL311" s="685"/>
      <c r="UNM311" s="685"/>
      <c r="UNN311" s="685"/>
      <c r="UNO311" s="685"/>
      <c r="UNP311" s="685"/>
      <c r="UNQ311" s="685"/>
      <c r="UNR311" s="685"/>
      <c r="UNS311" s="685"/>
      <c r="UNT311" s="685"/>
      <c r="UNU311" s="685"/>
      <c r="UNV311" s="685"/>
      <c r="UNW311" s="685"/>
      <c r="UNX311" s="685"/>
      <c r="UNY311" s="685"/>
      <c r="UNZ311" s="685"/>
      <c r="UOA311" s="685"/>
      <c r="UOB311" s="685"/>
      <c r="UOC311" s="685"/>
      <c r="UOD311" s="685"/>
      <c r="UOE311" s="685"/>
      <c r="UOF311" s="685"/>
      <c r="UOG311" s="685"/>
      <c r="UOH311" s="685"/>
      <c r="UOI311" s="685"/>
      <c r="UOJ311" s="685"/>
      <c r="UOK311" s="685"/>
      <c r="UOL311" s="685"/>
      <c r="UOM311" s="685"/>
      <c r="UON311" s="685"/>
      <c r="UOO311" s="685"/>
      <c r="UOP311" s="685"/>
      <c r="UOQ311" s="685"/>
      <c r="UOR311" s="685"/>
      <c r="UOS311" s="685"/>
      <c r="UOT311" s="685"/>
      <c r="UOU311" s="685"/>
      <c r="UOV311" s="685"/>
      <c r="UOW311" s="685"/>
      <c r="UOX311" s="685"/>
      <c r="UOY311" s="685"/>
      <c r="UOZ311" s="685"/>
      <c r="UPA311" s="685"/>
      <c r="UPB311" s="685"/>
      <c r="UPC311" s="685"/>
      <c r="UPD311" s="685"/>
      <c r="UPE311" s="685"/>
      <c r="UPF311" s="685"/>
      <c r="UPG311" s="685"/>
      <c r="UPH311" s="685"/>
      <c r="UPI311" s="685"/>
      <c r="UPJ311" s="685"/>
      <c r="UPK311" s="685"/>
      <c r="UPL311" s="685"/>
      <c r="UPM311" s="685"/>
      <c r="UPN311" s="685"/>
      <c r="UPO311" s="685"/>
      <c r="UPP311" s="685"/>
      <c r="UPQ311" s="685"/>
      <c r="UPR311" s="685"/>
      <c r="UPS311" s="685"/>
      <c r="UPT311" s="685"/>
      <c r="UPU311" s="685"/>
      <c r="UPV311" s="685"/>
      <c r="UPW311" s="685"/>
      <c r="UPX311" s="685"/>
      <c r="UPY311" s="685"/>
      <c r="UPZ311" s="685"/>
      <c r="UQA311" s="685"/>
      <c r="UQB311" s="685"/>
      <c r="UQC311" s="685"/>
      <c r="UQD311" s="685"/>
      <c r="UQE311" s="685"/>
      <c r="UQF311" s="685"/>
      <c r="UQG311" s="685"/>
      <c r="UQH311" s="685"/>
      <c r="UQI311" s="685"/>
      <c r="UQJ311" s="685"/>
      <c r="UQK311" s="685"/>
      <c r="UQL311" s="685"/>
      <c r="UQM311" s="685"/>
      <c r="UQN311" s="685"/>
      <c r="UQO311" s="685"/>
      <c r="UQP311" s="685"/>
      <c r="UQQ311" s="685"/>
      <c r="UQR311" s="685"/>
      <c r="UQS311" s="685"/>
      <c r="UQT311" s="685"/>
      <c r="UQU311" s="685"/>
      <c r="UQV311" s="685"/>
      <c r="UQW311" s="685"/>
      <c r="UQX311" s="685"/>
      <c r="UQY311" s="685"/>
      <c r="UQZ311" s="685"/>
      <c r="URA311" s="685"/>
      <c r="URB311" s="685"/>
      <c r="URC311" s="685"/>
      <c r="URD311" s="685"/>
      <c r="URE311" s="685"/>
      <c r="URF311" s="685"/>
      <c r="URG311" s="685"/>
      <c r="URH311" s="685"/>
      <c r="URI311" s="685"/>
      <c r="URJ311" s="685"/>
      <c r="URK311" s="685"/>
      <c r="URL311" s="685"/>
      <c r="URM311" s="685"/>
      <c r="URN311" s="685"/>
      <c r="URO311" s="685"/>
      <c r="URP311" s="685"/>
      <c r="URQ311" s="685"/>
      <c r="URR311" s="685"/>
      <c r="URS311" s="685"/>
      <c r="URT311" s="685"/>
      <c r="URU311" s="685"/>
      <c r="URV311" s="685"/>
      <c r="URW311" s="685"/>
      <c r="URX311" s="685"/>
      <c r="URY311" s="685"/>
      <c r="URZ311" s="685"/>
      <c r="USA311" s="685"/>
      <c r="USB311" s="685"/>
      <c r="USC311" s="685"/>
      <c r="USD311" s="685"/>
      <c r="USE311" s="685"/>
      <c r="USF311" s="685"/>
      <c r="USG311" s="685"/>
      <c r="USH311" s="685"/>
      <c r="USI311" s="685"/>
      <c r="USJ311" s="685"/>
      <c r="USK311" s="685"/>
      <c r="USL311" s="685"/>
      <c r="USM311" s="685"/>
      <c r="USN311" s="685"/>
      <c r="USO311" s="685"/>
      <c r="USP311" s="685"/>
      <c r="USQ311" s="685"/>
      <c r="USR311" s="685"/>
      <c r="USS311" s="685"/>
      <c r="UST311" s="685"/>
      <c r="USU311" s="685"/>
      <c r="USV311" s="685"/>
      <c r="USW311" s="685"/>
      <c r="USX311" s="685"/>
      <c r="USY311" s="685"/>
      <c r="USZ311" s="685"/>
      <c r="UTA311" s="685"/>
      <c r="UTB311" s="685"/>
      <c r="UTC311" s="685"/>
      <c r="UTD311" s="685"/>
      <c r="UTE311" s="685"/>
      <c r="UTF311" s="685"/>
      <c r="UTG311" s="685"/>
      <c r="UTH311" s="685"/>
      <c r="UTI311" s="685"/>
      <c r="UTJ311" s="685"/>
      <c r="UTK311" s="685"/>
      <c r="UTL311" s="685"/>
      <c r="UTM311" s="685"/>
      <c r="UTN311" s="685"/>
      <c r="UTO311" s="685"/>
      <c r="UTP311" s="685"/>
      <c r="UTQ311" s="685"/>
      <c r="UTR311" s="685"/>
      <c r="UTS311" s="685"/>
      <c r="UTT311" s="685"/>
      <c r="UTU311" s="685"/>
      <c r="UTV311" s="685"/>
      <c r="UTW311" s="685"/>
      <c r="UTX311" s="685"/>
      <c r="UTY311" s="685"/>
      <c r="UTZ311" s="685"/>
      <c r="UUA311" s="685"/>
      <c r="UUB311" s="685"/>
      <c r="UUC311" s="685"/>
      <c r="UUD311" s="685"/>
      <c r="UUE311" s="685"/>
      <c r="UUF311" s="685"/>
      <c r="UUG311" s="685"/>
      <c r="UUH311" s="685"/>
      <c r="UUI311" s="685"/>
      <c r="UUJ311" s="685"/>
      <c r="UUK311" s="685"/>
      <c r="UUL311" s="685"/>
      <c r="UUM311" s="685"/>
      <c r="UUN311" s="685"/>
      <c r="UUO311" s="685"/>
      <c r="UUP311" s="685"/>
      <c r="UUQ311" s="685"/>
      <c r="UUR311" s="685"/>
      <c r="UUS311" s="685"/>
      <c r="UUT311" s="685"/>
      <c r="UUU311" s="685"/>
      <c r="UUV311" s="685"/>
      <c r="UUW311" s="685"/>
      <c r="UUX311" s="685"/>
      <c r="UUY311" s="685"/>
      <c r="UUZ311" s="685"/>
      <c r="UVA311" s="685"/>
      <c r="UVB311" s="685"/>
      <c r="UVC311" s="685"/>
      <c r="UVD311" s="685"/>
      <c r="UVE311" s="685"/>
      <c r="UVF311" s="685"/>
      <c r="UVG311" s="685"/>
      <c r="UVH311" s="685"/>
      <c r="UVI311" s="685"/>
      <c r="UVJ311" s="685"/>
      <c r="UVK311" s="685"/>
      <c r="UVL311" s="685"/>
      <c r="UVM311" s="685"/>
      <c r="UVN311" s="685"/>
      <c r="UVO311" s="685"/>
      <c r="UVP311" s="685"/>
      <c r="UVQ311" s="685"/>
      <c r="UVR311" s="685"/>
      <c r="UVS311" s="685"/>
      <c r="UVT311" s="685"/>
      <c r="UVU311" s="685"/>
      <c r="UVV311" s="685"/>
      <c r="UVW311" s="685"/>
      <c r="UVX311" s="685"/>
      <c r="UVY311" s="685"/>
      <c r="UVZ311" s="685"/>
      <c r="UWA311" s="685"/>
      <c r="UWB311" s="685"/>
      <c r="UWC311" s="685"/>
      <c r="UWD311" s="685"/>
      <c r="UWE311" s="685"/>
      <c r="UWF311" s="685"/>
      <c r="UWG311" s="685"/>
      <c r="UWH311" s="685"/>
      <c r="UWI311" s="685"/>
      <c r="UWJ311" s="685"/>
      <c r="UWK311" s="685"/>
      <c r="UWL311" s="685"/>
      <c r="UWM311" s="685"/>
      <c r="UWN311" s="685"/>
      <c r="UWO311" s="685"/>
      <c r="UWP311" s="685"/>
      <c r="UWQ311" s="685"/>
      <c r="UWR311" s="685"/>
      <c r="UWS311" s="685"/>
      <c r="UWT311" s="685"/>
      <c r="UWU311" s="685"/>
      <c r="UWV311" s="685"/>
      <c r="UWW311" s="685"/>
      <c r="UWX311" s="685"/>
      <c r="UWY311" s="685"/>
      <c r="UWZ311" s="685"/>
      <c r="UXA311" s="685"/>
      <c r="UXB311" s="685"/>
      <c r="UXC311" s="685"/>
      <c r="UXD311" s="685"/>
      <c r="UXE311" s="685"/>
      <c r="UXF311" s="685"/>
      <c r="UXG311" s="685"/>
      <c r="UXH311" s="685"/>
      <c r="UXI311" s="685"/>
      <c r="UXJ311" s="685"/>
      <c r="UXK311" s="685"/>
      <c r="UXL311" s="685"/>
      <c r="UXM311" s="685"/>
      <c r="UXN311" s="685"/>
      <c r="UXO311" s="685"/>
      <c r="UXP311" s="685"/>
      <c r="UXQ311" s="685"/>
      <c r="UXR311" s="685"/>
      <c r="UXS311" s="685"/>
      <c r="UXT311" s="685"/>
      <c r="UXU311" s="685"/>
      <c r="UXV311" s="685"/>
      <c r="UXW311" s="685"/>
      <c r="UXX311" s="685"/>
      <c r="UXY311" s="685"/>
      <c r="UXZ311" s="685"/>
      <c r="UYA311" s="685"/>
      <c r="UYB311" s="685"/>
      <c r="UYC311" s="685"/>
      <c r="UYD311" s="685"/>
      <c r="UYE311" s="685"/>
      <c r="UYF311" s="685"/>
      <c r="UYG311" s="685"/>
      <c r="UYH311" s="685"/>
      <c r="UYI311" s="685"/>
      <c r="UYJ311" s="685"/>
      <c r="UYK311" s="685"/>
      <c r="UYL311" s="685"/>
      <c r="UYM311" s="685"/>
      <c r="UYN311" s="685"/>
      <c r="UYO311" s="685"/>
      <c r="UYP311" s="685"/>
      <c r="UYQ311" s="685"/>
      <c r="UYR311" s="685"/>
      <c r="UYS311" s="685"/>
      <c r="UYT311" s="685"/>
      <c r="UYU311" s="685"/>
      <c r="UYV311" s="685"/>
      <c r="UYW311" s="685"/>
      <c r="UYX311" s="685"/>
      <c r="UYY311" s="685"/>
      <c r="UYZ311" s="685"/>
      <c r="UZA311" s="685"/>
      <c r="UZB311" s="685"/>
      <c r="UZC311" s="685"/>
      <c r="UZD311" s="685"/>
      <c r="UZE311" s="685"/>
      <c r="UZF311" s="685"/>
      <c r="UZG311" s="685"/>
      <c r="UZH311" s="685"/>
      <c r="UZI311" s="685"/>
      <c r="UZJ311" s="685"/>
      <c r="UZK311" s="685"/>
      <c r="UZL311" s="685"/>
      <c r="UZM311" s="685"/>
      <c r="UZN311" s="685"/>
      <c r="UZO311" s="685"/>
      <c r="UZP311" s="685"/>
      <c r="UZQ311" s="685"/>
      <c r="UZR311" s="685"/>
      <c r="UZS311" s="685"/>
      <c r="UZT311" s="685"/>
      <c r="UZU311" s="685"/>
      <c r="UZV311" s="685"/>
      <c r="UZW311" s="685"/>
      <c r="UZX311" s="685"/>
      <c r="UZY311" s="685"/>
      <c r="UZZ311" s="685"/>
      <c r="VAA311" s="685"/>
      <c r="VAB311" s="685"/>
      <c r="VAC311" s="685"/>
      <c r="VAD311" s="685"/>
      <c r="VAE311" s="685"/>
      <c r="VAF311" s="685"/>
      <c r="VAG311" s="685"/>
      <c r="VAH311" s="685"/>
      <c r="VAI311" s="685"/>
      <c r="VAJ311" s="685"/>
      <c r="VAK311" s="685"/>
      <c r="VAL311" s="685"/>
      <c r="VAM311" s="685"/>
      <c r="VAN311" s="685"/>
      <c r="VAO311" s="685"/>
      <c r="VAP311" s="685"/>
      <c r="VAQ311" s="685"/>
      <c r="VAR311" s="685"/>
      <c r="VAS311" s="685"/>
      <c r="VAT311" s="685"/>
      <c r="VAU311" s="685"/>
      <c r="VAV311" s="685"/>
      <c r="VAW311" s="685"/>
      <c r="VAX311" s="685"/>
      <c r="VAY311" s="685"/>
      <c r="VAZ311" s="685"/>
      <c r="VBA311" s="685"/>
      <c r="VBB311" s="685"/>
      <c r="VBC311" s="685"/>
      <c r="VBD311" s="685"/>
      <c r="VBE311" s="685"/>
      <c r="VBF311" s="685"/>
      <c r="VBG311" s="685"/>
      <c r="VBH311" s="685"/>
      <c r="VBI311" s="685"/>
      <c r="VBJ311" s="685"/>
      <c r="VBK311" s="685"/>
      <c r="VBL311" s="685"/>
      <c r="VBM311" s="685"/>
      <c r="VBN311" s="685"/>
      <c r="VBO311" s="685"/>
      <c r="VBP311" s="685"/>
      <c r="VBQ311" s="685"/>
      <c r="VBR311" s="685"/>
      <c r="VBS311" s="685"/>
      <c r="VBT311" s="685"/>
      <c r="VBU311" s="685"/>
      <c r="VBV311" s="685"/>
      <c r="VBW311" s="685"/>
      <c r="VBX311" s="685"/>
      <c r="VBY311" s="685"/>
      <c r="VBZ311" s="685"/>
      <c r="VCA311" s="685"/>
      <c r="VCB311" s="685"/>
      <c r="VCC311" s="685"/>
      <c r="VCD311" s="685"/>
      <c r="VCE311" s="685"/>
      <c r="VCF311" s="685"/>
      <c r="VCG311" s="685"/>
      <c r="VCH311" s="685"/>
      <c r="VCI311" s="685"/>
      <c r="VCJ311" s="685"/>
      <c r="VCK311" s="685"/>
      <c r="VCL311" s="685"/>
      <c r="VCM311" s="685"/>
      <c r="VCN311" s="685"/>
      <c r="VCO311" s="685"/>
      <c r="VCP311" s="685"/>
      <c r="VCQ311" s="685"/>
      <c r="VCR311" s="685"/>
      <c r="VCS311" s="685"/>
      <c r="VCT311" s="685"/>
      <c r="VCU311" s="685"/>
      <c r="VCV311" s="685"/>
      <c r="VCW311" s="685"/>
      <c r="VCX311" s="685"/>
      <c r="VCY311" s="685"/>
      <c r="VCZ311" s="685"/>
      <c r="VDA311" s="685"/>
      <c r="VDB311" s="685"/>
      <c r="VDC311" s="685"/>
      <c r="VDD311" s="685"/>
      <c r="VDE311" s="685"/>
      <c r="VDF311" s="685"/>
      <c r="VDG311" s="685"/>
      <c r="VDH311" s="685"/>
      <c r="VDI311" s="685"/>
      <c r="VDJ311" s="685"/>
      <c r="VDK311" s="685"/>
      <c r="VDL311" s="685"/>
      <c r="VDM311" s="685"/>
      <c r="VDN311" s="685"/>
      <c r="VDO311" s="685"/>
      <c r="VDP311" s="685"/>
      <c r="VDQ311" s="685"/>
      <c r="VDR311" s="685"/>
      <c r="VDS311" s="685"/>
      <c r="VDT311" s="685"/>
      <c r="VDU311" s="685"/>
      <c r="VDV311" s="685"/>
      <c r="VDW311" s="685"/>
      <c r="VDX311" s="685"/>
      <c r="VDY311" s="685"/>
      <c r="VDZ311" s="685"/>
      <c r="VEA311" s="685"/>
      <c r="VEB311" s="685"/>
      <c r="VEC311" s="685"/>
      <c r="VED311" s="685"/>
      <c r="VEE311" s="685"/>
      <c r="VEF311" s="685"/>
      <c r="VEG311" s="685"/>
      <c r="VEH311" s="685"/>
      <c r="VEI311" s="685"/>
      <c r="VEJ311" s="685"/>
      <c r="VEK311" s="685"/>
      <c r="VEL311" s="685"/>
      <c r="VEM311" s="685"/>
      <c r="VEN311" s="685"/>
      <c r="VEO311" s="685"/>
      <c r="VEP311" s="685"/>
      <c r="VEQ311" s="685"/>
      <c r="VER311" s="685"/>
      <c r="VES311" s="685"/>
      <c r="VET311" s="685"/>
      <c r="VEU311" s="685"/>
      <c r="VEV311" s="685"/>
      <c r="VEW311" s="685"/>
      <c r="VEX311" s="685"/>
      <c r="VEY311" s="685"/>
      <c r="VEZ311" s="685"/>
      <c r="VFA311" s="685"/>
      <c r="VFB311" s="685"/>
      <c r="VFC311" s="685"/>
      <c r="VFD311" s="685"/>
      <c r="VFE311" s="685"/>
      <c r="VFF311" s="685"/>
      <c r="VFG311" s="685"/>
      <c r="VFH311" s="685"/>
      <c r="VFI311" s="685"/>
      <c r="VFJ311" s="685"/>
      <c r="VFK311" s="685"/>
      <c r="VFL311" s="685"/>
      <c r="VFM311" s="685"/>
      <c r="VFN311" s="685"/>
      <c r="VFO311" s="685"/>
      <c r="VFP311" s="685"/>
      <c r="VFQ311" s="685"/>
      <c r="VFR311" s="685"/>
      <c r="VFS311" s="685"/>
      <c r="VFT311" s="685"/>
      <c r="VFU311" s="685"/>
      <c r="VFV311" s="685"/>
      <c r="VFW311" s="685"/>
      <c r="VFX311" s="685"/>
      <c r="VFY311" s="685"/>
      <c r="VFZ311" s="685"/>
      <c r="VGA311" s="685"/>
      <c r="VGB311" s="685"/>
      <c r="VGC311" s="685"/>
      <c r="VGD311" s="685"/>
      <c r="VGE311" s="685"/>
      <c r="VGF311" s="685"/>
      <c r="VGG311" s="685"/>
      <c r="VGH311" s="685"/>
      <c r="VGI311" s="685"/>
      <c r="VGJ311" s="685"/>
      <c r="VGK311" s="685"/>
      <c r="VGL311" s="685"/>
      <c r="VGM311" s="685"/>
      <c r="VGN311" s="685"/>
      <c r="VGO311" s="685"/>
      <c r="VGP311" s="685"/>
      <c r="VGQ311" s="685"/>
      <c r="VGR311" s="685"/>
      <c r="VGS311" s="685"/>
      <c r="VGT311" s="685"/>
      <c r="VGU311" s="685"/>
      <c r="VGV311" s="685"/>
      <c r="VGW311" s="685"/>
      <c r="VGX311" s="685"/>
      <c r="VGY311" s="685"/>
      <c r="VGZ311" s="685"/>
      <c r="VHA311" s="685"/>
      <c r="VHB311" s="685"/>
      <c r="VHC311" s="685"/>
      <c r="VHD311" s="685"/>
      <c r="VHE311" s="685"/>
      <c r="VHF311" s="685"/>
      <c r="VHG311" s="685"/>
      <c r="VHH311" s="685"/>
      <c r="VHI311" s="685"/>
      <c r="VHJ311" s="685"/>
      <c r="VHK311" s="685"/>
      <c r="VHL311" s="685"/>
      <c r="VHM311" s="685"/>
      <c r="VHN311" s="685"/>
      <c r="VHO311" s="685"/>
      <c r="VHP311" s="685"/>
      <c r="VHQ311" s="685"/>
      <c r="VHR311" s="685"/>
      <c r="VHS311" s="685"/>
      <c r="VHT311" s="685"/>
      <c r="VHU311" s="685"/>
      <c r="VHV311" s="685"/>
      <c r="VHW311" s="685"/>
      <c r="VHX311" s="685"/>
      <c r="VHY311" s="685"/>
      <c r="VHZ311" s="685"/>
      <c r="VIA311" s="685"/>
      <c r="VIB311" s="685"/>
      <c r="VIC311" s="685"/>
      <c r="VID311" s="685"/>
      <c r="VIE311" s="685"/>
      <c r="VIF311" s="685"/>
      <c r="VIG311" s="685"/>
      <c r="VIH311" s="685"/>
      <c r="VII311" s="685"/>
      <c r="VIJ311" s="685"/>
      <c r="VIK311" s="685"/>
      <c r="VIL311" s="685"/>
      <c r="VIM311" s="685"/>
      <c r="VIN311" s="685"/>
      <c r="VIO311" s="685"/>
      <c r="VIP311" s="685"/>
      <c r="VIQ311" s="685"/>
      <c r="VIR311" s="685"/>
      <c r="VIS311" s="685"/>
      <c r="VIT311" s="685"/>
      <c r="VIU311" s="685"/>
      <c r="VIV311" s="685"/>
      <c r="VIW311" s="685"/>
      <c r="VIX311" s="685"/>
      <c r="VIY311" s="685"/>
      <c r="VIZ311" s="685"/>
      <c r="VJA311" s="685"/>
      <c r="VJB311" s="685"/>
      <c r="VJC311" s="685"/>
      <c r="VJD311" s="685"/>
      <c r="VJE311" s="685"/>
      <c r="VJF311" s="685"/>
      <c r="VJG311" s="685"/>
      <c r="VJH311" s="685"/>
      <c r="VJI311" s="685"/>
      <c r="VJJ311" s="685"/>
      <c r="VJK311" s="685"/>
      <c r="VJL311" s="685"/>
      <c r="VJM311" s="685"/>
      <c r="VJN311" s="685"/>
      <c r="VJO311" s="685"/>
      <c r="VJP311" s="685"/>
      <c r="VJQ311" s="685"/>
      <c r="VJR311" s="685"/>
      <c r="VJS311" s="685"/>
      <c r="VJT311" s="685"/>
      <c r="VJU311" s="685"/>
      <c r="VJV311" s="685"/>
      <c r="VJW311" s="685"/>
      <c r="VJX311" s="685"/>
      <c r="VJY311" s="685"/>
      <c r="VJZ311" s="685"/>
      <c r="VKA311" s="685"/>
      <c r="VKB311" s="685"/>
      <c r="VKC311" s="685"/>
      <c r="VKD311" s="685"/>
      <c r="VKE311" s="685"/>
      <c r="VKF311" s="685"/>
      <c r="VKG311" s="685"/>
      <c r="VKH311" s="685"/>
      <c r="VKI311" s="685"/>
      <c r="VKJ311" s="685"/>
      <c r="VKK311" s="685"/>
      <c r="VKL311" s="685"/>
      <c r="VKM311" s="685"/>
      <c r="VKN311" s="685"/>
      <c r="VKO311" s="685"/>
      <c r="VKP311" s="685"/>
      <c r="VKQ311" s="685"/>
      <c r="VKR311" s="685"/>
      <c r="VKS311" s="685"/>
      <c r="VKT311" s="685"/>
      <c r="VKU311" s="685"/>
      <c r="VKV311" s="685"/>
      <c r="VKW311" s="685"/>
      <c r="VKX311" s="685"/>
      <c r="VKY311" s="685"/>
      <c r="VKZ311" s="685"/>
      <c r="VLA311" s="685"/>
      <c r="VLB311" s="685"/>
      <c r="VLC311" s="685"/>
      <c r="VLD311" s="685"/>
      <c r="VLE311" s="685"/>
      <c r="VLF311" s="685"/>
      <c r="VLG311" s="685"/>
      <c r="VLH311" s="685"/>
      <c r="VLI311" s="685"/>
      <c r="VLJ311" s="685"/>
      <c r="VLK311" s="685"/>
      <c r="VLL311" s="685"/>
      <c r="VLM311" s="685"/>
      <c r="VLN311" s="685"/>
      <c r="VLO311" s="685"/>
      <c r="VLP311" s="685"/>
      <c r="VLQ311" s="685"/>
      <c r="VLR311" s="685"/>
      <c r="VLS311" s="685"/>
      <c r="VLT311" s="685"/>
      <c r="VLU311" s="685"/>
      <c r="VLV311" s="685"/>
      <c r="VLW311" s="685"/>
      <c r="VLX311" s="685"/>
      <c r="VLY311" s="685"/>
      <c r="VLZ311" s="685"/>
      <c r="VMA311" s="685"/>
      <c r="VMB311" s="685"/>
      <c r="VMC311" s="685"/>
      <c r="VMD311" s="685"/>
      <c r="VME311" s="685"/>
      <c r="VMF311" s="685"/>
      <c r="VMG311" s="685"/>
      <c r="VMH311" s="685"/>
      <c r="VMI311" s="685"/>
      <c r="VMJ311" s="685"/>
      <c r="VMK311" s="685"/>
      <c r="VML311" s="685"/>
      <c r="VMM311" s="685"/>
      <c r="VMN311" s="685"/>
      <c r="VMO311" s="685"/>
      <c r="VMP311" s="685"/>
      <c r="VMQ311" s="685"/>
      <c r="VMR311" s="685"/>
      <c r="VMS311" s="685"/>
      <c r="VMT311" s="685"/>
      <c r="VMU311" s="685"/>
      <c r="VMV311" s="685"/>
      <c r="VMW311" s="685"/>
      <c r="VMX311" s="685"/>
      <c r="VMY311" s="685"/>
      <c r="VMZ311" s="685"/>
      <c r="VNA311" s="685"/>
      <c r="VNB311" s="685"/>
      <c r="VNC311" s="685"/>
      <c r="VND311" s="685"/>
      <c r="VNE311" s="685"/>
      <c r="VNF311" s="685"/>
      <c r="VNG311" s="685"/>
      <c r="VNH311" s="685"/>
      <c r="VNI311" s="685"/>
      <c r="VNJ311" s="685"/>
      <c r="VNK311" s="685"/>
      <c r="VNL311" s="685"/>
      <c r="VNM311" s="685"/>
      <c r="VNN311" s="685"/>
      <c r="VNO311" s="685"/>
      <c r="VNP311" s="685"/>
      <c r="VNQ311" s="685"/>
      <c r="VNR311" s="685"/>
      <c r="VNS311" s="685"/>
      <c r="VNT311" s="685"/>
      <c r="VNU311" s="685"/>
      <c r="VNV311" s="685"/>
      <c r="VNW311" s="685"/>
      <c r="VNX311" s="685"/>
      <c r="VNY311" s="685"/>
      <c r="VNZ311" s="685"/>
      <c r="VOA311" s="685"/>
      <c r="VOB311" s="685"/>
      <c r="VOC311" s="685"/>
      <c r="VOD311" s="685"/>
      <c r="VOE311" s="685"/>
      <c r="VOF311" s="685"/>
      <c r="VOG311" s="685"/>
      <c r="VOH311" s="685"/>
      <c r="VOI311" s="685"/>
      <c r="VOJ311" s="685"/>
      <c r="VOK311" s="685"/>
      <c r="VOL311" s="685"/>
      <c r="VOM311" s="685"/>
      <c r="VON311" s="685"/>
      <c r="VOO311" s="685"/>
      <c r="VOP311" s="685"/>
      <c r="VOQ311" s="685"/>
      <c r="VOR311" s="685"/>
      <c r="VOS311" s="685"/>
      <c r="VOT311" s="685"/>
      <c r="VOU311" s="685"/>
      <c r="VOV311" s="685"/>
      <c r="VOW311" s="685"/>
      <c r="VOX311" s="685"/>
      <c r="VOY311" s="685"/>
      <c r="VOZ311" s="685"/>
      <c r="VPA311" s="685"/>
      <c r="VPB311" s="685"/>
      <c r="VPC311" s="685"/>
      <c r="VPD311" s="685"/>
      <c r="VPE311" s="685"/>
      <c r="VPF311" s="685"/>
      <c r="VPG311" s="685"/>
      <c r="VPH311" s="685"/>
      <c r="VPI311" s="685"/>
      <c r="VPJ311" s="685"/>
      <c r="VPK311" s="685"/>
      <c r="VPL311" s="685"/>
      <c r="VPM311" s="685"/>
      <c r="VPN311" s="685"/>
      <c r="VPO311" s="685"/>
      <c r="VPP311" s="685"/>
      <c r="VPQ311" s="685"/>
      <c r="VPR311" s="685"/>
      <c r="VPS311" s="685"/>
      <c r="VPT311" s="685"/>
      <c r="VPU311" s="685"/>
      <c r="VPV311" s="685"/>
      <c r="VPW311" s="685"/>
      <c r="VPX311" s="685"/>
      <c r="VPY311" s="685"/>
      <c r="VPZ311" s="685"/>
      <c r="VQA311" s="685"/>
      <c r="VQB311" s="685"/>
      <c r="VQC311" s="685"/>
      <c r="VQD311" s="685"/>
      <c r="VQE311" s="685"/>
      <c r="VQF311" s="685"/>
      <c r="VQG311" s="685"/>
      <c r="VQH311" s="685"/>
      <c r="VQI311" s="685"/>
      <c r="VQJ311" s="685"/>
      <c r="VQK311" s="685"/>
      <c r="VQL311" s="685"/>
      <c r="VQM311" s="685"/>
      <c r="VQN311" s="685"/>
      <c r="VQO311" s="685"/>
      <c r="VQP311" s="685"/>
      <c r="VQQ311" s="685"/>
      <c r="VQR311" s="685"/>
      <c r="VQS311" s="685"/>
      <c r="VQT311" s="685"/>
      <c r="VQU311" s="685"/>
      <c r="VQV311" s="685"/>
      <c r="VQW311" s="685"/>
      <c r="VQX311" s="685"/>
      <c r="VQY311" s="685"/>
      <c r="VQZ311" s="685"/>
      <c r="VRA311" s="685"/>
      <c r="VRB311" s="685"/>
      <c r="VRC311" s="685"/>
      <c r="VRD311" s="685"/>
      <c r="VRE311" s="685"/>
      <c r="VRF311" s="685"/>
      <c r="VRG311" s="685"/>
      <c r="VRH311" s="685"/>
      <c r="VRI311" s="685"/>
      <c r="VRJ311" s="685"/>
      <c r="VRK311" s="685"/>
      <c r="VRL311" s="685"/>
      <c r="VRM311" s="685"/>
      <c r="VRN311" s="685"/>
      <c r="VRO311" s="685"/>
      <c r="VRP311" s="685"/>
      <c r="VRQ311" s="685"/>
      <c r="VRR311" s="685"/>
      <c r="VRS311" s="685"/>
      <c r="VRT311" s="685"/>
      <c r="VRU311" s="685"/>
      <c r="VRV311" s="685"/>
      <c r="VRW311" s="685"/>
      <c r="VRX311" s="685"/>
      <c r="VRY311" s="685"/>
      <c r="VRZ311" s="685"/>
      <c r="VSA311" s="685"/>
      <c r="VSB311" s="685"/>
      <c r="VSC311" s="685"/>
      <c r="VSD311" s="685"/>
      <c r="VSE311" s="685"/>
      <c r="VSF311" s="685"/>
      <c r="VSG311" s="685"/>
      <c r="VSH311" s="685"/>
      <c r="VSI311" s="685"/>
      <c r="VSJ311" s="685"/>
      <c r="VSK311" s="685"/>
      <c r="VSL311" s="685"/>
      <c r="VSM311" s="685"/>
      <c r="VSN311" s="685"/>
      <c r="VSO311" s="685"/>
      <c r="VSP311" s="685"/>
      <c r="VSQ311" s="685"/>
      <c r="VSR311" s="685"/>
      <c r="VSS311" s="685"/>
      <c r="VST311" s="685"/>
      <c r="VSU311" s="685"/>
      <c r="VSV311" s="685"/>
      <c r="VSW311" s="685"/>
      <c r="VSX311" s="685"/>
      <c r="VSY311" s="685"/>
      <c r="VSZ311" s="685"/>
      <c r="VTA311" s="685"/>
      <c r="VTB311" s="685"/>
      <c r="VTC311" s="685"/>
      <c r="VTD311" s="685"/>
      <c r="VTE311" s="685"/>
      <c r="VTF311" s="685"/>
      <c r="VTG311" s="685"/>
      <c r="VTH311" s="685"/>
      <c r="VTI311" s="685"/>
      <c r="VTJ311" s="685"/>
      <c r="VTK311" s="685"/>
      <c r="VTL311" s="685"/>
      <c r="VTM311" s="685"/>
      <c r="VTN311" s="685"/>
      <c r="VTO311" s="685"/>
      <c r="VTP311" s="685"/>
      <c r="VTQ311" s="685"/>
      <c r="VTR311" s="685"/>
      <c r="VTS311" s="685"/>
      <c r="VTT311" s="685"/>
      <c r="VTU311" s="685"/>
      <c r="VTV311" s="685"/>
      <c r="VTW311" s="685"/>
      <c r="VTX311" s="685"/>
      <c r="VTY311" s="685"/>
      <c r="VTZ311" s="685"/>
      <c r="VUA311" s="685"/>
      <c r="VUB311" s="685"/>
      <c r="VUC311" s="685"/>
      <c r="VUD311" s="685"/>
      <c r="VUE311" s="685"/>
      <c r="VUF311" s="685"/>
      <c r="VUG311" s="685"/>
      <c r="VUH311" s="685"/>
      <c r="VUI311" s="685"/>
      <c r="VUJ311" s="685"/>
      <c r="VUK311" s="685"/>
      <c r="VUL311" s="685"/>
      <c r="VUM311" s="685"/>
      <c r="VUN311" s="685"/>
      <c r="VUO311" s="685"/>
      <c r="VUP311" s="685"/>
      <c r="VUQ311" s="685"/>
      <c r="VUR311" s="685"/>
      <c r="VUS311" s="685"/>
      <c r="VUT311" s="685"/>
      <c r="VUU311" s="685"/>
      <c r="VUV311" s="685"/>
      <c r="VUW311" s="685"/>
      <c r="VUX311" s="685"/>
      <c r="VUY311" s="685"/>
      <c r="VUZ311" s="685"/>
      <c r="VVA311" s="685"/>
      <c r="VVB311" s="685"/>
      <c r="VVC311" s="685"/>
      <c r="VVD311" s="685"/>
      <c r="VVE311" s="685"/>
      <c r="VVF311" s="685"/>
      <c r="VVG311" s="685"/>
      <c r="VVH311" s="685"/>
      <c r="VVI311" s="685"/>
      <c r="VVJ311" s="685"/>
      <c r="VVK311" s="685"/>
      <c r="VVL311" s="685"/>
      <c r="VVM311" s="685"/>
      <c r="VVN311" s="685"/>
      <c r="VVO311" s="685"/>
      <c r="VVP311" s="685"/>
      <c r="VVQ311" s="685"/>
      <c r="VVR311" s="685"/>
      <c r="VVS311" s="685"/>
      <c r="VVT311" s="685"/>
      <c r="VVU311" s="685"/>
      <c r="VVV311" s="685"/>
      <c r="VVW311" s="685"/>
      <c r="VVX311" s="685"/>
      <c r="VVY311" s="685"/>
      <c r="VVZ311" s="685"/>
      <c r="VWA311" s="685"/>
      <c r="VWB311" s="685"/>
      <c r="VWC311" s="685"/>
      <c r="VWD311" s="685"/>
      <c r="VWE311" s="685"/>
      <c r="VWF311" s="685"/>
      <c r="VWG311" s="685"/>
      <c r="VWH311" s="685"/>
      <c r="VWI311" s="685"/>
      <c r="VWJ311" s="685"/>
      <c r="VWK311" s="685"/>
      <c r="VWL311" s="685"/>
      <c r="VWM311" s="685"/>
      <c r="VWN311" s="685"/>
      <c r="VWO311" s="685"/>
      <c r="VWP311" s="685"/>
      <c r="VWQ311" s="685"/>
      <c r="VWR311" s="685"/>
      <c r="VWS311" s="685"/>
      <c r="VWT311" s="685"/>
      <c r="VWU311" s="685"/>
      <c r="VWV311" s="685"/>
      <c r="VWW311" s="685"/>
      <c r="VWX311" s="685"/>
      <c r="VWY311" s="685"/>
      <c r="VWZ311" s="685"/>
      <c r="VXA311" s="685"/>
      <c r="VXB311" s="685"/>
      <c r="VXC311" s="685"/>
      <c r="VXD311" s="685"/>
      <c r="VXE311" s="685"/>
      <c r="VXF311" s="685"/>
      <c r="VXG311" s="685"/>
      <c r="VXH311" s="685"/>
      <c r="VXI311" s="685"/>
      <c r="VXJ311" s="685"/>
      <c r="VXK311" s="685"/>
      <c r="VXL311" s="685"/>
      <c r="VXM311" s="685"/>
      <c r="VXN311" s="685"/>
      <c r="VXO311" s="685"/>
      <c r="VXP311" s="685"/>
      <c r="VXQ311" s="685"/>
      <c r="VXR311" s="685"/>
      <c r="VXS311" s="685"/>
      <c r="VXT311" s="685"/>
      <c r="VXU311" s="685"/>
      <c r="VXV311" s="685"/>
      <c r="VXW311" s="685"/>
      <c r="VXX311" s="685"/>
      <c r="VXY311" s="685"/>
      <c r="VXZ311" s="685"/>
      <c r="VYA311" s="685"/>
      <c r="VYB311" s="685"/>
      <c r="VYC311" s="685"/>
      <c r="VYD311" s="685"/>
      <c r="VYE311" s="685"/>
      <c r="VYF311" s="685"/>
      <c r="VYG311" s="685"/>
      <c r="VYH311" s="685"/>
      <c r="VYI311" s="685"/>
      <c r="VYJ311" s="685"/>
      <c r="VYK311" s="685"/>
      <c r="VYL311" s="685"/>
      <c r="VYM311" s="685"/>
      <c r="VYN311" s="685"/>
      <c r="VYO311" s="685"/>
      <c r="VYP311" s="685"/>
      <c r="VYQ311" s="685"/>
      <c r="VYR311" s="685"/>
      <c r="VYS311" s="685"/>
      <c r="VYT311" s="685"/>
      <c r="VYU311" s="685"/>
      <c r="VYV311" s="685"/>
      <c r="VYW311" s="685"/>
      <c r="VYX311" s="685"/>
      <c r="VYY311" s="685"/>
      <c r="VYZ311" s="685"/>
      <c r="VZA311" s="685"/>
      <c r="VZB311" s="685"/>
      <c r="VZC311" s="685"/>
      <c r="VZD311" s="685"/>
      <c r="VZE311" s="685"/>
      <c r="VZF311" s="685"/>
      <c r="VZG311" s="685"/>
      <c r="VZH311" s="685"/>
      <c r="VZI311" s="685"/>
      <c r="VZJ311" s="685"/>
      <c r="VZK311" s="685"/>
      <c r="VZL311" s="685"/>
      <c r="VZM311" s="685"/>
      <c r="VZN311" s="685"/>
      <c r="VZO311" s="685"/>
      <c r="VZP311" s="685"/>
      <c r="VZQ311" s="685"/>
      <c r="VZR311" s="685"/>
      <c r="VZS311" s="685"/>
      <c r="VZT311" s="685"/>
      <c r="VZU311" s="685"/>
      <c r="VZV311" s="685"/>
      <c r="VZW311" s="685"/>
      <c r="VZX311" s="685"/>
      <c r="VZY311" s="685"/>
      <c r="VZZ311" s="685"/>
      <c r="WAA311" s="685"/>
      <c r="WAB311" s="685"/>
      <c r="WAC311" s="685"/>
      <c r="WAD311" s="685"/>
      <c r="WAE311" s="685"/>
      <c r="WAF311" s="685"/>
      <c r="WAG311" s="685"/>
      <c r="WAH311" s="685"/>
      <c r="WAI311" s="685"/>
      <c r="WAJ311" s="685"/>
      <c r="WAK311" s="685"/>
      <c r="WAL311" s="685"/>
      <c r="WAM311" s="685"/>
      <c r="WAN311" s="685"/>
      <c r="WAO311" s="685"/>
      <c r="WAP311" s="685"/>
      <c r="WAQ311" s="685"/>
      <c r="WAR311" s="685"/>
      <c r="WAS311" s="685"/>
      <c r="WAT311" s="685"/>
      <c r="WAU311" s="685"/>
      <c r="WAV311" s="685"/>
      <c r="WAW311" s="685"/>
      <c r="WAX311" s="685"/>
      <c r="WAY311" s="685"/>
      <c r="WAZ311" s="685"/>
      <c r="WBA311" s="685"/>
      <c r="WBB311" s="685"/>
      <c r="WBC311" s="685"/>
      <c r="WBD311" s="685"/>
      <c r="WBE311" s="685"/>
      <c r="WBF311" s="685"/>
      <c r="WBG311" s="685"/>
      <c r="WBH311" s="685"/>
      <c r="WBI311" s="685"/>
      <c r="WBJ311" s="685"/>
      <c r="WBK311" s="685"/>
      <c r="WBL311" s="685"/>
      <c r="WBM311" s="685"/>
      <c r="WBN311" s="685"/>
      <c r="WBO311" s="685"/>
      <c r="WBP311" s="685"/>
      <c r="WBQ311" s="685"/>
      <c r="WBR311" s="685"/>
      <c r="WBS311" s="685"/>
      <c r="WBT311" s="685"/>
      <c r="WBU311" s="685"/>
      <c r="WBV311" s="685"/>
      <c r="WBW311" s="685"/>
      <c r="WBX311" s="685"/>
      <c r="WBY311" s="685"/>
      <c r="WBZ311" s="685"/>
      <c r="WCA311" s="685"/>
      <c r="WCB311" s="685"/>
      <c r="WCC311" s="685"/>
      <c r="WCD311" s="685"/>
      <c r="WCE311" s="685"/>
      <c r="WCF311" s="685"/>
      <c r="WCG311" s="685"/>
      <c r="WCH311" s="685"/>
      <c r="WCI311" s="685"/>
      <c r="WCJ311" s="685"/>
      <c r="WCK311" s="685"/>
      <c r="WCL311" s="685"/>
      <c r="WCM311" s="685"/>
      <c r="WCN311" s="685"/>
      <c r="WCO311" s="685"/>
      <c r="WCP311" s="685"/>
      <c r="WCQ311" s="685"/>
      <c r="WCR311" s="685"/>
      <c r="WCS311" s="685"/>
      <c r="WCT311" s="685"/>
      <c r="WCU311" s="685"/>
      <c r="WCV311" s="685"/>
      <c r="WCW311" s="685"/>
      <c r="WCX311" s="685"/>
      <c r="WCY311" s="685"/>
      <c r="WCZ311" s="685"/>
      <c r="WDA311" s="685"/>
      <c r="WDB311" s="685"/>
      <c r="WDC311" s="685"/>
      <c r="WDD311" s="685"/>
      <c r="WDE311" s="685"/>
      <c r="WDF311" s="685"/>
      <c r="WDG311" s="685"/>
      <c r="WDH311" s="685"/>
      <c r="WDI311" s="685"/>
      <c r="WDJ311" s="685"/>
      <c r="WDK311" s="685"/>
      <c r="WDL311" s="685"/>
      <c r="WDM311" s="685"/>
      <c r="WDN311" s="685"/>
      <c r="WDO311" s="685"/>
      <c r="WDP311" s="685"/>
      <c r="WDQ311" s="685"/>
      <c r="WDR311" s="685"/>
      <c r="WDS311" s="685"/>
      <c r="WDT311" s="685"/>
      <c r="WDU311" s="685"/>
      <c r="WDV311" s="685"/>
      <c r="WDW311" s="685"/>
      <c r="WDX311" s="685"/>
      <c r="WDY311" s="685"/>
      <c r="WDZ311" s="685"/>
      <c r="WEA311" s="685"/>
      <c r="WEB311" s="685"/>
      <c r="WEC311" s="685"/>
      <c r="WED311" s="685"/>
      <c r="WEE311" s="685"/>
      <c r="WEF311" s="685"/>
      <c r="WEG311" s="685"/>
      <c r="WEH311" s="685"/>
      <c r="WEI311" s="685"/>
      <c r="WEJ311" s="685"/>
      <c r="WEK311" s="685"/>
      <c r="WEL311" s="685"/>
      <c r="WEM311" s="685"/>
      <c r="WEN311" s="685"/>
      <c r="WEO311" s="685"/>
      <c r="WEP311" s="685"/>
      <c r="WEQ311" s="685"/>
      <c r="WER311" s="685"/>
      <c r="WES311" s="685"/>
      <c r="WET311" s="685"/>
      <c r="WEU311" s="685"/>
      <c r="WEV311" s="685"/>
      <c r="WEW311" s="685"/>
      <c r="WEX311" s="685"/>
      <c r="WEY311" s="685"/>
      <c r="WEZ311" s="685"/>
      <c r="WFA311" s="685"/>
      <c r="WFB311" s="685"/>
      <c r="WFC311" s="685"/>
      <c r="WFD311" s="685"/>
      <c r="WFE311" s="685"/>
      <c r="WFF311" s="685"/>
      <c r="WFG311" s="685"/>
      <c r="WFH311" s="685"/>
      <c r="WFI311" s="685"/>
      <c r="WFJ311" s="685"/>
      <c r="WFK311" s="685"/>
      <c r="WFL311" s="685"/>
      <c r="WFM311" s="685"/>
      <c r="WFN311" s="685"/>
      <c r="WFO311" s="685"/>
      <c r="WFP311" s="685"/>
      <c r="WFQ311" s="685"/>
      <c r="WFR311" s="685"/>
      <c r="WFS311" s="685"/>
      <c r="WFT311" s="685"/>
      <c r="WFU311" s="685"/>
      <c r="WFV311" s="685"/>
      <c r="WFW311" s="685"/>
      <c r="WFX311" s="685"/>
      <c r="WFY311" s="685"/>
      <c r="WFZ311" s="685"/>
      <c r="WGA311" s="685"/>
      <c r="WGB311" s="685"/>
      <c r="WGC311" s="685"/>
      <c r="WGD311" s="685"/>
      <c r="WGE311" s="685"/>
      <c r="WGF311" s="685"/>
      <c r="WGG311" s="685"/>
      <c r="WGH311" s="685"/>
      <c r="WGI311" s="685"/>
      <c r="WGJ311" s="685"/>
      <c r="WGK311" s="685"/>
      <c r="WGL311" s="685"/>
      <c r="WGM311" s="685"/>
      <c r="WGN311" s="685"/>
      <c r="WGO311" s="685"/>
      <c r="WGP311" s="685"/>
      <c r="WGQ311" s="685"/>
      <c r="WGR311" s="685"/>
      <c r="WGS311" s="685"/>
      <c r="WGT311" s="685"/>
      <c r="WGU311" s="685"/>
      <c r="WGV311" s="685"/>
      <c r="WGW311" s="685"/>
      <c r="WGX311" s="685"/>
      <c r="WGY311" s="685"/>
      <c r="WGZ311" s="685"/>
      <c r="WHA311" s="685"/>
      <c r="WHB311" s="685"/>
      <c r="WHC311" s="685"/>
      <c r="WHD311" s="685"/>
      <c r="WHE311" s="685"/>
      <c r="WHF311" s="685"/>
      <c r="WHG311" s="685"/>
      <c r="WHH311" s="685"/>
      <c r="WHI311" s="685"/>
      <c r="WHJ311" s="685"/>
      <c r="WHK311" s="685"/>
      <c r="WHL311" s="685"/>
      <c r="WHM311" s="685"/>
      <c r="WHN311" s="685"/>
      <c r="WHO311" s="685"/>
      <c r="WHP311" s="685"/>
      <c r="WHQ311" s="685"/>
      <c r="WHR311" s="685"/>
      <c r="WHS311" s="685"/>
      <c r="WHT311" s="685"/>
      <c r="WHU311" s="685"/>
      <c r="WHV311" s="685"/>
      <c r="WHW311" s="685"/>
      <c r="WHX311" s="685"/>
      <c r="WHY311" s="685"/>
      <c r="WHZ311" s="685"/>
      <c r="WIA311" s="685"/>
      <c r="WIB311" s="685"/>
      <c r="WIC311" s="685"/>
      <c r="WID311" s="685"/>
      <c r="WIE311" s="685"/>
      <c r="WIF311" s="685"/>
      <c r="WIG311" s="685"/>
      <c r="WIH311" s="685"/>
      <c r="WII311" s="685"/>
      <c r="WIJ311" s="685"/>
      <c r="WIK311" s="685"/>
      <c r="WIL311" s="685"/>
      <c r="WIM311" s="685"/>
      <c r="WIN311" s="685"/>
      <c r="WIO311" s="685"/>
      <c r="WIP311" s="685"/>
      <c r="WIQ311" s="685"/>
      <c r="WIR311" s="685"/>
      <c r="WIS311" s="685"/>
      <c r="WIT311" s="685"/>
      <c r="WIU311" s="685"/>
      <c r="WIV311" s="685"/>
      <c r="WIW311" s="685"/>
      <c r="WIX311" s="685"/>
      <c r="WIY311" s="685"/>
      <c r="WIZ311" s="685"/>
      <c r="WJA311" s="685"/>
      <c r="WJB311" s="685"/>
      <c r="WJC311" s="685"/>
      <c r="WJD311" s="685"/>
      <c r="WJE311" s="685"/>
      <c r="WJF311" s="685"/>
      <c r="WJG311" s="685"/>
      <c r="WJH311" s="685"/>
      <c r="WJI311" s="685"/>
      <c r="WJJ311" s="685"/>
      <c r="WJK311" s="685"/>
      <c r="WJL311" s="685"/>
      <c r="WJM311" s="685"/>
      <c r="WJN311" s="685"/>
      <c r="WJO311" s="685"/>
      <c r="WJP311" s="685"/>
      <c r="WJQ311" s="685"/>
      <c r="WJR311" s="685"/>
      <c r="WJS311" s="685"/>
      <c r="WJT311" s="685"/>
      <c r="WJU311" s="685"/>
      <c r="WJV311" s="685"/>
      <c r="WJW311" s="685"/>
      <c r="WJX311" s="685"/>
      <c r="WJY311" s="685"/>
      <c r="WJZ311" s="685"/>
      <c r="WKA311" s="685"/>
      <c r="WKB311" s="685"/>
      <c r="WKC311" s="685"/>
      <c r="WKD311" s="685"/>
      <c r="WKE311" s="685"/>
      <c r="WKF311" s="685"/>
      <c r="WKG311" s="685"/>
      <c r="WKH311" s="685"/>
      <c r="WKI311" s="685"/>
      <c r="WKJ311" s="685"/>
      <c r="WKK311" s="685"/>
      <c r="WKL311" s="685"/>
      <c r="WKM311" s="685"/>
      <c r="WKN311" s="685"/>
      <c r="WKO311" s="685"/>
      <c r="WKP311" s="685"/>
      <c r="WKQ311" s="685"/>
      <c r="WKR311" s="685"/>
      <c r="WKS311" s="685"/>
      <c r="WKT311" s="685"/>
      <c r="WKU311" s="685"/>
      <c r="WKV311" s="685"/>
      <c r="WKW311" s="685"/>
      <c r="WKX311" s="685"/>
      <c r="WKY311" s="685"/>
      <c r="WKZ311" s="685"/>
      <c r="WLA311" s="685"/>
      <c r="WLB311" s="685"/>
      <c r="WLC311" s="685"/>
      <c r="WLD311" s="685"/>
      <c r="WLE311" s="685"/>
      <c r="WLF311" s="685"/>
      <c r="WLG311" s="685"/>
      <c r="WLH311" s="685"/>
      <c r="WLI311" s="685"/>
      <c r="WLJ311" s="685"/>
      <c r="WLK311" s="685"/>
      <c r="WLL311" s="685"/>
      <c r="WLM311" s="685"/>
      <c r="WLN311" s="685"/>
      <c r="WLO311" s="685"/>
      <c r="WLP311" s="685"/>
      <c r="WLQ311" s="685"/>
      <c r="WLR311" s="685"/>
      <c r="WLS311" s="685"/>
      <c r="WLT311" s="685"/>
      <c r="WLU311" s="685"/>
      <c r="WLV311" s="685"/>
      <c r="WLW311" s="685"/>
      <c r="WLX311" s="685"/>
      <c r="WLY311" s="685"/>
      <c r="WLZ311" s="685"/>
      <c r="WMA311" s="685"/>
      <c r="WMB311" s="685"/>
      <c r="WMC311" s="685"/>
      <c r="WMD311" s="685"/>
      <c r="WME311" s="685"/>
      <c r="WMF311" s="685"/>
      <c r="WMG311" s="685"/>
      <c r="WMH311" s="685"/>
      <c r="WMI311" s="685"/>
      <c r="WMJ311" s="685"/>
      <c r="WMK311" s="685"/>
      <c r="WML311" s="685"/>
      <c r="WMM311" s="685"/>
      <c r="WMN311" s="685"/>
      <c r="WMO311" s="685"/>
      <c r="WMP311" s="685"/>
      <c r="WMQ311" s="685"/>
      <c r="WMR311" s="685"/>
      <c r="WMS311" s="685"/>
      <c r="WMT311" s="685"/>
      <c r="WMU311" s="685"/>
      <c r="WMV311" s="685"/>
      <c r="WMW311" s="685"/>
      <c r="WMX311" s="685"/>
      <c r="WMY311" s="685"/>
      <c r="WMZ311" s="685"/>
      <c r="WNA311" s="685"/>
      <c r="WNB311" s="685"/>
      <c r="WNC311" s="685"/>
      <c r="WND311" s="685"/>
      <c r="WNE311" s="685"/>
      <c r="WNF311" s="685"/>
      <c r="WNG311" s="685"/>
      <c r="WNH311" s="685"/>
      <c r="WNI311" s="685"/>
      <c r="WNJ311" s="685"/>
      <c r="WNK311" s="685"/>
      <c r="WNL311" s="685"/>
      <c r="WNM311" s="685"/>
      <c r="WNN311" s="685"/>
      <c r="WNO311" s="685"/>
      <c r="WNP311" s="685"/>
      <c r="WNQ311" s="685"/>
      <c r="WNR311" s="685"/>
      <c r="WNS311" s="685"/>
      <c r="WNT311" s="685"/>
      <c r="WNU311" s="685"/>
      <c r="WNV311" s="685"/>
      <c r="WNW311" s="685"/>
      <c r="WNX311" s="685"/>
      <c r="WNY311" s="685"/>
      <c r="WNZ311" s="685"/>
      <c r="WOA311" s="685"/>
      <c r="WOB311" s="685"/>
      <c r="WOC311" s="685"/>
      <c r="WOD311" s="685"/>
      <c r="WOE311" s="685"/>
      <c r="WOF311" s="685"/>
      <c r="WOG311" s="685"/>
      <c r="WOH311" s="685"/>
      <c r="WOI311" s="685"/>
      <c r="WOJ311" s="685"/>
      <c r="WOK311" s="685"/>
      <c r="WOL311" s="685"/>
      <c r="WOM311" s="685"/>
      <c r="WON311" s="685"/>
      <c r="WOO311" s="685"/>
      <c r="WOP311" s="685"/>
      <c r="WOQ311" s="685"/>
      <c r="WOR311" s="685"/>
      <c r="WOS311" s="685"/>
      <c r="WOT311" s="685"/>
      <c r="WOU311" s="685"/>
      <c r="WOV311" s="685"/>
      <c r="WOW311" s="685"/>
      <c r="WOX311" s="685"/>
      <c r="WOY311" s="685"/>
      <c r="WOZ311" s="685"/>
      <c r="WPA311" s="685"/>
      <c r="WPB311" s="685"/>
      <c r="WPC311" s="685"/>
      <c r="WPD311" s="685"/>
      <c r="WPE311" s="685"/>
      <c r="WPF311" s="685"/>
      <c r="WPG311" s="685"/>
      <c r="WPH311" s="685"/>
      <c r="WPI311" s="685"/>
      <c r="WPJ311" s="685"/>
      <c r="WPK311" s="685"/>
      <c r="WPL311" s="685"/>
      <c r="WPM311" s="685"/>
      <c r="WPN311" s="685"/>
      <c r="WPO311" s="685"/>
      <c r="WPP311" s="685"/>
      <c r="WPQ311" s="685"/>
      <c r="WPR311" s="685"/>
      <c r="WPS311" s="685"/>
      <c r="WPT311" s="685"/>
      <c r="WPU311" s="685"/>
      <c r="WPV311" s="685"/>
      <c r="WPW311" s="685"/>
      <c r="WPX311" s="685"/>
      <c r="WPY311" s="685"/>
      <c r="WPZ311" s="685"/>
      <c r="WQA311" s="685"/>
      <c r="WQB311" s="685"/>
      <c r="WQC311" s="685"/>
      <c r="WQD311" s="685"/>
      <c r="WQE311" s="685"/>
      <c r="WQF311" s="685"/>
      <c r="WQG311" s="685"/>
      <c r="WQH311" s="685"/>
      <c r="WQI311" s="685"/>
      <c r="WQJ311" s="685"/>
      <c r="WQK311" s="685"/>
      <c r="WQL311" s="685"/>
      <c r="WQM311" s="685"/>
      <c r="WQN311" s="685"/>
      <c r="WQO311" s="685"/>
      <c r="WQP311" s="685"/>
      <c r="WQQ311" s="685"/>
      <c r="WQR311" s="685"/>
      <c r="WQS311" s="685"/>
      <c r="WQT311" s="685"/>
      <c r="WQU311" s="685"/>
      <c r="WQV311" s="685"/>
      <c r="WQW311" s="685"/>
      <c r="WQX311" s="685"/>
      <c r="WQY311" s="685"/>
      <c r="WQZ311" s="685"/>
      <c r="WRA311" s="685"/>
      <c r="WRB311" s="685"/>
      <c r="WRC311" s="685"/>
      <c r="WRD311" s="685"/>
      <c r="WRE311" s="685"/>
      <c r="WRF311" s="685"/>
      <c r="WRG311" s="685"/>
      <c r="WRH311" s="685"/>
      <c r="WRI311" s="685"/>
      <c r="WRJ311" s="685"/>
      <c r="WRK311" s="685"/>
      <c r="WRL311" s="685"/>
      <c r="WRM311" s="685"/>
      <c r="WRN311" s="685"/>
      <c r="WRO311" s="685"/>
      <c r="WRP311" s="685"/>
      <c r="WRQ311" s="685"/>
      <c r="WRR311" s="685"/>
      <c r="WRS311" s="685"/>
      <c r="WRT311" s="685"/>
      <c r="WRU311" s="685"/>
      <c r="WRV311" s="685"/>
      <c r="WRW311" s="685"/>
      <c r="WRX311" s="685"/>
      <c r="WRY311" s="685"/>
      <c r="WRZ311" s="685"/>
      <c r="WSA311" s="685"/>
      <c r="WSB311" s="685"/>
      <c r="WSC311" s="685"/>
      <c r="WSD311" s="685"/>
      <c r="WSE311" s="685"/>
      <c r="WSF311" s="685"/>
      <c r="WSG311" s="685"/>
      <c r="WSH311" s="685"/>
      <c r="WSI311" s="685"/>
      <c r="WSJ311" s="685"/>
      <c r="WSK311" s="685"/>
      <c r="WSL311" s="685"/>
      <c r="WSM311" s="685"/>
      <c r="WSN311" s="685"/>
      <c r="WSO311" s="685"/>
      <c r="WSP311" s="685"/>
      <c r="WSQ311" s="685"/>
      <c r="WSR311" s="685"/>
      <c r="WSS311" s="685"/>
      <c r="WST311" s="685"/>
      <c r="WSU311" s="685"/>
      <c r="WSV311" s="685"/>
      <c r="WSW311" s="685"/>
      <c r="WSX311" s="685"/>
      <c r="WSY311" s="685"/>
      <c r="WSZ311" s="685"/>
      <c r="WTA311" s="685"/>
      <c r="WTB311" s="685"/>
      <c r="WTC311" s="685"/>
      <c r="WTD311" s="685"/>
      <c r="WTE311" s="685"/>
      <c r="WTF311" s="685"/>
      <c r="WTG311" s="685"/>
      <c r="WTH311" s="685"/>
      <c r="WTI311" s="685"/>
      <c r="WTJ311" s="685"/>
      <c r="WTK311" s="685"/>
      <c r="WTL311" s="685"/>
      <c r="WTM311" s="685"/>
      <c r="WTN311" s="685"/>
      <c r="WTO311" s="685"/>
      <c r="WTP311" s="685"/>
      <c r="WTQ311" s="685"/>
      <c r="WTR311" s="685"/>
      <c r="WTS311" s="685"/>
      <c r="WTT311" s="685"/>
      <c r="WTU311" s="685"/>
      <c r="WTV311" s="685"/>
      <c r="WTW311" s="685"/>
      <c r="WTX311" s="685"/>
      <c r="WTY311" s="685"/>
      <c r="WTZ311" s="685"/>
      <c r="WUA311" s="685"/>
      <c r="WUB311" s="685"/>
      <c r="WUC311" s="685"/>
      <c r="WUD311" s="685"/>
      <c r="WUE311" s="685"/>
      <c r="WUF311" s="685"/>
      <c r="WUG311" s="685"/>
      <c r="WUH311" s="685"/>
      <c r="WUI311" s="685"/>
      <c r="WUJ311" s="685"/>
      <c r="WUK311" s="685"/>
      <c r="WUL311" s="685"/>
      <c r="WUM311" s="685"/>
      <c r="WUN311" s="685"/>
      <c r="WUO311" s="685"/>
      <c r="WUP311" s="685"/>
      <c r="WUQ311" s="685"/>
      <c r="WUR311" s="685"/>
      <c r="WUS311" s="685"/>
      <c r="WUT311" s="685"/>
      <c r="WUU311" s="685"/>
      <c r="WUV311" s="685"/>
      <c r="WUW311" s="685"/>
      <c r="WUX311" s="685"/>
      <c r="WUY311" s="685"/>
      <c r="WUZ311" s="685"/>
      <c r="WVA311" s="685"/>
      <c r="WVB311" s="685"/>
      <c r="WVC311" s="685"/>
      <c r="WVD311" s="685"/>
      <c r="WVE311" s="685"/>
      <c r="WVF311" s="685"/>
      <c r="WVG311" s="685"/>
      <c r="WVH311" s="685"/>
      <c r="WVI311" s="685"/>
      <c r="WVJ311" s="685"/>
      <c r="WVK311" s="685"/>
      <c r="WVL311" s="685"/>
      <c r="WVM311" s="685"/>
      <c r="WVN311" s="685"/>
      <c r="WVO311" s="685"/>
      <c r="WVP311" s="685"/>
      <c r="WVQ311" s="685"/>
      <c r="WVR311" s="685"/>
      <c r="WVS311" s="685"/>
      <c r="WVT311" s="685"/>
      <c r="WVU311" s="685"/>
      <c r="WVV311" s="685"/>
      <c r="WVW311" s="685"/>
      <c r="WVX311" s="685"/>
      <c r="WVY311" s="685"/>
      <c r="WVZ311" s="685"/>
      <c r="WWA311" s="685"/>
      <c r="WWB311" s="685"/>
      <c r="WWC311" s="685"/>
      <c r="WWD311" s="685"/>
      <c r="WWE311" s="685"/>
      <c r="WWF311" s="685"/>
      <c r="WWG311" s="685"/>
      <c r="WWH311" s="685"/>
      <c r="WWI311" s="685"/>
      <c r="WWJ311" s="685"/>
      <c r="WWK311" s="685"/>
      <c r="WWL311" s="685"/>
      <c r="WWM311" s="685"/>
      <c r="WWN311" s="685"/>
      <c r="WWO311" s="685"/>
      <c r="WWP311" s="685"/>
      <c r="WWQ311" s="685"/>
      <c r="WWR311" s="685"/>
      <c r="WWS311" s="685"/>
      <c r="WWT311" s="685"/>
      <c r="WWU311" s="685"/>
      <c r="WWV311" s="685"/>
      <c r="WWW311" s="685"/>
      <c r="WWX311" s="685"/>
      <c r="WWY311" s="685"/>
      <c r="WWZ311" s="685"/>
      <c r="WXA311" s="685"/>
      <c r="WXB311" s="685"/>
      <c r="WXC311" s="685"/>
      <c r="WXD311" s="685"/>
      <c r="WXE311" s="685"/>
      <c r="WXF311" s="685"/>
      <c r="WXG311" s="685"/>
      <c r="WXH311" s="685"/>
      <c r="WXI311" s="685"/>
      <c r="WXJ311" s="685"/>
      <c r="WXK311" s="685"/>
      <c r="WXL311" s="685"/>
      <c r="WXM311" s="685"/>
      <c r="WXN311" s="685"/>
      <c r="WXO311" s="685"/>
      <c r="WXP311" s="685"/>
      <c r="WXQ311" s="685"/>
      <c r="WXR311" s="685"/>
      <c r="WXS311" s="685"/>
      <c r="WXT311" s="685"/>
      <c r="WXU311" s="685"/>
      <c r="WXV311" s="685"/>
      <c r="WXW311" s="685"/>
      <c r="WXX311" s="685"/>
      <c r="WXY311" s="685"/>
      <c r="WXZ311" s="685"/>
      <c r="WYA311" s="685"/>
      <c r="WYB311" s="685"/>
      <c r="WYC311" s="685"/>
      <c r="WYD311" s="685"/>
      <c r="WYE311" s="685"/>
      <c r="WYF311" s="685"/>
      <c r="WYG311" s="685"/>
      <c r="WYH311" s="685"/>
      <c r="WYI311" s="685"/>
      <c r="WYJ311" s="685"/>
      <c r="WYK311" s="685"/>
      <c r="WYL311" s="685"/>
      <c r="WYM311" s="685"/>
      <c r="WYN311" s="685"/>
      <c r="WYO311" s="685"/>
      <c r="WYP311" s="685"/>
      <c r="WYQ311" s="685"/>
      <c r="WYR311" s="685"/>
      <c r="WYS311" s="685"/>
      <c r="WYT311" s="685"/>
      <c r="WYU311" s="685"/>
      <c r="WYV311" s="685"/>
      <c r="WYW311" s="685"/>
      <c r="WYX311" s="685"/>
      <c r="WYY311" s="685"/>
      <c r="WYZ311" s="685"/>
      <c r="WZA311" s="685"/>
      <c r="WZB311" s="685"/>
      <c r="WZC311" s="685"/>
      <c r="WZD311" s="685"/>
      <c r="WZE311" s="685"/>
      <c r="WZF311" s="685"/>
      <c r="WZG311" s="685"/>
      <c r="WZH311" s="685"/>
      <c r="WZI311" s="685"/>
      <c r="WZJ311" s="685"/>
      <c r="WZK311" s="685"/>
      <c r="WZL311" s="685"/>
      <c r="WZM311" s="685"/>
      <c r="WZN311" s="685"/>
      <c r="WZO311" s="685"/>
      <c r="WZP311" s="685"/>
      <c r="WZQ311" s="685"/>
      <c r="WZR311" s="685"/>
      <c r="WZS311" s="685"/>
      <c r="WZT311" s="685"/>
      <c r="WZU311" s="685"/>
      <c r="WZV311" s="685"/>
      <c r="WZW311" s="685"/>
      <c r="WZX311" s="685"/>
      <c r="WZY311" s="685"/>
      <c r="WZZ311" s="685"/>
      <c r="XAA311" s="685"/>
      <c r="XAB311" s="685"/>
      <c r="XAC311" s="685"/>
      <c r="XAD311" s="685"/>
      <c r="XAE311" s="685"/>
      <c r="XAF311" s="685"/>
      <c r="XAG311" s="685"/>
      <c r="XAH311" s="685"/>
      <c r="XAI311" s="685"/>
      <c r="XAJ311" s="685"/>
      <c r="XAK311" s="685"/>
      <c r="XAL311" s="685"/>
      <c r="XAM311" s="685"/>
      <c r="XAN311" s="685"/>
      <c r="XAO311" s="685"/>
      <c r="XAP311" s="685"/>
      <c r="XAQ311" s="685"/>
      <c r="XAR311" s="685"/>
      <c r="XAS311" s="685"/>
      <c r="XAT311" s="685"/>
      <c r="XAU311" s="685"/>
      <c r="XAV311" s="685"/>
      <c r="XAW311" s="685"/>
      <c r="XAX311" s="685"/>
      <c r="XAY311" s="685"/>
      <c r="XAZ311" s="685"/>
      <c r="XBA311" s="685"/>
      <c r="XBB311" s="685"/>
      <c r="XBC311" s="685"/>
      <c r="XBD311" s="685"/>
      <c r="XBE311" s="685"/>
      <c r="XBF311" s="685"/>
      <c r="XBG311" s="685"/>
      <c r="XBH311" s="685"/>
      <c r="XBI311" s="685"/>
      <c r="XBJ311" s="685"/>
      <c r="XBK311" s="685"/>
      <c r="XBL311" s="685"/>
      <c r="XBM311" s="685"/>
      <c r="XBN311" s="685"/>
      <c r="XBO311" s="685"/>
      <c r="XBP311" s="685"/>
      <c r="XBQ311" s="685"/>
      <c r="XBR311" s="685"/>
      <c r="XBS311" s="685"/>
      <c r="XBT311" s="685"/>
      <c r="XBU311" s="685"/>
      <c r="XBV311" s="685"/>
      <c r="XBW311" s="685"/>
      <c r="XBX311" s="685"/>
      <c r="XBY311" s="685"/>
      <c r="XBZ311" s="685"/>
      <c r="XCA311" s="685"/>
      <c r="XCB311" s="685"/>
      <c r="XCC311" s="685"/>
      <c r="XCD311" s="685"/>
      <c r="XCE311" s="685"/>
      <c r="XCF311" s="685"/>
      <c r="XCG311" s="685"/>
      <c r="XCH311" s="685"/>
      <c r="XCI311" s="685"/>
      <c r="XCJ311" s="685"/>
      <c r="XCK311" s="685"/>
      <c r="XCL311" s="685"/>
      <c r="XCM311" s="685"/>
      <c r="XCN311" s="685"/>
      <c r="XCO311" s="685"/>
      <c r="XCP311" s="685"/>
      <c r="XCQ311" s="685"/>
      <c r="XCR311" s="685"/>
      <c r="XCS311" s="685"/>
      <c r="XCT311" s="685"/>
      <c r="XCU311" s="685"/>
      <c r="XCV311" s="685"/>
      <c r="XCW311" s="685"/>
      <c r="XCX311" s="685"/>
      <c r="XCY311" s="685"/>
      <c r="XCZ311" s="685"/>
      <c r="XDA311" s="685"/>
      <c r="XDB311" s="685"/>
      <c r="XDC311" s="685"/>
      <c r="XDD311" s="685"/>
      <c r="XDE311" s="685"/>
      <c r="XDF311" s="685"/>
      <c r="XDG311" s="685"/>
      <c r="XDH311" s="685"/>
      <c r="XDI311" s="685"/>
      <c r="XDJ311" s="685"/>
      <c r="XDK311" s="685"/>
      <c r="XDL311" s="685"/>
      <c r="XDM311" s="685"/>
      <c r="XDN311" s="685"/>
      <c r="XDO311" s="685"/>
      <c r="XDP311" s="685"/>
      <c r="XDQ311" s="685"/>
      <c r="XDR311" s="685"/>
      <c r="XDS311" s="685"/>
      <c r="XDT311" s="685"/>
      <c r="XDU311" s="685"/>
      <c r="XDV311" s="685"/>
      <c r="XDW311" s="685"/>
      <c r="XDX311" s="685"/>
      <c r="XDY311" s="685"/>
      <c r="XDZ311" s="685"/>
      <c r="XEA311" s="685"/>
      <c r="XEB311" s="685"/>
      <c r="XEC311" s="685"/>
      <c r="XED311" s="685"/>
      <c r="XEE311" s="685"/>
      <c r="XEF311" s="685"/>
      <c r="XEG311" s="685"/>
      <c r="XEH311" s="685"/>
      <c r="XEI311" s="685"/>
      <c r="XEJ311" s="685"/>
      <c r="XEK311" s="685"/>
      <c r="XEL311" s="685"/>
      <c r="XEM311" s="685"/>
      <c r="XEN311" s="685"/>
      <c r="XEO311" s="685"/>
      <c r="XEP311" s="685"/>
      <c r="XEQ311" s="685"/>
      <c r="XER311" s="685"/>
      <c r="XES311" s="685"/>
      <c r="XET311" s="685"/>
      <c r="XEU311" s="685"/>
      <c r="XEV311" s="685"/>
      <c r="XEW311" s="685"/>
      <c r="XEX311" s="685"/>
      <c r="XEY311" s="685"/>
      <c r="XEZ311" s="685"/>
      <c r="XFA311" s="685"/>
      <c r="XFB311" s="685"/>
    </row>
    <row r="312" spans="1:16382" ht="21" customHeight="1">
      <c r="A312" s="1113" t="s">
        <v>1119</v>
      </c>
      <c r="B312" s="1142" t="s">
        <v>1679</v>
      </c>
      <c r="C312" s="1529">
        <v>13943737</v>
      </c>
      <c r="D312" s="1558" t="s">
        <v>1904</v>
      </c>
      <c r="E312" s="1540" t="s">
        <v>34</v>
      </c>
      <c r="F312" s="1113" t="s">
        <v>1906</v>
      </c>
      <c r="G312" s="1113" t="s">
        <v>596</v>
      </c>
      <c r="H312" s="1113" t="s">
        <v>596</v>
      </c>
      <c r="I312" s="1191" t="s">
        <v>1808</v>
      </c>
      <c r="J312" s="1113" t="s">
        <v>991</v>
      </c>
      <c r="K312" s="1467">
        <v>44424</v>
      </c>
      <c r="L312" s="1216" t="s">
        <v>1907</v>
      </c>
      <c r="M312" s="1461"/>
      <c r="N312" s="1216" t="s">
        <v>914</v>
      </c>
      <c r="O312" s="1169" t="s">
        <v>1714</v>
      </c>
      <c r="P312" s="1134" t="s">
        <v>63</v>
      </c>
      <c r="Q312" s="1113" t="s">
        <v>25</v>
      </c>
      <c r="R312" s="1119">
        <f>VLOOKUP($G$9:$G$816,TABULADOR!$D$6:$E$41,2,0)</f>
        <v>8.484</v>
      </c>
      <c r="S312" s="1120">
        <f t="shared" si="204"/>
        <v>0</v>
      </c>
      <c r="T312" s="1120">
        <v>5</v>
      </c>
      <c r="U312" s="1121">
        <f t="shared" si="205"/>
        <v>5</v>
      </c>
      <c r="V312" s="1122">
        <f>VLOOKUP($U312,TABULADOR!$A$51:$B$74,2)</f>
        <v>0.1</v>
      </c>
      <c r="W312" s="1122">
        <v>0</v>
      </c>
      <c r="X312" s="1123">
        <v>0</v>
      </c>
      <c r="Y312" s="1124">
        <v>0</v>
      </c>
      <c r="Z312" s="1511">
        <v>15</v>
      </c>
      <c r="AA312" s="1126">
        <f t="shared" si="189"/>
        <v>4.24</v>
      </c>
      <c r="AB312" s="1126">
        <f t="shared" si="190"/>
        <v>0</v>
      </c>
      <c r="AC312" s="1126">
        <f t="shared" si="191"/>
        <v>0.42</v>
      </c>
      <c r="AD312" s="1126">
        <f>VLOOKUP($H$9:$H$1807,TABULADOR!$D$6:$E$41,2,0)-VLOOKUP($G$9:$G$1807,TABULADOR!$D$6:$E$41,2,0)</f>
        <v>0</v>
      </c>
      <c r="AE312" s="1126">
        <f>ROUND((TABULADOR!$D$67)*(GLOBAL!$Y312)/2,)</f>
        <v>0</v>
      </c>
      <c r="AF312" s="1126">
        <f>ROUND(((TABULADOR!$D$67)*(GLOBAL!$Y312)/2)*2,2)</f>
        <v>0</v>
      </c>
      <c r="AG312" s="1119"/>
      <c r="AH312" s="1127">
        <f t="shared" si="188"/>
        <v>4.66</v>
      </c>
      <c r="AI312" s="1119" t="b">
        <f t="shared" si="206"/>
        <v>0</v>
      </c>
      <c r="AJ312" s="1126">
        <v>0</v>
      </c>
      <c r="AK312" s="1126">
        <v>11.5</v>
      </c>
      <c r="AL312" s="1126">
        <v>40</v>
      </c>
      <c r="AM312" s="1126"/>
      <c r="AN312" s="1127"/>
      <c r="AO312" s="1127">
        <f t="shared" si="192"/>
        <v>0.17</v>
      </c>
      <c r="AP312" s="1127">
        <f t="shared" si="193"/>
        <v>0.05</v>
      </c>
      <c r="AQ312" s="1127">
        <f t="shared" si="194"/>
        <v>0.02</v>
      </c>
      <c r="AR312" s="1126">
        <f t="shared" si="195"/>
        <v>0.14000000000000001</v>
      </c>
      <c r="AS312" s="1127">
        <f t="shared" si="196"/>
        <v>0.38</v>
      </c>
      <c r="AT312" s="1127">
        <f t="shared" si="197"/>
        <v>0.09</v>
      </c>
      <c r="AU312" s="1127">
        <f t="shared" si="198"/>
        <v>0.08</v>
      </c>
      <c r="AV312" s="1126">
        <f t="shared" si="199"/>
        <v>0.14000000000000001</v>
      </c>
      <c r="AW312" s="1126">
        <f t="shared" si="200"/>
        <v>56.16</v>
      </c>
      <c r="AX312" s="1126">
        <f t="shared" si="201"/>
        <v>0.24</v>
      </c>
      <c r="AY312" s="1127"/>
      <c r="AZ312" s="1126">
        <f t="shared" si="202"/>
        <v>0.83</v>
      </c>
      <c r="BA312" s="1128">
        <f t="shared" si="203"/>
        <v>55.92</v>
      </c>
      <c r="BB312" s="1130"/>
      <c r="BC312" s="1130"/>
      <c r="BD312" s="1126">
        <f t="shared" si="207"/>
        <v>0</v>
      </c>
      <c r="BE312" s="1126">
        <f t="shared" si="208"/>
        <v>0</v>
      </c>
      <c r="BF312" s="1126">
        <f t="shared" si="209"/>
        <v>0</v>
      </c>
      <c r="BG312" s="1126">
        <f t="shared" si="210"/>
        <v>0</v>
      </c>
      <c r="BH312" s="1131">
        <f t="shared" si="211"/>
        <v>0</v>
      </c>
      <c r="BI312" s="1126">
        <f t="shared" si="212"/>
        <v>0</v>
      </c>
      <c r="BJ312" s="1126">
        <f t="shared" si="213"/>
        <v>0</v>
      </c>
      <c r="BK312" s="1126">
        <f t="shared" si="214"/>
        <v>0</v>
      </c>
      <c r="BL312" s="1126">
        <f t="shared" si="215"/>
        <v>0</v>
      </c>
      <c r="BM312" s="1131">
        <f t="shared" si="216"/>
        <v>0</v>
      </c>
    </row>
    <row r="313" spans="1:16382" ht="21" customHeight="1">
      <c r="A313" s="1113" t="s">
        <v>1119</v>
      </c>
      <c r="B313" s="1160" t="s">
        <v>971</v>
      </c>
      <c r="C313" s="1521">
        <v>5745618</v>
      </c>
      <c r="D313" s="1555" t="s">
        <v>255</v>
      </c>
      <c r="E313" s="1542" t="s">
        <v>20</v>
      </c>
      <c r="F313" s="1142" t="s">
        <v>104</v>
      </c>
      <c r="G313" s="1169" t="s">
        <v>252</v>
      </c>
      <c r="H313" s="1169" t="s">
        <v>252</v>
      </c>
      <c r="I313" s="1249" t="s">
        <v>1802</v>
      </c>
      <c r="J313" s="1113" t="s">
        <v>2351</v>
      </c>
      <c r="K313" s="1466">
        <v>42324</v>
      </c>
      <c r="L313" s="1487" t="s">
        <v>256</v>
      </c>
      <c r="M313" s="1488"/>
      <c r="N313" s="1146" t="s">
        <v>914</v>
      </c>
      <c r="O313" s="1169" t="s">
        <v>94</v>
      </c>
      <c r="P313" s="1194" t="s">
        <v>477</v>
      </c>
      <c r="Q313" s="1169" t="s">
        <v>94</v>
      </c>
      <c r="R313" s="1119">
        <f>VLOOKUP($G$9:$G$816,TABULADOR!$D$6:$E$41,2,0)</f>
        <v>15.96</v>
      </c>
      <c r="S313" s="1120">
        <f t="shared" si="204"/>
        <v>6</v>
      </c>
      <c r="T313" s="1120">
        <v>0</v>
      </c>
      <c r="U313" s="1121">
        <f t="shared" si="205"/>
        <v>6</v>
      </c>
      <c r="V313" s="1122">
        <f>VLOOKUP($U313,TABULADOR!$A$51:$B$74,2)</f>
        <v>0.12</v>
      </c>
      <c r="W313" s="1122">
        <v>0.3</v>
      </c>
      <c r="X313" s="1123">
        <v>0</v>
      </c>
      <c r="Y313" s="1124">
        <v>0</v>
      </c>
      <c r="Z313" s="1511">
        <v>15</v>
      </c>
      <c r="AA313" s="1126">
        <f t="shared" si="189"/>
        <v>7.98</v>
      </c>
      <c r="AB313" s="1126">
        <f t="shared" si="190"/>
        <v>2.39</v>
      </c>
      <c r="AC313" s="1126">
        <f t="shared" si="191"/>
        <v>0.96</v>
      </c>
      <c r="AD313" s="1126">
        <f>VLOOKUP($H$9:$H$1807,TABULADOR!$D$6:$E$41,2,0)-VLOOKUP($G$9:$G$1807,TABULADOR!$D$6:$E$41,2,0)</f>
        <v>0</v>
      </c>
      <c r="AE313" s="1126">
        <f>ROUND((TABULADOR!$D$67)*(GLOBAL!$Y313)/2,)</f>
        <v>0</v>
      </c>
      <c r="AF313" s="1126">
        <f>ROUND(((TABULADOR!$D$67)*(GLOBAL!$Y313)/2)*2,2)</f>
        <v>0</v>
      </c>
      <c r="AG313" s="1119"/>
      <c r="AH313" s="1127">
        <f t="shared" si="188"/>
        <v>11.330000000000002</v>
      </c>
      <c r="AI313" s="1119">
        <f t="shared" si="206"/>
        <v>0</v>
      </c>
      <c r="AJ313" s="1126">
        <v>0</v>
      </c>
      <c r="AK313" s="1126">
        <v>11.5</v>
      </c>
      <c r="AL313" s="1126"/>
      <c r="AM313" s="1126"/>
      <c r="AN313" s="1127"/>
      <c r="AO313" s="1127">
        <f t="shared" si="192"/>
        <v>0.42</v>
      </c>
      <c r="AP313" s="1127">
        <f t="shared" si="193"/>
        <v>0.11</v>
      </c>
      <c r="AQ313" s="1127">
        <f t="shared" si="194"/>
        <v>0.05</v>
      </c>
      <c r="AR313" s="1126">
        <f t="shared" si="195"/>
        <v>0.34</v>
      </c>
      <c r="AS313" s="1127">
        <f t="shared" si="196"/>
        <v>0.95</v>
      </c>
      <c r="AT313" s="1127">
        <f t="shared" si="197"/>
        <v>0.23</v>
      </c>
      <c r="AU313" s="1127">
        <f t="shared" si="198"/>
        <v>0.2</v>
      </c>
      <c r="AV313" s="1126">
        <f t="shared" si="199"/>
        <v>0.34</v>
      </c>
      <c r="AW313" s="1126">
        <f t="shared" si="200"/>
        <v>22.83</v>
      </c>
      <c r="AX313" s="1126">
        <f t="shared" si="201"/>
        <v>0.57999999999999996</v>
      </c>
      <c r="AY313" s="1127"/>
      <c r="AZ313" s="1126">
        <f t="shared" si="202"/>
        <v>2.06</v>
      </c>
      <c r="BA313" s="1128">
        <f t="shared" si="203"/>
        <v>22.25</v>
      </c>
      <c r="BB313" s="1130"/>
      <c r="BC313" s="1130"/>
      <c r="BD313" s="1126">
        <f t="shared" si="207"/>
        <v>0</v>
      </c>
      <c r="BE313" s="1126">
        <f t="shared" si="208"/>
        <v>0</v>
      </c>
      <c r="BF313" s="1126">
        <f t="shared" si="209"/>
        <v>0</v>
      </c>
      <c r="BG313" s="1126">
        <f t="shared" si="210"/>
        <v>0</v>
      </c>
      <c r="BH313" s="1131">
        <f t="shared" si="211"/>
        <v>0</v>
      </c>
      <c r="BI313" s="1126">
        <f t="shared" si="212"/>
        <v>0</v>
      </c>
      <c r="BJ313" s="1126">
        <f t="shared" si="213"/>
        <v>0</v>
      </c>
      <c r="BK313" s="1126">
        <f t="shared" si="214"/>
        <v>0</v>
      </c>
      <c r="BL313" s="1126">
        <f t="shared" si="215"/>
        <v>0</v>
      </c>
      <c r="BM313" s="1131">
        <f t="shared" si="216"/>
        <v>0</v>
      </c>
    </row>
    <row r="314" spans="1:16382" ht="21" customHeight="1">
      <c r="A314" s="1113" t="s">
        <v>1119</v>
      </c>
      <c r="B314" s="1113" t="s">
        <v>972</v>
      </c>
      <c r="C314" s="1529">
        <v>29738610</v>
      </c>
      <c r="D314" s="1556" t="s">
        <v>1857</v>
      </c>
      <c r="E314" s="1540" t="s">
        <v>20</v>
      </c>
      <c r="F314" s="1260" t="s">
        <v>104</v>
      </c>
      <c r="G314" s="1113" t="s">
        <v>146</v>
      </c>
      <c r="H314" s="1113" t="s">
        <v>146</v>
      </c>
      <c r="I314" s="1191" t="s">
        <v>1801</v>
      </c>
      <c r="J314" s="1113" t="s">
        <v>991</v>
      </c>
      <c r="K314" s="1467">
        <v>44378</v>
      </c>
      <c r="L314" s="1216" t="s">
        <v>1924</v>
      </c>
      <c r="M314" s="1468"/>
      <c r="N314" s="1113" t="s">
        <v>914</v>
      </c>
      <c r="O314" s="1478" t="s">
        <v>25</v>
      </c>
      <c r="P314" s="1134" t="s">
        <v>63</v>
      </c>
      <c r="Q314" s="1478" t="s">
        <v>25</v>
      </c>
      <c r="R314" s="1119">
        <f>VLOOKUP($G$9:$G$816,TABULADOR!$D$6:$E$41,2,0)</f>
        <v>7</v>
      </c>
      <c r="S314" s="1120">
        <f t="shared" si="204"/>
        <v>0</v>
      </c>
      <c r="T314" s="1120">
        <v>0</v>
      </c>
      <c r="U314" s="1121">
        <f t="shared" si="205"/>
        <v>0</v>
      </c>
      <c r="V314" s="1122">
        <f>VLOOKUP($U314,TABULADOR!$A$51:$B$74,2)</f>
        <v>0</v>
      </c>
      <c r="W314" s="1122">
        <v>0</v>
      </c>
      <c r="X314" s="1123">
        <v>0</v>
      </c>
      <c r="Y314" s="1124">
        <v>0</v>
      </c>
      <c r="Z314" s="1511">
        <v>15</v>
      </c>
      <c r="AA314" s="1126">
        <f t="shared" si="189"/>
        <v>3.5</v>
      </c>
      <c r="AB314" s="1126">
        <f t="shared" si="190"/>
        <v>0</v>
      </c>
      <c r="AC314" s="1126">
        <f t="shared" si="191"/>
        <v>0</v>
      </c>
      <c r="AD314" s="1126">
        <f>VLOOKUP($H$9:$H$1807,TABULADOR!$D$6:$E$41,2,0)-VLOOKUP($G$9:$G$1807,TABULADOR!$D$6:$E$41,2,0)</f>
        <v>0</v>
      </c>
      <c r="AE314" s="1126">
        <f>ROUND((TABULADOR!$D$67)*(GLOBAL!$Y314)/2,)</f>
        <v>0</v>
      </c>
      <c r="AF314" s="1126">
        <f>ROUND(((TABULADOR!$D$67)*(GLOBAL!$Y314)/2)*2,2)</f>
        <v>0</v>
      </c>
      <c r="AG314" s="1119"/>
      <c r="AH314" s="1127">
        <f t="shared" si="188"/>
        <v>3.5</v>
      </c>
      <c r="AI314" s="1119" t="b">
        <f t="shared" si="206"/>
        <v>0</v>
      </c>
      <c r="AJ314" s="1126">
        <v>0</v>
      </c>
      <c r="AK314" s="1126">
        <v>11.5</v>
      </c>
      <c r="AL314" s="1126"/>
      <c r="AM314" s="1126"/>
      <c r="AN314" s="1127"/>
      <c r="AO314" s="1127">
        <f t="shared" si="192"/>
        <v>0.13</v>
      </c>
      <c r="AP314" s="1127">
        <f t="shared" si="193"/>
        <v>0.04</v>
      </c>
      <c r="AQ314" s="1127">
        <f t="shared" si="194"/>
        <v>0.02</v>
      </c>
      <c r="AR314" s="1126">
        <f t="shared" si="195"/>
        <v>0.11</v>
      </c>
      <c r="AS314" s="1127">
        <f t="shared" si="196"/>
        <v>0.28999999999999998</v>
      </c>
      <c r="AT314" s="1127">
        <f t="shared" si="197"/>
        <v>7.0000000000000007E-2</v>
      </c>
      <c r="AU314" s="1127">
        <f t="shared" si="198"/>
        <v>0.08</v>
      </c>
      <c r="AV314" s="1126">
        <f t="shared" si="199"/>
        <v>0.11</v>
      </c>
      <c r="AW314" s="1126">
        <f t="shared" si="200"/>
        <v>15</v>
      </c>
      <c r="AX314" s="1126">
        <f t="shared" si="201"/>
        <v>0.19</v>
      </c>
      <c r="AY314" s="1127"/>
      <c r="AZ314" s="1126">
        <f t="shared" si="202"/>
        <v>0.66</v>
      </c>
      <c r="BA314" s="1128">
        <f t="shared" si="203"/>
        <v>14.81</v>
      </c>
      <c r="BB314" s="1130"/>
      <c r="BC314" s="1130"/>
      <c r="BD314" s="1126">
        <f t="shared" si="207"/>
        <v>0</v>
      </c>
      <c r="BE314" s="1126">
        <f t="shared" si="208"/>
        <v>0</v>
      </c>
      <c r="BF314" s="1126">
        <f t="shared" si="209"/>
        <v>0</v>
      </c>
      <c r="BG314" s="1126">
        <f t="shared" si="210"/>
        <v>0</v>
      </c>
      <c r="BH314" s="1131">
        <f t="shared" si="211"/>
        <v>0</v>
      </c>
      <c r="BI314" s="1126">
        <f t="shared" si="212"/>
        <v>0</v>
      </c>
      <c r="BJ314" s="1126">
        <f t="shared" si="213"/>
        <v>0</v>
      </c>
      <c r="BK314" s="1126">
        <f t="shared" si="214"/>
        <v>0</v>
      </c>
      <c r="BL314" s="1126">
        <f t="shared" si="215"/>
        <v>0</v>
      </c>
      <c r="BM314" s="1131">
        <f t="shared" si="216"/>
        <v>0</v>
      </c>
    </row>
    <row r="315" spans="1:16382" ht="21" customHeight="1">
      <c r="A315" s="1113" t="s">
        <v>1119</v>
      </c>
      <c r="B315" s="1260" t="s">
        <v>972</v>
      </c>
      <c r="C315" s="1532">
        <v>18233560</v>
      </c>
      <c r="D315" s="1555" t="s">
        <v>1931</v>
      </c>
      <c r="E315" s="1540" t="s">
        <v>20</v>
      </c>
      <c r="F315" s="1260" t="s">
        <v>289</v>
      </c>
      <c r="G315" s="1113" t="s">
        <v>596</v>
      </c>
      <c r="H315" s="1113" t="s">
        <v>596</v>
      </c>
      <c r="I315" s="1174" t="s">
        <v>2292</v>
      </c>
      <c r="J315" s="1113" t="s">
        <v>991</v>
      </c>
      <c r="K315" s="1467">
        <v>44424</v>
      </c>
      <c r="L315" s="1470" t="s">
        <v>1956</v>
      </c>
      <c r="M315" s="1468"/>
      <c r="N315" s="1113" t="s">
        <v>914</v>
      </c>
      <c r="O315" s="1260" t="s">
        <v>128</v>
      </c>
      <c r="P315" s="1134" t="s">
        <v>63</v>
      </c>
      <c r="Q315" s="1260" t="s">
        <v>128</v>
      </c>
      <c r="R315" s="1119">
        <f>VLOOKUP($G$9:$G$816,TABULADOR!$D$6:$E$41,2,0)</f>
        <v>8.484</v>
      </c>
      <c r="S315" s="1120">
        <f t="shared" si="204"/>
        <v>0</v>
      </c>
      <c r="T315" s="1120">
        <v>0</v>
      </c>
      <c r="U315" s="1121">
        <f t="shared" si="205"/>
        <v>0</v>
      </c>
      <c r="V315" s="1122">
        <f>VLOOKUP($U315,TABULADOR!$A$51:$B$74,2)</f>
        <v>0</v>
      </c>
      <c r="W315" s="1122">
        <v>0</v>
      </c>
      <c r="X315" s="1123">
        <v>0</v>
      </c>
      <c r="Y315" s="1124">
        <v>0</v>
      </c>
      <c r="Z315" s="1511">
        <v>15</v>
      </c>
      <c r="AA315" s="1126">
        <f t="shared" si="189"/>
        <v>4.24</v>
      </c>
      <c r="AB315" s="1126">
        <f t="shared" si="190"/>
        <v>0</v>
      </c>
      <c r="AC315" s="1126">
        <f t="shared" si="191"/>
        <v>0</v>
      </c>
      <c r="AD315" s="1126">
        <f>VLOOKUP($H$9:$H$1807,TABULADOR!$D$6:$E$41,2,0)-VLOOKUP($G$9:$G$1807,TABULADOR!$D$6:$E$41,2,0)</f>
        <v>0</v>
      </c>
      <c r="AE315" s="1126">
        <f>ROUND((TABULADOR!$D$67)*(GLOBAL!$Y315)/2,)</f>
        <v>0</v>
      </c>
      <c r="AF315" s="1126">
        <f>ROUND(((TABULADOR!$D$67)*(GLOBAL!$Y315)/2)*2,2)</f>
        <v>0</v>
      </c>
      <c r="AG315" s="1119"/>
      <c r="AH315" s="1127">
        <f t="shared" si="188"/>
        <v>4.24</v>
      </c>
      <c r="AI315" s="1119" t="b">
        <f t="shared" si="206"/>
        <v>0</v>
      </c>
      <c r="AJ315" s="1126">
        <v>0</v>
      </c>
      <c r="AK315" s="1126">
        <v>11.5</v>
      </c>
      <c r="AL315" s="1126"/>
      <c r="AM315" s="1126"/>
      <c r="AN315" s="1127"/>
      <c r="AO315" s="1127">
        <f t="shared" si="192"/>
        <v>0.16</v>
      </c>
      <c r="AP315" s="1127">
        <f t="shared" si="193"/>
        <v>0.04</v>
      </c>
      <c r="AQ315" s="1127">
        <f t="shared" si="194"/>
        <v>0.02</v>
      </c>
      <c r="AR315" s="1126">
        <f t="shared" si="195"/>
        <v>0.13</v>
      </c>
      <c r="AS315" s="1127">
        <f t="shared" si="196"/>
        <v>0.36</v>
      </c>
      <c r="AT315" s="1127">
        <f t="shared" si="197"/>
        <v>0.08</v>
      </c>
      <c r="AU315" s="1127">
        <f t="shared" si="198"/>
        <v>0.08</v>
      </c>
      <c r="AV315" s="1126">
        <f t="shared" si="199"/>
        <v>0.13</v>
      </c>
      <c r="AW315" s="1126">
        <f t="shared" si="200"/>
        <v>15.74</v>
      </c>
      <c r="AX315" s="1126">
        <f t="shared" si="201"/>
        <v>0.22</v>
      </c>
      <c r="AY315" s="1127"/>
      <c r="AZ315" s="1126">
        <f t="shared" si="202"/>
        <v>0.78</v>
      </c>
      <c r="BA315" s="1128">
        <f t="shared" si="203"/>
        <v>15.52</v>
      </c>
      <c r="BB315" s="1130"/>
      <c r="BC315" s="1130"/>
      <c r="BD315" s="1126">
        <f t="shared" si="207"/>
        <v>0</v>
      </c>
      <c r="BE315" s="1126">
        <f t="shared" si="208"/>
        <v>0</v>
      </c>
      <c r="BF315" s="1126">
        <f t="shared" si="209"/>
        <v>0</v>
      </c>
      <c r="BG315" s="1126">
        <f t="shared" si="210"/>
        <v>0</v>
      </c>
      <c r="BH315" s="1131">
        <f t="shared" si="211"/>
        <v>0</v>
      </c>
      <c r="BI315" s="1126">
        <f t="shared" si="212"/>
        <v>0</v>
      </c>
      <c r="BJ315" s="1126">
        <f t="shared" si="213"/>
        <v>0</v>
      </c>
      <c r="BK315" s="1126">
        <f t="shared" si="214"/>
        <v>0</v>
      </c>
      <c r="BL315" s="1126">
        <f t="shared" si="215"/>
        <v>0</v>
      </c>
      <c r="BM315" s="1131">
        <f t="shared" si="216"/>
        <v>0</v>
      </c>
    </row>
    <row r="316" spans="1:16382" ht="21" customHeight="1">
      <c r="A316" s="1113" t="s">
        <v>1119</v>
      </c>
      <c r="B316" s="1260" t="s">
        <v>972</v>
      </c>
      <c r="C316" s="1532">
        <v>11411125</v>
      </c>
      <c r="D316" s="1555" t="s">
        <v>1932</v>
      </c>
      <c r="E316" s="1540" t="s">
        <v>20</v>
      </c>
      <c r="F316" s="1260" t="s">
        <v>289</v>
      </c>
      <c r="G316" s="1113" t="s">
        <v>596</v>
      </c>
      <c r="H316" s="1113" t="s">
        <v>596</v>
      </c>
      <c r="I316" s="1174" t="s">
        <v>2292</v>
      </c>
      <c r="J316" s="1113" t="s">
        <v>991</v>
      </c>
      <c r="K316" s="1467">
        <v>44424</v>
      </c>
      <c r="L316" s="1482" t="s">
        <v>2142</v>
      </c>
      <c r="M316" s="1468"/>
      <c r="N316" s="1113" t="s">
        <v>914</v>
      </c>
      <c r="O316" s="1260" t="s">
        <v>128</v>
      </c>
      <c r="P316" s="1134" t="s">
        <v>63</v>
      </c>
      <c r="Q316" s="1260" t="s">
        <v>128</v>
      </c>
      <c r="R316" s="1119">
        <f>VLOOKUP($G$9:$G$816,TABULADOR!$D$6:$E$41,2,0)</f>
        <v>8.484</v>
      </c>
      <c r="S316" s="1120">
        <f t="shared" si="204"/>
        <v>0</v>
      </c>
      <c r="T316" s="1120">
        <v>0</v>
      </c>
      <c r="U316" s="1121">
        <f t="shared" si="205"/>
        <v>0</v>
      </c>
      <c r="V316" s="1122">
        <f>VLOOKUP($U316,TABULADOR!$A$51:$B$74,2)</f>
        <v>0</v>
      </c>
      <c r="W316" s="1122">
        <v>0</v>
      </c>
      <c r="X316" s="1123">
        <v>0</v>
      </c>
      <c r="Y316" s="1124">
        <v>0</v>
      </c>
      <c r="Z316" s="1511">
        <v>15</v>
      </c>
      <c r="AA316" s="1126">
        <f t="shared" si="189"/>
        <v>4.24</v>
      </c>
      <c r="AB316" s="1126">
        <f t="shared" si="190"/>
        <v>0</v>
      </c>
      <c r="AC316" s="1126">
        <f t="shared" si="191"/>
        <v>0</v>
      </c>
      <c r="AD316" s="1126">
        <f>VLOOKUP($H$9:$H$1807,TABULADOR!$D$6:$E$41,2,0)-VLOOKUP($G$9:$G$1807,TABULADOR!$D$6:$E$41,2,0)</f>
        <v>0</v>
      </c>
      <c r="AE316" s="1126">
        <f>ROUND((TABULADOR!$D$67)*(GLOBAL!$Y316)/2,)</f>
        <v>0</v>
      </c>
      <c r="AF316" s="1126">
        <f>ROUND(((TABULADOR!$D$67)*(GLOBAL!$Y316)/2)*2,2)</f>
        <v>0</v>
      </c>
      <c r="AG316" s="1119"/>
      <c r="AH316" s="1127">
        <f t="shared" si="188"/>
        <v>4.24</v>
      </c>
      <c r="AI316" s="1119" t="b">
        <f t="shared" si="206"/>
        <v>0</v>
      </c>
      <c r="AJ316" s="1126">
        <v>0</v>
      </c>
      <c r="AK316" s="1126">
        <v>11.5</v>
      </c>
      <c r="AL316" s="1126"/>
      <c r="AM316" s="1126"/>
      <c r="AN316" s="1127"/>
      <c r="AO316" s="1127">
        <f t="shared" si="192"/>
        <v>0.16</v>
      </c>
      <c r="AP316" s="1127">
        <f t="shared" si="193"/>
        <v>0.04</v>
      </c>
      <c r="AQ316" s="1127">
        <f t="shared" si="194"/>
        <v>0.02</v>
      </c>
      <c r="AR316" s="1126">
        <f t="shared" si="195"/>
        <v>0.13</v>
      </c>
      <c r="AS316" s="1127">
        <f t="shared" si="196"/>
        <v>0.36</v>
      </c>
      <c r="AT316" s="1127">
        <f t="shared" si="197"/>
        <v>0.08</v>
      </c>
      <c r="AU316" s="1127">
        <f t="shared" si="198"/>
        <v>0.08</v>
      </c>
      <c r="AV316" s="1126">
        <f t="shared" si="199"/>
        <v>0.13</v>
      </c>
      <c r="AW316" s="1126">
        <f t="shared" si="200"/>
        <v>15.74</v>
      </c>
      <c r="AX316" s="1126">
        <f t="shared" si="201"/>
        <v>0.22</v>
      </c>
      <c r="AY316" s="1127"/>
      <c r="AZ316" s="1126">
        <f t="shared" si="202"/>
        <v>0.78</v>
      </c>
      <c r="BA316" s="1128">
        <f t="shared" si="203"/>
        <v>15.52</v>
      </c>
      <c r="BB316" s="1130"/>
      <c r="BC316" s="1130"/>
      <c r="BD316" s="1126">
        <f t="shared" si="207"/>
        <v>0</v>
      </c>
      <c r="BE316" s="1126">
        <f t="shared" si="208"/>
        <v>0</v>
      </c>
      <c r="BF316" s="1126">
        <f t="shared" si="209"/>
        <v>0</v>
      </c>
      <c r="BG316" s="1126">
        <f t="shared" si="210"/>
        <v>0</v>
      </c>
      <c r="BH316" s="1131">
        <f t="shared" si="211"/>
        <v>0</v>
      </c>
      <c r="BI316" s="1126">
        <f t="shared" si="212"/>
        <v>0</v>
      </c>
      <c r="BJ316" s="1126">
        <f t="shared" si="213"/>
        <v>0</v>
      </c>
      <c r="BK316" s="1126">
        <f t="shared" si="214"/>
        <v>0</v>
      </c>
      <c r="BL316" s="1126">
        <f t="shared" si="215"/>
        <v>0</v>
      </c>
      <c r="BM316" s="1131">
        <f t="shared" si="216"/>
        <v>0</v>
      </c>
    </row>
    <row r="317" spans="1:16382" ht="21" customHeight="1">
      <c r="A317" s="1113" t="s">
        <v>1119</v>
      </c>
      <c r="B317" s="1260" t="s">
        <v>972</v>
      </c>
      <c r="C317" s="1532">
        <v>30511598</v>
      </c>
      <c r="D317" s="1555" t="s">
        <v>1933</v>
      </c>
      <c r="E317" s="1540" t="s">
        <v>20</v>
      </c>
      <c r="F317" s="1260" t="s">
        <v>289</v>
      </c>
      <c r="G317" s="1113" t="s">
        <v>596</v>
      </c>
      <c r="H317" s="1113" t="s">
        <v>596</v>
      </c>
      <c r="I317" s="1363" t="s">
        <v>1769</v>
      </c>
      <c r="J317" s="1113" t="s">
        <v>991</v>
      </c>
      <c r="K317" s="1467">
        <v>44431</v>
      </c>
      <c r="L317" s="1470" t="s">
        <v>1957</v>
      </c>
      <c r="M317" s="1468"/>
      <c r="N317" s="1113" t="s">
        <v>914</v>
      </c>
      <c r="O317" s="1260" t="s">
        <v>50</v>
      </c>
      <c r="P317" s="1134" t="s">
        <v>63</v>
      </c>
      <c r="Q317" s="1260" t="s">
        <v>50</v>
      </c>
      <c r="R317" s="1119">
        <f>VLOOKUP($G$9:$G$816,TABULADOR!$D$6:$E$41,2,0)</f>
        <v>8.484</v>
      </c>
      <c r="S317" s="1120">
        <f t="shared" si="204"/>
        <v>0</v>
      </c>
      <c r="T317" s="1120">
        <v>0</v>
      </c>
      <c r="U317" s="1121">
        <f t="shared" si="205"/>
        <v>0</v>
      </c>
      <c r="V317" s="1122">
        <f>VLOOKUP($U317,TABULADOR!$A$51:$B$74,2)</f>
        <v>0</v>
      </c>
      <c r="W317" s="1122">
        <v>0</v>
      </c>
      <c r="X317" s="1123">
        <v>0</v>
      </c>
      <c r="Y317" s="1124">
        <v>0</v>
      </c>
      <c r="Z317" s="1511">
        <v>15</v>
      </c>
      <c r="AA317" s="1126">
        <f t="shared" si="189"/>
        <v>4.24</v>
      </c>
      <c r="AB317" s="1126">
        <f t="shared" si="190"/>
        <v>0</v>
      </c>
      <c r="AC317" s="1126">
        <f t="shared" si="191"/>
        <v>0</v>
      </c>
      <c r="AD317" s="1126">
        <f>VLOOKUP($H$9:$H$1807,TABULADOR!$D$6:$E$41,2,0)-VLOOKUP($G$9:$G$1807,TABULADOR!$D$6:$E$41,2,0)</f>
        <v>0</v>
      </c>
      <c r="AE317" s="1126">
        <f>ROUND((TABULADOR!$D$67)*(GLOBAL!$Y317)/2,)</f>
        <v>0</v>
      </c>
      <c r="AF317" s="1126">
        <f>ROUND(((TABULADOR!$D$67)*(GLOBAL!$Y317)/2)*2,2)</f>
        <v>0</v>
      </c>
      <c r="AG317" s="1119"/>
      <c r="AH317" s="1127">
        <f t="shared" si="188"/>
        <v>4.24</v>
      </c>
      <c r="AI317" s="1119" t="b">
        <f t="shared" si="206"/>
        <v>0</v>
      </c>
      <c r="AJ317" s="1126">
        <v>0</v>
      </c>
      <c r="AK317" s="1126">
        <v>11.5</v>
      </c>
      <c r="AL317" s="1126"/>
      <c r="AM317" s="1126"/>
      <c r="AN317" s="1127"/>
      <c r="AO317" s="1127">
        <f t="shared" si="192"/>
        <v>0.16</v>
      </c>
      <c r="AP317" s="1127">
        <f t="shared" si="193"/>
        <v>0.04</v>
      </c>
      <c r="AQ317" s="1127">
        <f t="shared" si="194"/>
        <v>0.02</v>
      </c>
      <c r="AR317" s="1126">
        <f t="shared" si="195"/>
        <v>0.13</v>
      </c>
      <c r="AS317" s="1127">
        <f t="shared" si="196"/>
        <v>0.36</v>
      </c>
      <c r="AT317" s="1127">
        <f t="shared" si="197"/>
        <v>0.08</v>
      </c>
      <c r="AU317" s="1127">
        <f t="shared" si="198"/>
        <v>0.08</v>
      </c>
      <c r="AV317" s="1126">
        <f t="shared" si="199"/>
        <v>0.13</v>
      </c>
      <c r="AW317" s="1126">
        <f t="shared" si="200"/>
        <v>15.74</v>
      </c>
      <c r="AX317" s="1126">
        <f t="shared" si="201"/>
        <v>0.22</v>
      </c>
      <c r="AY317" s="1127"/>
      <c r="AZ317" s="1126">
        <f t="shared" si="202"/>
        <v>0.78</v>
      </c>
      <c r="BA317" s="1128">
        <f t="shared" si="203"/>
        <v>15.52</v>
      </c>
      <c r="BB317" s="1130"/>
      <c r="BC317" s="1130"/>
      <c r="BD317" s="1126">
        <f t="shared" si="207"/>
        <v>0</v>
      </c>
      <c r="BE317" s="1126">
        <f t="shared" si="208"/>
        <v>0</v>
      </c>
      <c r="BF317" s="1126">
        <f t="shared" si="209"/>
        <v>0</v>
      </c>
      <c r="BG317" s="1126">
        <f t="shared" si="210"/>
        <v>0</v>
      </c>
      <c r="BH317" s="1131">
        <f t="shared" si="211"/>
        <v>0</v>
      </c>
      <c r="BI317" s="1126">
        <f t="shared" si="212"/>
        <v>0</v>
      </c>
      <c r="BJ317" s="1126">
        <f t="shared" si="213"/>
        <v>0</v>
      </c>
      <c r="BK317" s="1126">
        <f t="shared" si="214"/>
        <v>0</v>
      </c>
      <c r="BL317" s="1126">
        <f t="shared" si="215"/>
        <v>0</v>
      </c>
      <c r="BM317" s="1131">
        <f t="shared" si="216"/>
        <v>0</v>
      </c>
    </row>
    <row r="318" spans="1:16382" ht="21" customHeight="1">
      <c r="A318" s="1113" t="s">
        <v>1119</v>
      </c>
      <c r="B318" s="1260" t="s">
        <v>972</v>
      </c>
      <c r="C318" s="1532">
        <v>30356277</v>
      </c>
      <c r="D318" s="1555" t="s">
        <v>1934</v>
      </c>
      <c r="E318" s="1540" t="s">
        <v>20</v>
      </c>
      <c r="F318" s="1216" t="s">
        <v>1953</v>
      </c>
      <c r="G318" s="1113" t="s">
        <v>146</v>
      </c>
      <c r="H318" s="1113" t="s">
        <v>146</v>
      </c>
      <c r="I318" s="1191" t="s">
        <v>1801</v>
      </c>
      <c r="J318" s="1113" t="s">
        <v>991</v>
      </c>
      <c r="K318" s="1467">
        <v>44426</v>
      </c>
      <c r="L318" s="1470" t="s">
        <v>1958</v>
      </c>
      <c r="M318" s="1468"/>
      <c r="N318" s="1113" t="s">
        <v>914</v>
      </c>
      <c r="O318" s="1169" t="s">
        <v>1714</v>
      </c>
      <c r="P318" s="1134" t="s">
        <v>63</v>
      </c>
      <c r="Q318" s="1260" t="s">
        <v>25</v>
      </c>
      <c r="R318" s="1119">
        <f>VLOOKUP($G$9:$G$816,TABULADOR!$D$6:$E$41,2,0)</f>
        <v>7</v>
      </c>
      <c r="S318" s="1120">
        <f t="shared" si="204"/>
        <v>0</v>
      </c>
      <c r="T318" s="1120">
        <v>0</v>
      </c>
      <c r="U318" s="1121">
        <f t="shared" si="205"/>
        <v>0</v>
      </c>
      <c r="V318" s="1122">
        <f>VLOOKUP($U318,TABULADOR!$A$51:$B$74,2)</f>
        <v>0</v>
      </c>
      <c r="W318" s="1122">
        <v>0</v>
      </c>
      <c r="X318" s="1123">
        <v>0</v>
      </c>
      <c r="Y318" s="1124">
        <v>0</v>
      </c>
      <c r="Z318" s="1511">
        <v>15</v>
      </c>
      <c r="AA318" s="1126">
        <f t="shared" si="189"/>
        <v>3.5</v>
      </c>
      <c r="AB318" s="1126">
        <f t="shared" si="190"/>
        <v>0</v>
      </c>
      <c r="AC318" s="1126">
        <f t="shared" si="191"/>
        <v>0</v>
      </c>
      <c r="AD318" s="1126">
        <f>VLOOKUP($H$9:$H$1807,TABULADOR!$D$6:$E$41,2,0)-VLOOKUP($G$9:$G$1807,TABULADOR!$D$6:$E$41,2,0)</f>
        <v>0</v>
      </c>
      <c r="AE318" s="1126">
        <f>ROUND((TABULADOR!$D$67)*(GLOBAL!$Y318)/2,)</f>
        <v>0</v>
      </c>
      <c r="AF318" s="1126">
        <f>ROUND(((TABULADOR!$D$67)*(GLOBAL!$Y318)/2)*2,2)</f>
        <v>0</v>
      </c>
      <c r="AG318" s="1119"/>
      <c r="AH318" s="1127">
        <f t="shared" si="188"/>
        <v>3.5</v>
      </c>
      <c r="AI318" s="1119" t="b">
        <f t="shared" si="206"/>
        <v>0</v>
      </c>
      <c r="AJ318" s="1126">
        <v>0</v>
      </c>
      <c r="AK318" s="1126">
        <v>11.5</v>
      </c>
      <c r="AL318" s="1126"/>
      <c r="AM318" s="1126"/>
      <c r="AN318" s="1127"/>
      <c r="AO318" s="1127">
        <f t="shared" si="192"/>
        <v>0.13</v>
      </c>
      <c r="AP318" s="1127">
        <f t="shared" si="193"/>
        <v>0.04</v>
      </c>
      <c r="AQ318" s="1127">
        <f t="shared" si="194"/>
        <v>0.02</v>
      </c>
      <c r="AR318" s="1126">
        <f t="shared" si="195"/>
        <v>0.11</v>
      </c>
      <c r="AS318" s="1127">
        <f t="shared" si="196"/>
        <v>0.28999999999999998</v>
      </c>
      <c r="AT318" s="1127">
        <f t="shared" si="197"/>
        <v>7.0000000000000007E-2</v>
      </c>
      <c r="AU318" s="1127">
        <f t="shared" si="198"/>
        <v>0.08</v>
      </c>
      <c r="AV318" s="1126">
        <f t="shared" si="199"/>
        <v>0.11</v>
      </c>
      <c r="AW318" s="1126">
        <f t="shared" si="200"/>
        <v>15</v>
      </c>
      <c r="AX318" s="1126">
        <f t="shared" si="201"/>
        <v>0.19</v>
      </c>
      <c r="AY318" s="1127"/>
      <c r="AZ318" s="1126">
        <f t="shared" si="202"/>
        <v>0.66</v>
      </c>
      <c r="BA318" s="1128">
        <f t="shared" si="203"/>
        <v>14.81</v>
      </c>
      <c r="BB318" s="1130"/>
      <c r="BC318" s="1130"/>
      <c r="BD318" s="1126">
        <f t="shared" si="207"/>
        <v>0</v>
      </c>
      <c r="BE318" s="1126">
        <f t="shared" si="208"/>
        <v>0</v>
      </c>
      <c r="BF318" s="1126">
        <f t="shared" si="209"/>
        <v>0</v>
      </c>
      <c r="BG318" s="1126">
        <f t="shared" si="210"/>
        <v>0</v>
      </c>
      <c r="BH318" s="1131">
        <f t="shared" si="211"/>
        <v>0</v>
      </c>
      <c r="BI318" s="1126">
        <f t="shared" si="212"/>
        <v>0</v>
      </c>
      <c r="BJ318" s="1126">
        <f t="shared" si="213"/>
        <v>0</v>
      </c>
      <c r="BK318" s="1126">
        <f t="shared" si="214"/>
        <v>0</v>
      </c>
      <c r="BL318" s="1126">
        <f t="shared" si="215"/>
        <v>0</v>
      </c>
      <c r="BM318" s="1131">
        <f t="shared" si="216"/>
        <v>0</v>
      </c>
    </row>
    <row r="319" spans="1:16382" ht="21" customHeight="1">
      <c r="A319" s="1113" t="s">
        <v>1119</v>
      </c>
      <c r="B319" s="1140" t="s">
        <v>970</v>
      </c>
      <c r="C319" s="1533">
        <v>13499943</v>
      </c>
      <c r="D319" s="1556" t="s">
        <v>1935</v>
      </c>
      <c r="E319" s="1540" t="s">
        <v>34</v>
      </c>
      <c r="F319" s="1355" t="s">
        <v>27</v>
      </c>
      <c r="G319" s="1169" t="s">
        <v>27</v>
      </c>
      <c r="H319" s="1169" t="s">
        <v>27</v>
      </c>
      <c r="I319" s="1191" t="s">
        <v>1708</v>
      </c>
      <c r="J319" s="1174" t="s">
        <v>991</v>
      </c>
      <c r="K319" s="1486">
        <v>44439</v>
      </c>
      <c r="L319" s="1470" t="s">
        <v>1959</v>
      </c>
      <c r="M319" s="1468"/>
      <c r="N319" s="1113" t="s">
        <v>914</v>
      </c>
      <c r="O319" s="1363" t="s">
        <v>65</v>
      </c>
      <c r="P319" s="1489" t="s">
        <v>2349</v>
      </c>
      <c r="Q319" s="1363" t="s">
        <v>65</v>
      </c>
      <c r="R319" s="1119">
        <f>VLOOKUP($G$9:$G$816,TABULADOR!$D$6:$E$41,2,0)</f>
        <v>23.8</v>
      </c>
      <c r="S319" s="1120">
        <f t="shared" si="204"/>
        <v>0</v>
      </c>
      <c r="T319" s="1120">
        <v>0</v>
      </c>
      <c r="U319" s="1121">
        <f t="shared" si="205"/>
        <v>0</v>
      </c>
      <c r="V319" s="1122">
        <f>VLOOKUP($U319,TABULADOR!$A$51:$B$74,2)</f>
        <v>0</v>
      </c>
      <c r="W319" s="1122">
        <v>0.2</v>
      </c>
      <c r="X319" s="1123">
        <v>0</v>
      </c>
      <c r="Y319" s="1124">
        <v>0</v>
      </c>
      <c r="Z319" s="1511">
        <v>15</v>
      </c>
      <c r="AA319" s="1126">
        <f t="shared" si="189"/>
        <v>11.9</v>
      </c>
      <c r="AB319" s="1126">
        <f t="shared" si="190"/>
        <v>2.38</v>
      </c>
      <c r="AC319" s="1126">
        <f t="shared" si="191"/>
        <v>0</v>
      </c>
      <c r="AD319" s="1126">
        <f>VLOOKUP($H$9:$H$1807,TABULADOR!$D$6:$E$41,2,0)-VLOOKUP($G$9:$G$1807,TABULADOR!$D$6:$E$41,2,0)</f>
        <v>0</v>
      </c>
      <c r="AE319" s="1126">
        <f>ROUND((TABULADOR!$D$67)*(GLOBAL!$Y319)/2,)</f>
        <v>0</v>
      </c>
      <c r="AF319" s="1126">
        <f>ROUND(((TABULADOR!$D$67)*(GLOBAL!$Y319)/2)*2,2)</f>
        <v>0</v>
      </c>
      <c r="AG319" s="1119"/>
      <c r="AH319" s="1127">
        <f t="shared" si="188"/>
        <v>14.280000000000001</v>
      </c>
      <c r="AI319" s="1150" t="b">
        <f t="shared" si="206"/>
        <v>0</v>
      </c>
      <c r="AJ319" s="1126">
        <v>0</v>
      </c>
      <c r="AK319" s="1126">
        <f>($AA319+$AB319+$AC319)*2/30*$Z319*TABULADOR!$D$70</f>
        <v>11.424000000000001</v>
      </c>
      <c r="AL319" s="1126"/>
      <c r="AM319" s="1126"/>
      <c r="AN319" s="1127"/>
      <c r="AO319" s="1127">
        <f t="shared" si="192"/>
        <v>0.53</v>
      </c>
      <c r="AP319" s="1127">
        <f t="shared" si="193"/>
        <v>0.14000000000000001</v>
      </c>
      <c r="AQ319" s="1127">
        <f t="shared" si="194"/>
        <v>7.0000000000000007E-2</v>
      </c>
      <c r="AR319" s="1126">
        <f t="shared" si="195"/>
        <v>0.43</v>
      </c>
      <c r="AS319" s="1127">
        <f t="shared" si="196"/>
        <v>1.19</v>
      </c>
      <c r="AT319" s="1127">
        <f t="shared" si="197"/>
        <v>0.28999999999999998</v>
      </c>
      <c r="AU319" s="1127">
        <f t="shared" si="198"/>
        <v>0.28000000000000003</v>
      </c>
      <c r="AV319" s="1126">
        <f t="shared" si="199"/>
        <v>0.43</v>
      </c>
      <c r="AW319" s="1126">
        <f t="shared" si="200"/>
        <v>25.7</v>
      </c>
      <c r="AX319" s="1126">
        <f t="shared" si="201"/>
        <v>0.74</v>
      </c>
      <c r="AY319" s="1127"/>
      <c r="AZ319" s="1126">
        <f t="shared" si="202"/>
        <v>2.62</v>
      </c>
      <c r="BA319" s="1128">
        <f t="shared" si="203"/>
        <v>24.96</v>
      </c>
      <c r="BB319" s="1130"/>
      <c r="BC319" s="1130"/>
      <c r="BD319" s="1126">
        <f t="shared" si="207"/>
        <v>0</v>
      </c>
      <c r="BE319" s="1126">
        <f t="shared" si="208"/>
        <v>0</v>
      </c>
      <c r="BF319" s="1126">
        <f t="shared" si="209"/>
        <v>0</v>
      </c>
      <c r="BG319" s="1126">
        <f t="shared" si="210"/>
        <v>0</v>
      </c>
      <c r="BH319" s="1131">
        <f t="shared" si="211"/>
        <v>0</v>
      </c>
      <c r="BI319" s="1126">
        <f t="shared" si="212"/>
        <v>0</v>
      </c>
      <c r="BJ319" s="1126">
        <f t="shared" si="213"/>
        <v>0</v>
      </c>
      <c r="BK319" s="1126">
        <f t="shared" si="214"/>
        <v>0</v>
      </c>
      <c r="BL319" s="1126">
        <f t="shared" si="215"/>
        <v>0</v>
      </c>
      <c r="BM319" s="1131">
        <f t="shared" si="216"/>
        <v>0</v>
      </c>
    </row>
    <row r="320" spans="1:16382" ht="21" customHeight="1">
      <c r="A320" s="1113" t="s">
        <v>1119</v>
      </c>
      <c r="B320" s="1260" t="s">
        <v>972</v>
      </c>
      <c r="C320" s="1534">
        <v>17664960</v>
      </c>
      <c r="D320" s="1555" t="s">
        <v>1936</v>
      </c>
      <c r="E320" s="1540" t="s">
        <v>20</v>
      </c>
      <c r="F320" s="1216" t="s">
        <v>1953</v>
      </c>
      <c r="G320" s="1113" t="s">
        <v>379</v>
      </c>
      <c r="H320" s="1113" t="s">
        <v>379</v>
      </c>
      <c r="I320" s="1191" t="s">
        <v>1708</v>
      </c>
      <c r="J320" s="1113" t="s">
        <v>991</v>
      </c>
      <c r="K320" s="1467">
        <v>44440</v>
      </c>
      <c r="L320" s="1470" t="s">
        <v>1960</v>
      </c>
      <c r="M320" s="1468"/>
      <c r="N320" s="1113" t="s">
        <v>914</v>
      </c>
      <c r="O320" s="1260" t="s">
        <v>65</v>
      </c>
      <c r="P320" s="1134" t="s">
        <v>63</v>
      </c>
      <c r="Q320" s="1260" t="s">
        <v>65</v>
      </c>
      <c r="R320" s="1119">
        <f>VLOOKUP($G$9:$G$816,TABULADOR!$D$6:$E$41,2,0)</f>
        <v>9.8000000000000007</v>
      </c>
      <c r="S320" s="1120">
        <f t="shared" si="204"/>
        <v>0</v>
      </c>
      <c r="T320" s="1120">
        <v>0</v>
      </c>
      <c r="U320" s="1121">
        <f t="shared" si="205"/>
        <v>0</v>
      </c>
      <c r="V320" s="1122">
        <f>VLOOKUP($U320,TABULADOR!$A$51:$B$74,2)</f>
        <v>0</v>
      </c>
      <c r="W320" s="1122">
        <v>0</v>
      </c>
      <c r="X320" s="1123">
        <v>0</v>
      </c>
      <c r="Y320" s="1124">
        <v>0</v>
      </c>
      <c r="Z320" s="1511">
        <v>15</v>
      </c>
      <c r="AA320" s="1126">
        <f t="shared" si="189"/>
        <v>4.9000000000000004</v>
      </c>
      <c r="AB320" s="1126">
        <f t="shared" si="190"/>
        <v>0</v>
      </c>
      <c r="AC320" s="1126">
        <f t="shared" si="191"/>
        <v>0</v>
      </c>
      <c r="AD320" s="1126">
        <f>VLOOKUP($H$9:$H$1807,TABULADOR!$D$6:$E$41,2,0)-VLOOKUP($G$9:$G$1807,TABULADOR!$D$6:$E$41,2,0)</f>
        <v>0</v>
      </c>
      <c r="AE320" s="1126">
        <f>ROUND((TABULADOR!$D$67)*(GLOBAL!$Y320)/2,)</f>
        <v>0</v>
      </c>
      <c r="AF320" s="1126">
        <f>ROUND(((TABULADOR!$D$67)*(GLOBAL!$Y320)/2)*2,2)</f>
        <v>0</v>
      </c>
      <c r="AG320" s="1119"/>
      <c r="AH320" s="1127">
        <f t="shared" si="188"/>
        <v>4.9000000000000004</v>
      </c>
      <c r="AI320" s="1119" t="b">
        <f t="shared" si="206"/>
        <v>0</v>
      </c>
      <c r="AJ320" s="1126">
        <v>0</v>
      </c>
      <c r="AK320" s="1126">
        <v>11.5</v>
      </c>
      <c r="AL320" s="1126"/>
      <c r="AM320" s="1126"/>
      <c r="AN320" s="1127"/>
      <c r="AO320" s="1127">
        <f t="shared" si="192"/>
        <v>0.18</v>
      </c>
      <c r="AP320" s="1127">
        <f t="shared" si="193"/>
        <v>0.05</v>
      </c>
      <c r="AQ320" s="1127">
        <f t="shared" si="194"/>
        <v>0.02</v>
      </c>
      <c r="AR320" s="1126">
        <f t="shared" si="195"/>
        <v>0.15</v>
      </c>
      <c r="AS320" s="1127">
        <f t="shared" si="196"/>
        <v>0.41</v>
      </c>
      <c r="AT320" s="1127">
        <f t="shared" si="197"/>
        <v>0.1</v>
      </c>
      <c r="AU320" s="1127">
        <f t="shared" si="198"/>
        <v>0.08</v>
      </c>
      <c r="AV320" s="1126">
        <f t="shared" si="199"/>
        <v>0.15</v>
      </c>
      <c r="AW320" s="1126">
        <f t="shared" si="200"/>
        <v>16.399999999999999</v>
      </c>
      <c r="AX320" s="1126">
        <f t="shared" si="201"/>
        <v>0.25</v>
      </c>
      <c r="AY320" s="1127"/>
      <c r="AZ320" s="1126">
        <f t="shared" si="202"/>
        <v>0.89</v>
      </c>
      <c r="BA320" s="1128">
        <f t="shared" si="203"/>
        <v>16.149999999999999</v>
      </c>
      <c r="BB320" s="1130"/>
      <c r="BC320" s="1130"/>
      <c r="BD320" s="1126">
        <f t="shared" si="207"/>
        <v>0</v>
      </c>
      <c r="BE320" s="1126">
        <f t="shared" si="208"/>
        <v>0</v>
      </c>
      <c r="BF320" s="1126">
        <f t="shared" si="209"/>
        <v>0</v>
      </c>
      <c r="BG320" s="1126">
        <f t="shared" si="210"/>
        <v>0</v>
      </c>
      <c r="BH320" s="1131">
        <f t="shared" si="211"/>
        <v>0</v>
      </c>
      <c r="BI320" s="1126">
        <f t="shared" si="212"/>
        <v>0</v>
      </c>
      <c r="BJ320" s="1126">
        <f t="shared" si="213"/>
        <v>0</v>
      </c>
      <c r="BK320" s="1126">
        <f t="shared" si="214"/>
        <v>0</v>
      </c>
      <c r="BL320" s="1126">
        <f t="shared" si="215"/>
        <v>0</v>
      </c>
      <c r="BM320" s="1131">
        <f t="shared" si="216"/>
        <v>0</v>
      </c>
    </row>
    <row r="321" spans="1:65" ht="21" customHeight="1">
      <c r="A321" s="1113" t="s">
        <v>1119</v>
      </c>
      <c r="B321" s="1260" t="s">
        <v>972</v>
      </c>
      <c r="C321" s="1532">
        <v>11952338</v>
      </c>
      <c r="D321" s="1555" t="s">
        <v>1937</v>
      </c>
      <c r="E321" s="1540" t="s">
        <v>34</v>
      </c>
      <c r="F321" s="1216" t="s">
        <v>1953</v>
      </c>
      <c r="G321" s="1169" t="s">
        <v>252</v>
      </c>
      <c r="H321" s="1169" t="s">
        <v>252</v>
      </c>
      <c r="I321" s="1191" t="s">
        <v>1708</v>
      </c>
      <c r="J321" s="1113" t="s">
        <v>991</v>
      </c>
      <c r="K321" s="1467">
        <v>44440</v>
      </c>
      <c r="L321" s="1470" t="s">
        <v>1961</v>
      </c>
      <c r="M321" s="1468"/>
      <c r="N321" s="1113" t="s">
        <v>914</v>
      </c>
      <c r="O321" s="1260" t="s">
        <v>65</v>
      </c>
      <c r="P321" s="1194" t="s">
        <v>477</v>
      </c>
      <c r="Q321" s="1260" t="s">
        <v>65</v>
      </c>
      <c r="R321" s="1119">
        <f>VLOOKUP($G$9:$G$816,TABULADOR!$D$6:$E$41,2,0)</f>
        <v>15.96</v>
      </c>
      <c r="S321" s="1120">
        <f t="shared" si="204"/>
        <v>0</v>
      </c>
      <c r="T321" s="1120">
        <v>0</v>
      </c>
      <c r="U321" s="1121">
        <f t="shared" si="205"/>
        <v>0</v>
      </c>
      <c r="V321" s="1122">
        <f>VLOOKUP($U321,TABULADOR!$A$51:$B$74,2)</f>
        <v>0</v>
      </c>
      <c r="W321" s="1122">
        <v>0</v>
      </c>
      <c r="X321" s="1123">
        <v>0</v>
      </c>
      <c r="Y321" s="1124">
        <v>0</v>
      </c>
      <c r="Z321" s="1511">
        <v>15</v>
      </c>
      <c r="AA321" s="1126">
        <f t="shared" si="189"/>
        <v>7.98</v>
      </c>
      <c r="AB321" s="1126">
        <f t="shared" si="190"/>
        <v>0</v>
      </c>
      <c r="AC321" s="1126">
        <f t="shared" si="191"/>
        <v>0</v>
      </c>
      <c r="AD321" s="1126">
        <f>VLOOKUP($H$9:$H$1807,TABULADOR!$D$6:$E$41,2,0)-VLOOKUP($G$9:$G$1807,TABULADOR!$D$6:$E$41,2,0)</f>
        <v>0</v>
      </c>
      <c r="AE321" s="1126">
        <f>ROUND((TABULADOR!$D$67)*(GLOBAL!$Y321)/2,)</f>
        <v>0</v>
      </c>
      <c r="AF321" s="1126">
        <f>ROUND(((TABULADOR!$D$67)*(GLOBAL!$Y321)/2)*2,2)</f>
        <v>0</v>
      </c>
      <c r="AG321" s="1119"/>
      <c r="AH321" s="1127">
        <f t="shared" si="188"/>
        <v>7.98</v>
      </c>
      <c r="AI321" s="1119" t="b">
        <f t="shared" si="206"/>
        <v>0</v>
      </c>
      <c r="AJ321" s="1126">
        <v>0</v>
      </c>
      <c r="AK321" s="1126">
        <v>11.5</v>
      </c>
      <c r="AL321" s="1126"/>
      <c r="AM321" s="1126"/>
      <c r="AN321" s="1127"/>
      <c r="AO321" s="1127">
        <f t="shared" si="192"/>
        <v>0.28999999999999998</v>
      </c>
      <c r="AP321" s="1127">
        <f t="shared" si="193"/>
        <v>0.08</v>
      </c>
      <c r="AQ321" s="1127">
        <f t="shared" si="194"/>
        <v>0.04</v>
      </c>
      <c r="AR321" s="1126">
        <f t="shared" si="195"/>
        <v>0.24</v>
      </c>
      <c r="AS321" s="1127">
        <f t="shared" si="196"/>
        <v>0.65</v>
      </c>
      <c r="AT321" s="1127">
        <f t="shared" si="197"/>
        <v>0.16</v>
      </c>
      <c r="AU321" s="1127">
        <f t="shared" si="198"/>
        <v>0.16</v>
      </c>
      <c r="AV321" s="1126">
        <f t="shared" si="199"/>
        <v>0.24</v>
      </c>
      <c r="AW321" s="1126">
        <f t="shared" si="200"/>
        <v>19.48</v>
      </c>
      <c r="AX321" s="1126">
        <f t="shared" si="201"/>
        <v>0.41</v>
      </c>
      <c r="AY321" s="1127"/>
      <c r="AZ321" s="1126">
        <f t="shared" si="202"/>
        <v>1.45</v>
      </c>
      <c r="BA321" s="1128">
        <f t="shared" si="203"/>
        <v>19.07</v>
      </c>
      <c r="BB321" s="1130"/>
      <c r="BC321" s="1130"/>
      <c r="BD321" s="1126">
        <f t="shared" si="207"/>
        <v>0</v>
      </c>
      <c r="BE321" s="1126">
        <f t="shared" si="208"/>
        <v>0</v>
      </c>
      <c r="BF321" s="1126">
        <f t="shared" si="209"/>
        <v>0</v>
      </c>
      <c r="BG321" s="1126">
        <f t="shared" si="210"/>
        <v>0</v>
      </c>
      <c r="BH321" s="1131">
        <f t="shared" si="211"/>
        <v>0</v>
      </c>
      <c r="BI321" s="1126">
        <f t="shared" si="212"/>
        <v>0</v>
      </c>
      <c r="BJ321" s="1126">
        <f t="shared" si="213"/>
        <v>0</v>
      </c>
      <c r="BK321" s="1126">
        <f t="shared" si="214"/>
        <v>0</v>
      </c>
      <c r="BL321" s="1126">
        <f t="shared" si="215"/>
        <v>0</v>
      </c>
      <c r="BM321" s="1131">
        <f t="shared" si="216"/>
        <v>0</v>
      </c>
    </row>
    <row r="322" spans="1:65" ht="21" customHeight="1">
      <c r="A322" s="1113" t="s">
        <v>1119</v>
      </c>
      <c r="B322" s="1140" t="s">
        <v>970</v>
      </c>
      <c r="C322" s="1532">
        <v>20408493</v>
      </c>
      <c r="D322" s="1555" t="s">
        <v>1938</v>
      </c>
      <c r="E322" s="1540" t="s">
        <v>34</v>
      </c>
      <c r="F322" s="1216" t="s">
        <v>1681</v>
      </c>
      <c r="G322" s="1169" t="s">
        <v>27</v>
      </c>
      <c r="H322" s="1169" t="s">
        <v>27</v>
      </c>
      <c r="I322" s="1254" t="s">
        <v>1827</v>
      </c>
      <c r="J322" s="1174" t="s">
        <v>991</v>
      </c>
      <c r="K322" s="1467">
        <v>44428</v>
      </c>
      <c r="L322" s="1468"/>
      <c r="M322" s="1470" t="s">
        <v>1962</v>
      </c>
      <c r="N322" s="1113" t="s">
        <v>153</v>
      </c>
      <c r="O322" s="1260" t="s">
        <v>29</v>
      </c>
      <c r="P322" s="1113" t="s">
        <v>1789</v>
      </c>
      <c r="Q322" s="1260" t="s">
        <v>29</v>
      </c>
      <c r="R322" s="1119">
        <f>VLOOKUP($G$9:$G$816,TABULADOR!$D$6:$E$41,2,0)</f>
        <v>23.8</v>
      </c>
      <c r="S322" s="1120">
        <f t="shared" si="204"/>
        <v>0</v>
      </c>
      <c r="T322" s="1120">
        <v>0</v>
      </c>
      <c r="U322" s="1121">
        <f t="shared" si="205"/>
        <v>0</v>
      </c>
      <c r="V322" s="1122">
        <f>VLOOKUP($U322,TABULADOR!$A$51:$B$74,2)</f>
        <v>0</v>
      </c>
      <c r="W322" s="1122">
        <v>0.3</v>
      </c>
      <c r="X322" s="1123">
        <v>0</v>
      </c>
      <c r="Y322" s="1124">
        <v>0</v>
      </c>
      <c r="Z322" s="1511">
        <v>15</v>
      </c>
      <c r="AA322" s="1126">
        <f t="shared" si="189"/>
        <v>11.9</v>
      </c>
      <c r="AB322" s="1126">
        <f t="shared" si="190"/>
        <v>3.57</v>
      </c>
      <c r="AC322" s="1126">
        <f t="shared" si="191"/>
        <v>0</v>
      </c>
      <c r="AD322" s="1126">
        <f>VLOOKUP($H$9:$H$1807,TABULADOR!$D$6:$E$41,2,0)-VLOOKUP($G$9:$G$1807,TABULADOR!$D$6:$E$41,2,0)</f>
        <v>0</v>
      </c>
      <c r="AE322" s="1126">
        <f>ROUND((TABULADOR!$D$67)*(GLOBAL!$Y322)/2,)</f>
        <v>0</v>
      </c>
      <c r="AF322" s="1126">
        <f>ROUND(((TABULADOR!$D$67)*(GLOBAL!$Y322)/2)*2,2)</f>
        <v>0</v>
      </c>
      <c r="AG322" s="1119"/>
      <c r="AH322" s="1127">
        <f t="shared" si="188"/>
        <v>15.47</v>
      </c>
      <c r="AI322" s="1119" t="b">
        <f t="shared" si="206"/>
        <v>0</v>
      </c>
      <c r="AJ322" s="1126">
        <v>0</v>
      </c>
      <c r="AK322" s="1126">
        <f>($AA322+$AB322+$AC322)*2/30*$Z322*TABULADOR!$D$70</f>
        <v>12.376000000000003</v>
      </c>
      <c r="AL322" s="1126"/>
      <c r="AM322" s="1126"/>
      <c r="AN322" s="1127"/>
      <c r="AO322" s="1127">
        <f t="shared" si="192"/>
        <v>0.56999999999999995</v>
      </c>
      <c r="AP322" s="1127">
        <f t="shared" si="193"/>
        <v>0.15</v>
      </c>
      <c r="AQ322" s="1127">
        <f t="shared" si="194"/>
        <v>7.0000000000000007E-2</v>
      </c>
      <c r="AR322" s="1126">
        <f t="shared" si="195"/>
        <v>0.46</v>
      </c>
      <c r="AS322" s="1127">
        <f t="shared" si="196"/>
        <v>1.28</v>
      </c>
      <c r="AT322" s="1127">
        <f t="shared" si="197"/>
        <v>0.31</v>
      </c>
      <c r="AU322" s="1127">
        <f t="shared" si="198"/>
        <v>0.28000000000000003</v>
      </c>
      <c r="AV322" s="1126">
        <f t="shared" si="199"/>
        <v>0.46</v>
      </c>
      <c r="AW322" s="1126">
        <f t="shared" si="200"/>
        <v>27.85</v>
      </c>
      <c r="AX322" s="1126">
        <f t="shared" si="201"/>
        <v>0.79</v>
      </c>
      <c r="AY322" s="1127"/>
      <c r="AZ322" s="1126">
        <f t="shared" si="202"/>
        <v>2.79</v>
      </c>
      <c r="BA322" s="1128">
        <f t="shared" si="203"/>
        <v>27.06</v>
      </c>
      <c r="BB322" s="1130"/>
      <c r="BC322" s="1130"/>
      <c r="BD322" s="1126">
        <f t="shared" si="207"/>
        <v>0</v>
      </c>
      <c r="BE322" s="1126">
        <f t="shared" si="208"/>
        <v>0</v>
      </c>
      <c r="BF322" s="1126">
        <f t="shared" si="209"/>
        <v>0</v>
      </c>
      <c r="BG322" s="1126">
        <f t="shared" si="210"/>
        <v>0</v>
      </c>
      <c r="BH322" s="1131">
        <f t="shared" si="211"/>
        <v>0</v>
      </c>
      <c r="BI322" s="1126">
        <f t="shared" si="212"/>
        <v>0</v>
      </c>
      <c r="BJ322" s="1126">
        <f t="shared" si="213"/>
        <v>0</v>
      </c>
      <c r="BK322" s="1126">
        <f t="shared" si="214"/>
        <v>0</v>
      </c>
      <c r="BL322" s="1126">
        <f t="shared" si="215"/>
        <v>0</v>
      </c>
      <c r="BM322" s="1131">
        <f t="shared" si="216"/>
        <v>0</v>
      </c>
    </row>
    <row r="323" spans="1:65" ht="21" customHeight="1">
      <c r="A323" s="1113" t="s">
        <v>1119</v>
      </c>
      <c r="B323" s="1260" t="s">
        <v>972</v>
      </c>
      <c r="C323" s="1519">
        <v>18603233</v>
      </c>
      <c r="D323" s="1558" t="s">
        <v>1940</v>
      </c>
      <c r="E323" s="1540" t="s">
        <v>34</v>
      </c>
      <c r="F323" s="1134" t="s">
        <v>1953</v>
      </c>
      <c r="G323" s="1113" t="s">
        <v>146</v>
      </c>
      <c r="H323" s="1113" t="s">
        <v>146</v>
      </c>
      <c r="I323" s="1249" t="s">
        <v>1802</v>
      </c>
      <c r="J323" s="1113" t="s">
        <v>991</v>
      </c>
      <c r="K323" s="1460">
        <v>44440</v>
      </c>
      <c r="L323" s="1474" t="s">
        <v>1975</v>
      </c>
      <c r="M323" s="1468"/>
      <c r="N323" s="1113" t="s">
        <v>914</v>
      </c>
      <c r="O323" s="1234" t="s">
        <v>1976</v>
      </c>
      <c r="P323" s="1134" t="s">
        <v>63</v>
      </c>
      <c r="Q323" s="1234" t="s">
        <v>1976</v>
      </c>
      <c r="R323" s="1119">
        <f>VLOOKUP($G$9:$G$816,TABULADOR!$D$6:$E$41,2,0)</f>
        <v>7</v>
      </c>
      <c r="S323" s="1120">
        <f t="shared" ref="S323:S349" si="217">DATEDIF($K323,$M$2,"Y")</f>
        <v>0</v>
      </c>
      <c r="T323" s="1120">
        <v>0</v>
      </c>
      <c r="U323" s="1121">
        <f t="shared" ref="U323:U349" si="218">$S323+$T323</f>
        <v>0</v>
      </c>
      <c r="V323" s="1122">
        <f>VLOOKUP($U323,TABULADOR!$A$51:$B$74,2)</f>
        <v>0</v>
      </c>
      <c r="W323" s="1122">
        <v>0</v>
      </c>
      <c r="X323" s="1123">
        <v>1</v>
      </c>
      <c r="Y323" s="1124">
        <v>1</v>
      </c>
      <c r="Z323" s="1511">
        <v>15</v>
      </c>
      <c r="AA323" s="1126">
        <f t="shared" si="189"/>
        <v>3.5</v>
      </c>
      <c r="AB323" s="1126">
        <f t="shared" si="190"/>
        <v>0</v>
      </c>
      <c r="AC323" s="1126">
        <f t="shared" si="191"/>
        <v>0</v>
      </c>
      <c r="AD323" s="1126">
        <f>VLOOKUP($H$9:$H$1807,TABULADOR!$D$6:$E$41,2,0)-VLOOKUP($G$9:$G$1807,TABULADOR!$D$6:$E$41,2,0)</f>
        <v>0</v>
      </c>
      <c r="AE323" s="1126">
        <f>ROUND((TABULADOR!$D$67)*(GLOBAL!$Y323)/2,)</f>
        <v>1</v>
      </c>
      <c r="AF323" s="1126">
        <f>ROUND(((TABULADOR!$D$67)*(GLOBAL!$Y323)/2)*2,2)</f>
        <v>1.75</v>
      </c>
      <c r="AG323" s="1119"/>
      <c r="AH323" s="1127">
        <f t="shared" si="188"/>
        <v>4.5</v>
      </c>
      <c r="AI323" s="1119" t="b">
        <f t="shared" ref="AI323:AI349" si="219">IF($S323&gt;=1,IF(MONTH($M$2)=MONTH($K323),(((($AA323+$AB323+$AC323+$AD323)*2)/30)*50),0))</f>
        <v>0</v>
      </c>
      <c r="AJ323" s="1126">
        <v>0</v>
      </c>
      <c r="AK323" s="1126">
        <v>11.5</v>
      </c>
      <c r="AL323" s="1126"/>
      <c r="AM323" s="1126"/>
      <c r="AN323" s="1127"/>
      <c r="AO323" s="1127">
        <f t="shared" si="192"/>
        <v>0.17</v>
      </c>
      <c r="AP323" s="1127">
        <f t="shared" si="193"/>
        <v>0.05</v>
      </c>
      <c r="AQ323" s="1127">
        <f t="shared" si="194"/>
        <v>0.02</v>
      </c>
      <c r="AR323" s="1126">
        <f t="shared" si="195"/>
        <v>0.14000000000000001</v>
      </c>
      <c r="AS323" s="1127">
        <f t="shared" si="196"/>
        <v>0.38</v>
      </c>
      <c r="AT323" s="1127">
        <f t="shared" si="197"/>
        <v>0.09</v>
      </c>
      <c r="AU323" s="1127">
        <f t="shared" si="198"/>
        <v>0.08</v>
      </c>
      <c r="AV323" s="1126">
        <f t="shared" si="199"/>
        <v>0.14000000000000001</v>
      </c>
      <c r="AW323" s="1126">
        <f t="shared" si="200"/>
        <v>17.75</v>
      </c>
      <c r="AX323" s="1126">
        <f t="shared" si="201"/>
        <v>0.24</v>
      </c>
      <c r="AY323" s="1127"/>
      <c r="AZ323" s="1126">
        <f t="shared" si="202"/>
        <v>0.83</v>
      </c>
      <c r="BA323" s="1128">
        <f t="shared" si="203"/>
        <v>17.510000000000002</v>
      </c>
      <c r="BB323" s="1130"/>
      <c r="BC323" s="1130"/>
      <c r="BD323" s="1126">
        <f t="shared" ref="BD323:BD349" si="220">($AM323*$BO$5/$BO$6*$BO$7*$BO$8)</f>
        <v>0</v>
      </c>
      <c r="BE323" s="1126">
        <f t="shared" ref="BE323:BE349" si="221">($AM323)*$BQ$2</f>
        <v>0</v>
      </c>
      <c r="BF323" s="1126">
        <f t="shared" ref="BF323:BF349" si="222">($AM323*$BQ$5/$BQ$6*$BQ$7*$BQ$8)</f>
        <v>0</v>
      </c>
      <c r="BG323" s="1126">
        <f t="shared" ref="BG323:BG349" si="223">$AM323*$BS$2</f>
        <v>0</v>
      </c>
      <c r="BH323" s="1131">
        <f t="shared" ref="BH323:BH349" si="224">SUM(BD323:BF323)</f>
        <v>0</v>
      </c>
      <c r="BI323" s="1126">
        <f t="shared" ref="BI323:BI349" si="225">$BD323*$BP$2/$BO$2</f>
        <v>0</v>
      </c>
      <c r="BJ323" s="1126">
        <f t="shared" ref="BJ323:BJ349" si="226">($AM323)*$BR$2</f>
        <v>0</v>
      </c>
      <c r="BK323" s="1126">
        <f t="shared" ref="BK323:BK349" si="227">$BF323*$BT$2/$BU$2</f>
        <v>0</v>
      </c>
      <c r="BL323" s="1126">
        <f t="shared" ref="BL323:BL349" si="228">$AM323*$BS$2</f>
        <v>0</v>
      </c>
      <c r="BM323" s="1131">
        <f t="shared" ref="BM323:BM349" si="229">SUM(BI323:BL323)+BG323</f>
        <v>0</v>
      </c>
    </row>
    <row r="324" spans="1:65" ht="21" customHeight="1">
      <c r="A324" s="1113" t="s">
        <v>1119</v>
      </c>
      <c r="B324" s="1260" t="s">
        <v>972</v>
      </c>
      <c r="C324" s="1519">
        <v>25939445</v>
      </c>
      <c r="D324" s="1558" t="s">
        <v>1941</v>
      </c>
      <c r="E324" s="1540" t="s">
        <v>20</v>
      </c>
      <c r="F324" s="1134" t="s">
        <v>289</v>
      </c>
      <c r="G324" s="1113" t="s">
        <v>596</v>
      </c>
      <c r="H324" s="1113" t="s">
        <v>596</v>
      </c>
      <c r="I324" s="1191" t="s">
        <v>1768</v>
      </c>
      <c r="J324" s="1113" t="s">
        <v>991</v>
      </c>
      <c r="K324" s="1460">
        <v>44440</v>
      </c>
      <c r="L324" s="1470" t="s">
        <v>1965</v>
      </c>
      <c r="M324" s="1468"/>
      <c r="N324" s="1113" t="s">
        <v>914</v>
      </c>
      <c r="O324" s="1234" t="s">
        <v>94</v>
      </c>
      <c r="P324" s="1134" t="s">
        <v>63</v>
      </c>
      <c r="Q324" s="1234" t="s">
        <v>94</v>
      </c>
      <c r="R324" s="1119">
        <f>VLOOKUP($G$9:$G$816,TABULADOR!$D$6:$E$41,2,0)</f>
        <v>8.484</v>
      </c>
      <c r="S324" s="1120">
        <f t="shared" si="217"/>
        <v>0</v>
      </c>
      <c r="T324" s="1120">
        <v>0</v>
      </c>
      <c r="U324" s="1121">
        <f t="shared" si="218"/>
        <v>0</v>
      </c>
      <c r="V324" s="1122">
        <f>VLOOKUP($U324,TABULADOR!$A$51:$B$74,2)</f>
        <v>0</v>
      </c>
      <c r="W324" s="1122">
        <v>0</v>
      </c>
      <c r="X324" s="1123">
        <v>0</v>
      </c>
      <c r="Y324" s="1124">
        <v>0</v>
      </c>
      <c r="Z324" s="1511">
        <v>15</v>
      </c>
      <c r="AA324" s="1126">
        <f t="shared" si="189"/>
        <v>4.24</v>
      </c>
      <c r="AB324" s="1126">
        <f t="shared" si="190"/>
        <v>0</v>
      </c>
      <c r="AC324" s="1126">
        <f t="shared" si="191"/>
        <v>0</v>
      </c>
      <c r="AD324" s="1126">
        <f>VLOOKUP($H$9:$H$1807,TABULADOR!$D$6:$E$41,2,0)-VLOOKUP($G$9:$G$1807,TABULADOR!$D$6:$E$41,2,0)</f>
        <v>0</v>
      </c>
      <c r="AE324" s="1126">
        <f>ROUND((TABULADOR!$D$67)*(GLOBAL!$Y324)/2,)</f>
        <v>0</v>
      </c>
      <c r="AF324" s="1126">
        <f>ROUND(((TABULADOR!$D$67)*(GLOBAL!$Y324)/2)*2,2)</f>
        <v>0</v>
      </c>
      <c r="AG324" s="1119"/>
      <c r="AH324" s="1127">
        <f t="shared" si="188"/>
        <v>4.24</v>
      </c>
      <c r="AI324" s="1119" t="b">
        <f t="shared" si="219"/>
        <v>0</v>
      </c>
      <c r="AJ324" s="1126">
        <v>0</v>
      </c>
      <c r="AK324" s="1126">
        <v>11.5</v>
      </c>
      <c r="AL324" s="1126"/>
      <c r="AM324" s="1126"/>
      <c r="AN324" s="1127"/>
      <c r="AO324" s="1127">
        <f t="shared" si="192"/>
        <v>0.16</v>
      </c>
      <c r="AP324" s="1127">
        <f t="shared" si="193"/>
        <v>0.04</v>
      </c>
      <c r="AQ324" s="1127">
        <f t="shared" si="194"/>
        <v>0.02</v>
      </c>
      <c r="AR324" s="1126">
        <f t="shared" si="195"/>
        <v>0.13</v>
      </c>
      <c r="AS324" s="1127">
        <f t="shared" si="196"/>
        <v>0.36</v>
      </c>
      <c r="AT324" s="1127">
        <f t="shared" si="197"/>
        <v>0.08</v>
      </c>
      <c r="AU324" s="1127">
        <f t="shared" si="198"/>
        <v>0.08</v>
      </c>
      <c r="AV324" s="1126">
        <f t="shared" si="199"/>
        <v>0.13</v>
      </c>
      <c r="AW324" s="1126">
        <f t="shared" si="200"/>
        <v>15.74</v>
      </c>
      <c r="AX324" s="1126">
        <f t="shared" si="201"/>
        <v>0.22</v>
      </c>
      <c r="AY324" s="1127"/>
      <c r="AZ324" s="1126">
        <f t="shared" si="202"/>
        <v>0.78</v>
      </c>
      <c r="BA324" s="1128">
        <f t="shared" si="203"/>
        <v>15.52</v>
      </c>
      <c r="BB324" s="1130"/>
      <c r="BC324" s="1130"/>
      <c r="BD324" s="1126">
        <f t="shared" si="220"/>
        <v>0</v>
      </c>
      <c r="BE324" s="1126">
        <f t="shared" si="221"/>
        <v>0</v>
      </c>
      <c r="BF324" s="1126">
        <f t="shared" si="222"/>
        <v>0</v>
      </c>
      <c r="BG324" s="1126">
        <f t="shared" si="223"/>
        <v>0</v>
      </c>
      <c r="BH324" s="1131">
        <f t="shared" si="224"/>
        <v>0</v>
      </c>
      <c r="BI324" s="1126">
        <f t="shared" si="225"/>
        <v>0</v>
      </c>
      <c r="BJ324" s="1126">
        <f t="shared" si="226"/>
        <v>0</v>
      </c>
      <c r="BK324" s="1126">
        <f t="shared" si="227"/>
        <v>0</v>
      </c>
      <c r="BL324" s="1126">
        <f t="shared" si="228"/>
        <v>0</v>
      </c>
      <c r="BM324" s="1131">
        <f t="shared" si="229"/>
        <v>0</v>
      </c>
    </row>
    <row r="325" spans="1:65" ht="21" customHeight="1">
      <c r="A325" s="1113" t="s">
        <v>1119</v>
      </c>
      <c r="B325" s="1260" t="s">
        <v>972</v>
      </c>
      <c r="C325" s="1535">
        <v>29969764</v>
      </c>
      <c r="D325" s="1558" t="s">
        <v>1942</v>
      </c>
      <c r="E325" s="1540" t="s">
        <v>34</v>
      </c>
      <c r="F325" s="1134" t="s">
        <v>1953</v>
      </c>
      <c r="G325" s="1113" t="s">
        <v>146</v>
      </c>
      <c r="H325" s="1113" t="s">
        <v>146</v>
      </c>
      <c r="I325" s="1191" t="s">
        <v>1768</v>
      </c>
      <c r="J325" s="1113" t="s">
        <v>991</v>
      </c>
      <c r="K325" s="1460">
        <v>44440</v>
      </c>
      <c r="L325" s="1470" t="s">
        <v>1966</v>
      </c>
      <c r="M325" s="1468"/>
      <c r="N325" s="1113" t="s">
        <v>914</v>
      </c>
      <c r="O325" s="1234" t="s">
        <v>94</v>
      </c>
      <c r="P325" s="1134" t="s">
        <v>63</v>
      </c>
      <c r="Q325" s="1234" t="s">
        <v>94</v>
      </c>
      <c r="R325" s="1119">
        <f>VLOOKUP($G$9:$G$816,TABULADOR!$D$6:$E$41,2,0)</f>
        <v>7</v>
      </c>
      <c r="S325" s="1120">
        <f t="shared" si="217"/>
        <v>0</v>
      </c>
      <c r="T325" s="1120">
        <v>0</v>
      </c>
      <c r="U325" s="1121">
        <f t="shared" si="218"/>
        <v>0</v>
      </c>
      <c r="V325" s="1122">
        <f>VLOOKUP($U325,TABULADOR!$A$51:$B$74,2)</f>
        <v>0</v>
      </c>
      <c r="W325" s="1122">
        <v>0</v>
      </c>
      <c r="X325" s="1123">
        <v>1</v>
      </c>
      <c r="Y325" s="1124">
        <v>1</v>
      </c>
      <c r="Z325" s="1511">
        <v>15</v>
      </c>
      <c r="AA325" s="1126">
        <f t="shared" si="189"/>
        <v>3.5</v>
      </c>
      <c r="AB325" s="1126">
        <f t="shared" si="190"/>
        <v>0</v>
      </c>
      <c r="AC325" s="1126">
        <f t="shared" si="191"/>
        <v>0</v>
      </c>
      <c r="AD325" s="1126">
        <f>VLOOKUP($H$9:$H$1807,TABULADOR!$D$6:$E$41,2,0)-VLOOKUP($G$9:$G$1807,TABULADOR!$D$6:$E$41,2,0)</f>
        <v>0</v>
      </c>
      <c r="AE325" s="1126">
        <f>ROUND((TABULADOR!$D$67)*(GLOBAL!$Y325)/2,)</f>
        <v>1</v>
      </c>
      <c r="AF325" s="1126">
        <f>ROUND(((TABULADOR!$D$67)*(GLOBAL!$Y325)/2)*2,2)</f>
        <v>1.75</v>
      </c>
      <c r="AG325" s="1119"/>
      <c r="AH325" s="1127">
        <f t="shared" ref="AH325:AH388" si="230">SUM(AA325:AE325)</f>
        <v>4.5</v>
      </c>
      <c r="AI325" s="1119" t="b">
        <f t="shared" si="219"/>
        <v>0</v>
      </c>
      <c r="AJ325" s="1126">
        <v>0</v>
      </c>
      <c r="AK325" s="1126">
        <v>11.5</v>
      </c>
      <c r="AL325" s="1126"/>
      <c r="AM325" s="1126"/>
      <c r="AN325" s="1127"/>
      <c r="AO325" s="1127">
        <f t="shared" si="192"/>
        <v>0.17</v>
      </c>
      <c r="AP325" s="1127">
        <f t="shared" si="193"/>
        <v>0.05</v>
      </c>
      <c r="AQ325" s="1127">
        <f t="shared" si="194"/>
        <v>0.02</v>
      </c>
      <c r="AR325" s="1126">
        <f t="shared" si="195"/>
        <v>0.14000000000000001</v>
      </c>
      <c r="AS325" s="1127">
        <f t="shared" si="196"/>
        <v>0.38</v>
      </c>
      <c r="AT325" s="1127">
        <f t="shared" si="197"/>
        <v>0.09</v>
      </c>
      <c r="AU325" s="1127">
        <f t="shared" si="198"/>
        <v>0.08</v>
      </c>
      <c r="AV325" s="1126">
        <f t="shared" si="199"/>
        <v>0.14000000000000001</v>
      </c>
      <c r="AW325" s="1126">
        <f t="shared" si="200"/>
        <v>17.75</v>
      </c>
      <c r="AX325" s="1126">
        <f t="shared" si="201"/>
        <v>0.24</v>
      </c>
      <c r="AY325" s="1127"/>
      <c r="AZ325" s="1126">
        <f t="shared" si="202"/>
        <v>0.83</v>
      </c>
      <c r="BA325" s="1128">
        <f t="shared" si="203"/>
        <v>17.510000000000002</v>
      </c>
      <c r="BB325" s="1130"/>
      <c r="BC325" s="1130"/>
      <c r="BD325" s="1126">
        <f t="shared" si="220"/>
        <v>0</v>
      </c>
      <c r="BE325" s="1126">
        <f t="shared" si="221"/>
        <v>0</v>
      </c>
      <c r="BF325" s="1126">
        <f t="shared" si="222"/>
        <v>0</v>
      </c>
      <c r="BG325" s="1126">
        <f t="shared" si="223"/>
        <v>0</v>
      </c>
      <c r="BH325" s="1131">
        <f t="shared" si="224"/>
        <v>0</v>
      </c>
      <c r="BI325" s="1126">
        <f t="shared" si="225"/>
        <v>0</v>
      </c>
      <c r="BJ325" s="1126">
        <f t="shared" si="226"/>
        <v>0</v>
      </c>
      <c r="BK325" s="1126">
        <f t="shared" si="227"/>
        <v>0</v>
      </c>
      <c r="BL325" s="1126">
        <f t="shared" si="228"/>
        <v>0</v>
      </c>
      <c r="BM325" s="1131">
        <f t="shared" si="229"/>
        <v>0</v>
      </c>
    </row>
    <row r="326" spans="1:65" ht="21" customHeight="1">
      <c r="A326" s="1113" t="s">
        <v>1119</v>
      </c>
      <c r="B326" s="1260" t="s">
        <v>972</v>
      </c>
      <c r="C326" s="1519">
        <v>23625346</v>
      </c>
      <c r="D326" s="1554" t="s">
        <v>1943</v>
      </c>
      <c r="E326" s="1540" t="s">
        <v>34</v>
      </c>
      <c r="F326" s="1134" t="s">
        <v>289</v>
      </c>
      <c r="G326" s="1113" t="s">
        <v>596</v>
      </c>
      <c r="H326" s="1113" t="s">
        <v>596</v>
      </c>
      <c r="I326" s="1174" t="s">
        <v>2292</v>
      </c>
      <c r="J326" s="1113" t="s">
        <v>991</v>
      </c>
      <c r="K326" s="1460">
        <v>44440</v>
      </c>
      <c r="L326" s="1468"/>
      <c r="M326" s="1470" t="s">
        <v>1967</v>
      </c>
      <c r="N326" s="1113" t="s">
        <v>974</v>
      </c>
      <c r="O326" s="1169" t="s">
        <v>1714</v>
      </c>
      <c r="P326" s="1134" t="s">
        <v>63</v>
      </c>
      <c r="Q326" s="1234" t="s">
        <v>25</v>
      </c>
      <c r="R326" s="1119">
        <f>VLOOKUP($G$9:$G$816,TABULADOR!$D$6:$E$41,2,0)</f>
        <v>8.484</v>
      </c>
      <c r="S326" s="1120">
        <f t="shared" si="217"/>
        <v>0</v>
      </c>
      <c r="T326" s="1120">
        <v>0</v>
      </c>
      <c r="U326" s="1121">
        <f t="shared" si="218"/>
        <v>0</v>
      </c>
      <c r="V326" s="1122">
        <f>VLOOKUP($U326,TABULADOR!$A$51:$B$74,2)</f>
        <v>0</v>
      </c>
      <c r="W326" s="1122">
        <v>0</v>
      </c>
      <c r="X326" s="1123">
        <v>1</v>
      </c>
      <c r="Y326" s="1124">
        <v>1</v>
      </c>
      <c r="Z326" s="1511">
        <v>15</v>
      </c>
      <c r="AA326" s="1126">
        <f t="shared" si="189"/>
        <v>4.24</v>
      </c>
      <c r="AB326" s="1126">
        <f t="shared" si="190"/>
        <v>0</v>
      </c>
      <c r="AC326" s="1126">
        <f t="shared" si="191"/>
        <v>0</v>
      </c>
      <c r="AD326" s="1126">
        <f>VLOOKUP($H$9:$H$1807,TABULADOR!$D$6:$E$41,2,0)-VLOOKUP($G$9:$G$1807,TABULADOR!$D$6:$E$41,2,0)</f>
        <v>0</v>
      </c>
      <c r="AE326" s="1126">
        <f>ROUND((TABULADOR!$D$67)*(GLOBAL!$Y326)/2,)</f>
        <v>1</v>
      </c>
      <c r="AF326" s="1126">
        <f>ROUND(((TABULADOR!$D$67)*(GLOBAL!$Y326)/2)*2,2)</f>
        <v>1.75</v>
      </c>
      <c r="AG326" s="1119"/>
      <c r="AH326" s="1127">
        <f t="shared" si="230"/>
        <v>5.24</v>
      </c>
      <c r="AI326" s="1119" t="b">
        <f t="shared" si="219"/>
        <v>0</v>
      </c>
      <c r="AJ326" s="1126">
        <v>0</v>
      </c>
      <c r="AK326" s="1126">
        <v>11.5</v>
      </c>
      <c r="AL326" s="1126"/>
      <c r="AM326" s="1126"/>
      <c r="AN326" s="1127"/>
      <c r="AO326" s="1127">
        <f t="shared" si="192"/>
        <v>0.19</v>
      </c>
      <c r="AP326" s="1127">
        <f t="shared" si="193"/>
        <v>0.05</v>
      </c>
      <c r="AQ326" s="1127">
        <f t="shared" si="194"/>
        <v>0.02</v>
      </c>
      <c r="AR326" s="1126">
        <f t="shared" si="195"/>
        <v>0.16</v>
      </c>
      <c r="AS326" s="1127">
        <f t="shared" si="196"/>
        <v>0.43</v>
      </c>
      <c r="AT326" s="1127">
        <f t="shared" si="197"/>
        <v>0.1</v>
      </c>
      <c r="AU326" s="1127">
        <f t="shared" si="198"/>
        <v>0.08</v>
      </c>
      <c r="AV326" s="1126">
        <f t="shared" si="199"/>
        <v>0.16</v>
      </c>
      <c r="AW326" s="1126">
        <f t="shared" si="200"/>
        <v>18.489999999999998</v>
      </c>
      <c r="AX326" s="1126">
        <f t="shared" si="201"/>
        <v>0.26</v>
      </c>
      <c r="AY326" s="1127"/>
      <c r="AZ326" s="1126">
        <f t="shared" si="202"/>
        <v>0.93</v>
      </c>
      <c r="BA326" s="1128">
        <f t="shared" si="203"/>
        <v>18.23</v>
      </c>
      <c r="BB326" s="1130"/>
      <c r="BC326" s="1130"/>
      <c r="BD326" s="1126">
        <f t="shared" si="220"/>
        <v>0</v>
      </c>
      <c r="BE326" s="1126">
        <f t="shared" si="221"/>
        <v>0</v>
      </c>
      <c r="BF326" s="1126">
        <f t="shared" si="222"/>
        <v>0</v>
      </c>
      <c r="BG326" s="1126">
        <f t="shared" si="223"/>
        <v>0</v>
      </c>
      <c r="BH326" s="1131">
        <f t="shared" si="224"/>
        <v>0</v>
      </c>
      <c r="BI326" s="1126">
        <f t="shared" si="225"/>
        <v>0</v>
      </c>
      <c r="BJ326" s="1126">
        <f t="shared" si="226"/>
        <v>0</v>
      </c>
      <c r="BK326" s="1126">
        <f t="shared" si="227"/>
        <v>0</v>
      </c>
      <c r="BL326" s="1126">
        <f t="shared" si="228"/>
        <v>0</v>
      </c>
      <c r="BM326" s="1131">
        <f t="shared" si="229"/>
        <v>0</v>
      </c>
    </row>
    <row r="327" spans="1:65" ht="21" customHeight="1">
      <c r="A327" s="1113" t="s">
        <v>1119</v>
      </c>
      <c r="B327" s="1260" t="s">
        <v>972</v>
      </c>
      <c r="C327" s="1519">
        <v>6442954</v>
      </c>
      <c r="D327" s="1554" t="s">
        <v>1944</v>
      </c>
      <c r="E327" s="1540" t="s">
        <v>34</v>
      </c>
      <c r="F327" s="1134" t="s">
        <v>289</v>
      </c>
      <c r="G327" s="1113" t="s">
        <v>596</v>
      </c>
      <c r="H327" s="1113" t="s">
        <v>596</v>
      </c>
      <c r="I327" s="1174" t="s">
        <v>2292</v>
      </c>
      <c r="J327" s="1113" t="s">
        <v>991</v>
      </c>
      <c r="K327" s="1460">
        <v>44378</v>
      </c>
      <c r="L327" s="1470" t="s">
        <v>1968</v>
      </c>
      <c r="M327" s="1468"/>
      <c r="N327" s="1113" t="s">
        <v>914</v>
      </c>
      <c r="O327" s="1169" t="s">
        <v>1714</v>
      </c>
      <c r="P327" s="1134" t="s">
        <v>63</v>
      </c>
      <c r="Q327" s="1234" t="s">
        <v>25</v>
      </c>
      <c r="R327" s="1119">
        <f>VLOOKUP($G$9:$G$816,TABULADOR!$D$6:$E$41,2,0)</f>
        <v>8.484</v>
      </c>
      <c r="S327" s="1120">
        <f t="shared" si="217"/>
        <v>0</v>
      </c>
      <c r="T327" s="1120">
        <v>0</v>
      </c>
      <c r="U327" s="1121">
        <f t="shared" si="218"/>
        <v>0</v>
      </c>
      <c r="V327" s="1122">
        <f>VLOOKUP($U327,TABULADOR!$A$51:$B$74,2)</f>
        <v>0</v>
      </c>
      <c r="W327" s="1122">
        <v>0</v>
      </c>
      <c r="X327" s="1123">
        <v>0</v>
      </c>
      <c r="Y327" s="1124">
        <v>0</v>
      </c>
      <c r="Z327" s="1511">
        <v>15</v>
      </c>
      <c r="AA327" s="1126">
        <f t="shared" si="189"/>
        <v>4.24</v>
      </c>
      <c r="AB327" s="1126">
        <f t="shared" si="190"/>
        <v>0</v>
      </c>
      <c r="AC327" s="1126">
        <f t="shared" si="191"/>
        <v>0</v>
      </c>
      <c r="AD327" s="1126">
        <f>VLOOKUP($H$9:$H$1807,TABULADOR!$D$6:$E$41,2,0)-VLOOKUP($G$9:$G$1807,TABULADOR!$D$6:$E$41,2,0)</f>
        <v>0</v>
      </c>
      <c r="AE327" s="1126">
        <f>ROUND((TABULADOR!$D$67)*(GLOBAL!$Y327)/2,)</f>
        <v>0</v>
      </c>
      <c r="AF327" s="1126">
        <f>ROUND(((TABULADOR!$D$67)*(GLOBAL!$Y327)/2)*2,2)</f>
        <v>0</v>
      </c>
      <c r="AG327" s="1119"/>
      <c r="AH327" s="1127">
        <f t="shared" si="230"/>
        <v>4.24</v>
      </c>
      <c r="AI327" s="1119" t="b">
        <f t="shared" si="219"/>
        <v>0</v>
      </c>
      <c r="AJ327" s="1126">
        <v>0</v>
      </c>
      <c r="AK327" s="1126">
        <v>11.5</v>
      </c>
      <c r="AL327" s="1126"/>
      <c r="AM327" s="1126"/>
      <c r="AN327" s="1127"/>
      <c r="AO327" s="1127">
        <f t="shared" si="192"/>
        <v>0.16</v>
      </c>
      <c r="AP327" s="1127">
        <f t="shared" si="193"/>
        <v>0.04</v>
      </c>
      <c r="AQ327" s="1127">
        <f t="shared" si="194"/>
        <v>0.02</v>
      </c>
      <c r="AR327" s="1126">
        <f t="shared" si="195"/>
        <v>0.13</v>
      </c>
      <c r="AS327" s="1127">
        <f t="shared" si="196"/>
        <v>0.36</v>
      </c>
      <c r="AT327" s="1127">
        <f t="shared" si="197"/>
        <v>0.08</v>
      </c>
      <c r="AU327" s="1127">
        <f t="shared" si="198"/>
        <v>0.08</v>
      </c>
      <c r="AV327" s="1126">
        <f t="shared" si="199"/>
        <v>0.13</v>
      </c>
      <c r="AW327" s="1126">
        <f t="shared" si="200"/>
        <v>15.74</v>
      </c>
      <c r="AX327" s="1126">
        <f t="shared" si="201"/>
        <v>0.22</v>
      </c>
      <c r="AY327" s="1127"/>
      <c r="AZ327" s="1126">
        <f t="shared" si="202"/>
        <v>0.78</v>
      </c>
      <c r="BA327" s="1128">
        <f t="shared" si="203"/>
        <v>15.52</v>
      </c>
      <c r="BB327" s="1130"/>
      <c r="BC327" s="1130"/>
      <c r="BD327" s="1126">
        <f t="shared" si="220"/>
        <v>0</v>
      </c>
      <c r="BE327" s="1126">
        <f t="shared" si="221"/>
        <v>0</v>
      </c>
      <c r="BF327" s="1126">
        <f t="shared" si="222"/>
        <v>0</v>
      </c>
      <c r="BG327" s="1126">
        <f t="shared" si="223"/>
        <v>0</v>
      </c>
      <c r="BH327" s="1131">
        <f t="shared" si="224"/>
        <v>0</v>
      </c>
      <c r="BI327" s="1126">
        <f t="shared" si="225"/>
        <v>0</v>
      </c>
      <c r="BJ327" s="1126">
        <f t="shared" si="226"/>
        <v>0</v>
      </c>
      <c r="BK327" s="1126">
        <f t="shared" si="227"/>
        <v>0</v>
      </c>
      <c r="BL327" s="1126">
        <f t="shared" si="228"/>
        <v>0</v>
      </c>
      <c r="BM327" s="1131">
        <f t="shared" si="229"/>
        <v>0</v>
      </c>
    </row>
    <row r="328" spans="1:65" ht="21" customHeight="1">
      <c r="A328" s="1113" t="s">
        <v>1119</v>
      </c>
      <c r="B328" s="1260" t="s">
        <v>972</v>
      </c>
      <c r="C328" s="1519">
        <v>30375961</v>
      </c>
      <c r="D328" s="1554" t="s">
        <v>1945</v>
      </c>
      <c r="E328" s="1540" t="s">
        <v>20</v>
      </c>
      <c r="F328" s="1134" t="s">
        <v>289</v>
      </c>
      <c r="G328" s="1113" t="s">
        <v>596</v>
      </c>
      <c r="H328" s="1113" t="s">
        <v>596</v>
      </c>
      <c r="I328" s="1174" t="s">
        <v>2292</v>
      </c>
      <c r="J328" s="1113" t="s">
        <v>991</v>
      </c>
      <c r="K328" s="1460">
        <v>44378</v>
      </c>
      <c r="L328" s="1470" t="s">
        <v>1969</v>
      </c>
      <c r="M328" s="1468"/>
      <c r="N328" s="1113" t="s">
        <v>914</v>
      </c>
      <c r="O328" s="1169" t="s">
        <v>1714</v>
      </c>
      <c r="P328" s="1134" t="s">
        <v>63</v>
      </c>
      <c r="Q328" s="1234" t="s">
        <v>25</v>
      </c>
      <c r="R328" s="1119">
        <f>VLOOKUP($G$9:$G$816,TABULADOR!$D$6:$E$41,2,0)</f>
        <v>8.484</v>
      </c>
      <c r="S328" s="1120">
        <f t="shared" si="217"/>
        <v>0</v>
      </c>
      <c r="T328" s="1120">
        <v>0</v>
      </c>
      <c r="U328" s="1121">
        <f t="shared" si="218"/>
        <v>0</v>
      </c>
      <c r="V328" s="1122">
        <f>VLOOKUP($U328,TABULADOR!$A$51:$B$74,2)</f>
        <v>0</v>
      </c>
      <c r="W328" s="1122">
        <v>0</v>
      </c>
      <c r="X328" s="1123">
        <v>0</v>
      </c>
      <c r="Y328" s="1124">
        <v>0</v>
      </c>
      <c r="Z328" s="1511">
        <v>15</v>
      </c>
      <c r="AA328" s="1126">
        <f t="shared" si="189"/>
        <v>4.24</v>
      </c>
      <c r="AB328" s="1126">
        <f t="shared" si="190"/>
        <v>0</v>
      </c>
      <c r="AC328" s="1126">
        <f t="shared" si="191"/>
        <v>0</v>
      </c>
      <c r="AD328" s="1126">
        <f>VLOOKUP($H$9:$H$1807,TABULADOR!$D$6:$E$41,2,0)-VLOOKUP($G$9:$G$1807,TABULADOR!$D$6:$E$41,2,0)</f>
        <v>0</v>
      </c>
      <c r="AE328" s="1126">
        <f>ROUND((TABULADOR!$D$67)*(GLOBAL!$Y328)/2,)</f>
        <v>0</v>
      </c>
      <c r="AF328" s="1126">
        <f>ROUND(((TABULADOR!$D$67)*(GLOBAL!$Y328)/2)*2,2)</f>
        <v>0</v>
      </c>
      <c r="AG328" s="1119"/>
      <c r="AH328" s="1127">
        <f t="shared" si="230"/>
        <v>4.24</v>
      </c>
      <c r="AI328" s="1119" t="b">
        <f t="shared" si="219"/>
        <v>0</v>
      </c>
      <c r="AJ328" s="1126">
        <v>0</v>
      </c>
      <c r="AK328" s="1126">
        <v>11.5</v>
      </c>
      <c r="AL328" s="1126"/>
      <c r="AM328" s="1126"/>
      <c r="AN328" s="1127"/>
      <c r="AO328" s="1127">
        <f t="shared" si="192"/>
        <v>0.16</v>
      </c>
      <c r="AP328" s="1127">
        <f t="shared" si="193"/>
        <v>0.04</v>
      </c>
      <c r="AQ328" s="1127">
        <f t="shared" si="194"/>
        <v>0.02</v>
      </c>
      <c r="AR328" s="1126">
        <f t="shared" si="195"/>
        <v>0.13</v>
      </c>
      <c r="AS328" s="1127">
        <f t="shared" si="196"/>
        <v>0.36</v>
      </c>
      <c r="AT328" s="1127">
        <f t="shared" si="197"/>
        <v>0.08</v>
      </c>
      <c r="AU328" s="1127">
        <f t="shared" si="198"/>
        <v>0.08</v>
      </c>
      <c r="AV328" s="1126">
        <f t="shared" si="199"/>
        <v>0.13</v>
      </c>
      <c r="AW328" s="1126">
        <f t="shared" si="200"/>
        <v>15.74</v>
      </c>
      <c r="AX328" s="1126">
        <f t="shared" si="201"/>
        <v>0.22</v>
      </c>
      <c r="AY328" s="1127"/>
      <c r="AZ328" s="1126">
        <f t="shared" si="202"/>
        <v>0.78</v>
      </c>
      <c r="BA328" s="1128">
        <f t="shared" si="203"/>
        <v>15.52</v>
      </c>
      <c r="BB328" s="1130"/>
      <c r="BC328" s="1130"/>
      <c r="BD328" s="1126">
        <f t="shared" si="220"/>
        <v>0</v>
      </c>
      <c r="BE328" s="1126">
        <f t="shared" si="221"/>
        <v>0</v>
      </c>
      <c r="BF328" s="1126">
        <f t="shared" si="222"/>
        <v>0</v>
      </c>
      <c r="BG328" s="1126">
        <f t="shared" si="223"/>
        <v>0</v>
      </c>
      <c r="BH328" s="1131">
        <f t="shared" si="224"/>
        <v>0</v>
      </c>
      <c r="BI328" s="1126">
        <f t="shared" si="225"/>
        <v>0</v>
      </c>
      <c r="BJ328" s="1126">
        <f t="shared" si="226"/>
        <v>0</v>
      </c>
      <c r="BK328" s="1126">
        <f t="shared" si="227"/>
        <v>0</v>
      </c>
      <c r="BL328" s="1126">
        <f t="shared" si="228"/>
        <v>0</v>
      </c>
      <c r="BM328" s="1131">
        <f t="shared" si="229"/>
        <v>0</v>
      </c>
    </row>
    <row r="329" spans="1:65" ht="21" customHeight="1">
      <c r="A329" s="1113" t="s">
        <v>1119</v>
      </c>
      <c r="B329" s="1260" t="s">
        <v>972</v>
      </c>
      <c r="C329" s="1519">
        <v>25260425</v>
      </c>
      <c r="D329" s="1554" t="s">
        <v>1950</v>
      </c>
      <c r="E329" s="1540" t="s">
        <v>34</v>
      </c>
      <c r="F329" s="1134" t="s">
        <v>289</v>
      </c>
      <c r="G329" s="1169" t="s">
        <v>252</v>
      </c>
      <c r="H329" s="1169" t="s">
        <v>252</v>
      </c>
      <c r="I329" s="1174" t="s">
        <v>2292</v>
      </c>
      <c r="J329" s="1113" t="s">
        <v>991</v>
      </c>
      <c r="K329" s="1460">
        <v>44440</v>
      </c>
      <c r="L329" s="1470" t="s">
        <v>1973</v>
      </c>
      <c r="M329" s="1468"/>
      <c r="N329" s="1113" t="s">
        <v>914</v>
      </c>
      <c r="O329" s="1169" t="s">
        <v>1714</v>
      </c>
      <c r="P329" s="1194" t="s">
        <v>477</v>
      </c>
      <c r="Q329" s="1234" t="s">
        <v>25</v>
      </c>
      <c r="R329" s="1119">
        <f>VLOOKUP($G$9:$G$816,TABULADOR!$D$6:$E$41,2,0)</f>
        <v>15.96</v>
      </c>
      <c r="S329" s="1120">
        <f t="shared" si="217"/>
        <v>0</v>
      </c>
      <c r="T329" s="1120">
        <v>0</v>
      </c>
      <c r="U329" s="1121">
        <f t="shared" si="218"/>
        <v>0</v>
      </c>
      <c r="V329" s="1122">
        <f>VLOOKUP($U329,TABULADOR!$A$51:$B$74,2)</f>
        <v>0</v>
      </c>
      <c r="W329" s="1122">
        <v>0</v>
      </c>
      <c r="X329" s="1123">
        <v>0</v>
      </c>
      <c r="Y329" s="1124">
        <v>0</v>
      </c>
      <c r="Z329" s="1511">
        <v>15</v>
      </c>
      <c r="AA329" s="1126">
        <f t="shared" si="189"/>
        <v>7.98</v>
      </c>
      <c r="AB329" s="1126">
        <f t="shared" si="190"/>
        <v>0</v>
      </c>
      <c r="AC329" s="1126">
        <f t="shared" si="191"/>
        <v>0</v>
      </c>
      <c r="AD329" s="1126">
        <f>VLOOKUP($H$9:$H$1807,TABULADOR!$D$6:$E$41,2,0)-VLOOKUP($G$9:$G$1807,TABULADOR!$D$6:$E$41,2,0)</f>
        <v>0</v>
      </c>
      <c r="AE329" s="1126">
        <f>ROUND((TABULADOR!$D$67)*(GLOBAL!$Y329)/2,)</f>
        <v>0</v>
      </c>
      <c r="AF329" s="1126">
        <f>ROUND(((TABULADOR!$D$67)*(GLOBAL!$Y329)/2)*2,2)</f>
        <v>0</v>
      </c>
      <c r="AG329" s="1119"/>
      <c r="AH329" s="1127">
        <f t="shared" si="230"/>
        <v>7.98</v>
      </c>
      <c r="AI329" s="1119" t="b">
        <f t="shared" si="219"/>
        <v>0</v>
      </c>
      <c r="AJ329" s="1126">
        <v>0</v>
      </c>
      <c r="AK329" s="1126">
        <v>11.5</v>
      </c>
      <c r="AL329" s="1126"/>
      <c r="AM329" s="1126"/>
      <c r="AN329" s="1127"/>
      <c r="AO329" s="1127">
        <f t="shared" si="192"/>
        <v>0.28999999999999998</v>
      </c>
      <c r="AP329" s="1127">
        <f t="shared" si="193"/>
        <v>0.08</v>
      </c>
      <c r="AQ329" s="1127">
        <f t="shared" si="194"/>
        <v>0.04</v>
      </c>
      <c r="AR329" s="1126">
        <f t="shared" si="195"/>
        <v>0.24</v>
      </c>
      <c r="AS329" s="1127">
        <f t="shared" si="196"/>
        <v>0.65</v>
      </c>
      <c r="AT329" s="1127">
        <f t="shared" si="197"/>
        <v>0.16</v>
      </c>
      <c r="AU329" s="1127">
        <f t="shared" si="198"/>
        <v>0.16</v>
      </c>
      <c r="AV329" s="1126">
        <f t="shared" si="199"/>
        <v>0.24</v>
      </c>
      <c r="AW329" s="1126">
        <f t="shared" si="200"/>
        <v>19.48</v>
      </c>
      <c r="AX329" s="1126">
        <f t="shared" si="201"/>
        <v>0.41</v>
      </c>
      <c r="AY329" s="1127"/>
      <c r="AZ329" s="1126">
        <f t="shared" si="202"/>
        <v>1.45</v>
      </c>
      <c r="BA329" s="1128">
        <f t="shared" si="203"/>
        <v>19.07</v>
      </c>
      <c r="BB329" s="1130"/>
      <c r="BC329" s="1130"/>
      <c r="BD329" s="1126">
        <f t="shared" si="220"/>
        <v>0</v>
      </c>
      <c r="BE329" s="1126">
        <f t="shared" si="221"/>
        <v>0</v>
      </c>
      <c r="BF329" s="1126">
        <f t="shared" si="222"/>
        <v>0</v>
      </c>
      <c r="BG329" s="1126">
        <f t="shared" si="223"/>
        <v>0</v>
      </c>
      <c r="BH329" s="1131">
        <f t="shared" si="224"/>
        <v>0</v>
      </c>
      <c r="BI329" s="1126">
        <f t="shared" si="225"/>
        <v>0</v>
      </c>
      <c r="BJ329" s="1126">
        <f t="shared" si="226"/>
        <v>0</v>
      </c>
      <c r="BK329" s="1126">
        <f t="shared" si="227"/>
        <v>0</v>
      </c>
      <c r="BL329" s="1126">
        <f t="shared" si="228"/>
        <v>0</v>
      </c>
      <c r="BM329" s="1131">
        <f t="shared" si="229"/>
        <v>0</v>
      </c>
    </row>
    <row r="330" spans="1:65" ht="21" customHeight="1">
      <c r="A330" s="1113" t="s">
        <v>1119</v>
      </c>
      <c r="B330" s="1260" t="s">
        <v>972</v>
      </c>
      <c r="C330" s="1519">
        <v>18329757</v>
      </c>
      <c r="D330" s="1554" t="s">
        <v>1951</v>
      </c>
      <c r="E330" s="1540" t="s">
        <v>34</v>
      </c>
      <c r="F330" s="1134" t="s">
        <v>1953</v>
      </c>
      <c r="G330" s="1113" t="s">
        <v>146</v>
      </c>
      <c r="H330" s="1113" t="s">
        <v>146</v>
      </c>
      <c r="I330" s="1174" t="s">
        <v>2292</v>
      </c>
      <c r="J330" s="1113" t="s">
        <v>991</v>
      </c>
      <c r="K330" s="1460">
        <v>44440</v>
      </c>
      <c r="L330" s="1470" t="s">
        <v>1974</v>
      </c>
      <c r="M330" s="1468"/>
      <c r="N330" s="1113" t="s">
        <v>914</v>
      </c>
      <c r="O330" s="1234" t="s">
        <v>1976</v>
      </c>
      <c r="P330" s="1134" t="s">
        <v>63</v>
      </c>
      <c r="Q330" s="1234" t="s">
        <v>25</v>
      </c>
      <c r="R330" s="1119">
        <f>VLOOKUP($G$9:$G$816,TABULADOR!$D$6:$E$41,2,0)</f>
        <v>7</v>
      </c>
      <c r="S330" s="1120">
        <f t="shared" si="217"/>
        <v>0</v>
      </c>
      <c r="T330" s="1120">
        <v>0</v>
      </c>
      <c r="U330" s="1121">
        <f t="shared" si="218"/>
        <v>0</v>
      </c>
      <c r="V330" s="1122">
        <f>VLOOKUP($U330,TABULADOR!$A$51:$B$74,2)</f>
        <v>0</v>
      </c>
      <c r="W330" s="1122">
        <v>0</v>
      </c>
      <c r="X330" s="1123">
        <v>3</v>
      </c>
      <c r="Y330" s="1124">
        <v>3</v>
      </c>
      <c r="Z330" s="1511">
        <v>15</v>
      </c>
      <c r="AA330" s="1126">
        <f t="shared" ref="AA330:AA393" si="231">ROUND($R330/30*$Z330,2)</f>
        <v>3.5</v>
      </c>
      <c r="AB330" s="1126">
        <f t="shared" ref="AB330:AB393" si="232">ROUND($AA330*$W330,2)</f>
        <v>0</v>
      </c>
      <c r="AC330" s="1126">
        <f t="shared" ref="AC330:AC393" si="233">ROUND($AA330*$V330,2)</f>
        <v>0</v>
      </c>
      <c r="AD330" s="1126">
        <f>VLOOKUP($H$9:$H$1807,TABULADOR!$D$6:$E$41,2,0)-VLOOKUP($G$9:$G$1807,TABULADOR!$D$6:$E$41,2,0)</f>
        <v>0</v>
      </c>
      <c r="AE330" s="1126">
        <f>ROUND((TABULADOR!$D$67)*(GLOBAL!$Y330)/2,)</f>
        <v>3</v>
      </c>
      <c r="AF330" s="1126">
        <f>ROUND(((TABULADOR!$D$67)*(GLOBAL!$Y330)/2)*2,2)</f>
        <v>5.25</v>
      </c>
      <c r="AG330" s="1119"/>
      <c r="AH330" s="1127">
        <f t="shared" si="230"/>
        <v>6.5</v>
      </c>
      <c r="AI330" s="1119" t="b">
        <f t="shared" si="219"/>
        <v>0</v>
      </c>
      <c r="AJ330" s="1126">
        <v>0</v>
      </c>
      <c r="AK330" s="1126">
        <v>11.5</v>
      </c>
      <c r="AL330" s="1126"/>
      <c r="AM330" s="1126"/>
      <c r="AN330" s="1127"/>
      <c r="AO330" s="1127">
        <f t="shared" ref="AO330:AO393" si="234">ROUND(($AH330*$BO$5/$BO$6*$BO$7*$BO$8),2)</f>
        <v>0.24</v>
      </c>
      <c r="AP330" s="1127">
        <f t="shared" ref="AP330:AP393" si="235">ROUND(($AH330+$AI330)*$BQ$2,2)</f>
        <v>7.0000000000000007E-2</v>
      </c>
      <c r="AQ330" s="1127">
        <f t="shared" ref="AQ330:AQ393" si="236">ROUND(($AH330*$BQ$5/$BQ$6*$BQ$7*$BQ$8),2)</f>
        <v>0.03</v>
      </c>
      <c r="AR330" s="1126">
        <f t="shared" ref="AR330:AR393" si="237">ROUND(($AH330*$BS$2),2)</f>
        <v>0.2</v>
      </c>
      <c r="AS330" s="1127">
        <f t="shared" ref="AS330:AS393" si="238">ROUND(($AO330*$BP$2/$BO$2),2)</f>
        <v>0.54</v>
      </c>
      <c r="AT330" s="1127">
        <f t="shared" ref="AT330:AT393" si="239">ROUND((($AH330+$AI330)*$BR$2),2)</f>
        <v>0.13</v>
      </c>
      <c r="AU330" s="1127">
        <f t="shared" ref="AU330:AU393" si="240">ROUND(($AQ330*$BT$2/$BU$2),2)</f>
        <v>0.12</v>
      </c>
      <c r="AV330" s="1126">
        <f t="shared" ref="AV330:AV393" si="241">ROUND(($AH330*$BS$2),2)</f>
        <v>0.2</v>
      </c>
      <c r="AW330" s="1126">
        <f t="shared" ref="AW330:AW393" si="242">ROUND(($AH330+$AK330+$AM330+$AL330+$AJ330+$AF330+$AI330),2)</f>
        <v>23.25</v>
      </c>
      <c r="AX330" s="1126">
        <f t="shared" ref="AX330:AX393" si="243">ROUND(($AN330+$AO330+$AP330+$AQ330+$BH330),2)</f>
        <v>0.34</v>
      </c>
      <c r="AY330" s="1127"/>
      <c r="AZ330" s="1126">
        <f t="shared" ref="AZ330:AZ393" si="244">ROUND(($AS330+$AT330+$AU330+$AV330+$AR330+$BM330),2)</f>
        <v>1.19</v>
      </c>
      <c r="BA330" s="1128">
        <f t="shared" ref="BA330:BA393" si="245">ROUND(($AW330-$AX330),2)</f>
        <v>22.91</v>
      </c>
      <c r="BB330" s="1130"/>
      <c r="BC330" s="1130"/>
      <c r="BD330" s="1126">
        <f t="shared" si="220"/>
        <v>0</v>
      </c>
      <c r="BE330" s="1126">
        <f t="shared" si="221"/>
        <v>0</v>
      </c>
      <c r="BF330" s="1126">
        <f t="shared" si="222"/>
        <v>0</v>
      </c>
      <c r="BG330" s="1126">
        <f t="shared" si="223"/>
        <v>0</v>
      </c>
      <c r="BH330" s="1131">
        <f t="shared" si="224"/>
        <v>0</v>
      </c>
      <c r="BI330" s="1126">
        <f t="shared" si="225"/>
        <v>0</v>
      </c>
      <c r="BJ330" s="1126">
        <f t="shared" si="226"/>
        <v>0</v>
      </c>
      <c r="BK330" s="1126">
        <f t="shared" si="227"/>
        <v>0</v>
      </c>
      <c r="BL330" s="1126">
        <f t="shared" si="228"/>
        <v>0</v>
      </c>
      <c r="BM330" s="1131">
        <f t="shared" si="229"/>
        <v>0</v>
      </c>
    </row>
    <row r="331" spans="1:65" ht="21" customHeight="1">
      <c r="A331" s="1113" t="s">
        <v>1119</v>
      </c>
      <c r="B331" s="1140" t="s">
        <v>970</v>
      </c>
      <c r="C331" s="1520">
        <v>21030173</v>
      </c>
      <c r="D331" s="1555" t="s">
        <v>132</v>
      </c>
      <c r="E331" s="1541" t="s">
        <v>20</v>
      </c>
      <c r="F331" s="1142" t="s">
        <v>2072</v>
      </c>
      <c r="G331" s="1155" t="s">
        <v>527</v>
      </c>
      <c r="H331" s="1155" t="s">
        <v>59</v>
      </c>
      <c r="I331" s="1142" t="s">
        <v>2073</v>
      </c>
      <c r="J331" s="1174" t="s">
        <v>991</v>
      </c>
      <c r="K331" s="1462">
        <v>43521</v>
      </c>
      <c r="L331" s="1463" t="s">
        <v>1239</v>
      </c>
      <c r="M331" s="1464"/>
      <c r="N331" s="1146" t="s">
        <v>914</v>
      </c>
      <c r="O331" s="1169" t="s">
        <v>1714</v>
      </c>
      <c r="P331" s="1146" t="s">
        <v>2326</v>
      </c>
      <c r="Q331" s="1140" t="s">
        <v>25</v>
      </c>
      <c r="R331" s="1119">
        <f>TABULADOR!K25</f>
        <v>21.28</v>
      </c>
      <c r="S331" s="1120">
        <f t="shared" si="217"/>
        <v>3</v>
      </c>
      <c r="T331" s="1120">
        <v>0</v>
      </c>
      <c r="U331" s="1121">
        <f t="shared" si="218"/>
        <v>3</v>
      </c>
      <c r="V331" s="1122">
        <f>VLOOKUP($U331,TABULADOR!$A$51:$B$74,2)</f>
        <v>0.06</v>
      </c>
      <c r="W331" s="1122">
        <v>0.6</v>
      </c>
      <c r="X331" s="1123">
        <v>0</v>
      </c>
      <c r="Y331" s="1124">
        <v>0</v>
      </c>
      <c r="Z331" s="1511">
        <v>15</v>
      </c>
      <c r="AA331" s="1126">
        <f t="shared" si="231"/>
        <v>10.64</v>
      </c>
      <c r="AB331" s="1126">
        <f t="shared" si="232"/>
        <v>6.38</v>
      </c>
      <c r="AC331" s="1126">
        <f t="shared" si="233"/>
        <v>0.64</v>
      </c>
      <c r="AD331" s="1126">
        <f>VLOOKUP($H$9:$H$1807,TABULADOR!$D$6:$E$41,2,0)-VLOOKUP($G$9:$G$1807,TABULADOR!$D$6:$E$41,2,0)</f>
        <v>5.4599999999999973</v>
      </c>
      <c r="AE331" s="1126">
        <f>ROUND((TABULADOR!$D$67)*(GLOBAL!$Y331)/2,)</f>
        <v>0</v>
      </c>
      <c r="AF331" s="1126">
        <f>ROUND(((TABULADOR!$D$67)*(GLOBAL!$Y331)/2)*2,2)</f>
        <v>0</v>
      </c>
      <c r="AG331" s="1119"/>
      <c r="AH331" s="1127">
        <f t="shared" si="230"/>
        <v>23.119999999999997</v>
      </c>
      <c r="AI331" s="1150">
        <f t="shared" si="219"/>
        <v>77.066666666666663</v>
      </c>
      <c r="AJ331" s="1126">
        <v>0</v>
      </c>
      <c r="AK331" s="1126">
        <f>($AA331+$AB331+$AC331)*2/30*$Z331*TABULADOR!$D$70</f>
        <v>14.128</v>
      </c>
      <c r="AL331" s="1126">
        <v>40</v>
      </c>
      <c r="AM331" s="1126"/>
      <c r="AN331" s="1127"/>
      <c r="AO331" s="1127">
        <f t="shared" si="234"/>
        <v>0.85</v>
      </c>
      <c r="AP331" s="1127">
        <f t="shared" si="235"/>
        <v>1</v>
      </c>
      <c r="AQ331" s="1127">
        <f t="shared" si="236"/>
        <v>0.11</v>
      </c>
      <c r="AR331" s="1126">
        <f t="shared" si="237"/>
        <v>0.69</v>
      </c>
      <c r="AS331" s="1127">
        <f t="shared" si="238"/>
        <v>1.91</v>
      </c>
      <c r="AT331" s="1127">
        <f t="shared" si="239"/>
        <v>2</v>
      </c>
      <c r="AU331" s="1127">
        <f t="shared" si="240"/>
        <v>0.44</v>
      </c>
      <c r="AV331" s="1126">
        <f t="shared" si="241"/>
        <v>0.69</v>
      </c>
      <c r="AW331" s="1126">
        <f t="shared" si="242"/>
        <v>154.31</v>
      </c>
      <c r="AX331" s="1126">
        <f t="shared" si="243"/>
        <v>1.96</v>
      </c>
      <c r="AY331" s="1127"/>
      <c r="AZ331" s="1126">
        <f t="shared" si="244"/>
        <v>5.73</v>
      </c>
      <c r="BA331" s="1128">
        <f t="shared" si="245"/>
        <v>152.35</v>
      </c>
      <c r="BB331" s="1130"/>
      <c r="BC331" s="1130"/>
      <c r="BD331" s="1126">
        <f t="shared" si="220"/>
        <v>0</v>
      </c>
      <c r="BE331" s="1126">
        <f t="shared" si="221"/>
        <v>0</v>
      </c>
      <c r="BF331" s="1126">
        <f t="shared" si="222"/>
        <v>0</v>
      </c>
      <c r="BG331" s="1126">
        <f t="shared" si="223"/>
        <v>0</v>
      </c>
      <c r="BH331" s="1131">
        <f t="shared" si="224"/>
        <v>0</v>
      </c>
      <c r="BI331" s="1126">
        <f t="shared" si="225"/>
        <v>0</v>
      </c>
      <c r="BJ331" s="1126">
        <f t="shared" si="226"/>
        <v>0</v>
      </c>
      <c r="BK331" s="1126">
        <f t="shared" si="227"/>
        <v>0</v>
      </c>
      <c r="BL331" s="1126">
        <f t="shared" si="228"/>
        <v>0</v>
      </c>
      <c r="BM331" s="1131">
        <f t="shared" si="229"/>
        <v>0</v>
      </c>
    </row>
    <row r="332" spans="1:65" ht="21" customHeight="1">
      <c r="A332" s="1113" t="s">
        <v>1119</v>
      </c>
      <c r="B332" s="1260" t="s">
        <v>1679</v>
      </c>
      <c r="C332" s="1523">
        <v>23637408</v>
      </c>
      <c r="D332" s="1555" t="s">
        <v>1995</v>
      </c>
      <c r="E332" s="1540" t="s">
        <v>20</v>
      </c>
      <c r="F332" s="1260" t="s">
        <v>289</v>
      </c>
      <c r="G332" s="1113" t="s">
        <v>596</v>
      </c>
      <c r="H332" s="1113" t="s">
        <v>596</v>
      </c>
      <c r="I332" s="1260" t="s">
        <v>1999</v>
      </c>
      <c r="J332" s="1113" t="s">
        <v>991</v>
      </c>
      <c r="K332" s="1490">
        <v>44423</v>
      </c>
      <c r="L332" s="1470" t="s">
        <v>1955</v>
      </c>
      <c r="M332" s="1464"/>
      <c r="N332" s="1146" t="s">
        <v>914</v>
      </c>
      <c r="O332" s="1113" t="s">
        <v>128</v>
      </c>
      <c r="P332" s="1134" t="s">
        <v>63</v>
      </c>
      <c r="Q332" s="1113" t="s">
        <v>128</v>
      </c>
      <c r="R332" s="1119">
        <f>VLOOKUP($G$9:$G$816,TABULADOR!$D$6:$E$41,2,0)</f>
        <v>8.484</v>
      </c>
      <c r="S332" s="1120">
        <f t="shared" si="217"/>
        <v>0</v>
      </c>
      <c r="T332" s="1120">
        <v>0</v>
      </c>
      <c r="U332" s="1121">
        <f t="shared" si="218"/>
        <v>0</v>
      </c>
      <c r="V332" s="1122">
        <f>VLOOKUP($U332,TABULADOR!$A$51:$B$74,2)</f>
        <v>0</v>
      </c>
      <c r="W332" s="1122">
        <v>0</v>
      </c>
      <c r="X332" s="1123">
        <v>0</v>
      </c>
      <c r="Y332" s="1124">
        <v>0</v>
      </c>
      <c r="Z332" s="1511">
        <v>15</v>
      </c>
      <c r="AA332" s="1126">
        <f t="shared" si="231"/>
        <v>4.24</v>
      </c>
      <c r="AB332" s="1126">
        <f t="shared" si="232"/>
        <v>0</v>
      </c>
      <c r="AC332" s="1126">
        <f t="shared" si="233"/>
        <v>0</v>
      </c>
      <c r="AD332" s="1126">
        <f>VLOOKUP($H$9:$H$1807,TABULADOR!$D$6:$E$41,2,0)-VLOOKUP($G$9:$G$1807,TABULADOR!$D$6:$E$41,2,0)</f>
        <v>0</v>
      </c>
      <c r="AE332" s="1126">
        <f>ROUND((TABULADOR!$D$67)*(GLOBAL!$Y332)/2,)</f>
        <v>0</v>
      </c>
      <c r="AF332" s="1126">
        <f>ROUND(((TABULADOR!$D$67)*(GLOBAL!$Y332)/2)*2,2)</f>
        <v>0</v>
      </c>
      <c r="AG332" s="1119"/>
      <c r="AH332" s="1127">
        <f t="shared" si="230"/>
        <v>4.24</v>
      </c>
      <c r="AI332" s="1119" t="b">
        <f t="shared" si="219"/>
        <v>0</v>
      </c>
      <c r="AJ332" s="1126">
        <v>0</v>
      </c>
      <c r="AK332" s="1126">
        <v>11.5</v>
      </c>
      <c r="AL332" s="1126"/>
      <c r="AM332" s="1126"/>
      <c r="AN332" s="1127"/>
      <c r="AO332" s="1127">
        <f t="shared" si="234"/>
        <v>0.16</v>
      </c>
      <c r="AP332" s="1127">
        <f t="shared" si="235"/>
        <v>0.04</v>
      </c>
      <c r="AQ332" s="1127">
        <f t="shared" si="236"/>
        <v>0.02</v>
      </c>
      <c r="AR332" s="1126">
        <f t="shared" si="237"/>
        <v>0.13</v>
      </c>
      <c r="AS332" s="1127">
        <f t="shared" si="238"/>
        <v>0.36</v>
      </c>
      <c r="AT332" s="1127">
        <f t="shared" si="239"/>
        <v>0.08</v>
      </c>
      <c r="AU332" s="1127">
        <f t="shared" si="240"/>
        <v>0.08</v>
      </c>
      <c r="AV332" s="1126">
        <f t="shared" si="241"/>
        <v>0.13</v>
      </c>
      <c r="AW332" s="1126">
        <f t="shared" si="242"/>
        <v>15.74</v>
      </c>
      <c r="AX332" s="1126">
        <f t="shared" si="243"/>
        <v>0.22</v>
      </c>
      <c r="AY332" s="1127"/>
      <c r="AZ332" s="1126">
        <f t="shared" si="244"/>
        <v>0.78</v>
      </c>
      <c r="BA332" s="1128">
        <f t="shared" si="245"/>
        <v>15.52</v>
      </c>
      <c r="BB332" s="1130"/>
      <c r="BC332" s="1130"/>
      <c r="BD332" s="1126">
        <f t="shared" si="220"/>
        <v>0</v>
      </c>
      <c r="BE332" s="1126">
        <f t="shared" si="221"/>
        <v>0</v>
      </c>
      <c r="BF332" s="1126">
        <f t="shared" si="222"/>
        <v>0</v>
      </c>
      <c r="BG332" s="1126">
        <f t="shared" si="223"/>
        <v>0</v>
      </c>
      <c r="BH332" s="1131">
        <f t="shared" si="224"/>
        <v>0</v>
      </c>
      <c r="BI332" s="1126">
        <f t="shared" si="225"/>
        <v>0</v>
      </c>
      <c r="BJ332" s="1126">
        <f t="shared" si="226"/>
        <v>0</v>
      </c>
      <c r="BK332" s="1126">
        <f t="shared" si="227"/>
        <v>0</v>
      </c>
      <c r="BL332" s="1126">
        <f t="shared" si="228"/>
        <v>0</v>
      </c>
      <c r="BM332" s="1131">
        <f t="shared" si="229"/>
        <v>0</v>
      </c>
    </row>
    <row r="333" spans="1:65" ht="21" customHeight="1">
      <c r="A333" s="1113" t="s">
        <v>1119</v>
      </c>
      <c r="B333" s="1113" t="s">
        <v>972</v>
      </c>
      <c r="C333" s="1523">
        <v>27226495</v>
      </c>
      <c r="D333" s="1555" t="s">
        <v>1997</v>
      </c>
      <c r="E333" s="1540" t="s">
        <v>34</v>
      </c>
      <c r="F333" s="1260" t="s">
        <v>1788</v>
      </c>
      <c r="G333" s="1113" t="s">
        <v>525</v>
      </c>
      <c r="H333" s="1113" t="s">
        <v>525</v>
      </c>
      <c r="I333" s="1363" t="s">
        <v>161</v>
      </c>
      <c r="J333" s="1113" t="s">
        <v>991</v>
      </c>
      <c r="K333" s="1490">
        <v>44440</v>
      </c>
      <c r="L333" s="1470" t="s">
        <v>2001</v>
      </c>
      <c r="M333" s="1464"/>
      <c r="N333" s="1146" t="s">
        <v>914</v>
      </c>
      <c r="O333" s="1169" t="s">
        <v>1714</v>
      </c>
      <c r="P333" s="1134" t="s">
        <v>63</v>
      </c>
      <c r="Q333" s="1140" t="s">
        <v>25</v>
      </c>
      <c r="R333" s="1119">
        <f>VLOOKUP($G$9:$G$816,TABULADOR!$D$6:$E$41,2,0)</f>
        <v>8.4</v>
      </c>
      <c r="S333" s="1120">
        <f t="shared" si="217"/>
        <v>0</v>
      </c>
      <c r="T333" s="1120">
        <v>0</v>
      </c>
      <c r="U333" s="1121">
        <f t="shared" si="218"/>
        <v>0</v>
      </c>
      <c r="V333" s="1122">
        <f>VLOOKUP($U333,TABULADOR!$A$51:$B$74,2)</f>
        <v>0</v>
      </c>
      <c r="W333" s="1122">
        <v>0</v>
      </c>
      <c r="X333" s="1123">
        <v>0</v>
      </c>
      <c r="Y333" s="1124">
        <v>0</v>
      </c>
      <c r="Z333" s="1511">
        <v>15</v>
      </c>
      <c r="AA333" s="1126">
        <f t="shared" si="231"/>
        <v>4.2</v>
      </c>
      <c r="AB333" s="1126">
        <f t="shared" si="232"/>
        <v>0</v>
      </c>
      <c r="AC333" s="1126">
        <f t="shared" si="233"/>
        <v>0</v>
      </c>
      <c r="AD333" s="1126">
        <f>VLOOKUP($H$9:$H$1807,TABULADOR!$D$6:$E$41,2,0)-VLOOKUP($G$9:$G$1807,TABULADOR!$D$6:$E$41,2,0)</f>
        <v>0</v>
      </c>
      <c r="AE333" s="1126">
        <f>ROUND((TABULADOR!$D$67)*(GLOBAL!$Y333)/2,)</f>
        <v>0</v>
      </c>
      <c r="AF333" s="1126">
        <f>ROUND(((TABULADOR!$D$67)*(GLOBAL!$Y333)/2)*2,2)</f>
        <v>0</v>
      </c>
      <c r="AG333" s="1119"/>
      <c r="AH333" s="1127">
        <f t="shared" si="230"/>
        <v>4.2</v>
      </c>
      <c r="AI333" s="1119" t="b">
        <f t="shared" si="219"/>
        <v>0</v>
      </c>
      <c r="AJ333" s="1126">
        <v>0</v>
      </c>
      <c r="AK333" s="1126">
        <v>11.5</v>
      </c>
      <c r="AL333" s="1126"/>
      <c r="AM333" s="1126"/>
      <c r="AN333" s="1127"/>
      <c r="AO333" s="1127">
        <f t="shared" si="234"/>
        <v>0.16</v>
      </c>
      <c r="AP333" s="1127">
        <f t="shared" si="235"/>
        <v>0.04</v>
      </c>
      <c r="AQ333" s="1127">
        <f t="shared" si="236"/>
        <v>0.02</v>
      </c>
      <c r="AR333" s="1126">
        <f t="shared" si="237"/>
        <v>0.13</v>
      </c>
      <c r="AS333" s="1127">
        <f t="shared" si="238"/>
        <v>0.36</v>
      </c>
      <c r="AT333" s="1127">
        <f t="shared" si="239"/>
        <v>0.08</v>
      </c>
      <c r="AU333" s="1127">
        <f t="shared" si="240"/>
        <v>0.08</v>
      </c>
      <c r="AV333" s="1126">
        <f t="shared" si="241"/>
        <v>0.13</v>
      </c>
      <c r="AW333" s="1126">
        <f t="shared" si="242"/>
        <v>15.7</v>
      </c>
      <c r="AX333" s="1126">
        <f t="shared" si="243"/>
        <v>0.22</v>
      </c>
      <c r="AY333" s="1127"/>
      <c r="AZ333" s="1126">
        <f t="shared" si="244"/>
        <v>0.78</v>
      </c>
      <c r="BA333" s="1128">
        <f t="shared" si="245"/>
        <v>15.48</v>
      </c>
      <c r="BB333" s="1130"/>
      <c r="BC333" s="1130"/>
      <c r="BD333" s="1126">
        <f t="shared" si="220"/>
        <v>0</v>
      </c>
      <c r="BE333" s="1126">
        <f t="shared" si="221"/>
        <v>0</v>
      </c>
      <c r="BF333" s="1126">
        <f t="shared" si="222"/>
        <v>0</v>
      </c>
      <c r="BG333" s="1126">
        <f t="shared" si="223"/>
        <v>0</v>
      </c>
      <c r="BH333" s="1131">
        <f t="shared" si="224"/>
        <v>0</v>
      </c>
      <c r="BI333" s="1126">
        <f t="shared" si="225"/>
        <v>0</v>
      </c>
      <c r="BJ333" s="1126">
        <f t="shared" si="226"/>
        <v>0</v>
      </c>
      <c r="BK333" s="1126">
        <f t="shared" si="227"/>
        <v>0</v>
      </c>
      <c r="BL333" s="1126">
        <f t="shared" si="228"/>
        <v>0</v>
      </c>
      <c r="BM333" s="1131">
        <f t="shared" si="229"/>
        <v>0</v>
      </c>
    </row>
    <row r="334" spans="1:65" ht="21" customHeight="1">
      <c r="A334" s="1113" t="s">
        <v>1119</v>
      </c>
      <c r="B334" s="1140" t="s">
        <v>970</v>
      </c>
      <c r="C334" s="1519">
        <v>28235355</v>
      </c>
      <c r="D334" s="1554" t="s">
        <v>2018</v>
      </c>
      <c r="E334" s="1540" t="s">
        <v>20</v>
      </c>
      <c r="F334" s="1260" t="s">
        <v>2147</v>
      </c>
      <c r="G334" s="1113" t="s">
        <v>27</v>
      </c>
      <c r="H334" s="1113" t="s">
        <v>27</v>
      </c>
      <c r="I334" s="1249" t="s">
        <v>1802</v>
      </c>
      <c r="J334" s="1174" t="s">
        <v>991</v>
      </c>
      <c r="K334" s="1460">
        <v>44432</v>
      </c>
      <c r="L334" s="1470" t="s">
        <v>2037</v>
      </c>
      <c r="M334" s="1468"/>
      <c r="N334" s="1146" t="s">
        <v>914</v>
      </c>
      <c r="O334" s="1169" t="s">
        <v>1714</v>
      </c>
      <c r="P334" s="1134" t="s">
        <v>63</v>
      </c>
      <c r="Q334" s="1140" t="s">
        <v>25</v>
      </c>
      <c r="R334" s="1119">
        <f>VLOOKUP($G$9:$G$816,TABULADOR!$D$6:$E$41,2,0)</f>
        <v>23.8</v>
      </c>
      <c r="S334" s="1120">
        <f t="shared" si="217"/>
        <v>0</v>
      </c>
      <c r="T334" s="1120">
        <v>0</v>
      </c>
      <c r="U334" s="1121">
        <f t="shared" si="218"/>
        <v>0</v>
      </c>
      <c r="V334" s="1122">
        <f>VLOOKUP($U334,TABULADOR!$A$51:$B$74,2)</f>
        <v>0</v>
      </c>
      <c r="W334" s="1122">
        <v>0</v>
      </c>
      <c r="X334" s="1123">
        <v>0</v>
      </c>
      <c r="Y334" s="1124">
        <v>0</v>
      </c>
      <c r="Z334" s="1511">
        <v>15</v>
      </c>
      <c r="AA334" s="1126">
        <f t="shared" si="231"/>
        <v>11.9</v>
      </c>
      <c r="AB334" s="1126">
        <f t="shared" si="232"/>
        <v>0</v>
      </c>
      <c r="AC334" s="1126">
        <f t="shared" si="233"/>
        <v>0</v>
      </c>
      <c r="AD334" s="1126">
        <f>VLOOKUP($H$9:$H$1807,TABULADOR!$D$6:$E$41,2,0)-VLOOKUP($G$9:$G$1807,TABULADOR!$D$6:$E$41,2,0)</f>
        <v>0</v>
      </c>
      <c r="AE334" s="1126">
        <f>ROUND((TABULADOR!$D$67)*(GLOBAL!$Y334)/2,)</f>
        <v>0</v>
      </c>
      <c r="AF334" s="1126">
        <f>ROUND(((TABULADOR!$D$67)*(GLOBAL!$Y334)/2)*2,2)</f>
        <v>0</v>
      </c>
      <c r="AG334" s="1119"/>
      <c r="AH334" s="1127">
        <f t="shared" si="230"/>
        <v>11.9</v>
      </c>
      <c r="AI334" s="1119" t="b">
        <f t="shared" si="219"/>
        <v>0</v>
      </c>
      <c r="AJ334" s="1126">
        <v>0</v>
      </c>
      <c r="AK334" s="1126">
        <v>11.5</v>
      </c>
      <c r="AL334" s="1126"/>
      <c r="AM334" s="1126"/>
      <c r="AN334" s="1127"/>
      <c r="AO334" s="1127">
        <f t="shared" si="234"/>
        <v>0.44</v>
      </c>
      <c r="AP334" s="1127">
        <f t="shared" si="235"/>
        <v>0.12</v>
      </c>
      <c r="AQ334" s="1127">
        <f t="shared" si="236"/>
        <v>0.05</v>
      </c>
      <c r="AR334" s="1126">
        <f t="shared" si="237"/>
        <v>0.36</v>
      </c>
      <c r="AS334" s="1127">
        <f t="shared" si="238"/>
        <v>0.99</v>
      </c>
      <c r="AT334" s="1127">
        <f t="shared" si="239"/>
        <v>0.24</v>
      </c>
      <c r="AU334" s="1127">
        <f t="shared" si="240"/>
        <v>0.2</v>
      </c>
      <c r="AV334" s="1126">
        <f t="shared" si="241"/>
        <v>0.36</v>
      </c>
      <c r="AW334" s="1126">
        <f t="shared" si="242"/>
        <v>23.4</v>
      </c>
      <c r="AX334" s="1126">
        <f t="shared" si="243"/>
        <v>0.61</v>
      </c>
      <c r="AY334" s="1127"/>
      <c r="AZ334" s="1126">
        <f t="shared" si="244"/>
        <v>2.15</v>
      </c>
      <c r="BA334" s="1128">
        <f t="shared" si="245"/>
        <v>22.79</v>
      </c>
      <c r="BB334" s="1130"/>
      <c r="BC334" s="1130"/>
      <c r="BD334" s="1126">
        <f t="shared" si="220"/>
        <v>0</v>
      </c>
      <c r="BE334" s="1126">
        <f t="shared" si="221"/>
        <v>0</v>
      </c>
      <c r="BF334" s="1126">
        <f t="shared" si="222"/>
        <v>0</v>
      </c>
      <c r="BG334" s="1126">
        <f t="shared" si="223"/>
        <v>0</v>
      </c>
      <c r="BH334" s="1131">
        <f t="shared" si="224"/>
        <v>0</v>
      </c>
      <c r="BI334" s="1126">
        <f t="shared" si="225"/>
        <v>0</v>
      </c>
      <c r="BJ334" s="1126">
        <f t="shared" si="226"/>
        <v>0</v>
      </c>
      <c r="BK334" s="1126">
        <f t="shared" si="227"/>
        <v>0</v>
      </c>
      <c r="BL334" s="1126">
        <f t="shared" si="228"/>
        <v>0</v>
      </c>
      <c r="BM334" s="1131">
        <f t="shared" si="229"/>
        <v>0</v>
      </c>
    </row>
    <row r="335" spans="1:65" ht="21" customHeight="1">
      <c r="A335" s="1113" t="s">
        <v>1119</v>
      </c>
      <c r="B335" s="1140" t="s">
        <v>970</v>
      </c>
      <c r="C335" s="1536">
        <v>23700124</v>
      </c>
      <c r="D335" s="1555" t="s">
        <v>2021</v>
      </c>
      <c r="E335" s="1540" t="s">
        <v>20</v>
      </c>
      <c r="F335" s="1260" t="s">
        <v>2026</v>
      </c>
      <c r="G335" s="1113" t="s">
        <v>27</v>
      </c>
      <c r="H335" s="1113" t="s">
        <v>27</v>
      </c>
      <c r="I335" s="1191" t="s">
        <v>1762</v>
      </c>
      <c r="J335" s="1174" t="s">
        <v>991</v>
      </c>
      <c r="K335" s="1467">
        <v>44440</v>
      </c>
      <c r="L335" s="1470" t="s">
        <v>2040</v>
      </c>
      <c r="M335" s="1468"/>
      <c r="N335" s="1146" t="s">
        <v>914</v>
      </c>
      <c r="O335" s="1216" t="s">
        <v>82</v>
      </c>
      <c r="P335" s="1194" t="s">
        <v>477</v>
      </c>
      <c r="Q335" s="1113" t="s">
        <v>82</v>
      </c>
      <c r="R335" s="1119">
        <f>VLOOKUP($G$9:$G$816,TABULADOR!$D$6:$E$41,2,0)</f>
        <v>23.8</v>
      </c>
      <c r="S335" s="1120">
        <f t="shared" si="217"/>
        <v>0</v>
      </c>
      <c r="T335" s="1120">
        <v>0</v>
      </c>
      <c r="U335" s="1121">
        <f t="shared" si="218"/>
        <v>0</v>
      </c>
      <c r="V335" s="1122">
        <f>VLOOKUP($U335,TABULADOR!$A$51:$B$74,2)</f>
        <v>0</v>
      </c>
      <c r="W335" s="1122">
        <v>0.3</v>
      </c>
      <c r="X335" s="1123">
        <v>0</v>
      </c>
      <c r="Y335" s="1124">
        <v>0</v>
      </c>
      <c r="Z335" s="1511">
        <v>15</v>
      </c>
      <c r="AA335" s="1126">
        <f t="shared" si="231"/>
        <v>11.9</v>
      </c>
      <c r="AB335" s="1126">
        <f t="shared" si="232"/>
        <v>3.57</v>
      </c>
      <c r="AC335" s="1126">
        <f t="shared" si="233"/>
        <v>0</v>
      </c>
      <c r="AD335" s="1126">
        <f>VLOOKUP($H$9:$H$1807,TABULADOR!$D$6:$E$41,2,0)-VLOOKUP($G$9:$G$1807,TABULADOR!$D$6:$E$41,2,0)</f>
        <v>0</v>
      </c>
      <c r="AE335" s="1126">
        <f>ROUND((TABULADOR!$D$67)*(GLOBAL!$Y335)/2,)</f>
        <v>0</v>
      </c>
      <c r="AF335" s="1126">
        <f>ROUND(((TABULADOR!$D$67)*(GLOBAL!$Y335)/2)*2,2)</f>
        <v>0</v>
      </c>
      <c r="AG335" s="1119"/>
      <c r="AH335" s="1127">
        <f t="shared" si="230"/>
        <v>15.47</v>
      </c>
      <c r="AI335" s="1119" t="b">
        <f t="shared" si="219"/>
        <v>0</v>
      </c>
      <c r="AJ335" s="1126">
        <v>0</v>
      </c>
      <c r="AK335" s="1126">
        <f>($AA335+$AB335+$AC335)*2/30*$Z335*TABULADOR!$D$70</f>
        <v>12.376000000000003</v>
      </c>
      <c r="AL335" s="1126"/>
      <c r="AM335" s="1126"/>
      <c r="AN335" s="1127"/>
      <c r="AO335" s="1127">
        <f t="shared" si="234"/>
        <v>0.56999999999999995</v>
      </c>
      <c r="AP335" s="1127">
        <f t="shared" si="235"/>
        <v>0.15</v>
      </c>
      <c r="AQ335" s="1127">
        <f t="shared" si="236"/>
        <v>7.0000000000000007E-2</v>
      </c>
      <c r="AR335" s="1126">
        <f t="shared" si="237"/>
        <v>0.46</v>
      </c>
      <c r="AS335" s="1127">
        <f t="shared" si="238"/>
        <v>1.28</v>
      </c>
      <c r="AT335" s="1127">
        <f t="shared" si="239"/>
        <v>0.31</v>
      </c>
      <c r="AU335" s="1127">
        <f t="shared" si="240"/>
        <v>0.28000000000000003</v>
      </c>
      <c r="AV335" s="1126">
        <f t="shared" si="241"/>
        <v>0.46</v>
      </c>
      <c r="AW335" s="1126">
        <f t="shared" si="242"/>
        <v>27.85</v>
      </c>
      <c r="AX335" s="1126">
        <f t="shared" si="243"/>
        <v>0.79</v>
      </c>
      <c r="AY335" s="1127"/>
      <c r="AZ335" s="1126">
        <f t="shared" si="244"/>
        <v>2.79</v>
      </c>
      <c r="BA335" s="1128">
        <f t="shared" si="245"/>
        <v>27.06</v>
      </c>
      <c r="BB335" s="1130"/>
      <c r="BC335" s="1130"/>
      <c r="BD335" s="1126">
        <f t="shared" si="220"/>
        <v>0</v>
      </c>
      <c r="BE335" s="1126">
        <f t="shared" si="221"/>
        <v>0</v>
      </c>
      <c r="BF335" s="1126">
        <f t="shared" si="222"/>
        <v>0</v>
      </c>
      <c r="BG335" s="1126">
        <f t="shared" si="223"/>
        <v>0</v>
      </c>
      <c r="BH335" s="1131">
        <f t="shared" si="224"/>
        <v>0</v>
      </c>
      <c r="BI335" s="1126">
        <f t="shared" si="225"/>
        <v>0</v>
      </c>
      <c r="BJ335" s="1126">
        <f t="shared" si="226"/>
        <v>0</v>
      </c>
      <c r="BK335" s="1126">
        <f t="shared" si="227"/>
        <v>0</v>
      </c>
      <c r="BL335" s="1126">
        <f t="shared" si="228"/>
        <v>0</v>
      </c>
      <c r="BM335" s="1131">
        <f t="shared" si="229"/>
        <v>0</v>
      </c>
    </row>
    <row r="336" spans="1:65" ht="21" customHeight="1">
      <c r="A336" s="1113" t="s">
        <v>1119</v>
      </c>
      <c r="B336" s="1140" t="s">
        <v>970</v>
      </c>
      <c r="C336" s="1523">
        <v>15432611</v>
      </c>
      <c r="D336" s="1555" t="s">
        <v>2023</v>
      </c>
      <c r="E336" s="1540" t="s">
        <v>34</v>
      </c>
      <c r="F336" s="1260" t="s">
        <v>2028</v>
      </c>
      <c r="G336" s="1113" t="s">
        <v>27</v>
      </c>
      <c r="H336" s="1113" t="s">
        <v>27</v>
      </c>
      <c r="I336" s="1191" t="s">
        <v>1762</v>
      </c>
      <c r="J336" s="1174" t="s">
        <v>991</v>
      </c>
      <c r="K336" s="1467">
        <v>44440</v>
      </c>
      <c r="L336" s="1470" t="s">
        <v>2042</v>
      </c>
      <c r="M336" s="1468"/>
      <c r="N336" s="1146" t="s">
        <v>914</v>
      </c>
      <c r="O336" s="1216" t="s">
        <v>82</v>
      </c>
      <c r="P336" s="1194" t="s">
        <v>477</v>
      </c>
      <c r="Q336" s="1113" t="s">
        <v>82</v>
      </c>
      <c r="R336" s="1119">
        <f>VLOOKUP($G$9:$G$816,TABULADOR!$D$6:$E$41,2,0)</f>
        <v>23.8</v>
      </c>
      <c r="S336" s="1120">
        <f t="shared" si="217"/>
        <v>0</v>
      </c>
      <c r="T336" s="1120">
        <v>0</v>
      </c>
      <c r="U336" s="1121">
        <f t="shared" si="218"/>
        <v>0</v>
      </c>
      <c r="V336" s="1122">
        <f>VLOOKUP($U336,TABULADOR!$A$51:$B$74,2)</f>
        <v>0</v>
      </c>
      <c r="W336" s="1122">
        <v>0.3</v>
      </c>
      <c r="X336" s="1123">
        <v>2</v>
      </c>
      <c r="Y336" s="1124">
        <v>2</v>
      </c>
      <c r="Z336" s="1511">
        <v>15</v>
      </c>
      <c r="AA336" s="1126">
        <f t="shared" si="231"/>
        <v>11.9</v>
      </c>
      <c r="AB336" s="1126">
        <f t="shared" si="232"/>
        <v>3.57</v>
      </c>
      <c r="AC336" s="1126">
        <f t="shared" si="233"/>
        <v>0</v>
      </c>
      <c r="AD336" s="1126">
        <f>VLOOKUP($H$9:$H$1807,TABULADOR!$D$6:$E$41,2,0)-VLOOKUP($G$9:$G$1807,TABULADOR!$D$6:$E$41,2,0)</f>
        <v>0</v>
      </c>
      <c r="AE336" s="1126">
        <f>ROUND((TABULADOR!$D$67)*(GLOBAL!$Y336)/2,)</f>
        <v>2</v>
      </c>
      <c r="AF336" s="1126">
        <f>ROUND(((TABULADOR!$D$67)*(GLOBAL!$Y336)/2)*2,2)</f>
        <v>3.5</v>
      </c>
      <c r="AG336" s="1119"/>
      <c r="AH336" s="1127">
        <f t="shared" si="230"/>
        <v>17.47</v>
      </c>
      <c r="AI336" s="1119" t="b">
        <f t="shared" si="219"/>
        <v>0</v>
      </c>
      <c r="AJ336" s="1126">
        <v>0</v>
      </c>
      <c r="AK336" s="1126">
        <f>($AA336+$AB336+$AC336)*2/30*$Z336*TABULADOR!$D$70</f>
        <v>12.376000000000003</v>
      </c>
      <c r="AL336" s="1126"/>
      <c r="AM336" s="1126"/>
      <c r="AN336" s="1127"/>
      <c r="AO336" s="1127">
        <f t="shared" si="234"/>
        <v>0.65</v>
      </c>
      <c r="AP336" s="1127">
        <f t="shared" si="235"/>
        <v>0.17</v>
      </c>
      <c r="AQ336" s="1127">
        <f t="shared" si="236"/>
        <v>0.08</v>
      </c>
      <c r="AR336" s="1126">
        <f t="shared" si="237"/>
        <v>0.52</v>
      </c>
      <c r="AS336" s="1127">
        <f t="shared" si="238"/>
        <v>1.46</v>
      </c>
      <c r="AT336" s="1127">
        <f t="shared" si="239"/>
        <v>0.35</v>
      </c>
      <c r="AU336" s="1127">
        <f t="shared" si="240"/>
        <v>0.32</v>
      </c>
      <c r="AV336" s="1126">
        <f t="shared" si="241"/>
        <v>0.52</v>
      </c>
      <c r="AW336" s="1126">
        <f t="shared" si="242"/>
        <v>33.35</v>
      </c>
      <c r="AX336" s="1126">
        <f t="shared" si="243"/>
        <v>0.9</v>
      </c>
      <c r="AY336" s="1127"/>
      <c r="AZ336" s="1126">
        <f t="shared" si="244"/>
        <v>3.17</v>
      </c>
      <c r="BA336" s="1128">
        <f t="shared" si="245"/>
        <v>32.450000000000003</v>
      </c>
      <c r="BB336" s="1130"/>
      <c r="BC336" s="1130"/>
      <c r="BD336" s="1126">
        <f t="shared" si="220"/>
        <v>0</v>
      </c>
      <c r="BE336" s="1126">
        <f t="shared" si="221"/>
        <v>0</v>
      </c>
      <c r="BF336" s="1126">
        <f t="shared" si="222"/>
        <v>0</v>
      </c>
      <c r="BG336" s="1126">
        <f t="shared" si="223"/>
        <v>0</v>
      </c>
      <c r="BH336" s="1131">
        <f t="shared" si="224"/>
        <v>0</v>
      </c>
      <c r="BI336" s="1126">
        <f t="shared" si="225"/>
        <v>0</v>
      </c>
      <c r="BJ336" s="1126">
        <f t="shared" si="226"/>
        <v>0</v>
      </c>
      <c r="BK336" s="1126">
        <f t="shared" si="227"/>
        <v>0</v>
      </c>
      <c r="BL336" s="1126">
        <f t="shared" si="228"/>
        <v>0</v>
      </c>
      <c r="BM336" s="1131">
        <f t="shared" si="229"/>
        <v>0</v>
      </c>
    </row>
    <row r="337" spans="1:65" ht="21" customHeight="1">
      <c r="A337" s="1113" t="s">
        <v>1119</v>
      </c>
      <c r="B337" s="1260" t="s">
        <v>972</v>
      </c>
      <c r="C337" s="1523">
        <v>19501736</v>
      </c>
      <c r="D337" s="1555" t="s">
        <v>2024</v>
      </c>
      <c r="E337" s="1540" t="s">
        <v>34</v>
      </c>
      <c r="F337" s="1260" t="s">
        <v>401</v>
      </c>
      <c r="G337" s="1155" t="s">
        <v>252</v>
      </c>
      <c r="H337" s="1155" t="s">
        <v>252</v>
      </c>
      <c r="I337" s="1191" t="s">
        <v>1762</v>
      </c>
      <c r="J337" s="1113" t="s">
        <v>991</v>
      </c>
      <c r="K337" s="1467">
        <v>44440</v>
      </c>
      <c r="L337" s="1470" t="s">
        <v>2043</v>
      </c>
      <c r="M337" s="1468"/>
      <c r="N337" s="1146" t="s">
        <v>914</v>
      </c>
      <c r="O337" s="1216" t="s">
        <v>82</v>
      </c>
      <c r="P337" s="1194" t="s">
        <v>477</v>
      </c>
      <c r="Q337" s="1113" t="s">
        <v>82</v>
      </c>
      <c r="R337" s="1119">
        <f>VLOOKUP($G$9:$G$816,TABULADOR!$D$6:$E$41,2,0)</f>
        <v>15.96</v>
      </c>
      <c r="S337" s="1120">
        <f t="shared" si="217"/>
        <v>0</v>
      </c>
      <c r="T337" s="1120">
        <v>0</v>
      </c>
      <c r="U337" s="1121">
        <f t="shared" si="218"/>
        <v>0</v>
      </c>
      <c r="V337" s="1122">
        <f>VLOOKUP($U337,TABULADOR!$A$51:$B$74,2)</f>
        <v>0</v>
      </c>
      <c r="W337" s="1122">
        <v>0.3</v>
      </c>
      <c r="X337" s="1123">
        <v>0</v>
      </c>
      <c r="Y337" s="1124">
        <v>0</v>
      </c>
      <c r="Z337" s="1511">
        <v>15</v>
      </c>
      <c r="AA337" s="1126">
        <f t="shared" si="231"/>
        <v>7.98</v>
      </c>
      <c r="AB337" s="1126">
        <f t="shared" si="232"/>
        <v>2.39</v>
      </c>
      <c r="AC337" s="1126">
        <f t="shared" si="233"/>
        <v>0</v>
      </c>
      <c r="AD337" s="1126">
        <f>VLOOKUP($H$9:$H$1807,TABULADOR!$D$6:$E$41,2,0)-VLOOKUP($G$9:$G$1807,TABULADOR!$D$6:$E$41,2,0)</f>
        <v>0</v>
      </c>
      <c r="AE337" s="1126">
        <f>ROUND((TABULADOR!$D$67)*(GLOBAL!$Y337)/2,)</f>
        <v>0</v>
      </c>
      <c r="AF337" s="1126">
        <f>ROUND(((TABULADOR!$D$67)*(GLOBAL!$Y337)/2)*2,2)</f>
        <v>0</v>
      </c>
      <c r="AG337" s="1119"/>
      <c r="AH337" s="1127">
        <f t="shared" si="230"/>
        <v>10.370000000000001</v>
      </c>
      <c r="AI337" s="1119" t="b">
        <f t="shared" si="219"/>
        <v>0</v>
      </c>
      <c r="AJ337" s="1126">
        <v>0</v>
      </c>
      <c r="AK337" s="1126">
        <v>11.5</v>
      </c>
      <c r="AL337" s="1126"/>
      <c r="AM337" s="1126"/>
      <c r="AN337" s="1127"/>
      <c r="AO337" s="1127">
        <f t="shared" si="234"/>
        <v>0.38</v>
      </c>
      <c r="AP337" s="1127">
        <f t="shared" si="235"/>
        <v>0.1</v>
      </c>
      <c r="AQ337" s="1127">
        <f t="shared" si="236"/>
        <v>0.05</v>
      </c>
      <c r="AR337" s="1126">
        <f t="shared" si="237"/>
        <v>0.31</v>
      </c>
      <c r="AS337" s="1127">
        <f t="shared" si="238"/>
        <v>0.86</v>
      </c>
      <c r="AT337" s="1127">
        <f t="shared" si="239"/>
        <v>0.21</v>
      </c>
      <c r="AU337" s="1127">
        <f t="shared" si="240"/>
        <v>0.2</v>
      </c>
      <c r="AV337" s="1126">
        <f t="shared" si="241"/>
        <v>0.31</v>
      </c>
      <c r="AW337" s="1126">
        <f t="shared" si="242"/>
        <v>21.87</v>
      </c>
      <c r="AX337" s="1126">
        <f t="shared" si="243"/>
        <v>0.53</v>
      </c>
      <c r="AY337" s="1127"/>
      <c r="AZ337" s="1126">
        <f t="shared" si="244"/>
        <v>1.89</v>
      </c>
      <c r="BA337" s="1128">
        <f t="shared" si="245"/>
        <v>21.34</v>
      </c>
      <c r="BB337" s="1130"/>
      <c r="BC337" s="1130"/>
      <c r="BD337" s="1126">
        <f t="shared" si="220"/>
        <v>0</v>
      </c>
      <c r="BE337" s="1126">
        <f t="shared" si="221"/>
        <v>0</v>
      </c>
      <c r="BF337" s="1126">
        <f t="shared" si="222"/>
        <v>0</v>
      </c>
      <c r="BG337" s="1126">
        <f t="shared" si="223"/>
        <v>0</v>
      </c>
      <c r="BH337" s="1131">
        <f t="shared" si="224"/>
        <v>0</v>
      </c>
      <c r="BI337" s="1126">
        <f t="shared" si="225"/>
        <v>0</v>
      </c>
      <c r="BJ337" s="1126">
        <f t="shared" si="226"/>
        <v>0</v>
      </c>
      <c r="BK337" s="1126">
        <f t="shared" si="227"/>
        <v>0</v>
      </c>
      <c r="BL337" s="1126">
        <f t="shared" si="228"/>
        <v>0</v>
      </c>
      <c r="BM337" s="1131">
        <f t="shared" si="229"/>
        <v>0</v>
      </c>
    </row>
    <row r="338" spans="1:65" ht="21" customHeight="1">
      <c r="A338" s="1113" t="s">
        <v>1119</v>
      </c>
      <c r="B338" s="1140" t="s">
        <v>970</v>
      </c>
      <c r="C338" s="1521">
        <v>19820920</v>
      </c>
      <c r="D338" s="1555" t="s">
        <v>2061</v>
      </c>
      <c r="E338" s="1540" t="s">
        <v>20</v>
      </c>
      <c r="F338" s="1113" t="s">
        <v>1804</v>
      </c>
      <c r="G338" s="1155" t="s">
        <v>527</v>
      </c>
      <c r="H338" s="1155" t="s">
        <v>527</v>
      </c>
      <c r="I338" s="1174" t="s">
        <v>22</v>
      </c>
      <c r="J338" s="1174" t="s">
        <v>991</v>
      </c>
      <c r="K338" s="1476">
        <v>44440</v>
      </c>
      <c r="L338" s="1216" t="s">
        <v>2062</v>
      </c>
      <c r="M338" s="1461"/>
      <c r="N338" s="1146" t="s">
        <v>914</v>
      </c>
      <c r="O338" s="1113" t="s">
        <v>1714</v>
      </c>
      <c r="P338" s="1194" t="s">
        <v>477</v>
      </c>
      <c r="Q338" s="1113" t="s">
        <v>25</v>
      </c>
      <c r="R338" s="1119">
        <f>TABULADOR!K25</f>
        <v>21.28</v>
      </c>
      <c r="S338" s="1120">
        <f t="shared" si="217"/>
        <v>0</v>
      </c>
      <c r="T338" s="1120">
        <v>0</v>
      </c>
      <c r="U338" s="1121">
        <f t="shared" si="218"/>
        <v>0</v>
      </c>
      <c r="V338" s="1122">
        <f>VLOOKUP($U338,TABULADOR!$A$51:$B$74,2)</f>
        <v>0</v>
      </c>
      <c r="W338" s="1122">
        <v>0.3</v>
      </c>
      <c r="X338" s="1123">
        <v>0</v>
      </c>
      <c r="Y338" s="1124">
        <v>0</v>
      </c>
      <c r="Z338" s="1511">
        <v>15</v>
      </c>
      <c r="AA338" s="1126">
        <f t="shared" si="231"/>
        <v>10.64</v>
      </c>
      <c r="AB338" s="1126">
        <f t="shared" si="232"/>
        <v>3.19</v>
      </c>
      <c r="AC338" s="1126">
        <f t="shared" si="233"/>
        <v>0</v>
      </c>
      <c r="AD338" s="1126">
        <f>VLOOKUP($H$9:$H$1807,TABULADOR!$D$6:$E$41,2,0)-VLOOKUP($G$9:$G$1807,TABULADOR!$D$6:$E$41,2,0)</f>
        <v>0</v>
      </c>
      <c r="AE338" s="1126">
        <f>ROUND((TABULADOR!$D$67)*(GLOBAL!$Y338)/2,)</f>
        <v>0</v>
      </c>
      <c r="AF338" s="1126">
        <f>ROUND(((TABULADOR!$D$67)*(GLOBAL!$Y338)/2)*2,2)</f>
        <v>0</v>
      </c>
      <c r="AG338" s="1119"/>
      <c r="AH338" s="1127">
        <f t="shared" si="230"/>
        <v>13.83</v>
      </c>
      <c r="AI338" s="1119" t="b">
        <f t="shared" si="219"/>
        <v>0</v>
      </c>
      <c r="AJ338" s="1126">
        <v>0</v>
      </c>
      <c r="AK338" s="1126">
        <f>($AA338+$AB338+$AC338)*2/30*$Z338*TABULADOR!$D$70</f>
        <v>11.064</v>
      </c>
      <c r="AL338" s="1126">
        <v>40</v>
      </c>
      <c r="AM338" s="1126"/>
      <c r="AN338" s="1127"/>
      <c r="AO338" s="1127">
        <f t="shared" si="234"/>
        <v>0.51</v>
      </c>
      <c r="AP338" s="1127">
        <f t="shared" si="235"/>
        <v>0.14000000000000001</v>
      </c>
      <c r="AQ338" s="1127">
        <f t="shared" si="236"/>
        <v>0.06</v>
      </c>
      <c r="AR338" s="1126">
        <f t="shared" si="237"/>
        <v>0.41</v>
      </c>
      <c r="AS338" s="1127">
        <f t="shared" si="238"/>
        <v>1.1499999999999999</v>
      </c>
      <c r="AT338" s="1127">
        <f t="shared" si="239"/>
        <v>0.28000000000000003</v>
      </c>
      <c r="AU338" s="1127">
        <f t="shared" si="240"/>
        <v>0.24</v>
      </c>
      <c r="AV338" s="1126">
        <f t="shared" si="241"/>
        <v>0.41</v>
      </c>
      <c r="AW338" s="1126">
        <f t="shared" si="242"/>
        <v>64.89</v>
      </c>
      <c r="AX338" s="1126">
        <f t="shared" si="243"/>
        <v>0.71</v>
      </c>
      <c r="AY338" s="1127"/>
      <c r="AZ338" s="1126">
        <f t="shared" si="244"/>
        <v>2.4900000000000002</v>
      </c>
      <c r="BA338" s="1128">
        <f t="shared" si="245"/>
        <v>64.180000000000007</v>
      </c>
      <c r="BB338" s="1130"/>
      <c r="BC338" s="1130"/>
      <c r="BD338" s="1126">
        <f t="shared" si="220"/>
        <v>0</v>
      </c>
      <c r="BE338" s="1126">
        <f t="shared" si="221"/>
        <v>0</v>
      </c>
      <c r="BF338" s="1126">
        <f t="shared" si="222"/>
        <v>0</v>
      </c>
      <c r="BG338" s="1126">
        <f t="shared" si="223"/>
        <v>0</v>
      </c>
      <c r="BH338" s="1131">
        <f t="shared" si="224"/>
        <v>0</v>
      </c>
      <c r="BI338" s="1126">
        <f t="shared" si="225"/>
        <v>0</v>
      </c>
      <c r="BJ338" s="1126">
        <f t="shared" si="226"/>
        <v>0</v>
      </c>
      <c r="BK338" s="1126">
        <f t="shared" si="227"/>
        <v>0</v>
      </c>
      <c r="BL338" s="1126">
        <f t="shared" si="228"/>
        <v>0</v>
      </c>
      <c r="BM338" s="1131">
        <f t="shared" si="229"/>
        <v>0</v>
      </c>
    </row>
    <row r="339" spans="1:65" ht="21" customHeight="1">
      <c r="A339" s="1113" t="s">
        <v>1119</v>
      </c>
      <c r="B339" s="1142" t="s">
        <v>1679</v>
      </c>
      <c r="C339" s="1520">
        <v>6327487</v>
      </c>
      <c r="D339" s="1555" t="s">
        <v>943</v>
      </c>
      <c r="E339" s="1541" t="s">
        <v>34</v>
      </c>
      <c r="F339" s="1142" t="s">
        <v>950</v>
      </c>
      <c r="G339" s="1169" t="s">
        <v>596</v>
      </c>
      <c r="H339" s="1169" t="s">
        <v>596</v>
      </c>
      <c r="I339" s="1249" t="s">
        <v>1702</v>
      </c>
      <c r="J339" s="1113" t="s">
        <v>991</v>
      </c>
      <c r="K339" s="1462">
        <v>44317</v>
      </c>
      <c r="L339" s="1463" t="s">
        <v>1525</v>
      </c>
      <c r="M339" s="1464"/>
      <c r="N339" s="1146" t="s">
        <v>914</v>
      </c>
      <c r="O339" s="1142" t="s">
        <v>1714</v>
      </c>
      <c r="P339" s="1559" t="s">
        <v>63</v>
      </c>
      <c r="Q339" s="1142" t="s">
        <v>25</v>
      </c>
      <c r="R339" s="1119">
        <f>VLOOKUP($G$9:$G$816,TABULADOR!$D$6:$E$41,2,0)</f>
        <v>8.484</v>
      </c>
      <c r="S339" s="1120">
        <f t="shared" si="217"/>
        <v>0</v>
      </c>
      <c r="T339" s="1120">
        <v>0</v>
      </c>
      <c r="U339" s="1121">
        <f t="shared" si="218"/>
        <v>0</v>
      </c>
      <c r="V339" s="1122">
        <f>VLOOKUP($U339,TABULADOR!$A$51:$B$74,2)</f>
        <v>0</v>
      </c>
      <c r="W339" s="1122">
        <v>0</v>
      </c>
      <c r="X339" s="1123">
        <v>0</v>
      </c>
      <c r="Y339" s="1124">
        <v>0</v>
      </c>
      <c r="Z339" s="1511">
        <v>15</v>
      </c>
      <c r="AA339" s="1126">
        <f t="shared" si="231"/>
        <v>4.24</v>
      </c>
      <c r="AB339" s="1126">
        <f t="shared" si="232"/>
        <v>0</v>
      </c>
      <c r="AC339" s="1126">
        <f t="shared" si="233"/>
        <v>0</v>
      </c>
      <c r="AD339" s="1126">
        <f>VLOOKUP($H$9:$H$1807,TABULADOR!$D$6:$E$41,2,0)-VLOOKUP($G$9:$G$1807,TABULADOR!$D$6:$E$41,2,0)</f>
        <v>0</v>
      </c>
      <c r="AE339" s="1126">
        <f>ROUND((TABULADOR!$D$67)*(GLOBAL!$Y339)/2,)</f>
        <v>0</v>
      </c>
      <c r="AF339" s="1126">
        <f>ROUND(((TABULADOR!$D$67)*(GLOBAL!$Y339)/2)*2,2)</f>
        <v>0</v>
      </c>
      <c r="AG339" s="1119"/>
      <c r="AH339" s="1127">
        <f t="shared" si="230"/>
        <v>4.24</v>
      </c>
      <c r="AI339" s="1119" t="b">
        <f t="shared" si="219"/>
        <v>0</v>
      </c>
      <c r="AJ339" s="1126">
        <v>0</v>
      </c>
      <c r="AK339" s="1126">
        <v>11.5</v>
      </c>
      <c r="AL339" s="1126"/>
      <c r="AM339" s="1126"/>
      <c r="AN339" s="1127"/>
      <c r="AO339" s="1127">
        <f t="shared" si="234"/>
        <v>0.16</v>
      </c>
      <c r="AP339" s="1127">
        <f t="shared" si="235"/>
        <v>0.04</v>
      </c>
      <c r="AQ339" s="1127">
        <f t="shared" si="236"/>
        <v>0.02</v>
      </c>
      <c r="AR339" s="1126">
        <f t="shared" si="237"/>
        <v>0.13</v>
      </c>
      <c r="AS339" s="1127">
        <f t="shared" si="238"/>
        <v>0.36</v>
      </c>
      <c r="AT339" s="1127">
        <f t="shared" si="239"/>
        <v>0.08</v>
      </c>
      <c r="AU339" s="1127">
        <f t="shared" si="240"/>
        <v>0.08</v>
      </c>
      <c r="AV339" s="1126">
        <f t="shared" si="241"/>
        <v>0.13</v>
      </c>
      <c r="AW339" s="1126">
        <f t="shared" si="242"/>
        <v>15.74</v>
      </c>
      <c r="AX339" s="1126">
        <f t="shared" si="243"/>
        <v>0.22</v>
      </c>
      <c r="AY339" s="1127"/>
      <c r="AZ339" s="1126">
        <f t="shared" si="244"/>
        <v>0.78</v>
      </c>
      <c r="BA339" s="1128">
        <f t="shared" si="245"/>
        <v>15.52</v>
      </c>
      <c r="BB339" s="1130"/>
      <c r="BC339" s="1130"/>
      <c r="BD339" s="1126">
        <f t="shared" si="220"/>
        <v>0</v>
      </c>
      <c r="BE339" s="1126">
        <f t="shared" si="221"/>
        <v>0</v>
      </c>
      <c r="BF339" s="1126">
        <f t="shared" si="222"/>
        <v>0</v>
      </c>
      <c r="BG339" s="1126">
        <f t="shared" si="223"/>
        <v>0</v>
      </c>
      <c r="BH339" s="1131">
        <f t="shared" si="224"/>
        <v>0</v>
      </c>
      <c r="BI339" s="1126">
        <f t="shared" si="225"/>
        <v>0</v>
      </c>
      <c r="BJ339" s="1126">
        <f t="shared" si="226"/>
        <v>0</v>
      </c>
      <c r="BK339" s="1126">
        <f t="shared" si="227"/>
        <v>0</v>
      </c>
      <c r="BL339" s="1126">
        <f t="shared" si="228"/>
        <v>0</v>
      </c>
      <c r="BM339" s="1131">
        <f t="shared" si="229"/>
        <v>0</v>
      </c>
    </row>
    <row r="340" spans="1:65" ht="21" customHeight="1">
      <c r="A340" s="1113" t="s">
        <v>1119</v>
      </c>
      <c r="B340" s="1142" t="s">
        <v>1679</v>
      </c>
      <c r="C340" s="1526">
        <v>12469010</v>
      </c>
      <c r="D340" s="1558" t="s">
        <v>1586</v>
      </c>
      <c r="E340" s="1540" t="s">
        <v>34</v>
      </c>
      <c r="F340" s="1260" t="s">
        <v>289</v>
      </c>
      <c r="G340" s="1216" t="s">
        <v>596</v>
      </c>
      <c r="H340" s="1216" t="s">
        <v>596</v>
      </c>
      <c r="I340" s="1174" t="s">
        <v>2292</v>
      </c>
      <c r="J340" s="1113" t="s">
        <v>991</v>
      </c>
      <c r="K340" s="1479">
        <v>44317</v>
      </c>
      <c r="L340" s="1216" t="s">
        <v>1656</v>
      </c>
      <c r="M340" s="1468"/>
      <c r="N340" s="1194" t="s">
        <v>914</v>
      </c>
      <c r="O340" s="1169" t="s">
        <v>1714</v>
      </c>
      <c r="P340" s="1134" t="s">
        <v>63</v>
      </c>
      <c r="Q340" s="1113" t="s">
        <v>25</v>
      </c>
      <c r="R340" s="1119">
        <f>VLOOKUP($G$9:$G$816,TABULADOR!$D$6:$E$41,2,0)</f>
        <v>8.484</v>
      </c>
      <c r="S340" s="1120">
        <f t="shared" si="217"/>
        <v>0</v>
      </c>
      <c r="T340" s="1120">
        <v>0</v>
      </c>
      <c r="U340" s="1121">
        <f t="shared" si="218"/>
        <v>0</v>
      </c>
      <c r="V340" s="1122">
        <f>VLOOKUP($U340,TABULADOR!$A$51:$B$74,2)</f>
        <v>0</v>
      </c>
      <c r="W340" s="1122">
        <v>0</v>
      </c>
      <c r="X340" s="1123">
        <v>0</v>
      </c>
      <c r="Y340" s="1124">
        <v>0</v>
      </c>
      <c r="Z340" s="1511">
        <v>15</v>
      </c>
      <c r="AA340" s="1126">
        <f t="shared" si="231"/>
        <v>4.24</v>
      </c>
      <c r="AB340" s="1126">
        <f t="shared" si="232"/>
        <v>0</v>
      </c>
      <c r="AC340" s="1126">
        <f t="shared" si="233"/>
        <v>0</v>
      </c>
      <c r="AD340" s="1126">
        <f>VLOOKUP($H$9:$H$1807,TABULADOR!$D$6:$E$41,2,0)-VLOOKUP($G$9:$G$1807,TABULADOR!$D$6:$E$41,2,0)</f>
        <v>0</v>
      </c>
      <c r="AE340" s="1126">
        <f>ROUND((TABULADOR!$D$67)*(GLOBAL!$Y340)/2,)</f>
        <v>0</v>
      </c>
      <c r="AF340" s="1126">
        <f>ROUND(((TABULADOR!$D$67)*(GLOBAL!$Y340)/2)*2,2)</f>
        <v>0</v>
      </c>
      <c r="AG340" s="1119"/>
      <c r="AH340" s="1127">
        <f t="shared" si="230"/>
        <v>4.24</v>
      </c>
      <c r="AI340" s="1119" t="b">
        <f t="shared" si="219"/>
        <v>0</v>
      </c>
      <c r="AJ340" s="1126">
        <v>0</v>
      </c>
      <c r="AK340" s="1126">
        <v>11.5</v>
      </c>
      <c r="AL340" s="1126"/>
      <c r="AM340" s="1126"/>
      <c r="AN340" s="1127"/>
      <c r="AO340" s="1127">
        <f t="shared" si="234"/>
        <v>0.16</v>
      </c>
      <c r="AP340" s="1127">
        <f t="shared" si="235"/>
        <v>0.04</v>
      </c>
      <c r="AQ340" s="1127">
        <f t="shared" si="236"/>
        <v>0.02</v>
      </c>
      <c r="AR340" s="1126">
        <f t="shared" si="237"/>
        <v>0.13</v>
      </c>
      <c r="AS340" s="1127">
        <f t="shared" si="238"/>
        <v>0.36</v>
      </c>
      <c r="AT340" s="1127">
        <f t="shared" si="239"/>
        <v>0.08</v>
      </c>
      <c r="AU340" s="1127">
        <f t="shared" si="240"/>
        <v>0.08</v>
      </c>
      <c r="AV340" s="1126">
        <f t="shared" si="241"/>
        <v>0.13</v>
      </c>
      <c r="AW340" s="1126">
        <f t="shared" si="242"/>
        <v>15.74</v>
      </c>
      <c r="AX340" s="1126">
        <f t="shared" si="243"/>
        <v>0.22</v>
      </c>
      <c r="AY340" s="1127"/>
      <c r="AZ340" s="1126">
        <f t="shared" si="244"/>
        <v>0.78</v>
      </c>
      <c r="BA340" s="1128">
        <f t="shared" si="245"/>
        <v>15.52</v>
      </c>
      <c r="BB340" s="1130"/>
      <c r="BC340" s="1130"/>
      <c r="BD340" s="1126">
        <f t="shared" si="220"/>
        <v>0</v>
      </c>
      <c r="BE340" s="1126">
        <f t="shared" si="221"/>
        <v>0</v>
      </c>
      <c r="BF340" s="1126">
        <f t="shared" si="222"/>
        <v>0</v>
      </c>
      <c r="BG340" s="1126">
        <f t="shared" si="223"/>
        <v>0</v>
      </c>
      <c r="BH340" s="1131">
        <f t="shared" si="224"/>
        <v>0</v>
      </c>
      <c r="BI340" s="1126">
        <f t="shared" si="225"/>
        <v>0</v>
      </c>
      <c r="BJ340" s="1126">
        <f t="shared" si="226"/>
        <v>0</v>
      </c>
      <c r="BK340" s="1126">
        <f t="shared" si="227"/>
        <v>0</v>
      </c>
      <c r="BL340" s="1126">
        <f t="shared" si="228"/>
        <v>0</v>
      </c>
      <c r="BM340" s="1131">
        <f t="shared" si="229"/>
        <v>0</v>
      </c>
    </row>
    <row r="341" spans="1:65" ht="21" customHeight="1">
      <c r="A341" s="1113" t="s">
        <v>1119</v>
      </c>
      <c r="B341" s="1140" t="s">
        <v>970</v>
      </c>
      <c r="C341" s="1534">
        <v>16274250</v>
      </c>
      <c r="D341" s="1554" t="s">
        <v>2075</v>
      </c>
      <c r="E341" s="1540" t="s">
        <v>20</v>
      </c>
      <c r="F341" s="1134" t="s">
        <v>2103</v>
      </c>
      <c r="G341" s="1113" t="s">
        <v>59</v>
      </c>
      <c r="H341" s="1113" t="s">
        <v>59</v>
      </c>
      <c r="I341" s="1191" t="s">
        <v>121</v>
      </c>
      <c r="J341" s="1174" t="s">
        <v>991</v>
      </c>
      <c r="K341" s="1460">
        <v>44443</v>
      </c>
      <c r="L341" s="1491" t="s">
        <v>2106</v>
      </c>
      <c r="M341" s="1468"/>
      <c r="N341" s="1194" t="s">
        <v>914</v>
      </c>
      <c r="O341" s="1234" t="s">
        <v>1714</v>
      </c>
      <c r="P341" s="1134" t="s">
        <v>63</v>
      </c>
      <c r="Q341" s="1216" t="s">
        <v>25</v>
      </c>
      <c r="R341" s="1119">
        <f>VLOOKUP($G$9:$G$816,TABULADOR!$D$6:$E$41,2,0)</f>
        <v>25.9</v>
      </c>
      <c r="S341" s="1120">
        <f t="shared" si="217"/>
        <v>0</v>
      </c>
      <c r="T341" s="1120">
        <v>0</v>
      </c>
      <c r="U341" s="1121">
        <f t="shared" si="218"/>
        <v>0</v>
      </c>
      <c r="V341" s="1122">
        <f>VLOOKUP($U341,TABULADOR!$A$51:$B$74,2)</f>
        <v>0</v>
      </c>
      <c r="W341" s="1122">
        <v>0</v>
      </c>
      <c r="X341" s="1123">
        <v>0</v>
      </c>
      <c r="Y341" s="1124">
        <v>0</v>
      </c>
      <c r="Z341" s="1514">
        <v>15</v>
      </c>
      <c r="AA341" s="1126">
        <f t="shared" si="231"/>
        <v>12.95</v>
      </c>
      <c r="AB341" s="1126">
        <f t="shared" si="232"/>
        <v>0</v>
      </c>
      <c r="AC341" s="1126">
        <f t="shared" si="233"/>
        <v>0</v>
      </c>
      <c r="AD341" s="1126">
        <f>VLOOKUP($H$9:$H$1807,TABULADOR!$D$6:$E$41,2,0)-VLOOKUP($G$9:$G$1807,TABULADOR!$D$6:$E$41,2,0)</f>
        <v>0</v>
      </c>
      <c r="AE341" s="1126">
        <f>ROUND((TABULADOR!$D$67)*(GLOBAL!$Y341)/2,)</f>
        <v>0</v>
      </c>
      <c r="AF341" s="1126">
        <f>ROUND(((TABULADOR!$D$67)*(GLOBAL!$Y341)/2)*2,2)</f>
        <v>0</v>
      </c>
      <c r="AG341" s="1119"/>
      <c r="AH341" s="1127">
        <f t="shared" si="230"/>
        <v>12.95</v>
      </c>
      <c r="AI341" s="1119" t="b">
        <f t="shared" si="219"/>
        <v>0</v>
      </c>
      <c r="AJ341" s="1126">
        <v>0</v>
      </c>
      <c r="AK341" s="1126">
        <f>($AA341+$AB341+$AC341)*2/30*$Z341*TABULADOR!$D$70</f>
        <v>10.36</v>
      </c>
      <c r="AL341" s="1126">
        <v>40</v>
      </c>
      <c r="AM341" s="1126"/>
      <c r="AN341" s="1127"/>
      <c r="AO341" s="1127">
        <f t="shared" si="234"/>
        <v>0.48</v>
      </c>
      <c r="AP341" s="1127">
        <f t="shared" si="235"/>
        <v>0.13</v>
      </c>
      <c r="AQ341" s="1127">
        <f t="shared" si="236"/>
        <v>0.06</v>
      </c>
      <c r="AR341" s="1126">
        <f t="shared" si="237"/>
        <v>0.39</v>
      </c>
      <c r="AS341" s="1127">
        <f t="shared" si="238"/>
        <v>1.08</v>
      </c>
      <c r="AT341" s="1127">
        <f t="shared" si="239"/>
        <v>0.26</v>
      </c>
      <c r="AU341" s="1127">
        <f t="shared" si="240"/>
        <v>0.24</v>
      </c>
      <c r="AV341" s="1126">
        <f t="shared" si="241"/>
        <v>0.39</v>
      </c>
      <c r="AW341" s="1126">
        <f t="shared" si="242"/>
        <v>63.31</v>
      </c>
      <c r="AX341" s="1126">
        <f t="shared" si="243"/>
        <v>0.67</v>
      </c>
      <c r="AY341" s="1127"/>
      <c r="AZ341" s="1126">
        <f t="shared" si="244"/>
        <v>2.36</v>
      </c>
      <c r="BA341" s="1128">
        <f t="shared" si="245"/>
        <v>62.64</v>
      </c>
      <c r="BB341" s="1130"/>
      <c r="BC341" s="1130"/>
      <c r="BD341" s="1126">
        <f t="shared" si="220"/>
        <v>0</v>
      </c>
      <c r="BE341" s="1126">
        <f t="shared" si="221"/>
        <v>0</v>
      </c>
      <c r="BF341" s="1126">
        <f t="shared" si="222"/>
        <v>0</v>
      </c>
      <c r="BG341" s="1126">
        <f t="shared" si="223"/>
        <v>0</v>
      </c>
      <c r="BH341" s="1131">
        <f t="shared" si="224"/>
        <v>0</v>
      </c>
      <c r="BI341" s="1126">
        <f t="shared" si="225"/>
        <v>0</v>
      </c>
      <c r="BJ341" s="1126">
        <f t="shared" si="226"/>
        <v>0</v>
      </c>
      <c r="BK341" s="1126">
        <f t="shared" si="227"/>
        <v>0</v>
      </c>
      <c r="BL341" s="1126">
        <f t="shared" si="228"/>
        <v>0</v>
      </c>
      <c r="BM341" s="1131">
        <f t="shared" si="229"/>
        <v>0</v>
      </c>
    </row>
    <row r="342" spans="1:65" ht="21" customHeight="1">
      <c r="A342" s="1113" t="s">
        <v>1119</v>
      </c>
      <c r="B342" s="1113" t="s">
        <v>972</v>
      </c>
      <c r="C342" s="1534">
        <v>20871490</v>
      </c>
      <c r="D342" s="1558" t="s">
        <v>2076</v>
      </c>
      <c r="E342" s="1540" t="s">
        <v>20</v>
      </c>
      <c r="F342" s="1234" t="s">
        <v>1788</v>
      </c>
      <c r="G342" s="1113" t="s">
        <v>252</v>
      </c>
      <c r="H342" s="1113" t="s">
        <v>252</v>
      </c>
      <c r="I342" s="1191" t="s">
        <v>121</v>
      </c>
      <c r="J342" s="1113" t="s">
        <v>991</v>
      </c>
      <c r="K342" s="1460">
        <v>44443</v>
      </c>
      <c r="L342" s="1245" t="s">
        <v>2107</v>
      </c>
      <c r="M342" s="1468"/>
      <c r="N342" s="1194" t="s">
        <v>914</v>
      </c>
      <c r="O342" s="1234" t="s">
        <v>1714</v>
      </c>
      <c r="P342" s="1134" t="s">
        <v>63</v>
      </c>
      <c r="Q342" s="1216" t="s">
        <v>25</v>
      </c>
      <c r="R342" s="1119">
        <f>VLOOKUP($G$9:$G$816,TABULADOR!$D$6:$E$41,2,0)</f>
        <v>15.96</v>
      </c>
      <c r="S342" s="1120">
        <f t="shared" si="217"/>
        <v>0</v>
      </c>
      <c r="T342" s="1120">
        <v>0</v>
      </c>
      <c r="U342" s="1121">
        <f t="shared" si="218"/>
        <v>0</v>
      </c>
      <c r="V342" s="1122">
        <f>VLOOKUP($U342,TABULADOR!$A$51:$B$74,2)</f>
        <v>0</v>
      </c>
      <c r="W342" s="1122">
        <v>0</v>
      </c>
      <c r="X342" s="1123">
        <v>0</v>
      </c>
      <c r="Y342" s="1124">
        <v>0</v>
      </c>
      <c r="Z342" s="1511">
        <v>15</v>
      </c>
      <c r="AA342" s="1126">
        <f t="shared" si="231"/>
        <v>7.98</v>
      </c>
      <c r="AB342" s="1126">
        <f t="shared" si="232"/>
        <v>0</v>
      </c>
      <c r="AC342" s="1126">
        <f t="shared" si="233"/>
        <v>0</v>
      </c>
      <c r="AD342" s="1126">
        <f>VLOOKUP($H$9:$H$1807,TABULADOR!$D$6:$E$41,2,0)-VLOOKUP($G$9:$G$1807,TABULADOR!$D$6:$E$41,2,0)</f>
        <v>0</v>
      </c>
      <c r="AE342" s="1126">
        <f>ROUND((TABULADOR!$D$67)*(GLOBAL!$Y342)/2,)</f>
        <v>0</v>
      </c>
      <c r="AF342" s="1126">
        <f>ROUND(((TABULADOR!$D$67)*(GLOBAL!$Y342)/2)*2,2)</f>
        <v>0</v>
      </c>
      <c r="AG342" s="1119"/>
      <c r="AH342" s="1127">
        <f t="shared" si="230"/>
        <v>7.98</v>
      </c>
      <c r="AI342" s="1119" t="b">
        <f t="shared" si="219"/>
        <v>0</v>
      </c>
      <c r="AJ342" s="1126">
        <v>0</v>
      </c>
      <c r="AK342" s="1126">
        <v>11.5</v>
      </c>
      <c r="AL342" s="1126"/>
      <c r="AM342" s="1126"/>
      <c r="AN342" s="1127"/>
      <c r="AO342" s="1127">
        <f t="shared" si="234"/>
        <v>0.28999999999999998</v>
      </c>
      <c r="AP342" s="1127">
        <f t="shared" si="235"/>
        <v>0.08</v>
      </c>
      <c r="AQ342" s="1127">
        <f t="shared" si="236"/>
        <v>0.04</v>
      </c>
      <c r="AR342" s="1126">
        <f t="shared" si="237"/>
        <v>0.24</v>
      </c>
      <c r="AS342" s="1127">
        <f t="shared" si="238"/>
        <v>0.65</v>
      </c>
      <c r="AT342" s="1127">
        <f t="shared" si="239"/>
        <v>0.16</v>
      </c>
      <c r="AU342" s="1127">
        <f t="shared" si="240"/>
        <v>0.16</v>
      </c>
      <c r="AV342" s="1126">
        <f t="shared" si="241"/>
        <v>0.24</v>
      </c>
      <c r="AW342" s="1126">
        <f t="shared" si="242"/>
        <v>19.48</v>
      </c>
      <c r="AX342" s="1126">
        <f t="shared" si="243"/>
        <v>0.41</v>
      </c>
      <c r="AY342" s="1127"/>
      <c r="AZ342" s="1126">
        <f t="shared" si="244"/>
        <v>1.45</v>
      </c>
      <c r="BA342" s="1128">
        <f t="shared" si="245"/>
        <v>19.07</v>
      </c>
      <c r="BB342" s="1130"/>
      <c r="BC342" s="1130"/>
      <c r="BD342" s="1126">
        <f t="shared" si="220"/>
        <v>0</v>
      </c>
      <c r="BE342" s="1126">
        <f t="shared" si="221"/>
        <v>0</v>
      </c>
      <c r="BF342" s="1126">
        <f t="shared" si="222"/>
        <v>0</v>
      </c>
      <c r="BG342" s="1126">
        <f t="shared" si="223"/>
        <v>0</v>
      </c>
      <c r="BH342" s="1131">
        <f t="shared" si="224"/>
        <v>0</v>
      </c>
      <c r="BI342" s="1126">
        <f t="shared" si="225"/>
        <v>0</v>
      </c>
      <c r="BJ342" s="1126">
        <f t="shared" si="226"/>
        <v>0</v>
      </c>
      <c r="BK342" s="1126">
        <f t="shared" si="227"/>
        <v>0</v>
      </c>
      <c r="BL342" s="1126">
        <f t="shared" si="228"/>
        <v>0</v>
      </c>
      <c r="BM342" s="1131">
        <f t="shared" si="229"/>
        <v>0</v>
      </c>
    </row>
    <row r="343" spans="1:65" ht="21" customHeight="1">
      <c r="A343" s="1113" t="s">
        <v>1119</v>
      </c>
      <c r="B343" s="1113" t="s">
        <v>972</v>
      </c>
      <c r="C343" s="1534">
        <v>18111150</v>
      </c>
      <c r="D343" s="1558" t="s">
        <v>2077</v>
      </c>
      <c r="E343" s="1540" t="s">
        <v>34</v>
      </c>
      <c r="F343" s="1134" t="s">
        <v>104</v>
      </c>
      <c r="G343" s="1113" t="s">
        <v>526</v>
      </c>
      <c r="H343" s="1113" t="s">
        <v>526</v>
      </c>
      <c r="I343" s="1191" t="s">
        <v>121</v>
      </c>
      <c r="J343" s="1113" t="s">
        <v>991</v>
      </c>
      <c r="K343" s="1460">
        <v>44443</v>
      </c>
      <c r="L343" s="1245" t="s">
        <v>2108</v>
      </c>
      <c r="M343" s="1468"/>
      <c r="N343" s="1194" t="s">
        <v>914</v>
      </c>
      <c r="O343" s="1234" t="s">
        <v>1714</v>
      </c>
      <c r="P343" s="1194" t="s">
        <v>477</v>
      </c>
      <c r="Q343" s="1216" t="s">
        <v>25</v>
      </c>
      <c r="R343" s="1119">
        <f>VLOOKUP($G$9:$G$816,TABULADOR!$D$6:$E$41,2,0)</f>
        <v>18.2</v>
      </c>
      <c r="S343" s="1120">
        <f t="shared" si="217"/>
        <v>0</v>
      </c>
      <c r="T343" s="1120">
        <v>0</v>
      </c>
      <c r="U343" s="1121">
        <f t="shared" si="218"/>
        <v>0</v>
      </c>
      <c r="V343" s="1122">
        <f>VLOOKUP($U343,TABULADOR!$A$51:$B$74,2)</f>
        <v>0</v>
      </c>
      <c r="W343" s="1148">
        <v>0.3</v>
      </c>
      <c r="X343" s="1123">
        <v>0</v>
      </c>
      <c r="Y343" s="1124">
        <v>0</v>
      </c>
      <c r="Z343" s="1511">
        <v>15</v>
      </c>
      <c r="AA343" s="1126">
        <f t="shared" si="231"/>
        <v>9.1</v>
      </c>
      <c r="AB343" s="1126">
        <f t="shared" si="232"/>
        <v>2.73</v>
      </c>
      <c r="AC343" s="1126">
        <f t="shared" si="233"/>
        <v>0</v>
      </c>
      <c r="AD343" s="1126">
        <f>VLOOKUP($H$9:$H$1807,TABULADOR!$D$6:$E$41,2,0)-VLOOKUP($G$9:$G$1807,TABULADOR!$D$6:$E$41,2,0)</f>
        <v>0</v>
      </c>
      <c r="AE343" s="1126">
        <f>ROUND((TABULADOR!$D$67)*(GLOBAL!$Y343)/2,)</f>
        <v>0</v>
      </c>
      <c r="AF343" s="1126">
        <f>ROUND(((TABULADOR!$D$67)*(GLOBAL!$Y343)/2)*2,2)</f>
        <v>0</v>
      </c>
      <c r="AG343" s="1119"/>
      <c r="AH343" s="1127">
        <f t="shared" si="230"/>
        <v>11.83</v>
      </c>
      <c r="AI343" s="1119" t="b">
        <f t="shared" si="219"/>
        <v>0</v>
      </c>
      <c r="AJ343" s="1126">
        <v>0</v>
      </c>
      <c r="AK343" s="1126">
        <v>11.5</v>
      </c>
      <c r="AL343" s="1126"/>
      <c r="AM343" s="1126"/>
      <c r="AN343" s="1127"/>
      <c r="AO343" s="1127">
        <f t="shared" si="234"/>
        <v>0.44</v>
      </c>
      <c r="AP343" s="1127">
        <f t="shared" si="235"/>
        <v>0.12</v>
      </c>
      <c r="AQ343" s="1127">
        <f t="shared" si="236"/>
        <v>0.05</v>
      </c>
      <c r="AR343" s="1126">
        <f t="shared" si="237"/>
        <v>0.35</v>
      </c>
      <c r="AS343" s="1127">
        <f t="shared" si="238"/>
        <v>0.99</v>
      </c>
      <c r="AT343" s="1127">
        <f t="shared" si="239"/>
        <v>0.24</v>
      </c>
      <c r="AU343" s="1127">
        <f t="shared" si="240"/>
        <v>0.2</v>
      </c>
      <c r="AV343" s="1126">
        <f t="shared" si="241"/>
        <v>0.35</v>
      </c>
      <c r="AW343" s="1126">
        <f t="shared" si="242"/>
        <v>23.33</v>
      </c>
      <c r="AX343" s="1126">
        <f t="shared" si="243"/>
        <v>0.61</v>
      </c>
      <c r="AY343" s="1127"/>
      <c r="AZ343" s="1126">
        <f t="shared" si="244"/>
        <v>2.13</v>
      </c>
      <c r="BA343" s="1128">
        <f t="shared" si="245"/>
        <v>22.72</v>
      </c>
      <c r="BB343" s="1130"/>
      <c r="BC343" s="1130"/>
      <c r="BD343" s="1126">
        <f t="shared" si="220"/>
        <v>0</v>
      </c>
      <c r="BE343" s="1126">
        <f t="shared" si="221"/>
        <v>0</v>
      </c>
      <c r="BF343" s="1126">
        <f t="shared" si="222"/>
        <v>0</v>
      </c>
      <c r="BG343" s="1126">
        <f t="shared" si="223"/>
        <v>0</v>
      </c>
      <c r="BH343" s="1131">
        <f t="shared" si="224"/>
        <v>0</v>
      </c>
      <c r="BI343" s="1126">
        <f t="shared" si="225"/>
        <v>0</v>
      </c>
      <c r="BJ343" s="1126">
        <f t="shared" si="226"/>
        <v>0</v>
      </c>
      <c r="BK343" s="1126">
        <f t="shared" si="227"/>
        <v>0</v>
      </c>
      <c r="BL343" s="1126">
        <f t="shared" si="228"/>
        <v>0</v>
      </c>
      <c r="BM343" s="1131">
        <f t="shared" si="229"/>
        <v>0</v>
      </c>
    </row>
    <row r="344" spans="1:65" ht="21" customHeight="1">
      <c r="A344" s="1113" t="s">
        <v>1119</v>
      </c>
      <c r="B344" s="1113" t="s">
        <v>972</v>
      </c>
      <c r="C344" s="1534">
        <v>18867046</v>
      </c>
      <c r="D344" s="1554" t="s">
        <v>2078</v>
      </c>
      <c r="E344" s="1540" t="s">
        <v>20</v>
      </c>
      <c r="F344" s="1134" t="s">
        <v>104</v>
      </c>
      <c r="G344" s="1113" t="s">
        <v>146</v>
      </c>
      <c r="H344" s="1113" t="s">
        <v>146</v>
      </c>
      <c r="I344" s="1191" t="s">
        <v>121</v>
      </c>
      <c r="J344" s="1113" t="s">
        <v>991</v>
      </c>
      <c r="K344" s="1460">
        <v>44443</v>
      </c>
      <c r="L344" s="1245" t="s">
        <v>2109</v>
      </c>
      <c r="M344" s="1468"/>
      <c r="N344" s="1194" t="s">
        <v>914</v>
      </c>
      <c r="O344" s="1234" t="s">
        <v>1714</v>
      </c>
      <c r="P344" s="1134" t="s">
        <v>63</v>
      </c>
      <c r="Q344" s="1216" t="s">
        <v>25</v>
      </c>
      <c r="R344" s="1119">
        <f>VLOOKUP($G$9:$G$816,TABULADOR!$D$6:$E$41,2,0)</f>
        <v>7</v>
      </c>
      <c r="S344" s="1120">
        <f t="shared" si="217"/>
        <v>0</v>
      </c>
      <c r="T344" s="1120">
        <v>0</v>
      </c>
      <c r="U344" s="1121">
        <f t="shared" si="218"/>
        <v>0</v>
      </c>
      <c r="V344" s="1122">
        <f>VLOOKUP($U344,TABULADOR!$A$51:$B$74,2)</f>
        <v>0</v>
      </c>
      <c r="W344" s="1148">
        <v>0</v>
      </c>
      <c r="X344" s="1123">
        <v>0</v>
      </c>
      <c r="Y344" s="1124">
        <v>0</v>
      </c>
      <c r="Z344" s="1511">
        <v>15</v>
      </c>
      <c r="AA344" s="1126">
        <f t="shared" si="231"/>
        <v>3.5</v>
      </c>
      <c r="AB344" s="1126">
        <f t="shared" si="232"/>
        <v>0</v>
      </c>
      <c r="AC344" s="1126">
        <f t="shared" si="233"/>
        <v>0</v>
      </c>
      <c r="AD344" s="1126">
        <f>VLOOKUP($H$9:$H$1807,TABULADOR!$D$6:$E$41,2,0)-VLOOKUP($G$9:$G$1807,TABULADOR!$D$6:$E$41,2,0)</f>
        <v>0</v>
      </c>
      <c r="AE344" s="1126">
        <f>ROUND((TABULADOR!$D$67)*(GLOBAL!$Y344)/2,)</f>
        <v>0</v>
      </c>
      <c r="AF344" s="1126">
        <f>ROUND(((TABULADOR!$D$67)*(GLOBAL!$Y344)/2)*2,2)</f>
        <v>0</v>
      </c>
      <c r="AG344" s="1119"/>
      <c r="AH344" s="1127">
        <f t="shared" si="230"/>
        <v>3.5</v>
      </c>
      <c r="AI344" s="1119" t="b">
        <f t="shared" si="219"/>
        <v>0</v>
      </c>
      <c r="AJ344" s="1126">
        <v>0</v>
      </c>
      <c r="AK344" s="1126">
        <v>11.5</v>
      </c>
      <c r="AL344" s="1126"/>
      <c r="AM344" s="1126"/>
      <c r="AN344" s="1127"/>
      <c r="AO344" s="1127">
        <f t="shared" si="234"/>
        <v>0.13</v>
      </c>
      <c r="AP344" s="1127">
        <f t="shared" si="235"/>
        <v>0.04</v>
      </c>
      <c r="AQ344" s="1127">
        <f t="shared" si="236"/>
        <v>0.02</v>
      </c>
      <c r="AR344" s="1126">
        <f t="shared" si="237"/>
        <v>0.11</v>
      </c>
      <c r="AS344" s="1127">
        <f t="shared" si="238"/>
        <v>0.28999999999999998</v>
      </c>
      <c r="AT344" s="1127">
        <f t="shared" si="239"/>
        <v>7.0000000000000007E-2</v>
      </c>
      <c r="AU344" s="1127">
        <f t="shared" si="240"/>
        <v>0.08</v>
      </c>
      <c r="AV344" s="1126">
        <f t="shared" si="241"/>
        <v>0.11</v>
      </c>
      <c r="AW344" s="1126">
        <f t="shared" si="242"/>
        <v>15</v>
      </c>
      <c r="AX344" s="1126">
        <f t="shared" si="243"/>
        <v>0.19</v>
      </c>
      <c r="AY344" s="1127"/>
      <c r="AZ344" s="1126">
        <f t="shared" si="244"/>
        <v>0.66</v>
      </c>
      <c r="BA344" s="1128">
        <f t="shared" si="245"/>
        <v>14.81</v>
      </c>
      <c r="BB344" s="1130"/>
      <c r="BC344" s="1130"/>
      <c r="BD344" s="1126">
        <f t="shared" si="220"/>
        <v>0</v>
      </c>
      <c r="BE344" s="1126">
        <f t="shared" si="221"/>
        <v>0</v>
      </c>
      <c r="BF344" s="1126">
        <f t="shared" si="222"/>
        <v>0</v>
      </c>
      <c r="BG344" s="1126">
        <f t="shared" si="223"/>
        <v>0</v>
      </c>
      <c r="BH344" s="1131">
        <f t="shared" si="224"/>
        <v>0</v>
      </c>
      <c r="BI344" s="1126">
        <f t="shared" si="225"/>
        <v>0</v>
      </c>
      <c r="BJ344" s="1126">
        <f t="shared" si="226"/>
        <v>0</v>
      </c>
      <c r="BK344" s="1126">
        <f t="shared" si="227"/>
        <v>0</v>
      </c>
      <c r="BL344" s="1126">
        <f t="shared" si="228"/>
        <v>0</v>
      </c>
      <c r="BM344" s="1131">
        <f t="shared" si="229"/>
        <v>0</v>
      </c>
    </row>
    <row r="345" spans="1:65" ht="21" customHeight="1">
      <c r="A345" s="1113" t="s">
        <v>1119</v>
      </c>
      <c r="B345" s="1113" t="s">
        <v>1679</v>
      </c>
      <c r="C345" s="1537">
        <v>21148466</v>
      </c>
      <c r="D345" s="1554" t="s">
        <v>2079</v>
      </c>
      <c r="E345" s="1540" t="s">
        <v>34</v>
      </c>
      <c r="F345" s="1134" t="s">
        <v>289</v>
      </c>
      <c r="G345" s="1113" t="s">
        <v>596</v>
      </c>
      <c r="H345" s="1113" t="s">
        <v>596</v>
      </c>
      <c r="I345" s="1234" t="s">
        <v>22</v>
      </c>
      <c r="J345" s="1113" t="s">
        <v>991</v>
      </c>
      <c r="K345" s="1460">
        <v>44443</v>
      </c>
      <c r="L345" s="1245" t="s">
        <v>2110</v>
      </c>
      <c r="M345" s="1468"/>
      <c r="N345" s="1194" t="s">
        <v>914</v>
      </c>
      <c r="O345" s="1234" t="s">
        <v>1714</v>
      </c>
      <c r="P345" s="1134" t="s">
        <v>63</v>
      </c>
      <c r="Q345" s="1216" t="s">
        <v>25</v>
      </c>
      <c r="R345" s="1119">
        <f>VLOOKUP($G$9:$G$816,TABULADOR!$D$6:$E$41,2,0)</f>
        <v>8.484</v>
      </c>
      <c r="S345" s="1120">
        <f t="shared" si="217"/>
        <v>0</v>
      </c>
      <c r="T345" s="1120">
        <v>0</v>
      </c>
      <c r="U345" s="1121">
        <f t="shared" si="218"/>
        <v>0</v>
      </c>
      <c r="V345" s="1122">
        <f>VLOOKUP($U345,TABULADOR!$A$51:$B$74,2)</f>
        <v>0</v>
      </c>
      <c r="W345" s="1148">
        <v>0</v>
      </c>
      <c r="X345" s="1123">
        <v>4</v>
      </c>
      <c r="Y345" s="1124">
        <v>4</v>
      </c>
      <c r="Z345" s="1511">
        <v>15</v>
      </c>
      <c r="AA345" s="1126">
        <f t="shared" si="231"/>
        <v>4.24</v>
      </c>
      <c r="AB345" s="1126">
        <f t="shared" si="232"/>
        <v>0</v>
      </c>
      <c r="AC345" s="1126">
        <f t="shared" si="233"/>
        <v>0</v>
      </c>
      <c r="AD345" s="1126">
        <f>VLOOKUP($H$9:$H$1807,TABULADOR!$D$6:$E$41,2,0)-VLOOKUP($G$9:$G$1807,TABULADOR!$D$6:$E$41,2,0)</f>
        <v>0</v>
      </c>
      <c r="AE345" s="1126">
        <f>ROUND((TABULADOR!$D$67)*(GLOBAL!$Y345)/2,)</f>
        <v>4</v>
      </c>
      <c r="AF345" s="1126">
        <f>ROUND(((TABULADOR!$D$67)*(GLOBAL!$Y345)/2)*2,2)</f>
        <v>7</v>
      </c>
      <c r="AG345" s="1119"/>
      <c r="AH345" s="1127">
        <f t="shared" si="230"/>
        <v>8.24</v>
      </c>
      <c r="AI345" s="1119" t="b">
        <f t="shared" si="219"/>
        <v>0</v>
      </c>
      <c r="AJ345" s="1126">
        <v>0</v>
      </c>
      <c r="AK345" s="1126">
        <v>11.5</v>
      </c>
      <c r="AL345" s="1126"/>
      <c r="AM345" s="1126"/>
      <c r="AN345" s="1127"/>
      <c r="AO345" s="1127">
        <f t="shared" si="234"/>
        <v>0.3</v>
      </c>
      <c r="AP345" s="1127">
        <f t="shared" si="235"/>
        <v>0.08</v>
      </c>
      <c r="AQ345" s="1127">
        <f t="shared" si="236"/>
        <v>0.04</v>
      </c>
      <c r="AR345" s="1126">
        <f t="shared" si="237"/>
        <v>0.25</v>
      </c>
      <c r="AS345" s="1127">
        <f t="shared" si="238"/>
        <v>0.68</v>
      </c>
      <c r="AT345" s="1127">
        <f t="shared" si="239"/>
        <v>0.16</v>
      </c>
      <c r="AU345" s="1127">
        <f t="shared" si="240"/>
        <v>0.16</v>
      </c>
      <c r="AV345" s="1126">
        <f t="shared" si="241"/>
        <v>0.25</v>
      </c>
      <c r="AW345" s="1126">
        <f t="shared" si="242"/>
        <v>26.74</v>
      </c>
      <c r="AX345" s="1126">
        <f t="shared" si="243"/>
        <v>0.42</v>
      </c>
      <c r="AY345" s="1127"/>
      <c r="AZ345" s="1126">
        <f t="shared" si="244"/>
        <v>1.5</v>
      </c>
      <c r="BA345" s="1128">
        <f t="shared" si="245"/>
        <v>26.32</v>
      </c>
      <c r="BB345" s="1130"/>
      <c r="BC345" s="1130"/>
      <c r="BD345" s="1126">
        <f t="shared" si="220"/>
        <v>0</v>
      </c>
      <c r="BE345" s="1126">
        <f t="shared" si="221"/>
        <v>0</v>
      </c>
      <c r="BF345" s="1126">
        <f t="shared" si="222"/>
        <v>0</v>
      </c>
      <c r="BG345" s="1126">
        <f t="shared" si="223"/>
        <v>0</v>
      </c>
      <c r="BH345" s="1131">
        <f t="shared" si="224"/>
        <v>0</v>
      </c>
      <c r="BI345" s="1126">
        <f t="shared" si="225"/>
        <v>0</v>
      </c>
      <c r="BJ345" s="1126">
        <f t="shared" si="226"/>
        <v>0</v>
      </c>
      <c r="BK345" s="1126">
        <f t="shared" si="227"/>
        <v>0</v>
      </c>
      <c r="BL345" s="1126">
        <f t="shared" si="228"/>
        <v>0</v>
      </c>
      <c r="BM345" s="1131">
        <f t="shared" si="229"/>
        <v>0</v>
      </c>
    </row>
    <row r="346" spans="1:65" ht="21" customHeight="1">
      <c r="A346" s="1113" t="s">
        <v>1119</v>
      </c>
      <c r="B346" s="1113" t="s">
        <v>972</v>
      </c>
      <c r="C346" s="1534">
        <v>24695923</v>
      </c>
      <c r="D346" s="1554" t="s">
        <v>2081</v>
      </c>
      <c r="E346" s="1540" t="s">
        <v>20</v>
      </c>
      <c r="F346" s="1134" t="s">
        <v>104</v>
      </c>
      <c r="G346" s="1113" t="s">
        <v>525</v>
      </c>
      <c r="H346" s="1113" t="s">
        <v>525</v>
      </c>
      <c r="I346" s="1191" t="s">
        <v>179</v>
      </c>
      <c r="J346" s="1113" t="s">
        <v>991</v>
      </c>
      <c r="K346" s="1460">
        <v>44443</v>
      </c>
      <c r="L346" s="1245" t="s">
        <v>2112</v>
      </c>
      <c r="M346" s="1468"/>
      <c r="N346" s="1194" t="s">
        <v>914</v>
      </c>
      <c r="O346" s="1234" t="s">
        <v>1714</v>
      </c>
      <c r="P346" s="1134" t="s">
        <v>63</v>
      </c>
      <c r="Q346" s="1216" t="s">
        <v>25</v>
      </c>
      <c r="R346" s="1119">
        <f>VLOOKUP($G$9:$G$816,TABULADOR!$D$6:$E$41,2,0)</f>
        <v>8.4</v>
      </c>
      <c r="S346" s="1120">
        <f t="shared" si="217"/>
        <v>0</v>
      </c>
      <c r="T346" s="1120">
        <v>0</v>
      </c>
      <c r="U346" s="1121">
        <f t="shared" si="218"/>
        <v>0</v>
      </c>
      <c r="V346" s="1122">
        <f>VLOOKUP($U346,TABULADOR!$A$51:$B$74,2)</f>
        <v>0</v>
      </c>
      <c r="W346" s="1148">
        <v>0</v>
      </c>
      <c r="X346" s="1123">
        <v>0</v>
      </c>
      <c r="Y346" s="1124">
        <v>0</v>
      </c>
      <c r="Z346" s="1511">
        <v>15</v>
      </c>
      <c r="AA346" s="1126">
        <f t="shared" si="231"/>
        <v>4.2</v>
      </c>
      <c r="AB346" s="1126">
        <f t="shared" si="232"/>
        <v>0</v>
      </c>
      <c r="AC346" s="1126">
        <f t="shared" si="233"/>
        <v>0</v>
      </c>
      <c r="AD346" s="1126">
        <f>VLOOKUP($H$9:$H$1807,TABULADOR!$D$6:$E$41,2,0)-VLOOKUP($G$9:$G$1807,TABULADOR!$D$6:$E$41,2,0)</f>
        <v>0</v>
      </c>
      <c r="AE346" s="1126">
        <f>ROUND((TABULADOR!$D$67)*(GLOBAL!$Y346)/2,)</f>
        <v>0</v>
      </c>
      <c r="AF346" s="1126">
        <f>ROUND(((TABULADOR!$D$67)*(GLOBAL!$Y346)/2)*2,2)</f>
        <v>0</v>
      </c>
      <c r="AG346" s="1119"/>
      <c r="AH346" s="1127">
        <f t="shared" si="230"/>
        <v>4.2</v>
      </c>
      <c r="AI346" s="1119" t="b">
        <f t="shared" si="219"/>
        <v>0</v>
      </c>
      <c r="AJ346" s="1126">
        <v>0</v>
      </c>
      <c r="AK346" s="1126">
        <v>11.5</v>
      </c>
      <c r="AL346" s="1126"/>
      <c r="AM346" s="1126"/>
      <c r="AN346" s="1127"/>
      <c r="AO346" s="1127">
        <f t="shared" si="234"/>
        <v>0.16</v>
      </c>
      <c r="AP346" s="1127">
        <f t="shared" si="235"/>
        <v>0.04</v>
      </c>
      <c r="AQ346" s="1127">
        <f t="shared" si="236"/>
        <v>0.02</v>
      </c>
      <c r="AR346" s="1126">
        <f t="shared" si="237"/>
        <v>0.13</v>
      </c>
      <c r="AS346" s="1127">
        <f t="shared" si="238"/>
        <v>0.36</v>
      </c>
      <c r="AT346" s="1127">
        <f t="shared" si="239"/>
        <v>0.08</v>
      </c>
      <c r="AU346" s="1127">
        <f t="shared" si="240"/>
        <v>0.08</v>
      </c>
      <c r="AV346" s="1126">
        <f t="shared" si="241"/>
        <v>0.13</v>
      </c>
      <c r="AW346" s="1126">
        <f t="shared" si="242"/>
        <v>15.7</v>
      </c>
      <c r="AX346" s="1126">
        <f t="shared" si="243"/>
        <v>0.22</v>
      </c>
      <c r="AY346" s="1127"/>
      <c r="AZ346" s="1126">
        <f t="shared" si="244"/>
        <v>0.78</v>
      </c>
      <c r="BA346" s="1128">
        <f t="shared" si="245"/>
        <v>15.48</v>
      </c>
      <c r="BB346" s="1130"/>
      <c r="BC346" s="1130"/>
      <c r="BD346" s="1126">
        <f t="shared" si="220"/>
        <v>0</v>
      </c>
      <c r="BE346" s="1126">
        <f t="shared" si="221"/>
        <v>0</v>
      </c>
      <c r="BF346" s="1126">
        <f t="shared" si="222"/>
        <v>0</v>
      </c>
      <c r="BG346" s="1126">
        <f t="shared" si="223"/>
        <v>0</v>
      </c>
      <c r="BH346" s="1131">
        <f t="shared" si="224"/>
        <v>0</v>
      </c>
      <c r="BI346" s="1126">
        <f t="shared" si="225"/>
        <v>0</v>
      </c>
      <c r="BJ346" s="1126">
        <f t="shared" si="226"/>
        <v>0</v>
      </c>
      <c r="BK346" s="1126">
        <f t="shared" si="227"/>
        <v>0</v>
      </c>
      <c r="BL346" s="1126">
        <f t="shared" si="228"/>
        <v>0</v>
      </c>
      <c r="BM346" s="1131">
        <f t="shared" si="229"/>
        <v>0</v>
      </c>
    </row>
    <row r="347" spans="1:65" ht="21" customHeight="1">
      <c r="A347" s="1113" t="s">
        <v>1119</v>
      </c>
      <c r="B347" s="1140" t="s">
        <v>970</v>
      </c>
      <c r="C347" s="1534">
        <v>23533564</v>
      </c>
      <c r="D347" s="1554" t="s">
        <v>2082</v>
      </c>
      <c r="E347" s="1540" t="s">
        <v>20</v>
      </c>
      <c r="F347" s="1134" t="s">
        <v>2137</v>
      </c>
      <c r="G347" s="1113" t="s">
        <v>27</v>
      </c>
      <c r="H347" s="1113" t="s">
        <v>27</v>
      </c>
      <c r="I347" s="1191" t="s">
        <v>2138</v>
      </c>
      <c r="J347" s="1174" t="s">
        <v>991</v>
      </c>
      <c r="K347" s="1460">
        <v>44443</v>
      </c>
      <c r="L347" s="1245" t="s">
        <v>2113</v>
      </c>
      <c r="M347" s="1468"/>
      <c r="N347" s="1194" t="s">
        <v>914</v>
      </c>
      <c r="O347" s="1234" t="s">
        <v>1714</v>
      </c>
      <c r="P347" s="1134" t="s">
        <v>63</v>
      </c>
      <c r="Q347" s="1216" t="s">
        <v>25</v>
      </c>
      <c r="R347" s="1119">
        <f>VLOOKUP($G$9:$G$816,TABULADOR!$D$6:$E$41,2,0)</f>
        <v>23.8</v>
      </c>
      <c r="S347" s="1120">
        <f t="shared" si="217"/>
        <v>0</v>
      </c>
      <c r="T347" s="1120">
        <v>0</v>
      </c>
      <c r="U347" s="1121">
        <f t="shared" si="218"/>
        <v>0</v>
      </c>
      <c r="V347" s="1122">
        <f>VLOOKUP($U347,TABULADOR!$A$51:$B$74,2)</f>
        <v>0</v>
      </c>
      <c r="W347" s="1148">
        <v>0</v>
      </c>
      <c r="X347" s="1123">
        <v>0</v>
      </c>
      <c r="Y347" s="1124">
        <v>0</v>
      </c>
      <c r="Z347" s="1511">
        <v>15</v>
      </c>
      <c r="AA347" s="1126">
        <f t="shared" si="231"/>
        <v>11.9</v>
      </c>
      <c r="AB347" s="1126">
        <f t="shared" si="232"/>
        <v>0</v>
      </c>
      <c r="AC347" s="1126">
        <f t="shared" si="233"/>
        <v>0</v>
      </c>
      <c r="AD347" s="1126">
        <f>VLOOKUP($H$9:$H$1807,TABULADOR!$D$6:$E$41,2,0)-VLOOKUP($G$9:$G$1807,TABULADOR!$D$6:$E$41,2,0)</f>
        <v>0</v>
      </c>
      <c r="AE347" s="1126">
        <f>ROUND((TABULADOR!$D$67)*(GLOBAL!$Y347)/2,)</f>
        <v>0</v>
      </c>
      <c r="AF347" s="1126">
        <f>ROUND(((TABULADOR!$D$67)*(GLOBAL!$Y347)/2)*2,2)</f>
        <v>0</v>
      </c>
      <c r="AG347" s="1119"/>
      <c r="AH347" s="1127">
        <f t="shared" si="230"/>
        <v>11.9</v>
      </c>
      <c r="AI347" s="1150" t="b">
        <f t="shared" si="219"/>
        <v>0</v>
      </c>
      <c r="AJ347" s="1126">
        <v>0</v>
      </c>
      <c r="AK347" s="1126">
        <v>11.5</v>
      </c>
      <c r="AL347" s="1126">
        <v>40</v>
      </c>
      <c r="AM347" s="1126"/>
      <c r="AN347" s="1127"/>
      <c r="AO347" s="1127">
        <f t="shared" si="234"/>
        <v>0.44</v>
      </c>
      <c r="AP347" s="1127">
        <f t="shared" si="235"/>
        <v>0.12</v>
      </c>
      <c r="AQ347" s="1127">
        <f t="shared" si="236"/>
        <v>0.05</v>
      </c>
      <c r="AR347" s="1126">
        <f t="shared" si="237"/>
        <v>0.36</v>
      </c>
      <c r="AS347" s="1127">
        <f t="shared" si="238"/>
        <v>0.99</v>
      </c>
      <c r="AT347" s="1127">
        <f t="shared" si="239"/>
        <v>0.24</v>
      </c>
      <c r="AU347" s="1127">
        <f t="shared" si="240"/>
        <v>0.2</v>
      </c>
      <c r="AV347" s="1126">
        <f t="shared" si="241"/>
        <v>0.36</v>
      </c>
      <c r="AW347" s="1126">
        <f t="shared" si="242"/>
        <v>63.4</v>
      </c>
      <c r="AX347" s="1126">
        <f t="shared" si="243"/>
        <v>0.61</v>
      </c>
      <c r="AY347" s="1127"/>
      <c r="AZ347" s="1126">
        <f t="shared" si="244"/>
        <v>2.15</v>
      </c>
      <c r="BA347" s="1128">
        <f t="shared" si="245"/>
        <v>62.79</v>
      </c>
      <c r="BB347" s="1130"/>
      <c r="BC347" s="1130"/>
      <c r="BD347" s="1126">
        <f t="shared" si="220"/>
        <v>0</v>
      </c>
      <c r="BE347" s="1126">
        <f t="shared" si="221"/>
        <v>0</v>
      </c>
      <c r="BF347" s="1126">
        <f t="shared" si="222"/>
        <v>0</v>
      </c>
      <c r="BG347" s="1126">
        <f t="shared" si="223"/>
        <v>0</v>
      </c>
      <c r="BH347" s="1131">
        <f t="shared" si="224"/>
        <v>0</v>
      </c>
      <c r="BI347" s="1126">
        <f t="shared" si="225"/>
        <v>0</v>
      </c>
      <c r="BJ347" s="1126">
        <f t="shared" si="226"/>
        <v>0</v>
      </c>
      <c r="BK347" s="1126">
        <f t="shared" si="227"/>
        <v>0</v>
      </c>
      <c r="BL347" s="1126">
        <f t="shared" si="228"/>
        <v>0</v>
      </c>
      <c r="BM347" s="1131">
        <f t="shared" si="229"/>
        <v>0</v>
      </c>
    </row>
    <row r="348" spans="1:65" ht="21" customHeight="1">
      <c r="A348" s="1113" t="s">
        <v>1119</v>
      </c>
      <c r="B348" s="1113" t="s">
        <v>972</v>
      </c>
      <c r="C348" s="1534">
        <v>17537203</v>
      </c>
      <c r="D348" s="1554" t="s">
        <v>2084</v>
      </c>
      <c r="E348" s="1540" t="s">
        <v>34</v>
      </c>
      <c r="F348" s="1134" t="s">
        <v>104</v>
      </c>
      <c r="G348" s="1113" t="s">
        <v>146</v>
      </c>
      <c r="H348" s="1113" t="s">
        <v>146</v>
      </c>
      <c r="I348" s="1234" t="s">
        <v>1765</v>
      </c>
      <c r="J348" s="1113" t="s">
        <v>991</v>
      </c>
      <c r="K348" s="1460">
        <v>44470</v>
      </c>
      <c r="L348" s="1247" t="s">
        <v>2115</v>
      </c>
      <c r="M348" s="1468"/>
      <c r="N348" s="1113" t="s">
        <v>914</v>
      </c>
      <c r="O348" s="1234" t="s">
        <v>126</v>
      </c>
      <c r="P348" s="1134" t="s">
        <v>63</v>
      </c>
      <c r="Q348" s="1234" t="s">
        <v>126</v>
      </c>
      <c r="R348" s="1119">
        <f>VLOOKUP($G$9:$G$816,TABULADOR!$D$6:$E$41,2,0)</f>
        <v>7</v>
      </c>
      <c r="S348" s="1120">
        <f t="shared" si="217"/>
        <v>0</v>
      </c>
      <c r="T348" s="1120">
        <v>0</v>
      </c>
      <c r="U348" s="1121">
        <f t="shared" si="218"/>
        <v>0</v>
      </c>
      <c r="V348" s="1122">
        <f>VLOOKUP($U348,TABULADOR!$A$51:$B$74,2)</f>
        <v>0</v>
      </c>
      <c r="W348" s="1148">
        <v>0.2</v>
      </c>
      <c r="X348" s="1123">
        <v>0</v>
      </c>
      <c r="Y348" s="1124">
        <v>0</v>
      </c>
      <c r="Z348" s="1511">
        <v>15</v>
      </c>
      <c r="AA348" s="1126">
        <f t="shared" si="231"/>
        <v>3.5</v>
      </c>
      <c r="AB348" s="1126">
        <f t="shared" si="232"/>
        <v>0.7</v>
      </c>
      <c r="AC348" s="1126">
        <f t="shared" si="233"/>
        <v>0</v>
      </c>
      <c r="AD348" s="1126">
        <f>VLOOKUP($H$9:$H$1807,TABULADOR!$D$6:$E$41,2,0)-VLOOKUP($G$9:$G$1807,TABULADOR!$D$6:$E$41,2,0)</f>
        <v>0</v>
      </c>
      <c r="AE348" s="1126">
        <f>ROUND((TABULADOR!$D$67)*(GLOBAL!$Y348)/2,)</f>
        <v>0</v>
      </c>
      <c r="AF348" s="1126">
        <f>ROUND(((TABULADOR!$D$67)*(GLOBAL!$Y348)/2)*2,2)</f>
        <v>0</v>
      </c>
      <c r="AG348" s="1119"/>
      <c r="AH348" s="1127">
        <f t="shared" si="230"/>
        <v>4.2</v>
      </c>
      <c r="AI348" s="1119" t="b">
        <f t="shared" si="219"/>
        <v>0</v>
      </c>
      <c r="AJ348" s="1126">
        <v>0</v>
      </c>
      <c r="AK348" s="1126">
        <v>11.5</v>
      </c>
      <c r="AL348" s="1126"/>
      <c r="AM348" s="1126"/>
      <c r="AN348" s="1127"/>
      <c r="AO348" s="1127">
        <f t="shared" si="234"/>
        <v>0.16</v>
      </c>
      <c r="AP348" s="1127">
        <f t="shared" si="235"/>
        <v>0.04</v>
      </c>
      <c r="AQ348" s="1127">
        <f t="shared" si="236"/>
        <v>0.02</v>
      </c>
      <c r="AR348" s="1126">
        <f t="shared" si="237"/>
        <v>0.13</v>
      </c>
      <c r="AS348" s="1127">
        <f t="shared" si="238"/>
        <v>0.36</v>
      </c>
      <c r="AT348" s="1127">
        <f t="shared" si="239"/>
        <v>0.08</v>
      </c>
      <c r="AU348" s="1127">
        <f t="shared" si="240"/>
        <v>0.08</v>
      </c>
      <c r="AV348" s="1126">
        <f t="shared" si="241"/>
        <v>0.13</v>
      </c>
      <c r="AW348" s="1126">
        <f t="shared" si="242"/>
        <v>15.7</v>
      </c>
      <c r="AX348" s="1126">
        <f t="shared" si="243"/>
        <v>0.22</v>
      </c>
      <c r="AY348" s="1127"/>
      <c r="AZ348" s="1126">
        <f t="shared" si="244"/>
        <v>0.78</v>
      </c>
      <c r="BA348" s="1128">
        <f t="shared" si="245"/>
        <v>15.48</v>
      </c>
      <c r="BB348" s="1130"/>
      <c r="BC348" s="1130"/>
      <c r="BD348" s="1126">
        <f t="shared" si="220"/>
        <v>0</v>
      </c>
      <c r="BE348" s="1126">
        <f t="shared" si="221"/>
        <v>0</v>
      </c>
      <c r="BF348" s="1126">
        <f t="shared" si="222"/>
        <v>0</v>
      </c>
      <c r="BG348" s="1126">
        <f t="shared" si="223"/>
        <v>0</v>
      </c>
      <c r="BH348" s="1131">
        <f t="shared" si="224"/>
        <v>0</v>
      </c>
      <c r="BI348" s="1126">
        <f t="shared" si="225"/>
        <v>0</v>
      </c>
      <c r="BJ348" s="1126">
        <f t="shared" si="226"/>
        <v>0</v>
      </c>
      <c r="BK348" s="1126">
        <f t="shared" si="227"/>
        <v>0</v>
      </c>
      <c r="BL348" s="1126">
        <f t="shared" si="228"/>
        <v>0</v>
      </c>
      <c r="BM348" s="1131">
        <f t="shared" si="229"/>
        <v>0</v>
      </c>
    </row>
    <row r="349" spans="1:65" ht="21" customHeight="1">
      <c r="A349" s="1113" t="s">
        <v>1119</v>
      </c>
      <c r="B349" s="1113" t="s">
        <v>972</v>
      </c>
      <c r="C349" s="1524">
        <v>27360224</v>
      </c>
      <c r="D349" s="1556" t="s">
        <v>2085</v>
      </c>
      <c r="E349" s="1540" t="s">
        <v>20</v>
      </c>
      <c r="F349" s="1134" t="s">
        <v>104</v>
      </c>
      <c r="G349" s="1113" t="s">
        <v>525</v>
      </c>
      <c r="H349" s="1113" t="s">
        <v>525</v>
      </c>
      <c r="I349" s="1191" t="s">
        <v>1776</v>
      </c>
      <c r="J349" s="1113" t="s">
        <v>991</v>
      </c>
      <c r="K349" s="1460">
        <v>44470</v>
      </c>
      <c r="L349" s="1468"/>
      <c r="M349" s="1247" t="s">
        <v>2116</v>
      </c>
      <c r="N349" s="1113" t="s">
        <v>232</v>
      </c>
      <c r="O349" s="1234" t="s">
        <v>84</v>
      </c>
      <c r="P349" s="1134" t="s">
        <v>63</v>
      </c>
      <c r="Q349" s="1234" t="s">
        <v>84</v>
      </c>
      <c r="R349" s="1119">
        <f>VLOOKUP($G$9:$G$816,TABULADOR!$D$6:$E$41,2,0)</f>
        <v>8.4</v>
      </c>
      <c r="S349" s="1120">
        <f t="shared" si="217"/>
        <v>0</v>
      </c>
      <c r="T349" s="1120">
        <v>0</v>
      </c>
      <c r="U349" s="1121">
        <f t="shared" si="218"/>
        <v>0</v>
      </c>
      <c r="V349" s="1122">
        <f>VLOOKUP($U349,TABULADOR!$A$51:$B$74,2)</f>
        <v>0</v>
      </c>
      <c r="W349" s="1148">
        <v>0</v>
      </c>
      <c r="X349" s="1123">
        <v>0</v>
      </c>
      <c r="Y349" s="1124">
        <v>0</v>
      </c>
      <c r="Z349" s="1511">
        <v>15</v>
      </c>
      <c r="AA349" s="1126">
        <f t="shared" si="231"/>
        <v>4.2</v>
      </c>
      <c r="AB349" s="1126">
        <f t="shared" si="232"/>
        <v>0</v>
      </c>
      <c r="AC349" s="1126">
        <f t="shared" si="233"/>
        <v>0</v>
      </c>
      <c r="AD349" s="1126">
        <f>VLOOKUP($H$9:$H$1807,TABULADOR!$D$6:$E$41,2,0)-VLOOKUP($G$9:$G$1807,TABULADOR!$D$6:$E$41,2,0)</f>
        <v>0</v>
      </c>
      <c r="AE349" s="1126">
        <f>ROUND((TABULADOR!$D$67)*(GLOBAL!$Y349)/2,)</f>
        <v>0</v>
      </c>
      <c r="AF349" s="1126">
        <f>ROUND(((TABULADOR!$D$67)*(GLOBAL!$Y349)/2)*2,2)</f>
        <v>0</v>
      </c>
      <c r="AG349" s="1119"/>
      <c r="AH349" s="1127">
        <f t="shared" si="230"/>
        <v>4.2</v>
      </c>
      <c r="AI349" s="1119" t="b">
        <f t="shared" si="219"/>
        <v>0</v>
      </c>
      <c r="AJ349" s="1126">
        <v>0</v>
      </c>
      <c r="AK349" s="1126">
        <v>11.5</v>
      </c>
      <c r="AL349" s="1126"/>
      <c r="AM349" s="1126"/>
      <c r="AN349" s="1127"/>
      <c r="AO349" s="1127">
        <f t="shared" si="234"/>
        <v>0.16</v>
      </c>
      <c r="AP349" s="1127">
        <f t="shared" si="235"/>
        <v>0.04</v>
      </c>
      <c r="AQ349" s="1127">
        <f t="shared" si="236"/>
        <v>0.02</v>
      </c>
      <c r="AR349" s="1126">
        <f t="shared" si="237"/>
        <v>0.13</v>
      </c>
      <c r="AS349" s="1127">
        <f t="shared" si="238"/>
        <v>0.36</v>
      </c>
      <c r="AT349" s="1127">
        <f t="shared" si="239"/>
        <v>0.08</v>
      </c>
      <c r="AU349" s="1127">
        <f t="shared" si="240"/>
        <v>0.08</v>
      </c>
      <c r="AV349" s="1126">
        <f t="shared" si="241"/>
        <v>0.13</v>
      </c>
      <c r="AW349" s="1126">
        <f t="shared" si="242"/>
        <v>15.7</v>
      </c>
      <c r="AX349" s="1126">
        <f t="shared" si="243"/>
        <v>0.22</v>
      </c>
      <c r="AY349" s="1127"/>
      <c r="AZ349" s="1126">
        <f t="shared" si="244"/>
        <v>0.78</v>
      </c>
      <c r="BA349" s="1128">
        <f t="shared" si="245"/>
        <v>15.48</v>
      </c>
      <c r="BB349" s="1130"/>
      <c r="BC349" s="1130"/>
      <c r="BD349" s="1126">
        <f t="shared" si="220"/>
        <v>0</v>
      </c>
      <c r="BE349" s="1126">
        <f t="shared" si="221"/>
        <v>0</v>
      </c>
      <c r="BF349" s="1126">
        <f t="shared" si="222"/>
        <v>0</v>
      </c>
      <c r="BG349" s="1126">
        <f t="shared" si="223"/>
        <v>0</v>
      </c>
      <c r="BH349" s="1131">
        <f t="shared" si="224"/>
        <v>0</v>
      </c>
      <c r="BI349" s="1126">
        <f t="shared" si="225"/>
        <v>0</v>
      </c>
      <c r="BJ349" s="1126">
        <f t="shared" si="226"/>
        <v>0</v>
      </c>
      <c r="BK349" s="1126">
        <f t="shared" si="227"/>
        <v>0</v>
      </c>
      <c r="BL349" s="1126">
        <f t="shared" si="228"/>
        <v>0</v>
      </c>
      <c r="BM349" s="1131">
        <f t="shared" si="229"/>
        <v>0</v>
      </c>
    </row>
    <row r="350" spans="1:65" ht="21" customHeight="1">
      <c r="A350" s="1113" t="s">
        <v>1119</v>
      </c>
      <c r="B350" s="1113" t="s">
        <v>972</v>
      </c>
      <c r="C350" s="1537">
        <v>23463609</v>
      </c>
      <c r="D350" s="1554" t="s">
        <v>2086</v>
      </c>
      <c r="E350" s="1540" t="s">
        <v>20</v>
      </c>
      <c r="F350" s="1134" t="s">
        <v>104</v>
      </c>
      <c r="G350" s="1113" t="s">
        <v>252</v>
      </c>
      <c r="H350" s="1113" t="s">
        <v>252</v>
      </c>
      <c r="I350" s="1191" t="s">
        <v>1776</v>
      </c>
      <c r="J350" s="1113" t="s">
        <v>991</v>
      </c>
      <c r="K350" s="1460">
        <v>44470</v>
      </c>
      <c r="L350" s="1247" t="s">
        <v>2117</v>
      </c>
      <c r="M350" s="1468"/>
      <c r="N350" s="1113" t="s">
        <v>914</v>
      </c>
      <c r="O350" s="1234" t="s">
        <v>84</v>
      </c>
      <c r="P350" s="1194" t="s">
        <v>477</v>
      </c>
      <c r="Q350" s="1234" t="s">
        <v>84</v>
      </c>
      <c r="R350" s="1119">
        <f>VLOOKUP($G$9:$G$816,TABULADOR!$D$6:$E$41,2,0)</f>
        <v>15.96</v>
      </c>
      <c r="S350" s="1120">
        <f t="shared" ref="S350:S380" si="246">DATEDIF($K350,$M$2,"Y")</f>
        <v>0</v>
      </c>
      <c r="T350" s="1120">
        <v>0</v>
      </c>
      <c r="U350" s="1121">
        <f t="shared" ref="U350:U380" si="247">$S350+$T350</f>
        <v>0</v>
      </c>
      <c r="V350" s="1122">
        <f>VLOOKUP($U350,TABULADOR!$A$51:$B$74,2)</f>
        <v>0</v>
      </c>
      <c r="W350" s="1148">
        <v>0</v>
      </c>
      <c r="X350" s="1123">
        <v>0</v>
      </c>
      <c r="Y350" s="1124">
        <v>0</v>
      </c>
      <c r="Z350" s="1511">
        <v>15</v>
      </c>
      <c r="AA350" s="1126">
        <f t="shared" si="231"/>
        <v>7.98</v>
      </c>
      <c r="AB350" s="1126">
        <f t="shared" si="232"/>
        <v>0</v>
      </c>
      <c r="AC350" s="1126">
        <f t="shared" si="233"/>
        <v>0</v>
      </c>
      <c r="AD350" s="1126">
        <f>VLOOKUP($H$9:$H$1807,TABULADOR!$D$6:$E$41,2,0)-VLOOKUP($G$9:$G$1807,TABULADOR!$D$6:$E$41,2,0)</f>
        <v>0</v>
      </c>
      <c r="AE350" s="1126">
        <f>ROUND((TABULADOR!$D$67)*(GLOBAL!$Y350)/2,)</f>
        <v>0</v>
      </c>
      <c r="AF350" s="1126">
        <f>ROUND(((TABULADOR!$D$67)*(GLOBAL!$Y350)/2)*2,2)</f>
        <v>0</v>
      </c>
      <c r="AG350" s="1119"/>
      <c r="AH350" s="1127">
        <f t="shared" si="230"/>
        <v>7.98</v>
      </c>
      <c r="AI350" s="1119" t="b">
        <f t="shared" ref="AI350:AI380" si="248">IF($S350&gt;=1,IF(MONTH($M$2)=MONTH($K350),(((($AA350+$AB350+$AC350+$AD350)*2)/30)*50),0))</f>
        <v>0</v>
      </c>
      <c r="AJ350" s="1126">
        <v>0</v>
      </c>
      <c r="AK350" s="1126">
        <v>11.5</v>
      </c>
      <c r="AL350" s="1126"/>
      <c r="AM350" s="1126"/>
      <c r="AN350" s="1127"/>
      <c r="AO350" s="1127">
        <f t="shared" si="234"/>
        <v>0.28999999999999998</v>
      </c>
      <c r="AP350" s="1127">
        <f t="shared" si="235"/>
        <v>0.08</v>
      </c>
      <c r="AQ350" s="1127">
        <f t="shared" si="236"/>
        <v>0.04</v>
      </c>
      <c r="AR350" s="1126">
        <f t="shared" si="237"/>
        <v>0.24</v>
      </c>
      <c r="AS350" s="1127">
        <f t="shared" si="238"/>
        <v>0.65</v>
      </c>
      <c r="AT350" s="1127">
        <f t="shared" si="239"/>
        <v>0.16</v>
      </c>
      <c r="AU350" s="1127">
        <f t="shared" si="240"/>
        <v>0.16</v>
      </c>
      <c r="AV350" s="1126">
        <f t="shared" si="241"/>
        <v>0.24</v>
      </c>
      <c r="AW350" s="1126">
        <f t="shared" si="242"/>
        <v>19.48</v>
      </c>
      <c r="AX350" s="1126">
        <f t="shared" si="243"/>
        <v>0.41</v>
      </c>
      <c r="AY350" s="1127"/>
      <c r="AZ350" s="1126">
        <f t="shared" si="244"/>
        <v>1.45</v>
      </c>
      <c r="BA350" s="1128">
        <f t="shared" si="245"/>
        <v>19.07</v>
      </c>
      <c r="BB350" s="1130"/>
      <c r="BC350" s="1130"/>
      <c r="BD350" s="1126">
        <f t="shared" ref="BD350:BD380" si="249">($AM350*$BO$5/$BO$6*$BO$7*$BO$8)</f>
        <v>0</v>
      </c>
      <c r="BE350" s="1126">
        <f t="shared" ref="BE350:BE380" si="250">($AM350)*$BQ$2</f>
        <v>0</v>
      </c>
      <c r="BF350" s="1126">
        <f t="shared" ref="BF350:BF380" si="251">($AM350*$BQ$5/$BQ$6*$BQ$7*$BQ$8)</f>
        <v>0</v>
      </c>
      <c r="BG350" s="1126">
        <f t="shared" ref="BG350:BG380" si="252">$AM350*$BS$2</f>
        <v>0</v>
      </c>
      <c r="BH350" s="1131">
        <f t="shared" ref="BH350:BH380" si="253">SUM(BD350:BF350)</f>
        <v>0</v>
      </c>
      <c r="BI350" s="1126">
        <f t="shared" ref="BI350:BI380" si="254">$BD350*$BP$2/$BO$2</f>
        <v>0</v>
      </c>
      <c r="BJ350" s="1126">
        <f t="shared" ref="BJ350:BJ380" si="255">($AM350)*$BR$2</f>
        <v>0</v>
      </c>
      <c r="BK350" s="1126">
        <f t="shared" ref="BK350:BK380" si="256">$BF350*$BT$2/$BU$2</f>
        <v>0</v>
      </c>
      <c r="BL350" s="1126">
        <f t="shared" ref="BL350:BL380" si="257">$AM350*$BS$2</f>
        <v>0</v>
      </c>
      <c r="BM350" s="1131">
        <f t="shared" ref="BM350:BM380" si="258">SUM(BI350:BL350)+BG350</f>
        <v>0</v>
      </c>
    </row>
    <row r="351" spans="1:65" ht="21" customHeight="1">
      <c r="A351" s="1113" t="s">
        <v>1119</v>
      </c>
      <c r="B351" s="1113" t="s">
        <v>972</v>
      </c>
      <c r="C351" s="1537">
        <v>28109189</v>
      </c>
      <c r="D351" s="1554" t="s">
        <v>2087</v>
      </c>
      <c r="E351" s="1540" t="s">
        <v>20</v>
      </c>
      <c r="F351" s="1134" t="s">
        <v>104</v>
      </c>
      <c r="G351" s="1113" t="s">
        <v>525</v>
      </c>
      <c r="H351" s="1113" t="s">
        <v>525</v>
      </c>
      <c r="I351" s="1191" t="s">
        <v>1776</v>
      </c>
      <c r="J351" s="1113" t="s">
        <v>991</v>
      </c>
      <c r="K351" s="1460">
        <v>44470</v>
      </c>
      <c r="L351" s="1468"/>
      <c r="M351" s="1247" t="s">
        <v>2207</v>
      </c>
      <c r="N351" s="1113" t="s">
        <v>232</v>
      </c>
      <c r="O351" s="1234" t="s">
        <v>84</v>
      </c>
      <c r="P351" s="1134" t="s">
        <v>63</v>
      </c>
      <c r="Q351" s="1234" t="s">
        <v>84</v>
      </c>
      <c r="R351" s="1119">
        <f>VLOOKUP($G$9:$G$816,TABULADOR!$D$6:$E$41,2,0)</f>
        <v>8.4</v>
      </c>
      <c r="S351" s="1120">
        <f t="shared" si="246"/>
        <v>0</v>
      </c>
      <c r="T351" s="1120">
        <v>0</v>
      </c>
      <c r="U351" s="1121">
        <f t="shared" si="247"/>
        <v>0</v>
      </c>
      <c r="V351" s="1122">
        <f>VLOOKUP($U351,TABULADOR!$A$51:$B$74,2)</f>
        <v>0</v>
      </c>
      <c r="W351" s="1148">
        <v>0</v>
      </c>
      <c r="X351" s="1123">
        <v>0</v>
      </c>
      <c r="Y351" s="1124">
        <v>0</v>
      </c>
      <c r="Z351" s="1511">
        <v>15</v>
      </c>
      <c r="AA351" s="1126">
        <f t="shared" si="231"/>
        <v>4.2</v>
      </c>
      <c r="AB351" s="1126">
        <f t="shared" si="232"/>
        <v>0</v>
      </c>
      <c r="AC351" s="1126">
        <f t="shared" si="233"/>
        <v>0</v>
      </c>
      <c r="AD351" s="1126">
        <f>VLOOKUP($H$9:$H$1807,TABULADOR!$D$6:$E$41,2,0)-VLOOKUP($G$9:$G$1807,TABULADOR!$D$6:$E$41,2,0)</f>
        <v>0</v>
      </c>
      <c r="AE351" s="1126">
        <f>ROUND((TABULADOR!$D$67)*(GLOBAL!$Y351)/2,)</f>
        <v>0</v>
      </c>
      <c r="AF351" s="1126">
        <f>ROUND(((TABULADOR!$D$67)*(GLOBAL!$Y351)/2)*2,2)</f>
        <v>0</v>
      </c>
      <c r="AG351" s="1119"/>
      <c r="AH351" s="1127">
        <f t="shared" si="230"/>
        <v>4.2</v>
      </c>
      <c r="AI351" s="1119" t="b">
        <f t="shared" si="248"/>
        <v>0</v>
      </c>
      <c r="AJ351" s="1126">
        <v>0</v>
      </c>
      <c r="AK351" s="1126">
        <v>11.5</v>
      </c>
      <c r="AL351" s="1126"/>
      <c r="AM351" s="1126"/>
      <c r="AN351" s="1127"/>
      <c r="AO351" s="1127">
        <f t="shared" si="234"/>
        <v>0.16</v>
      </c>
      <c r="AP351" s="1127">
        <f t="shared" si="235"/>
        <v>0.04</v>
      </c>
      <c r="AQ351" s="1127">
        <f t="shared" si="236"/>
        <v>0.02</v>
      </c>
      <c r="AR351" s="1126">
        <f t="shared" si="237"/>
        <v>0.13</v>
      </c>
      <c r="AS351" s="1127">
        <f t="shared" si="238"/>
        <v>0.36</v>
      </c>
      <c r="AT351" s="1127">
        <f t="shared" si="239"/>
        <v>0.08</v>
      </c>
      <c r="AU351" s="1127">
        <f t="shared" si="240"/>
        <v>0.08</v>
      </c>
      <c r="AV351" s="1126">
        <f t="shared" si="241"/>
        <v>0.13</v>
      </c>
      <c r="AW351" s="1126">
        <f t="shared" si="242"/>
        <v>15.7</v>
      </c>
      <c r="AX351" s="1126">
        <f t="shared" si="243"/>
        <v>0.22</v>
      </c>
      <c r="AY351" s="1127"/>
      <c r="AZ351" s="1126">
        <f t="shared" si="244"/>
        <v>0.78</v>
      </c>
      <c r="BA351" s="1128">
        <f t="shared" si="245"/>
        <v>15.48</v>
      </c>
      <c r="BB351" s="1130"/>
      <c r="BC351" s="1130"/>
      <c r="BD351" s="1126">
        <f t="shared" si="249"/>
        <v>0</v>
      </c>
      <c r="BE351" s="1126">
        <f t="shared" si="250"/>
        <v>0</v>
      </c>
      <c r="BF351" s="1126">
        <f t="shared" si="251"/>
        <v>0</v>
      </c>
      <c r="BG351" s="1126">
        <f t="shared" si="252"/>
        <v>0</v>
      </c>
      <c r="BH351" s="1131">
        <f t="shared" si="253"/>
        <v>0</v>
      </c>
      <c r="BI351" s="1126">
        <f t="shared" si="254"/>
        <v>0</v>
      </c>
      <c r="BJ351" s="1126">
        <f t="shared" si="255"/>
        <v>0</v>
      </c>
      <c r="BK351" s="1126">
        <f t="shared" si="256"/>
        <v>0</v>
      </c>
      <c r="BL351" s="1126">
        <f t="shared" si="257"/>
        <v>0</v>
      </c>
      <c r="BM351" s="1131">
        <f t="shared" si="258"/>
        <v>0</v>
      </c>
    </row>
    <row r="352" spans="1:65" ht="21" customHeight="1">
      <c r="A352" s="1113" t="s">
        <v>1119</v>
      </c>
      <c r="B352" s="1113" t="s">
        <v>972</v>
      </c>
      <c r="C352" s="1537">
        <v>7926092</v>
      </c>
      <c r="D352" s="1554" t="s">
        <v>2088</v>
      </c>
      <c r="E352" s="1540" t="s">
        <v>34</v>
      </c>
      <c r="F352" s="1134" t="s">
        <v>104</v>
      </c>
      <c r="G352" s="1113" t="s">
        <v>146</v>
      </c>
      <c r="H352" s="1113" t="s">
        <v>146</v>
      </c>
      <c r="I352" s="1249" t="s">
        <v>1802</v>
      </c>
      <c r="J352" s="1113" t="s">
        <v>991</v>
      </c>
      <c r="K352" s="1460">
        <v>44409</v>
      </c>
      <c r="L352" s="1247" t="s">
        <v>2118</v>
      </c>
      <c r="M352" s="1468"/>
      <c r="N352" s="1113" t="s">
        <v>914</v>
      </c>
      <c r="O352" s="1169" t="s">
        <v>1714</v>
      </c>
      <c r="P352" s="1134" t="s">
        <v>63</v>
      </c>
      <c r="Q352" s="1216" t="s">
        <v>25</v>
      </c>
      <c r="R352" s="1119">
        <f>VLOOKUP($G$9:$G$816,TABULADOR!$D$6:$E$41,2,0)</f>
        <v>7</v>
      </c>
      <c r="S352" s="1120">
        <f t="shared" si="246"/>
        <v>0</v>
      </c>
      <c r="T352" s="1120">
        <v>0</v>
      </c>
      <c r="U352" s="1121">
        <f t="shared" si="247"/>
        <v>0</v>
      </c>
      <c r="V352" s="1122">
        <f>VLOOKUP($U352,TABULADOR!$A$51:$B$74,2)</f>
        <v>0</v>
      </c>
      <c r="W352" s="1148">
        <v>0</v>
      </c>
      <c r="X352" s="1123">
        <v>0</v>
      </c>
      <c r="Y352" s="1124">
        <v>0</v>
      </c>
      <c r="Z352" s="1511">
        <v>15</v>
      </c>
      <c r="AA352" s="1126">
        <f t="shared" si="231"/>
        <v>3.5</v>
      </c>
      <c r="AB352" s="1126">
        <f t="shared" si="232"/>
        <v>0</v>
      </c>
      <c r="AC352" s="1126">
        <f t="shared" si="233"/>
        <v>0</v>
      </c>
      <c r="AD352" s="1126">
        <f>VLOOKUP($H$9:$H$1807,TABULADOR!$D$6:$E$41,2,0)-VLOOKUP($G$9:$G$1807,TABULADOR!$D$6:$E$41,2,0)</f>
        <v>0</v>
      </c>
      <c r="AE352" s="1126">
        <f>ROUND((TABULADOR!$D$67)*(GLOBAL!$Y352)/2,)</f>
        <v>0</v>
      </c>
      <c r="AF352" s="1126">
        <f>ROUND(((TABULADOR!$D$67)*(GLOBAL!$Y352)/2)*2,2)</f>
        <v>0</v>
      </c>
      <c r="AG352" s="1119"/>
      <c r="AH352" s="1127">
        <f t="shared" si="230"/>
        <v>3.5</v>
      </c>
      <c r="AI352" s="1119" t="b">
        <f t="shared" si="248"/>
        <v>0</v>
      </c>
      <c r="AJ352" s="1126">
        <v>0</v>
      </c>
      <c r="AK352" s="1126">
        <v>11.5</v>
      </c>
      <c r="AL352" s="1126"/>
      <c r="AM352" s="1126"/>
      <c r="AN352" s="1127"/>
      <c r="AO352" s="1127">
        <f t="shared" si="234"/>
        <v>0.13</v>
      </c>
      <c r="AP352" s="1127">
        <f t="shared" si="235"/>
        <v>0.04</v>
      </c>
      <c r="AQ352" s="1127">
        <f t="shared" si="236"/>
        <v>0.02</v>
      </c>
      <c r="AR352" s="1126">
        <f t="shared" si="237"/>
        <v>0.11</v>
      </c>
      <c r="AS352" s="1127">
        <f t="shared" si="238"/>
        <v>0.28999999999999998</v>
      </c>
      <c r="AT352" s="1127">
        <f t="shared" si="239"/>
        <v>7.0000000000000007E-2</v>
      </c>
      <c r="AU352" s="1127">
        <f t="shared" si="240"/>
        <v>0.08</v>
      </c>
      <c r="AV352" s="1126">
        <f t="shared" si="241"/>
        <v>0.11</v>
      </c>
      <c r="AW352" s="1126">
        <f t="shared" si="242"/>
        <v>15</v>
      </c>
      <c r="AX352" s="1126">
        <f t="shared" si="243"/>
        <v>0.19</v>
      </c>
      <c r="AY352" s="1127"/>
      <c r="AZ352" s="1126">
        <f t="shared" si="244"/>
        <v>0.66</v>
      </c>
      <c r="BA352" s="1128">
        <f t="shared" si="245"/>
        <v>14.81</v>
      </c>
      <c r="BB352" s="1130"/>
      <c r="BC352" s="1130"/>
      <c r="BD352" s="1126">
        <f t="shared" si="249"/>
        <v>0</v>
      </c>
      <c r="BE352" s="1126">
        <f t="shared" si="250"/>
        <v>0</v>
      </c>
      <c r="BF352" s="1126">
        <f t="shared" si="251"/>
        <v>0</v>
      </c>
      <c r="BG352" s="1126">
        <f t="shared" si="252"/>
        <v>0</v>
      </c>
      <c r="BH352" s="1131">
        <f t="shared" si="253"/>
        <v>0</v>
      </c>
      <c r="BI352" s="1126">
        <f t="shared" si="254"/>
        <v>0</v>
      </c>
      <c r="BJ352" s="1126">
        <f t="shared" si="255"/>
        <v>0</v>
      </c>
      <c r="BK352" s="1126">
        <f t="shared" si="256"/>
        <v>0</v>
      </c>
      <c r="BL352" s="1126">
        <f t="shared" si="257"/>
        <v>0</v>
      </c>
      <c r="BM352" s="1131">
        <f t="shared" si="258"/>
        <v>0</v>
      </c>
    </row>
    <row r="353" spans="1:65" ht="21" customHeight="1">
      <c r="A353" s="1113" t="s">
        <v>1119</v>
      </c>
      <c r="B353" s="1113" t="s">
        <v>970</v>
      </c>
      <c r="C353" s="1534">
        <v>25617898</v>
      </c>
      <c r="D353" s="1554" t="s">
        <v>2092</v>
      </c>
      <c r="E353" s="1540" t="s">
        <v>20</v>
      </c>
      <c r="F353" s="1134" t="s">
        <v>2312</v>
      </c>
      <c r="G353" s="1113" t="s">
        <v>27</v>
      </c>
      <c r="H353" s="1113" t="s">
        <v>27</v>
      </c>
      <c r="I353" s="1174" t="s">
        <v>2292</v>
      </c>
      <c r="J353" s="1174" t="s">
        <v>991</v>
      </c>
      <c r="K353" s="1460">
        <v>44440</v>
      </c>
      <c r="L353" s="1247" t="s">
        <v>2049</v>
      </c>
      <c r="M353" s="1468"/>
      <c r="N353" s="1113" t="s">
        <v>914</v>
      </c>
      <c r="O353" s="1234" t="s">
        <v>25</v>
      </c>
      <c r="P353" s="1194" t="s">
        <v>477</v>
      </c>
      <c r="Q353" s="1234" t="s">
        <v>25</v>
      </c>
      <c r="R353" s="1119">
        <f>VLOOKUP($G$9:$G$816,TABULADOR!$D$6:$E$41,2,0)</f>
        <v>23.8</v>
      </c>
      <c r="S353" s="1120">
        <f t="shared" si="246"/>
        <v>0</v>
      </c>
      <c r="T353" s="1120">
        <v>0</v>
      </c>
      <c r="U353" s="1121">
        <f t="shared" si="247"/>
        <v>0</v>
      </c>
      <c r="V353" s="1122">
        <f>VLOOKUP($U353,TABULADOR!$A$51:$B$74,2)</f>
        <v>0</v>
      </c>
      <c r="W353" s="1148">
        <v>0.3</v>
      </c>
      <c r="X353" s="1123">
        <v>0</v>
      </c>
      <c r="Y353" s="1124">
        <v>0</v>
      </c>
      <c r="Z353" s="1511">
        <v>15</v>
      </c>
      <c r="AA353" s="1126">
        <f t="shared" si="231"/>
        <v>11.9</v>
      </c>
      <c r="AB353" s="1126">
        <f t="shared" si="232"/>
        <v>3.57</v>
      </c>
      <c r="AC353" s="1126">
        <f t="shared" si="233"/>
        <v>0</v>
      </c>
      <c r="AD353" s="1126">
        <f>VLOOKUP($H$9:$H$1807,TABULADOR!$D$6:$E$41,2,0)-VLOOKUP($G$9:$G$1807,TABULADOR!$D$6:$E$41,2,0)</f>
        <v>0</v>
      </c>
      <c r="AE353" s="1126">
        <f>ROUND((TABULADOR!$D$67)*(GLOBAL!$Y353)/2,)</f>
        <v>0</v>
      </c>
      <c r="AF353" s="1126">
        <f>ROUND(((TABULADOR!$D$67)*(GLOBAL!$Y353)/2)*2,2)</f>
        <v>0</v>
      </c>
      <c r="AG353" s="1119"/>
      <c r="AH353" s="1127">
        <f t="shared" si="230"/>
        <v>15.47</v>
      </c>
      <c r="AI353" s="1119" t="b">
        <f t="shared" si="248"/>
        <v>0</v>
      </c>
      <c r="AJ353" s="1126">
        <v>0</v>
      </c>
      <c r="AK353" s="1126">
        <f>($AA353+$AB353+$AC353)*2/30*$Z353*TABULADOR!$D$70</f>
        <v>12.376000000000003</v>
      </c>
      <c r="AL353" s="1126"/>
      <c r="AM353" s="1126"/>
      <c r="AN353" s="1127"/>
      <c r="AO353" s="1127">
        <f t="shared" si="234"/>
        <v>0.56999999999999995</v>
      </c>
      <c r="AP353" s="1127">
        <f t="shared" si="235"/>
        <v>0.15</v>
      </c>
      <c r="AQ353" s="1127">
        <f t="shared" si="236"/>
        <v>7.0000000000000007E-2</v>
      </c>
      <c r="AR353" s="1126">
        <f t="shared" si="237"/>
        <v>0.46</v>
      </c>
      <c r="AS353" s="1127">
        <f t="shared" si="238"/>
        <v>1.28</v>
      </c>
      <c r="AT353" s="1127">
        <f t="shared" si="239"/>
        <v>0.31</v>
      </c>
      <c r="AU353" s="1127">
        <f t="shared" si="240"/>
        <v>0.28000000000000003</v>
      </c>
      <c r="AV353" s="1126">
        <f t="shared" si="241"/>
        <v>0.46</v>
      </c>
      <c r="AW353" s="1126">
        <f t="shared" si="242"/>
        <v>27.85</v>
      </c>
      <c r="AX353" s="1126">
        <f t="shared" si="243"/>
        <v>0.79</v>
      </c>
      <c r="AY353" s="1127"/>
      <c r="AZ353" s="1126">
        <f t="shared" si="244"/>
        <v>2.79</v>
      </c>
      <c r="BA353" s="1128">
        <f t="shared" si="245"/>
        <v>27.06</v>
      </c>
      <c r="BB353" s="1130"/>
      <c r="BC353" s="1130"/>
      <c r="BD353" s="1126">
        <f t="shared" si="249"/>
        <v>0</v>
      </c>
      <c r="BE353" s="1126">
        <f t="shared" si="250"/>
        <v>0</v>
      </c>
      <c r="BF353" s="1126">
        <f t="shared" si="251"/>
        <v>0</v>
      </c>
      <c r="BG353" s="1126">
        <f t="shared" si="252"/>
        <v>0</v>
      </c>
      <c r="BH353" s="1131">
        <f t="shared" si="253"/>
        <v>0</v>
      </c>
      <c r="BI353" s="1126">
        <f t="shared" si="254"/>
        <v>0</v>
      </c>
      <c r="BJ353" s="1126">
        <f t="shared" si="255"/>
        <v>0</v>
      </c>
      <c r="BK353" s="1126">
        <f t="shared" si="256"/>
        <v>0</v>
      </c>
      <c r="BL353" s="1126">
        <f t="shared" si="257"/>
        <v>0</v>
      </c>
      <c r="BM353" s="1131">
        <f t="shared" si="258"/>
        <v>0</v>
      </c>
    </row>
    <row r="354" spans="1:65" ht="21" customHeight="1">
      <c r="A354" s="1113" t="s">
        <v>1119</v>
      </c>
      <c r="B354" s="1140" t="s">
        <v>970</v>
      </c>
      <c r="C354" s="1534">
        <v>19960191</v>
      </c>
      <c r="D354" s="1554" t="s">
        <v>2029</v>
      </c>
      <c r="E354" s="1540" t="s">
        <v>34</v>
      </c>
      <c r="F354" s="1134" t="s">
        <v>1681</v>
      </c>
      <c r="G354" s="1113" t="s">
        <v>27</v>
      </c>
      <c r="H354" s="1113" t="s">
        <v>27</v>
      </c>
      <c r="I354" s="1174" t="s">
        <v>2292</v>
      </c>
      <c r="J354" s="1174" t="s">
        <v>991</v>
      </c>
      <c r="K354" s="1460">
        <v>44440</v>
      </c>
      <c r="L354" s="1468"/>
      <c r="M354" s="1247" t="s">
        <v>2044</v>
      </c>
      <c r="N354" s="1113" t="s">
        <v>2050</v>
      </c>
      <c r="O354" s="1234" t="s">
        <v>25</v>
      </c>
      <c r="P354" s="1134" t="s">
        <v>63</v>
      </c>
      <c r="Q354" s="1234" t="s">
        <v>25</v>
      </c>
      <c r="R354" s="1119">
        <f>VLOOKUP($G$9:$G$816,TABULADOR!$D$6:$E$41,2,0)</f>
        <v>23.8</v>
      </c>
      <c r="S354" s="1120">
        <f t="shared" si="246"/>
        <v>0</v>
      </c>
      <c r="T354" s="1120">
        <v>0</v>
      </c>
      <c r="U354" s="1121">
        <f t="shared" si="247"/>
        <v>0</v>
      </c>
      <c r="V354" s="1122">
        <f>VLOOKUP($U354,TABULADOR!$A$51:$B$74,2)</f>
        <v>0</v>
      </c>
      <c r="W354" s="1148">
        <v>0.3</v>
      </c>
      <c r="X354" s="1123">
        <v>0</v>
      </c>
      <c r="Y354" s="1124">
        <v>0</v>
      </c>
      <c r="Z354" s="1511">
        <v>15</v>
      </c>
      <c r="AA354" s="1126">
        <f t="shared" si="231"/>
        <v>11.9</v>
      </c>
      <c r="AB354" s="1126">
        <f t="shared" si="232"/>
        <v>3.57</v>
      </c>
      <c r="AC354" s="1126">
        <f t="shared" si="233"/>
        <v>0</v>
      </c>
      <c r="AD354" s="1126">
        <f>VLOOKUP($H$9:$H$1807,TABULADOR!$D$6:$E$41,2,0)-VLOOKUP($G$9:$G$1807,TABULADOR!$D$6:$E$41,2,0)</f>
        <v>0</v>
      </c>
      <c r="AE354" s="1126">
        <f>ROUND((TABULADOR!$D$67)*(GLOBAL!$Y354)/2,)</f>
        <v>0</v>
      </c>
      <c r="AF354" s="1126">
        <f>ROUND(((TABULADOR!$D$67)*(GLOBAL!$Y354)/2)*2,2)</f>
        <v>0</v>
      </c>
      <c r="AG354" s="1119"/>
      <c r="AH354" s="1127">
        <f t="shared" si="230"/>
        <v>15.47</v>
      </c>
      <c r="AI354" s="1119" t="b">
        <f t="shared" si="248"/>
        <v>0</v>
      </c>
      <c r="AJ354" s="1126">
        <v>0</v>
      </c>
      <c r="AK354" s="1126">
        <f>($AA354+$AB354+$AC354)*2/30*$Z354*TABULADOR!$D$70</f>
        <v>12.376000000000003</v>
      </c>
      <c r="AL354" s="1126"/>
      <c r="AM354" s="1126"/>
      <c r="AN354" s="1127"/>
      <c r="AO354" s="1127">
        <f t="shared" si="234"/>
        <v>0.56999999999999995</v>
      </c>
      <c r="AP354" s="1127">
        <f t="shared" si="235"/>
        <v>0.15</v>
      </c>
      <c r="AQ354" s="1127">
        <f t="shared" si="236"/>
        <v>7.0000000000000007E-2</v>
      </c>
      <c r="AR354" s="1126">
        <f t="shared" si="237"/>
        <v>0.46</v>
      </c>
      <c r="AS354" s="1127">
        <f t="shared" si="238"/>
        <v>1.28</v>
      </c>
      <c r="AT354" s="1127">
        <f t="shared" si="239"/>
        <v>0.31</v>
      </c>
      <c r="AU354" s="1127">
        <f t="shared" si="240"/>
        <v>0.28000000000000003</v>
      </c>
      <c r="AV354" s="1126">
        <f t="shared" si="241"/>
        <v>0.46</v>
      </c>
      <c r="AW354" s="1126">
        <f t="shared" si="242"/>
        <v>27.85</v>
      </c>
      <c r="AX354" s="1126">
        <f t="shared" si="243"/>
        <v>0.79</v>
      </c>
      <c r="AY354" s="1127"/>
      <c r="AZ354" s="1126">
        <f t="shared" si="244"/>
        <v>2.79</v>
      </c>
      <c r="BA354" s="1128">
        <f t="shared" si="245"/>
        <v>27.06</v>
      </c>
      <c r="BB354" s="1130"/>
      <c r="BC354" s="1130"/>
      <c r="BD354" s="1126">
        <f t="shared" si="249"/>
        <v>0</v>
      </c>
      <c r="BE354" s="1126">
        <f t="shared" si="250"/>
        <v>0</v>
      </c>
      <c r="BF354" s="1126">
        <f t="shared" si="251"/>
        <v>0</v>
      </c>
      <c r="BG354" s="1126">
        <f t="shared" si="252"/>
        <v>0</v>
      </c>
      <c r="BH354" s="1131">
        <f t="shared" si="253"/>
        <v>0</v>
      </c>
      <c r="BI354" s="1126">
        <f t="shared" si="254"/>
        <v>0</v>
      </c>
      <c r="BJ354" s="1126">
        <f t="shared" si="255"/>
        <v>0</v>
      </c>
      <c r="BK354" s="1126">
        <f t="shared" si="256"/>
        <v>0</v>
      </c>
      <c r="BL354" s="1126">
        <f t="shared" si="257"/>
        <v>0</v>
      </c>
      <c r="BM354" s="1131">
        <f t="shared" si="258"/>
        <v>0</v>
      </c>
    </row>
    <row r="355" spans="1:65" ht="21" customHeight="1">
      <c r="A355" s="1113" t="s">
        <v>1119</v>
      </c>
      <c r="B355" s="1140" t="s">
        <v>970</v>
      </c>
      <c r="C355" s="1534">
        <v>6472196</v>
      </c>
      <c r="D355" s="1554" t="s">
        <v>2094</v>
      </c>
      <c r="E355" s="1540" t="s">
        <v>34</v>
      </c>
      <c r="F355" s="1134" t="s">
        <v>946</v>
      </c>
      <c r="G355" s="1113" t="s">
        <v>27</v>
      </c>
      <c r="H355" s="1113" t="s">
        <v>27</v>
      </c>
      <c r="I355" s="1191" t="s">
        <v>1705</v>
      </c>
      <c r="J355" s="1174" t="s">
        <v>991</v>
      </c>
      <c r="K355" s="1460">
        <v>44470</v>
      </c>
      <c r="L355" s="1247" t="s">
        <v>2206</v>
      </c>
      <c r="M355" s="1468"/>
      <c r="N355" s="1113" t="s">
        <v>914</v>
      </c>
      <c r="O355" s="1234" t="s">
        <v>2128</v>
      </c>
      <c r="P355" s="1134" t="s">
        <v>63</v>
      </c>
      <c r="Q355" s="1113" t="s">
        <v>46</v>
      </c>
      <c r="R355" s="1119">
        <f>VLOOKUP($G$9:$G$816,TABULADOR!$D$6:$E$41,2,0)</f>
        <v>23.8</v>
      </c>
      <c r="S355" s="1120">
        <f t="shared" si="246"/>
        <v>0</v>
      </c>
      <c r="T355" s="1120">
        <v>0</v>
      </c>
      <c r="U355" s="1121">
        <f t="shared" si="247"/>
        <v>0</v>
      </c>
      <c r="V355" s="1122">
        <f>VLOOKUP($U355,TABULADOR!$A$51:$B$74,2)</f>
        <v>0</v>
      </c>
      <c r="W355" s="1148">
        <v>0</v>
      </c>
      <c r="X355" s="1123">
        <v>0</v>
      </c>
      <c r="Y355" s="1124">
        <v>0</v>
      </c>
      <c r="Z355" s="1511">
        <v>15</v>
      </c>
      <c r="AA355" s="1126">
        <f t="shared" si="231"/>
        <v>11.9</v>
      </c>
      <c r="AB355" s="1126">
        <f t="shared" si="232"/>
        <v>0</v>
      </c>
      <c r="AC355" s="1126">
        <f t="shared" si="233"/>
        <v>0</v>
      </c>
      <c r="AD355" s="1126">
        <f>VLOOKUP($H$9:$H$1807,TABULADOR!$D$6:$E$41,2,0)-VLOOKUP($G$9:$G$1807,TABULADOR!$D$6:$E$41,2,0)</f>
        <v>0</v>
      </c>
      <c r="AE355" s="1126">
        <f>ROUND((TABULADOR!$D$67)*(GLOBAL!$Y355)/2,)</f>
        <v>0</v>
      </c>
      <c r="AF355" s="1126">
        <f>ROUND(((TABULADOR!$D$67)*(GLOBAL!$Y355)/2)*2,2)</f>
        <v>0</v>
      </c>
      <c r="AG355" s="1119"/>
      <c r="AH355" s="1127">
        <f t="shared" si="230"/>
        <v>11.9</v>
      </c>
      <c r="AI355" s="1119" t="b">
        <f t="shared" si="248"/>
        <v>0</v>
      </c>
      <c r="AJ355" s="1126">
        <v>0</v>
      </c>
      <c r="AK355" s="1126">
        <v>11.5</v>
      </c>
      <c r="AL355" s="1126"/>
      <c r="AM355" s="1126"/>
      <c r="AN355" s="1127"/>
      <c r="AO355" s="1127">
        <f t="shared" si="234"/>
        <v>0.44</v>
      </c>
      <c r="AP355" s="1127">
        <f t="shared" si="235"/>
        <v>0.12</v>
      </c>
      <c r="AQ355" s="1127">
        <f t="shared" si="236"/>
        <v>0.05</v>
      </c>
      <c r="AR355" s="1126">
        <f t="shared" si="237"/>
        <v>0.36</v>
      </c>
      <c r="AS355" s="1127">
        <f t="shared" si="238"/>
        <v>0.99</v>
      </c>
      <c r="AT355" s="1127">
        <f t="shared" si="239"/>
        <v>0.24</v>
      </c>
      <c r="AU355" s="1127">
        <f t="shared" si="240"/>
        <v>0.2</v>
      </c>
      <c r="AV355" s="1126">
        <f t="shared" si="241"/>
        <v>0.36</v>
      </c>
      <c r="AW355" s="1126">
        <f t="shared" si="242"/>
        <v>23.4</v>
      </c>
      <c r="AX355" s="1126">
        <f t="shared" si="243"/>
        <v>0.61</v>
      </c>
      <c r="AY355" s="1127"/>
      <c r="AZ355" s="1126">
        <f t="shared" si="244"/>
        <v>2.15</v>
      </c>
      <c r="BA355" s="1128">
        <f t="shared" si="245"/>
        <v>22.79</v>
      </c>
      <c r="BB355" s="1130"/>
      <c r="BC355" s="1130"/>
      <c r="BD355" s="1126">
        <f t="shared" si="249"/>
        <v>0</v>
      </c>
      <c r="BE355" s="1126">
        <f t="shared" si="250"/>
        <v>0</v>
      </c>
      <c r="BF355" s="1126">
        <f t="shared" si="251"/>
        <v>0</v>
      </c>
      <c r="BG355" s="1126">
        <f t="shared" si="252"/>
        <v>0</v>
      </c>
      <c r="BH355" s="1131">
        <f t="shared" si="253"/>
        <v>0</v>
      </c>
      <c r="BI355" s="1126">
        <f t="shared" si="254"/>
        <v>0</v>
      </c>
      <c r="BJ355" s="1126">
        <f t="shared" si="255"/>
        <v>0</v>
      </c>
      <c r="BK355" s="1126">
        <f t="shared" si="256"/>
        <v>0</v>
      </c>
      <c r="BL355" s="1126">
        <f t="shared" si="257"/>
        <v>0</v>
      </c>
      <c r="BM355" s="1131">
        <f t="shared" si="258"/>
        <v>0</v>
      </c>
    </row>
    <row r="356" spans="1:65" ht="21" customHeight="1">
      <c r="A356" s="1113" t="s">
        <v>1119</v>
      </c>
      <c r="B356" s="1140" t="s">
        <v>970</v>
      </c>
      <c r="C356" s="1534">
        <v>26472499</v>
      </c>
      <c r="D356" s="1554" t="s">
        <v>2095</v>
      </c>
      <c r="E356" s="1540" t="s">
        <v>20</v>
      </c>
      <c r="F356" s="1134" t="s">
        <v>2286</v>
      </c>
      <c r="G356" s="1113" t="s">
        <v>379</v>
      </c>
      <c r="H356" s="1113" t="s">
        <v>27</v>
      </c>
      <c r="I356" s="1174" t="s">
        <v>1808</v>
      </c>
      <c r="J356" s="1174" t="s">
        <v>991</v>
      </c>
      <c r="K356" s="1460">
        <v>44443</v>
      </c>
      <c r="L356" s="1247" t="s">
        <v>2124</v>
      </c>
      <c r="M356" s="1468"/>
      <c r="N356" s="1113" t="s">
        <v>914</v>
      </c>
      <c r="O356" s="1234" t="s">
        <v>1714</v>
      </c>
      <c r="P356" s="1134" t="s">
        <v>63</v>
      </c>
      <c r="Q356" s="1216" t="s">
        <v>25</v>
      </c>
      <c r="R356" s="1119">
        <f>VLOOKUP($G$9:$G$816,TABULADOR!$D$6:$E$41,2,0)</f>
        <v>9.8000000000000007</v>
      </c>
      <c r="S356" s="1120">
        <f t="shared" si="246"/>
        <v>0</v>
      </c>
      <c r="T356" s="1120">
        <v>0</v>
      </c>
      <c r="U356" s="1121">
        <f t="shared" si="247"/>
        <v>0</v>
      </c>
      <c r="V356" s="1122">
        <f>VLOOKUP($U356,TABULADOR!$A$51:$B$74,2)</f>
        <v>0</v>
      </c>
      <c r="W356" s="1148">
        <v>0</v>
      </c>
      <c r="X356" s="1123">
        <v>0</v>
      </c>
      <c r="Y356" s="1124">
        <v>0</v>
      </c>
      <c r="Z356" s="1511">
        <v>15</v>
      </c>
      <c r="AA356" s="1126">
        <f t="shared" si="231"/>
        <v>4.9000000000000004</v>
      </c>
      <c r="AB356" s="1126">
        <f t="shared" si="232"/>
        <v>0</v>
      </c>
      <c r="AC356" s="1126">
        <f t="shared" si="233"/>
        <v>0</v>
      </c>
      <c r="AD356" s="1126">
        <f>VLOOKUP($H$9:$H$1807,TABULADOR!$D$6:$E$41,2,0)-VLOOKUP($G$9:$G$1807,TABULADOR!$D$6:$E$41,2,0)</f>
        <v>14</v>
      </c>
      <c r="AE356" s="1126">
        <f>ROUND((TABULADOR!$D$67)*(GLOBAL!$Y356)/2,)</f>
        <v>0</v>
      </c>
      <c r="AF356" s="1126">
        <f>ROUND(((TABULADOR!$D$67)*(GLOBAL!$Y356)/2)*2,2)</f>
        <v>0</v>
      </c>
      <c r="AG356" s="1119"/>
      <c r="AH356" s="1127">
        <f t="shared" si="230"/>
        <v>18.899999999999999</v>
      </c>
      <c r="AI356" s="1119" t="b">
        <f t="shared" si="248"/>
        <v>0</v>
      </c>
      <c r="AJ356" s="1126">
        <v>0</v>
      </c>
      <c r="AK356" s="1126">
        <v>11.5</v>
      </c>
      <c r="AL356" s="1126">
        <v>40</v>
      </c>
      <c r="AM356" s="1126"/>
      <c r="AN356" s="1127"/>
      <c r="AO356" s="1127">
        <f t="shared" si="234"/>
        <v>0.7</v>
      </c>
      <c r="AP356" s="1127">
        <f t="shared" si="235"/>
        <v>0.19</v>
      </c>
      <c r="AQ356" s="1127">
        <f t="shared" si="236"/>
        <v>0.09</v>
      </c>
      <c r="AR356" s="1126">
        <f t="shared" si="237"/>
        <v>0.56999999999999995</v>
      </c>
      <c r="AS356" s="1127">
        <f t="shared" si="238"/>
        <v>1.58</v>
      </c>
      <c r="AT356" s="1127">
        <f t="shared" si="239"/>
        <v>0.38</v>
      </c>
      <c r="AU356" s="1127">
        <f t="shared" si="240"/>
        <v>0.36</v>
      </c>
      <c r="AV356" s="1126">
        <f t="shared" si="241"/>
        <v>0.56999999999999995</v>
      </c>
      <c r="AW356" s="1126">
        <f t="shared" si="242"/>
        <v>70.400000000000006</v>
      </c>
      <c r="AX356" s="1126">
        <f t="shared" si="243"/>
        <v>0.98</v>
      </c>
      <c r="AY356" s="1127"/>
      <c r="AZ356" s="1126">
        <f t="shared" si="244"/>
        <v>3.46</v>
      </c>
      <c r="BA356" s="1128">
        <f t="shared" si="245"/>
        <v>69.42</v>
      </c>
      <c r="BB356" s="1130"/>
      <c r="BC356" s="1130"/>
      <c r="BD356" s="1126">
        <f t="shared" si="249"/>
        <v>0</v>
      </c>
      <c r="BE356" s="1126">
        <f t="shared" si="250"/>
        <v>0</v>
      </c>
      <c r="BF356" s="1126">
        <f t="shared" si="251"/>
        <v>0</v>
      </c>
      <c r="BG356" s="1126">
        <f t="shared" si="252"/>
        <v>0</v>
      </c>
      <c r="BH356" s="1131">
        <f t="shared" si="253"/>
        <v>0</v>
      </c>
      <c r="BI356" s="1126">
        <f t="shared" si="254"/>
        <v>0</v>
      </c>
      <c r="BJ356" s="1126">
        <f t="shared" si="255"/>
        <v>0</v>
      </c>
      <c r="BK356" s="1126">
        <f t="shared" si="256"/>
        <v>0</v>
      </c>
      <c r="BL356" s="1126">
        <f t="shared" si="257"/>
        <v>0</v>
      </c>
      <c r="BM356" s="1131">
        <f t="shared" si="258"/>
        <v>0</v>
      </c>
    </row>
    <row r="357" spans="1:65" ht="21" customHeight="1">
      <c r="A357" s="1113" t="s">
        <v>1119</v>
      </c>
      <c r="B357" s="1113" t="s">
        <v>972</v>
      </c>
      <c r="C357" s="1534">
        <v>22436487</v>
      </c>
      <c r="D357" s="1554" t="s">
        <v>2096</v>
      </c>
      <c r="E357" s="1540" t="s">
        <v>34</v>
      </c>
      <c r="F357" s="1134" t="s">
        <v>104</v>
      </c>
      <c r="G357" s="1113" t="s">
        <v>146</v>
      </c>
      <c r="H357" s="1113" t="s">
        <v>146</v>
      </c>
      <c r="I357" s="1134" t="s">
        <v>22</v>
      </c>
      <c r="J357" s="1113" t="s">
        <v>991</v>
      </c>
      <c r="K357" s="1460">
        <v>44443</v>
      </c>
      <c r="L357" s="1247" t="s">
        <v>2125</v>
      </c>
      <c r="M357" s="1468"/>
      <c r="N357" s="1113" t="s">
        <v>914</v>
      </c>
      <c r="O357" s="1234" t="s">
        <v>1714</v>
      </c>
      <c r="P357" s="1134" t="s">
        <v>63</v>
      </c>
      <c r="Q357" s="1234" t="s">
        <v>25</v>
      </c>
      <c r="R357" s="1119">
        <f>VLOOKUP($G$9:$G$816,TABULADOR!$D$6:$E$41,2,0)</f>
        <v>7</v>
      </c>
      <c r="S357" s="1120">
        <f t="shared" si="246"/>
        <v>0</v>
      </c>
      <c r="T357" s="1120">
        <v>0</v>
      </c>
      <c r="U357" s="1121">
        <f t="shared" si="247"/>
        <v>0</v>
      </c>
      <c r="V357" s="1122">
        <f>VLOOKUP($U357,TABULADOR!$A$51:$B$74,2)</f>
        <v>0</v>
      </c>
      <c r="W357" s="1148">
        <v>0</v>
      </c>
      <c r="X357" s="1123">
        <v>0</v>
      </c>
      <c r="Y357" s="1124">
        <v>0</v>
      </c>
      <c r="Z357" s="1511">
        <v>15</v>
      </c>
      <c r="AA357" s="1126">
        <f t="shared" si="231"/>
        <v>3.5</v>
      </c>
      <c r="AB357" s="1126">
        <f t="shared" si="232"/>
        <v>0</v>
      </c>
      <c r="AC357" s="1126">
        <f t="shared" si="233"/>
        <v>0</v>
      </c>
      <c r="AD357" s="1126">
        <f>VLOOKUP($H$9:$H$1807,TABULADOR!$D$6:$E$41,2,0)-VLOOKUP($G$9:$G$1807,TABULADOR!$D$6:$E$41,2,0)</f>
        <v>0</v>
      </c>
      <c r="AE357" s="1126">
        <f>ROUND((TABULADOR!$D$67)*(GLOBAL!$Y357)/2,)</f>
        <v>0</v>
      </c>
      <c r="AF357" s="1126">
        <f>ROUND(((TABULADOR!$D$67)*(GLOBAL!$Y357)/2)*2,2)</f>
        <v>0</v>
      </c>
      <c r="AG357" s="1119"/>
      <c r="AH357" s="1127">
        <f t="shared" si="230"/>
        <v>3.5</v>
      </c>
      <c r="AI357" s="1119" t="b">
        <f t="shared" si="248"/>
        <v>0</v>
      </c>
      <c r="AJ357" s="1126">
        <v>0</v>
      </c>
      <c r="AK357" s="1126">
        <v>11.5</v>
      </c>
      <c r="AL357" s="1126">
        <v>40</v>
      </c>
      <c r="AM357" s="1126"/>
      <c r="AN357" s="1127"/>
      <c r="AO357" s="1127">
        <f t="shared" si="234"/>
        <v>0.13</v>
      </c>
      <c r="AP357" s="1127">
        <f t="shared" si="235"/>
        <v>0.04</v>
      </c>
      <c r="AQ357" s="1127">
        <f t="shared" si="236"/>
        <v>0.02</v>
      </c>
      <c r="AR357" s="1126">
        <f t="shared" si="237"/>
        <v>0.11</v>
      </c>
      <c r="AS357" s="1127">
        <f t="shared" si="238"/>
        <v>0.28999999999999998</v>
      </c>
      <c r="AT357" s="1127">
        <f t="shared" si="239"/>
        <v>7.0000000000000007E-2</v>
      </c>
      <c r="AU357" s="1127">
        <f t="shared" si="240"/>
        <v>0.08</v>
      </c>
      <c r="AV357" s="1126">
        <f t="shared" si="241"/>
        <v>0.11</v>
      </c>
      <c r="AW357" s="1126">
        <f t="shared" si="242"/>
        <v>55</v>
      </c>
      <c r="AX357" s="1126">
        <f t="shared" si="243"/>
        <v>0.19</v>
      </c>
      <c r="AY357" s="1127"/>
      <c r="AZ357" s="1126">
        <f t="shared" si="244"/>
        <v>0.66</v>
      </c>
      <c r="BA357" s="1128">
        <f t="shared" si="245"/>
        <v>54.81</v>
      </c>
      <c r="BB357" s="1130"/>
      <c r="BC357" s="1130"/>
      <c r="BD357" s="1126">
        <f t="shared" si="249"/>
        <v>0</v>
      </c>
      <c r="BE357" s="1126">
        <f t="shared" si="250"/>
        <v>0</v>
      </c>
      <c r="BF357" s="1126">
        <f t="shared" si="251"/>
        <v>0</v>
      </c>
      <c r="BG357" s="1126">
        <f t="shared" si="252"/>
        <v>0</v>
      </c>
      <c r="BH357" s="1131">
        <f t="shared" si="253"/>
        <v>0</v>
      </c>
      <c r="BI357" s="1126">
        <f t="shared" si="254"/>
        <v>0</v>
      </c>
      <c r="BJ357" s="1126">
        <f t="shared" si="255"/>
        <v>0</v>
      </c>
      <c r="BK357" s="1126">
        <f t="shared" si="256"/>
        <v>0</v>
      </c>
      <c r="BL357" s="1126">
        <f t="shared" si="257"/>
        <v>0</v>
      </c>
      <c r="BM357" s="1131">
        <f t="shared" si="258"/>
        <v>0</v>
      </c>
    </row>
    <row r="358" spans="1:65" ht="21" customHeight="1">
      <c r="A358" s="1113" t="s">
        <v>1119</v>
      </c>
      <c r="B358" s="1113" t="s">
        <v>1679</v>
      </c>
      <c r="C358" s="1534">
        <v>13760880</v>
      </c>
      <c r="D358" s="1554" t="s">
        <v>2097</v>
      </c>
      <c r="E358" s="1540" t="s">
        <v>20</v>
      </c>
      <c r="F358" s="1134" t="s">
        <v>289</v>
      </c>
      <c r="G358" s="1113" t="s">
        <v>596</v>
      </c>
      <c r="H358" s="1113" t="s">
        <v>596</v>
      </c>
      <c r="I358" s="1134" t="s">
        <v>1772</v>
      </c>
      <c r="J358" s="1113" t="s">
        <v>991</v>
      </c>
      <c r="K358" s="1460">
        <v>44470</v>
      </c>
      <c r="L358" s="1247" t="s">
        <v>2126</v>
      </c>
      <c r="M358" s="1468"/>
      <c r="N358" s="1113" t="s">
        <v>914</v>
      </c>
      <c r="O358" s="1234" t="s">
        <v>2129</v>
      </c>
      <c r="P358" s="1134" t="s">
        <v>63</v>
      </c>
      <c r="Q358" s="1234" t="s">
        <v>2129</v>
      </c>
      <c r="R358" s="1119">
        <f>VLOOKUP($G$9:$G$816,TABULADOR!$D$6:$E$41,2,0)</f>
        <v>8.484</v>
      </c>
      <c r="S358" s="1120">
        <f t="shared" si="246"/>
        <v>0</v>
      </c>
      <c r="T358" s="1120">
        <v>0</v>
      </c>
      <c r="U358" s="1121">
        <f t="shared" si="247"/>
        <v>0</v>
      </c>
      <c r="V358" s="1122">
        <f>VLOOKUP($U358,TABULADOR!$A$51:$B$74,2)</f>
        <v>0</v>
      </c>
      <c r="W358" s="1148">
        <v>0</v>
      </c>
      <c r="X358" s="1123">
        <v>0</v>
      </c>
      <c r="Y358" s="1124">
        <v>0</v>
      </c>
      <c r="Z358" s="1511">
        <v>15</v>
      </c>
      <c r="AA358" s="1126">
        <f t="shared" si="231"/>
        <v>4.24</v>
      </c>
      <c r="AB358" s="1126">
        <f t="shared" si="232"/>
        <v>0</v>
      </c>
      <c r="AC358" s="1126">
        <f t="shared" si="233"/>
        <v>0</v>
      </c>
      <c r="AD358" s="1126">
        <f>VLOOKUP($H$9:$H$1807,TABULADOR!$D$6:$E$41,2,0)-VLOOKUP($G$9:$G$1807,TABULADOR!$D$6:$E$41,2,0)</f>
        <v>0</v>
      </c>
      <c r="AE358" s="1126">
        <f>ROUND((TABULADOR!$D$67)*(GLOBAL!$Y358)/2,)</f>
        <v>0</v>
      </c>
      <c r="AF358" s="1126">
        <f>ROUND(((TABULADOR!$D$67)*(GLOBAL!$Y358)/2)*2,2)</f>
        <v>0</v>
      </c>
      <c r="AG358" s="1119"/>
      <c r="AH358" s="1127">
        <f t="shared" si="230"/>
        <v>4.24</v>
      </c>
      <c r="AI358" s="1119" t="b">
        <f t="shared" si="248"/>
        <v>0</v>
      </c>
      <c r="AJ358" s="1126">
        <v>0</v>
      </c>
      <c r="AK358" s="1126">
        <v>11.5</v>
      </c>
      <c r="AL358" s="1126"/>
      <c r="AM358" s="1126"/>
      <c r="AN358" s="1127"/>
      <c r="AO358" s="1127">
        <f t="shared" si="234"/>
        <v>0.16</v>
      </c>
      <c r="AP358" s="1127">
        <f t="shared" si="235"/>
        <v>0.04</v>
      </c>
      <c r="AQ358" s="1127">
        <f t="shared" si="236"/>
        <v>0.02</v>
      </c>
      <c r="AR358" s="1126">
        <f t="shared" si="237"/>
        <v>0.13</v>
      </c>
      <c r="AS358" s="1127">
        <f t="shared" si="238"/>
        <v>0.36</v>
      </c>
      <c r="AT358" s="1127">
        <f t="shared" si="239"/>
        <v>0.08</v>
      </c>
      <c r="AU358" s="1127">
        <f t="shared" si="240"/>
        <v>0.08</v>
      </c>
      <c r="AV358" s="1126">
        <f t="shared" si="241"/>
        <v>0.13</v>
      </c>
      <c r="AW358" s="1126">
        <f t="shared" si="242"/>
        <v>15.74</v>
      </c>
      <c r="AX358" s="1126">
        <f t="shared" si="243"/>
        <v>0.22</v>
      </c>
      <c r="AY358" s="1127"/>
      <c r="AZ358" s="1126">
        <f t="shared" si="244"/>
        <v>0.78</v>
      </c>
      <c r="BA358" s="1128">
        <f t="shared" si="245"/>
        <v>15.52</v>
      </c>
      <c r="BB358" s="1130"/>
      <c r="BC358" s="1130"/>
      <c r="BD358" s="1126">
        <f t="shared" si="249"/>
        <v>0</v>
      </c>
      <c r="BE358" s="1126">
        <f t="shared" si="250"/>
        <v>0</v>
      </c>
      <c r="BF358" s="1126">
        <f t="shared" si="251"/>
        <v>0</v>
      </c>
      <c r="BG358" s="1126">
        <f t="shared" si="252"/>
        <v>0</v>
      </c>
      <c r="BH358" s="1131">
        <f t="shared" si="253"/>
        <v>0</v>
      </c>
      <c r="BI358" s="1126">
        <f t="shared" si="254"/>
        <v>0</v>
      </c>
      <c r="BJ358" s="1126">
        <f t="shared" si="255"/>
        <v>0</v>
      </c>
      <c r="BK358" s="1126">
        <f t="shared" si="256"/>
        <v>0</v>
      </c>
      <c r="BL358" s="1126">
        <f t="shared" si="257"/>
        <v>0</v>
      </c>
      <c r="BM358" s="1131">
        <f t="shared" si="258"/>
        <v>0</v>
      </c>
    </row>
    <row r="359" spans="1:65" ht="21" customHeight="1">
      <c r="A359" s="1113" t="s">
        <v>1119</v>
      </c>
      <c r="B359" s="1140" t="s">
        <v>970</v>
      </c>
      <c r="C359" s="1534">
        <v>6395044</v>
      </c>
      <c r="D359" s="1554" t="s">
        <v>2098</v>
      </c>
      <c r="E359" s="1540" t="s">
        <v>34</v>
      </c>
      <c r="F359" s="1134" t="s">
        <v>1681</v>
      </c>
      <c r="G359" s="1113" t="s">
        <v>27</v>
      </c>
      <c r="H359" s="1113" t="s">
        <v>27</v>
      </c>
      <c r="I359" s="1249" t="s">
        <v>1824</v>
      </c>
      <c r="J359" s="1174" t="s">
        <v>991</v>
      </c>
      <c r="K359" s="1460">
        <v>44470</v>
      </c>
      <c r="L359" s="1247" t="s">
        <v>2120</v>
      </c>
      <c r="M359" s="1468"/>
      <c r="N359" s="1113" t="s">
        <v>914</v>
      </c>
      <c r="O359" s="1234" t="s">
        <v>1714</v>
      </c>
      <c r="P359" s="1234" t="s">
        <v>2132</v>
      </c>
      <c r="Q359" s="1216" t="s">
        <v>25</v>
      </c>
      <c r="R359" s="1119">
        <f>VLOOKUP($G$9:$G$816,TABULADOR!$D$6:$E$41,2,0)</f>
        <v>23.8</v>
      </c>
      <c r="S359" s="1120">
        <f t="shared" si="246"/>
        <v>0</v>
      </c>
      <c r="T359" s="1120">
        <v>0</v>
      </c>
      <c r="U359" s="1121">
        <f t="shared" si="247"/>
        <v>0</v>
      </c>
      <c r="V359" s="1122">
        <f>VLOOKUP($U359,TABULADOR!$A$51:$B$74,2)</f>
        <v>0</v>
      </c>
      <c r="W359" s="1148">
        <v>0.6</v>
      </c>
      <c r="X359" s="1123">
        <v>0</v>
      </c>
      <c r="Y359" s="1124">
        <v>0</v>
      </c>
      <c r="Z359" s="1511">
        <v>15</v>
      </c>
      <c r="AA359" s="1126">
        <f t="shared" si="231"/>
        <v>11.9</v>
      </c>
      <c r="AB359" s="1126">
        <f t="shared" si="232"/>
        <v>7.14</v>
      </c>
      <c r="AC359" s="1126">
        <f t="shared" si="233"/>
        <v>0</v>
      </c>
      <c r="AD359" s="1126">
        <f>VLOOKUP($H$9:$H$1807,TABULADOR!$D$6:$E$41,2,0)-VLOOKUP($G$9:$G$1807,TABULADOR!$D$6:$E$41,2,0)</f>
        <v>0</v>
      </c>
      <c r="AE359" s="1126">
        <f>ROUND((TABULADOR!$D$67)*(GLOBAL!$Y359)/2,)</f>
        <v>0</v>
      </c>
      <c r="AF359" s="1126">
        <f>ROUND(((TABULADOR!$D$67)*(GLOBAL!$Y359)/2)*2,2)</f>
        <v>0</v>
      </c>
      <c r="AG359" s="1119"/>
      <c r="AH359" s="1127">
        <f t="shared" si="230"/>
        <v>19.04</v>
      </c>
      <c r="AI359" s="1119" t="b">
        <f t="shared" si="248"/>
        <v>0</v>
      </c>
      <c r="AJ359" s="1126">
        <v>0</v>
      </c>
      <c r="AK359" s="1126">
        <f>($AA359+$AB359+$AC359)*2/30*$Z359*TABULADOR!$D$70</f>
        <v>15.231999999999999</v>
      </c>
      <c r="AL359" s="1126"/>
      <c r="AM359" s="1126"/>
      <c r="AN359" s="1127"/>
      <c r="AO359" s="1127">
        <f t="shared" si="234"/>
        <v>0.7</v>
      </c>
      <c r="AP359" s="1127">
        <f t="shared" si="235"/>
        <v>0.19</v>
      </c>
      <c r="AQ359" s="1127">
        <f t="shared" si="236"/>
        <v>0.09</v>
      </c>
      <c r="AR359" s="1126">
        <f t="shared" si="237"/>
        <v>0.56999999999999995</v>
      </c>
      <c r="AS359" s="1127">
        <f t="shared" si="238"/>
        <v>1.58</v>
      </c>
      <c r="AT359" s="1127">
        <f t="shared" si="239"/>
        <v>0.38</v>
      </c>
      <c r="AU359" s="1127">
        <f t="shared" si="240"/>
        <v>0.36</v>
      </c>
      <c r="AV359" s="1126">
        <f t="shared" si="241"/>
        <v>0.56999999999999995</v>
      </c>
      <c r="AW359" s="1126">
        <f t="shared" si="242"/>
        <v>34.270000000000003</v>
      </c>
      <c r="AX359" s="1126">
        <f t="shared" si="243"/>
        <v>0.98</v>
      </c>
      <c r="AY359" s="1127"/>
      <c r="AZ359" s="1126">
        <f t="shared" si="244"/>
        <v>3.46</v>
      </c>
      <c r="BA359" s="1128">
        <f t="shared" si="245"/>
        <v>33.29</v>
      </c>
      <c r="BB359" s="1130"/>
      <c r="BC359" s="1130"/>
      <c r="BD359" s="1126">
        <f t="shared" si="249"/>
        <v>0</v>
      </c>
      <c r="BE359" s="1126">
        <f t="shared" si="250"/>
        <v>0</v>
      </c>
      <c r="BF359" s="1126">
        <f t="shared" si="251"/>
        <v>0</v>
      </c>
      <c r="BG359" s="1126">
        <f t="shared" si="252"/>
        <v>0</v>
      </c>
      <c r="BH359" s="1131">
        <f t="shared" si="253"/>
        <v>0</v>
      </c>
      <c r="BI359" s="1126">
        <f t="shared" si="254"/>
        <v>0</v>
      </c>
      <c r="BJ359" s="1126">
        <f t="shared" si="255"/>
        <v>0</v>
      </c>
      <c r="BK359" s="1126">
        <f t="shared" si="256"/>
        <v>0</v>
      </c>
      <c r="BL359" s="1126">
        <f t="shared" si="257"/>
        <v>0</v>
      </c>
      <c r="BM359" s="1131">
        <f t="shared" si="258"/>
        <v>0</v>
      </c>
    </row>
    <row r="360" spans="1:65" ht="21" customHeight="1">
      <c r="A360" s="1113" t="s">
        <v>1119</v>
      </c>
      <c r="B360" s="1140" t="s">
        <v>970</v>
      </c>
      <c r="C360" s="1537">
        <v>9993135</v>
      </c>
      <c r="D360" s="1554" t="s">
        <v>2100</v>
      </c>
      <c r="E360" s="1540" t="s">
        <v>20</v>
      </c>
      <c r="F360" s="1239" t="s">
        <v>2105</v>
      </c>
      <c r="G360" s="1113" t="s">
        <v>27</v>
      </c>
      <c r="H360" s="1113" t="s">
        <v>27</v>
      </c>
      <c r="I360" s="1191" t="s">
        <v>1705</v>
      </c>
      <c r="J360" s="1174" t="s">
        <v>991</v>
      </c>
      <c r="K360" s="1460">
        <v>44470</v>
      </c>
      <c r="L360" s="1482" t="s">
        <v>2304</v>
      </c>
      <c r="M360" s="1468"/>
      <c r="N360" s="1113" t="s">
        <v>914</v>
      </c>
      <c r="O360" s="1239" t="s">
        <v>46</v>
      </c>
      <c r="P360" s="1254" t="s">
        <v>2133</v>
      </c>
      <c r="Q360" s="1239" t="s">
        <v>46</v>
      </c>
      <c r="R360" s="1119">
        <f>VLOOKUP($G$9:$G$816,TABULADOR!$D$6:$E$41,2,0)</f>
        <v>23.8</v>
      </c>
      <c r="S360" s="1120">
        <f t="shared" si="246"/>
        <v>0</v>
      </c>
      <c r="T360" s="1120">
        <v>0</v>
      </c>
      <c r="U360" s="1121">
        <f t="shared" si="247"/>
        <v>0</v>
      </c>
      <c r="V360" s="1122">
        <f>VLOOKUP($U360,TABULADOR!$A$51:$B$74,2)</f>
        <v>0</v>
      </c>
      <c r="W360" s="1148">
        <v>0.3</v>
      </c>
      <c r="X360" s="1123">
        <v>0</v>
      </c>
      <c r="Y360" s="1124">
        <v>0</v>
      </c>
      <c r="Z360" s="1511">
        <v>15</v>
      </c>
      <c r="AA360" s="1126">
        <f t="shared" si="231"/>
        <v>11.9</v>
      </c>
      <c r="AB360" s="1126">
        <f t="shared" si="232"/>
        <v>3.57</v>
      </c>
      <c r="AC360" s="1126">
        <f t="shared" si="233"/>
        <v>0</v>
      </c>
      <c r="AD360" s="1126">
        <f>VLOOKUP($H$9:$H$1807,TABULADOR!$D$6:$E$41,2,0)-VLOOKUP($G$9:$G$1807,TABULADOR!$D$6:$E$41,2,0)</f>
        <v>0</v>
      </c>
      <c r="AE360" s="1126">
        <f>ROUND((TABULADOR!$D$67)*(GLOBAL!$Y360)/2,)</f>
        <v>0</v>
      </c>
      <c r="AF360" s="1126">
        <f>ROUND(((TABULADOR!$D$67)*(GLOBAL!$Y360)/2)*2,2)</f>
        <v>0</v>
      </c>
      <c r="AG360" s="1119"/>
      <c r="AH360" s="1127">
        <f t="shared" si="230"/>
        <v>15.47</v>
      </c>
      <c r="AI360" s="1119" t="b">
        <f t="shared" si="248"/>
        <v>0</v>
      </c>
      <c r="AJ360" s="1126">
        <v>0</v>
      </c>
      <c r="AK360" s="1126">
        <f>($AA360+$AB360+$AC360)*2/30*$Z360*TABULADOR!$D$70</f>
        <v>12.376000000000003</v>
      </c>
      <c r="AL360" s="1126"/>
      <c r="AM360" s="1126"/>
      <c r="AN360" s="1127"/>
      <c r="AO360" s="1127">
        <f t="shared" si="234"/>
        <v>0.56999999999999995</v>
      </c>
      <c r="AP360" s="1127">
        <f t="shared" si="235"/>
        <v>0.15</v>
      </c>
      <c r="AQ360" s="1127">
        <f t="shared" si="236"/>
        <v>7.0000000000000007E-2</v>
      </c>
      <c r="AR360" s="1126">
        <f t="shared" si="237"/>
        <v>0.46</v>
      </c>
      <c r="AS360" s="1127">
        <f t="shared" si="238"/>
        <v>1.28</v>
      </c>
      <c r="AT360" s="1127">
        <f t="shared" si="239"/>
        <v>0.31</v>
      </c>
      <c r="AU360" s="1127">
        <f t="shared" si="240"/>
        <v>0.28000000000000003</v>
      </c>
      <c r="AV360" s="1126">
        <f t="shared" si="241"/>
        <v>0.46</v>
      </c>
      <c r="AW360" s="1126">
        <f t="shared" si="242"/>
        <v>27.85</v>
      </c>
      <c r="AX360" s="1126">
        <f t="shared" si="243"/>
        <v>0.79</v>
      </c>
      <c r="AY360" s="1127"/>
      <c r="AZ360" s="1126">
        <f t="shared" si="244"/>
        <v>2.79</v>
      </c>
      <c r="BA360" s="1128">
        <f t="shared" si="245"/>
        <v>27.06</v>
      </c>
      <c r="BB360" s="1130"/>
      <c r="BC360" s="1130"/>
      <c r="BD360" s="1126">
        <f t="shared" si="249"/>
        <v>0</v>
      </c>
      <c r="BE360" s="1126">
        <f t="shared" si="250"/>
        <v>0</v>
      </c>
      <c r="BF360" s="1126">
        <f t="shared" si="251"/>
        <v>0</v>
      </c>
      <c r="BG360" s="1126">
        <f t="shared" si="252"/>
        <v>0</v>
      </c>
      <c r="BH360" s="1131">
        <f t="shared" si="253"/>
        <v>0</v>
      </c>
      <c r="BI360" s="1126">
        <f t="shared" si="254"/>
        <v>0</v>
      </c>
      <c r="BJ360" s="1126">
        <f t="shared" si="255"/>
        <v>0</v>
      </c>
      <c r="BK360" s="1126">
        <f t="shared" si="256"/>
        <v>0</v>
      </c>
      <c r="BL360" s="1126">
        <f t="shared" si="257"/>
        <v>0</v>
      </c>
      <c r="BM360" s="1131">
        <f t="shared" si="258"/>
        <v>0</v>
      </c>
    </row>
    <row r="361" spans="1:65" ht="21" customHeight="1">
      <c r="A361" s="1113" t="s">
        <v>1119</v>
      </c>
      <c r="B361" s="1113" t="s">
        <v>972</v>
      </c>
      <c r="C361" s="1537">
        <v>27321555</v>
      </c>
      <c r="D361" s="1554" t="s">
        <v>2101</v>
      </c>
      <c r="E361" s="1540" t="s">
        <v>20</v>
      </c>
      <c r="F361" s="1254" t="s">
        <v>104</v>
      </c>
      <c r="G361" s="1113" t="s">
        <v>525</v>
      </c>
      <c r="H361" s="1113" t="s">
        <v>525</v>
      </c>
      <c r="I361" s="1254" t="s">
        <v>22</v>
      </c>
      <c r="J361" s="1113" t="s">
        <v>991</v>
      </c>
      <c r="K361" s="1460">
        <v>44470</v>
      </c>
      <c r="L361" s="1468"/>
      <c r="M361" s="1247" t="s">
        <v>2122</v>
      </c>
      <c r="N361" s="1113" t="s">
        <v>455</v>
      </c>
      <c r="O361" s="1239" t="s">
        <v>1714</v>
      </c>
      <c r="P361" s="1134" t="s">
        <v>63</v>
      </c>
      <c r="Q361" s="1216" t="s">
        <v>25</v>
      </c>
      <c r="R361" s="1119">
        <f>VLOOKUP($G$9:$G$816,TABULADOR!$D$6:$E$41,2,0)</f>
        <v>8.4</v>
      </c>
      <c r="S361" s="1120">
        <f t="shared" si="246"/>
        <v>0</v>
      </c>
      <c r="T361" s="1120">
        <v>0</v>
      </c>
      <c r="U361" s="1121">
        <f t="shared" si="247"/>
        <v>0</v>
      </c>
      <c r="V361" s="1122">
        <f>VLOOKUP($U361,TABULADOR!$A$51:$B$74,2)</f>
        <v>0</v>
      </c>
      <c r="W361" s="1148">
        <v>0</v>
      </c>
      <c r="X361" s="1123">
        <v>0</v>
      </c>
      <c r="Y361" s="1124">
        <v>0</v>
      </c>
      <c r="Z361" s="1511">
        <v>15</v>
      </c>
      <c r="AA361" s="1126">
        <f t="shared" si="231"/>
        <v>4.2</v>
      </c>
      <c r="AB361" s="1126">
        <f t="shared" si="232"/>
        <v>0</v>
      </c>
      <c r="AC361" s="1126">
        <f t="shared" si="233"/>
        <v>0</v>
      </c>
      <c r="AD361" s="1126">
        <f>VLOOKUP($H$9:$H$1807,TABULADOR!$D$6:$E$41,2,0)-VLOOKUP($G$9:$G$1807,TABULADOR!$D$6:$E$41,2,0)</f>
        <v>0</v>
      </c>
      <c r="AE361" s="1126">
        <f>ROUND((TABULADOR!$D$67)*(GLOBAL!$Y361)/2,)</f>
        <v>0</v>
      </c>
      <c r="AF361" s="1126">
        <f>ROUND(((TABULADOR!$D$67)*(GLOBAL!$Y361)/2)*2,2)</f>
        <v>0</v>
      </c>
      <c r="AG361" s="1119"/>
      <c r="AH361" s="1127">
        <f t="shared" si="230"/>
        <v>4.2</v>
      </c>
      <c r="AI361" s="1119" t="b">
        <f t="shared" si="248"/>
        <v>0</v>
      </c>
      <c r="AJ361" s="1126">
        <v>0</v>
      </c>
      <c r="AK361" s="1126">
        <v>11.5</v>
      </c>
      <c r="AL361" s="1126"/>
      <c r="AM361" s="1126"/>
      <c r="AN361" s="1127"/>
      <c r="AO361" s="1127">
        <f t="shared" si="234"/>
        <v>0.16</v>
      </c>
      <c r="AP361" s="1127">
        <f t="shared" si="235"/>
        <v>0.04</v>
      </c>
      <c r="AQ361" s="1127">
        <f t="shared" si="236"/>
        <v>0.02</v>
      </c>
      <c r="AR361" s="1126">
        <f t="shared" si="237"/>
        <v>0.13</v>
      </c>
      <c r="AS361" s="1127">
        <f t="shared" si="238"/>
        <v>0.36</v>
      </c>
      <c r="AT361" s="1127">
        <f t="shared" si="239"/>
        <v>0.08</v>
      </c>
      <c r="AU361" s="1127">
        <f t="shared" si="240"/>
        <v>0.08</v>
      </c>
      <c r="AV361" s="1126">
        <f t="shared" si="241"/>
        <v>0.13</v>
      </c>
      <c r="AW361" s="1126">
        <f t="shared" si="242"/>
        <v>15.7</v>
      </c>
      <c r="AX361" s="1126">
        <f t="shared" si="243"/>
        <v>0.22</v>
      </c>
      <c r="AY361" s="1127"/>
      <c r="AZ361" s="1126">
        <f t="shared" si="244"/>
        <v>0.78</v>
      </c>
      <c r="BA361" s="1128">
        <f t="shared" si="245"/>
        <v>15.48</v>
      </c>
      <c r="BB361" s="1130"/>
      <c r="BC361" s="1130"/>
      <c r="BD361" s="1126">
        <f t="shared" si="249"/>
        <v>0</v>
      </c>
      <c r="BE361" s="1126">
        <f t="shared" si="250"/>
        <v>0</v>
      </c>
      <c r="BF361" s="1126">
        <f t="shared" si="251"/>
        <v>0</v>
      </c>
      <c r="BG361" s="1126">
        <f t="shared" si="252"/>
        <v>0</v>
      </c>
      <c r="BH361" s="1131">
        <f t="shared" si="253"/>
        <v>0</v>
      </c>
      <c r="BI361" s="1126">
        <f t="shared" si="254"/>
        <v>0</v>
      </c>
      <c r="BJ361" s="1126">
        <f t="shared" si="255"/>
        <v>0</v>
      </c>
      <c r="BK361" s="1126">
        <f t="shared" si="256"/>
        <v>0</v>
      </c>
      <c r="BL361" s="1126">
        <f t="shared" si="257"/>
        <v>0</v>
      </c>
      <c r="BM361" s="1131">
        <f t="shared" si="258"/>
        <v>0</v>
      </c>
    </row>
    <row r="362" spans="1:65" ht="21" customHeight="1">
      <c r="A362" s="1113" t="s">
        <v>1119</v>
      </c>
      <c r="B362" s="1113" t="s">
        <v>972</v>
      </c>
      <c r="C362" s="1537">
        <v>26615859</v>
      </c>
      <c r="D362" s="1554" t="s">
        <v>2102</v>
      </c>
      <c r="E362" s="1540" t="s">
        <v>20</v>
      </c>
      <c r="F362" s="1254" t="s">
        <v>104</v>
      </c>
      <c r="G362" s="1113" t="s">
        <v>252</v>
      </c>
      <c r="H362" s="1113" t="s">
        <v>252</v>
      </c>
      <c r="I362" s="1254" t="s">
        <v>22</v>
      </c>
      <c r="J362" s="1113" t="s">
        <v>991</v>
      </c>
      <c r="K362" s="1460">
        <v>44470</v>
      </c>
      <c r="L362" s="1492" t="s">
        <v>2212</v>
      </c>
      <c r="M362" s="1468"/>
      <c r="N362" s="1113" t="s">
        <v>914</v>
      </c>
      <c r="O362" s="1239" t="s">
        <v>1714</v>
      </c>
      <c r="P362" s="1194" t="s">
        <v>477</v>
      </c>
      <c r="Q362" s="1216" t="s">
        <v>25</v>
      </c>
      <c r="R362" s="1119">
        <f>VLOOKUP($G$9:$G$816,TABULADOR!$D$6:$E$41,2,0)</f>
        <v>15.96</v>
      </c>
      <c r="S362" s="1120">
        <f t="shared" si="246"/>
        <v>0</v>
      </c>
      <c r="T362" s="1120">
        <v>0</v>
      </c>
      <c r="U362" s="1121">
        <f t="shared" si="247"/>
        <v>0</v>
      </c>
      <c r="V362" s="1122">
        <f>VLOOKUP($U362,TABULADOR!$A$51:$B$74,2)</f>
        <v>0</v>
      </c>
      <c r="W362" s="1148">
        <v>0.3</v>
      </c>
      <c r="X362" s="1123">
        <v>0</v>
      </c>
      <c r="Y362" s="1124">
        <v>0</v>
      </c>
      <c r="Z362" s="1511">
        <v>15</v>
      </c>
      <c r="AA362" s="1126">
        <f t="shared" si="231"/>
        <v>7.98</v>
      </c>
      <c r="AB362" s="1126">
        <f t="shared" si="232"/>
        <v>2.39</v>
      </c>
      <c r="AC362" s="1126">
        <f t="shared" si="233"/>
        <v>0</v>
      </c>
      <c r="AD362" s="1126">
        <f>VLOOKUP($H$9:$H$1807,TABULADOR!$D$6:$E$41,2,0)-VLOOKUP($G$9:$G$1807,TABULADOR!$D$6:$E$41,2,0)</f>
        <v>0</v>
      </c>
      <c r="AE362" s="1126">
        <f>ROUND((TABULADOR!$D$67)*(GLOBAL!$Y362)/2,)</f>
        <v>0</v>
      </c>
      <c r="AF362" s="1126">
        <f>ROUND(((TABULADOR!$D$67)*(GLOBAL!$Y362)/2)*2,2)</f>
        <v>0</v>
      </c>
      <c r="AG362" s="1119"/>
      <c r="AH362" s="1127">
        <f t="shared" si="230"/>
        <v>10.370000000000001</v>
      </c>
      <c r="AI362" s="1119" t="b">
        <f t="shared" si="248"/>
        <v>0</v>
      </c>
      <c r="AJ362" s="1126">
        <v>0</v>
      </c>
      <c r="AK362" s="1126">
        <v>11.5</v>
      </c>
      <c r="AL362" s="1126">
        <v>40</v>
      </c>
      <c r="AM362" s="1126"/>
      <c r="AN362" s="1127"/>
      <c r="AO362" s="1127">
        <f t="shared" si="234"/>
        <v>0.38</v>
      </c>
      <c r="AP362" s="1127">
        <f t="shared" si="235"/>
        <v>0.1</v>
      </c>
      <c r="AQ362" s="1127">
        <f t="shared" si="236"/>
        <v>0.05</v>
      </c>
      <c r="AR362" s="1126">
        <f t="shared" si="237"/>
        <v>0.31</v>
      </c>
      <c r="AS362" s="1127">
        <f t="shared" si="238"/>
        <v>0.86</v>
      </c>
      <c r="AT362" s="1127">
        <f t="shared" si="239"/>
        <v>0.21</v>
      </c>
      <c r="AU362" s="1127">
        <f t="shared" si="240"/>
        <v>0.2</v>
      </c>
      <c r="AV362" s="1126">
        <f t="shared" si="241"/>
        <v>0.31</v>
      </c>
      <c r="AW362" s="1126">
        <f t="shared" si="242"/>
        <v>61.87</v>
      </c>
      <c r="AX362" s="1126">
        <f t="shared" si="243"/>
        <v>0.53</v>
      </c>
      <c r="AY362" s="1127"/>
      <c r="AZ362" s="1126">
        <f t="shared" si="244"/>
        <v>1.89</v>
      </c>
      <c r="BA362" s="1128">
        <f t="shared" si="245"/>
        <v>61.34</v>
      </c>
      <c r="BB362" s="1130"/>
      <c r="BC362" s="1130"/>
      <c r="BD362" s="1126">
        <f t="shared" si="249"/>
        <v>0</v>
      </c>
      <c r="BE362" s="1126">
        <f t="shared" si="250"/>
        <v>0</v>
      </c>
      <c r="BF362" s="1126">
        <f t="shared" si="251"/>
        <v>0</v>
      </c>
      <c r="BG362" s="1126">
        <f t="shared" si="252"/>
        <v>0</v>
      </c>
      <c r="BH362" s="1131">
        <f t="shared" si="253"/>
        <v>0</v>
      </c>
      <c r="BI362" s="1126">
        <f t="shared" si="254"/>
        <v>0</v>
      </c>
      <c r="BJ362" s="1126">
        <f t="shared" si="255"/>
        <v>0</v>
      </c>
      <c r="BK362" s="1126">
        <f t="shared" si="256"/>
        <v>0</v>
      </c>
      <c r="BL362" s="1126">
        <f t="shared" si="257"/>
        <v>0</v>
      </c>
      <c r="BM362" s="1131">
        <f t="shared" si="258"/>
        <v>0</v>
      </c>
    </row>
    <row r="363" spans="1:65" s="759" customFormat="1" ht="21" customHeight="1">
      <c r="A363" s="1113" t="s">
        <v>1119</v>
      </c>
      <c r="B363" s="1174" t="s">
        <v>1679</v>
      </c>
      <c r="C363" s="1524">
        <v>5567066</v>
      </c>
      <c r="D363" s="1556" t="s">
        <v>497</v>
      </c>
      <c r="E363" s="1540" t="s">
        <v>20</v>
      </c>
      <c r="F363" s="1113" t="s">
        <v>496</v>
      </c>
      <c r="G363" s="1113" t="s">
        <v>596</v>
      </c>
      <c r="H363" s="1113" t="s">
        <v>596</v>
      </c>
      <c r="I363" s="1174" t="s">
        <v>2292</v>
      </c>
      <c r="J363" s="1113" t="s">
        <v>991</v>
      </c>
      <c r="K363" s="1476">
        <v>44311</v>
      </c>
      <c r="L363" s="1470" t="s">
        <v>1508</v>
      </c>
      <c r="M363" s="1468"/>
      <c r="N363" s="1113" t="s">
        <v>914</v>
      </c>
      <c r="O363" s="1113" t="s">
        <v>25</v>
      </c>
      <c r="P363" s="1134" t="s">
        <v>63</v>
      </c>
      <c r="Q363" s="1113" t="s">
        <v>25</v>
      </c>
      <c r="R363" s="1119">
        <f>VLOOKUP($G$9:$G$816,TABULADOR!$D$6:$E$41,2,0)</f>
        <v>8.484</v>
      </c>
      <c r="S363" s="1120">
        <f t="shared" si="246"/>
        <v>0</v>
      </c>
      <c r="T363" s="1120">
        <v>0</v>
      </c>
      <c r="U363" s="1121">
        <f t="shared" si="247"/>
        <v>0</v>
      </c>
      <c r="V363" s="1122">
        <f>VLOOKUP($U363,TABULADOR!$A$51:$B$74,2)</f>
        <v>0</v>
      </c>
      <c r="W363" s="1148">
        <v>0</v>
      </c>
      <c r="X363" s="1123">
        <v>0</v>
      </c>
      <c r="Y363" s="1124">
        <v>0</v>
      </c>
      <c r="Z363" s="1511">
        <v>15</v>
      </c>
      <c r="AA363" s="1126">
        <f t="shared" si="231"/>
        <v>4.24</v>
      </c>
      <c r="AB363" s="1126">
        <f t="shared" si="232"/>
        <v>0</v>
      </c>
      <c r="AC363" s="1126">
        <f t="shared" si="233"/>
        <v>0</v>
      </c>
      <c r="AD363" s="1126">
        <f>VLOOKUP($H$9:$H$1807,TABULADOR!$D$6:$E$41,2,0)-VLOOKUP($G$9:$G$1807,TABULADOR!$D$6:$E$41,2,0)</f>
        <v>0</v>
      </c>
      <c r="AE363" s="1126">
        <f>ROUND((TABULADOR!$D$67)*(GLOBAL!$Y363)/2,)</f>
        <v>0</v>
      </c>
      <c r="AF363" s="1126">
        <f>ROUND(((TABULADOR!$D$67)*(GLOBAL!$Y363)/2)*2,2)</f>
        <v>0</v>
      </c>
      <c r="AG363" s="1119"/>
      <c r="AH363" s="1127">
        <f t="shared" si="230"/>
        <v>4.24</v>
      </c>
      <c r="AI363" s="1119" t="b">
        <f t="shared" si="248"/>
        <v>0</v>
      </c>
      <c r="AJ363" s="1126">
        <v>0</v>
      </c>
      <c r="AK363" s="1126">
        <v>11.5</v>
      </c>
      <c r="AL363" s="1126"/>
      <c r="AM363" s="1126"/>
      <c r="AN363" s="1127"/>
      <c r="AO363" s="1127">
        <f t="shared" si="234"/>
        <v>0.16</v>
      </c>
      <c r="AP363" s="1127">
        <f t="shared" si="235"/>
        <v>0.04</v>
      </c>
      <c r="AQ363" s="1127">
        <f t="shared" si="236"/>
        <v>0.02</v>
      </c>
      <c r="AR363" s="1126">
        <f t="shared" si="237"/>
        <v>0.13</v>
      </c>
      <c r="AS363" s="1127">
        <f t="shared" si="238"/>
        <v>0.36</v>
      </c>
      <c r="AT363" s="1127">
        <f t="shared" si="239"/>
        <v>0.08</v>
      </c>
      <c r="AU363" s="1127">
        <f t="shared" si="240"/>
        <v>0.08</v>
      </c>
      <c r="AV363" s="1126">
        <f t="shared" si="241"/>
        <v>0.13</v>
      </c>
      <c r="AW363" s="1126">
        <f t="shared" si="242"/>
        <v>15.74</v>
      </c>
      <c r="AX363" s="1126">
        <f t="shared" si="243"/>
        <v>0.22</v>
      </c>
      <c r="AY363" s="1127"/>
      <c r="AZ363" s="1126">
        <f t="shared" si="244"/>
        <v>0.78</v>
      </c>
      <c r="BA363" s="1128">
        <f t="shared" si="245"/>
        <v>15.52</v>
      </c>
      <c r="BB363" s="1130"/>
      <c r="BC363" s="1130"/>
      <c r="BD363" s="1126">
        <f t="shared" si="249"/>
        <v>0</v>
      </c>
      <c r="BE363" s="1126">
        <f t="shared" si="250"/>
        <v>0</v>
      </c>
      <c r="BF363" s="1126">
        <f t="shared" si="251"/>
        <v>0</v>
      </c>
      <c r="BG363" s="1126">
        <f t="shared" si="252"/>
        <v>0</v>
      </c>
      <c r="BH363" s="1131">
        <f t="shared" si="253"/>
        <v>0</v>
      </c>
      <c r="BI363" s="1126">
        <f t="shared" si="254"/>
        <v>0</v>
      </c>
      <c r="BJ363" s="1126">
        <f t="shared" si="255"/>
        <v>0</v>
      </c>
      <c r="BK363" s="1126">
        <f t="shared" si="256"/>
        <v>0</v>
      </c>
      <c r="BL363" s="1126">
        <f t="shared" si="257"/>
        <v>0</v>
      </c>
      <c r="BM363" s="1131">
        <f t="shared" si="258"/>
        <v>0</v>
      </c>
    </row>
    <row r="364" spans="1:65" s="759" customFormat="1" ht="21" customHeight="1">
      <c r="A364" s="1113" t="s">
        <v>1119</v>
      </c>
      <c r="B364" s="1174" t="s">
        <v>1679</v>
      </c>
      <c r="C364" s="1524">
        <v>13432916</v>
      </c>
      <c r="D364" s="1556" t="s">
        <v>498</v>
      </c>
      <c r="E364" s="1540" t="s">
        <v>20</v>
      </c>
      <c r="F364" s="1113" t="s">
        <v>496</v>
      </c>
      <c r="G364" s="1113" t="s">
        <v>596</v>
      </c>
      <c r="H364" s="1113" t="s">
        <v>596</v>
      </c>
      <c r="I364" s="1174" t="s">
        <v>2292</v>
      </c>
      <c r="J364" s="1113" t="s">
        <v>991</v>
      </c>
      <c r="K364" s="1476">
        <v>44311</v>
      </c>
      <c r="L364" s="1470" t="s">
        <v>1509</v>
      </c>
      <c r="M364" s="1468"/>
      <c r="N364" s="1113" t="s">
        <v>914</v>
      </c>
      <c r="O364" s="1113" t="s">
        <v>25</v>
      </c>
      <c r="P364" s="1134" t="s">
        <v>63</v>
      </c>
      <c r="Q364" s="1113" t="s">
        <v>25</v>
      </c>
      <c r="R364" s="1119">
        <f>VLOOKUP($G$9:$G$816,TABULADOR!$D$6:$E$41,2,0)</f>
        <v>8.484</v>
      </c>
      <c r="S364" s="1120">
        <f t="shared" si="246"/>
        <v>0</v>
      </c>
      <c r="T364" s="1120">
        <v>0</v>
      </c>
      <c r="U364" s="1121">
        <f t="shared" si="247"/>
        <v>0</v>
      </c>
      <c r="V364" s="1122">
        <f>VLOOKUP($U364,TABULADOR!$A$51:$B$74,2)</f>
        <v>0</v>
      </c>
      <c r="W364" s="1148">
        <v>0</v>
      </c>
      <c r="X364" s="1123">
        <v>0</v>
      </c>
      <c r="Y364" s="1124">
        <v>0</v>
      </c>
      <c r="Z364" s="1511">
        <v>15</v>
      </c>
      <c r="AA364" s="1126">
        <f t="shared" si="231"/>
        <v>4.24</v>
      </c>
      <c r="AB364" s="1126">
        <f t="shared" si="232"/>
        <v>0</v>
      </c>
      <c r="AC364" s="1126">
        <f t="shared" si="233"/>
        <v>0</v>
      </c>
      <c r="AD364" s="1126">
        <f>VLOOKUP($H$9:$H$1807,TABULADOR!$D$6:$E$41,2,0)-VLOOKUP($G$9:$G$1807,TABULADOR!$D$6:$E$41,2,0)</f>
        <v>0</v>
      </c>
      <c r="AE364" s="1126">
        <f>ROUND((TABULADOR!$D$67)*(GLOBAL!$Y364)/2,)</f>
        <v>0</v>
      </c>
      <c r="AF364" s="1126">
        <f>ROUND(((TABULADOR!$D$67)*(GLOBAL!$Y364)/2)*2,2)</f>
        <v>0</v>
      </c>
      <c r="AG364" s="1119"/>
      <c r="AH364" s="1127">
        <f t="shared" si="230"/>
        <v>4.24</v>
      </c>
      <c r="AI364" s="1119" t="b">
        <f t="shared" si="248"/>
        <v>0</v>
      </c>
      <c r="AJ364" s="1126">
        <v>0</v>
      </c>
      <c r="AK364" s="1126">
        <v>11.5</v>
      </c>
      <c r="AL364" s="1126"/>
      <c r="AM364" s="1126"/>
      <c r="AN364" s="1127"/>
      <c r="AO364" s="1127">
        <f t="shared" si="234"/>
        <v>0.16</v>
      </c>
      <c r="AP364" s="1127">
        <f t="shared" si="235"/>
        <v>0.04</v>
      </c>
      <c r="AQ364" s="1127">
        <f t="shared" si="236"/>
        <v>0.02</v>
      </c>
      <c r="AR364" s="1126">
        <f t="shared" si="237"/>
        <v>0.13</v>
      </c>
      <c r="AS364" s="1127">
        <f t="shared" si="238"/>
        <v>0.36</v>
      </c>
      <c r="AT364" s="1127">
        <f t="shared" si="239"/>
        <v>0.08</v>
      </c>
      <c r="AU364" s="1127">
        <f t="shared" si="240"/>
        <v>0.08</v>
      </c>
      <c r="AV364" s="1126">
        <f t="shared" si="241"/>
        <v>0.13</v>
      </c>
      <c r="AW364" s="1126">
        <f t="shared" si="242"/>
        <v>15.74</v>
      </c>
      <c r="AX364" s="1126">
        <f t="shared" si="243"/>
        <v>0.22</v>
      </c>
      <c r="AY364" s="1127"/>
      <c r="AZ364" s="1126">
        <f t="shared" si="244"/>
        <v>0.78</v>
      </c>
      <c r="BA364" s="1128">
        <f t="shared" si="245"/>
        <v>15.52</v>
      </c>
      <c r="BB364" s="1130"/>
      <c r="BC364" s="1130"/>
      <c r="BD364" s="1126">
        <f t="shared" si="249"/>
        <v>0</v>
      </c>
      <c r="BE364" s="1126">
        <f t="shared" si="250"/>
        <v>0</v>
      </c>
      <c r="BF364" s="1126">
        <f t="shared" si="251"/>
        <v>0</v>
      </c>
      <c r="BG364" s="1126">
        <f t="shared" si="252"/>
        <v>0</v>
      </c>
      <c r="BH364" s="1131">
        <f t="shared" si="253"/>
        <v>0</v>
      </c>
      <c r="BI364" s="1126">
        <f t="shared" si="254"/>
        <v>0</v>
      </c>
      <c r="BJ364" s="1126">
        <f t="shared" si="255"/>
        <v>0</v>
      </c>
      <c r="BK364" s="1126">
        <f t="shared" si="256"/>
        <v>0</v>
      </c>
      <c r="BL364" s="1126">
        <f t="shared" si="257"/>
        <v>0</v>
      </c>
      <c r="BM364" s="1131">
        <f t="shared" si="258"/>
        <v>0</v>
      </c>
    </row>
    <row r="365" spans="1:65" s="759" customFormat="1" ht="21" customHeight="1">
      <c r="A365" s="1113" t="s">
        <v>1119</v>
      </c>
      <c r="B365" s="1140" t="s">
        <v>970</v>
      </c>
      <c r="C365" s="1537">
        <v>11145383</v>
      </c>
      <c r="D365" s="1554" t="s">
        <v>2150</v>
      </c>
      <c r="E365" s="1540" t="s">
        <v>34</v>
      </c>
      <c r="F365" s="1234" t="s">
        <v>1683</v>
      </c>
      <c r="G365" s="1254" t="s">
        <v>44</v>
      </c>
      <c r="H365" s="1254" t="s">
        <v>27</v>
      </c>
      <c r="I365" s="1191" t="s">
        <v>1764</v>
      </c>
      <c r="J365" s="1174" t="s">
        <v>991</v>
      </c>
      <c r="K365" s="1476">
        <v>44470</v>
      </c>
      <c r="L365" s="1474" t="s">
        <v>2177</v>
      </c>
      <c r="M365" s="1468"/>
      <c r="N365" s="1113" t="s">
        <v>914</v>
      </c>
      <c r="O365" s="1254" t="s">
        <v>52</v>
      </c>
      <c r="P365" s="1194" t="s">
        <v>2345</v>
      </c>
      <c r="Q365" s="1254" t="s">
        <v>52</v>
      </c>
      <c r="R365" s="1119">
        <f>VLOOKUP($G$9:$G$816,TABULADOR!$D$6:$E$41,2,0)</f>
        <v>11.76</v>
      </c>
      <c r="S365" s="1120">
        <f t="shared" si="246"/>
        <v>0</v>
      </c>
      <c r="T365" s="1120">
        <v>9</v>
      </c>
      <c r="U365" s="1121">
        <f t="shared" si="247"/>
        <v>9</v>
      </c>
      <c r="V365" s="1122">
        <f>VLOOKUP($U365,TABULADOR!$A$51:$B$74,2)</f>
        <v>0.2</v>
      </c>
      <c r="W365" s="1148">
        <v>0.2</v>
      </c>
      <c r="X365" s="1123">
        <v>0</v>
      </c>
      <c r="Y365" s="1124">
        <v>0</v>
      </c>
      <c r="Z365" s="1511">
        <v>15</v>
      </c>
      <c r="AA365" s="1126">
        <f t="shared" si="231"/>
        <v>5.88</v>
      </c>
      <c r="AB365" s="1126">
        <f t="shared" si="232"/>
        <v>1.18</v>
      </c>
      <c r="AC365" s="1126">
        <f t="shared" si="233"/>
        <v>1.18</v>
      </c>
      <c r="AD365" s="1126">
        <f>VLOOKUP($H$9:$H$1807,TABULADOR!$D$6:$E$41,2,0)-VLOOKUP($G$9:$G$1807,TABULADOR!$D$6:$E$41,2,0)</f>
        <v>12.040000000000001</v>
      </c>
      <c r="AE365" s="1126">
        <f>ROUND((TABULADOR!$D$67)*(GLOBAL!$Y365)/2,)</f>
        <v>0</v>
      </c>
      <c r="AF365" s="1126">
        <f>ROUND(((TABULADOR!$D$67)*(GLOBAL!$Y365)/2)*2,2)</f>
        <v>0</v>
      </c>
      <c r="AG365" s="1119"/>
      <c r="AH365" s="1127">
        <f t="shared" si="230"/>
        <v>20.28</v>
      </c>
      <c r="AI365" s="1119" t="b">
        <f t="shared" si="248"/>
        <v>0</v>
      </c>
      <c r="AJ365" s="1126">
        <v>0</v>
      </c>
      <c r="AK365" s="1126">
        <v>11.5</v>
      </c>
      <c r="AL365" s="1126"/>
      <c r="AM365" s="1126"/>
      <c r="AN365" s="1127"/>
      <c r="AO365" s="1127">
        <f t="shared" si="234"/>
        <v>0.75</v>
      </c>
      <c r="AP365" s="1127">
        <f t="shared" si="235"/>
        <v>0.2</v>
      </c>
      <c r="AQ365" s="1127">
        <f t="shared" si="236"/>
        <v>0.09</v>
      </c>
      <c r="AR365" s="1126">
        <f t="shared" si="237"/>
        <v>0.61</v>
      </c>
      <c r="AS365" s="1127">
        <f t="shared" si="238"/>
        <v>1.69</v>
      </c>
      <c r="AT365" s="1127">
        <f t="shared" si="239"/>
        <v>0.41</v>
      </c>
      <c r="AU365" s="1127">
        <f t="shared" si="240"/>
        <v>0.36</v>
      </c>
      <c r="AV365" s="1126">
        <f t="shared" si="241"/>
        <v>0.61</v>
      </c>
      <c r="AW365" s="1126">
        <f t="shared" si="242"/>
        <v>31.78</v>
      </c>
      <c r="AX365" s="1126">
        <f t="shared" si="243"/>
        <v>1.04</v>
      </c>
      <c r="AY365" s="1127"/>
      <c r="AZ365" s="1126">
        <f t="shared" si="244"/>
        <v>3.68</v>
      </c>
      <c r="BA365" s="1128">
        <f t="shared" si="245"/>
        <v>30.74</v>
      </c>
      <c r="BB365" s="1130"/>
      <c r="BC365" s="1130"/>
      <c r="BD365" s="1126">
        <f t="shared" si="249"/>
        <v>0</v>
      </c>
      <c r="BE365" s="1126">
        <f t="shared" si="250"/>
        <v>0</v>
      </c>
      <c r="BF365" s="1126">
        <f t="shared" si="251"/>
        <v>0</v>
      </c>
      <c r="BG365" s="1126">
        <f t="shared" si="252"/>
        <v>0</v>
      </c>
      <c r="BH365" s="1131">
        <f t="shared" si="253"/>
        <v>0</v>
      </c>
      <c r="BI365" s="1126">
        <f t="shared" si="254"/>
        <v>0</v>
      </c>
      <c r="BJ365" s="1126">
        <f t="shared" si="255"/>
        <v>0</v>
      </c>
      <c r="BK365" s="1126">
        <f t="shared" si="256"/>
        <v>0</v>
      </c>
      <c r="BL365" s="1126">
        <f t="shared" si="257"/>
        <v>0</v>
      </c>
      <c r="BM365" s="1131">
        <f t="shared" si="258"/>
        <v>0</v>
      </c>
    </row>
    <row r="366" spans="1:65" s="759" customFormat="1" ht="21" customHeight="1">
      <c r="A366" s="1113" t="s">
        <v>1119</v>
      </c>
      <c r="B366" s="1174" t="s">
        <v>1679</v>
      </c>
      <c r="C366" s="1537">
        <v>12439000</v>
      </c>
      <c r="D366" s="1554" t="s">
        <v>2151</v>
      </c>
      <c r="E366" s="1540" t="s">
        <v>20</v>
      </c>
      <c r="F366" s="1254" t="s">
        <v>304</v>
      </c>
      <c r="G366" s="1254" t="s">
        <v>433</v>
      </c>
      <c r="H366" s="1254" t="s">
        <v>433</v>
      </c>
      <c r="I366" s="1191" t="s">
        <v>22</v>
      </c>
      <c r="J366" s="1113" t="s">
        <v>991</v>
      </c>
      <c r="K366" s="1476">
        <v>44480</v>
      </c>
      <c r="L366" s="1474" t="s">
        <v>2176</v>
      </c>
      <c r="M366" s="1468"/>
      <c r="N366" s="1113" t="s">
        <v>914</v>
      </c>
      <c r="O366" s="1254" t="s">
        <v>1714</v>
      </c>
      <c r="P366" s="1134" t="s">
        <v>63</v>
      </c>
      <c r="Q366" s="1254" t="s">
        <v>25</v>
      </c>
      <c r="R366" s="1119">
        <f>VLOOKUP($G$9:$G$816,TABULADOR!$D$6:$E$41,2,0)</f>
        <v>9.968</v>
      </c>
      <c r="S366" s="1120">
        <f t="shared" si="246"/>
        <v>0</v>
      </c>
      <c r="T366" s="1120">
        <v>0</v>
      </c>
      <c r="U366" s="1121">
        <f t="shared" si="247"/>
        <v>0</v>
      </c>
      <c r="V366" s="1122">
        <f>VLOOKUP($U366,TABULADOR!$A$51:$B$74,2)</f>
        <v>0</v>
      </c>
      <c r="W366" s="1148">
        <v>0</v>
      </c>
      <c r="X366" s="1123">
        <v>2</v>
      </c>
      <c r="Y366" s="1124">
        <v>2</v>
      </c>
      <c r="Z366" s="1511">
        <v>15</v>
      </c>
      <c r="AA366" s="1126">
        <f t="shared" si="231"/>
        <v>4.9800000000000004</v>
      </c>
      <c r="AB366" s="1126">
        <f t="shared" si="232"/>
        <v>0</v>
      </c>
      <c r="AC366" s="1126">
        <f t="shared" si="233"/>
        <v>0</v>
      </c>
      <c r="AD366" s="1126">
        <f>VLOOKUP($H$9:$H$1807,TABULADOR!$D$6:$E$41,2,0)-VLOOKUP($G$9:$G$1807,TABULADOR!$D$6:$E$41,2,0)</f>
        <v>0</v>
      </c>
      <c r="AE366" s="1126">
        <f>ROUND((TABULADOR!$D$67)*(GLOBAL!$Y366)/2,)</f>
        <v>2</v>
      </c>
      <c r="AF366" s="1126">
        <f>ROUND(((TABULADOR!$D$67)*(GLOBAL!$Y366)/2)*2,2)</f>
        <v>3.5</v>
      </c>
      <c r="AG366" s="1119"/>
      <c r="AH366" s="1127">
        <f t="shared" si="230"/>
        <v>6.98</v>
      </c>
      <c r="AI366" s="1119" t="b">
        <f t="shared" si="248"/>
        <v>0</v>
      </c>
      <c r="AJ366" s="1126">
        <v>0</v>
      </c>
      <c r="AK366" s="1126">
        <v>11.5</v>
      </c>
      <c r="AL366" s="1126"/>
      <c r="AM366" s="1126"/>
      <c r="AN366" s="1127"/>
      <c r="AO366" s="1127">
        <f t="shared" si="234"/>
        <v>0.26</v>
      </c>
      <c r="AP366" s="1127">
        <f t="shared" si="235"/>
        <v>7.0000000000000007E-2</v>
      </c>
      <c r="AQ366" s="1127">
        <f t="shared" si="236"/>
        <v>0.03</v>
      </c>
      <c r="AR366" s="1126">
        <f t="shared" si="237"/>
        <v>0.21</v>
      </c>
      <c r="AS366" s="1127">
        <f t="shared" si="238"/>
        <v>0.59</v>
      </c>
      <c r="AT366" s="1127">
        <f t="shared" si="239"/>
        <v>0.14000000000000001</v>
      </c>
      <c r="AU366" s="1127">
        <f t="shared" si="240"/>
        <v>0.12</v>
      </c>
      <c r="AV366" s="1126">
        <f t="shared" si="241"/>
        <v>0.21</v>
      </c>
      <c r="AW366" s="1126">
        <f t="shared" si="242"/>
        <v>21.98</v>
      </c>
      <c r="AX366" s="1126">
        <f t="shared" si="243"/>
        <v>0.36</v>
      </c>
      <c r="AY366" s="1127"/>
      <c r="AZ366" s="1126">
        <f t="shared" si="244"/>
        <v>1.27</v>
      </c>
      <c r="BA366" s="1128">
        <f t="shared" si="245"/>
        <v>21.62</v>
      </c>
      <c r="BB366" s="1130"/>
      <c r="BC366" s="1130"/>
      <c r="BD366" s="1126">
        <f t="shared" si="249"/>
        <v>0</v>
      </c>
      <c r="BE366" s="1126">
        <f t="shared" si="250"/>
        <v>0</v>
      </c>
      <c r="BF366" s="1126">
        <f t="shared" si="251"/>
        <v>0</v>
      </c>
      <c r="BG366" s="1126">
        <f t="shared" si="252"/>
        <v>0</v>
      </c>
      <c r="BH366" s="1131">
        <f t="shared" si="253"/>
        <v>0</v>
      </c>
      <c r="BI366" s="1126">
        <f t="shared" si="254"/>
        <v>0</v>
      </c>
      <c r="BJ366" s="1126">
        <f t="shared" si="255"/>
        <v>0</v>
      </c>
      <c r="BK366" s="1126">
        <f t="shared" si="256"/>
        <v>0</v>
      </c>
      <c r="BL366" s="1126">
        <f t="shared" si="257"/>
        <v>0</v>
      </c>
      <c r="BM366" s="1131">
        <f t="shared" si="258"/>
        <v>0</v>
      </c>
    </row>
    <row r="367" spans="1:65" s="759" customFormat="1" ht="21" customHeight="1">
      <c r="A367" s="1113" t="s">
        <v>1119</v>
      </c>
      <c r="B367" s="1140" t="s">
        <v>970</v>
      </c>
      <c r="C367" s="1537">
        <v>16413810</v>
      </c>
      <c r="D367" s="1554" t="s">
        <v>2153</v>
      </c>
      <c r="E367" s="1540" t="s">
        <v>34</v>
      </c>
      <c r="F367" s="1254" t="s">
        <v>208</v>
      </c>
      <c r="G367" s="1254" t="s">
        <v>27</v>
      </c>
      <c r="H367" s="1254" t="s">
        <v>27</v>
      </c>
      <c r="I367" s="1249" t="s">
        <v>1824</v>
      </c>
      <c r="J367" s="1174" t="s">
        <v>991</v>
      </c>
      <c r="K367" s="1476">
        <v>44473</v>
      </c>
      <c r="L367" s="1474" t="s">
        <v>2171</v>
      </c>
      <c r="M367" s="1468"/>
      <c r="N367" s="1113" t="s">
        <v>914</v>
      </c>
      <c r="O367" s="1254" t="s">
        <v>52</v>
      </c>
      <c r="P367" s="1134" t="s">
        <v>63</v>
      </c>
      <c r="Q367" s="1254" t="s">
        <v>52</v>
      </c>
      <c r="R367" s="1119">
        <f>VLOOKUP($G$9:$G$816,TABULADOR!$D$6:$E$41,2,0)</f>
        <v>23.8</v>
      </c>
      <c r="S367" s="1120">
        <f t="shared" si="246"/>
        <v>0</v>
      </c>
      <c r="T367" s="1120">
        <v>0</v>
      </c>
      <c r="U367" s="1121">
        <f t="shared" si="247"/>
        <v>0</v>
      </c>
      <c r="V367" s="1122">
        <f>VLOOKUP($U367,TABULADOR!$A$51:$B$74,2)</f>
        <v>0</v>
      </c>
      <c r="W367" s="1148">
        <v>0</v>
      </c>
      <c r="X367" s="1123">
        <v>0</v>
      </c>
      <c r="Y367" s="1124">
        <v>0</v>
      </c>
      <c r="Z367" s="1511">
        <v>15</v>
      </c>
      <c r="AA367" s="1126">
        <f t="shared" si="231"/>
        <v>11.9</v>
      </c>
      <c r="AB367" s="1126">
        <f t="shared" si="232"/>
        <v>0</v>
      </c>
      <c r="AC367" s="1126">
        <f t="shared" si="233"/>
        <v>0</v>
      </c>
      <c r="AD367" s="1126">
        <f>VLOOKUP($H$9:$H$1807,TABULADOR!$D$6:$E$41,2,0)-VLOOKUP($G$9:$G$1807,TABULADOR!$D$6:$E$41,2,0)</f>
        <v>0</v>
      </c>
      <c r="AE367" s="1126">
        <f>ROUND((TABULADOR!$D$67)*(GLOBAL!$Y367)/2,)</f>
        <v>0</v>
      </c>
      <c r="AF367" s="1126">
        <f>ROUND(((TABULADOR!$D$67)*(GLOBAL!$Y367)/2)*2,2)</f>
        <v>0</v>
      </c>
      <c r="AG367" s="1119"/>
      <c r="AH367" s="1127">
        <f t="shared" si="230"/>
        <v>11.9</v>
      </c>
      <c r="AI367" s="1119" t="b">
        <f t="shared" si="248"/>
        <v>0</v>
      </c>
      <c r="AJ367" s="1126">
        <v>0</v>
      </c>
      <c r="AK367" s="1126">
        <v>11.5</v>
      </c>
      <c r="AL367" s="1126"/>
      <c r="AM367" s="1126"/>
      <c r="AN367" s="1127"/>
      <c r="AO367" s="1127">
        <f t="shared" si="234"/>
        <v>0.44</v>
      </c>
      <c r="AP367" s="1127">
        <f t="shared" si="235"/>
        <v>0.12</v>
      </c>
      <c r="AQ367" s="1127">
        <f t="shared" si="236"/>
        <v>0.05</v>
      </c>
      <c r="AR367" s="1126">
        <f t="shared" si="237"/>
        <v>0.36</v>
      </c>
      <c r="AS367" s="1127">
        <f t="shared" si="238"/>
        <v>0.99</v>
      </c>
      <c r="AT367" s="1127">
        <f t="shared" si="239"/>
        <v>0.24</v>
      </c>
      <c r="AU367" s="1127">
        <f t="shared" si="240"/>
        <v>0.2</v>
      </c>
      <c r="AV367" s="1126">
        <f t="shared" si="241"/>
        <v>0.36</v>
      </c>
      <c r="AW367" s="1126">
        <f t="shared" si="242"/>
        <v>23.4</v>
      </c>
      <c r="AX367" s="1126">
        <f t="shared" si="243"/>
        <v>0.61</v>
      </c>
      <c r="AY367" s="1127"/>
      <c r="AZ367" s="1126">
        <f t="shared" si="244"/>
        <v>2.15</v>
      </c>
      <c r="BA367" s="1128">
        <f t="shared" si="245"/>
        <v>22.79</v>
      </c>
      <c r="BB367" s="1130"/>
      <c r="BC367" s="1130"/>
      <c r="BD367" s="1126">
        <f t="shared" si="249"/>
        <v>0</v>
      </c>
      <c r="BE367" s="1126">
        <f t="shared" si="250"/>
        <v>0</v>
      </c>
      <c r="BF367" s="1126">
        <f t="shared" si="251"/>
        <v>0</v>
      </c>
      <c r="BG367" s="1126">
        <f t="shared" si="252"/>
        <v>0</v>
      </c>
      <c r="BH367" s="1131">
        <f t="shared" si="253"/>
        <v>0</v>
      </c>
      <c r="BI367" s="1126">
        <f t="shared" si="254"/>
        <v>0</v>
      </c>
      <c r="BJ367" s="1126">
        <f t="shared" si="255"/>
        <v>0</v>
      </c>
      <c r="BK367" s="1126">
        <f t="shared" si="256"/>
        <v>0</v>
      </c>
      <c r="BL367" s="1126">
        <f t="shared" si="257"/>
        <v>0</v>
      </c>
      <c r="BM367" s="1131">
        <f t="shared" si="258"/>
        <v>0</v>
      </c>
    </row>
    <row r="368" spans="1:65" s="759" customFormat="1" ht="21" customHeight="1">
      <c r="A368" s="1113" t="s">
        <v>1119</v>
      </c>
      <c r="B368" s="1140" t="s">
        <v>970</v>
      </c>
      <c r="C368" s="1537">
        <v>16510356</v>
      </c>
      <c r="D368" s="1554" t="s">
        <v>2154</v>
      </c>
      <c r="E368" s="1540" t="s">
        <v>20</v>
      </c>
      <c r="F368" s="1254" t="s">
        <v>158</v>
      </c>
      <c r="G368" s="1254" t="s">
        <v>27</v>
      </c>
      <c r="H368" s="1254" t="s">
        <v>27</v>
      </c>
      <c r="I368" s="1191" t="s">
        <v>1766</v>
      </c>
      <c r="J368" s="1174" t="s">
        <v>991</v>
      </c>
      <c r="K368" s="1476">
        <v>44470</v>
      </c>
      <c r="L368" s="1482" t="s">
        <v>2360</v>
      </c>
      <c r="M368" s="1468"/>
      <c r="N368" s="1113" t="s">
        <v>914</v>
      </c>
      <c r="O368" s="1254" t="s">
        <v>62</v>
      </c>
      <c r="P368" s="1194" t="s">
        <v>477</v>
      </c>
      <c r="Q368" s="1254" t="s">
        <v>62</v>
      </c>
      <c r="R368" s="1119">
        <f>VLOOKUP($G$9:$G$816,TABULADOR!$D$6:$E$41,2,0)</f>
        <v>23.8</v>
      </c>
      <c r="S368" s="1120">
        <f t="shared" si="246"/>
        <v>0</v>
      </c>
      <c r="T368" s="1120">
        <v>0</v>
      </c>
      <c r="U368" s="1121">
        <f t="shared" si="247"/>
        <v>0</v>
      </c>
      <c r="V368" s="1122">
        <f>VLOOKUP($U368,TABULADOR!$A$51:$B$74,2)</f>
        <v>0</v>
      </c>
      <c r="W368" s="1148">
        <v>0.3</v>
      </c>
      <c r="X368" s="1123">
        <v>2</v>
      </c>
      <c r="Y368" s="1124">
        <v>2</v>
      </c>
      <c r="Z368" s="1511">
        <v>15</v>
      </c>
      <c r="AA368" s="1126">
        <f t="shared" si="231"/>
        <v>11.9</v>
      </c>
      <c r="AB368" s="1126">
        <f t="shared" si="232"/>
        <v>3.57</v>
      </c>
      <c r="AC368" s="1126">
        <f t="shared" si="233"/>
        <v>0</v>
      </c>
      <c r="AD368" s="1126">
        <f>VLOOKUP($H$9:$H$1807,TABULADOR!$D$6:$E$41,2,0)-VLOOKUP($G$9:$G$1807,TABULADOR!$D$6:$E$41,2,0)</f>
        <v>0</v>
      </c>
      <c r="AE368" s="1126">
        <f>ROUND((TABULADOR!$D$67)*(GLOBAL!$Y368)/2,)</f>
        <v>2</v>
      </c>
      <c r="AF368" s="1126">
        <f>ROUND(((TABULADOR!$D$67)*(GLOBAL!$Y368)/2)*2,2)</f>
        <v>3.5</v>
      </c>
      <c r="AG368" s="1119"/>
      <c r="AH368" s="1127">
        <f t="shared" si="230"/>
        <v>17.47</v>
      </c>
      <c r="AI368" s="1119" t="b">
        <f t="shared" si="248"/>
        <v>0</v>
      </c>
      <c r="AJ368" s="1126">
        <v>0</v>
      </c>
      <c r="AK368" s="1126">
        <f>($AA368+$AB368+$AC368)*2/30*$Z368*TABULADOR!$D$70</f>
        <v>12.376000000000003</v>
      </c>
      <c r="AL368" s="1126"/>
      <c r="AM368" s="1126"/>
      <c r="AN368" s="1127"/>
      <c r="AO368" s="1127">
        <f t="shared" si="234"/>
        <v>0.65</v>
      </c>
      <c r="AP368" s="1127">
        <f t="shared" si="235"/>
        <v>0.17</v>
      </c>
      <c r="AQ368" s="1127">
        <f t="shared" si="236"/>
        <v>0.08</v>
      </c>
      <c r="AR368" s="1126">
        <f t="shared" si="237"/>
        <v>0.52</v>
      </c>
      <c r="AS368" s="1127">
        <f t="shared" si="238"/>
        <v>1.46</v>
      </c>
      <c r="AT368" s="1127">
        <f t="shared" si="239"/>
        <v>0.35</v>
      </c>
      <c r="AU368" s="1127">
        <f t="shared" si="240"/>
        <v>0.32</v>
      </c>
      <c r="AV368" s="1126">
        <f t="shared" si="241"/>
        <v>0.52</v>
      </c>
      <c r="AW368" s="1126">
        <f t="shared" si="242"/>
        <v>33.35</v>
      </c>
      <c r="AX368" s="1126">
        <f t="shared" si="243"/>
        <v>0.9</v>
      </c>
      <c r="AY368" s="1127"/>
      <c r="AZ368" s="1126">
        <f t="shared" si="244"/>
        <v>3.17</v>
      </c>
      <c r="BA368" s="1128">
        <f t="shared" si="245"/>
        <v>32.450000000000003</v>
      </c>
      <c r="BB368" s="1130"/>
      <c r="BC368" s="1130"/>
      <c r="BD368" s="1126">
        <f t="shared" si="249"/>
        <v>0</v>
      </c>
      <c r="BE368" s="1126">
        <f t="shared" si="250"/>
        <v>0</v>
      </c>
      <c r="BF368" s="1126">
        <f t="shared" si="251"/>
        <v>0</v>
      </c>
      <c r="BG368" s="1126">
        <f t="shared" si="252"/>
        <v>0</v>
      </c>
      <c r="BH368" s="1131">
        <f t="shared" si="253"/>
        <v>0</v>
      </c>
      <c r="BI368" s="1126">
        <f t="shared" si="254"/>
        <v>0</v>
      </c>
      <c r="BJ368" s="1126">
        <f t="shared" si="255"/>
        <v>0</v>
      </c>
      <c r="BK368" s="1126">
        <f t="shared" si="256"/>
        <v>0</v>
      </c>
      <c r="BL368" s="1126">
        <f t="shared" si="257"/>
        <v>0</v>
      </c>
      <c r="BM368" s="1131">
        <f t="shared" si="258"/>
        <v>0</v>
      </c>
    </row>
    <row r="369" spans="1:65" s="759" customFormat="1" ht="21" customHeight="1">
      <c r="A369" s="1113" t="s">
        <v>1119</v>
      </c>
      <c r="B369" s="1140" t="s">
        <v>970</v>
      </c>
      <c r="C369" s="1537">
        <v>18539380</v>
      </c>
      <c r="D369" s="1554" t="s">
        <v>2155</v>
      </c>
      <c r="E369" s="1540" t="s">
        <v>20</v>
      </c>
      <c r="F369" s="1254" t="s">
        <v>2195</v>
      </c>
      <c r="G369" s="1254" t="s">
        <v>27</v>
      </c>
      <c r="H369" s="1254" t="s">
        <v>27</v>
      </c>
      <c r="I369" s="1249" t="s">
        <v>1702</v>
      </c>
      <c r="J369" s="1174" t="s">
        <v>991</v>
      </c>
      <c r="K369" s="1476">
        <v>44431</v>
      </c>
      <c r="L369" s="1482" t="s">
        <v>2252</v>
      </c>
      <c r="M369" s="1468"/>
      <c r="N369" s="1113" t="s">
        <v>914</v>
      </c>
      <c r="O369" s="1254" t="s">
        <v>128</v>
      </c>
      <c r="P369" s="1134" t="s">
        <v>63</v>
      </c>
      <c r="Q369" s="1254" t="s">
        <v>128</v>
      </c>
      <c r="R369" s="1119">
        <f>VLOOKUP($G$9:$G$816,TABULADOR!$D$6:$E$41,2,0)</f>
        <v>23.8</v>
      </c>
      <c r="S369" s="1120">
        <f t="shared" si="246"/>
        <v>0</v>
      </c>
      <c r="T369" s="1120">
        <v>0</v>
      </c>
      <c r="U369" s="1121">
        <f t="shared" si="247"/>
        <v>0</v>
      </c>
      <c r="V369" s="1122">
        <f>VLOOKUP($U369,TABULADOR!$A$51:$B$74,2)</f>
        <v>0</v>
      </c>
      <c r="W369" s="1148">
        <v>0</v>
      </c>
      <c r="X369" s="1123">
        <v>1</v>
      </c>
      <c r="Y369" s="1124">
        <v>1</v>
      </c>
      <c r="Z369" s="1511">
        <v>15</v>
      </c>
      <c r="AA369" s="1126">
        <f t="shared" si="231"/>
        <v>11.9</v>
      </c>
      <c r="AB369" s="1126">
        <f t="shared" si="232"/>
        <v>0</v>
      </c>
      <c r="AC369" s="1126">
        <f t="shared" si="233"/>
        <v>0</v>
      </c>
      <c r="AD369" s="1126">
        <f>VLOOKUP($H$9:$H$1807,TABULADOR!$D$6:$E$41,2,0)-VLOOKUP($G$9:$G$1807,TABULADOR!$D$6:$E$41,2,0)</f>
        <v>0</v>
      </c>
      <c r="AE369" s="1126">
        <f>ROUND((TABULADOR!$D$67)*(GLOBAL!$Y369)/2,)</f>
        <v>1</v>
      </c>
      <c r="AF369" s="1126">
        <f>ROUND(((TABULADOR!$D$67)*(GLOBAL!$Y369)/2)*2,2)</f>
        <v>1.75</v>
      </c>
      <c r="AG369" s="1119"/>
      <c r="AH369" s="1127">
        <f t="shared" si="230"/>
        <v>12.9</v>
      </c>
      <c r="AI369" s="1119" t="b">
        <f t="shared" si="248"/>
        <v>0</v>
      </c>
      <c r="AJ369" s="1126">
        <v>0</v>
      </c>
      <c r="AK369" s="1126">
        <v>11.5</v>
      </c>
      <c r="AL369" s="1126"/>
      <c r="AM369" s="1126"/>
      <c r="AN369" s="1127"/>
      <c r="AO369" s="1127">
        <f t="shared" si="234"/>
        <v>0.48</v>
      </c>
      <c r="AP369" s="1127">
        <f t="shared" si="235"/>
        <v>0.13</v>
      </c>
      <c r="AQ369" s="1127">
        <f t="shared" si="236"/>
        <v>0.06</v>
      </c>
      <c r="AR369" s="1126">
        <f t="shared" si="237"/>
        <v>0.39</v>
      </c>
      <c r="AS369" s="1127">
        <f t="shared" si="238"/>
        <v>1.08</v>
      </c>
      <c r="AT369" s="1127">
        <f t="shared" si="239"/>
        <v>0.26</v>
      </c>
      <c r="AU369" s="1127">
        <f t="shared" si="240"/>
        <v>0.24</v>
      </c>
      <c r="AV369" s="1126">
        <f t="shared" si="241"/>
        <v>0.39</v>
      </c>
      <c r="AW369" s="1126">
        <f t="shared" si="242"/>
        <v>26.15</v>
      </c>
      <c r="AX369" s="1126">
        <f t="shared" si="243"/>
        <v>0.67</v>
      </c>
      <c r="AY369" s="1127"/>
      <c r="AZ369" s="1126">
        <f t="shared" si="244"/>
        <v>2.36</v>
      </c>
      <c r="BA369" s="1128">
        <f t="shared" si="245"/>
        <v>25.48</v>
      </c>
      <c r="BB369" s="1130"/>
      <c r="BC369" s="1130"/>
      <c r="BD369" s="1126">
        <f t="shared" si="249"/>
        <v>0</v>
      </c>
      <c r="BE369" s="1126">
        <f t="shared" si="250"/>
        <v>0</v>
      </c>
      <c r="BF369" s="1126">
        <f t="shared" si="251"/>
        <v>0</v>
      </c>
      <c r="BG369" s="1126">
        <f t="shared" si="252"/>
        <v>0</v>
      </c>
      <c r="BH369" s="1131">
        <f t="shared" si="253"/>
        <v>0</v>
      </c>
      <c r="BI369" s="1126">
        <f t="shared" si="254"/>
        <v>0</v>
      </c>
      <c r="BJ369" s="1126">
        <f t="shared" si="255"/>
        <v>0</v>
      </c>
      <c r="BK369" s="1126">
        <f t="shared" si="256"/>
        <v>0</v>
      </c>
      <c r="BL369" s="1126">
        <f t="shared" si="257"/>
        <v>0</v>
      </c>
      <c r="BM369" s="1131">
        <f t="shared" si="258"/>
        <v>0</v>
      </c>
    </row>
    <row r="370" spans="1:65" s="759" customFormat="1" ht="21" customHeight="1">
      <c r="A370" s="1113" t="s">
        <v>1119</v>
      </c>
      <c r="B370" s="1140" t="s">
        <v>970</v>
      </c>
      <c r="C370" s="1537">
        <v>18740434</v>
      </c>
      <c r="D370" s="1554" t="s">
        <v>2170</v>
      </c>
      <c r="E370" s="1540" t="s">
        <v>20</v>
      </c>
      <c r="F370" s="1254" t="s">
        <v>2194</v>
      </c>
      <c r="G370" s="1254" t="s">
        <v>27</v>
      </c>
      <c r="H370" s="1254" t="s">
        <v>27</v>
      </c>
      <c r="I370" s="1249" t="s">
        <v>1802</v>
      </c>
      <c r="J370" s="1174" t="s">
        <v>991</v>
      </c>
      <c r="K370" s="1476">
        <v>44431</v>
      </c>
      <c r="L370" s="1474" t="s">
        <v>2179</v>
      </c>
      <c r="M370" s="1468"/>
      <c r="N370" s="1113" t="s">
        <v>914</v>
      </c>
      <c r="O370" s="1254" t="s">
        <v>128</v>
      </c>
      <c r="P370" s="1134" t="s">
        <v>63</v>
      </c>
      <c r="Q370" s="1254" t="s">
        <v>128</v>
      </c>
      <c r="R370" s="1119">
        <f>VLOOKUP($G$9:$G$816,TABULADOR!$D$6:$E$41,2,0)</f>
        <v>23.8</v>
      </c>
      <c r="S370" s="1120">
        <f t="shared" si="246"/>
        <v>0</v>
      </c>
      <c r="T370" s="1120">
        <v>0</v>
      </c>
      <c r="U370" s="1121">
        <f t="shared" si="247"/>
        <v>0</v>
      </c>
      <c r="V370" s="1122">
        <f>VLOOKUP($U370,TABULADOR!$A$51:$B$74,2)</f>
        <v>0</v>
      </c>
      <c r="W370" s="1148">
        <v>0</v>
      </c>
      <c r="X370" s="1123">
        <v>0</v>
      </c>
      <c r="Y370" s="1124">
        <v>0</v>
      </c>
      <c r="Z370" s="1511">
        <v>15</v>
      </c>
      <c r="AA370" s="1126">
        <f t="shared" si="231"/>
        <v>11.9</v>
      </c>
      <c r="AB370" s="1126">
        <f t="shared" si="232"/>
        <v>0</v>
      </c>
      <c r="AC370" s="1126">
        <f t="shared" si="233"/>
        <v>0</v>
      </c>
      <c r="AD370" s="1126">
        <f>VLOOKUP($H$9:$H$1807,TABULADOR!$D$6:$E$41,2,0)-VLOOKUP($G$9:$G$1807,TABULADOR!$D$6:$E$41,2,0)</f>
        <v>0</v>
      </c>
      <c r="AE370" s="1126">
        <f>ROUND((TABULADOR!$D$67)*(GLOBAL!$Y370)/2,)</f>
        <v>0</v>
      </c>
      <c r="AF370" s="1126">
        <f>ROUND(((TABULADOR!$D$67)*(GLOBAL!$Y370)/2)*2,2)</f>
        <v>0</v>
      </c>
      <c r="AG370" s="1119"/>
      <c r="AH370" s="1127">
        <f t="shared" si="230"/>
        <v>11.9</v>
      </c>
      <c r="AI370" s="1119" t="b">
        <f t="shared" si="248"/>
        <v>0</v>
      </c>
      <c r="AJ370" s="1126">
        <v>0</v>
      </c>
      <c r="AK370" s="1126">
        <v>11.5</v>
      </c>
      <c r="AL370" s="1126"/>
      <c r="AM370" s="1126"/>
      <c r="AN370" s="1127"/>
      <c r="AO370" s="1127">
        <f t="shared" si="234"/>
        <v>0.44</v>
      </c>
      <c r="AP370" s="1127">
        <f t="shared" si="235"/>
        <v>0.12</v>
      </c>
      <c r="AQ370" s="1127">
        <f t="shared" si="236"/>
        <v>0.05</v>
      </c>
      <c r="AR370" s="1126">
        <f t="shared" si="237"/>
        <v>0.36</v>
      </c>
      <c r="AS370" s="1127">
        <f t="shared" si="238"/>
        <v>0.99</v>
      </c>
      <c r="AT370" s="1127">
        <f t="shared" si="239"/>
        <v>0.24</v>
      </c>
      <c r="AU370" s="1127">
        <f t="shared" si="240"/>
        <v>0.2</v>
      </c>
      <c r="AV370" s="1126">
        <f t="shared" si="241"/>
        <v>0.36</v>
      </c>
      <c r="AW370" s="1126">
        <f t="shared" si="242"/>
        <v>23.4</v>
      </c>
      <c r="AX370" s="1126">
        <f t="shared" si="243"/>
        <v>0.61</v>
      </c>
      <c r="AY370" s="1127"/>
      <c r="AZ370" s="1126">
        <f t="shared" si="244"/>
        <v>2.15</v>
      </c>
      <c r="BA370" s="1128">
        <f t="shared" si="245"/>
        <v>22.79</v>
      </c>
      <c r="BB370" s="1130"/>
      <c r="BC370" s="1130"/>
      <c r="BD370" s="1126">
        <f t="shared" si="249"/>
        <v>0</v>
      </c>
      <c r="BE370" s="1126">
        <f t="shared" si="250"/>
        <v>0</v>
      </c>
      <c r="BF370" s="1126">
        <f t="shared" si="251"/>
        <v>0</v>
      </c>
      <c r="BG370" s="1126">
        <f t="shared" si="252"/>
        <v>0</v>
      </c>
      <c r="BH370" s="1131">
        <f t="shared" si="253"/>
        <v>0</v>
      </c>
      <c r="BI370" s="1126">
        <f t="shared" si="254"/>
        <v>0</v>
      </c>
      <c r="BJ370" s="1126">
        <f t="shared" si="255"/>
        <v>0</v>
      </c>
      <c r="BK370" s="1126">
        <f t="shared" si="256"/>
        <v>0</v>
      </c>
      <c r="BL370" s="1126">
        <f t="shared" si="257"/>
        <v>0</v>
      </c>
      <c r="BM370" s="1131">
        <f t="shared" si="258"/>
        <v>0</v>
      </c>
    </row>
    <row r="371" spans="1:65" s="759" customFormat="1" ht="21" customHeight="1">
      <c r="A371" s="1113" t="s">
        <v>1119</v>
      </c>
      <c r="B371" s="1140" t="s">
        <v>970</v>
      </c>
      <c r="C371" s="1537">
        <v>19288211</v>
      </c>
      <c r="D371" s="1554" t="s">
        <v>2156</v>
      </c>
      <c r="E371" s="1540" t="s">
        <v>34</v>
      </c>
      <c r="F371" s="1254" t="s">
        <v>2196</v>
      </c>
      <c r="G371" s="1254" t="s">
        <v>59</v>
      </c>
      <c r="H371" s="1254" t="s">
        <v>59</v>
      </c>
      <c r="I371" s="1191" t="s">
        <v>2138</v>
      </c>
      <c r="J371" s="1174" t="s">
        <v>991</v>
      </c>
      <c r="K371" s="1476">
        <v>44473</v>
      </c>
      <c r="L371" s="1474" t="s">
        <v>2180</v>
      </c>
      <c r="M371" s="1468"/>
      <c r="N371" s="1113" t="s">
        <v>914</v>
      </c>
      <c r="O371" s="1254" t="s">
        <v>1714</v>
      </c>
      <c r="P371" s="1254" t="s">
        <v>2197</v>
      </c>
      <c r="Q371" s="1254" t="s">
        <v>25</v>
      </c>
      <c r="R371" s="1119">
        <f>VLOOKUP($G$9:$G$816,TABULADOR!$D$6:$E$41,2,0)</f>
        <v>25.9</v>
      </c>
      <c r="S371" s="1120">
        <f t="shared" si="246"/>
        <v>0</v>
      </c>
      <c r="T371" s="1120">
        <v>0</v>
      </c>
      <c r="U371" s="1121">
        <f t="shared" si="247"/>
        <v>0</v>
      </c>
      <c r="V371" s="1122">
        <f>VLOOKUP($U371,TABULADOR!$A$51:$B$74,2)</f>
        <v>0</v>
      </c>
      <c r="W371" s="1148">
        <v>0.3</v>
      </c>
      <c r="X371" s="1123">
        <v>1</v>
      </c>
      <c r="Y371" s="1124">
        <v>1</v>
      </c>
      <c r="Z371" s="1511">
        <v>15</v>
      </c>
      <c r="AA371" s="1126">
        <f t="shared" si="231"/>
        <v>12.95</v>
      </c>
      <c r="AB371" s="1126">
        <f t="shared" si="232"/>
        <v>3.89</v>
      </c>
      <c r="AC371" s="1126">
        <f t="shared" si="233"/>
        <v>0</v>
      </c>
      <c r="AD371" s="1126">
        <f>VLOOKUP($H$9:$H$1807,TABULADOR!$D$6:$E$41,2,0)-VLOOKUP($G$9:$G$1807,TABULADOR!$D$6:$E$41,2,0)</f>
        <v>0</v>
      </c>
      <c r="AE371" s="1126">
        <f>ROUND((TABULADOR!$D$67)*(GLOBAL!$Y371)/2,)</f>
        <v>1</v>
      </c>
      <c r="AF371" s="1126">
        <f>ROUND(((TABULADOR!$D$67)*(GLOBAL!$Y371)/2)*2,2)</f>
        <v>1.75</v>
      </c>
      <c r="AG371" s="1119"/>
      <c r="AH371" s="1127">
        <f t="shared" si="230"/>
        <v>17.84</v>
      </c>
      <c r="AI371" s="1119" t="b">
        <f t="shared" si="248"/>
        <v>0</v>
      </c>
      <c r="AJ371" s="1126">
        <v>0</v>
      </c>
      <c r="AK371" s="1126">
        <f>($AA371+$AB371+$AC371)*2/30*$Z371*TABULADOR!$D$70</f>
        <v>13.472000000000001</v>
      </c>
      <c r="AL371" s="1126"/>
      <c r="AM371" s="1126"/>
      <c r="AN371" s="1127"/>
      <c r="AO371" s="1127">
        <f t="shared" si="234"/>
        <v>0.66</v>
      </c>
      <c r="AP371" s="1127">
        <f t="shared" si="235"/>
        <v>0.18</v>
      </c>
      <c r="AQ371" s="1127">
        <f t="shared" si="236"/>
        <v>0.08</v>
      </c>
      <c r="AR371" s="1126">
        <f t="shared" si="237"/>
        <v>0.54</v>
      </c>
      <c r="AS371" s="1127">
        <f t="shared" si="238"/>
        <v>1.49</v>
      </c>
      <c r="AT371" s="1127">
        <f t="shared" si="239"/>
        <v>0.36</v>
      </c>
      <c r="AU371" s="1127">
        <f t="shared" si="240"/>
        <v>0.32</v>
      </c>
      <c r="AV371" s="1126">
        <f t="shared" si="241"/>
        <v>0.54</v>
      </c>
      <c r="AW371" s="1126">
        <f t="shared" si="242"/>
        <v>33.06</v>
      </c>
      <c r="AX371" s="1126">
        <f t="shared" si="243"/>
        <v>0.92</v>
      </c>
      <c r="AY371" s="1127"/>
      <c r="AZ371" s="1126">
        <f t="shared" si="244"/>
        <v>3.25</v>
      </c>
      <c r="BA371" s="1128">
        <f t="shared" si="245"/>
        <v>32.14</v>
      </c>
      <c r="BB371" s="1130"/>
      <c r="BC371" s="1130"/>
      <c r="BD371" s="1126">
        <f t="shared" si="249"/>
        <v>0</v>
      </c>
      <c r="BE371" s="1126">
        <f t="shared" si="250"/>
        <v>0</v>
      </c>
      <c r="BF371" s="1126">
        <f t="shared" si="251"/>
        <v>0</v>
      </c>
      <c r="BG371" s="1126">
        <f t="shared" si="252"/>
        <v>0</v>
      </c>
      <c r="BH371" s="1131">
        <f t="shared" si="253"/>
        <v>0</v>
      </c>
      <c r="BI371" s="1126">
        <f t="shared" si="254"/>
        <v>0</v>
      </c>
      <c r="BJ371" s="1126">
        <f t="shared" si="255"/>
        <v>0</v>
      </c>
      <c r="BK371" s="1126">
        <f t="shared" si="256"/>
        <v>0</v>
      </c>
      <c r="BL371" s="1126">
        <f t="shared" si="257"/>
        <v>0</v>
      </c>
      <c r="BM371" s="1131">
        <f t="shared" si="258"/>
        <v>0</v>
      </c>
    </row>
    <row r="372" spans="1:65" s="759" customFormat="1" ht="21" customHeight="1">
      <c r="A372" s="1113" t="s">
        <v>1119</v>
      </c>
      <c r="B372" s="1174" t="s">
        <v>972</v>
      </c>
      <c r="C372" s="1537">
        <v>19373948</v>
      </c>
      <c r="D372" s="1554" t="s">
        <v>2157</v>
      </c>
      <c r="E372" s="1540" t="s">
        <v>20</v>
      </c>
      <c r="F372" s="1254" t="s">
        <v>104</v>
      </c>
      <c r="G372" s="1254" t="s">
        <v>146</v>
      </c>
      <c r="H372" s="1254" t="s">
        <v>146</v>
      </c>
      <c r="I372" s="1254" t="s">
        <v>22</v>
      </c>
      <c r="J372" s="1113" t="s">
        <v>991</v>
      </c>
      <c r="K372" s="1476">
        <v>44484</v>
      </c>
      <c r="L372" s="1474" t="s">
        <v>2181</v>
      </c>
      <c r="M372" s="1468"/>
      <c r="N372" s="1113" t="s">
        <v>914</v>
      </c>
      <c r="O372" s="1254" t="s">
        <v>1714</v>
      </c>
      <c r="P372" s="1134" t="s">
        <v>63</v>
      </c>
      <c r="Q372" s="1254" t="s">
        <v>25</v>
      </c>
      <c r="R372" s="1119">
        <f>VLOOKUP($G$9:$G$816,TABULADOR!$D$6:$E$41,2,0)</f>
        <v>7</v>
      </c>
      <c r="S372" s="1120">
        <f t="shared" si="246"/>
        <v>0</v>
      </c>
      <c r="T372" s="1120">
        <v>0</v>
      </c>
      <c r="U372" s="1121">
        <f t="shared" si="247"/>
        <v>0</v>
      </c>
      <c r="V372" s="1122">
        <f>VLOOKUP($U372,TABULADOR!$A$51:$B$74,2)</f>
        <v>0</v>
      </c>
      <c r="W372" s="1148">
        <v>0</v>
      </c>
      <c r="X372" s="1123">
        <v>2</v>
      </c>
      <c r="Y372" s="1124">
        <v>2</v>
      </c>
      <c r="Z372" s="1511">
        <v>15</v>
      </c>
      <c r="AA372" s="1126">
        <f t="shared" si="231"/>
        <v>3.5</v>
      </c>
      <c r="AB372" s="1126">
        <f t="shared" si="232"/>
        <v>0</v>
      </c>
      <c r="AC372" s="1126">
        <f t="shared" si="233"/>
        <v>0</v>
      </c>
      <c r="AD372" s="1126">
        <f>VLOOKUP($H$9:$H$1807,TABULADOR!$D$6:$E$41,2,0)-VLOOKUP($G$9:$G$1807,TABULADOR!$D$6:$E$41,2,0)</f>
        <v>0</v>
      </c>
      <c r="AE372" s="1126">
        <f>ROUND((TABULADOR!$D$67)*(GLOBAL!$Y372)/2,)</f>
        <v>2</v>
      </c>
      <c r="AF372" s="1126">
        <f>ROUND(((TABULADOR!$D$67)*(GLOBAL!$Y372)/2)*2,2)</f>
        <v>3.5</v>
      </c>
      <c r="AG372" s="1119"/>
      <c r="AH372" s="1127">
        <f t="shared" si="230"/>
        <v>5.5</v>
      </c>
      <c r="AI372" s="1119" t="b">
        <f t="shared" si="248"/>
        <v>0</v>
      </c>
      <c r="AJ372" s="1126">
        <v>0</v>
      </c>
      <c r="AK372" s="1126">
        <v>11.5</v>
      </c>
      <c r="AL372" s="1126"/>
      <c r="AM372" s="1126"/>
      <c r="AN372" s="1127"/>
      <c r="AO372" s="1127">
        <f t="shared" si="234"/>
        <v>0.2</v>
      </c>
      <c r="AP372" s="1127">
        <f t="shared" si="235"/>
        <v>0.06</v>
      </c>
      <c r="AQ372" s="1127">
        <f t="shared" si="236"/>
        <v>0.03</v>
      </c>
      <c r="AR372" s="1126">
        <f t="shared" si="237"/>
        <v>0.17</v>
      </c>
      <c r="AS372" s="1127">
        <f t="shared" si="238"/>
        <v>0.45</v>
      </c>
      <c r="AT372" s="1127">
        <f t="shared" si="239"/>
        <v>0.11</v>
      </c>
      <c r="AU372" s="1127">
        <f t="shared" si="240"/>
        <v>0.12</v>
      </c>
      <c r="AV372" s="1126">
        <f t="shared" si="241"/>
        <v>0.17</v>
      </c>
      <c r="AW372" s="1126">
        <f t="shared" si="242"/>
        <v>20.5</v>
      </c>
      <c r="AX372" s="1126">
        <f t="shared" si="243"/>
        <v>0.28999999999999998</v>
      </c>
      <c r="AY372" s="1127"/>
      <c r="AZ372" s="1126">
        <f t="shared" si="244"/>
        <v>1.02</v>
      </c>
      <c r="BA372" s="1128">
        <f t="shared" si="245"/>
        <v>20.21</v>
      </c>
      <c r="BB372" s="1130"/>
      <c r="BC372" s="1130"/>
      <c r="BD372" s="1126">
        <f t="shared" si="249"/>
        <v>0</v>
      </c>
      <c r="BE372" s="1126">
        <f t="shared" si="250"/>
        <v>0</v>
      </c>
      <c r="BF372" s="1126">
        <f t="shared" si="251"/>
        <v>0</v>
      </c>
      <c r="BG372" s="1126">
        <f t="shared" si="252"/>
        <v>0</v>
      </c>
      <c r="BH372" s="1131">
        <f t="shared" si="253"/>
        <v>0</v>
      </c>
      <c r="BI372" s="1126">
        <f t="shared" si="254"/>
        <v>0</v>
      </c>
      <c r="BJ372" s="1126">
        <f t="shared" si="255"/>
        <v>0</v>
      </c>
      <c r="BK372" s="1126">
        <f t="shared" si="256"/>
        <v>0</v>
      </c>
      <c r="BL372" s="1126">
        <f t="shared" si="257"/>
        <v>0</v>
      </c>
      <c r="BM372" s="1131">
        <f t="shared" si="258"/>
        <v>0</v>
      </c>
    </row>
    <row r="373" spans="1:65" s="759" customFormat="1" ht="21" customHeight="1">
      <c r="A373" s="1113" t="s">
        <v>1119</v>
      </c>
      <c r="B373" s="1174" t="s">
        <v>972</v>
      </c>
      <c r="C373" s="1537">
        <v>19411230</v>
      </c>
      <c r="D373" s="1554" t="s">
        <v>2158</v>
      </c>
      <c r="E373" s="1540" t="s">
        <v>34</v>
      </c>
      <c r="F373" s="1224" t="s">
        <v>104</v>
      </c>
      <c r="G373" s="1262" t="s">
        <v>526</v>
      </c>
      <c r="H373" s="1262" t="s">
        <v>526</v>
      </c>
      <c r="I373" s="1254" t="s">
        <v>229</v>
      </c>
      <c r="J373" s="1113" t="s">
        <v>991</v>
      </c>
      <c r="K373" s="1476">
        <v>44487</v>
      </c>
      <c r="L373" s="1474" t="s">
        <v>2182</v>
      </c>
      <c r="M373" s="1468"/>
      <c r="N373" s="1113" t="s">
        <v>914</v>
      </c>
      <c r="O373" s="1254" t="s">
        <v>184</v>
      </c>
      <c r="P373" s="1262" t="s">
        <v>2198</v>
      </c>
      <c r="Q373" s="1254" t="s">
        <v>184</v>
      </c>
      <c r="R373" s="1119">
        <f>VLOOKUP($G$9:$G$816,TABULADOR!$D$6:$E$41,2,0)</f>
        <v>18.2</v>
      </c>
      <c r="S373" s="1120">
        <f t="shared" si="246"/>
        <v>0</v>
      </c>
      <c r="T373" s="1120">
        <v>0</v>
      </c>
      <c r="U373" s="1121">
        <f t="shared" si="247"/>
        <v>0</v>
      </c>
      <c r="V373" s="1122">
        <f>VLOOKUP($U373,TABULADOR!$A$51:$B$74,2)</f>
        <v>0</v>
      </c>
      <c r="W373" s="1148">
        <v>0.3</v>
      </c>
      <c r="X373" s="1123">
        <v>1</v>
      </c>
      <c r="Y373" s="1124">
        <v>1</v>
      </c>
      <c r="Z373" s="1511">
        <v>15</v>
      </c>
      <c r="AA373" s="1126">
        <f t="shared" si="231"/>
        <v>9.1</v>
      </c>
      <c r="AB373" s="1126">
        <f t="shared" si="232"/>
        <v>2.73</v>
      </c>
      <c r="AC373" s="1126">
        <f t="shared" si="233"/>
        <v>0</v>
      </c>
      <c r="AD373" s="1126">
        <f>VLOOKUP($H$9:$H$1807,TABULADOR!$D$6:$E$41,2,0)-VLOOKUP($G$9:$G$1807,TABULADOR!$D$6:$E$41,2,0)</f>
        <v>0</v>
      </c>
      <c r="AE373" s="1126">
        <f>ROUND((TABULADOR!$D$67)*(GLOBAL!$Y373)/2,)</f>
        <v>1</v>
      </c>
      <c r="AF373" s="1126">
        <f>ROUND(((TABULADOR!$D$67)*(GLOBAL!$Y373)/2)*2,2)</f>
        <v>1.75</v>
      </c>
      <c r="AG373" s="1119"/>
      <c r="AH373" s="1127">
        <f t="shared" si="230"/>
        <v>12.83</v>
      </c>
      <c r="AI373" s="1119" t="b">
        <f t="shared" si="248"/>
        <v>0</v>
      </c>
      <c r="AJ373" s="1126">
        <v>0</v>
      </c>
      <c r="AK373" s="1126">
        <v>11.5</v>
      </c>
      <c r="AL373" s="1126"/>
      <c r="AM373" s="1126"/>
      <c r="AN373" s="1127"/>
      <c r="AO373" s="1127">
        <f t="shared" si="234"/>
        <v>0.47</v>
      </c>
      <c r="AP373" s="1127">
        <f t="shared" si="235"/>
        <v>0.13</v>
      </c>
      <c r="AQ373" s="1127">
        <f t="shared" si="236"/>
        <v>0.06</v>
      </c>
      <c r="AR373" s="1126">
        <f t="shared" si="237"/>
        <v>0.38</v>
      </c>
      <c r="AS373" s="1127">
        <f t="shared" si="238"/>
        <v>1.06</v>
      </c>
      <c r="AT373" s="1127">
        <f t="shared" si="239"/>
        <v>0.26</v>
      </c>
      <c r="AU373" s="1127">
        <f t="shared" si="240"/>
        <v>0.24</v>
      </c>
      <c r="AV373" s="1126">
        <f t="shared" si="241"/>
        <v>0.38</v>
      </c>
      <c r="AW373" s="1126">
        <f t="shared" si="242"/>
        <v>26.08</v>
      </c>
      <c r="AX373" s="1126">
        <f t="shared" si="243"/>
        <v>0.66</v>
      </c>
      <c r="AY373" s="1127"/>
      <c r="AZ373" s="1126">
        <f t="shared" si="244"/>
        <v>2.3199999999999998</v>
      </c>
      <c r="BA373" s="1128">
        <f t="shared" si="245"/>
        <v>25.42</v>
      </c>
      <c r="BB373" s="1130"/>
      <c r="BC373" s="1130"/>
      <c r="BD373" s="1126">
        <f t="shared" si="249"/>
        <v>0</v>
      </c>
      <c r="BE373" s="1126">
        <f t="shared" si="250"/>
        <v>0</v>
      </c>
      <c r="BF373" s="1126">
        <f t="shared" si="251"/>
        <v>0</v>
      </c>
      <c r="BG373" s="1126">
        <f t="shared" si="252"/>
        <v>0</v>
      </c>
      <c r="BH373" s="1131">
        <f t="shared" si="253"/>
        <v>0</v>
      </c>
      <c r="BI373" s="1126">
        <f t="shared" si="254"/>
        <v>0</v>
      </c>
      <c r="BJ373" s="1126">
        <f t="shared" si="255"/>
        <v>0</v>
      </c>
      <c r="BK373" s="1126">
        <f t="shared" si="256"/>
        <v>0</v>
      </c>
      <c r="BL373" s="1126">
        <f t="shared" si="257"/>
        <v>0</v>
      </c>
      <c r="BM373" s="1131">
        <f t="shared" si="258"/>
        <v>0</v>
      </c>
    </row>
    <row r="374" spans="1:65" s="759" customFormat="1" ht="21" customHeight="1">
      <c r="A374" s="1113" t="s">
        <v>1119</v>
      </c>
      <c r="B374" s="1140" t="s">
        <v>970</v>
      </c>
      <c r="C374" s="1537">
        <v>21118251</v>
      </c>
      <c r="D374" s="1554" t="s">
        <v>2159</v>
      </c>
      <c r="E374" s="1540" t="s">
        <v>34</v>
      </c>
      <c r="F374" s="1254" t="s">
        <v>208</v>
      </c>
      <c r="G374" s="1254" t="s">
        <v>27</v>
      </c>
      <c r="H374" s="1254" t="s">
        <v>27</v>
      </c>
      <c r="I374" s="1249" t="s">
        <v>1824</v>
      </c>
      <c r="J374" s="1174" t="s">
        <v>991</v>
      </c>
      <c r="K374" s="1476">
        <v>44480</v>
      </c>
      <c r="L374" s="1474" t="s">
        <v>2172</v>
      </c>
      <c r="M374" s="1468"/>
      <c r="N374" s="1113" t="s">
        <v>914</v>
      </c>
      <c r="O374" s="1254" t="s">
        <v>128</v>
      </c>
      <c r="P374" s="1254" t="s">
        <v>2328</v>
      </c>
      <c r="Q374" s="1254" t="s">
        <v>128</v>
      </c>
      <c r="R374" s="1119">
        <f>VLOOKUP($G$9:$G$816,TABULADOR!$D$6:$E$41,2,0)</f>
        <v>23.8</v>
      </c>
      <c r="S374" s="1120">
        <f t="shared" si="246"/>
        <v>0</v>
      </c>
      <c r="T374" s="1120">
        <v>0</v>
      </c>
      <c r="U374" s="1121">
        <f t="shared" si="247"/>
        <v>0</v>
      </c>
      <c r="V374" s="1122">
        <f>VLOOKUP($U374,TABULADOR!$A$51:$B$74,2)</f>
        <v>0</v>
      </c>
      <c r="W374" s="1148">
        <v>0.3</v>
      </c>
      <c r="X374" s="1123">
        <v>1</v>
      </c>
      <c r="Y374" s="1124">
        <v>1</v>
      </c>
      <c r="Z374" s="1511">
        <v>15</v>
      </c>
      <c r="AA374" s="1126">
        <f t="shared" si="231"/>
        <v>11.9</v>
      </c>
      <c r="AB374" s="1126">
        <f t="shared" si="232"/>
        <v>3.57</v>
      </c>
      <c r="AC374" s="1126">
        <f t="shared" si="233"/>
        <v>0</v>
      </c>
      <c r="AD374" s="1126">
        <f>VLOOKUP($H$9:$H$1807,TABULADOR!$D$6:$E$41,2,0)-VLOOKUP($G$9:$G$1807,TABULADOR!$D$6:$E$41,2,0)</f>
        <v>0</v>
      </c>
      <c r="AE374" s="1126">
        <f>ROUND((TABULADOR!$D$67)*(GLOBAL!$Y374)/2,)</f>
        <v>1</v>
      </c>
      <c r="AF374" s="1126">
        <f>ROUND(((TABULADOR!$D$67)*(GLOBAL!$Y374)/2)*2,2)</f>
        <v>1.75</v>
      </c>
      <c r="AG374" s="1119"/>
      <c r="AH374" s="1127">
        <f t="shared" si="230"/>
        <v>16.47</v>
      </c>
      <c r="AI374" s="1119" t="b">
        <f t="shared" si="248"/>
        <v>0</v>
      </c>
      <c r="AJ374" s="1126">
        <v>0</v>
      </c>
      <c r="AK374" s="1126">
        <f>($AA374+$AB374+$AC374)*2/30*$Z374*TABULADOR!$D$70</f>
        <v>12.376000000000003</v>
      </c>
      <c r="AL374" s="1126"/>
      <c r="AM374" s="1126"/>
      <c r="AN374" s="1127"/>
      <c r="AO374" s="1127">
        <f t="shared" si="234"/>
        <v>0.61</v>
      </c>
      <c r="AP374" s="1127">
        <f t="shared" si="235"/>
        <v>0.16</v>
      </c>
      <c r="AQ374" s="1127">
        <f t="shared" si="236"/>
        <v>0.08</v>
      </c>
      <c r="AR374" s="1126">
        <f t="shared" si="237"/>
        <v>0.49</v>
      </c>
      <c r="AS374" s="1127">
        <f t="shared" si="238"/>
        <v>1.37</v>
      </c>
      <c r="AT374" s="1127">
        <f t="shared" si="239"/>
        <v>0.33</v>
      </c>
      <c r="AU374" s="1127">
        <f t="shared" si="240"/>
        <v>0.32</v>
      </c>
      <c r="AV374" s="1126">
        <f t="shared" si="241"/>
        <v>0.49</v>
      </c>
      <c r="AW374" s="1126">
        <f t="shared" si="242"/>
        <v>30.6</v>
      </c>
      <c r="AX374" s="1126">
        <f t="shared" si="243"/>
        <v>0.85</v>
      </c>
      <c r="AY374" s="1127"/>
      <c r="AZ374" s="1126">
        <f t="shared" si="244"/>
        <v>3</v>
      </c>
      <c r="BA374" s="1128">
        <f t="shared" si="245"/>
        <v>29.75</v>
      </c>
      <c r="BB374" s="1130"/>
      <c r="BC374" s="1130"/>
      <c r="BD374" s="1126">
        <f t="shared" si="249"/>
        <v>0</v>
      </c>
      <c r="BE374" s="1126">
        <f t="shared" si="250"/>
        <v>0</v>
      </c>
      <c r="BF374" s="1126">
        <f t="shared" si="251"/>
        <v>0</v>
      </c>
      <c r="BG374" s="1126">
        <f t="shared" si="252"/>
        <v>0</v>
      </c>
      <c r="BH374" s="1131">
        <f t="shared" si="253"/>
        <v>0</v>
      </c>
      <c r="BI374" s="1126">
        <f t="shared" si="254"/>
        <v>0</v>
      </c>
      <c r="BJ374" s="1126">
        <f t="shared" si="255"/>
        <v>0</v>
      </c>
      <c r="BK374" s="1126">
        <f t="shared" si="256"/>
        <v>0</v>
      </c>
      <c r="BL374" s="1126">
        <f t="shared" si="257"/>
        <v>0</v>
      </c>
      <c r="BM374" s="1131">
        <f t="shared" si="258"/>
        <v>0</v>
      </c>
    </row>
    <row r="375" spans="1:65" s="759" customFormat="1" ht="21" customHeight="1">
      <c r="A375" s="1113" t="s">
        <v>1119</v>
      </c>
      <c r="B375" s="1140" t="s">
        <v>970</v>
      </c>
      <c r="C375" s="1537">
        <v>23107556</v>
      </c>
      <c r="D375" s="1554" t="s">
        <v>2161</v>
      </c>
      <c r="E375" s="1540" t="s">
        <v>34</v>
      </c>
      <c r="F375" s="1254" t="s">
        <v>2199</v>
      </c>
      <c r="G375" s="1254" t="s">
        <v>27</v>
      </c>
      <c r="H375" s="1254" t="s">
        <v>27</v>
      </c>
      <c r="I375" s="1191" t="s">
        <v>2138</v>
      </c>
      <c r="J375" s="1174" t="s">
        <v>991</v>
      </c>
      <c r="K375" s="1476">
        <v>44487</v>
      </c>
      <c r="L375" s="1474" t="s">
        <v>2183</v>
      </c>
      <c r="M375" s="1468"/>
      <c r="N375" s="1113" t="s">
        <v>914</v>
      </c>
      <c r="O375" s="1254" t="s">
        <v>1714</v>
      </c>
      <c r="P375" s="1134" t="s">
        <v>63</v>
      </c>
      <c r="Q375" s="1254" t="s">
        <v>25</v>
      </c>
      <c r="R375" s="1119">
        <f>VLOOKUP($G$9:$G$816,TABULADOR!$D$6:$E$41,2,0)</f>
        <v>23.8</v>
      </c>
      <c r="S375" s="1120">
        <f t="shared" si="246"/>
        <v>0</v>
      </c>
      <c r="T375" s="1120">
        <v>0</v>
      </c>
      <c r="U375" s="1121">
        <f t="shared" si="247"/>
        <v>0</v>
      </c>
      <c r="V375" s="1122">
        <f>VLOOKUP($U375,TABULADOR!$A$51:$B$74,2)</f>
        <v>0</v>
      </c>
      <c r="W375" s="1148">
        <v>0</v>
      </c>
      <c r="X375" s="1123">
        <v>1</v>
      </c>
      <c r="Y375" s="1124">
        <v>1</v>
      </c>
      <c r="Z375" s="1511">
        <v>15</v>
      </c>
      <c r="AA375" s="1126">
        <f t="shared" si="231"/>
        <v>11.9</v>
      </c>
      <c r="AB375" s="1126">
        <f t="shared" si="232"/>
        <v>0</v>
      </c>
      <c r="AC375" s="1126">
        <f t="shared" si="233"/>
        <v>0</v>
      </c>
      <c r="AD375" s="1126">
        <f>VLOOKUP($H$9:$H$1807,TABULADOR!$D$6:$E$41,2,0)-VLOOKUP($G$9:$G$1807,TABULADOR!$D$6:$E$41,2,0)</f>
        <v>0</v>
      </c>
      <c r="AE375" s="1126">
        <f>ROUND((TABULADOR!$D$67)*(GLOBAL!$Y375)/2,)</f>
        <v>1</v>
      </c>
      <c r="AF375" s="1126">
        <f>ROUND(((TABULADOR!$D$67)*(GLOBAL!$Y375)/2)*2,2)</f>
        <v>1.75</v>
      </c>
      <c r="AG375" s="1119"/>
      <c r="AH375" s="1127">
        <f t="shared" si="230"/>
        <v>12.9</v>
      </c>
      <c r="AI375" s="1119" t="b">
        <f t="shared" si="248"/>
        <v>0</v>
      </c>
      <c r="AJ375" s="1126">
        <v>0</v>
      </c>
      <c r="AK375" s="1126">
        <v>11.5</v>
      </c>
      <c r="AL375" s="1126"/>
      <c r="AM375" s="1126"/>
      <c r="AN375" s="1127"/>
      <c r="AO375" s="1127">
        <f t="shared" si="234"/>
        <v>0.48</v>
      </c>
      <c r="AP375" s="1127">
        <f t="shared" si="235"/>
        <v>0.13</v>
      </c>
      <c r="AQ375" s="1127">
        <f t="shared" si="236"/>
        <v>0.06</v>
      </c>
      <c r="AR375" s="1126">
        <f t="shared" si="237"/>
        <v>0.39</v>
      </c>
      <c r="AS375" s="1127">
        <f t="shared" si="238"/>
        <v>1.08</v>
      </c>
      <c r="AT375" s="1127">
        <f t="shared" si="239"/>
        <v>0.26</v>
      </c>
      <c r="AU375" s="1127">
        <f t="shared" si="240"/>
        <v>0.24</v>
      </c>
      <c r="AV375" s="1126">
        <f t="shared" si="241"/>
        <v>0.39</v>
      </c>
      <c r="AW375" s="1126">
        <f t="shared" si="242"/>
        <v>26.15</v>
      </c>
      <c r="AX375" s="1126">
        <f t="shared" si="243"/>
        <v>0.67</v>
      </c>
      <c r="AY375" s="1127"/>
      <c r="AZ375" s="1126">
        <f t="shared" si="244"/>
        <v>2.36</v>
      </c>
      <c r="BA375" s="1128">
        <f t="shared" si="245"/>
        <v>25.48</v>
      </c>
      <c r="BB375" s="1130"/>
      <c r="BC375" s="1130"/>
      <c r="BD375" s="1126">
        <f t="shared" si="249"/>
        <v>0</v>
      </c>
      <c r="BE375" s="1126">
        <f t="shared" si="250"/>
        <v>0</v>
      </c>
      <c r="BF375" s="1126">
        <f t="shared" si="251"/>
        <v>0</v>
      </c>
      <c r="BG375" s="1126">
        <f t="shared" si="252"/>
        <v>0</v>
      </c>
      <c r="BH375" s="1131">
        <f t="shared" si="253"/>
        <v>0</v>
      </c>
      <c r="BI375" s="1126">
        <f t="shared" si="254"/>
        <v>0</v>
      </c>
      <c r="BJ375" s="1126">
        <f t="shared" si="255"/>
        <v>0</v>
      </c>
      <c r="BK375" s="1126">
        <f t="shared" si="256"/>
        <v>0</v>
      </c>
      <c r="BL375" s="1126">
        <f t="shared" si="257"/>
        <v>0</v>
      </c>
      <c r="BM375" s="1131">
        <f t="shared" si="258"/>
        <v>0</v>
      </c>
    </row>
    <row r="376" spans="1:65" s="759" customFormat="1" ht="21" customHeight="1">
      <c r="A376" s="1113" t="s">
        <v>1119</v>
      </c>
      <c r="B376" s="1174" t="s">
        <v>1679</v>
      </c>
      <c r="C376" s="1537">
        <v>24281040</v>
      </c>
      <c r="D376" s="1554" t="s">
        <v>2162</v>
      </c>
      <c r="E376" s="1540" t="s">
        <v>20</v>
      </c>
      <c r="F376" s="1254" t="s">
        <v>289</v>
      </c>
      <c r="G376" s="1254" t="s">
        <v>596</v>
      </c>
      <c r="H376" s="1254" t="s">
        <v>596</v>
      </c>
      <c r="I376" s="1174" t="s">
        <v>2292</v>
      </c>
      <c r="J376" s="1113" t="s">
        <v>991</v>
      </c>
      <c r="K376" s="1476">
        <v>44482</v>
      </c>
      <c r="L376" s="1474" t="s">
        <v>2184</v>
      </c>
      <c r="M376" s="1468"/>
      <c r="N376" s="1113" t="s">
        <v>914</v>
      </c>
      <c r="O376" s="1254" t="s">
        <v>128</v>
      </c>
      <c r="P376" s="1134" t="s">
        <v>63</v>
      </c>
      <c r="Q376" s="1254" t="s">
        <v>128</v>
      </c>
      <c r="R376" s="1119">
        <f>VLOOKUP($G$9:$G$816,TABULADOR!$D$6:$E$41,2,0)</f>
        <v>8.484</v>
      </c>
      <c r="S376" s="1120">
        <f t="shared" si="246"/>
        <v>0</v>
      </c>
      <c r="T376" s="1120">
        <v>0</v>
      </c>
      <c r="U376" s="1121">
        <f t="shared" si="247"/>
        <v>0</v>
      </c>
      <c r="V376" s="1122">
        <f>VLOOKUP($U376,TABULADOR!$A$51:$B$74,2)</f>
        <v>0</v>
      </c>
      <c r="W376" s="1148">
        <v>0</v>
      </c>
      <c r="X376" s="1123">
        <v>0</v>
      </c>
      <c r="Y376" s="1124">
        <v>0</v>
      </c>
      <c r="Z376" s="1511">
        <v>15</v>
      </c>
      <c r="AA376" s="1126">
        <f t="shared" si="231"/>
        <v>4.24</v>
      </c>
      <c r="AB376" s="1126">
        <f t="shared" si="232"/>
        <v>0</v>
      </c>
      <c r="AC376" s="1126">
        <f t="shared" si="233"/>
        <v>0</v>
      </c>
      <c r="AD376" s="1126">
        <f>VLOOKUP($H$9:$H$1807,TABULADOR!$D$6:$E$41,2,0)-VLOOKUP($G$9:$G$1807,TABULADOR!$D$6:$E$41,2,0)</f>
        <v>0</v>
      </c>
      <c r="AE376" s="1126">
        <f>ROUND((TABULADOR!$D$67)*(GLOBAL!$Y376)/2,)</f>
        <v>0</v>
      </c>
      <c r="AF376" s="1126">
        <f>ROUND(((TABULADOR!$D$67)*(GLOBAL!$Y376)/2)*2,2)</f>
        <v>0</v>
      </c>
      <c r="AG376" s="1119"/>
      <c r="AH376" s="1127">
        <f t="shared" si="230"/>
        <v>4.24</v>
      </c>
      <c r="AI376" s="1119" t="b">
        <f t="shared" si="248"/>
        <v>0</v>
      </c>
      <c r="AJ376" s="1126">
        <v>0</v>
      </c>
      <c r="AK376" s="1126">
        <v>11.5</v>
      </c>
      <c r="AL376" s="1126"/>
      <c r="AM376" s="1126"/>
      <c r="AN376" s="1127"/>
      <c r="AO376" s="1127">
        <f t="shared" si="234"/>
        <v>0.16</v>
      </c>
      <c r="AP376" s="1127">
        <f t="shared" si="235"/>
        <v>0.04</v>
      </c>
      <c r="AQ376" s="1127">
        <f t="shared" si="236"/>
        <v>0.02</v>
      </c>
      <c r="AR376" s="1126">
        <f t="shared" si="237"/>
        <v>0.13</v>
      </c>
      <c r="AS376" s="1127">
        <f t="shared" si="238"/>
        <v>0.36</v>
      </c>
      <c r="AT376" s="1127">
        <f t="shared" si="239"/>
        <v>0.08</v>
      </c>
      <c r="AU376" s="1127">
        <f t="shared" si="240"/>
        <v>0.08</v>
      </c>
      <c r="AV376" s="1126">
        <f t="shared" si="241"/>
        <v>0.13</v>
      </c>
      <c r="AW376" s="1126">
        <f t="shared" si="242"/>
        <v>15.74</v>
      </c>
      <c r="AX376" s="1126">
        <f t="shared" si="243"/>
        <v>0.22</v>
      </c>
      <c r="AY376" s="1127"/>
      <c r="AZ376" s="1126">
        <f t="shared" si="244"/>
        <v>0.78</v>
      </c>
      <c r="BA376" s="1128">
        <f t="shared" si="245"/>
        <v>15.52</v>
      </c>
      <c r="BB376" s="1130"/>
      <c r="BC376" s="1130"/>
      <c r="BD376" s="1126">
        <f t="shared" si="249"/>
        <v>0</v>
      </c>
      <c r="BE376" s="1126">
        <f t="shared" si="250"/>
        <v>0</v>
      </c>
      <c r="BF376" s="1126">
        <f t="shared" si="251"/>
        <v>0</v>
      </c>
      <c r="BG376" s="1126">
        <f t="shared" si="252"/>
        <v>0</v>
      </c>
      <c r="BH376" s="1131">
        <f t="shared" si="253"/>
        <v>0</v>
      </c>
      <c r="BI376" s="1126">
        <f t="shared" si="254"/>
        <v>0</v>
      </c>
      <c r="BJ376" s="1126">
        <f t="shared" si="255"/>
        <v>0</v>
      </c>
      <c r="BK376" s="1126">
        <f t="shared" si="256"/>
        <v>0</v>
      </c>
      <c r="BL376" s="1126">
        <f t="shared" si="257"/>
        <v>0</v>
      </c>
      <c r="BM376" s="1131">
        <f t="shared" si="258"/>
        <v>0</v>
      </c>
    </row>
    <row r="377" spans="1:65" s="759" customFormat="1" ht="21" customHeight="1">
      <c r="A377" s="1113" t="s">
        <v>1119</v>
      </c>
      <c r="B377" s="1140" t="s">
        <v>970</v>
      </c>
      <c r="C377" s="1537">
        <v>25613512</v>
      </c>
      <c r="D377" s="1554" t="s">
        <v>2163</v>
      </c>
      <c r="E377" s="1540" t="s">
        <v>20</v>
      </c>
      <c r="F377" s="1254" t="s">
        <v>2200</v>
      </c>
      <c r="G377" s="1254" t="s">
        <v>59</v>
      </c>
      <c r="H377" s="1254" t="s">
        <v>59</v>
      </c>
      <c r="I377" s="1191" t="s">
        <v>1771</v>
      </c>
      <c r="J377" s="1174" t="s">
        <v>991</v>
      </c>
      <c r="K377" s="1476">
        <v>44487</v>
      </c>
      <c r="L377" s="1474" t="s">
        <v>2185</v>
      </c>
      <c r="M377" s="1468"/>
      <c r="N377" s="1113" t="s">
        <v>914</v>
      </c>
      <c r="O377" s="1254" t="s">
        <v>115</v>
      </c>
      <c r="P377" s="1134" t="s">
        <v>63</v>
      </c>
      <c r="Q377" s="1254" t="s">
        <v>115</v>
      </c>
      <c r="R377" s="1119">
        <f>VLOOKUP($G$9:$G$816,TABULADOR!$D$6:$E$41,2,0)</f>
        <v>25.9</v>
      </c>
      <c r="S377" s="1120">
        <f t="shared" si="246"/>
        <v>0</v>
      </c>
      <c r="T377" s="1120">
        <v>0</v>
      </c>
      <c r="U377" s="1121">
        <f t="shared" si="247"/>
        <v>0</v>
      </c>
      <c r="V377" s="1122">
        <f>VLOOKUP($U377,TABULADOR!$A$51:$B$74,2)</f>
        <v>0</v>
      </c>
      <c r="W377" s="1148">
        <v>0</v>
      </c>
      <c r="X377" s="1123">
        <v>0</v>
      </c>
      <c r="Y377" s="1124">
        <v>0</v>
      </c>
      <c r="Z377" s="1511">
        <v>15</v>
      </c>
      <c r="AA377" s="1126">
        <f t="shared" si="231"/>
        <v>12.95</v>
      </c>
      <c r="AB377" s="1126">
        <f t="shared" si="232"/>
        <v>0</v>
      </c>
      <c r="AC377" s="1126">
        <f t="shared" si="233"/>
        <v>0</v>
      </c>
      <c r="AD377" s="1126">
        <f>VLOOKUP($H$9:$H$1807,TABULADOR!$D$6:$E$41,2,0)-VLOOKUP($G$9:$G$1807,TABULADOR!$D$6:$E$41,2,0)</f>
        <v>0</v>
      </c>
      <c r="AE377" s="1126">
        <f>ROUND((TABULADOR!$D$67)*(GLOBAL!$Y377)/2,)</f>
        <v>0</v>
      </c>
      <c r="AF377" s="1126">
        <f>ROUND(((TABULADOR!$D$67)*(GLOBAL!$Y377)/2)*2,2)</f>
        <v>0</v>
      </c>
      <c r="AG377" s="1119"/>
      <c r="AH377" s="1127">
        <f t="shared" si="230"/>
        <v>12.95</v>
      </c>
      <c r="AI377" s="1119" t="b">
        <f t="shared" si="248"/>
        <v>0</v>
      </c>
      <c r="AJ377" s="1126">
        <v>0</v>
      </c>
      <c r="AK377" s="1126">
        <f>($AA377+$AB377+$AC377)*2/30*$Z377*TABULADOR!$D$70</f>
        <v>10.36</v>
      </c>
      <c r="AL377" s="1126"/>
      <c r="AM377" s="1126"/>
      <c r="AN377" s="1127"/>
      <c r="AO377" s="1127">
        <f t="shared" si="234"/>
        <v>0.48</v>
      </c>
      <c r="AP377" s="1127">
        <f t="shared" si="235"/>
        <v>0.13</v>
      </c>
      <c r="AQ377" s="1127">
        <f t="shared" si="236"/>
        <v>0.06</v>
      </c>
      <c r="AR377" s="1126">
        <f t="shared" si="237"/>
        <v>0.39</v>
      </c>
      <c r="AS377" s="1127">
        <f t="shared" si="238"/>
        <v>1.08</v>
      </c>
      <c r="AT377" s="1127">
        <f t="shared" si="239"/>
        <v>0.26</v>
      </c>
      <c r="AU377" s="1127">
        <f t="shared" si="240"/>
        <v>0.24</v>
      </c>
      <c r="AV377" s="1126">
        <f t="shared" si="241"/>
        <v>0.39</v>
      </c>
      <c r="AW377" s="1126">
        <f t="shared" si="242"/>
        <v>23.31</v>
      </c>
      <c r="AX377" s="1126">
        <f t="shared" si="243"/>
        <v>0.67</v>
      </c>
      <c r="AY377" s="1127"/>
      <c r="AZ377" s="1126">
        <f t="shared" si="244"/>
        <v>2.36</v>
      </c>
      <c r="BA377" s="1128">
        <f t="shared" si="245"/>
        <v>22.64</v>
      </c>
      <c r="BB377" s="1130"/>
      <c r="BC377" s="1130"/>
      <c r="BD377" s="1126">
        <f t="shared" si="249"/>
        <v>0</v>
      </c>
      <c r="BE377" s="1126">
        <f t="shared" si="250"/>
        <v>0</v>
      </c>
      <c r="BF377" s="1126">
        <f t="shared" si="251"/>
        <v>0</v>
      </c>
      <c r="BG377" s="1126">
        <f t="shared" si="252"/>
        <v>0</v>
      </c>
      <c r="BH377" s="1131">
        <f t="shared" si="253"/>
        <v>0</v>
      </c>
      <c r="BI377" s="1126">
        <f t="shared" si="254"/>
        <v>0</v>
      </c>
      <c r="BJ377" s="1126">
        <f t="shared" si="255"/>
        <v>0</v>
      </c>
      <c r="BK377" s="1126">
        <f t="shared" si="256"/>
        <v>0</v>
      </c>
      <c r="BL377" s="1126">
        <f t="shared" si="257"/>
        <v>0</v>
      </c>
      <c r="BM377" s="1131">
        <f t="shared" si="258"/>
        <v>0</v>
      </c>
    </row>
    <row r="378" spans="1:65" s="759" customFormat="1" ht="21" customHeight="1">
      <c r="A378" s="1113" t="s">
        <v>1119</v>
      </c>
      <c r="B378" s="1140" t="s">
        <v>970</v>
      </c>
      <c r="C378" s="1537">
        <v>28253847</v>
      </c>
      <c r="D378" s="1554" t="s">
        <v>2202</v>
      </c>
      <c r="E378" s="1540" t="s">
        <v>20</v>
      </c>
      <c r="F378" s="1239" t="s">
        <v>2027</v>
      </c>
      <c r="G378" s="1254" t="s">
        <v>27</v>
      </c>
      <c r="H378" s="1254" t="s">
        <v>27</v>
      </c>
      <c r="I378" s="1254" t="s">
        <v>229</v>
      </c>
      <c r="J378" s="1174" t="s">
        <v>991</v>
      </c>
      <c r="K378" s="1476">
        <v>44487</v>
      </c>
      <c r="L378" s="1474" t="s">
        <v>2186</v>
      </c>
      <c r="M378" s="1468"/>
      <c r="N378" s="1113" t="s">
        <v>914</v>
      </c>
      <c r="O378" s="1254" t="s">
        <v>184</v>
      </c>
      <c r="P378" s="1134" t="s">
        <v>63</v>
      </c>
      <c r="Q378" s="1254" t="s">
        <v>184</v>
      </c>
      <c r="R378" s="1119">
        <f>VLOOKUP($G$9:$G$816,TABULADOR!$D$6:$E$41,2,0)</f>
        <v>23.8</v>
      </c>
      <c r="S378" s="1120">
        <f t="shared" si="246"/>
        <v>0</v>
      </c>
      <c r="T378" s="1120">
        <v>0</v>
      </c>
      <c r="U378" s="1121">
        <f t="shared" si="247"/>
        <v>0</v>
      </c>
      <c r="V378" s="1122">
        <f>VLOOKUP($U378,TABULADOR!$A$51:$B$74,2)</f>
        <v>0</v>
      </c>
      <c r="W378" s="1148">
        <v>0</v>
      </c>
      <c r="X378" s="1123">
        <v>1</v>
      </c>
      <c r="Y378" s="1124">
        <v>1</v>
      </c>
      <c r="Z378" s="1511">
        <v>15</v>
      </c>
      <c r="AA378" s="1126">
        <f t="shared" si="231"/>
        <v>11.9</v>
      </c>
      <c r="AB378" s="1126">
        <f t="shared" si="232"/>
        <v>0</v>
      </c>
      <c r="AC378" s="1126">
        <f t="shared" si="233"/>
        <v>0</v>
      </c>
      <c r="AD378" s="1126">
        <f>VLOOKUP($H$9:$H$1807,TABULADOR!$D$6:$E$41,2,0)-VLOOKUP($G$9:$G$1807,TABULADOR!$D$6:$E$41,2,0)</f>
        <v>0</v>
      </c>
      <c r="AE378" s="1126">
        <f>ROUND((TABULADOR!$D$67)*(GLOBAL!$Y378)/2,)</f>
        <v>1</v>
      </c>
      <c r="AF378" s="1126">
        <f>ROUND(((TABULADOR!$D$67)*(GLOBAL!$Y378)/2)*2,2)</f>
        <v>1.75</v>
      </c>
      <c r="AG378" s="1119"/>
      <c r="AH378" s="1127">
        <f t="shared" si="230"/>
        <v>12.9</v>
      </c>
      <c r="AI378" s="1119" t="b">
        <f t="shared" si="248"/>
        <v>0</v>
      </c>
      <c r="AJ378" s="1126">
        <v>0</v>
      </c>
      <c r="AK378" s="1126">
        <v>11.5</v>
      </c>
      <c r="AL378" s="1126"/>
      <c r="AM378" s="1126"/>
      <c r="AN378" s="1127"/>
      <c r="AO378" s="1127">
        <f t="shared" si="234"/>
        <v>0.48</v>
      </c>
      <c r="AP378" s="1127">
        <f t="shared" si="235"/>
        <v>0.13</v>
      </c>
      <c r="AQ378" s="1127">
        <f t="shared" si="236"/>
        <v>0.06</v>
      </c>
      <c r="AR378" s="1126">
        <f t="shared" si="237"/>
        <v>0.39</v>
      </c>
      <c r="AS378" s="1127">
        <f t="shared" si="238"/>
        <v>1.08</v>
      </c>
      <c r="AT378" s="1127">
        <f t="shared" si="239"/>
        <v>0.26</v>
      </c>
      <c r="AU378" s="1127">
        <f t="shared" si="240"/>
        <v>0.24</v>
      </c>
      <c r="AV378" s="1126">
        <f t="shared" si="241"/>
        <v>0.39</v>
      </c>
      <c r="AW378" s="1126">
        <f t="shared" si="242"/>
        <v>26.15</v>
      </c>
      <c r="AX378" s="1126">
        <f t="shared" si="243"/>
        <v>0.67</v>
      </c>
      <c r="AY378" s="1127"/>
      <c r="AZ378" s="1126">
        <f t="shared" si="244"/>
        <v>2.36</v>
      </c>
      <c r="BA378" s="1128">
        <f t="shared" si="245"/>
        <v>25.48</v>
      </c>
      <c r="BB378" s="1130"/>
      <c r="BC378" s="1130"/>
      <c r="BD378" s="1126">
        <f t="shared" si="249"/>
        <v>0</v>
      </c>
      <c r="BE378" s="1126">
        <f t="shared" si="250"/>
        <v>0</v>
      </c>
      <c r="BF378" s="1126">
        <f t="shared" si="251"/>
        <v>0</v>
      </c>
      <c r="BG378" s="1126">
        <f t="shared" si="252"/>
        <v>0</v>
      </c>
      <c r="BH378" s="1131">
        <f t="shared" si="253"/>
        <v>0</v>
      </c>
      <c r="BI378" s="1126">
        <f t="shared" si="254"/>
        <v>0</v>
      </c>
      <c r="BJ378" s="1126">
        <f t="shared" si="255"/>
        <v>0</v>
      </c>
      <c r="BK378" s="1126">
        <f t="shared" si="256"/>
        <v>0</v>
      </c>
      <c r="BL378" s="1126">
        <f t="shared" si="257"/>
        <v>0</v>
      </c>
      <c r="BM378" s="1131">
        <f t="shared" si="258"/>
        <v>0</v>
      </c>
    </row>
    <row r="379" spans="1:65" s="759" customFormat="1" ht="21" customHeight="1">
      <c r="A379" s="1113" t="s">
        <v>1119</v>
      </c>
      <c r="B379" s="1140" t="s">
        <v>970</v>
      </c>
      <c r="C379" s="1537">
        <v>29747592</v>
      </c>
      <c r="D379" s="1554" t="s">
        <v>2165</v>
      </c>
      <c r="E379" s="1540" t="s">
        <v>20</v>
      </c>
      <c r="F379" s="1254" t="s">
        <v>2201</v>
      </c>
      <c r="G379" s="1254" t="s">
        <v>59</v>
      </c>
      <c r="H379" s="1254" t="s">
        <v>59</v>
      </c>
      <c r="I379" s="1191" t="s">
        <v>1703</v>
      </c>
      <c r="J379" s="1174" t="s">
        <v>991</v>
      </c>
      <c r="K379" s="1476">
        <v>44487</v>
      </c>
      <c r="L379" s="1474" t="s">
        <v>2187</v>
      </c>
      <c r="M379" s="1468"/>
      <c r="N379" s="1113" t="s">
        <v>914</v>
      </c>
      <c r="O379" s="1254" t="s">
        <v>29</v>
      </c>
      <c r="P379" s="1134" t="s">
        <v>63</v>
      </c>
      <c r="Q379" s="1254" t="s">
        <v>29</v>
      </c>
      <c r="R379" s="1119">
        <f>VLOOKUP($G$9:$G$816,TABULADOR!$D$6:$E$41,2,0)</f>
        <v>25.9</v>
      </c>
      <c r="S379" s="1120">
        <f t="shared" si="246"/>
        <v>0</v>
      </c>
      <c r="T379" s="1120">
        <v>0</v>
      </c>
      <c r="U379" s="1121">
        <f t="shared" si="247"/>
        <v>0</v>
      </c>
      <c r="V379" s="1122">
        <f>VLOOKUP($U379,TABULADOR!$A$51:$B$74,2)</f>
        <v>0</v>
      </c>
      <c r="W379" s="1148">
        <v>0</v>
      </c>
      <c r="X379" s="1123">
        <v>0</v>
      </c>
      <c r="Y379" s="1124">
        <v>0</v>
      </c>
      <c r="Z379" s="1511">
        <v>15</v>
      </c>
      <c r="AA379" s="1126">
        <f t="shared" si="231"/>
        <v>12.95</v>
      </c>
      <c r="AB379" s="1126">
        <f t="shared" si="232"/>
        <v>0</v>
      </c>
      <c r="AC379" s="1126">
        <f t="shared" si="233"/>
        <v>0</v>
      </c>
      <c r="AD379" s="1126">
        <f>VLOOKUP($H$9:$H$1807,TABULADOR!$D$6:$E$41,2,0)-VLOOKUP($G$9:$G$1807,TABULADOR!$D$6:$E$41,2,0)</f>
        <v>0</v>
      </c>
      <c r="AE379" s="1126">
        <f>ROUND((TABULADOR!$D$67)*(GLOBAL!$Y379)/2,)</f>
        <v>0</v>
      </c>
      <c r="AF379" s="1126">
        <f>ROUND(((TABULADOR!$D$67)*(GLOBAL!$Y379)/2)*2,2)</f>
        <v>0</v>
      </c>
      <c r="AG379" s="1119"/>
      <c r="AH379" s="1127">
        <f t="shared" si="230"/>
        <v>12.95</v>
      </c>
      <c r="AI379" s="1119" t="b">
        <f t="shared" si="248"/>
        <v>0</v>
      </c>
      <c r="AJ379" s="1126">
        <v>0</v>
      </c>
      <c r="AK379" s="1126">
        <f>($AA379+$AB379+$AC379)*2/30*$Z379*TABULADOR!$D$70</f>
        <v>10.36</v>
      </c>
      <c r="AL379" s="1126"/>
      <c r="AM379" s="1126"/>
      <c r="AN379" s="1127"/>
      <c r="AO379" s="1127">
        <f t="shared" si="234"/>
        <v>0.48</v>
      </c>
      <c r="AP379" s="1127">
        <f t="shared" si="235"/>
        <v>0.13</v>
      </c>
      <c r="AQ379" s="1127">
        <f t="shared" si="236"/>
        <v>0.06</v>
      </c>
      <c r="AR379" s="1126">
        <f t="shared" si="237"/>
        <v>0.39</v>
      </c>
      <c r="AS379" s="1127">
        <f t="shared" si="238"/>
        <v>1.08</v>
      </c>
      <c r="AT379" s="1127">
        <f t="shared" si="239"/>
        <v>0.26</v>
      </c>
      <c r="AU379" s="1127">
        <f t="shared" si="240"/>
        <v>0.24</v>
      </c>
      <c r="AV379" s="1126">
        <f t="shared" si="241"/>
        <v>0.39</v>
      </c>
      <c r="AW379" s="1126">
        <f t="shared" si="242"/>
        <v>23.31</v>
      </c>
      <c r="AX379" s="1126">
        <f t="shared" si="243"/>
        <v>0.67</v>
      </c>
      <c r="AY379" s="1127"/>
      <c r="AZ379" s="1126">
        <f t="shared" si="244"/>
        <v>2.36</v>
      </c>
      <c r="BA379" s="1128">
        <f t="shared" si="245"/>
        <v>22.64</v>
      </c>
      <c r="BB379" s="1130"/>
      <c r="BC379" s="1130"/>
      <c r="BD379" s="1126">
        <f t="shared" si="249"/>
        <v>0</v>
      </c>
      <c r="BE379" s="1126">
        <f t="shared" si="250"/>
        <v>0</v>
      </c>
      <c r="BF379" s="1126">
        <f t="shared" si="251"/>
        <v>0</v>
      </c>
      <c r="BG379" s="1126">
        <f t="shared" si="252"/>
        <v>0</v>
      </c>
      <c r="BH379" s="1131">
        <f t="shared" si="253"/>
        <v>0</v>
      </c>
      <c r="BI379" s="1126">
        <f t="shared" si="254"/>
        <v>0</v>
      </c>
      <c r="BJ379" s="1126">
        <f t="shared" si="255"/>
        <v>0</v>
      </c>
      <c r="BK379" s="1126">
        <f t="shared" si="256"/>
        <v>0</v>
      </c>
      <c r="BL379" s="1126">
        <f t="shared" si="257"/>
        <v>0</v>
      </c>
      <c r="BM379" s="1131">
        <f t="shared" si="258"/>
        <v>0</v>
      </c>
    </row>
    <row r="380" spans="1:65" s="759" customFormat="1" ht="21" customHeight="1">
      <c r="A380" s="1113" t="s">
        <v>1119</v>
      </c>
      <c r="B380" s="1140" t="s">
        <v>970</v>
      </c>
      <c r="C380" s="1537">
        <v>30034933</v>
      </c>
      <c r="D380" s="1554" t="s">
        <v>2166</v>
      </c>
      <c r="E380" s="1540" t="s">
        <v>34</v>
      </c>
      <c r="F380" s="1254" t="s">
        <v>1804</v>
      </c>
      <c r="G380" s="1254" t="s">
        <v>146</v>
      </c>
      <c r="H380" s="1254" t="s">
        <v>146</v>
      </c>
      <c r="I380" s="1254" t="s">
        <v>179</v>
      </c>
      <c r="J380" s="1174" t="s">
        <v>991</v>
      </c>
      <c r="K380" s="1476">
        <v>44476</v>
      </c>
      <c r="L380" s="1474" t="s">
        <v>2188</v>
      </c>
      <c r="M380" s="1468"/>
      <c r="N380" s="1113" t="s">
        <v>914</v>
      </c>
      <c r="O380" s="1254" t="s">
        <v>25</v>
      </c>
      <c r="P380" s="1134" t="s">
        <v>63</v>
      </c>
      <c r="Q380" s="1254" t="s">
        <v>25</v>
      </c>
      <c r="R380" s="1119">
        <v>21.28</v>
      </c>
      <c r="S380" s="1120">
        <f t="shared" si="246"/>
        <v>0</v>
      </c>
      <c r="T380" s="1120">
        <v>0</v>
      </c>
      <c r="U380" s="1121">
        <f t="shared" si="247"/>
        <v>0</v>
      </c>
      <c r="V380" s="1122">
        <f>VLOOKUP($U380,TABULADOR!$A$51:$B$74,2)</f>
        <v>0</v>
      </c>
      <c r="W380" s="1148">
        <v>0</v>
      </c>
      <c r="X380" s="1123">
        <v>0</v>
      </c>
      <c r="Y380" s="1124">
        <v>0</v>
      </c>
      <c r="Z380" s="1511">
        <v>15</v>
      </c>
      <c r="AA380" s="1126">
        <f t="shared" si="231"/>
        <v>10.64</v>
      </c>
      <c r="AB380" s="1126">
        <f t="shared" si="232"/>
        <v>0</v>
      </c>
      <c r="AC380" s="1126">
        <f t="shared" si="233"/>
        <v>0</v>
      </c>
      <c r="AD380" s="1126">
        <f>VLOOKUP($H$9:$H$1807,TABULADOR!$D$6:$E$41,2,0)-VLOOKUP($G$9:$G$1807,TABULADOR!$D$6:$E$41,2,0)</f>
        <v>0</v>
      </c>
      <c r="AE380" s="1126">
        <f>ROUND((TABULADOR!$D$67)*(GLOBAL!$Y380)/2,)</f>
        <v>0</v>
      </c>
      <c r="AF380" s="1126">
        <f>ROUND(((TABULADOR!$D$67)*(GLOBAL!$Y380)/2)*2,2)</f>
        <v>0</v>
      </c>
      <c r="AG380" s="1119"/>
      <c r="AH380" s="1127">
        <f t="shared" si="230"/>
        <v>10.64</v>
      </c>
      <c r="AI380" s="1119" t="b">
        <f t="shared" si="248"/>
        <v>0</v>
      </c>
      <c r="AJ380" s="1126">
        <v>0</v>
      </c>
      <c r="AK380" s="1126">
        <v>11.5</v>
      </c>
      <c r="AL380" s="1126"/>
      <c r="AM380" s="1126"/>
      <c r="AN380" s="1127"/>
      <c r="AO380" s="1127">
        <f t="shared" si="234"/>
        <v>0.39</v>
      </c>
      <c r="AP380" s="1127">
        <f t="shared" si="235"/>
        <v>0.11</v>
      </c>
      <c r="AQ380" s="1127">
        <f t="shared" si="236"/>
        <v>0.05</v>
      </c>
      <c r="AR380" s="1126">
        <f t="shared" si="237"/>
        <v>0.32</v>
      </c>
      <c r="AS380" s="1127">
        <f t="shared" si="238"/>
        <v>0.88</v>
      </c>
      <c r="AT380" s="1127">
        <f t="shared" si="239"/>
        <v>0.21</v>
      </c>
      <c r="AU380" s="1127">
        <f t="shared" si="240"/>
        <v>0.2</v>
      </c>
      <c r="AV380" s="1126">
        <f t="shared" si="241"/>
        <v>0.32</v>
      </c>
      <c r="AW380" s="1126">
        <f t="shared" si="242"/>
        <v>22.14</v>
      </c>
      <c r="AX380" s="1126">
        <f t="shared" si="243"/>
        <v>0.55000000000000004</v>
      </c>
      <c r="AY380" s="1127"/>
      <c r="AZ380" s="1126">
        <f t="shared" si="244"/>
        <v>1.93</v>
      </c>
      <c r="BA380" s="1128">
        <f t="shared" si="245"/>
        <v>21.59</v>
      </c>
      <c r="BB380" s="1130"/>
      <c r="BC380" s="1130"/>
      <c r="BD380" s="1126">
        <f t="shared" si="249"/>
        <v>0</v>
      </c>
      <c r="BE380" s="1126">
        <f t="shared" si="250"/>
        <v>0</v>
      </c>
      <c r="BF380" s="1126">
        <f t="shared" si="251"/>
        <v>0</v>
      </c>
      <c r="BG380" s="1126">
        <f t="shared" si="252"/>
        <v>0</v>
      </c>
      <c r="BH380" s="1131">
        <f t="shared" si="253"/>
        <v>0</v>
      </c>
      <c r="BI380" s="1126">
        <f t="shared" si="254"/>
        <v>0</v>
      </c>
      <c r="BJ380" s="1126">
        <f t="shared" si="255"/>
        <v>0</v>
      </c>
      <c r="BK380" s="1126">
        <f t="shared" si="256"/>
        <v>0</v>
      </c>
      <c r="BL380" s="1126">
        <f t="shared" si="257"/>
        <v>0</v>
      </c>
      <c r="BM380" s="1131">
        <f t="shared" si="258"/>
        <v>0</v>
      </c>
    </row>
    <row r="381" spans="1:65" s="759" customFormat="1" ht="21" customHeight="1">
      <c r="A381" s="1113" t="s">
        <v>1119</v>
      </c>
      <c r="B381" s="1174" t="s">
        <v>972</v>
      </c>
      <c r="C381" s="1537">
        <v>30063794</v>
      </c>
      <c r="D381" s="1554" t="s">
        <v>2167</v>
      </c>
      <c r="E381" s="1540" t="s">
        <v>34</v>
      </c>
      <c r="F381" s="1254" t="s">
        <v>104</v>
      </c>
      <c r="G381" s="1254" t="s">
        <v>146</v>
      </c>
      <c r="H381" s="1254" t="s">
        <v>146</v>
      </c>
      <c r="I381" s="1191" t="s">
        <v>2138</v>
      </c>
      <c r="J381" s="1113" t="s">
        <v>991</v>
      </c>
      <c r="K381" s="1476">
        <v>44484</v>
      </c>
      <c r="L381" s="1474" t="s">
        <v>2175</v>
      </c>
      <c r="M381" s="1468"/>
      <c r="N381" s="1113" t="s">
        <v>914</v>
      </c>
      <c r="O381" s="1254" t="s">
        <v>1714</v>
      </c>
      <c r="P381" s="1134" t="s">
        <v>63</v>
      </c>
      <c r="Q381" s="1254" t="s">
        <v>25</v>
      </c>
      <c r="R381" s="1119">
        <f>VLOOKUP($G$9:$G$816,TABULADOR!$D$6:$E$41,2,0)</f>
        <v>7</v>
      </c>
      <c r="S381" s="1120">
        <f t="shared" ref="S381:S405" si="259">DATEDIF($K381,$M$2,"Y")</f>
        <v>0</v>
      </c>
      <c r="T381" s="1120">
        <v>0</v>
      </c>
      <c r="U381" s="1121">
        <f t="shared" ref="U381:U405" si="260">$S381+$T381</f>
        <v>0</v>
      </c>
      <c r="V381" s="1122">
        <f>VLOOKUP($U381,TABULADOR!$A$51:$B$74,2)</f>
        <v>0</v>
      </c>
      <c r="W381" s="1148">
        <v>0</v>
      </c>
      <c r="X381" s="1123">
        <v>1</v>
      </c>
      <c r="Y381" s="1124">
        <v>1</v>
      </c>
      <c r="Z381" s="1511">
        <v>15</v>
      </c>
      <c r="AA381" s="1126">
        <f t="shared" si="231"/>
        <v>3.5</v>
      </c>
      <c r="AB381" s="1126">
        <f t="shared" si="232"/>
        <v>0</v>
      </c>
      <c r="AC381" s="1126">
        <f t="shared" si="233"/>
        <v>0</v>
      </c>
      <c r="AD381" s="1126">
        <f>VLOOKUP($H$9:$H$1807,TABULADOR!$D$6:$E$41,2,0)-VLOOKUP($G$9:$G$1807,TABULADOR!$D$6:$E$41,2,0)</f>
        <v>0</v>
      </c>
      <c r="AE381" s="1126">
        <f>ROUND((TABULADOR!$D$67)*(GLOBAL!$Y381)/2,)</f>
        <v>1</v>
      </c>
      <c r="AF381" s="1126">
        <f>ROUND(((TABULADOR!$D$67)*(GLOBAL!$Y381)/2)*2,2)</f>
        <v>1.75</v>
      </c>
      <c r="AG381" s="1119"/>
      <c r="AH381" s="1127">
        <f t="shared" si="230"/>
        <v>4.5</v>
      </c>
      <c r="AI381" s="1119" t="b">
        <f t="shared" ref="AI381:AI405" si="261">IF($S381&gt;=1,IF(MONTH($M$2)=MONTH($K381),(((($AA381+$AB381+$AC381+$AD381)*2)/30)*50),0))</f>
        <v>0</v>
      </c>
      <c r="AJ381" s="1126">
        <v>0</v>
      </c>
      <c r="AK381" s="1126">
        <v>11.5</v>
      </c>
      <c r="AL381" s="1126">
        <v>40</v>
      </c>
      <c r="AM381" s="1126"/>
      <c r="AN381" s="1127"/>
      <c r="AO381" s="1127">
        <f t="shared" si="234"/>
        <v>0.17</v>
      </c>
      <c r="AP381" s="1127">
        <f t="shared" si="235"/>
        <v>0.05</v>
      </c>
      <c r="AQ381" s="1127">
        <f t="shared" si="236"/>
        <v>0.02</v>
      </c>
      <c r="AR381" s="1126">
        <f t="shared" si="237"/>
        <v>0.14000000000000001</v>
      </c>
      <c r="AS381" s="1127">
        <f t="shared" si="238"/>
        <v>0.38</v>
      </c>
      <c r="AT381" s="1127">
        <f t="shared" si="239"/>
        <v>0.09</v>
      </c>
      <c r="AU381" s="1127">
        <f t="shared" si="240"/>
        <v>0.08</v>
      </c>
      <c r="AV381" s="1126">
        <f t="shared" si="241"/>
        <v>0.14000000000000001</v>
      </c>
      <c r="AW381" s="1126">
        <f t="shared" si="242"/>
        <v>57.75</v>
      </c>
      <c r="AX381" s="1126">
        <f t="shared" si="243"/>
        <v>0.24</v>
      </c>
      <c r="AY381" s="1127"/>
      <c r="AZ381" s="1126">
        <f t="shared" si="244"/>
        <v>0.83</v>
      </c>
      <c r="BA381" s="1128">
        <f t="shared" si="245"/>
        <v>57.51</v>
      </c>
      <c r="BB381" s="1130"/>
      <c r="BC381" s="1130"/>
      <c r="BD381" s="1126">
        <f t="shared" ref="BD381:BD405" si="262">($AM381*$BO$5/$BO$6*$BO$7*$BO$8)</f>
        <v>0</v>
      </c>
      <c r="BE381" s="1126">
        <f t="shared" ref="BE381:BE405" si="263">($AM381)*$BQ$2</f>
        <v>0</v>
      </c>
      <c r="BF381" s="1126">
        <f t="shared" ref="BF381:BF405" si="264">($AM381*$BQ$5/$BQ$6*$BQ$7*$BQ$8)</f>
        <v>0</v>
      </c>
      <c r="BG381" s="1126">
        <f t="shared" ref="BG381:BG405" si="265">$AM381*$BS$2</f>
        <v>0</v>
      </c>
      <c r="BH381" s="1131">
        <f t="shared" ref="BH381:BH405" si="266">SUM(BD381:BF381)</f>
        <v>0</v>
      </c>
      <c r="BI381" s="1126">
        <f t="shared" ref="BI381:BI405" si="267">$BD381*$BP$2/$BO$2</f>
        <v>0</v>
      </c>
      <c r="BJ381" s="1126">
        <f t="shared" ref="BJ381:BJ405" si="268">($AM381)*$BR$2</f>
        <v>0</v>
      </c>
      <c r="BK381" s="1126">
        <f t="shared" ref="BK381:BK405" si="269">$BF381*$BT$2/$BU$2</f>
        <v>0</v>
      </c>
      <c r="BL381" s="1126">
        <f t="shared" ref="BL381:BL405" si="270">$AM381*$BS$2</f>
        <v>0</v>
      </c>
      <c r="BM381" s="1131">
        <f t="shared" ref="BM381:BM405" si="271">SUM(BI381:BL381)+BG381</f>
        <v>0</v>
      </c>
    </row>
    <row r="382" spans="1:65" s="759" customFormat="1" ht="21" customHeight="1">
      <c r="A382" s="1113" t="s">
        <v>1119</v>
      </c>
      <c r="B382" s="1140" t="s">
        <v>970</v>
      </c>
      <c r="C382" s="1537">
        <v>30135188</v>
      </c>
      <c r="D382" s="1558" t="s">
        <v>2168</v>
      </c>
      <c r="E382" s="1540" t="s">
        <v>34</v>
      </c>
      <c r="F382" s="1254" t="s">
        <v>1681</v>
      </c>
      <c r="G382" s="1254" t="s">
        <v>27</v>
      </c>
      <c r="H382" s="1254" t="s">
        <v>27</v>
      </c>
      <c r="I382" s="1191" t="s">
        <v>1766</v>
      </c>
      <c r="J382" s="1174" t="s">
        <v>991</v>
      </c>
      <c r="K382" s="1476">
        <v>44470</v>
      </c>
      <c r="L382" s="1474" t="s">
        <v>2189</v>
      </c>
      <c r="M382" s="1468"/>
      <c r="N382" s="1113" t="s">
        <v>914</v>
      </c>
      <c r="O382" s="1254" t="s">
        <v>62</v>
      </c>
      <c r="P382" s="1134" t="s">
        <v>63</v>
      </c>
      <c r="Q382" s="1254" t="s">
        <v>62</v>
      </c>
      <c r="R382" s="1119">
        <f>VLOOKUP($G$9:$G$816,TABULADOR!$D$6:$E$41,2,0)</f>
        <v>23.8</v>
      </c>
      <c r="S382" s="1120">
        <f t="shared" si="259"/>
        <v>0</v>
      </c>
      <c r="T382" s="1120">
        <v>0</v>
      </c>
      <c r="U382" s="1121">
        <f t="shared" si="260"/>
        <v>0</v>
      </c>
      <c r="V382" s="1122">
        <f>VLOOKUP($U382,TABULADOR!$A$51:$B$74,2)</f>
        <v>0</v>
      </c>
      <c r="W382" s="1148">
        <v>0</v>
      </c>
      <c r="X382" s="1123">
        <v>0</v>
      </c>
      <c r="Y382" s="1124">
        <v>0</v>
      </c>
      <c r="Z382" s="1511">
        <v>15</v>
      </c>
      <c r="AA382" s="1126">
        <f t="shared" si="231"/>
        <v>11.9</v>
      </c>
      <c r="AB382" s="1126">
        <f t="shared" si="232"/>
        <v>0</v>
      </c>
      <c r="AC382" s="1126">
        <f t="shared" si="233"/>
        <v>0</v>
      </c>
      <c r="AD382" s="1126">
        <f>VLOOKUP($H$9:$H$1807,TABULADOR!$D$6:$E$41,2,0)-VLOOKUP($G$9:$G$1807,TABULADOR!$D$6:$E$41,2,0)</f>
        <v>0</v>
      </c>
      <c r="AE382" s="1126">
        <f>ROUND((TABULADOR!$D$67)*(GLOBAL!$Y382)/2,)</f>
        <v>0</v>
      </c>
      <c r="AF382" s="1126">
        <f>ROUND(((TABULADOR!$D$67)*(GLOBAL!$Y382)/2)*2,2)</f>
        <v>0</v>
      </c>
      <c r="AG382" s="1119"/>
      <c r="AH382" s="1127">
        <f t="shared" si="230"/>
        <v>11.9</v>
      </c>
      <c r="AI382" s="1119" t="b">
        <f t="shared" si="261"/>
        <v>0</v>
      </c>
      <c r="AJ382" s="1126">
        <v>0</v>
      </c>
      <c r="AK382" s="1126">
        <v>11.5</v>
      </c>
      <c r="AL382" s="1126"/>
      <c r="AM382" s="1126"/>
      <c r="AN382" s="1127"/>
      <c r="AO382" s="1127">
        <f t="shared" si="234"/>
        <v>0.44</v>
      </c>
      <c r="AP382" s="1127">
        <f t="shared" si="235"/>
        <v>0.12</v>
      </c>
      <c r="AQ382" s="1127">
        <f t="shared" si="236"/>
        <v>0.05</v>
      </c>
      <c r="AR382" s="1126">
        <f t="shared" si="237"/>
        <v>0.36</v>
      </c>
      <c r="AS382" s="1127">
        <f t="shared" si="238"/>
        <v>0.99</v>
      </c>
      <c r="AT382" s="1127">
        <f t="shared" si="239"/>
        <v>0.24</v>
      </c>
      <c r="AU382" s="1127">
        <f t="shared" si="240"/>
        <v>0.2</v>
      </c>
      <c r="AV382" s="1126">
        <f t="shared" si="241"/>
        <v>0.36</v>
      </c>
      <c r="AW382" s="1126">
        <f t="shared" si="242"/>
        <v>23.4</v>
      </c>
      <c r="AX382" s="1126">
        <f t="shared" si="243"/>
        <v>0.61</v>
      </c>
      <c r="AY382" s="1127"/>
      <c r="AZ382" s="1126">
        <f t="shared" si="244"/>
        <v>2.15</v>
      </c>
      <c r="BA382" s="1128">
        <f t="shared" si="245"/>
        <v>22.79</v>
      </c>
      <c r="BB382" s="1130"/>
      <c r="BC382" s="1130"/>
      <c r="BD382" s="1126">
        <f t="shared" si="262"/>
        <v>0</v>
      </c>
      <c r="BE382" s="1126">
        <f t="shared" si="263"/>
        <v>0</v>
      </c>
      <c r="BF382" s="1126">
        <f t="shared" si="264"/>
        <v>0</v>
      </c>
      <c r="BG382" s="1126">
        <f t="shared" si="265"/>
        <v>0</v>
      </c>
      <c r="BH382" s="1131">
        <f t="shared" si="266"/>
        <v>0</v>
      </c>
      <c r="BI382" s="1126">
        <f t="shared" si="267"/>
        <v>0</v>
      </c>
      <c r="BJ382" s="1126">
        <f t="shared" si="268"/>
        <v>0</v>
      </c>
      <c r="BK382" s="1126">
        <f t="shared" si="269"/>
        <v>0</v>
      </c>
      <c r="BL382" s="1126">
        <f t="shared" si="270"/>
        <v>0</v>
      </c>
      <c r="BM382" s="1131">
        <f t="shared" si="271"/>
        <v>0</v>
      </c>
    </row>
    <row r="383" spans="1:65" s="759" customFormat="1" ht="21" customHeight="1">
      <c r="A383" s="1113" t="s">
        <v>1119</v>
      </c>
      <c r="B383" s="1174" t="s">
        <v>972</v>
      </c>
      <c r="C383" s="1537">
        <v>30207446</v>
      </c>
      <c r="D383" s="1554" t="s">
        <v>2169</v>
      </c>
      <c r="E383" s="1540" t="s">
        <v>34</v>
      </c>
      <c r="F383" s="1254" t="s">
        <v>104</v>
      </c>
      <c r="G383" s="1254" t="s">
        <v>146</v>
      </c>
      <c r="H383" s="1254" t="s">
        <v>146</v>
      </c>
      <c r="I383" s="1191" t="s">
        <v>1766</v>
      </c>
      <c r="J383" s="1113" t="s">
        <v>991</v>
      </c>
      <c r="K383" s="1476">
        <v>44470</v>
      </c>
      <c r="L383" s="1474" t="s">
        <v>2190</v>
      </c>
      <c r="M383" s="1468"/>
      <c r="N383" s="1113" t="s">
        <v>914</v>
      </c>
      <c r="O383" s="1254" t="s">
        <v>2193</v>
      </c>
      <c r="P383" s="1134" t="s">
        <v>63</v>
      </c>
      <c r="Q383" s="1254" t="s">
        <v>2193</v>
      </c>
      <c r="R383" s="1119">
        <f>VLOOKUP($G$9:$G$816,TABULADOR!$D$6:$E$41,2,0)</f>
        <v>7</v>
      </c>
      <c r="S383" s="1120">
        <f t="shared" si="259"/>
        <v>0</v>
      </c>
      <c r="T383" s="1120">
        <v>0</v>
      </c>
      <c r="U383" s="1121">
        <f t="shared" si="260"/>
        <v>0</v>
      </c>
      <c r="V383" s="1122">
        <f>VLOOKUP($U383,TABULADOR!$A$51:$B$74,2)</f>
        <v>0</v>
      </c>
      <c r="W383" s="1148">
        <v>0</v>
      </c>
      <c r="X383" s="1123">
        <v>0</v>
      </c>
      <c r="Y383" s="1124">
        <v>0</v>
      </c>
      <c r="Z383" s="1511">
        <v>15</v>
      </c>
      <c r="AA383" s="1126">
        <f t="shared" si="231"/>
        <v>3.5</v>
      </c>
      <c r="AB383" s="1126">
        <f t="shared" si="232"/>
        <v>0</v>
      </c>
      <c r="AC383" s="1126">
        <f t="shared" si="233"/>
        <v>0</v>
      </c>
      <c r="AD383" s="1126">
        <f>VLOOKUP($H$9:$H$1807,TABULADOR!$D$6:$E$41,2,0)-VLOOKUP($G$9:$G$1807,TABULADOR!$D$6:$E$41,2,0)</f>
        <v>0</v>
      </c>
      <c r="AE383" s="1126">
        <f>ROUND((TABULADOR!$D$67)*(GLOBAL!$Y383)/2,)</f>
        <v>0</v>
      </c>
      <c r="AF383" s="1126">
        <f>ROUND(((TABULADOR!$D$67)*(GLOBAL!$Y383)/2)*2,2)</f>
        <v>0</v>
      </c>
      <c r="AG383" s="1119"/>
      <c r="AH383" s="1127">
        <f t="shared" si="230"/>
        <v>3.5</v>
      </c>
      <c r="AI383" s="1119" t="b">
        <f t="shared" si="261"/>
        <v>0</v>
      </c>
      <c r="AJ383" s="1126">
        <v>0</v>
      </c>
      <c r="AK383" s="1126">
        <v>11.5</v>
      </c>
      <c r="AL383" s="1126"/>
      <c r="AM383" s="1126"/>
      <c r="AN383" s="1127"/>
      <c r="AO383" s="1127">
        <f t="shared" si="234"/>
        <v>0.13</v>
      </c>
      <c r="AP383" s="1127">
        <f t="shared" si="235"/>
        <v>0.04</v>
      </c>
      <c r="AQ383" s="1127">
        <f t="shared" si="236"/>
        <v>0.02</v>
      </c>
      <c r="AR383" s="1126">
        <f t="shared" si="237"/>
        <v>0.11</v>
      </c>
      <c r="AS383" s="1127">
        <f t="shared" si="238"/>
        <v>0.28999999999999998</v>
      </c>
      <c r="AT383" s="1127">
        <f t="shared" si="239"/>
        <v>7.0000000000000007E-2</v>
      </c>
      <c r="AU383" s="1127">
        <f t="shared" si="240"/>
        <v>0.08</v>
      </c>
      <c r="AV383" s="1126">
        <f t="shared" si="241"/>
        <v>0.11</v>
      </c>
      <c r="AW383" s="1126">
        <f t="shared" si="242"/>
        <v>15</v>
      </c>
      <c r="AX383" s="1126">
        <f t="shared" si="243"/>
        <v>0.19</v>
      </c>
      <c r="AY383" s="1127"/>
      <c r="AZ383" s="1126">
        <f t="shared" si="244"/>
        <v>0.66</v>
      </c>
      <c r="BA383" s="1128">
        <f t="shared" si="245"/>
        <v>14.81</v>
      </c>
      <c r="BB383" s="1130"/>
      <c r="BC383" s="1130"/>
      <c r="BD383" s="1126">
        <f t="shared" si="262"/>
        <v>0</v>
      </c>
      <c r="BE383" s="1126">
        <f t="shared" si="263"/>
        <v>0</v>
      </c>
      <c r="BF383" s="1126">
        <f t="shared" si="264"/>
        <v>0</v>
      </c>
      <c r="BG383" s="1126">
        <f t="shared" si="265"/>
        <v>0</v>
      </c>
      <c r="BH383" s="1131">
        <f t="shared" si="266"/>
        <v>0</v>
      </c>
      <c r="BI383" s="1126">
        <f t="shared" si="267"/>
        <v>0</v>
      </c>
      <c r="BJ383" s="1126">
        <f t="shared" si="268"/>
        <v>0</v>
      </c>
      <c r="BK383" s="1126">
        <f t="shared" si="269"/>
        <v>0</v>
      </c>
      <c r="BL383" s="1126">
        <f t="shared" si="270"/>
        <v>0</v>
      </c>
      <c r="BM383" s="1131">
        <f t="shared" si="271"/>
        <v>0</v>
      </c>
    </row>
    <row r="384" spans="1:65" s="759" customFormat="1" ht="21" customHeight="1">
      <c r="A384" s="1113" t="s">
        <v>1119</v>
      </c>
      <c r="B384" s="1174" t="s">
        <v>972</v>
      </c>
      <c r="C384" s="1524">
        <v>30273520</v>
      </c>
      <c r="D384" s="1556" t="s">
        <v>2191</v>
      </c>
      <c r="E384" s="1540" t="s">
        <v>34</v>
      </c>
      <c r="F384" s="1254" t="s">
        <v>104</v>
      </c>
      <c r="G384" s="1254" t="s">
        <v>146</v>
      </c>
      <c r="H384" s="1254" t="s">
        <v>146</v>
      </c>
      <c r="I384" s="1254" t="s">
        <v>229</v>
      </c>
      <c r="J384" s="1113" t="s">
        <v>991</v>
      </c>
      <c r="K384" s="1476">
        <v>44487</v>
      </c>
      <c r="L384" s="1474" t="s">
        <v>2192</v>
      </c>
      <c r="M384" s="1468"/>
      <c r="N384" s="1113" t="s">
        <v>914</v>
      </c>
      <c r="O384" s="1113" t="s">
        <v>184</v>
      </c>
      <c r="P384" s="1134" t="s">
        <v>63</v>
      </c>
      <c r="Q384" s="1113" t="s">
        <v>184</v>
      </c>
      <c r="R384" s="1119">
        <f>VLOOKUP($G$9:$G$816,TABULADOR!$D$6:$E$41,2,0)</f>
        <v>7</v>
      </c>
      <c r="S384" s="1120">
        <f t="shared" si="259"/>
        <v>0</v>
      </c>
      <c r="T384" s="1120">
        <v>0</v>
      </c>
      <c r="U384" s="1121">
        <f t="shared" si="260"/>
        <v>0</v>
      </c>
      <c r="V384" s="1122">
        <f>VLOOKUP($U384,TABULADOR!$A$51:$B$74,2)</f>
        <v>0</v>
      </c>
      <c r="W384" s="1148">
        <v>0</v>
      </c>
      <c r="X384" s="1123">
        <v>0</v>
      </c>
      <c r="Y384" s="1124">
        <v>0</v>
      </c>
      <c r="Z384" s="1511">
        <v>15</v>
      </c>
      <c r="AA384" s="1126">
        <f t="shared" si="231"/>
        <v>3.5</v>
      </c>
      <c r="AB384" s="1126">
        <f t="shared" si="232"/>
        <v>0</v>
      </c>
      <c r="AC384" s="1126">
        <f t="shared" si="233"/>
        <v>0</v>
      </c>
      <c r="AD384" s="1126">
        <f>VLOOKUP($H$9:$H$1807,TABULADOR!$D$6:$E$41,2,0)-VLOOKUP($G$9:$G$1807,TABULADOR!$D$6:$E$41,2,0)</f>
        <v>0</v>
      </c>
      <c r="AE384" s="1126">
        <f>ROUND((TABULADOR!$D$67)*(GLOBAL!$Y384)/2,)</f>
        <v>0</v>
      </c>
      <c r="AF384" s="1126">
        <f>ROUND(((TABULADOR!$D$67)*(GLOBAL!$Y384)/2)*2,2)</f>
        <v>0</v>
      </c>
      <c r="AG384" s="1119"/>
      <c r="AH384" s="1127">
        <f t="shared" si="230"/>
        <v>3.5</v>
      </c>
      <c r="AI384" s="1119" t="b">
        <f t="shared" si="261"/>
        <v>0</v>
      </c>
      <c r="AJ384" s="1126">
        <v>0</v>
      </c>
      <c r="AK384" s="1126">
        <v>11.5</v>
      </c>
      <c r="AL384" s="1126"/>
      <c r="AM384" s="1126"/>
      <c r="AN384" s="1127"/>
      <c r="AO384" s="1127">
        <f t="shared" si="234"/>
        <v>0.13</v>
      </c>
      <c r="AP384" s="1127">
        <f t="shared" si="235"/>
        <v>0.04</v>
      </c>
      <c r="AQ384" s="1127">
        <f t="shared" si="236"/>
        <v>0.02</v>
      </c>
      <c r="AR384" s="1126">
        <f t="shared" si="237"/>
        <v>0.11</v>
      </c>
      <c r="AS384" s="1127">
        <f t="shared" si="238"/>
        <v>0.28999999999999998</v>
      </c>
      <c r="AT384" s="1127">
        <f t="shared" si="239"/>
        <v>7.0000000000000007E-2</v>
      </c>
      <c r="AU384" s="1127">
        <f t="shared" si="240"/>
        <v>0.08</v>
      </c>
      <c r="AV384" s="1126">
        <f t="shared" si="241"/>
        <v>0.11</v>
      </c>
      <c r="AW384" s="1126">
        <f t="shared" si="242"/>
        <v>15</v>
      </c>
      <c r="AX384" s="1126">
        <f t="shared" si="243"/>
        <v>0.19</v>
      </c>
      <c r="AY384" s="1127"/>
      <c r="AZ384" s="1126">
        <f t="shared" si="244"/>
        <v>0.66</v>
      </c>
      <c r="BA384" s="1128">
        <f t="shared" si="245"/>
        <v>14.81</v>
      </c>
      <c r="BB384" s="1130"/>
      <c r="BC384" s="1130"/>
      <c r="BD384" s="1126">
        <f t="shared" si="262"/>
        <v>0</v>
      </c>
      <c r="BE384" s="1126">
        <f t="shared" si="263"/>
        <v>0</v>
      </c>
      <c r="BF384" s="1126">
        <f t="shared" si="264"/>
        <v>0</v>
      </c>
      <c r="BG384" s="1126">
        <f t="shared" si="265"/>
        <v>0</v>
      </c>
      <c r="BH384" s="1131">
        <f t="shared" si="266"/>
        <v>0</v>
      </c>
      <c r="BI384" s="1126">
        <f t="shared" si="267"/>
        <v>0</v>
      </c>
      <c r="BJ384" s="1126">
        <f t="shared" si="268"/>
        <v>0</v>
      </c>
      <c r="BK384" s="1126">
        <f t="shared" si="269"/>
        <v>0</v>
      </c>
      <c r="BL384" s="1126">
        <f t="shared" si="270"/>
        <v>0</v>
      </c>
      <c r="BM384" s="1131">
        <f t="shared" si="271"/>
        <v>0</v>
      </c>
    </row>
    <row r="385" spans="1:65" s="759" customFormat="1" ht="21" customHeight="1">
      <c r="A385" s="1113" t="s">
        <v>1119</v>
      </c>
      <c r="B385" s="1140" t="s">
        <v>970</v>
      </c>
      <c r="C385" s="1524">
        <v>8105111</v>
      </c>
      <c r="D385" s="1556" t="s">
        <v>1675</v>
      </c>
      <c r="E385" s="1540" t="s">
        <v>20</v>
      </c>
      <c r="F385" s="1113" t="s">
        <v>2211</v>
      </c>
      <c r="G385" s="1113" t="s">
        <v>27</v>
      </c>
      <c r="H385" s="1113" t="s">
        <v>27</v>
      </c>
      <c r="I385" s="1174" t="s">
        <v>2292</v>
      </c>
      <c r="J385" s="1174" t="s">
        <v>991</v>
      </c>
      <c r="K385" s="1476">
        <v>44355</v>
      </c>
      <c r="L385" s="1474" t="s">
        <v>1676</v>
      </c>
      <c r="M385" s="1468"/>
      <c r="N385" s="1113" t="s">
        <v>914</v>
      </c>
      <c r="O385" s="1113" t="s">
        <v>1714</v>
      </c>
      <c r="P385" s="1134" t="s">
        <v>63</v>
      </c>
      <c r="Q385" s="1113" t="s">
        <v>25</v>
      </c>
      <c r="R385" s="1119">
        <f>VLOOKUP($G$9:$G$816,TABULADOR!$D$6:$E$41,2,0)</f>
        <v>23.8</v>
      </c>
      <c r="S385" s="1120">
        <f t="shared" si="259"/>
        <v>0</v>
      </c>
      <c r="T385" s="1120">
        <v>0</v>
      </c>
      <c r="U385" s="1121">
        <f t="shared" si="260"/>
        <v>0</v>
      </c>
      <c r="V385" s="1122">
        <f>VLOOKUP($U385,TABULADOR!$A$51:$B$74,2)</f>
        <v>0</v>
      </c>
      <c r="W385" s="1148">
        <v>0</v>
      </c>
      <c r="X385" s="1123">
        <v>0</v>
      </c>
      <c r="Y385" s="1124">
        <v>0</v>
      </c>
      <c r="Z385" s="1511">
        <v>15</v>
      </c>
      <c r="AA385" s="1126">
        <f t="shared" si="231"/>
        <v>11.9</v>
      </c>
      <c r="AB385" s="1126">
        <f t="shared" si="232"/>
        <v>0</v>
      </c>
      <c r="AC385" s="1126">
        <f t="shared" si="233"/>
        <v>0</v>
      </c>
      <c r="AD385" s="1126">
        <f>VLOOKUP($H$9:$H$1807,TABULADOR!$D$6:$E$41,2,0)-VLOOKUP($G$9:$G$1807,TABULADOR!$D$6:$E$41,2,0)</f>
        <v>0</v>
      </c>
      <c r="AE385" s="1126">
        <f>ROUND((TABULADOR!$D$67)*(GLOBAL!$Y385)/2,)</f>
        <v>0</v>
      </c>
      <c r="AF385" s="1126">
        <f>ROUND(((TABULADOR!$D$67)*(GLOBAL!$Y385)/2)*2,2)</f>
        <v>0</v>
      </c>
      <c r="AG385" s="1119"/>
      <c r="AH385" s="1127">
        <f t="shared" si="230"/>
        <v>11.9</v>
      </c>
      <c r="AI385" s="1119" t="b">
        <f t="shared" si="261"/>
        <v>0</v>
      </c>
      <c r="AJ385" s="1126">
        <v>0</v>
      </c>
      <c r="AK385" s="1126">
        <v>11.5</v>
      </c>
      <c r="AL385" s="1126"/>
      <c r="AM385" s="1126"/>
      <c r="AN385" s="1127"/>
      <c r="AO385" s="1127">
        <f t="shared" si="234"/>
        <v>0.44</v>
      </c>
      <c r="AP385" s="1127">
        <f t="shared" si="235"/>
        <v>0.12</v>
      </c>
      <c r="AQ385" s="1127">
        <f t="shared" si="236"/>
        <v>0.05</v>
      </c>
      <c r="AR385" s="1126">
        <f t="shared" si="237"/>
        <v>0.36</v>
      </c>
      <c r="AS385" s="1127">
        <f t="shared" si="238"/>
        <v>0.99</v>
      </c>
      <c r="AT385" s="1127">
        <f t="shared" si="239"/>
        <v>0.24</v>
      </c>
      <c r="AU385" s="1127">
        <f t="shared" si="240"/>
        <v>0.2</v>
      </c>
      <c r="AV385" s="1126">
        <f t="shared" si="241"/>
        <v>0.36</v>
      </c>
      <c r="AW385" s="1126">
        <f t="shared" si="242"/>
        <v>23.4</v>
      </c>
      <c r="AX385" s="1126">
        <f t="shared" si="243"/>
        <v>0.61</v>
      </c>
      <c r="AY385" s="1127"/>
      <c r="AZ385" s="1126">
        <f t="shared" si="244"/>
        <v>2.15</v>
      </c>
      <c r="BA385" s="1128">
        <f t="shared" si="245"/>
        <v>22.79</v>
      </c>
      <c r="BB385" s="1130"/>
      <c r="BC385" s="1130"/>
      <c r="BD385" s="1126">
        <f t="shared" si="262"/>
        <v>0</v>
      </c>
      <c r="BE385" s="1126">
        <f t="shared" si="263"/>
        <v>0</v>
      </c>
      <c r="BF385" s="1126">
        <f t="shared" si="264"/>
        <v>0</v>
      </c>
      <c r="BG385" s="1126">
        <f t="shared" si="265"/>
        <v>0</v>
      </c>
      <c r="BH385" s="1131">
        <f t="shared" si="266"/>
        <v>0</v>
      </c>
      <c r="BI385" s="1126">
        <f t="shared" si="267"/>
        <v>0</v>
      </c>
      <c r="BJ385" s="1126">
        <f t="shared" si="268"/>
        <v>0</v>
      </c>
      <c r="BK385" s="1126">
        <f t="shared" si="269"/>
        <v>0</v>
      </c>
      <c r="BL385" s="1126">
        <f t="shared" si="270"/>
        <v>0</v>
      </c>
      <c r="BM385" s="1131">
        <f t="shared" si="271"/>
        <v>0</v>
      </c>
    </row>
    <row r="386" spans="1:65" s="759" customFormat="1" ht="21" customHeight="1">
      <c r="A386" s="1113" t="s">
        <v>1119</v>
      </c>
      <c r="B386" s="1174" t="s">
        <v>972</v>
      </c>
      <c r="C386" s="1524">
        <v>27661289</v>
      </c>
      <c r="D386" s="1556" t="s">
        <v>2214</v>
      </c>
      <c r="E386" s="1540" t="s">
        <v>20</v>
      </c>
      <c r="F386" s="1113" t="s">
        <v>104</v>
      </c>
      <c r="G386" s="1113" t="s">
        <v>146</v>
      </c>
      <c r="H386" s="1113" t="s">
        <v>146</v>
      </c>
      <c r="I386" s="1174" t="s">
        <v>1801</v>
      </c>
      <c r="J386" s="1113" t="s">
        <v>991</v>
      </c>
      <c r="K386" s="1476">
        <v>44491</v>
      </c>
      <c r="L386" s="1474" t="s">
        <v>2236</v>
      </c>
      <c r="M386" s="1468"/>
      <c r="N386" s="1113" t="s">
        <v>914</v>
      </c>
      <c r="O386" s="1113" t="s">
        <v>1714</v>
      </c>
      <c r="P386" s="1134" t="s">
        <v>63</v>
      </c>
      <c r="Q386" s="1113" t="s">
        <v>25</v>
      </c>
      <c r="R386" s="1119">
        <f>VLOOKUP($G$9:$G$816,TABULADOR!$D$6:$E$41,2,0)</f>
        <v>7</v>
      </c>
      <c r="S386" s="1120">
        <f t="shared" si="259"/>
        <v>0</v>
      </c>
      <c r="T386" s="1120">
        <v>0</v>
      </c>
      <c r="U386" s="1121">
        <f t="shared" si="260"/>
        <v>0</v>
      </c>
      <c r="V386" s="1122">
        <f>VLOOKUP($U386,TABULADOR!$A$51:$B$74,2)</f>
        <v>0</v>
      </c>
      <c r="W386" s="1148">
        <v>0</v>
      </c>
      <c r="X386" s="1123">
        <v>0</v>
      </c>
      <c r="Y386" s="1124">
        <v>0</v>
      </c>
      <c r="Z386" s="1511">
        <v>15</v>
      </c>
      <c r="AA386" s="1126">
        <f t="shared" si="231"/>
        <v>3.5</v>
      </c>
      <c r="AB386" s="1126">
        <f t="shared" si="232"/>
        <v>0</v>
      </c>
      <c r="AC386" s="1126">
        <f t="shared" si="233"/>
        <v>0</v>
      </c>
      <c r="AD386" s="1126">
        <f>VLOOKUP($H$9:$H$1807,TABULADOR!$D$6:$E$41,2,0)-VLOOKUP($G$9:$G$1807,TABULADOR!$D$6:$E$41,2,0)</f>
        <v>0</v>
      </c>
      <c r="AE386" s="1126">
        <f>ROUND((TABULADOR!$D$67)*(GLOBAL!$Y386)/2,)</f>
        <v>0</v>
      </c>
      <c r="AF386" s="1126">
        <f>ROUND(((TABULADOR!$D$67)*(GLOBAL!$Y386)/2)*2,2)</f>
        <v>0</v>
      </c>
      <c r="AG386" s="1119"/>
      <c r="AH386" s="1127">
        <f t="shared" si="230"/>
        <v>3.5</v>
      </c>
      <c r="AI386" s="1119" t="b">
        <f t="shared" si="261"/>
        <v>0</v>
      </c>
      <c r="AJ386" s="1126">
        <v>0</v>
      </c>
      <c r="AK386" s="1126">
        <v>11.5</v>
      </c>
      <c r="AL386" s="1126"/>
      <c r="AM386" s="1126"/>
      <c r="AN386" s="1127"/>
      <c r="AO386" s="1127">
        <f t="shared" si="234"/>
        <v>0.13</v>
      </c>
      <c r="AP386" s="1127">
        <f t="shared" si="235"/>
        <v>0.04</v>
      </c>
      <c r="AQ386" s="1127">
        <f t="shared" si="236"/>
        <v>0.02</v>
      </c>
      <c r="AR386" s="1126">
        <f t="shared" si="237"/>
        <v>0.11</v>
      </c>
      <c r="AS386" s="1127">
        <f t="shared" si="238"/>
        <v>0.28999999999999998</v>
      </c>
      <c r="AT386" s="1127">
        <f t="shared" si="239"/>
        <v>7.0000000000000007E-2</v>
      </c>
      <c r="AU386" s="1127">
        <f t="shared" si="240"/>
        <v>0.08</v>
      </c>
      <c r="AV386" s="1126">
        <f t="shared" si="241"/>
        <v>0.11</v>
      </c>
      <c r="AW386" s="1126">
        <f t="shared" si="242"/>
        <v>15</v>
      </c>
      <c r="AX386" s="1126">
        <f t="shared" si="243"/>
        <v>0.19</v>
      </c>
      <c r="AY386" s="1127"/>
      <c r="AZ386" s="1126">
        <f t="shared" si="244"/>
        <v>0.66</v>
      </c>
      <c r="BA386" s="1128">
        <f t="shared" si="245"/>
        <v>14.81</v>
      </c>
      <c r="BB386" s="1130"/>
      <c r="BC386" s="1130"/>
      <c r="BD386" s="1126">
        <f t="shared" si="262"/>
        <v>0</v>
      </c>
      <c r="BE386" s="1126">
        <f t="shared" si="263"/>
        <v>0</v>
      </c>
      <c r="BF386" s="1126">
        <f t="shared" si="264"/>
        <v>0</v>
      </c>
      <c r="BG386" s="1126">
        <f t="shared" si="265"/>
        <v>0</v>
      </c>
      <c r="BH386" s="1131">
        <f t="shared" si="266"/>
        <v>0</v>
      </c>
      <c r="BI386" s="1126">
        <f t="shared" si="267"/>
        <v>0</v>
      </c>
      <c r="BJ386" s="1126">
        <f t="shared" si="268"/>
        <v>0</v>
      </c>
      <c r="BK386" s="1126">
        <f t="shared" si="269"/>
        <v>0</v>
      </c>
      <c r="BL386" s="1126">
        <f t="shared" si="270"/>
        <v>0</v>
      </c>
      <c r="BM386" s="1131">
        <f t="shared" si="271"/>
        <v>0</v>
      </c>
    </row>
    <row r="387" spans="1:65" s="759" customFormat="1" ht="21" customHeight="1">
      <c r="A387" s="1113" t="s">
        <v>1119</v>
      </c>
      <c r="B387" s="1174" t="s">
        <v>972</v>
      </c>
      <c r="C387" s="1524">
        <v>30708711</v>
      </c>
      <c r="D387" s="1556" t="s">
        <v>2215</v>
      </c>
      <c r="E387" s="1540" t="s">
        <v>20</v>
      </c>
      <c r="F387" s="1113" t="s">
        <v>104</v>
      </c>
      <c r="G387" s="1113" t="s">
        <v>146</v>
      </c>
      <c r="H387" s="1113" t="s">
        <v>146</v>
      </c>
      <c r="I387" s="1174" t="s">
        <v>1801</v>
      </c>
      <c r="J387" s="1113" t="s">
        <v>991</v>
      </c>
      <c r="K387" s="1476">
        <v>44491</v>
      </c>
      <c r="L387" s="1474" t="s">
        <v>2235</v>
      </c>
      <c r="M387" s="1468"/>
      <c r="N387" s="1113" t="s">
        <v>914</v>
      </c>
      <c r="O387" s="1113" t="s">
        <v>1714</v>
      </c>
      <c r="P387" s="1134" t="s">
        <v>63</v>
      </c>
      <c r="Q387" s="1113" t="s">
        <v>25</v>
      </c>
      <c r="R387" s="1119">
        <f>VLOOKUP($G$9:$G$816,TABULADOR!$D$6:$E$41,2,0)</f>
        <v>7</v>
      </c>
      <c r="S387" s="1120">
        <f t="shared" si="259"/>
        <v>0</v>
      </c>
      <c r="T387" s="1120">
        <v>0</v>
      </c>
      <c r="U387" s="1121">
        <f t="shared" si="260"/>
        <v>0</v>
      </c>
      <c r="V387" s="1122">
        <f>VLOOKUP($U387,TABULADOR!$A$51:$B$74,2)</f>
        <v>0</v>
      </c>
      <c r="W387" s="1148">
        <v>0</v>
      </c>
      <c r="X387" s="1123">
        <v>0</v>
      </c>
      <c r="Y387" s="1124">
        <v>0</v>
      </c>
      <c r="Z387" s="1511">
        <v>15</v>
      </c>
      <c r="AA387" s="1126">
        <f t="shared" si="231"/>
        <v>3.5</v>
      </c>
      <c r="AB387" s="1126">
        <f t="shared" si="232"/>
        <v>0</v>
      </c>
      <c r="AC387" s="1126">
        <f t="shared" si="233"/>
        <v>0</v>
      </c>
      <c r="AD387" s="1126">
        <f>VLOOKUP($H$9:$H$1807,TABULADOR!$D$6:$E$41,2,0)-VLOOKUP($G$9:$G$1807,TABULADOR!$D$6:$E$41,2,0)</f>
        <v>0</v>
      </c>
      <c r="AE387" s="1126">
        <f>ROUND((TABULADOR!$D$67)*(GLOBAL!$Y387)/2,)</f>
        <v>0</v>
      </c>
      <c r="AF387" s="1126">
        <f>ROUND(((TABULADOR!$D$67)*(GLOBAL!$Y387)/2)*2,2)</f>
        <v>0</v>
      </c>
      <c r="AG387" s="1119"/>
      <c r="AH387" s="1127">
        <f t="shared" si="230"/>
        <v>3.5</v>
      </c>
      <c r="AI387" s="1119" t="b">
        <f t="shared" si="261"/>
        <v>0</v>
      </c>
      <c r="AJ387" s="1126">
        <v>0</v>
      </c>
      <c r="AK387" s="1126">
        <v>11.5</v>
      </c>
      <c r="AL387" s="1126"/>
      <c r="AM387" s="1126"/>
      <c r="AN387" s="1127"/>
      <c r="AO387" s="1127">
        <f t="shared" si="234"/>
        <v>0.13</v>
      </c>
      <c r="AP387" s="1127">
        <f t="shared" si="235"/>
        <v>0.04</v>
      </c>
      <c r="AQ387" s="1127">
        <f t="shared" si="236"/>
        <v>0.02</v>
      </c>
      <c r="AR387" s="1126">
        <f t="shared" si="237"/>
        <v>0.11</v>
      </c>
      <c r="AS387" s="1127">
        <f t="shared" si="238"/>
        <v>0.28999999999999998</v>
      </c>
      <c r="AT387" s="1127">
        <f t="shared" si="239"/>
        <v>7.0000000000000007E-2</v>
      </c>
      <c r="AU387" s="1127">
        <f t="shared" si="240"/>
        <v>0.08</v>
      </c>
      <c r="AV387" s="1126">
        <f t="shared" si="241"/>
        <v>0.11</v>
      </c>
      <c r="AW387" s="1126">
        <f t="shared" si="242"/>
        <v>15</v>
      </c>
      <c r="AX387" s="1126">
        <f t="shared" si="243"/>
        <v>0.19</v>
      </c>
      <c r="AY387" s="1127"/>
      <c r="AZ387" s="1126">
        <f t="shared" si="244"/>
        <v>0.66</v>
      </c>
      <c r="BA387" s="1128">
        <f t="shared" si="245"/>
        <v>14.81</v>
      </c>
      <c r="BB387" s="1130"/>
      <c r="BC387" s="1130"/>
      <c r="BD387" s="1126">
        <f t="shared" si="262"/>
        <v>0</v>
      </c>
      <c r="BE387" s="1126">
        <f t="shared" si="263"/>
        <v>0</v>
      </c>
      <c r="BF387" s="1126">
        <f t="shared" si="264"/>
        <v>0</v>
      </c>
      <c r="BG387" s="1126">
        <f t="shared" si="265"/>
        <v>0</v>
      </c>
      <c r="BH387" s="1131">
        <f t="shared" si="266"/>
        <v>0</v>
      </c>
      <c r="BI387" s="1126">
        <f t="shared" si="267"/>
        <v>0</v>
      </c>
      <c r="BJ387" s="1126">
        <f t="shared" si="268"/>
        <v>0</v>
      </c>
      <c r="BK387" s="1126">
        <f t="shared" si="269"/>
        <v>0</v>
      </c>
      <c r="BL387" s="1126">
        <f t="shared" si="270"/>
        <v>0</v>
      </c>
      <c r="BM387" s="1131">
        <f t="shared" si="271"/>
        <v>0</v>
      </c>
    </row>
    <row r="388" spans="1:65" s="759" customFormat="1" ht="21" customHeight="1">
      <c r="A388" s="1113" t="s">
        <v>1119</v>
      </c>
      <c r="B388" s="1174" t="s">
        <v>1679</v>
      </c>
      <c r="C388" s="1524">
        <v>15993902</v>
      </c>
      <c r="D388" s="1556" t="s">
        <v>2216</v>
      </c>
      <c r="E388" s="1540" t="s">
        <v>20</v>
      </c>
      <c r="F388" s="1113" t="s">
        <v>289</v>
      </c>
      <c r="G388" s="1113" t="s">
        <v>596</v>
      </c>
      <c r="H388" s="1113" t="s">
        <v>596</v>
      </c>
      <c r="I388" s="1174" t="s">
        <v>1704</v>
      </c>
      <c r="J388" s="1113" t="s">
        <v>991</v>
      </c>
      <c r="K388" s="1476">
        <v>44487</v>
      </c>
      <c r="L388" s="1474" t="s">
        <v>2228</v>
      </c>
      <c r="M388" s="1468"/>
      <c r="N388" s="1113" t="s">
        <v>914</v>
      </c>
      <c r="O388" s="1113" t="s">
        <v>78</v>
      </c>
      <c r="P388" s="1134" t="s">
        <v>63</v>
      </c>
      <c r="Q388" s="1113" t="s">
        <v>78</v>
      </c>
      <c r="R388" s="1119">
        <f>VLOOKUP($G$9:$G$816,TABULADOR!$D$6:$E$41,2,0)</f>
        <v>8.484</v>
      </c>
      <c r="S388" s="1120">
        <f t="shared" si="259"/>
        <v>0</v>
      </c>
      <c r="T388" s="1120">
        <v>0</v>
      </c>
      <c r="U388" s="1121">
        <f t="shared" si="260"/>
        <v>0</v>
      </c>
      <c r="V388" s="1122">
        <f>VLOOKUP($U388,TABULADOR!$A$51:$B$74,2)</f>
        <v>0</v>
      </c>
      <c r="W388" s="1148">
        <v>0</v>
      </c>
      <c r="X388" s="1123">
        <v>0</v>
      </c>
      <c r="Y388" s="1124">
        <v>0</v>
      </c>
      <c r="Z388" s="1511">
        <v>15</v>
      </c>
      <c r="AA388" s="1126">
        <f t="shared" si="231"/>
        <v>4.24</v>
      </c>
      <c r="AB388" s="1126">
        <f t="shared" si="232"/>
        <v>0</v>
      </c>
      <c r="AC388" s="1126">
        <f t="shared" si="233"/>
        <v>0</v>
      </c>
      <c r="AD388" s="1126">
        <f>VLOOKUP($H$9:$H$1807,TABULADOR!$D$6:$E$41,2,0)-VLOOKUP($G$9:$G$1807,TABULADOR!$D$6:$E$41,2,0)</f>
        <v>0</v>
      </c>
      <c r="AE388" s="1126">
        <f>ROUND((TABULADOR!$D$67)*(GLOBAL!$Y388)/2,)</f>
        <v>0</v>
      </c>
      <c r="AF388" s="1126">
        <f>ROUND(((TABULADOR!$D$67)*(GLOBAL!$Y388)/2)*2,2)</f>
        <v>0</v>
      </c>
      <c r="AG388" s="1119"/>
      <c r="AH388" s="1127">
        <f t="shared" si="230"/>
        <v>4.24</v>
      </c>
      <c r="AI388" s="1119" t="b">
        <f t="shared" si="261"/>
        <v>0</v>
      </c>
      <c r="AJ388" s="1126">
        <v>0</v>
      </c>
      <c r="AK388" s="1126">
        <v>11.5</v>
      </c>
      <c r="AL388" s="1126"/>
      <c r="AM388" s="1126"/>
      <c r="AN388" s="1127"/>
      <c r="AO388" s="1127">
        <f t="shared" si="234"/>
        <v>0.16</v>
      </c>
      <c r="AP388" s="1127">
        <f t="shared" si="235"/>
        <v>0.04</v>
      </c>
      <c r="AQ388" s="1127">
        <f t="shared" si="236"/>
        <v>0.02</v>
      </c>
      <c r="AR388" s="1126">
        <f t="shared" si="237"/>
        <v>0.13</v>
      </c>
      <c r="AS388" s="1127">
        <f t="shared" si="238"/>
        <v>0.36</v>
      </c>
      <c r="AT388" s="1127">
        <f t="shared" si="239"/>
        <v>0.08</v>
      </c>
      <c r="AU388" s="1127">
        <f t="shared" si="240"/>
        <v>0.08</v>
      </c>
      <c r="AV388" s="1126">
        <f t="shared" si="241"/>
        <v>0.13</v>
      </c>
      <c r="AW388" s="1126">
        <f t="shared" si="242"/>
        <v>15.74</v>
      </c>
      <c r="AX388" s="1126">
        <f t="shared" si="243"/>
        <v>0.22</v>
      </c>
      <c r="AY388" s="1127"/>
      <c r="AZ388" s="1126">
        <f t="shared" si="244"/>
        <v>0.78</v>
      </c>
      <c r="BA388" s="1128">
        <f t="shared" si="245"/>
        <v>15.52</v>
      </c>
      <c r="BB388" s="1130"/>
      <c r="BC388" s="1130"/>
      <c r="BD388" s="1126">
        <f t="shared" si="262"/>
        <v>0</v>
      </c>
      <c r="BE388" s="1126">
        <f t="shared" si="263"/>
        <v>0</v>
      </c>
      <c r="BF388" s="1126">
        <f t="shared" si="264"/>
        <v>0</v>
      </c>
      <c r="BG388" s="1126">
        <f t="shared" si="265"/>
        <v>0</v>
      </c>
      <c r="BH388" s="1131">
        <f t="shared" si="266"/>
        <v>0</v>
      </c>
      <c r="BI388" s="1126">
        <f t="shared" si="267"/>
        <v>0</v>
      </c>
      <c r="BJ388" s="1126">
        <f t="shared" si="268"/>
        <v>0</v>
      </c>
      <c r="BK388" s="1126">
        <f t="shared" si="269"/>
        <v>0</v>
      </c>
      <c r="BL388" s="1126">
        <f t="shared" si="270"/>
        <v>0</v>
      </c>
      <c r="BM388" s="1131">
        <f t="shared" si="271"/>
        <v>0</v>
      </c>
    </row>
    <row r="389" spans="1:65" s="759" customFormat="1" ht="21" customHeight="1">
      <c r="A389" s="1113" t="s">
        <v>1119</v>
      </c>
      <c r="B389" s="1174" t="s">
        <v>972</v>
      </c>
      <c r="C389" s="1524">
        <v>28447863</v>
      </c>
      <c r="D389" s="1556" t="s">
        <v>2219</v>
      </c>
      <c r="E389" s="1540" t="s">
        <v>34</v>
      </c>
      <c r="F389" s="1113" t="s">
        <v>104</v>
      </c>
      <c r="G389" s="1113" t="s">
        <v>525</v>
      </c>
      <c r="H389" s="1113" t="s">
        <v>525</v>
      </c>
      <c r="I389" s="1174" t="s">
        <v>22</v>
      </c>
      <c r="J389" s="1113" t="s">
        <v>991</v>
      </c>
      <c r="K389" s="1476">
        <v>44484</v>
      </c>
      <c r="L389" s="1474" t="s">
        <v>2238</v>
      </c>
      <c r="M389" s="1468"/>
      <c r="N389" s="1113" t="s">
        <v>914</v>
      </c>
      <c r="O389" s="1113" t="s">
        <v>1714</v>
      </c>
      <c r="P389" s="1134" t="s">
        <v>63</v>
      </c>
      <c r="Q389" s="1113" t="s">
        <v>25</v>
      </c>
      <c r="R389" s="1119">
        <f>VLOOKUP($G$9:$G$816,TABULADOR!$D$6:$E$41,2,0)</f>
        <v>8.4</v>
      </c>
      <c r="S389" s="1120">
        <f t="shared" si="259"/>
        <v>0</v>
      </c>
      <c r="T389" s="1120">
        <v>0</v>
      </c>
      <c r="U389" s="1121">
        <f t="shared" si="260"/>
        <v>0</v>
      </c>
      <c r="V389" s="1122">
        <f>VLOOKUP($U389,TABULADOR!$A$51:$B$74,2)</f>
        <v>0</v>
      </c>
      <c r="W389" s="1148">
        <v>0</v>
      </c>
      <c r="X389" s="1123">
        <v>0</v>
      </c>
      <c r="Y389" s="1124">
        <v>0</v>
      </c>
      <c r="Z389" s="1511">
        <v>15</v>
      </c>
      <c r="AA389" s="1126">
        <f t="shared" si="231"/>
        <v>4.2</v>
      </c>
      <c r="AB389" s="1126">
        <f t="shared" si="232"/>
        <v>0</v>
      </c>
      <c r="AC389" s="1126">
        <f t="shared" si="233"/>
        <v>0</v>
      </c>
      <c r="AD389" s="1126">
        <f>VLOOKUP($H$9:$H$1807,TABULADOR!$D$6:$E$41,2,0)-VLOOKUP($G$9:$G$1807,TABULADOR!$D$6:$E$41,2,0)</f>
        <v>0</v>
      </c>
      <c r="AE389" s="1126">
        <f>ROUND((TABULADOR!$D$67)*(GLOBAL!$Y389)/2,)</f>
        <v>0</v>
      </c>
      <c r="AF389" s="1126">
        <f>ROUND(((TABULADOR!$D$67)*(GLOBAL!$Y389)/2)*2,2)</f>
        <v>0</v>
      </c>
      <c r="AG389" s="1119"/>
      <c r="AH389" s="1127">
        <f t="shared" ref="AH389:AH405" si="272">SUM(AA389:AE389)</f>
        <v>4.2</v>
      </c>
      <c r="AI389" s="1119" t="b">
        <f t="shared" si="261"/>
        <v>0</v>
      </c>
      <c r="AJ389" s="1126">
        <v>0</v>
      </c>
      <c r="AK389" s="1126">
        <v>11.5</v>
      </c>
      <c r="AL389" s="1126"/>
      <c r="AM389" s="1126"/>
      <c r="AN389" s="1127"/>
      <c r="AO389" s="1127">
        <f t="shared" si="234"/>
        <v>0.16</v>
      </c>
      <c r="AP389" s="1127">
        <f t="shared" si="235"/>
        <v>0.04</v>
      </c>
      <c r="AQ389" s="1127">
        <f t="shared" si="236"/>
        <v>0.02</v>
      </c>
      <c r="AR389" s="1126">
        <f t="shared" si="237"/>
        <v>0.13</v>
      </c>
      <c r="AS389" s="1127">
        <f t="shared" si="238"/>
        <v>0.36</v>
      </c>
      <c r="AT389" s="1127">
        <f t="shared" si="239"/>
        <v>0.08</v>
      </c>
      <c r="AU389" s="1127">
        <f t="shared" si="240"/>
        <v>0.08</v>
      </c>
      <c r="AV389" s="1126">
        <f t="shared" si="241"/>
        <v>0.13</v>
      </c>
      <c r="AW389" s="1126">
        <f t="shared" si="242"/>
        <v>15.7</v>
      </c>
      <c r="AX389" s="1126">
        <f t="shared" si="243"/>
        <v>0.22</v>
      </c>
      <c r="AY389" s="1127"/>
      <c r="AZ389" s="1126">
        <f t="shared" si="244"/>
        <v>0.78</v>
      </c>
      <c r="BA389" s="1128">
        <f t="shared" si="245"/>
        <v>15.48</v>
      </c>
      <c r="BB389" s="1130"/>
      <c r="BC389" s="1130"/>
      <c r="BD389" s="1126">
        <f t="shared" si="262"/>
        <v>0</v>
      </c>
      <c r="BE389" s="1126">
        <f t="shared" si="263"/>
        <v>0</v>
      </c>
      <c r="BF389" s="1126">
        <f t="shared" si="264"/>
        <v>0</v>
      </c>
      <c r="BG389" s="1126">
        <f t="shared" si="265"/>
        <v>0</v>
      </c>
      <c r="BH389" s="1131">
        <f t="shared" si="266"/>
        <v>0</v>
      </c>
      <c r="BI389" s="1126">
        <f t="shared" si="267"/>
        <v>0</v>
      </c>
      <c r="BJ389" s="1126">
        <f t="shared" si="268"/>
        <v>0</v>
      </c>
      <c r="BK389" s="1126">
        <f t="shared" si="269"/>
        <v>0</v>
      </c>
      <c r="BL389" s="1126">
        <f t="shared" si="270"/>
        <v>0</v>
      </c>
      <c r="BM389" s="1131">
        <f t="shared" si="271"/>
        <v>0</v>
      </c>
    </row>
    <row r="390" spans="1:65" s="759" customFormat="1" ht="21" customHeight="1">
      <c r="A390" s="1113" t="s">
        <v>1119</v>
      </c>
      <c r="B390" s="1174" t="s">
        <v>972</v>
      </c>
      <c r="C390" s="1524">
        <v>26465088</v>
      </c>
      <c r="D390" s="1556" t="s">
        <v>2220</v>
      </c>
      <c r="E390" s="1540" t="s">
        <v>20</v>
      </c>
      <c r="F390" s="1113" t="s">
        <v>104</v>
      </c>
      <c r="G390" s="1113" t="s">
        <v>146</v>
      </c>
      <c r="H390" s="1113" t="s">
        <v>146</v>
      </c>
      <c r="I390" s="1174" t="s">
        <v>161</v>
      </c>
      <c r="J390" s="1113" t="s">
        <v>991</v>
      </c>
      <c r="K390" s="1476">
        <v>44491</v>
      </c>
      <c r="L390" s="1474" t="s">
        <v>2239</v>
      </c>
      <c r="M390" s="1468"/>
      <c r="N390" s="1113" t="s">
        <v>914</v>
      </c>
      <c r="O390" s="1113" t="s">
        <v>1714</v>
      </c>
      <c r="P390" s="1134" t="s">
        <v>63</v>
      </c>
      <c r="Q390" s="1113" t="s">
        <v>25</v>
      </c>
      <c r="R390" s="1119">
        <f>VLOOKUP($G$9:$G$816,TABULADOR!$D$6:$E$41,2,0)</f>
        <v>7</v>
      </c>
      <c r="S390" s="1120">
        <f t="shared" si="259"/>
        <v>0</v>
      </c>
      <c r="T390" s="1120">
        <v>0</v>
      </c>
      <c r="U390" s="1121">
        <f t="shared" si="260"/>
        <v>0</v>
      </c>
      <c r="V390" s="1122">
        <f>VLOOKUP($U390,TABULADOR!$A$51:$B$74,2)</f>
        <v>0</v>
      </c>
      <c r="W390" s="1148">
        <v>0</v>
      </c>
      <c r="X390" s="1123">
        <v>0</v>
      </c>
      <c r="Y390" s="1124">
        <v>0</v>
      </c>
      <c r="Z390" s="1511">
        <v>15</v>
      </c>
      <c r="AA390" s="1126">
        <f t="shared" si="231"/>
        <v>3.5</v>
      </c>
      <c r="AB390" s="1126">
        <f t="shared" si="232"/>
        <v>0</v>
      </c>
      <c r="AC390" s="1126">
        <f t="shared" si="233"/>
        <v>0</v>
      </c>
      <c r="AD390" s="1126">
        <f>VLOOKUP($H$9:$H$1807,TABULADOR!$D$6:$E$41,2,0)-VLOOKUP($G$9:$G$1807,TABULADOR!$D$6:$E$41,2,0)</f>
        <v>0</v>
      </c>
      <c r="AE390" s="1126">
        <f>ROUND((TABULADOR!$D$67)*(GLOBAL!$Y390)/2,)</f>
        <v>0</v>
      </c>
      <c r="AF390" s="1126">
        <f>ROUND(((TABULADOR!$D$67)*(GLOBAL!$Y390)/2)*2,2)</f>
        <v>0</v>
      </c>
      <c r="AG390" s="1119"/>
      <c r="AH390" s="1127">
        <f t="shared" si="272"/>
        <v>3.5</v>
      </c>
      <c r="AI390" s="1119" t="b">
        <f t="shared" si="261"/>
        <v>0</v>
      </c>
      <c r="AJ390" s="1126">
        <v>0</v>
      </c>
      <c r="AK390" s="1126">
        <v>11.5</v>
      </c>
      <c r="AL390" s="1126"/>
      <c r="AM390" s="1126"/>
      <c r="AN390" s="1127"/>
      <c r="AO390" s="1127">
        <f t="shared" si="234"/>
        <v>0.13</v>
      </c>
      <c r="AP390" s="1127">
        <f t="shared" si="235"/>
        <v>0.04</v>
      </c>
      <c r="AQ390" s="1127">
        <f t="shared" si="236"/>
        <v>0.02</v>
      </c>
      <c r="AR390" s="1126">
        <f t="shared" si="237"/>
        <v>0.11</v>
      </c>
      <c r="AS390" s="1127">
        <f t="shared" si="238"/>
        <v>0.28999999999999998</v>
      </c>
      <c r="AT390" s="1127">
        <f t="shared" si="239"/>
        <v>7.0000000000000007E-2</v>
      </c>
      <c r="AU390" s="1127">
        <f t="shared" si="240"/>
        <v>0.08</v>
      </c>
      <c r="AV390" s="1126">
        <f t="shared" si="241"/>
        <v>0.11</v>
      </c>
      <c r="AW390" s="1126">
        <f t="shared" si="242"/>
        <v>15</v>
      </c>
      <c r="AX390" s="1126">
        <f t="shared" si="243"/>
        <v>0.19</v>
      </c>
      <c r="AY390" s="1127"/>
      <c r="AZ390" s="1126">
        <f t="shared" si="244"/>
        <v>0.66</v>
      </c>
      <c r="BA390" s="1128">
        <f t="shared" si="245"/>
        <v>14.81</v>
      </c>
      <c r="BB390" s="1130"/>
      <c r="BC390" s="1130"/>
      <c r="BD390" s="1126">
        <f t="shared" si="262"/>
        <v>0</v>
      </c>
      <c r="BE390" s="1126">
        <f t="shared" si="263"/>
        <v>0</v>
      </c>
      <c r="BF390" s="1126">
        <f t="shared" si="264"/>
        <v>0</v>
      </c>
      <c r="BG390" s="1126">
        <f t="shared" si="265"/>
        <v>0</v>
      </c>
      <c r="BH390" s="1131">
        <f t="shared" si="266"/>
        <v>0</v>
      </c>
      <c r="BI390" s="1126">
        <f t="shared" si="267"/>
        <v>0</v>
      </c>
      <c r="BJ390" s="1126">
        <f t="shared" si="268"/>
        <v>0</v>
      </c>
      <c r="BK390" s="1126">
        <f t="shared" si="269"/>
        <v>0</v>
      </c>
      <c r="BL390" s="1126">
        <f t="shared" si="270"/>
        <v>0</v>
      </c>
      <c r="BM390" s="1131">
        <f t="shared" si="271"/>
        <v>0</v>
      </c>
    </row>
    <row r="391" spans="1:65" s="759" customFormat="1" ht="21" customHeight="1">
      <c r="A391" s="1113" t="s">
        <v>1119</v>
      </c>
      <c r="B391" s="1174" t="s">
        <v>972</v>
      </c>
      <c r="C391" s="1524">
        <v>29875507</v>
      </c>
      <c r="D391" s="1556" t="s">
        <v>2221</v>
      </c>
      <c r="E391" s="1540" t="s">
        <v>20</v>
      </c>
      <c r="F391" s="1113" t="s">
        <v>104</v>
      </c>
      <c r="G391" s="1113" t="s">
        <v>146</v>
      </c>
      <c r="H391" s="1113" t="s">
        <v>146</v>
      </c>
      <c r="I391" s="1174" t="s">
        <v>179</v>
      </c>
      <c r="J391" s="1113" t="s">
        <v>991</v>
      </c>
      <c r="K391" s="1476">
        <v>44501</v>
      </c>
      <c r="L391" s="1482" t="s">
        <v>2305</v>
      </c>
      <c r="M391" s="1468"/>
      <c r="N391" s="1113" t="s">
        <v>914</v>
      </c>
      <c r="O391" s="1113" t="s">
        <v>1714</v>
      </c>
      <c r="P391" s="1134" t="s">
        <v>63</v>
      </c>
      <c r="Q391" s="1113" t="s">
        <v>25</v>
      </c>
      <c r="R391" s="1119">
        <f>VLOOKUP($G$9:$G$816,TABULADOR!$D$6:$E$41,2,0)</f>
        <v>7</v>
      </c>
      <c r="S391" s="1120">
        <f t="shared" si="259"/>
        <v>0</v>
      </c>
      <c r="T391" s="1120">
        <v>0</v>
      </c>
      <c r="U391" s="1121">
        <f t="shared" si="260"/>
        <v>0</v>
      </c>
      <c r="V391" s="1122">
        <f>VLOOKUP($U391,TABULADOR!$A$51:$B$74,2)</f>
        <v>0</v>
      </c>
      <c r="W391" s="1148">
        <v>0</v>
      </c>
      <c r="X391" s="1123">
        <v>0</v>
      </c>
      <c r="Y391" s="1124">
        <v>0</v>
      </c>
      <c r="Z391" s="1511">
        <v>15</v>
      </c>
      <c r="AA391" s="1126">
        <f t="shared" si="231"/>
        <v>3.5</v>
      </c>
      <c r="AB391" s="1126">
        <f t="shared" si="232"/>
        <v>0</v>
      </c>
      <c r="AC391" s="1126">
        <f t="shared" si="233"/>
        <v>0</v>
      </c>
      <c r="AD391" s="1126">
        <f>VLOOKUP($H$9:$H$1807,TABULADOR!$D$6:$E$41,2,0)-VLOOKUP($G$9:$G$1807,TABULADOR!$D$6:$E$41,2,0)</f>
        <v>0</v>
      </c>
      <c r="AE391" s="1126">
        <f>ROUND((TABULADOR!$D$67)*(GLOBAL!$Y391)/2,)</f>
        <v>0</v>
      </c>
      <c r="AF391" s="1126">
        <f>ROUND(((TABULADOR!$D$67)*(GLOBAL!$Y391)/2)*2,2)</f>
        <v>0</v>
      </c>
      <c r="AG391" s="1119"/>
      <c r="AH391" s="1127">
        <f t="shared" si="272"/>
        <v>3.5</v>
      </c>
      <c r="AI391" s="1119" t="b">
        <f t="shared" si="261"/>
        <v>0</v>
      </c>
      <c r="AJ391" s="1126">
        <v>0</v>
      </c>
      <c r="AK391" s="1126">
        <v>11.5</v>
      </c>
      <c r="AL391" s="1126"/>
      <c r="AM391" s="1126"/>
      <c r="AN391" s="1127"/>
      <c r="AO391" s="1127">
        <f t="shared" si="234"/>
        <v>0.13</v>
      </c>
      <c r="AP391" s="1127">
        <f t="shared" si="235"/>
        <v>0.04</v>
      </c>
      <c r="AQ391" s="1127">
        <f t="shared" si="236"/>
        <v>0.02</v>
      </c>
      <c r="AR391" s="1126">
        <f t="shared" si="237"/>
        <v>0.11</v>
      </c>
      <c r="AS391" s="1127">
        <f t="shared" si="238"/>
        <v>0.28999999999999998</v>
      </c>
      <c r="AT391" s="1127">
        <f t="shared" si="239"/>
        <v>7.0000000000000007E-2</v>
      </c>
      <c r="AU391" s="1127">
        <f t="shared" si="240"/>
        <v>0.08</v>
      </c>
      <c r="AV391" s="1126">
        <f t="shared" si="241"/>
        <v>0.11</v>
      </c>
      <c r="AW391" s="1126">
        <f t="shared" si="242"/>
        <v>15</v>
      </c>
      <c r="AX391" s="1126">
        <f t="shared" si="243"/>
        <v>0.19</v>
      </c>
      <c r="AY391" s="1127"/>
      <c r="AZ391" s="1126">
        <f t="shared" si="244"/>
        <v>0.66</v>
      </c>
      <c r="BA391" s="1128">
        <f t="shared" si="245"/>
        <v>14.81</v>
      </c>
      <c r="BB391" s="1130"/>
      <c r="BC391" s="1130"/>
      <c r="BD391" s="1126">
        <f t="shared" si="262"/>
        <v>0</v>
      </c>
      <c r="BE391" s="1126">
        <f t="shared" si="263"/>
        <v>0</v>
      </c>
      <c r="BF391" s="1126">
        <f t="shared" si="264"/>
        <v>0</v>
      </c>
      <c r="BG391" s="1126">
        <f t="shared" si="265"/>
        <v>0</v>
      </c>
      <c r="BH391" s="1131">
        <f t="shared" si="266"/>
        <v>0</v>
      </c>
      <c r="BI391" s="1126">
        <f t="shared" si="267"/>
        <v>0</v>
      </c>
      <c r="BJ391" s="1126">
        <f t="shared" si="268"/>
        <v>0</v>
      </c>
      <c r="BK391" s="1126">
        <f t="shared" si="269"/>
        <v>0</v>
      </c>
      <c r="BL391" s="1126">
        <f t="shared" si="270"/>
        <v>0</v>
      </c>
      <c r="BM391" s="1131">
        <f t="shared" si="271"/>
        <v>0</v>
      </c>
    </row>
    <row r="392" spans="1:65" s="759" customFormat="1" ht="21" customHeight="1">
      <c r="A392" s="1113" t="s">
        <v>1119</v>
      </c>
      <c r="B392" s="1174" t="s">
        <v>1679</v>
      </c>
      <c r="C392" s="1524">
        <v>27606074</v>
      </c>
      <c r="D392" s="1556" t="s">
        <v>2222</v>
      </c>
      <c r="E392" s="1540" t="s">
        <v>20</v>
      </c>
      <c r="F392" s="1113" t="s">
        <v>289</v>
      </c>
      <c r="G392" s="1113" t="s">
        <v>596</v>
      </c>
      <c r="H392" s="1113" t="s">
        <v>596</v>
      </c>
      <c r="I392" s="1174" t="s">
        <v>1808</v>
      </c>
      <c r="J392" s="1113" t="s">
        <v>991</v>
      </c>
      <c r="K392" s="1476">
        <v>44501</v>
      </c>
      <c r="L392" s="1474" t="s">
        <v>2230</v>
      </c>
      <c r="M392" s="1468"/>
      <c r="N392" s="1113" t="s">
        <v>914</v>
      </c>
      <c r="O392" s="1113" t="s">
        <v>1714</v>
      </c>
      <c r="P392" s="1134" t="s">
        <v>63</v>
      </c>
      <c r="Q392" s="1113" t="s">
        <v>25</v>
      </c>
      <c r="R392" s="1119">
        <f>VLOOKUP($G$9:$G$816,TABULADOR!$D$6:$E$41,2,0)</f>
        <v>8.484</v>
      </c>
      <c r="S392" s="1120">
        <f t="shared" si="259"/>
        <v>0</v>
      </c>
      <c r="T392" s="1120">
        <v>0</v>
      </c>
      <c r="U392" s="1121">
        <f t="shared" si="260"/>
        <v>0</v>
      </c>
      <c r="V392" s="1122">
        <f>VLOOKUP($U392,TABULADOR!$A$51:$B$74,2)</f>
        <v>0</v>
      </c>
      <c r="W392" s="1148">
        <v>0</v>
      </c>
      <c r="X392" s="1123">
        <v>0</v>
      </c>
      <c r="Y392" s="1124">
        <v>0</v>
      </c>
      <c r="Z392" s="1511">
        <v>15</v>
      </c>
      <c r="AA392" s="1126">
        <f t="shared" si="231"/>
        <v>4.24</v>
      </c>
      <c r="AB392" s="1126">
        <f t="shared" si="232"/>
        <v>0</v>
      </c>
      <c r="AC392" s="1126">
        <f t="shared" si="233"/>
        <v>0</v>
      </c>
      <c r="AD392" s="1126">
        <f>VLOOKUP($H$9:$H$1807,TABULADOR!$D$6:$E$41,2,0)-VLOOKUP($G$9:$G$1807,TABULADOR!$D$6:$E$41,2,0)</f>
        <v>0</v>
      </c>
      <c r="AE392" s="1126">
        <f>ROUND((TABULADOR!$D$67)*(GLOBAL!$Y392)/2,)</f>
        <v>0</v>
      </c>
      <c r="AF392" s="1126">
        <f>ROUND(((TABULADOR!$D$67)*(GLOBAL!$Y392)/2)*2,2)</f>
        <v>0</v>
      </c>
      <c r="AG392" s="1119"/>
      <c r="AH392" s="1127">
        <f t="shared" si="272"/>
        <v>4.24</v>
      </c>
      <c r="AI392" s="1119" t="b">
        <f t="shared" si="261"/>
        <v>0</v>
      </c>
      <c r="AJ392" s="1126">
        <v>0</v>
      </c>
      <c r="AK392" s="1126">
        <v>11.5</v>
      </c>
      <c r="AL392" s="1126"/>
      <c r="AM392" s="1126"/>
      <c r="AN392" s="1127"/>
      <c r="AO392" s="1127">
        <f t="shared" si="234"/>
        <v>0.16</v>
      </c>
      <c r="AP392" s="1127">
        <f t="shared" si="235"/>
        <v>0.04</v>
      </c>
      <c r="AQ392" s="1127">
        <f t="shared" si="236"/>
        <v>0.02</v>
      </c>
      <c r="AR392" s="1126">
        <f t="shared" si="237"/>
        <v>0.13</v>
      </c>
      <c r="AS392" s="1127">
        <f t="shared" si="238"/>
        <v>0.36</v>
      </c>
      <c r="AT392" s="1127">
        <f t="shared" si="239"/>
        <v>0.08</v>
      </c>
      <c r="AU392" s="1127">
        <f t="shared" si="240"/>
        <v>0.08</v>
      </c>
      <c r="AV392" s="1126">
        <f t="shared" si="241"/>
        <v>0.13</v>
      </c>
      <c r="AW392" s="1126">
        <f t="shared" si="242"/>
        <v>15.74</v>
      </c>
      <c r="AX392" s="1126">
        <f t="shared" si="243"/>
        <v>0.22</v>
      </c>
      <c r="AY392" s="1127"/>
      <c r="AZ392" s="1126">
        <f t="shared" si="244"/>
        <v>0.78</v>
      </c>
      <c r="BA392" s="1128">
        <f t="shared" si="245"/>
        <v>15.52</v>
      </c>
      <c r="BB392" s="1130"/>
      <c r="BC392" s="1130"/>
      <c r="BD392" s="1126">
        <f t="shared" si="262"/>
        <v>0</v>
      </c>
      <c r="BE392" s="1126">
        <f t="shared" si="263"/>
        <v>0</v>
      </c>
      <c r="BF392" s="1126">
        <f t="shared" si="264"/>
        <v>0</v>
      </c>
      <c r="BG392" s="1126">
        <f t="shared" si="265"/>
        <v>0</v>
      </c>
      <c r="BH392" s="1131">
        <f t="shared" si="266"/>
        <v>0</v>
      </c>
      <c r="BI392" s="1126">
        <f t="shared" si="267"/>
        <v>0</v>
      </c>
      <c r="BJ392" s="1126">
        <f t="shared" si="268"/>
        <v>0</v>
      </c>
      <c r="BK392" s="1126">
        <f t="shared" si="269"/>
        <v>0</v>
      </c>
      <c r="BL392" s="1126">
        <f t="shared" si="270"/>
        <v>0</v>
      </c>
      <c r="BM392" s="1131">
        <f t="shared" si="271"/>
        <v>0</v>
      </c>
    </row>
    <row r="393" spans="1:65" s="759" customFormat="1" ht="21" customHeight="1">
      <c r="A393" s="1113" t="s">
        <v>1119</v>
      </c>
      <c r="B393" s="1140" t="s">
        <v>970</v>
      </c>
      <c r="C393" s="1524">
        <v>19796667</v>
      </c>
      <c r="D393" s="1556" t="s">
        <v>2223</v>
      </c>
      <c r="E393" s="1540" t="s">
        <v>20</v>
      </c>
      <c r="F393" s="1113" t="s">
        <v>2227</v>
      </c>
      <c r="G393" s="1113" t="s">
        <v>27</v>
      </c>
      <c r="H393" s="1113" t="s">
        <v>27</v>
      </c>
      <c r="I393" s="1174" t="s">
        <v>1705</v>
      </c>
      <c r="J393" s="1174" t="s">
        <v>991</v>
      </c>
      <c r="K393" s="1476">
        <v>44484</v>
      </c>
      <c r="L393" s="1474" t="s">
        <v>2231</v>
      </c>
      <c r="M393" s="1468"/>
      <c r="N393" s="1113" t="s">
        <v>914</v>
      </c>
      <c r="O393" s="1113" t="s">
        <v>46</v>
      </c>
      <c r="P393" s="1134" t="s">
        <v>63</v>
      </c>
      <c r="Q393" s="1113" t="s">
        <v>46</v>
      </c>
      <c r="R393" s="1119">
        <f>VLOOKUP($G$9:$G$816,TABULADOR!$D$6:$E$41,2,0)</f>
        <v>23.8</v>
      </c>
      <c r="S393" s="1120">
        <f t="shared" si="259"/>
        <v>0</v>
      </c>
      <c r="T393" s="1120">
        <v>0</v>
      </c>
      <c r="U393" s="1121">
        <f t="shared" si="260"/>
        <v>0</v>
      </c>
      <c r="V393" s="1122">
        <f>VLOOKUP($U393,TABULADOR!$A$51:$B$74,2)</f>
        <v>0</v>
      </c>
      <c r="W393" s="1148">
        <v>0</v>
      </c>
      <c r="X393" s="1123">
        <v>0</v>
      </c>
      <c r="Y393" s="1124">
        <v>0</v>
      </c>
      <c r="Z393" s="1511">
        <v>15</v>
      </c>
      <c r="AA393" s="1126">
        <f t="shared" si="231"/>
        <v>11.9</v>
      </c>
      <c r="AB393" s="1126">
        <f t="shared" si="232"/>
        <v>0</v>
      </c>
      <c r="AC393" s="1126">
        <f t="shared" si="233"/>
        <v>0</v>
      </c>
      <c r="AD393" s="1126">
        <f>VLOOKUP($H$9:$H$1807,TABULADOR!$D$6:$E$41,2,0)-VLOOKUP($G$9:$G$1807,TABULADOR!$D$6:$E$41,2,0)</f>
        <v>0</v>
      </c>
      <c r="AE393" s="1126">
        <f>ROUND((TABULADOR!$D$67)*(GLOBAL!$Y393)/2,)</f>
        <v>0</v>
      </c>
      <c r="AF393" s="1126">
        <f>ROUND(((TABULADOR!$D$67)*(GLOBAL!$Y393)/2)*2,2)</f>
        <v>0</v>
      </c>
      <c r="AG393" s="1119"/>
      <c r="AH393" s="1127">
        <f t="shared" si="272"/>
        <v>11.9</v>
      </c>
      <c r="AI393" s="1119" t="b">
        <f t="shared" si="261"/>
        <v>0</v>
      </c>
      <c r="AJ393" s="1126">
        <v>0</v>
      </c>
      <c r="AK393" s="1126">
        <v>11.5</v>
      </c>
      <c r="AL393" s="1126"/>
      <c r="AM393" s="1126"/>
      <c r="AN393" s="1127"/>
      <c r="AO393" s="1127">
        <f t="shared" si="234"/>
        <v>0.44</v>
      </c>
      <c r="AP393" s="1127">
        <f t="shared" si="235"/>
        <v>0.12</v>
      </c>
      <c r="AQ393" s="1127">
        <f t="shared" si="236"/>
        <v>0.05</v>
      </c>
      <c r="AR393" s="1126">
        <f t="shared" si="237"/>
        <v>0.36</v>
      </c>
      <c r="AS393" s="1127">
        <f t="shared" si="238"/>
        <v>0.99</v>
      </c>
      <c r="AT393" s="1127">
        <f t="shared" si="239"/>
        <v>0.24</v>
      </c>
      <c r="AU393" s="1127">
        <f t="shared" si="240"/>
        <v>0.2</v>
      </c>
      <c r="AV393" s="1126">
        <f t="shared" si="241"/>
        <v>0.36</v>
      </c>
      <c r="AW393" s="1126">
        <f t="shared" si="242"/>
        <v>23.4</v>
      </c>
      <c r="AX393" s="1126">
        <f t="shared" si="243"/>
        <v>0.61</v>
      </c>
      <c r="AY393" s="1127"/>
      <c r="AZ393" s="1126">
        <f t="shared" si="244"/>
        <v>2.15</v>
      </c>
      <c r="BA393" s="1128">
        <f t="shared" si="245"/>
        <v>22.79</v>
      </c>
      <c r="BB393" s="1130"/>
      <c r="BC393" s="1130"/>
      <c r="BD393" s="1126">
        <f t="shared" si="262"/>
        <v>0</v>
      </c>
      <c r="BE393" s="1126">
        <f t="shared" si="263"/>
        <v>0</v>
      </c>
      <c r="BF393" s="1126">
        <f t="shared" si="264"/>
        <v>0</v>
      </c>
      <c r="BG393" s="1126">
        <f t="shared" si="265"/>
        <v>0</v>
      </c>
      <c r="BH393" s="1131">
        <f t="shared" si="266"/>
        <v>0</v>
      </c>
      <c r="BI393" s="1126">
        <f t="shared" si="267"/>
        <v>0</v>
      </c>
      <c r="BJ393" s="1126">
        <f t="shared" si="268"/>
        <v>0</v>
      </c>
      <c r="BK393" s="1126">
        <f t="shared" si="269"/>
        <v>0</v>
      </c>
      <c r="BL393" s="1126">
        <f t="shared" si="270"/>
        <v>0</v>
      </c>
      <c r="BM393" s="1131">
        <f t="shared" si="271"/>
        <v>0</v>
      </c>
    </row>
    <row r="394" spans="1:65" s="759" customFormat="1" ht="21" customHeight="1">
      <c r="A394" s="1113" t="s">
        <v>1119</v>
      </c>
      <c r="B394" s="1174" t="s">
        <v>972</v>
      </c>
      <c r="C394" s="1524">
        <v>28135701</v>
      </c>
      <c r="D394" s="1556" t="s">
        <v>2224</v>
      </c>
      <c r="E394" s="1540" t="s">
        <v>20</v>
      </c>
      <c r="F394" s="1113" t="s">
        <v>104</v>
      </c>
      <c r="G394" s="1113" t="s">
        <v>146</v>
      </c>
      <c r="H394" s="1113" t="s">
        <v>146</v>
      </c>
      <c r="I394" s="1174" t="s">
        <v>179</v>
      </c>
      <c r="J394" s="1113" t="s">
        <v>991</v>
      </c>
      <c r="K394" s="1476">
        <v>44501</v>
      </c>
      <c r="L394" s="1474" t="s">
        <v>2232</v>
      </c>
      <c r="M394" s="1468"/>
      <c r="N394" s="1113" t="s">
        <v>914</v>
      </c>
      <c r="O394" s="1113" t="s">
        <v>1714</v>
      </c>
      <c r="P394" s="1134" t="s">
        <v>63</v>
      </c>
      <c r="Q394" s="1113" t="s">
        <v>25</v>
      </c>
      <c r="R394" s="1119">
        <f>VLOOKUP($G$9:$G$816,TABULADOR!$D$6:$E$41,2,0)</f>
        <v>7</v>
      </c>
      <c r="S394" s="1120">
        <f t="shared" si="259"/>
        <v>0</v>
      </c>
      <c r="T394" s="1120">
        <v>0</v>
      </c>
      <c r="U394" s="1121">
        <f t="shared" si="260"/>
        <v>0</v>
      </c>
      <c r="V394" s="1122">
        <f>VLOOKUP($U394,TABULADOR!$A$51:$B$74,2)</f>
        <v>0</v>
      </c>
      <c r="W394" s="1148">
        <v>0</v>
      </c>
      <c r="X394" s="1123">
        <v>0</v>
      </c>
      <c r="Y394" s="1124">
        <v>0</v>
      </c>
      <c r="Z394" s="1511">
        <v>15</v>
      </c>
      <c r="AA394" s="1126">
        <f t="shared" ref="AA394:AA420" si="273">ROUND($R394/30*$Z394,2)</f>
        <v>3.5</v>
      </c>
      <c r="AB394" s="1126">
        <f t="shared" ref="AB394:AB420" si="274">ROUND($AA394*$W394,2)</f>
        <v>0</v>
      </c>
      <c r="AC394" s="1126">
        <f t="shared" ref="AC394:AC420" si="275">ROUND($AA394*$V394,2)</f>
        <v>0</v>
      </c>
      <c r="AD394" s="1126">
        <f>VLOOKUP($H$9:$H$1807,TABULADOR!$D$6:$E$41,2,0)-VLOOKUP($G$9:$G$1807,TABULADOR!$D$6:$E$41,2,0)</f>
        <v>0</v>
      </c>
      <c r="AE394" s="1126">
        <f>ROUND((TABULADOR!$D$67)*(GLOBAL!$Y394)/2,)</f>
        <v>0</v>
      </c>
      <c r="AF394" s="1126">
        <f>ROUND(((TABULADOR!$D$67)*(GLOBAL!$Y394)/2)*2,2)</f>
        <v>0</v>
      </c>
      <c r="AG394" s="1119"/>
      <c r="AH394" s="1127">
        <f t="shared" si="272"/>
        <v>3.5</v>
      </c>
      <c r="AI394" s="1119" t="b">
        <f t="shared" si="261"/>
        <v>0</v>
      </c>
      <c r="AJ394" s="1126">
        <v>0</v>
      </c>
      <c r="AK394" s="1126">
        <v>11.5</v>
      </c>
      <c r="AL394" s="1126"/>
      <c r="AM394" s="1126"/>
      <c r="AN394" s="1127"/>
      <c r="AO394" s="1127">
        <f t="shared" ref="AO394:AO420" si="276">ROUND(($AH394*$BO$5/$BO$6*$BO$7*$BO$8),2)</f>
        <v>0.13</v>
      </c>
      <c r="AP394" s="1127">
        <f t="shared" ref="AP394:AP420" si="277">ROUND(($AH394+$AI394)*$BQ$2,2)</f>
        <v>0.04</v>
      </c>
      <c r="AQ394" s="1127">
        <f t="shared" ref="AQ394:AQ420" si="278">ROUND(($AH394*$BQ$5/$BQ$6*$BQ$7*$BQ$8),2)</f>
        <v>0.02</v>
      </c>
      <c r="AR394" s="1126">
        <f t="shared" ref="AR394:AR420" si="279">ROUND(($AH394*$BS$2),2)</f>
        <v>0.11</v>
      </c>
      <c r="AS394" s="1127">
        <f t="shared" ref="AS394:AS420" si="280">ROUND(($AO394*$BP$2/$BO$2),2)</f>
        <v>0.28999999999999998</v>
      </c>
      <c r="AT394" s="1127">
        <f t="shared" ref="AT394:AT420" si="281">ROUND((($AH394+$AI394)*$BR$2),2)</f>
        <v>7.0000000000000007E-2</v>
      </c>
      <c r="AU394" s="1127">
        <f t="shared" ref="AU394:AU420" si="282">ROUND(($AQ394*$BT$2/$BU$2),2)</f>
        <v>0.08</v>
      </c>
      <c r="AV394" s="1126">
        <f t="shared" ref="AV394:AV420" si="283">ROUND(($AH394*$BS$2),2)</f>
        <v>0.11</v>
      </c>
      <c r="AW394" s="1126">
        <f t="shared" ref="AW394:AW420" si="284">ROUND(($AH394+$AK394+$AM394+$AL394+$AJ394+$AF394+$AI394),2)</f>
        <v>15</v>
      </c>
      <c r="AX394" s="1126">
        <f t="shared" ref="AX394:AX420" si="285">ROUND(($AN394+$AO394+$AP394+$AQ394+$BH394),2)</f>
        <v>0.19</v>
      </c>
      <c r="AY394" s="1127"/>
      <c r="AZ394" s="1126">
        <f t="shared" ref="AZ394:AZ420" si="286">ROUND(($AS394+$AT394+$AU394+$AV394+$AR394+$BM394),2)</f>
        <v>0.66</v>
      </c>
      <c r="BA394" s="1128">
        <f t="shared" ref="BA394:BA420" si="287">ROUND(($AW394-$AX394),2)</f>
        <v>14.81</v>
      </c>
      <c r="BB394" s="1130"/>
      <c r="BC394" s="1130"/>
      <c r="BD394" s="1126">
        <f t="shared" si="262"/>
        <v>0</v>
      </c>
      <c r="BE394" s="1126">
        <f t="shared" si="263"/>
        <v>0</v>
      </c>
      <c r="BF394" s="1126">
        <f t="shared" si="264"/>
        <v>0</v>
      </c>
      <c r="BG394" s="1126">
        <f t="shared" si="265"/>
        <v>0</v>
      </c>
      <c r="BH394" s="1131">
        <f t="shared" si="266"/>
        <v>0</v>
      </c>
      <c r="BI394" s="1126">
        <f t="shared" si="267"/>
        <v>0</v>
      </c>
      <c r="BJ394" s="1126">
        <f t="shared" si="268"/>
        <v>0</v>
      </c>
      <c r="BK394" s="1126">
        <f t="shared" si="269"/>
        <v>0</v>
      </c>
      <c r="BL394" s="1126">
        <f t="shared" si="270"/>
        <v>0</v>
      </c>
      <c r="BM394" s="1131">
        <f t="shared" si="271"/>
        <v>0</v>
      </c>
    </row>
    <row r="395" spans="1:65" s="759" customFormat="1" ht="21" customHeight="1">
      <c r="A395" s="1113" t="s">
        <v>1119</v>
      </c>
      <c r="B395" s="1174" t="s">
        <v>1679</v>
      </c>
      <c r="C395" s="1524">
        <v>13717300</v>
      </c>
      <c r="D395" s="1556" t="s">
        <v>2225</v>
      </c>
      <c r="E395" s="1540" t="s">
        <v>20</v>
      </c>
      <c r="F395" s="1113" t="s">
        <v>304</v>
      </c>
      <c r="G395" s="1113" t="s">
        <v>433</v>
      </c>
      <c r="H395" s="1113" t="s">
        <v>433</v>
      </c>
      <c r="I395" s="1174" t="s">
        <v>22</v>
      </c>
      <c r="J395" s="1113" t="s">
        <v>991</v>
      </c>
      <c r="K395" s="1476">
        <v>44470</v>
      </c>
      <c r="L395" s="1474" t="s">
        <v>2233</v>
      </c>
      <c r="M395" s="1468"/>
      <c r="N395" s="1113" t="s">
        <v>914</v>
      </c>
      <c r="O395" s="1113" t="s">
        <v>1714</v>
      </c>
      <c r="P395" s="1134" t="s">
        <v>63</v>
      </c>
      <c r="Q395" s="1113" t="s">
        <v>25</v>
      </c>
      <c r="R395" s="1119">
        <f>VLOOKUP($G$9:$G$816,TABULADOR!$D$6:$E$41,2,0)</f>
        <v>9.968</v>
      </c>
      <c r="S395" s="1120">
        <f t="shared" si="259"/>
        <v>0</v>
      </c>
      <c r="T395" s="1120">
        <v>0</v>
      </c>
      <c r="U395" s="1121">
        <f t="shared" si="260"/>
        <v>0</v>
      </c>
      <c r="V395" s="1122">
        <f>VLOOKUP($U395,TABULADOR!$A$51:$B$74,2)</f>
        <v>0</v>
      </c>
      <c r="W395" s="1148">
        <v>0</v>
      </c>
      <c r="X395" s="1123">
        <v>0</v>
      </c>
      <c r="Y395" s="1124">
        <v>0</v>
      </c>
      <c r="Z395" s="1511">
        <v>15</v>
      </c>
      <c r="AA395" s="1126">
        <f t="shared" si="273"/>
        <v>4.9800000000000004</v>
      </c>
      <c r="AB395" s="1126">
        <f t="shared" si="274"/>
        <v>0</v>
      </c>
      <c r="AC395" s="1126">
        <f t="shared" si="275"/>
        <v>0</v>
      </c>
      <c r="AD395" s="1126">
        <f>VLOOKUP($H$9:$H$1807,TABULADOR!$D$6:$E$41,2,0)-VLOOKUP($G$9:$G$1807,TABULADOR!$D$6:$E$41,2,0)</f>
        <v>0</v>
      </c>
      <c r="AE395" s="1126">
        <f>ROUND((TABULADOR!$D$67)*(GLOBAL!$Y395)/2,)</f>
        <v>0</v>
      </c>
      <c r="AF395" s="1126">
        <f>ROUND(((TABULADOR!$D$67)*(GLOBAL!$Y395)/2)*2,2)</f>
        <v>0</v>
      </c>
      <c r="AG395" s="1119"/>
      <c r="AH395" s="1127">
        <f t="shared" si="272"/>
        <v>4.9800000000000004</v>
      </c>
      <c r="AI395" s="1119" t="b">
        <f t="shared" si="261"/>
        <v>0</v>
      </c>
      <c r="AJ395" s="1126">
        <v>0</v>
      </c>
      <c r="AK395" s="1126">
        <v>11.5</v>
      </c>
      <c r="AL395" s="1126"/>
      <c r="AM395" s="1126"/>
      <c r="AN395" s="1127"/>
      <c r="AO395" s="1127">
        <f t="shared" si="276"/>
        <v>0.18</v>
      </c>
      <c r="AP395" s="1127">
        <f t="shared" si="277"/>
        <v>0.05</v>
      </c>
      <c r="AQ395" s="1127">
        <f t="shared" si="278"/>
        <v>0.02</v>
      </c>
      <c r="AR395" s="1126">
        <f t="shared" si="279"/>
        <v>0.15</v>
      </c>
      <c r="AS395" s="1127">
        <f t="shared" si="280"/>
        <v>0.41</v>
      </c>
      <c r="AT395" s="1127">
        <f t="shared" si="281"/>
        <v>0.1</v>
      </c>
      <c r="AU395" s="1127">
        <f t="shared" si="282"/>
        <v>0.08</v>
      </c>
      <c r="AV395" s="1126">
        <f t="shared" si="283"/>
        <v>0.15</v>
      </c>
      <c r="AW395" s="1126">
        <f t="shared" si="284"/>
        <v>16.48</v>
      </c>
      <c r="AX395" s="1126">
        <f t="shared" si="285"/>
        <v>0.25</v>
      </c>
      <c r="AY395" s="1127"/>
      <c r="AZ395" s="1126">
        <f t="shared" si="286"/>
        <v>0.89</v>
      </c>
      <c r="BA395" s="1128">
        <f t="shared" si="287"/>
        <v>16.23</v>
      </c>
      <c r="BB395" s="1130"/>
      <c r="BC395" s="1130"/>
      <c r="BD395" s="1126">
        <f t="shared" si="262"/>
        <v>0</v>
      </c>
      <c r="BE395" s="1126">
        <f t="shared" si="263"/>
        <v>0</v>
      </c>
      <c r="BF395" s="1126">
        <f t="shared" si="264"/>
        <v>0</v>
      </c>
      <c r="BG395" s="1126">
        <f t="shared" si="265"/>
        <v>0</v>
      </c>
      <c r="BH395" s="1131">
        <f t="shared" si="266"/>
        <v>0</v>
      </c>
      <c r="BI395" s="1126">
        <f t="shared" si="267"/>
        <v>0</v>
      </c>
      <c r="BJ395" s="1126">
        <f t="shared" si="268"/>
        <v>0</v>
      </c>
      <c r="BK395" s="1126">
        <f t="shared" si="269"/>
        <v>0</v>
      </c>
      <c r="BL395" s="1126">
        <f t="shared" si="270"/>
        <v>0</v>
      </c>
      <c r="BM395" s="1131">
        <f t="shared" si="271"/>
        <v>0</v>
      </c>
    </row>
    <row r="396" spans="1:65" s="759" customFormat="1" ht="21" customHeight="1">
      <c r="A396" s="1113" t="s">
        <v>1119</v>
      </c>
      <c r="B396" s="1174" t="s">
        <v>972</v>
      </c>
      <c r="C396" s="1534">
        <v>30780854</v>
      </c>
      <c r="D396" s="1554" t="s">
        <v>2315</v>
      </c>
      <c r="E396" s="1540" t="s">
        <v>34</v>
      </c>
      <c r="F396" s="1516" t="s">
        <v>401</v>
      </c>
      <c r="G396" s="1113" t="s">
        <v>146</v>
      </c>
      <c r="H396" s="1113" t="s">
        <v>146</v>
      </c>
      <c r="I396" s="1174" t="s">
        <v>1704</v>
      </c>
      <c r="J396" s="1113" t="s">
        <v>991</v>
      </c>
      <c r="K396" s="1476">
        <v>44515</v>
      </c>
      <c r="L396" s="1474" t="s">
        <v>2277</v>
      </c>
      <c r="M396" s="1468"/>
      <c r="N396" s="1113" t="s">
        <v>914</v>
      </c>
      <c r="O396" s="1134" t="s">
        <v>78</v>
      </c>
      <c r="P396" s="1134" t="s">
        <v>63</v>
      </c>
      <c r="Q396" s="1134" t="s">
        <v>78</v>
      </c>
      <c r="R396" s="1119">
        <f>VLOOKUP($G$9:$G$816,TABULADOR!$D$6:$E$41,2,0)</f>
        <v>7</v>
      </c>
      <c r="S396" s="1120">
        <f t="shared" si="259"/>
        <v>0</v>
      </c>
      <c r="T396" s="1120">
        <v>0</v>
      </c>
      <c r="U396" s="1121">
        <f t="shared" si="260"/>
        <v>0</v>
      </c>
      <c r="V396" s="1122">
        <f>VLOOKUP($U396,TABULADOR!$A$51:$B$74,2)</f>
        <v>0</v>
      </c>
      <c r="W396" s="1148">
        <v>0</v>
      </c>
      <c r="X396" s="1123">
        <v>0</v>
      </c>
      <c r="Y396" s="1124">
        <v>0</v>
      </c>
      <c r="Z396" s="1511">
        <v>15</v>
      </c>
      <c r="AA396" s="1126">
        <f t="shared" si="273"/>
        <v>3.5</v>
      </c>
      <c r="AB396" s="1126">
        <f t="shared" si="274"/>
        <v>0</v>
      </c>
      <c r="AC396" s="1126">
        <f t="shared" si="275"/>
        <v>0</v>
      </c>
      <c r="AD396" s="1126">
        <f>VLOOKUP($H$9:$H$1807,TABULADOR!$D$6:$E$41,2,0)-VLOOKUP($G$9:$G$1807,TABULADOR!$D$6:$E$41,2,0)</f>
        <v>0</v>
      </c>
      <c r="AE396" s="1126">
        <f>ROUND((TABULADOR!$D$67)*(GLOBAL!$Y396)/2,)</f>
        <v>0</v>
      </c>
      <c r="AF396" s="1126">
        <f>ROUND(((TABULADOR!$D$67)*(GLOBAL!$Y396)/2)*2,2)</f>
        <v>0</v>
      </c>
      <c r="AG396" s="1119"/>
      <c r="AH396" s="1127">
        <f t="shared" si="272"/>
        <v>3.5</v>
      </c>
      <c r="AI396" s="1119" t="b">
        <f t="shared" si="261"/>
        <v>0</v>
      </c>
      <c r="AJ396" s="1126">
        <v>0</v>
      </c>
      <c r="AK396" s="1126">
        <v>11.5</v>
      </c>
      <c r="AL396" s="1126"/>
      <c r="AM396" s="1126"/>
      <c r="AN396" s="1127"/>
      <c r="AO396" s="1127">
        <f t="shared" si="276"/>
        <v>0.13</v>
      </c>
      <c r="AP396" s="1127">
        <f t="shared" si="277"/>
        <v>0.04</v>
      </c>
      <c r="AQ396" s="1127">
        <f t="shared" si="278"/>
        <v>0.02</v>
      </c>
      <c r="AR396" s="1126">
        <f t="shared" si="279"/>
        <v>0.11</v>
      </c>
      <c r="AS396" s="1127">
        <f t="shared" si="280"/>
        <v>0.28999999999999998</v>
      </c>
      <c r="AT396" s="1127">
        <f t="shared" si="281"/>
        <v>7.0000000000000007E-2</v>
      </c>
      <c r="AU396" s="1127">
        <f t="shared" si="282"/>
        <v>0.08</v>
      </c>
      <c r="AV396" s="1126">
        <f t="shared" si="283"/>
        <v>0.11</v>
      </c>
      <c r="AW396" s="1126">
        <f t="shared" si="284"/>
        <v>15</v>
      </c>
      <c r="AX396" s="1126">
        <f t="shared" si="285"/>
        <v>0.19</v>
      </c>
      <c r="AY396" s="1127"/>
      <c r="AZ396" s="1126">
        <f t="shared" si="286"/>
        <v>0.66</v>
      </c>
      <c r="BA396" s="1128">
        <f t="shared" si="287"/>
        <v>14.81</v>
      </c>
      <c r="BB396" s="1130"/>
      <c r="BC396" s="1130"/>
      <c r="BD396" s="1126">
        <f t="shared" si="262"/>
        <v>0</v>
      </c>
      <c r="BE396" s="1126">
        <f t="shared" si="263"/>
        <v>0</v>
      </c>
      <c r="BF396" s="1126">
        <f t="shared" si="264"/>
        <v>0</v>
      </c>
      <c r="BG396" s="1126">
        <f t="shared" si="265"/>
        <v>0</v>
      </c>
      <c r="BH396" s="1131">
        <f t="shared" si="266"/>
        <v>0</v>
      </c>
      <c r="BI396" s="1126">
        <f t="shared" si="267"/>
        <v>0</v>
      </c>
      <c r="BJ396" s="1126">
        <f t="shared" si="268"/>
        <v>0</v>
      </c>
      <c r="BK396" s="1126">
        <f t="shared" si="269"/>
        <v>0</v>
      </c>
      <c r="BL396" s="1126">
        <f t="shared" si="270"/>
        <v>0</v>
      </c>
      <c r="BM396" s="1131">
        <f t="shared" si="271"/>
        <v>0</v>
      </c>
    </row>
    <row r="397" spans="1:65" s="759" customFormat="1" ht="21" customHeight="1">
      <c r="A397" s="1113" t="s">
        <v>1119</v>
      </c>
      <c r="B397" s="1174" t="s">
        <v>1679</v>
      </c>
      <c r="C397" s="1534">
        <v>27035938</v>
      </c>
      <c r="D397" s="1554" t="s">
        <v>2316</v>
      </c>
      <c r="E397" s="1540" t="s">
        <v>20</v>
      </c>
      <c r="F397" s="1516" t="s">
        <v>289</v>
      </c>
      <c r="G397" s="1113" t="s">
        <v>596</v>
      </c>
      <c r="H397" s="1113" t="s">
        <v>596</v>
      </c>
      <c r="I397" s="1174" t="s">
        <v>1704</v>
      </c>
      <c r="J397" s="1113" t="s">
        <v>991</v>
      </c>
      <c r="K397" s="1476">
        <v>44515</v>
      </c>
      <c r="L397" s="1474" t="s">
        <v>2263</v>
      </c>
      <c r="M397" s="1468"/>
      <c r="N397" s="1113" t="s">
        <v>914</v>
      </c>
      <c r="O397" s="1134" t="s">
        <v>78</v>
      </c>
      <c r="P397" s="1134" t="s">
        <v>63</v>
      </c>
      <c r="Q397" s="1134" t="s">
        <v>78</v>
      </c>
      <c r="R397" s="1119">
        <f>VLOOKUP($G$9:$G$816,TABULADOR!$D$6:$E$41,2,0)</f>
        <v>8.484</v>
      </c>
      <c r="S397" s="1120">
        <f t="shared" si="259"/>
        <v>0</v>
      </c>
      <c r="T397" s="1120">
        <v>0</v>
      </c>
      <c r="U397" s="1121">
        <f t="shared" si="260"/>
        <v>0</v>
      </c>
      <c r="V397" s="1122">
        <f>VLOOKUP($U397,TABULADOR!$A$51:$B$74,2)</f>
        <v>0</v>
      </c>
      <c r="W397" s="1148">
        <v>0</v>
      </c>
      <c r="X397" s="1123">
        <v>0</v>
      </c>
      <c r="Y397" s="1124">
        <v>0</v>
      </c>
      <c r="Z397" s="1511">
        <v>15</v>
      </c>
      <c r="AA397" s="1126">
        <f t="shared" si="273"/>
        <v>4.24</v>
      </c>
      <c r="AB397" s="1126">
        <f t="shared" si="274"/>
        <v>0</v>
      </c>
      <c r="AC397" s="1126">
        <f t="shared" si="275"/>
        <v>0</v>
      </c>
      <c r="AD397" s="1126">
        <f>VLOOKUP($H$9:$H$1807,TABULADOR!$D$6:$E$41,2,0)-VLOOKUP($G$9:$G$1807,TABULADOR!$D$6:$E$41,2,0)</f>
        <v>0</v>
      </c>
      <c r="AE397" s="1126">
        <f>ROUND((TABULADOR!$D$67)*(GLOBAL!$Y397)/2,)</f>
        <v>0</v>
      </c>
      <c r="AF397" s="1126">
        <f>ROUND(((TABULADOR!$D$67)*(GLOBAL!$Y397)/2)*2,2)</f>
        <v>0</v>
      </c>
      <c r="AG397" s="1119"/>
      <c r="AH397" s="1127">
        <f t="shared" si="272"/>
        <v>4.24</v>
      </c>
      <c r="AI397" s="1119" t="b">
        <f t="shared" si="261"/>
        <v>0</v>
      </c>
      <c r="AJ397" s="1126">
        <v>0</v>
      </c>
      <c r="AK397" s="1126">
        <v>11.5</v>
      </c>
      <c r="AL397" s="1126"/>
      <c r="AM397" s="1126"/>
      <c r="AN397" s="1127"/>
      <c r="AO397" s="1127">
        <f t="shared" si="276"/>
        <v>0.16</v>
      </c>
      <c r="AP397" s="1127">
        <f t="shared" si="277"/>
        <v>0.04</v>
      </c>
      <c r="AQ397" s="1127">
        <f t="shared" si="278"/>
        <v>0.02</v>
      </c>
      <c r="AR397" s="1126">
        <f t="shared" si="279"/>
        <v>0.13</v>
      </c>
      <c r="AS397" s="1127">
        <f t="shared" si="280"/>
        <v>0.36</v>
      </c>
      <c r="AT397" s="1127">
        <f t="shared" si="281"/>
        <v>0.08</v>
      </c>
      <c r="AU397" s="1127">
        <f t="shared" si="282"/>
        <v>0.08</v>
      </c>
      <c r="AV397" s="1126">
        <f t="shared" si="283"/>
        <v>0.13</v>
      </c>
      <c r="AW397" s="1126">
        <f t="shared" si="284"/>
        <v>15.74</v>
      </c>
      <c r="AX397" s="1126">
        <f t="shared" si="285"/>
        <v>0.22</v>
      </c>
      <c r="AY397" s="1127"/>
      <c r="AZ397" s="1126">
        <f t="shared" si="286"/>
        <v>0.78</v>
      </c>
      <c r="BA397" s="1128">
        <f t="shared" si="287"/>
        <v>15.52</v>
      </c>
      <c r="BB397" s="1130"/>
      <c r="BC397" s="1130"/>
      <c r="BD397" s="1126">
        <f t="shared" si="262"/>
        <v>0</v>
      </c>
      <c r="BE397" s="1126">
        <f t="shared" si="263"/>
        <v>0</v>
      </c>
      <c r="BF397" s="1126">
        <f t="shared" si="264"/>
        <v>0</v>
      </c>
      <c r="BG397" s="1126">
        <f t="shared" si="265"/>
        <v>0</v>
      </c>
      <c r="BH397" s="1131">
        <f t="shared" si="266"/>
        <v>0</v>
      </c>
      <c r="BI397" s="1126">
        <f t="shared" si="267"/>
        <v>0</v>
      </c>
      <c r="BJ397" s="1126">
        <f t="shared" si="268"/>
        <v>0</v>
      </c>
      <c r="BK397" s="1126">
        <f t="shared" si="269"/>
        <v>0</v>
      </c>
      <c r="BL397" s="1126">
        <f t="shared" si="270"/>
        <v>0</v>
      </c>
      <c r="BM397" s="1131">
        <f t="shared" si="271"/>
        <v>0</v>
      </c>
    </row>
    <row r="398" spans="1:65" s="759" customFormat="1" ht="21" customHeight="1">
      <c r="A398" s="1113" t="s">
        <v>1119</v>
      </c>
      <c r="B398" s="1174" t="s">
        <v>1679</v>
      </c>
      <c r="C398" s="1534">
        <v>11544162</v>
      </c>
      <c r="D398" s="1554" t="s">
        <v>2317</v>
      </c>
      <c r="E398" s="1540" t="s">
        <v>34</v>
      </c>
      <c r="F398" s="1516" t="s">
        <v>289</v>
      </c>
      <c r="G398" s="1113" t="s">
        <v>596</v>
      </c>
      <c r="H398" s="1113" t="s">
        <v>596</v>
      </c>
      <c r="I398" s="1174" t="s">
        <v>1808</v>
      </c>
      <c r="J398" s="1113" t="s">
        <v>991</v>
      </c>
      <c r="K398" s="1476">
        <v>44511</v>
      </c>
      <c r="L398" s="1474" t="s">
        <v>2264</v>
      </c>
      <c r="M398" s="1468"/>
      <c r="N398" s="1113" t="s">
        <v>914</v>
      </c>
      <c r="O398" s="1134" t="s">
        <v>1714</v>
      </c>
      <c r="P398" s="1134" t="s">
        <v>63</v>
      </c>
      <c r="Q398" s="1134" t="s">
        <v>25</v>
      </c>
      <c r="R398" s="1119">
        <f>VLOOKUP($G$9:$G$816,TABULADOR!$D$6:$E$41,2,0)</f>
        <v>8.484</v>
      </c>
      <c r="S398" s="1120">
        <f t="shared" si="259"/>
        <v>0</v>
      </c>
      <c r="T398" s="1120">
        <v>0</v>
      </c>
      <c r="U398" s="1121">
        <f t="shared" si="260"/>
        <v>0</v>
      </c>
      <c r="V398" s="1122">
        <f>VLOOKUP($U398,TABULADOR!$A$51:$B$74,2)</f>
        <v>0</v>
      </c>
      <c r="W398" s="1148">
        <v>0</v>
      </c>
      <c r="X398" s="1123">
        <v>0</v>
      </c>
      <c r="Y398" s="1124">
        <v>0</v>
      </c>
      <c r="Z398" s="1511">
        <v>15</v>
      </c>
      <c r="AA398" s="1126">
        <f t="shared" si="273"/>
        <v>4.24</v>
      </c>
      <c r="AB398" s="1126">
        <f t="shared" si="274"/>
        <v>0</v>
      </c>
      <c r="AC398" s="1126">
        <f t="shared" si="275"/>
        <v>0</v>
      </c>
      <c r="AD398" s="1126">
        <f>VLOOKUP($H$9:$H$1807,TABULADOR!$D$6:$E$41,2,0)-VLOOKUP($G$9:$G$1807,TABULADOR!$D$6:$E$41,2,0)</f>
        <v>0</v>
      </c>
      <c r="AE398" s="1126">
        <f>ROUND((TABULADOR!$D$67)*(GLOBAL!$Y398)/2,)</f>
        <v>0</v>
      </c>
      <c r="AF398" s="1126">
        <f>ROUND(((TABULADOR!$D$67)*(GLOBAL!$Y398)/2)*2,2)</f>
        <v>0</v>
      </c>
      <c r="AG398" s="1119"/>
      <c r="AH398" s="1127">
        <f t="shared" si="272"/>
        <v>4.24</v>
      </c>
      <c r="AI398" s="1119" t="b">
        <f t="shared" si="261"/>
        <v>0</v>
      </c>
      <c r="AJ398" s="1126">
        <v>0</v>
      </c>
      <c r="AK398" s="1126">
        <v>11.5</v>
      </c>
      <c r="AL398" s="1126"/>
      <c r="AM398" s="1126"/>
      <c r="AN398" s="1127"/>
      <c r="AO398" s="1127">
        <f t="shared" si="276"/>
        <v>0.16</v>
      </c>
      <c r="AP398" s="1127">
        <f t="shared" si="277"/>
        <v>0.04</v>
      </c>
      <c r="AQ398" s="1127">
        <f t="shared" si="278"/>
        <v>0.02</v>
      </c>
      <c r="AR398" s="1126">
        <f t="shared" si="279"/>
        <v>0.13</v>
      </c>
      <c r="AS398" s="1127">
        <f t="shared" si="280"/>
        <v>0.36</v>
      </c>
      <c r="AT398" s="1127">
        <f t="shared" si="281"/>
        <v>0.08</v>
      </c>
      <c r="AU398" s="1127">
        <f t="shared" si="282"/>
        <v>0.08</v>
      </c>
      <c r="AV398" s="1126">
        <f t="shared" si="283"/>
        <v>0.13</v>
      </c>
      <c r="AW398" s="1126">
        <f t="shared" si="284"/>
        <v>15.74</v>
      </c>
      <c r="AX398" s="1126">
        <f t="shared" si="285"/>
        <v>0.22</v>
      </c>
      <c r="AY398" s="1127"/>
      <c r="AZ398" s="1126">
        <f t="shared" si="286"/>
        <v>0.78</v>
      </c>
      <c r="BA398" s="1128">
        <f t="shared" si="287"/>
        <v>15.52</v>
      </c>
      <c r="BB398" s="1130"/>
      <c r="BC398" s="1130"/>
      <c r="BD398" s="1126">
        <f t="shared" si="262"/>
        <v>0</v>
      </c>
      <c r="BE398" s="1126">
        <f t="shared" si="263"/>
        <v>0</v>
      </c>
      <c r="BF398" s="1126">
        <f t="shared" si="264"/>
        <v>0</v>
      </c>
      <c r="BG398" s="1126">
        <f t="shared" si="265"/>
        <v>0</v>
      </c>
      <c r="BH398" s="1131">
        <f t="shared" si="266"/>
        <v>0</v>
      </c>
      <c r="BI398" s="1126">
        <f t="shared" si="267"/>
        <v>0</v>
      </c>
      <c r="BJ398" s="1126">
        <f t="shared" si="268"/>
        <v>0</v>
      </c>
      <c r="BK398" s="1126">
        <f t="shared" si="269"/>
        <v>0</v>
      </c>
      <c r="BL398" s="1126">
        <f t="shared" si="270"/>
        <v>0</v>
      </c>
      <c r="BM398" s="1131">
        <f t="shared" si="271"/>
        <v>0</v>
      </c>
    </row>
    <row r="399" spans="1:65" s="759" customFormat="1" ht="21" customHeight="1">
      <c r="A399" s="1113" t="s">
        <v>1119</v>
      </c>
      <c r="B399" s="1174" t="s">
        <v>972</v>
      </c>
      <c r="C399" s="1534">
        <v>30329862</v>
      </c>
      <c r="D399" s="1554" t="s">
        <v>2318</v>
      </c>
      <c r="E399" s="1540" t="s">
        <v>20</v>
      </c>
      <c r="F399" s="1516" t="s">
        <v>401</v>
      </c>
      <c r="G399" s="1113" t="s">
        <v>146</v>
      </c>
      <c r="H399" s="1113" t="s">
        <v>146</v>
      </c>
      <c r="I399" s="1174" t="s">
        <v>22</v>
      </c>
      <c r="J399" s="1113" t="s">
        <v>991</v>
      </c>
      <c r="K399" s="1476">
        <v>44511</v>
      </c>
      <c r="L399" s="1474" t="s">
        <v>2265</v>
      </c>
      <c r="M399" s="1468"/>
      <c r="N399" s="1113" t="s">
        <v>914</v>
      </c>
      <c r="O399" s="1134" t="s">
        <v>1714</v>
      </c>
      <c r="P399" s="1134" t="s">
        <v>63</v>
      </c>
      <c r="Q399" s="1134" t="s">
        <v>25</v>
      </c>
      <c r="R399" s="1119">
        <f>VLOOKUP($G$9:$G$816,TABULADOR!$D$6:$E$41,2,0)</f>
        <v>7</v>
      </c>
      <c r="S399" s="1120">
        <f t="shared" si="259"/>
        <v>0</v>
      </c>
      <c r="T399" s="1120">
        <v>0</v>
      </c>
      <c r="U399" s="1121">
        <f t="shared" si="260"/>
        <v>0</v>
      </c>
      <c r="V399" s="1122">
        <f>VLOOKUP($U399,TABULADOR!$A$51:$B$74,2)</f>
        <v>0</v>
      </c>
      <c r="W399" s="1148">
        <v>0</v>
      </c>
      <c r="X399" s="1123">
        <v>0</v>
      </c>
      <c r="Y399" s="1124">
        <v>0</v>
      </c>
      <c r="Z399" s="1511">
        <v>15</v>
      </c>
      <c r="AA399" s="1126">
        <f t="shared" si="273"/>
        <v>3.5</v>
      </c>
      <c r="AB399" s="1126">
        <f t="shared" si="274"/>
        <v>0</v>
      </c>
      <c r="AC399" s="1126">
        <f t="shared" si="275"/>
        <v>0</v>
      </c>
      <c r="AD399" s="1126">
        <f>VLOOKUP($H$9:$H$1807,TABULADOR!$D$6:$E$41,2,0)-VLOOKUP($G$9:$G$1807,TABULADOR!$D$6:$E$41,2,0)</f>
        <v>0</v>
      </c>
      <c r="AE399" s="1126">
        <f>ROUND((TABULADOR!$D$67)*(GLOBAL!$Y399)/2,)</f>
        <v>0</v>
      </c>
      <c r="AF399" s="1126">
        <f>ROUND(((TABULADOR!$D$67)*(GLOBAL!$Y399)/2)*2,2)</f>
        <v>0</v>
      </c>
      <c r="AG399" s="1119"/>
      <c r="AH399" s="1127">
        <f t="shared" si="272"/>
        <v>3.5</v>
      </c>
      <c r="AI399" s="1119" t="b">
        <f t="shared" si="261"/>
        <v>0</v>
      </c>
      <c r="AJ399" s="1126">
        <v>0</v>
      </c>
      <c r="AK399" s="1126">
        <v>11.5</v>
      </c>
      <c r="AL399" s="1126"/>
      <c r="AM399" s="1126"/>
      <c r="AN399" s="1127"/>
      <c r="AO399" s="1127">
        <f t="shared" si="276"/>
        <v>0.13</v>
      </c>
      <c r="AP399" s="1127">
        <f t="shared" si="277"/>
        <v>0.04</v>
      </c>
      <c r="AQ399" s="1127">
        <f t="shared" si="278"/>
        <v>0.02</v>
      </c>
      <c r="AR399" s="1126">
        <f t="shared" si="279"/>
        <v>0.11</v>
      </c>
      <c r="AS399" s="1127">
        <f t="shared" si="280"/>
        <v>0.28999999999999998</v>
      </c>
      <c r="AT399" s="1127">
        <f t="shared" si="281"/>
        <v>7.0000000000000007E-2</v>
      </c>
      <c r="AU399" s="1127">
        <f t="shared" si="282"/>
        <v>0.08</v>
      </c>
      <c r="AV399" s="1126">
        <f t="shared" si="283"/>
        <v>0.11</v>
      </c>
      <c r="AW399" s="1126">
        <f t="shared" si="284"/>
        <v>15</v>
      </c>
      <c r="AX399" s="1126">
        <f t="shared" si="285"/>
        <v>0.19</v>
      </c>
      <c r="AY399" s="1127"/>
      <c r="AZ399" s="1126">
        <f t="shared" si="286"/>
        <v>0.66</v>
      </c>
      <c r="BA399" s="1128">
        <f t="shared" si="287"/>
        <v>14.81</v>
      </c>
      <c r="BB399" s="1130"/>
      <c r="BC399" s="1130"/>
      <c r="BD399" s="1126">
        <f t="shared" si="262"/>
        <v>0</v>
      </c>
      <c r="BE399" s="1126">
        <f t="shared" si="263"/>
        <v>0</v>
      </c>
      <c r="BF399" s="1126">
        <f t="shared" si="264"/>
        <v>0</v>
      </c>
      <c r="BG399" s="1126">
        <f t="shared" si="265"/>
        <v>0</v>
      </c>
      <c r="BH399" s="1131">
        <f t="shared" si="266"/>
        <v>0</v>
      </c>
      <c r="BI399" s="1126">
        <f t="shared" si="267"/>
        <v>0</v>
      </c>
      <c r="BJ399" s="1126">
        <f t="shared" si="268"/>
        <v>0</v>
      </c>
      <c r="BK399" s="1126">
        <f t="shared" si="269"/>
        <v>0</v>
      </c>
      <c r="BL399" s="1126">
        <f t="shared" si="270"/>
        <v>0</v>
      </c>
      <c r="BM399" s="1131">
        <f t="shared" si="271"/>
        <v>0</v>
      </c>
    </row>
    <row r="400" spans="1:65" s="759" customFormat="1" ht="21" customHeight="1">
      <c r="A400" s="1113" t="s">
        <v>1119</v>
      </c>
      <c r="B400" s="1174" t="s">
        <v>1679</v>
      </c>
      <c r="C400" s="1534">
        <v>10638932</v>
      </c>
      <c r="D400" s="1554" t="s">
        <v>2319</v>
      </c>
      <c r="E400" s="1540" t="s">
        <v>34</v>
      </c>
      <c r="F400" s="1516" t="s">
        <v>289</v>
      </c>
      <c r="G400" s="1113" t="s">
        <v>596</v>
      </c>
      <c r="H400" s="1113" t="s">
        <v>596</v>
      </c>
      <c r="I400" s="1174" t="s">
        <v>1808</v>
      </c>
      <c r="J400" s="1113" t="s">
        <v>991</v>
      </c>
      <c r="K400" s="1476">
        <v>44515</v>
      </c>
      <c r="L400" s="1474" t="s">
        <v>2266</v>
      </c>
      <c r="M400" s="1468"/>
      <c r="N400" s="1113" t="s">
        <v>914</v>
      </c>
      <c r="O400" s="1134" t="s">
        <v>1714</v>
      </c>
      <c r="P400" s="1134" t="s">
        <v>63</v>
      </c>
      <c r="Q400" s="1134" t="s">
        <v>25</v>
      </c>
      <c r="R400" s="1119">
        <f>VLOOKUP($G$9:$G$816,TABULADOR!$D$6:$E$41,2,0)</f>
        <v>8.484</v>
      </c>
      <c r="S400" s="1120">
        <f t="shared" si="259"/>
        <v>0</v>
      </c>
      <c r="T400" s="1120">
        <v>0</v>
      </c>
      <c r="U400" s="1121">
        <f t="shared" si="260"/>
        <v>0</v>
      </c>
      <c r="V400" s="1122">
        <f>VLOOKUP($U400,TABULADOR!$A$51:$B$74,2)</f>
        <v>0</v>
      </c>
      <c r="W400" s="1148">
        <v>0</v>
      </c>
      <c r="X400" s="1123">
        <v>0</v>
      </c>
      <c r="Y400" s="1124">
        <v>0</v>
      </c>
      <c r="Z400" s="1511">
        <v>15</v>
      </c>
      <c r="AA400" s="1126">
        <f t="shared" si="273"/>
        <v>4.24</v>
      </c>
      <c r="AB400" s="1126">
        <f t="shared" si="274"/>
        <v>0</v>
      </c>
      <c r="AC400" s="1126">
        <f t="shared" si="275"/>
        <v>0</v>
      </c>
      <c r="AD400" s="1126">
        <f>VLOOKUP($H$9:$H$1807,TABULADOR!$D$6:$E$41,2,0)-VLOOKUP($G$9:$G$1807,TABULADOR!$D$6:$E$41,2,0)</f>
        <v>0</v>
      </c>
      <c r="AE400" s="1126">
        <f>ROUND((TABULADOR!$D$67)*(GLOBAL!$Y400)/2,)</f>
        <v>0</v>
      </c>
      <c r="AF400" s="1126">
        <f>ROUND(((TABULADOR!$D$67)*(GLOBAL!$Y400)/2)*2,2)</f>
        <v>0</v>
      </c>
      <c r="AG400" s="1119"/>
      <c r="AH400" s="1127">
        <f t="shared" si="272"/>
        <v>4.24</v>
      </c>
      <c r="AI400" s="1119" t="b">
        <f t="shared" si="261"/>
        <v>0</v>
      </c>
      <c r="AJ400" s="1126">
        <v>0</v>
      </c>
      <c r="AK400" s="1126">
        <v>11.5</v>
      </c>
      <c r="AL400" s="1126"/>
      <c r="AM400" s="1126"/>
      <c r="AN400" s="1127"/>
      <c r="AO400" s="1127">
        <f t="shared" si="276"/>
        <v>0.16</v>
      </c>
      <c r="AP400" s="1127">
        <f t="shared" si="277"/>
        <v>0.04</v>
      </c>
      <c r="AQ400" s="1127">
        <f t="shared" si="278"/>
        <v>0.02</v>
      </c>
      <c r="AR400" s="1126">
        <f t="shared" si="279"/>
        <v>0.13</v>
      </c>
      <c r="AS400" s="1127">
        <f t="shared" si="280"/>
        <v>0.36</v>
      </c>
      <c r="AT400" s="1127">
        <f t="shared" si="281"/>
        <v>0.08</v>
      </c>
      <c r="AU400" s="1127">
        <f t="shared" si="282"/>
        <v>0.08</v>
      </c>
      <c r="AV400" s="1126">
        <f t="shared" si="283"/>
        <v>0.13</v>
      </c>
      <c r="AW400" s="1126">
        <f t="shared" si="284"/>
        <v>15.74</v>
      </c>
      <c r="AX400" s="1126">
        <f t="shared" si="285"/>
        <v>0.22</v>
      </c>
      <c r="AY400" s="1127"/>
      <c r="AZ400" s="1126">
        <f t="shared" si="286"/>
        <v>0.78</v>
      </c>
      <c r="BA400" s="1128">
        <f t="shared" si="287"/>
        <v>15.52</v>
      </c>
      <c r="BB400" s="1130"/>
      <c r="BC400" s="1130"/>
      <c r="BD400" s="1126">
        <f t="shared" si="262"/>
        <v>0</v>
      </c>
      <c r="BE400" s="1126">
        <f t="shared" si="263"/>
        <v>0</v>
      </c>
      <c r="BF400" s="1126">
        <f t="shared" si="264"/>
        <v>0</v>
      </c>
      <c r="BG400" s="1126">
        <f t="shared" si="265"/>
        <v>0</v>
      </c>
      <c r="BH400" s="1131">
        <f t="shared" si="266"/>
        <v>0</v>
      </c>
      <c r="BI400" s="1126">
        <f t="shared" si="267"/>
        <v>0</v>
      </c>
      <c r="BJ400" s="1126">
        <f t="shared" si="268"/>
        <v>0</v>
      </c>
      <c r="BK400" s="1126">
        <f t="shared" si="269"/>
        <v>0</v>
      </c>
      <c r="BL400" s="1126">
        <f t="shared" si="270"/>
        <v>0</v>
      </c>
      <c r="BM400" s="1131">
        <f t="shared" si="271"/>
        <v>0</v>
      </c>
    </row>
    <row r="401" spans="1:65" s="785" customFormat="1" ht="21" customHeight="1">
      <c r="A401" s="1113" t="s">
        <v>1119</v>
      </c>
      <c r="B401" s="1140" t="s">
        <v>970</v>
      </c>
      <c r="C401" s="1537">
        <v>15023341</v>
      </c>
      <c r="D401" s="1554" t="s">
        <v>2320</v>
      </c>
      <c r="E401" s="1551" t="s">
        <v>20</v>
      </c>
      <c r="F401" s="1239" t="s">
        <v>2306</v>
      </c>
      <c r="G401" s="1174" t="s">
        <v>59</v>
      </c>
      <c r="H401" s="1174" t="s">
        <v>59</v>
      </c>
      <c r="I401" s="1174" t="s">
        <v>32</v>
      </c>
      <c r="J401" s="1174" t="s">
        <v>991</v>
      </c>
      <c r="K401" s="1490">
        <v>44501</v>
      </c>
      <c r="L401" s="1492" t="s">
        <v>1597</v>
      </c>
      <c r="M401" s="1468"/>
      <c r="N401" s="1113" t="s">
        <v>914</v>
      </c>
      <c r="O401" s="1134" t="s">
        <v>1714</v>
      </c>
      <c r="P401" s="1194" t="s">
        <v>1789</v>
      </c>
      <c r="Q401" s="1254" t="s">
        <v>25</v>
      </c>
      <c r="R401" s="1119">
        <f>VLOOKUP($G$9:$G$816,TABULADOR!$D$6:$E$41,2,0)</f>
        <v>25.9</v>
      </c>
      <c r="S401" s="1120">
        <f t="shared" si="259"/>
        <v>0</v>
      </c>
      <c r="T401" s="1120">
        <v>0</v>
      </c>
      <c r="U401" s="1121">
        <f t="shared" si="260"/>
        <v>0</v>
      </c>
      <c r="V401" s="1122">
        <f>VLOOKUP($U401,TABULADOR!$A$51:$B$74,2)</f>
        <v>0</v>
      </c>
      <c r="W401" s="1148">
        <v>0.3</v>
      </c>
      <c r="X401" s="1123">
        <v>1</v>
      </c>
      <c r="Y401" s="1124">
        <v>1</v>
      </c>
      <c r="Z401" s="1511">
        <v>15</v>
      </c>
      <c r="AA401" s="1126">
        <f t="shared" si="273"/>
        <v>12.95</v>
      </c>
      <c r="AB401" s="1126">
        <f t="shared" si="274"/>
        <v>3.89</v>
      </c>
      <c r="AC401" s="1126">
        <f t="shared" si="275"/>
        <v>0</v>
      </c>
      <c r="AD401" s="1126">
        <f>VLOOKUP($H$9:$H$1807,TABULADOR!$D$6:$E$41,2,0)-VLOOKUP($G$9:$G$1807,TABULADOR!$D$6:$E$41,2,0)</f>
        <v>0</v>
      </c>
      <c r="AE401" s="1126">
        <f>ROUND((TABULADOR!$D$67)*(GLOBAL!$Y401)/2,)</f>
        <v>1</v>
      </c>
      <c r="AF401" s="1126">
        <f>ROUND(((TABULADOR!$D$67)*(GLOBAL!$Y401)/2)*2,2)</f>
        <v>1.75</v>
      </c>
      <c r="AG401" s="1119"/>
      <c r="AH401" s="1127">
        <f t="shared" si="272"/>
        <v>17.84</v>
      </c>
      <c r="AI401" s="1119" t="b">
        <f t="shared" si="261"/>
        <v>0</v>
      </c>
      <c r="AJ401" s="1126">
        <v>0</v>
      </c>
      <c r="AK401" s="1126">
        <f>($AA401+$AB401+$AC401)*2/30*$Z401*TABULADOR!$D$70</f>
        <v>13.472000000000001</v>
      </c>
      <c r="AL401" s="1126">
        <v>40</v>
      </c>
      <c r="AM401" s="1126"/>
      <c r="AN401" s="1127"/>
      <c r="AO401" s="1127">
        <f t="shared" si="276"/>
        <v>0.66</v>
      </c>
      <c r="AP401" s="1127">
        <f t="shared" si="277"/>
        <v>0.18</v>
      </c>
      <c r="AQ401" s="1127">
        <f t="shared" si="278"/>
        <v>0.08</v>
      </c>
      <c r="AR401" s="1126">
        <f t="shared" si="279"/>
        <v>0.54</v>
      </c>
      <c r="AS401" s="1127">
        <f t="shared" si="280"/>
        <v>1.49</v>
      </c>
      <c r="AT401" s="1127">
        <f t="shared" si="281"/>
        <v>0.36</v>
      </c>
      <c r="AU401" s="1127">
        <f t="shared" si="282"/>
        <v>0.32</v>
      </c>
      <c r="AV401" s="1126">
        <f t="shared" si="283"/>
        <v>0.54</v>
      </c>
      <c r="AW401" s="1126">
        <f t="shared" si="284"/>
        <v>73.06</v>
      </c>
      <c r="AX401" s="1126">
        <f t="shared" si="285"/>
        <v>0.92</v>
      </c>
      <c r="AY401" s="1127"/>
      <c r="AZ401" s="1126">
        <f t="shared" si="286"/>
        <v>3.25</v>
      </c>
      <c r="BA401" s="1128">
        <f t="shared" si="287"/>
        <v>72.14</v>
      </c>
      <c r="BB401" s="1130"/>
      <c r="BC401" s="1130"/>
      <c r="BD401" s="1126">
        <f t="shared" si="262"/>
        <v>0</v>
      </c>
      <c r="BE401" s="1126">
        <f t="shared" si="263"/>
        <v>0</v>
      </c>
      <c r="BF401" s="1126">
        <f t="shared" si="264"/>
        <v>0</v>
      </c>
      <c r="BG401" s="1126">
        <f t="shared" si="265"/>
        <v>0</v>
      </c>
      <c r="BH401" s="1131">
        <f t="shared" si="266"/>
        <v>0</v>
      </c>
      <c r="BI401" s="1126">
        <f t="shared" si="267"/>
        <v>0</v>
      </c>
      <c r="BJ401" s="1126">
        <f t="shared" si="268"/>
        <v>0</v>
      </c>
      <c r="BK401" s="1126">
        <f t="shared" si="269"/>
        <v>0</v>
      </c>
      <c r="BL401" s="1126">
        <f t="shared" si="270"/>
        <v>0</v>
      </c>
      <c r="BM401" s="1131">
        <f t="shared" si="271"/>
        <v>0</v>
      </c>
    </row>
    <row r="402" spans="1:65" s="759" customFormat="1" ht="21" customHeight="1">
      <c r="A402" s="1113" t="s">
        <v>1119</v>
      </c>
      <c r="B402" s="1174" t="s">
        <v>972</v>
      </c>
      <c r="C402" s="1534">
        <v>31551705</v>
      </c>
      <c r="D402" s="1554" t="s">
        <v>2321</v>
      </c>
      <c r="E402" s="1540" t="s">
        <v>34</v>
      </c>
      <c r="F402" s="1516" t="s">
        <v>104</v>
      </c>
      <c r="G402" s="1113" t="s">
        <v>146</v>
      </c>
      <c r="H402" s="1113" t="s">
        <v>146</v>
      </c>
      <c r="I402" s="1191" t="s">
        <v>1703</v>
      </c>
      <c r="J402" s="1113" t="s">
        <v>991</v>
      </c>
      <c r="K402" s="1476">
        <v>44510</v>
      </c>
      <c r="L402" s="1474" t="s">
        <v>2267</v>
      </c>
      <c r="M402" s="1468"/>
      <c r="N402" s="1113" t="s">
        <v>914</v>
      </c>
      <c r="O402" s="1134" t="s">
        <v>29</v>
      </c>
      <c r="P402" s="1134" t="s">
        <v>63</v>
      </c>
      <c r="Q402" s="1134" t="s">
        <v>29</v>
      </c>
      <c r="R402" s="1119">
        <f>VLOOKUP($G$9:$G$816,TABULADOR!$D$6:$E$41,2,0)</f>
        <v>7</v>
      </c>
      <c r="S402" s="1120">
        <f t="shared" si="259"/>
        <v>0</v>
      </c>
      <c r="T402" s="1120">
        <v>0</v>
      </c>
      <c r="U402" s="1121">
        <f t="shared" si="260"/>
        <v>0</v>
      </c>
      <c r="V402" s="1122">
        <f>VLOOKUP($U402,TABULADOR!$A$51:$B$74,2)</f>
        <v>0</v>
      </c>
      <c r="W402" s="1148">
        <v>0</v>
      </c>
      <c r="X402" s="1123">
        <v>0</v>
      </c>
      <c r="Y402" s="1124">
        <v>0</v>
      </c>
      <c r="Z402" s="1511">
        <v>15</v>
      </c>
      <c r="AA402" s="1126">
        <f t="shared" si="273"/>
        <v>3.5</v>
      </c>
      <c r="AB402" s="1126">
        <f t="shared" si="274"/>
        <v>0</v>
      </c>
      <c r="AC402" s="1126">
        <f t="shared" si="275"/>
        <v>0</v>
      </c>
      <c r="AD402" s="1126">
        <f>VLOOKUP($H$9:$H$1807,TABULADOR!$D$6:$E$41,2,0)-VLOOKUP($G$9:$G$1807,TABULADOR!$D$6:$E$41,2,0)</f>
        <v>0</v>
      </c>
      <c r="AE402" s="1126">
        <f>ROUND((TABULADOR!$D$67)*(GLOBAL!$Y402)/2,)</f>
        <v>0</v>
      </c>
      <c r="AF402" s="1126">
        <f>ROUND(((TABULADOR!$D$67)*(GLOBAL!$Y402)/2)*2,2)</f>
        <v>0</v>
      </c>
      <c r="AG402" s="1119"/>
      <c r="AH402" s="1127">
        <f t="shared" si="272"/>
        <v>3.5</v>
      </c>
      <c r="AI402" s="1119" t="b">
        <f t="shared" si="261"/>
        <v>0</v>
      </c>
      <c r="AJ402" s="1126">
        <v>0</v>
      </c>
      <c r="AK402" s="1126">
        <v>11.5</v>
      </c>
      <c r="AL402" s="1126"/>
      <c r="AM402" s="1126"/>
      <c r="AN402" s="1127"/>
      <c r="AO402" s="1127">
        <f t="shared" si="276"/>
        <v>0.13</v>
      </c>
      <c r="AP402" s="1127">
        <f t="shared" si="277"/>
        <v>0.04</v>
      </c>
      <c r="AQ402" s="1127">
        <f t="shared" si="278"/>
        <v>0.02</v>
      </c>
      <c r="AR402" s="1126">
        <f t="shared" si="279"/>
        <v>0.11</v>
      </c>
      <c r="AS402" s="1127">
        <f t="shared" si="280"/>
        <v>0.28999999999999998</v>
      </c>
      <c r="AT402" s="1127">
        <f t="shared" si="281"/>
        <v>7.0000000000000007E-2</v>
      </c>
      <c r="AU402" s="1127">
        <f t="shared" si="282"/>
        <v>0.08</v>
      </c>
      <c r="AV402" s="1126">
        <f t="shared" si="283"/>
        <v>0.11</v>
      </c>
      <c r="AW402" s="1126">
        <f t="shared" si="284"/>
        <v>15</v>
      </c>
      <c r="AX402" s="1126">
        <f t="shared" si="285"/>
        <v>0.19</v>
      </c>
      <c r="AY402" s="1127"/>
      <c r="AZ402" s="1126">
        <f t="shared" si="286"/>
        <v>0.66</v>
      </c>
      <c r="BA402" s="1128">
        <f t="shared" si="287"/>
        <v>14.81</v>
      </c>
      <c r="BB402" s="1130"/>
      <c r="BC402" s="1130"/>
      <c r="BD402" s="1126">
        <f t="shared" si="262"/>
        <v>0</v>
      </c>
      <c r="BE402" s="1126">
        <f t="shared" si="263"/>
        <v>0</v>
      </c>
      <c r="BF402" s="1126">
        <f t="shared" si="264"/>
        <v>0</v>
      </c>
      <c r="BG402" s="1126">
        <f t="shared" si="265"/>
        <v>0</v>
      </c>
      <c r="BH402" s="1131">
        <f t="shared" si="266"/>
        <v>0</v>
      </c>
      <c r="BI402" s="1126">
        <f t="shared" si="267"/>
        <v>0</v>
      </c>
      <c r="BJ402" s="1126">
        <f t="shared" si="268"/>
        <v>0</v>
      </c>
      <c r="BK402" s="1126">
        <f t="shared" si="269"/>
        <v>0</v>
      </c>
      <c r="BL402" s="1126">
        <f t="shared" si="270"/>
        <v>0</v>
      </c>
      <c r="BM402" s="1131">
        <f t="shared" si="271"/>
        <v>0</v>
      </c>
    </row>
    <row r="403" spans="1:65" s="759" customFormat="1" ht="21" customHeight="1">
      <c r="A403" s="1113" t="s">
        <v>1119</v>
      </c>
      <c r="B403" s="1174" t="s">
        <v>972</v>
      </c>
      <c r="C403" s="1534">
        <v>19808387</v>
      </c>
      <c r="D403" s="1554" t="s">
        <v>2322</v>
      </c>
      <c r="E403" s="1540" t="s">
        <v>34</v>
      </c>
      <c r="F403" s="1516" t="s">
        <v>104</v>
      </c>
      <c r="G403" s="1113" t="s">
        <v>146</v>
      </c>
      <c r="H403" s="1113" t="s">
        <v>146</v>
      </c>
      <c r="I403" s="1191" t="s">
        <v>1776</v>
      </c>
      <c r="J403" s="1113" t="s">
        <v>991</v>
      </c>
      <c r="K403" s="1476">
        <v>44515</v>
      </c>
      <c r="L403" s="1474" t="s">
        <v>2269</v>
      </c>
      <c r="M403" s="1468"/>
      <c r="N403" s="1113" t="s">
        <v>914</v>
      </c>
      <c r="O403" s="1134" t="s">
        <v>84</v>
      </c>
      <c r="P403" s="1134" t="s">
        <v>63</v>
      </c>
      <c r="Q403" s="1134" t="s">
        <v>84</v>
      </c>
      <c r="R403" s="1119">
        <f>VLOOKUP($G$9:$G$816,TABULADOR!$D$6:$E$41,2,0)</f>
        <v>7</v>
      </c>
      <c r="S403" s="1120">
        <f t="shared" si="259"/>
        <v>0</v>
      </c>
      <c r="T403" s="1120">
        <v>0</v>
      </c>
      <c r="U403" s="1121">
        <f t="shared" si="260"/>
        <v>0</v>
      </c>
      <c r="V403" s="1122">
        <f>VLOOKUP($U403,TABULADOR!$A$51:$B$74,2)</f>
        <v>0</v>
      </c>
      <c r="W403" s="1148">
        <v>0</v>
      </c>
      <c r="X403" s="1123">
        <v>0</v>
      </c>
      <c r="Y403" s="1124">
        <v>0</v>
      </c>
      <c r="Z403" s="1511">
        <v>15</v>
      </c>
      <c r="AA403" s="1126">
        <f t="shared" si="273"/>
        <v>3.5</v>
      </c>
      <c r="AB403" s="1126">
        <f t="shared" si="274"/>
        <v>0</v>
      </c>
      <c r="AC403" s="1126">
        <f t="shared" si="275"/>
        <v>0</v>
      </c>
      <c r="AD403" s="1126">
        <f>VLOOKUP($H$9:$H$1807,TABULADOR!$D$6:$E$41,2,0)-VLOOKUP($G$9:$G$1807,TABULADOR!$D$6:$E$41,2,0)</f>
        <v>0</v>
      </c>
      <c r="AE403" s="1126">
        <f>ROUND((TABULADOR!$D$67)*(GLOBAL!$Y403)/2,)</f>
        <v>0</v>
      </c>
      <c r="AF403" s="1126">
        <f>ROUND(((TABULADOR!$D$67)*(GLOBAL!$Y403)/2)*2,2)</f>
        <v>0</v>
      </c>
      <c r="AG403" s="1119"/>
      <c r="AH403" s="1127">
        <f t="shared" si="272"/>
        <v>3.5</v>
      </c>
      <c r="AI403" s="1119" t="b">
        <f t="shared" si="261"/>
        <v>0</v>
      </c>
      <c r="AJ403" s="1126">
        <v>0</v>
      </c>
      <c r="AK403" s="1126">
        <v>11.5</v>
      </c>
      <c r="AL403" s="1126"/>
      <c r="AM403" s="1126"/>
      <c r="AN403" s="1127"/>
      <c r="AO403" s="1127">
        <f t="shared" si="276"/>
        <v>0.13</v>
      </c>
      <c r="AP403" s="1127">
        <f t="shared" si="277"/>
        <v>0.04</v>
      </c>
      <c r="AQ403" s="1127">
        <f t="shared" si="278"/>
        <v>0.02</v>
      </c>
      <c r="AR403" s="1126">
        <f t="shared" si="279"/>
        <v>0.11</v>
      </c>
      <c r="AS403" s="1127">
        <f t="shared" si="280"/>
        <v>0.28999999999999998</v>
      </c>
      <c r="AT403" s="1127">
        <f t="shared" si="281"/>
        <v>7.0000000000000007E-2</v>
      </c>
      <c r="AU403" s="1127">
        <f t="shared" si="282"/>
        <v>0.08</v>
      </c>
      <c r="AV403" s="1126">
        <f t="shared" si="283"/>
        <v>0.11</v>
      </c>
      <c r="AW403" s="1126">
        <f t="shared" si="284"/>
        <v>15</v>
      </c>
      <c r="AX403" s="1126">
        <f t="shared" si="285"/>
        <v>0.19</v>
      </c>
      <c r="AY403" s="1127"/>
      <c r="AZ403" s="1126">
        <f t="shared" si="286"/>
        <v>0.66</v>
      </c>
      <c r="BA403" s="1128">
        <f t="shared" si="287"/>
        <v>14.81</v>
      </c>
      <c r="BB403" s="1130"/>
      <c r="BC403" s="1130"/>
      <c r="BD403" s="1126">
        <f t="shared" si="262"/>
        <v>0</v>
      </c>
      <c r="BE403" s="1126">
        <f t="shared" si="263"/>
        <v>0</v>
      </c>
      <c r="BF403" s="1126">
        <f t="shared" si="264"/>
        <v>0</v>
      </c>
      <c r="BG403" s="1126">
        <f t="shared" si="265"/>
        <v>0</v>
      </c>
      <c r="BH403" s="1131">
        <f t="shared" si="266"/>
        <v>0</v>
      </c>
      <c r="BI403" s="1126">
        <f t="shared" si="267"/>
        <v>0</v>
      </c>
      <c r="BJ403" s="1126">
        <f t="shared" si="268"/>
        <v>0</v>
      </c>
      <c r="BK403" s="1126">
        <f t="shared" si="269"/>
        <v>0</v>
      </c>
      <c r="BL403" s="1126">
        <f t="shared" si="270"/>
        <v>0</v>
      </c>
      <c r="BM403" s="1131">
        <f t="shared" si="271"/>
        <v>0</v>
      </c>
    </row>
    <row r="404" spans="1:65" s="759" customFormat="1" ht="21" customHeight="1">
      <c r="A404" s="1113" t="s">
        <v>1119</v>
      </c>
      <c r="B404" s="1174" t="s">
        <v>1679</v>
      </c>
      <c r="C404" s="1534">
        <v>27351661</v>
      </c>
      <c r="D404" s="1554" t="s">
        <v>2323</v>
      </c>
      <c r="E404" s="1540" t="s">
        <v>20</v>
      </c>
      <c r="F404" s="1516" t="s">
        <v>289</v>
      </c>
      <c r="G404" s="1113" t="s">
        <v>596</v>
      </c>
      <c r="H404" s="1113" t="s">
        <v>596</v>
      </c>
      <c r="I404" s="1191" t="s">
        <v>1774</v>
      </c>
      <c r="J404" s="1113" t="s">
        <v>991</v>
      </c>
      <c r="K404" s="1476">
        <v>44515</v>
      </c>
      <c r="L404" s="1474" t="s">
        <v>2270</v>
      </c>
      <c r="M404" s="1468"/>
      <c r="N404" s="1113" t="s">
        <v>914</v>
      </c>
      <c r="O404" s="1134" t="s">
        <v>73</v>
      </c>
      <c r="P404" s="1134" t="s">
        <v>63</v>
      </c>
      <c r="Q404" s="1134" t="s">
        <v>73</v>
      </c>
      <c r="R404" s="1119">
        <f>VLOOKUP($G$9:$G$816,TABULADOR!$D$6:$E$41,2,0)</f>
        <v>8.484</v>
      </c>
      <c r="S404" s="1120">
        <f t="shared" si="259"/>
        <v>0</v>
      </c>
      <c r="T404" s="1120">
        <v>0</v>
      </c>
      <c r="U404" s="1121">
        <f t="shared" si="260"/>
        <v>0</v>
      </c>
      <c r="V404" s="1122">
        <f>VLOOKUP($U404,TABULADOR!$A$51:$B$74,2)</f>
        <v>0</v>
      </c>
      <c r="W404" s="1148">
        <v>0</v>
      </c>
      <c r="X404" s="1123">
        <v>0</v>
      </c>
      <c r="Y404" s="1124">
        <v>0</v>
      </c>
      <c r="Z404" s="1511">
        <v>15</v>
      </c>
      <c r="AA404" s="1126">
        <f t="shared" si="273"/>
        <v>4.24</v>
      </c>
      <c r="AB404" s="1126">
        <f t="shared" si="274"/>
        <v>0</v>
      </c>
      <c r="AC404" s="1126">
        <f t="shared" si="275"/>
        <v>0</v>
      </c>
      <c r="AD404" s="1126">
        <f>VLOOKUP($H$9:$H$1807,TABULADOR!$D$6:$E$41,2,0)-VLOOKUP($G$9:$G$1807,TABULADOR!$D$6:$E$41,2,0)</f>
        <v>0</v>
      </c>
      <c r="AE404" s="1126">
        <f>ROUND((TABULADOR!$D$67)*(GLOBAL!$Y404)/2,)</f>
        <v>0</v>
      </c>
      <c r="AF404" s="1126">
        <f>ROUND(((TABULADOR!$D$67)*(GLOBAL!$Y404)/2)*2,2)</f>
        <v>0</v>
      </c>
      <c r="AG404" s="1119"/>
      <c r="AH404" s="1127">
        <f t="shared" si="272"/>
        <v>4.24</v>
      </c>
      <c r="AI404" s="1119" t="b">
        <f t="shared" si="261"/>
        <v>0</v>
      </c>
      <c r="AJ404" s="1126">
        <v>0</v>
      </c>
      <c r="AK404" s="1126">
        <v>11.5</v>
      </c>
      <c r="AL404" s="1126"/>
      <c r="AM404" s="1126"/>
      <c r="AN404" s="1127"/>
      <c r="AO404" s="1127">
        <f t="shared" si="276"/>
        <v>0.16</v>
      </c>
      <c r="AP404" s="1127">
        <f t="shared" si="277"/>
        <v>0.04</v>
      </c>
      <c r="AQ404" s="1127">
        <f t="shared" si="278"/>
        <v>0.02</v>
      </c>
      <c r="AR404" s="1126">
        <f t="shared" si="279"/>
        <v>0.13</v>
      </c>
      <c r="AS404" s="1127">
        <f t="shared" si="280"/>
        <v>0.36</v>
      </c>
      <c r="AT404" s="1127">
        <f t="shared" si="281"/>
        <v>0.08</v>
      </c>
      <c r="AU404" s="1127">
        <f t="shared" si="282"/>
        <v>0.08</v>
      </c>
      <c r="AV404" s="1126">
        <f t="shared" si="283"/>
        <v>0.13</v>
      </c>
      <c r="AW404" s="1126">
        <f t="shared" si="284"/>
        <v>15.74</v>
      </c>
      <c r="AX404" s="1126">
        <f t="shared" si="285"/>
        <v>0.22</v>
      </c>
      <c r="AY404" s="1127"/>
      <c r="AZ404" s="1126">
        <f t="shared" si="286"/>
        <v>0.78</v>
      </c>
      <c r="BA404" s="1128">
        <f t="shared" si="287"/>
        <v>15.52</v>
      </c>
      <c r="BB404" s="1130"/>
      <c r="BC404" s="1130"/>
      <c r="BD404" s="1126">
        <f t="shared" si="262"/>
        <v>0</v>
      </c>
      <c r="BE404" s="1126">
        <f t="shared" si="263"/>
        <v>0</v>
      </c>
      <c r="BF404" s="1126">
        <f t="shared" si="264"/>
        <v>0</v>
      </c>
      <c r="BG404" s="1126">
        <f t="shared" si="265"/>
        <v>0</v>
      </c>
      <c r="BH404" s="1131">
        <f t="shared" si="266"/>
        <v>0</v>
      </c>
      <c r="BI404" s="1126">
        <f t="shared" si="267"/>
        <v>0</v>
      </c>
      <c r="BJ404" s="1126">
        <f t="shared" si="268"/>
        <v>0</v>
      </c>
      <c r="BK404" s="1126">
        <f t="shared" si="269"/>
        <v>0</v>
      </c>
      <c r="BL404" s="1126">
        <f t="shared" si="270"/>
        <v>0</v>
      </c>
      <c r="BM404" s="1131">
        <f t="shared" si="271"/>
        <v>0</v>
      </c>
    </row>
    <row r="405" spans="1:65" s="759" customFormat="1" ht="21" customHeight="1">
      <c r="A405" s="1113" t="s">
        <v>1119</v>
      </c>
      <c r="B405" s="1140" t="s">
        <v>970</v>
      </c>
      <c r="C405" s="1534">
        <v>22285884</v>
      </c>
      <c r="D405" s="1554" t="s">
        <v>2324</v>
      </c>
      <c r="E405" s="1540" t="s">
        <v>20</v>
      </c>
      <c r="F405" s="1516" t="s">
        <v>2246</v>
      </c>
      <c r="G405" s="1113" t="s">
        <v>27</v>
      </c>
      <c r="H405" s="1113" t="s">
        <v>27</v>
      </c>
      <c r="I405" s="1174" t="s">
        <v>1704</v>
      </c>
      <c r="J405" s="1174" t="s">
        <v>991</v>
      </c>
      <c r="K405" s="1476">
        <v>44515</v>
      </c>
      <c r="L405" s="1474" t="s">
        <v>2271</v>
      </c>
      <c r="M405" s="1468"/>
      <c r="N405" s="1113" t="s">
        <v>914</v>
      </c>
      <c r="O405" s="1134" t="s">
        <v>78</v>
      </c>
      <c r="P405" s="1134" t="s">
        <v>63</v>
      </c>
      <c r="Q405" s="1134" t="s">
        <v>78</v>
      </c>
      <c r="R405" s="1119">
        <f>VLOOKUP($G$9:$G$816,TABULADOR!$D$6:$E$41,2,0)</f>
        <v>23.8</v>
      </c>
      <c r="S405" s="1120">
        <f t="shared" si="259"/>
        <v>0</v>
      </c>
      <c r="T405" s="1120">
        <v>0</v>
      </c>
      <c r="U405" s="1121">
        <f t="shared" si="260"/>
        <v>0</v>
      </c>
      <c r="V405" s="1122">
        <f>VLOOKUP($U405,TABULADOR!$A$51:$B$74,2)</f>
        <v>0</v>
      </c>
      <c r="W405" s="1148">
        <v>0</v>
      </c>
      <c r="X405" s="1123">
        <v>0</v>
      </c>
      <c r="Y405" s="1124">
        <v>1</v>
      </c>
      <c r="Z405" s="1511">
        <v>15</v>
      </c>
      <c r="AA405" s="1126">
        <f t="shared" si="273"/>
        <v>11.9</v>
      </c>
      <c r="AB405" s="1126">
        <f t="shared" si="274"/>
        <v>0</v>
      </c>
      <c r="AC405" s="1126">
        <f t="shared" si="275"/>
        <v>0</v>
      </c>
      <c r="AD405" s="1126">
        <f>VLOOKUP($H$9:$H$1807,TABULADOR!$D$6:$E$41,2,0)-VLOOKUP($G$9:$G$1807,TABULADOR!$D$6:$E$41,2,0)</f>
        <v>0</v>
      </c>
      <c r="AE405" s="1126">
        <f>ROUND((TABULADOR!$D$67)*(GLOBAL!$Y405)/2,)</f>
        <v>1</v>
      </c>
      <c r="AF405" s="1126">
        <f>ROUND(((TABULADOR!$D$67)*(GLOBAL!$Y405)/2)*2,2)</f>
        <v>1.75</v>
      </c>
      <c r="AG405" s="1119"/>
      <c r="AH405" s="1127">
        <f t="shared" si="272"/>
        <v>12.9</v>
      </c>
      <c r="AI405" s="1150" t="b">
        <f t="shared" si="261"/>
        <v>0</v>
      </c>
      <c r="AJ405" s="1126">
        <v>0</v>
      </c>
      <c r="AK405" s="1126">
        <v>11.5</v>
      </c>
      <c r="AL405" s="1126"/>
      <c r="AM405" s="1126"/>
      <c r="AN405" s="1127"/>
      <c r="AO405" s="1127">
        <f t="shared" si="276"/>
        <v>0.48</v>
      </c>
      <c r="AP405" s="1127">
        <f t="shared" si="277"/>
        <v>0.13</v>
      </c>
      <c r="AQ405" s="1127">
        <f t="shared" si="278"/>
        <v>0.06</v>
      </c>
      <c r="AR405" s="1126">
        <f t="shared" si="279"/>
        <v>0.39</v>
      </c>
      <c r="AS405" s="1127">
        <f t="shared" si="280"/>
        <v>1.08</v>
      </c>
      <c r="AT405" s="1127">
        <f t="shared" si="281"/>
        <v>0.26</v>
      </c>
      <c r="AU405" s="1127">
        <f t="shared" si="282"/>
        <v>0.24</v>
      </c>
      <c r="AV405" s="1126">
        <f t="shared" si="283"/>
        <v>0.39</v>
      </c>
      <c r="AW405" s="1126">
        <f t="shared" si="284"/>
        <v>26.15</v>
      </c>
      <c r="AX405" s="1126">
        <f t="shared" si="285"/>
        <v>0.67</v>
      </c>
      <c r="AY405" s="1127"/>
      <c r="AZ405" s="1126">
        <f t="shared" si="286"/>
        <v>2.36</v>
      </c>
      <c r="BA405" s="1128">
        <f t="shared" si="287"/>
        <v>25.48</v>
      </c>
      <c r="BB405" s="1130"/>
      <c r="BC405" s="1130"/>
      <c r="BD405" s="1126">
        <f t="shared" si="262"/>
        <v>0</v>
      </c>
      <c r="BE405" s="1126">
        <f t="shared" si="263"/>
        <v>0</v>
      </c>
      <c r="BF405" s="1126">
        <f t="shared" si="264"/>
        <v>0</v>
      </c>
      <c r="BG405" s="1126">
        <f t="shared" si="265"/>
        <v>0</v>
      </c>
      <c r="BH405" s="1131">
        <f t="shared" si="266"/>
        <v>0</v>
      </c>
      <c r="BI405" s="1126">
        <f t="shared" si="267"/>
        <v>0</v>
      </c>
      <c r="BJ405" s="1126">
        <f t="shared" si="268"/>
        <v>0</v>
      </c>
      <c r="BK405" s="1126">
        <f t="shared" si="269"/>
        <v>0</v>
      </c>
      <c r="BL405" s="1126">
        <f t="shared" si="270"/>
        <v>0</v>
      </c>
      <c r="BM405" s="1131">
        <f t="shared" si="271"/>
        <v>0</v>
      </c>
    </row>
    <row r="406" spans="1:65" s="759" customFormat="1" ht="21" customHeight="1">
      <c r="A406" s="1113" t="s">
        <v>1119</v>
      </c>
      <c r="B406" s="1140" t="s">
        <v>970</v>
      </c>
      <c r="C406" s="1520">
        <v>19986674</v>
      </c>
      <c r="D406" s="1555" t="s">
        <v>118</v>
      </c>
      <c r="E406" s="1541" t="s">
        <v>20</v>
      </c>
      <c r="F406" s="1142" t="s">
        <v>1690</v>
      </c>
      <c r="G406" s="1155" t="s">
        <v>59</v>
      </c>
      <c r="H406" s="1155" t="s">
        <v>59</v>
      </c>
      <c r="I406" s="1191" t="s">
        <v>1706</v>
      </c>
      <c r="J406" s="1174" t="s">
        <v>991</v>
      </c>
      <c r="K406" s="1462">
        <v>43542</v>
      </c>
      <c r="L406" s="1463" t="s">
        <v>1232</v>
      </c>
      <c r="M406" s="1464"/>
      <c r="N406" s="1146" t="s">
        <v>914</v>
      </c>
      <c r="O406" s="1142" t="s">
        <v>70</v>
      </c>
      <c r="P406" s="1465" t="s">
        <v>2335</v>
      </c>
      <c r="Q406" s="1191" t="s">
        <v>70</v>
      </c>
      <c r="R406" s="1119">
        <f>VLOOKUP($G$9:$G$816,TABULADOR!$D$6:$E$41,2,0)</f>
        <v>25.9</v>
      </c>
      <c r="S406" s="1177">
        <f t="shared" ref="S406:S411" si="288">DATEDIF($K406,$M$2,"Y")</f>
        <v>2</v>
      </c>
      <c r="T406" s="1177">
        <v>7</v>
      </c>
      <c r="U406" s="1121">
        <f t="shared" ref="U406:U420" si="289">$S406+$T406</f>
        <v>9</v>
      </c>
      <c r="V406" s="1122">
        <f>VLOOKUP($U406,TABULADOR!$A$51:$B$74,2)</f>
        <v>0.2</v>
      </c>
      <c r="W406" s="1178">
        <v>0.3</v>
      </c>
      <c r="X406" s="1179">
        <v>0</v>
      </c>
      <c r="Y406" s="1180">
        <v>0</v>
      </c>
      <c r="Z406" s="1511">
        <v>15</v>
      </c>
      <c r="AA406" s="1126">
        <f t="shared" si="273"/>
        <v>12.95</v>
      </c>
      <c r="AB406" s="1126">
        <f t="shared" si="274"/>
        <v>3.89</v>
      </c>
      <c r="AC406" s="1126">
        <f t="shared" si="275"/>
        <v>2.59</v>
      </c>
      <c r="AD406" s="1126">
        <f>VLOOKUP($H$9:$H$1807,TABULADOR!$D$6:$E$41,2,0)-VLOOKUP($G$9:$G$1807,TABULADOR!$D$6:$E$41,2,0)</f>
        <v>0</v>
      </c>
      <c r="AE406" s="1126">
        <f>ROUND((TABULADOR!$D$67)*(GLOBAL!$Y406)/2,)</f>
        <v>0</v>
      </c>
      <c r="AF406" s="1126">
        <f>ROUND(((TABULADOR!$D$67)*(GLOBAL!$Y406)/2)*2,2)</f>
        <v>0</v>
      </c>
      <c r="AG406" s="1119"/>
      <c r="AH406" s="1127">
        <f t="shared" ref="AH406:AH416" si="290">SUM(AA406:AE406)</f>
        <v>19.43</v>
      </c>
      <c r="AI406" s="1119">
        <f t="shared" ref="AI406:AI420" si="291">IF($S406&gt;=1,IF(MONTH($M$2)=MONTH($K406),(((($AA406+$AB406+$AC406+$AD406)*2)/30)*50),0))</f>
        <v>0</v>
      </c>
      <c r="AJ406" s="1126">
        <v>0</v>
      </c>
      <c r="AK406" s="1181">
        <f>($AA406+$AB406+$AC406)*2/30*$Z406*TABULADOR!$D$70</f>
        <v>15.544</v>
      </c>
      <c r="AL406" s="1181"/>
      <c r="AM406" s="1181"/>
      <c r="AN406" s="1182"/>
      <c r="AO406" s="1127">
        <f t="shared" si="276"/>
        <v>0.72</v>
      </c>
      <c r="AP406" s="1127">
        <f t="shared" si="277"/>
        <v>0.19</v>
      </c>
      <c r="AQ406" s="1127">
        <f t="shared" si="278"/>
        <v>0.09</v>
      </c>
      <c r="AR406" s="1126">
        <f t="shared" si="279"/>
        <v>0.57999999999999996</v>
      </c>
      <c r="AS406" s="1127">
        <f t="shared" si="280"/>
        <v>1.62</v>
      </c>
      <c r="AT406" s="1127">
        <f t="shared" si="281"/>
        <v>0.39</v>
      </c>
      <c r="AU406" s="1127">
        <f t="shared" si="282"/>
        <v>0.36</v>
      </c>
      <c r="AV406" s="1126">
        <f t="shared" si="283"/>
        <v>0.57999999999999996</v>
      </c>
      <c r="AW406" s="1126">
        <f t="shared" si="284"/>
        <v>34.97</v>
      </c>
      <c r="AX406" s="1126">
        <f t="shared" si="285"/>
        <v>1</v>
      </c>
      <c r="AY406" s="1127"/>
      <c r="AZ406" s="1126">
        <f t="shared" si="286"/>
        <v>3.53</v>
      </c>
      <c r="BA406" s="1128">
        <f t="shared" si="287"/>
        <v>33.97</v>
      </c>
      <c r="BB406" s="1171"/>
      <c r="BC406" s="1171"/>
      <c r="BD406" s="1181">
        <f>($AM406*$BO$5/$BO$6*$BO$7*$BO$8)</f>
        <v>0</v>
      </c>
      <c r="BE406" s="1181">
        <f>($AM406)*$BQ$2</f>
        <v>0</v>
      </c>
      <c r="BF406" s="1181">
        <f>($AM406*$BQ$5/$BQ$6*$BQ$7*$BQ$8)</f>
        <v>0</v>
      </c>
      <c r="BG406" s="1181">
        <f>$AM406*$BS$2</f>
        <v>0</v>
      </c>
      <c r="BH406" s="1312">
        <f t="shared" ref="BH406" si="292">SUM(BD406:BF406)</f>
        <v>0</v>
      </c>
      <c r="BI406" s="1181">
        <f>$BD406*$BP$2/$BO$2</f>
        <v>0</v>
      </c>
      <c r="BJ406" s="1181">
        <f>($AM406)*$BR$2</f>
        <v>0</v>
      </c>
      <c r="BK406" s="1181">
        <f>$BF406*$BT$2/$BU$2</f>
        <v>0</v>
      </c>
      <c r="BL406" s="1181">
        <f>$AM406*$BS$2</f>
        <v>0</v>
      </c>
      <c r="BM406" s="1312">
        <f t="shared" ref="BM406" si="293">SUM(BI406:BL406)+BG406</f>
        <v>0</v>
      </c>
    </row>
    <row r="407" spans="1:65" s="759" customFormat="1" ht="21" customHeight="1">
      <c r="A407" s="1113" t="s">
        <v>1119</v>
      </c>
      <c r="B407" s="1174" t="s">
        <v>972</v>
      </c>
      <c r="C407" s="1524">
        <v>22023254</v>
      </c>
      <c r="D407" s="1556" t="s">
        <v>2259</v>
      </c>
      <c r="E407" s="1540" t="s">
        <v>20</v>
      </c>
      <c r="F407" s="1113" t="s">
        <v>104</v>
      </c>
      <c r="G407" s="1142" t="s">
        <v>146</v>
      </c>
      <c r="H407" s="1142" t="s">
        <v>146</v>
      </c>
      <c r="I407" s="1174" t="s">
        <v>2292</v>
      </c>
      <c r="J407" s="1113" t="s">
        <v>991</v>
      </c>
      <c r="K407" s="1476">
        <v>44515</v>
      </c>
      <c r="L407" s="1474" t="s">
        <v>2260</v>
      </c>
      <c r="M407" s="1464"/>
      <c r="N407" s="1146" t="s">
        <v>914</v>
      </c>
      <c r="O407" s="1113" t="s">
        <v>25</v>
      </c>
      <c r="P407" s="1134" t="s">
        <v>63</v>
      </c>
      <c r="Q407" s="1113" t="s">
        <v>25</v>
      </c>
      <c r="R407" s="1119">
        <f>VLOOKUP($G$9:$G$816,TABULADOR!$D$6:$E$41,2,0)</f>
        <v>7</v>
      </c>
      <c r="S407" s="1177">
        <f t="shared" si="288"/>
        <v>0</v>
      </c>
      <c r="T407" s="1177">
        <v>0</v>
      </c>
      <c r="U407" s="1121">
        <f t="shared" si="289"/>
        <v>0</v>
      </c>
      <c r="V407" s="1122">
        <f>VLOOKUP($U407,TABULADOR!$A$51:$B$74,2)</f>
        <v>0</v>
      </c>
      <c r="W407" s="1178">
        <v>0</v>
      </c>
      <c r="X407" s="1179">
        <v>0</v>
      </c>
      <c r="Y407" s="1180">
        <v>0</v>
      </c>
      <c r="Z407" s="1513">
        <v>15</v>
      </c>
      <c r="AA407" s="1126">
        <f t="shared" si="273"/>
        <v>3.5</v>
      </c>
      <c r="AB407" s="1126">
        <f t="shared" si="274"/>
        <v>0</v>
      </c>
      <c r="AC407" s="1126">
        <f t="shared" si="275"/>
        <v>0</v>
      </c>
      <c r="AD407" s="1126">
        <f>VLOOKUP($H$9:$H$1807,TABULADOR!$D$6:$E$41,2,0)-VLOOKUP($G$9:$G$1807,TABULADOR!$D$6:$E$41,2,0)</f>
        <v>0</v>
      </c>
      <c r="AE407" s="1126">
        <f>ROUND((TABULADOR!$D$67)*(GLOBAL!$Y407)/2,)</f>
        <v>0</v>
      </c>
      <c r="AF407" s="1126">
        <f>ROUND(((TABULADOR!$D$67)*(GLOBAL!$Y407)/2)*2,2)</f>
        <v>0</v>
      </c>
      <c r="AG407" s="1119"/>
      <c r="AH407" s="1127">
        <f t="shared" si="290"/>
        <v>3.5</v>
      </c>
      <c r="AI407" s="1119" t="b">
        <f t="shared" si="291"/>
        <v>0</v>
      </c>
      <c r="AJ407" s="1126">
        <v>0</v>
      </c>
      <c r="AK407" s="1126">
        <v>11.5</v>
      </c>
      <c r="AL407" s="1181"/>
      <c r="AM407" s="1181"/>
      <c r="AN407" s="1182"/>
      <c r="AO407" s="1127">
        <f t="shared" si="276"/>
        <v>0.13</v>
      </c>
      <c r="AP407" s="1127">
        <f t="shared" si="277"/>
        <v>0.04</v>
      </c>
      <c r="AQ407" s="1127">
        <f t="shared" si="278"/>
        <v>0.02</v>
      </c>
      <c r="AR407" s="1126">
        <f t="shared" si="279"/>
        <v>0.11</v>
      </c>
      <c r="AS407" s="1127">
        <f t="shared" si="280"/>
        <v>0.28999999999999998</v>
      </c>
      <c r="AT407" s="1127">
        <f t="shared" si="281"/>
        <v>7.0000000000000007E-2</v>
      </c>
      <c r="AU407" s="1127">
        <f t="shared" si="282"/>
        <v>0.08</v>
      </c>
      <c r="AV407" s="1126">
        <f t="shared" si="283"/>
        <v>0.11</v>
      </c>
      <c r="AW407" s="1126">
        <f t="shared" si="284"/>
        <v>15</v>
      </c>
      <c r="AX407" s="1126">
        <f t="shared" si="285"/>
        <v>0.19</v>
      </c>
      <c r="AY407" s="1127"/>
      <c r="AZ407" s="1126">
        <f t="shared" si="286"/>
        <v>0.66</v>
      </c>
      <c r="BA407" s="1128">
        <f t="shared" si="287"/>
        <v>14.81</v>
      </c>
      <c r="BB407" s="1171"/>
      <c r="BC407" s="1171"/>
      <c r="BD407" s="1181">
        <f>($AM407*$BO$5/$BO$6*$BO$7*$BO$8)</f>
        <v>0</v>
      </c>
      <c r="BE407" s="1181">
        <f>($AM407)*$BQ$2</f>
        <v>0</v>
      </c>
      <c r="BF407" s="1181">
        <f>($AM407*$BQ$5/$BQ$6*$BQ$7*$BQ$8)</f>
        <v>0</v>
      </c>
      <c r="BG407" s="1181">
        <f>$AM407*$BS$2</f>
        <v>0</v>
      </c>
      <c r="BH407" s="1312">
        <f t="shared" ref="BH407:BH430" si="294">SUM(BD407:BF407)</f>
        <v>0</v>
      </c>
      <c r="BI407" s="1181">
        <f>$BD407*$BP$2/$BO$2</f>
        <v>0</v>
      </c>
      <c r="BJ407" s="1181">
        <f>($AM407)*$BR$2</f>
        <v>0</v>
      </c>
      <c r="BK407" s="1181">
        <f>$BF407*$BT$2/$BU$2</f>
        <v>0</v>
      </c>
      <c r="BL407" s="1181">
        <f>$AM407*$BS$2</f>
        <v>0</v>
      </c>
      <c r="BM407" s="1312">
        <f t="shared" ref="BM407:BM430" si="295">SUM(BI407:BL407)+BG407</f>
        <v>0</v>
      </c>
    </row>
    <row r="408" spans="1:65" s="759" customFormat="1" ht="21" customHeight="1">
      <c r="A408" s="1113" t="s">
        <v>1119</v>
      </c>
      <c r="B408" s="1174" t="s">
        <v>972</v>
      </c>
      <c r="C408" s="1524">
        <v>23442976</v>
      </c>
      <c r="D408" s="1556" t="s">
        <v>2273</v>
      </c>
      <c r="E408" s="1540" t="s">
        <v>34</v>
      </c>
      <c r="F408" s="1113" t="s">
        <v>104</v>
      </c>
      <c r="G408" s="1142" t="s">
        <v>146</v>
      </c>
      <c r="H408" s="1142" t="s">
        <v>146</v>
      </c>
      <c r="I408" s="1174" t="s">
        <v>2292</v>
      </c>
      <c r="J408" s="1113" t="s">
        <v>991</v>
      </c>
      <c r="K408" s="1476">
        <v>44501</v>
      </c>
      <c r="L408" s="1474" t="s">
        <v>2274</v>
      </c>
      <c r="M408" s="1464"/>
      <c r="N408" s="1146" t="s">
        <v>914</v>
      </c>
      <c r="O408" s="1113" t="s">
        <v>25</v>
      </c>
      <c r="P408" s="1134" t="s">
        <v>63</v>
      </c>
      <c r="Q408" s="1113" t="s">
        <v>25</v>
      </c>
      <c r="R408" s="1119">
        <f>VLOOKUP($G$9:$G$816,TABULADOR!$D$6:$E$41,2,0)</f>
        <v>7</v>
      </c>
      <c r="S408" s="1177">
        <f t="shared" si="288"/>
        <v>0</v>
      </c>
      <c r="T408" s="1177">
        <v>0</v>
      </c>
      <c r="U408" s="1121">
        <f t="shared" si="289"/>
        <v>0</v>
      </c>
      <c r="V408" s="1122">
        <f>VLOOKUP($U408,TABULADOR!$A$51:$B$74,2)</f>
        <v>0</v>
      </c>
      <c r="W408" s="1178">
        <v>0</v>
      </c>
      <c r="X408" s="1179">
        <v>0</v>
      </c>
      <c r="Y408" s="1180">
        <v>0</v>
      </c>
      <c r="Z408" s="1513">
        <v>15</v>
      </c>
      <c r="AA408" s="1126">
        <f t="shared" si="273"/>
        <v>3.5</v>
      </c>
      <c r="AB408" s="1126">
        <f t="shared" si="274"/>
        <v>0</v>
      </c>
      <c r="AC408" s="1126">
        <f t="shared" si="275"/>
        <v>0</v>
      </c>
      <c r="AD408" s="1126">
        <f>VLOOKUP($H$9:$H$1807,TABULADOR!$D$6:$E$41,2,0)-VLOOKUP($G$9:$G$1807,TABULADOR!$D$6:$E$41,2,0)</f>
        <v>0</v>
      </c>
      <c r="AE408" s="1126">
        <f>ROUND((TABULADOR!$D$67)*(GLOBAL!$Y408)/2,)</f>
        <v>0</v>
      </c>
      <c r="AF408" s="1126">
        <f>ROUND(((TABULADOR!$D$67)*(GLOBAL!$Y408)/2)*2,2)</f>
        <v>0</v>
      </c>
      <c r="AG408" s="1119"/>
      <c r="AH408" s="1127">
        <f t="shared" si="290"/>
        <v>3.5</v>
      </c>
      <c r="AI408" s="1119" t="b">
        <f t="shared" si="291"/>
        <v>0</v>
      </c>
      <c r="AJ408" s="1126">
        <v>0</v>
      </c>
      <c r="AK408" s="1126">
        <v>11.5</v>
      </c>
      <c r="AL408" s="1181"/>
      <c r="AM408" s="1181"/>
      <c r="AN408" s="1182"/>
      <c r="AO408" s="1127">
        <f t="shared" si="276"/>
        <v>0.13</v>
      </c>
      <c r="AP408" s="1127">
        <f t="shared" si="277"/>
        <v>0.04</v>
      </c>
      <c r="AQ408" s="1127">
        <f t="shared" si="278"/>
        <v>0.02</v>
      </c>
      <c r="AR408" s="1126">
        <f t="shared" si="279"/>
        <v>0.11</v>
      </c>
      <c r="AS408" s="1127">
        <f t="shared" si="280"/>
        <v>0.28999999999999998</v>
      </c>
      <c r="AT408" s="1127">
        <f t="shared" si="281"/>
        <v>7.0000000000000007E-2</v>
      </c>
      <c r="AU408" s="1127">
        <f t="shared" si="282"/>
        <v>0.08</v>
      </c>
      <c r="AV408" s="1126">
        <f t="shared" si="283"/>
        <v>0.11</v>
      </c>
      <c r="AW408" s="1126">
        <f t="shared" si="284"/>
        <v>15</v>
      </c>
      <c r="AX408" s="1126">
        <f t="shared" si="285"/>
        <v>0.19</v>
      </c>
      <c r="AY408" s="1127"/>
      <c r="AZ408" s="1126">
        <f t="shared" si="286"/>
        <v>0.66</v>
      </c>
      <c r="BA408" s="1128">
        <f t="shared" si="287"/>
        <v>14.81</v>
      </c>
      <c r="BB408" s="1130"/>
      <c r="BC408" s="1130"/>
      <c r="BD408" s="1126">
        <f>($AM408*$BO$5/$BO$6*$BO$7*$BO$8)</f>
        <v>0</v>
      </c>
      <c r="BE408" s="1126">
        <f>($AM408)*$BQ$2</f>
        <v>0</v>
      </c>
      <c r="BF408" s="1126">
        <f>($AM408*$BQ$5/$BQ$6*$BQ$7*$BQ$8)</f>
        <v>0</v>
      </c>
      <c r="BG408" s="1126">
        <f>$AM408*$BS$2</f>
        <v>0</v>
      </c>
      <c r="BH408" s="1131">
        <f t="shared" si="294"/>
        <v>0</v>
      </c>
      <c r="BI408" s="1126">
        <f>$BD408*$BP$2/$BO$2</f>
        <v>0</v>
      </c>
      <c r="BJ408" s="1126">
        <f>($AM408)*$BR$2</f>
        <v>0</v>
      </c>
      <c r="BK408" s="1126">
        <f>$BF408*$BT$2/$BU$2</f>
        <v>0</v>
      </c>
      <c r="BL408" s="1126">
        <f>$AM408*$BS$2</f>
        <v>0</v>
      </c>
      <c r="BM408" s="1131">
        <f t="shared" si="295"/>
        <v>0</v>
      </c>
    </row>
    <row r="409" spans="1:65" s="759" customFormat="1" ht="21" customHeight="1">
      <c r="A409" s="1113" t="s">
        <v>1119</v>
      </c>
      <c r="B409" s="1174" t="s">
        <v>972</v>
      </c>
      <c r="C409" s="1524">
        <v>5790594</v>
      </c>
      <c r="D409" s="1556" t="s">
        <v>2275</v>
      </c>
      <c r="E409" s="1540" t="s">
        <v>34</v>
      </c>
      <c r="F409" s="1113" t="s">
        <v>104</v>
      </c>
      <c r="G409" s="1142" t="s">
        <v>379</v>
      </c>
      <c r="H409" s="1142" t="s">
        <v>379</v>
      </c>
      <c r="I409" s="1174" t="s">
        <v>2292</v>
      </c>
      <c r="J409" s="1113" t="s">
        <v>991</v>
      </c>
      <c r="K409" s="1476">
        <v>44501</v>
      </c>
      <c r="L409" s="1464"/>
      <c r="M409" s="1470" t="s">
        <v>2276</v>
      </c>
      <c r="N409" s="1113" t="s">
        <v>2050</v>
      </c>
      <c r="O409" s="1113" t="s">
        <v>25</v>
      </c>
      <c r="P409" s="1134" t="s">
        <v>63</v>
      </c>
      <c r="Q409" s="1113" t="s">
        <v>25</v>
      </c>
      <c r="R409" s="1119">
        <f>VLOOKUP($G$9:$G$816,TABULADOR!$D$6:$E$41,2,0)</f>
        <v>9.8000000000000007</v>
      </c>
      <c r="S409" s="1177">
        <f t="shared" si="288"/>
        <v>0</v>
      </c>
      <c r="T409" s="1177">
        <v>0</v>
      </c>
      <c r="U409" s="1121">
        <f t="shared" si="289"/>
        <v>0</v>
      </c>
      <c r="V409" s="1122">
        <f>VLOOKUP($U409,TABULADOR!$A$51:$B$74,2)</f>
        <v>0</v>
      </c>
      <c r="W409" s="1178">
        <v>0</v>
      </c>
      <c r="X409" s="1179">
        <v>0</v>
      </c>
      <c r="Y409" s="1180">
        <v>0</v>
      </c>
      <c r="Z409" s="1513">
        <v>15</v>
      </c>
      <c r="AA409" s="1126">
        <f t="shared" si="273"/>
        <v>4.9000000000000004</v>
      </c>
      <c r="AB409" s="1126">
        <f t="shared" si="274"/>
        <v>0</v>
      </c>
      <c r="AC409" s="1126">
        <f t="shared" si="275"/>
        <v>0</v>
      </c>
      <c r="AD409" s="1126">
        <f>VLOOKUP($H$9:$H$1807,TABULADOR!$D$6:$E$41,2,0)-VLOOKUP($G$9:$G$1807,TABULADOR!$D$6:$E$41,2,0)</f>
        <v>0</v>
      </c>
      <c r="AE409" s="1126">
        <f>ROUND((TABULADOR!$D$67)*(GLOBAL!$Y409)/2,)</f>
        <v>0</v>
      </c>
      <c r="AF409" s="1126">
        <f>ROUND(((TABULADOR!$D$67)*(GLOBAL!$Y409)/2)*2,2)</f>
        <v>0</v>
      </c>
      <c r="AG409" s="1119"/>
      <c r="AH409" s="1127">
        <f t="shared" si="290"/>
        <v>4.9000000000000004</v>
      </c>
      <c r="AI409" s="1119" t="b">
        <f t="shared" si="291"/>
        <v>0</v>
      </c>
      <c r="AJ409" s="1126">
        <v>0</v>
      </c>
      <c r="AK409" s="1126">
        <v>11.5</v>
      </c>
      <c r="AL409" s="1181"/>
      <c r="AM409" s="1181"/>
      <c r="AN409" s="1182"/>
      <c r="AO409" s="1127">
        <f t="shared" si="276"/>
        <v>0.18</v>
      </c>
      <c r="AP409" s="1127">
        <f t="shared" si="277"/>
        <v>0.05</v>
      </c>
      <c r="AQ409" s="1127">
        <f t="shared" si="278"/>
        <v>0.02</v>
      </c>
      <c r="AR409" s="1126">
        <f t="shared" si="279"/>
        <v>0.15</v>
      </c>
      <c r="AS409" s="1127">
        <f t="shared" si="280"/>
        <v>0.41</v>
      </c>
      <c r="AT409" s="1127">
        <f t="shared" si="281"/>
        <v>0.1</v>
      </c>
      <c r="AU409" s="1127">
        <f t="shared" si="282"/>
        <v>0.08</v>
      </c>
      <c r="AV409" s="1126">
        <f t="shared" si="283"/>
        <v>0.15</v>
      </c>
      <c r="AW409" s="1126">
        <f t="shared" si="284"/>
        <v>16.399999999999999</v>
      </c>
      <c r="AX409" s="1126">
        <f t="shared" si="285"/>
        <v>0.25</v>
      </c>
      <c r="AY409" s="1127"/>
      <c r="AZ409" s="1126">
        <f t="shared" si="286"/>
        <v>0.89</v>
      </c>
      <c r="BA409" s="1128">
        <f t="shared" si="287"/>
        <v>16.149999999999999</v>
      </c>
      <c r="BB409" s="1130"/>
      <c r="BC409" s="1130"/>
      <c r="BD409" s="1126">
        <f>($AM409*$BO$5/$BO$6*$BO$7*$BO$8)</f>
        <v>0</v>
      </c>
      <c r="BE409" s="1126">
        <f>($AM409)*$BQ$2</f>
        <v>0</v>
      </c>
      <c r="BF409" s="1126">
        <f>($AM409*$BQ$5/$BQ$6*$BQ$7*$BQ$8)</f>
        <v>0</v>
      </c>
      <c r="BG409" s="1126">
        <f>$AM409*$BS$2</f>
        <v>0</v>
      </c>
      <c r="BH409" s="1131">
        <f t="shared" si="294"/>
        <v>0</v>
      </c>
      <c r="BI409" s="1126">
        <f>$BD409*$BP$2/$BO$2</f>
        <v>0</v>
      </c>
      <c r="BJ409" s="1126">
        <f>($AM409)*$BR$2</f>
        <v>0</v>
      </c>
      <c r="BK409" s="1126">
        <f>$BF409*$BT$2/$BU$2</f>
        <v>0</v>
      </c>
      <c r="BL409" s="1126">
        <f>$AM409*$BS$2</f>
        <v>0</v>
      </c>
      <c r="BM409" s="1131">
        <f t="shared" si="295"/>
        <v>0</v>
      </c>
    </row>
    <row r="410" spans="1:65" s="759" customFormat="1" ht="21" customHeight="1">
      <c r="A410" s="1113" t="s">
        <v>1119</v>
      </c>
      <c r="B410" s="1493" t="s">
        <v>972</v>
      </c>
      <c r="C410" s="1538">
        <v>26886462</v>
      </c>
      <c r="D410" s="1558" t="s">
        <v>2283</v>
      </c>
      <c r="E410" s="1552" t="s">
        <v>34</v>
      </c>
      <c r="F410" s="1494" t="s">
        <v>104</v>
      </c>
      <c r="G410" s="1495" t="s">
        <v>525</v>
      </c>
      <c r="H410" s="1495" t="s">
        <v>525</v>
      </c>
      <c r="I410" s="1493" t="s">
        <v>1765</v>
      </c>
      <c r="J410" s="1113" t="s">
        <v>991</v>
      </c>
      <c r="K410" s="1496">
        <v>44523</v>
      </c>
      <c r="L410" s="1497" t="s">
        <v>2284</v>
      </c>
      <c r="M410" s="1498"/>
      <c r="N410" s="1336" t="s">
        <v>914</v>
      </c>
      <c r="O410" s="1494" t="s">
        <v>126</v>
      </c>
      <c r="P410" s="1134" t="s">
        <v>63</v>
      </c>
      <c r="Q410" s="1494" t="s">
        <v>126</v>
      </c>
      <c r="R410" s="1337">
        <f>VLOOKUP($G$9:$G$816,TABULADOR!$D$6:$E$41,2,0)</f>
        <v>8.4</v>
      </c>
      <c r="S410" s="1338">
        <f t="shared" si="288"/>
        <v>0</v>
      </c>
      <c r="T410" s="1338">
        <v>0</v>
      </c>
      <c r="U410" s="1339">
        <f t="shared" si="289"/>
        <v>0</v>
      </c>
      <c r="V410" s="1340">
        <f>VLOOKUP($U410,TABULADOR!$A$51:$B$74,2)</f>
        <v>0</v>
      </c>
      <c r="W410" s="1341">
        <v>0</v>
      </c>
      <c r="X410" s="1342">
        <v>0</v>
      </c>
      <c r="Y410" s="1343">
        <v>0</v>
      </c>
      <c r="Z410" s="1515">
        <v>15</v>
      </c>
      <c r="AA410" s="1126">
        <f t="shared" si="273"/>
        <v>4.2</v>
      </c>
      <c r="AB410" s="1126">
        <f t="shared" si="274"/>
        <v>0</v>
      </c>
      <c r="AC410" s="1126">
        <f t="shared" si="275"/>
        <v>0</v>
      </c>
      <c r="AD410" s="1126">
        <f>VLOOKUP($H$9:$H$1807,TABULADOR!$D$6:$E$41,2,0)-VLOOKUP($G$9:$G$1807,TABULADOR!$D$6:$E$41,2,0)</f>
        <v>0</v>
      </c>
      <c r="AE410" s="1126">
        <f>ROUND((TABULADOR!$D$67)*(GLOBAL!$Y410)/2,)</f>
        <v>0</v>
      </c>
      <c r="AF410" s="1126">
        <f>ROUND(((TABULADOR!$D$67)*(GLOBAL!$Y410)/2)*2,2)</f>
        <v>0</v>
      </c>
      <c r="AG410" s="1119"/>
      <c r="AH410" s="1127">
        <f t="shared" si="290"/>
        <v>4.2</v>
      </c>
      <c r="AI410" s="1337" t="b">
        <f t="shared" si="291"/>
        <v>0</v>
      </c>
      <c r="AJ410" s="1126">
        <v>0</v>
      </c>
      <c r="AK410" s="1126">
        <v>11.5</v>
      </c>
      <c r="AL410" s="1344"/>
      <c r="AM410" s="1344"/>
      <c r="AN410" s="1345"/>
      <c r="AO410" s="1127">
        <f t="shared" si="276"/>
        <v>0.16</v>
      </c>
      <c r="AP410" s="1127">
        <f t="shared" si="277"/>
        <v>0.04</v>
      </c>
      <c r="AQ410" s="1127">
        <f t="shared" si="278"/>
        <v>0.02</v>
      </c>
      <c r="AR410" s="1126">
        <f t="shared" si="279"/>
        <v>0.13</v>
      </c>
      <c r="AS410" s="1127">
        <f t="shared" si="280"/>
        <v>0.36</v>
      </c>
      <c r="AT410" s="1127">
        <f t="shared" si="281"/>
        <v>0.08</v>
      </c>
      <c r="AU410" s="1127">
        <f t="shared" si="282"/>
        <v>0.08</v>
      </c>
      <c r="AV410" s="1126">
        <f t="shared" si="283"/>
        <v>0.13</v>
      </c>
      <c r="AW410" s="1126">
        <f t="shared" si="284"/>
        <v>15.7</v>
      </c>
      <c r="AX410" s="1126">
        <f t="shared" si="285"/>
        <v>0.22</v>
      </c>
      <c r="AY410" s="1127"/>
      <c r="AZ410" s="1126">
        <f t="shared" si="286"/>
        <v>0.78</v>
      </c>
      <c r="BA410" s="1128">
        <f t="shared" si="287"/>
        <v>15.48</v>
      </c>
      <c r="BB410" s="1346"/>
      <c r="BC410" s="1346"/>
      <c r="BD410" s="1347">
        <f>($AM410*$BO$5/$BO$6*$BO$7*$BO$8)</f>
        <v>0</v>
      </c>
      <c r="BE410" s="1347">
        <f>($AM410)*$BQ$2</f>
        <v>0</v>
      </c>
      <c r="BF410" s="1347">
        <f>($AM410*$BQ$5/$BQ$6*$BQ$7*$BQ$8)</f>
        <v>0</v>
      </c>
      <c r="BG410" s="1347">
        <f>$AM410*$BS$2</f>
        <v>0</v>
      </c>
      <c r="BH410" s="1348">
        <f t="shared" si="294"/>
        <v>0</v>
      </c>
      <c r="BI410" s="1347">
        <f>$BD410*$BP$2/$BO$2</f>
        <v>0</v>
      </c>
      <c r="BJ410" s="1347">
        <f>($AM410)*$BR$2</f>
        <v>0</v>
      </c>
      <c r="BK410" s="1347">
        <f>$BF410*$BT$2/$BU$2</f>
        <v>0</v>
      </c>
      <c r="BL410" s="1347">
        <f>$AM410*$BS$2</f>
        <v>0</v>
      </c>
      <c r="BM410" s="1348">
        <f t="shared" si="295"/>
        <v>0</v>
      </c>
    </row>
    <row r="411" spans="1:65" s="1130" customFormat="1" ht="21" customHeight="1">
      <c r="A411" s="1113" t="s">
        <v>1119</v>
      </c>
      <c r="B411" s="1174" t="s">
        <v>972</v>
      </c>
      <c r="C411" s="1524">
        <v>14701172</v>
      </c>
      <c r="D411" s="1556" t="s">
        <v>394</v>
      </c>
      <c r="E411" s="1550" t="s">
        <v>34</v>
      </c>
      <c r="F411" s="1113" t="s">
        <v>104</v>
      </c>
      <c r="G411" s="1113" t="s">
        <v>44</v>
      </c>
      <c r="H411" s="1113" t="s">
        <v>44</v>
      </c>
      <c r="I411" s="1174" t="s">
        <v>1768</v>
      </c>
      <c r="J411" s="1113" t="s">
        <v>991</v>
      </c>
      <c r="K411" s="1476">
        <v>44044</v>
      </c>
      <c r="L411" s="1474" t="s">
        <v>1430</v>
      </c>
      <c r="M411" s="1498"/>
      <c r="N411" s="1113" t="s">
        <v>914</v>
      </c>
      <c r="O411" s="1113" t="s">
        <v>94</v>
      </c>
      <c r="P411" s="1134" t="s">
        <v>63</v>
      </c>
      <c r="Q411" s="1113" t="s">
        <v>94</v>
      </c>
      <c r="R411" s="1337">
        <f>VLOOKUP($G$9:$G$816,TABULADOR!$D$6:$E$41,2,0)</f>
        <v>11.76</v>
      </c>
      <c r="S411" s="1338">
        <f t="shared" si="288"/>
        <v>1</v>
      </c>
      <c r="T411" s="1338">
        <v>0</v>
      </c>
      <c r="U411" s="1339">
        <f t="shared" si="289"/>
        <v>1</v>
      </c>
      <c r="V411" s="1340">
        <f>VLOOKUP($U411,TABULADOR!$A$51:$B$74,2)</f>
        <v>0.02</v>
      </c>
      <c r="W411" s="1341">
        <v>0.2</v>
      </c>
      <c r="X411" s="1342">
        <v>0</v>
      </c>
      <c r="Y411" s="1343">
        <v>0</v>
      </c>
      <c r="Z411" s="1515">
        <v>15</v>
      </c>
      <c r="AA411" s="1126">
        <f t="shared" si="273"/>
        <v>5.88</v>
      </c>
      <c r="AB411" s="1126">
        <f t="shared" si="274"/>
        <v>1.18</v>
      </c>
      <c r="AC411" s="1126">
        <f t="shared" si="275"/>
        <v>0.12</v>
      </c>
      <c r="AD411" s="1126">
        <f>VLOOKUP($H$9:$H$1807,TABULADOR!$D$6:$E$41,2,0)-VLOOKUP($G$9:$G$1807,TABULADOR!$D$6:$E$41,2,0)</f>
        <v>0</v>
      </c>
      <c r="AE411" s="1126">
        <f>ROUND((TABULADOR!$D$67)*(GLOBAL!$Y411)/2,)</f>
        <v>0</v>
      </c>
      <c r="AF411" s="1126">
        <f>ROUND(((TABULADOR!$D$67)*(GLOBAL!$Y411)/2)*2,2)</f>
        <v>0</v>
      </c>
      <c r="AG411" s="1119"/>
      <c r="AH411" s="1127">
        <f t="shared" si="290"/>
        <v>7.18</v>
      </c>
      <c r="AI411" s="1119">
        <f t="shared" si="291"/>
        <v>0</v>
      </c>
      <c r="AJ411" s="1126">
        <v>0</v>
      </c>
      <c r="AK411" s="1126">
        <v>11.5</v>
      </c>
      <c r="AL411" s="1181"/>
      <c r="AM411" s="1181"/>
      <c r="AN411" s="1182"/>
      <c r="AO411" s="1127">
        <f t="shared" si="276"/>
        <v>0.27</v>
      </c>
      <c r="AP411" s="1127">
        <f t="shared" si="277"/>
        <v>7.0000000000000007E-2</v>
      </c>
      <c r="AQ411" s="1127">
        <f t="shared" si="278"/>
        <v>0.03</v>
      </c>
      <c r="AR411" s="1126">
        <f t="shared" si="279"/>
        <v>0.22</v>
      </c>
      <c r="AS411" s="1127">
        <f t="shared" si="280"/>
        <v>0.61</v>
      </c>
      <c r="AT411" s="1127">
        <f t="shared" si="281"/>
        <v>0.14000000000000001</v>
      </c>
      <c r="AU411" s="1127">
        <f t="shared" si="282"/>
        <v>0.12</v>
      </c>
      <c r="AV411" s="1126">
        <f t="shared" si="283"/>
        <v>0.22</v>
      </c>
      <c r="AW411" s="1126">
        <f t="shared" si="284"/>
        <v>18.68</v>
      </c>
      <c r="AX411" s="1126">
        <f t="shared" si="285"/>
        <v>0.37</v>
      </c>
      <c r="AY411" s="1127"/>
      <c r="AZ411" s="1126">
        <f t="shared" si="286"/>
        <v>1.31</v>
      </c>
      <c r="BA411" s="1128">
        <f t="shared" si="287"/>
        <v>18.309999999999999</v>
      </c>
      <c r="BD411" s="1126">
        <f t="shared" ref="BD411:BD430" si="296">($AM411*$BO$5/$BO$6*$BO$7*$BO$8)</f>
        <v>0</v>
      </c>
      <c r="BE411" s="1126">
        <f t="shared" ref="BE411:BE430" si="297">($AM411)*$BQ$2</f>
        <v>0</v>
      </c>
      <c r="BF411" s="1126">
        <f t="shared" ref="BF411:BF430" si="298">($AM411*$BQ$5/$BQ$6*$BQ$7*$BQ$8)</f>
        <v>0</v>
      </c>
      <c r="BG411" s="1126">
        <f t="shared" ref="BG411:BG430" si="299">$AM411*$BS$2</f>
        <v>0</v>
      </c>
      <c r="BH411" s="1131">
        <f t="shared" si="294"/>
        <v>0</v>
      </c>
      <c r="BI411" s="1126">
        <f t="shared" ref="BI411:BI430" si="300">$BD411*$BP$2/$BO$2</f>
        <v>0</v>
      </c>
      <c r="BJ411" s="1126">
        <f t="shared" ref="BJ411:BJ430" si="301">($AM411)*$BR$2</f>
        <v>0</v>
      </c>
      <c r="BK411" s="1126">
        <f t="shared" ref="BK411:BK430" si="302">$BF411*$BT$2/$BU$2</f>
        <v>0</v>
      </c>
      <c r="BL411" s="1126">
        <f t="shared" ref="BL411:BL430" si="303">$AM411*$BS$2</f>
        <v>0</v>
      </c>
      <c r="BM411" s="1131">
        <f t="shared" si="295"/>
        <v>0</v>
      </c>
    </row>
    <row r="412" spans="1:65" s="759" customFormat="1" ht="21" customHeight="1">
      <c r="A412" s="1174" t="s">
        <v>1119</v>
      </c>
      <c r="B412" s="1363" t="s">
        <v>972</v>
      </c>
      <c r="C412" s="1522">
        <v>29992866</v>
      </c>
      <c r="D412" s="1556" t="s">
        <v>1903</v>
      </c>
      <c r="E412" s="1551" t="s">
        <v>20</v>
      </c>
      <c r="F412" s="1363" t="s">
        <v>104</v>
      </c>
      <c r="G412" s="1174" t="s">
        <v>146</v>
      </c>
      <c r="H412" s="1174" t="s">
        <v>146</v>
      </c>
      <c r="I412" s="1363" t="s">
        <v>179</v>
      </c>
      <c r="J412" s="1113" t="s">
        <v>991</v>
      </c>
      <c r="K412" s="1486">
        <v>44409</v>
      </c>
      <c r="L412" s="1355" t="s">
        <v>1870</v>
      </c>
      <c r="M412" s="1464"/>
      <c r="N412" s="1174" t="s">
        <v>914</v>
      </c>
      <c r="O412" s="1191" t="s">
        <v>1714</v>
      </c>
      <c r="P412" s="1134" t="s">
        <v>63</v>
      </c>
      <c r="Q412" s="1355" t="s">
        <v>25</v>
      </c>
      <c r="R412" s="1119">
        <f>VLOOKUP($G$9:$G$816,TABULADOR!$D$6:$E$41,2,0)</f>
        <v>7</v>
      </c>
      <c r="S412" s="1177">
        <f t="shared" ref="S412:S420" si="304">DATEDIF($K412,$M$2,"Y")</f>
        <v>0</v>
      </c>
      <c r="T412" s="1121">
        <v>0</v>
      </c>
      <c r="U412" s="1121">
        <f t="shared" si="289"/>
        <v>0</v>
      </c>
      <c r="V412" s="1122">
        <f>VLOOKUP($U412,TABULADOR!$A$51:$B$74,2)</f>
        <v>0</v>
      </c>
      <c r="W412" s="1122">
        <v>0</v>
      </c>
      <c r="X412" s="1179">
        <v>0</v>
      </c>
      <c r="Y412" s="1180">
        <v>0</v>
      </c>
      <c r="Z412" s="1513">
        <v>15</v>
      </c>
      <c r="AA412" s="1126">
        <f t="shared" si="273"/>
        <v>3.5</v>
      </c>
      <c r="AB412" s="1126">
        <f t="shared" si="274"/>
        <v>0</v>
      </c>
      <c r="AC412" s="1126">
        <f t="shared" si="275"/>
        <v>0</v>
      </c>
      <c r="AD412" s="1126">
        <f>VLOOKUP($H$9:$H$1807,TABULADOR!$D$6:$E$41,2,0)-VLOOKUP($G$9:$G$1807,TABULADOR!$D$6:$E$41,2,0)</f>
        <v>0</v>
      </c>
      <c r="AE412" s="1126">
        <f>ROUND((TABULADOR!$D$67)*(GLOBAL!$Y412)/2,)</f>
        <v>0</v>
      </c>
      <c r="AF412" s="1126">
        <f>ROUND(((TABULADOR!$D$67)*(GLOBAL!$Y412)/2)*2,2)</f>
        <v>0</v>
      </c>
      <c r="AG412" s="1119"/>
      <c r="AH412" s="1127">
        <f t="shared" si="290"/>
        <v>3.5</v>
      </c>
      <c r="AI412" s="1119" t="b">
        <f t="shared" si="291"/>
        <v>0</v>
      </c>
      <c r="AJ412" s="1126">
        <v>0</v>
      </c>
      <c r="AK412" s="1126">
        <v>11.5</v>
      </c>
      <c r="AL412" s="1181"/>
      <c r="AM412" s="1181"/>
      <c r="AN412" s="1182"/>
      <c r="AO412" s="1127">
        <f t="shared" si="276"/>
        <v>0.13</v>
      </c>
      <c r="AP412" s="1127">
        <f t="shared" si="277"/>
        <v>0.04</v>
      </c>
      <c r="AQ412" s="1127">
        <f t="shared" si="278"/>
        <v>0.02</v>
      </c>
      <c r="AR412" s="1126">
        <f t="shared" si="279"/>
        <v>0.11</v>
      </c>
      <c r="AS412" s="1127">
        <f t="shared" si="280"/>
        <v>0.28999999999999998</v>
      </c>
      <c r="AT412" s="1127">
        <f t="shared" si="281"/>
        <v>7.0000000000000007E-2</v>
      </c>
      <c r="AU412" s="1127">
        <f t="shared" si="282"/>
        <v>0.08</v>
      </c>
      <c r="AV412" s="1126">
        <f t="shared" si="283"/>
        <v>0.11</v>
      </c>
      <c r="AW412" s="1126">
        <f t="shared" si="284"/>
        <v>15</v>
      </c>
      <c r="AX412" s="1126">
        <f t="shared" si="285"/>
        <v>0.19</v>
      </c>
      <c r="AY412" s="1127"/>
      <c r="AZ412" s="1126">
        <f t="shared" si="286"/>
        <v>0.66</v>
      </c>
      <c r="BA412" s="1128">
        <f t="shared" si="287"/>
        <v>14.81</v>
      </c>
      <c r="BB412" s="1130"/>
      <c r="BC412" s="1130"/>
      <c r="BD412" s="1126">
        <f t="shared" si="296"/>
        <v>0</v>
      </c>
      <c r="BE412" s="1126">
        <f t="shared" si="297"/>
        <v>0</v>
      </c>
      <c r="BF412" s="1126">
        <f t="shared" si="298"/>
        <v>0</v>
      </c>
      <c r="BG412" s="1106">
        <f t="shared" si="299"/>
        <v>0</v>
      </c>
      <c r="BH412" s="1107">
        <f t="shared" si="294"/>
        <v>0</v>
      </c>
      <c r="BI412" s="1106">
        <f t="shared" si="300"/>
        <v>0</v>
      </c>
      <c r="BJ412" s="1106">
        <f t="shared" si="301"/>
        <v>0</v>
      </c>
      <c r="BK412" s="1106">
        <f t="shared" si="302"/>
        <v>0</v>
      </c>
      <c r="BL412" s="1106">
        <f t="shared" si="303"/>
        <v>0</v>
      </c>
      <c r="BM412" s="1107">
        <f t="shared" si="295"/>
        <v>0</v>
      </c>
    </row>
    <row r="413" spans="1:65" s="759" customFormat="1" ht="21" customHeight="1">
      <c r="A413" s="1113" t="s">
        <v>1119</v>
      </c>
      <c r="B413" s="1363" t="s">
        <v>972</v>
      </c>
      <c r="C413" s="1524">
        <v>26046548</v>
      </c>
      <c r="D413" s="1554" t="s">
        <v>2298</v>
      </c>
      <c r="E413" s="1540" t="s">
        <v>20</v>
      </c>
      <c r="F413" s="1113" t="s">
        <v>104</v>
      </c>
      <c r="G413" s="1142" t="s">
        <v>379</v>
      </c>
      <c r="H413" s="1142" t="s">
        <v>379</v>
      </c>
      <c r="I413" s="1191" t="s">
        <v>1775</v>
      </c>
      <c r="J413" s="1113" t="s">
        <v>991</v>
      </c>
      <c r="K413" s="1476">
        <v>44585</v>
      </c>
      <c r="L413" s="1474" t="s">
        <v>2299</v>
      </c>
      <c r="M413" s="1464"/>
      <c r="N413" s="1174" t="s">
        <v>914</v>
      </c>
      <c r="O413" s="1113" t="s">
        <v>67</v>
      </c>
      <c r="P413" s="1134" t="s">
        <v>63</v>
      </c>
      <c r="Q413" s="1113" t="s">
        <v>67</v>
      </c>
      <c r="R413" s="1119">
        <f>VLOOKUP($G$9:$G$816,TABULADOR!$D$6:$E$41,2,0)</f>
        <v>9.8000000000000007</v>
      </c>
      <c r="S413" s="1177">
        <f t="shared" si="304"/>
        <v>0</v>
      </c>
      <c r="T413" s="1121">
        <v>0</v>
      </c>
      <c r="U413" s="1121">
        <f t="shared" si="289"/>
        <v>0</v>
      </c>
      <c r="V413" s="1122">
        <f>VLOOKUP($U413,TABULADOR!$A$51:$B$74,2)</f>
        <v>0</v>
      </c>
      <c r="W413" s="1122">
        <v>0</v>
      </c>
      <c r="X413" s="1179">
        <v>0</v>
      </c>
      <c r="Y413" s="1180">
        <v>0</v>
      </c>
      <c r="Z413" s="1513">
        <v>15</v>
      </c>
      <c r="AA413" s="1126">
        <f t="shared" si="273"/>
        <v>4.9000000000000004</v>
      </c>
      <c r="AB413" s="1126">
        <f t="shared" si="274"/>
        <v>0</v>
      </c>
      <c r="AC413" s="1126">
        <f t="shared" si="275"/>
        <v>0</v>
      </c>
      <c r="AD413" s="1126">
        <f>VLOOKUP($H$9:$H$1807,TABULADOR!$D$6:$E$41,2,0)-VLOOKUP($G$9:$G$1807,TABULADOR!$D$6:$E$41,2,0)</f>
        <v>0</v>
      </c>
      <c r="AE413" s="1126">
        <f>ROUND((TABULADOR!$D$67)*(GLOBAL!$Y413)/2,)</f>
        <v>0</v>
      </c>
      <c r="AF413" s="1126">
        <f>ROUND(((TABULADOR!$D$67)*(GLOBAL!$Y413)/2)*2,2)</f>
        <v>0</v>
      </c>
      <c r="AG413" s="1119"/>
      <c r="AH413" s="1127">
        <f t="shared" si="290"/>
        <v>4.9000000000000004</v>
      </c>
      <c r="AI413" s="1119" t="b">
        <f t="shared" si="291"/>
        <v>0</v>
      </c>
      <c r="AJ413" s="1126">
        <v>0</v>
      </c>
      <c r="AK413" s="1126">
        <v>11.5</v>
      </c>
      <c r="AL413" s="1181"/>
      <c r="AM413" s="1181"/>
      <c r="AN413" s="1182"/>
      <c r="AO413" s="1127">
        <f t="shared" si="276"/>
        <v>0.18</v>
      </c>
      <c r="AP413" s="1127">
        <f t="shared" si="277"/>
        <v>0.05</v>
      </c>
      <c r="AQ413" s="1127">
        <f t="shared" si="278"/>
        <v>0.02</v>
      </c>
      <c r="AR413" s="1126">
        <f t="shared" si="279"/>
        <v>0.15</v>
      </c>
      <c r="AS413" s="1127">
        <f t="shared" si="280"/>
        <v>0.41</v>
      </c>
      <c r="AT413" s="1127">
        <f t="shared" si="281"/>
        <v>0.1</v>
      </c>
      <c r="AU413" s="1127">
        <f t="shared" si="282"/>
        <v>0.08</v>
      </c>
      <c r="AV413" s="1126">
        <f t="shared" si="283"/>
        <v>0.15</v>
      </c>
      <c r="AW413" s="1126">
        <f t="shared" si="284"/>
        <v>16.399999999999999</v>
      </c>
      <c r="AX413" s="1126">
        <f t="shared" si="285"/>
        <v>0.25</v>
      </c>
      <c r="AY413" s="1127"/>
      <c r="AZ413" s="1126">
        <f t="shared" si="286"/>
        <v>0.89</v>
      </c>
      <c r="BA413" s="1128">
        <f t="shared" si="287"/>
        <v>16.149999999999999</v>
      </c>
      <c r="BB413" s="1130"/>
      <c r="BC413" s="1130"/>
      <c r="BD413" s="1126">
        <f t="shared" si="296"/>
        <v>0</v>
      </c>
      <c r="BE413" s="1126">
        <f t="shared" si="297"/>
        <v>0</v>
      </c>
      <c r="BF413" s="1126">
        <f t="shared" si="298"/>
        <v>0</v>
      </c>
      <c r="BG413" s="753">
        <f t="shared" si="299"/>
        <v>0</v>
      </c>
      <c r="BH413" s="758">
        <f t="shared" si="294"/>
        <v>0</v>
      </c>
      <c r="BI413" s="753">
        <f t="shared" si="300"/>
        <v>0</v>
      </c>
      <c r="BJ413" s="753">
        <f t="shared" si="301"/>
        <v>0</v>
      </c>
      <c r="BK413" s="753">
        <f t="shared" si="302"/>
        <v>0</v>
      </c>
      <c r="BL413" s="753">
        <f t="shared" si="303"/>
        <v>0</v>
      </c>
      <c r="BM413" s="758">
        <f t="shared" si="295"/>
        <v>0</v>
      </c>
    </row>
    <row r="414" spans="1:65" s="759" customFormat="1" ht="21" customHeight="1">
      <c r="A414" s="1113" t="s">
        <v>1119</v>
      </c>
      <c r="B414" s="1174" t="s">
        <v>1679</v>
      </c>
      <c r="C414" s="1366">
        <v>30537831</v>
      </c>
      <c r="D414" s="1556" t="s">
        <v>2352</v>
      </c>
      <c r="E414" s="1113" t="s">
        <v>20</v>
      </c>
      <c r="F414" s="1113" t="s">
        <v>289</v>
      </c>
      <c r="G414" s="1113" t="s">
        <v>596</v>
      </c>
      <c r="H414" s="1113" t="s">
        <v>596</v>
      </c>
      <c r="I414" s="1174" t="s">
        <v>1773</v>
      </c>
      <c r="J414" s="1113" t="s">
        <v>991</v>
      </c>
      <c r="K414" s="1476">
        <v>44578</v>
      </c>
      <c r="L414" s="1474" t="s">
        <v>2356</v>
      </c>
      <c r="M414" s="1464"/>
      <c r="N414" s="1174" t="s">
        <v>914</v>
      </c>
      <c r="O414" s="1113" t="s">
        <v>48</v>
      </c>
      <c r="P414" s="1134" t="s">
        <v>63</v>
      </c>
      <c r="Q414" s="1113" t="s">
        <v>48</v>
      </c>
      <c r="R414" s="1119">
        <f>VLOOKUP($G$9:$G$816,TABULADOR!$D$6:$E$41,2,0)</f>
        <v>8.484</v>
      </c>
      <c r="S414" s="1120">
        <f t="shared" si="304"/>
        <v>0</v>
      </c>
      <c r="T414" s="1121">
        <v>0</v>
      </c>
      <c r="U414" s="1121">
        <f t="shared" si="289"/>
        <v>0</v>
      </c>
      <c r="V414" s="1122">
        <f>VLOOKUP($U414,TABULADOR!$A$51:$B$74,2)</f>
        <v>0</v>
      </c>
      <c r="W414" s="1122">
        <v>0</v>
      </c>
      <c r="X414" s="1179">
        <v>0</v>
      </c>
      <c r="Y414" s="1180">
        <v>0</v>
      </c>
      <c r="Z414" s="1513">
        <v>15</v>
      </c>
      <c r="AA414" s="1126">
        <f t="shared" si="273"/>
        <v>4.24</v>
      </c>
      <c r="AB414" s="1126">
        <f t="shared" si="274"/>
        <v>0</v>
      </c>
      <c r="AC414" s="1126">
        <f t="shared" si="275"/>
        <v>0</v>
      </c>
      <c r="AD414" s="1126">
        <f>VLOOKUP($H$9:$H$1807,TABULADOR!$D$6:$E$41,2,0)-VLOOKUP($G$9:$G$1807,TABULADOR!$D$6:$E$41,2,0)</f>
        <v>0</v>
      </c>
      <c r="AE414" s="1126">
        <f>ROUND((TABULADOR!$D$67)*(GLOBAL!$Y414)/2,)</f>
        <v>0</v>
      </c>
      <c r="AF414" s="1126">
        <f>ROUND(((TABULADOR!$D$67)*(GLOBAL!$Y414)/2)*2,2)</f>
        <v>0</v>
      </c>
      <c r="AG414" s="1119"/>
      <c r="AH414" s="1127">
        <f t="shared" si="290"/>
        <v>4.24</v>
      </c>
      <c r="AI414" s="1119" t="b">
        <f t="shared" si="291"/>
        <v>0</v>
      </c>
      <c r="AJ414" s="1126">
        <v>0</v>
      </c>
      <c r="AK414" s="1126">
        <v>11.5</v>
      </c>
      <c r="AL414" s="1181"/>
      <c r="AM414" s="1181"/>
      <c r="AN414" s="1182"/>
      <c r="AO414" s="1127">
        <f t="shared" si="276"/>
        <v>0.16</v>
      </c>
      <c r="AP414" s="1127">
        <f t="shared" si="277"/>
        <v>0.04</v>
      </c>
      <c r="AQ414" s="1127">
        <f t="shared" si="278"/>
        <v>0.02</v>
      </c>
      <c r="AR414" s="1126">
        <f t="shared" si="279"/>
        <v>0.13</v>
      </c>
      <c r="AS414" s="1127">
        <f t="shared" si="280"/>
        <v>0.36</v>
      </c>
      <c r="AT414" s="1127">
        <f t="shared" si="281"/>
        <v>0.08</v>
      </c>
      <c r="AU414" s="1127">
        <f t="shared" si="282"/>
        <v>0.08</v>
      </c>
      <c r="AV414" s="1126">
        <f t="shared" si="283"/>
        <v>0.13</v>
      </c>
      <c r="AW414" s="1126">
        <f t="shared" si="284"/>
        <v>15.74</v>
      </c>
      <c r="AX414" s="1126">
        <f t="shared" si="285"/>
        <v>0.22</v>
      </c>
      <c r="AY414" s="1127"/>
      <c r="AZ414" s="1126">
        <f t="shared" si="286"/>
        <v>0.78</v>
      </c>
      <c r="BA414" s="1128">
        <f t="shared" si="287"/>
        <v>15.52</v>
      </c>
      <c r="BB414" s="1130"/>
      <c r="BC414" s="1130"/>
      <c r="BD414" s="1106">
        <f t="shared" si="296"/>
        <v>0</v>
      </c>
      <c r="BE414" s="1106">
        <f t="shared" si="297"/>
        <v>0</v>
      </c>
      <c r="BF414" s="1106">
        <f t="shared" si="298"/>
        <v>0</v>
      </c>
      <c r="BG414" s="753">
        <f t="shared" si="299"/>
        <v>0</v>
      </c>
      <c r="BH414" s="758">
        <f t="shared" si="294"/>
        <v>0</v>
      </c>
      <c r="BI414" s="753">
        <f t="shared" si="300"/>
        <v>0</v>
      </c>
      <c r="BJ414" s="753">
        <f t="shared" si="301"/>
        <v>0</v>
      </c>
      <c r="BK414" s="753">
        <f t="shared" si="302"/>
        <v>0</v>
      </c>
      <c r="BL414" s="753">
        <f t="shared" si="303"/>
        <v>0</v>
      </c>
      <c r="BM414" s="758">
        <f t="shared" si="295"/>
        <v>0</v>
      </c>
    </row>
    <row r="415" spans="1:65" s="759" customFormat="1" ht="21" customHeight="1">
      <c r="A415" s="1113" t="s">
        <v>1119</v>
      </c>
      <c r="B415" s="1363" t="s">
        <v>970</v>
      </c>
      <c r="C415" s="1366">
        <v>27066807</v>
      </c>
      <c r="D415" s="1556" t="s">
        <v>2353</v>
      </c>
      <c r="E415" s="1113" t="s">
        <v>34</v>
      </c>
      <c r="F415" s="1113" t="s">
        <v>2246</v>
      </c>
      <c r="G415" s="1113" t="s">
        <v>27</v>
      </c>
      <c r="H415" s="1113" t="s">
        <v>27</v>
      </c>
      <c r="I415" s="1174" t="s">
        <v>1777</v>
      </c>
      <c r="J415" s="1113" t="s">
        <v>991</v>
      </c>
      <c r="K415" s="1476">
        <v>44581</v>
      </c>
      <c r="L415" s="1474" t="s">
        <v>2357</v>
      </c>
      <c r="M415" s="1464"/>
      <c r="N415" s="1174" t="s">
        <v>914</v>
      </c>
      <c r="O415" s="1113" t="s">
        <v>218</v>
      </c>
      <c r="P415" s="1134" t="s">
        <v>63</v>
      </c>
      <c r="Q415" s="1113" t="s">
        <v>218</v>
      </c>
      <c r="R415" s="1119">
        <f>VLOOKUP($G$9:$G$816,TABULADOR!$D$6:$E$41,2,0)</f>
        <v>23.8</v>
      </c>
      <c r="S415" s="1120">
        <f t="shared" si="304"/>
        <v>0</v>
      </c>
      <c r="T415" s="1121">
        <v>0</v>
      </c>
      <c r="U415" s="1121">
        <f t="shared" si="289"/>
        <v>0</v>
      </c>
      <c r="V415" s="1122">
        <f>VLOOKUP($U415,TABULADOR!$A$51:$B$74,2)</f>
        <v>0</v>
      </c>
      <c r="W415" s="1122">
        <v>0</v>
      </c>
      <c r="X415" s="1179">
        <v>0</v>
      </c>
      <c r="Y415" s="1180">
        <v>0</v>
      </c>
      <c r="Z415" s="1513">
        <v>15</v>
      </c>
      <c r="AA415" s="1126">
        <f t="shared" si="273"/>
        <v>11.9</v>
      </c>
      <c r="AB415" s="1126">
        <f t="shared" si="274"/>
        <v>0</v>
      </c>
      <c r="AC415" s="1126">
        <f t="shared" si="275"/>
        <v>0</v>
      </c>
      <c r="AD415" s="1126">
        <f>VLOOKUP($H$9:$H$1807,TABULADOR!$D$6:$E$41,2,0)-VLOOKUP($G$9:$G$1807,TABULADOR!$D$6:$E$41,2,0)</f>
        <v>0</v>
      </c>
      <c r="AE415" s="1126">
        <f>ROUND((TABULADOR!$D$67)*(GLOBAL!$Y415)/2,)</f>
        <v>0</v>
      </c>
      <c r="AF415" s="1126">
        <f>ROUND(((TABULADOR!$D$67)*(GLOBAL!$Y415)/2)*2,2)</f>
        <v>0</v>
      </c>
      <c r="AG415" s="1119"/>
      <c r="AH415" s="1127">
        <f t="shared" si="290"/>
        <v>11.9</v>
      </c>
      <c r="AI415" s="1119" t="b">
        <f t="shared" si="291"/>
        <v>0</v>
      </c>
      <c r="AJ415" s="1126">
        <v>0</v>
      </c>
      <c r="AK415" s="1126">
        <v>11.5</v>
      </c>
      <c r="AL415" s="1181"/>
      <c r="AM415" s="1181"/>
      <c r="AN415" s="1182"/>
      <c r="AO415" s="1127">
        <f t="shared" si="276"/>
        <v>0.44</v>
      </c>
      <c r="AP415" s="1127">
        <f t="shared" si="277"/>
        <v>0.12</v>
      </c>
      <c r="AQ415" s="1127">
        <f t="shared" si="278"/>
        <v>0.05</v>
      </c>
      <c r="AR415" s="1126">
        <f t="shared" si="279"/>
        <v>0.36</v>
      </c>
      <c r="AS415" s="1127">
        <f t="shared" si="280"/>
        <v>0.99</v>
      </c>
      <c r="AT415" s="1127">
        <f t="shared" si="281"/>
        <v>0.24</v>
      </c>
      <c r="AU415" s="1127">
        <f t="shared" si="282"/>
        <v>0.2</v>
      </c>
      <c r="AV415" s="1126">
        <f t="shared" si="283"/>
        <v>0.36</v>
      </c>
      <c r="AW415" s="1126">
        <f t="shared" si="284"/>
        <v>23.4</v>
      </c>
      <c r="AX415" s="1126">
        <f t="shared" si="285"/>
        <v>0.61</v>
      </c>
      <c r="AY415" s="1127"/>
      <c r="AZ415" s="1126">
        <f t="shared" si="286"/>
        <v>2.15</v>
      </c>
      <c r="BA415" s="1128">
        <f t="shared" si="287"/>
        <v>22.79</v>
      </c>
      <c r="BB415" s="1130"/>
      <c r="BC415" s="1130"/>
      <c r="BD415" s="753">
        <f t="shared" si="296"/>
        <v>0</v>
      </c>
      <c r="BE415" s="753">
        <f t="shared" si="297"/>
        <v>0</v>
      </c>
      <c r="BF415" s="753">
        <f t="shared" si="298"/>
        <v>0</v>
      </c>
      <c r="BG415" s="753">
        <f t="shared" si="299"/>
        <v>0</v>
      </c>
      <c r="BH415" s="758">
        <f t="shared" si="294"/>
        <v>0</v>
      </c>
      <c r="BI415" s="753">
        <f t="shared" si="300"/>
        <v>0</v>
      </c>
      <c r="BJ415" s="753">
        <f t="shared" si="301"/>
        <v>0</v>
      </c>
      <c r="BK415" s="753">
        <f t="shared" si="302"/>
        <v>0</v>
      </c>
      <c r="BL415" s="753">
        <f t="shared" si="303"/>
        <v>0</v>
      </c>
      <c r="BM415" s="758">
        <f t="shared" si="295"/>
        <v>0</v>
      </c>
    </row>
    <row r="416" spans="1:65" s="759" customFormat="1" ht="21" customHeight="1">
      <c r="A416" s="1113" t="s">
        <v>1119</v>
      </c>
      <c r="B416" s="1363" t="s">
        <v>970</v>
      </c>
      <c r="C416" s="1366">
        <v>26848139</v>
      </c>
      <c r="D416" s="1556" t="s">
        <v>2354</v>
      </c>
      <c r="E416" s="1113" t="s">
        <v>20</v>
      </c>
      <c r="F416" s="1113" t="s">
        <v>2355</v>
      </c>
      <c r="G416" s="1113" t="s">
        <v>59</v>
      </c>
      <c r="H416" s="1113" t="s">
        <v>59</v>
      </c>
      <c r="I416" s="1174" t="s">
        <v>1767</v>
      </c>
      <c r="J416" s="1113" t="s">
        <v>991</v>
      </c>
      <c r="K416" s="1476">
        <v>44585</v>
      </c>
      <c r="L416" s="1474" t="s">
        <v>2358</v>
      </c>
      <c r="M416" s="1464"/>
      <c r="N416" s="1174" t="s">
        <v>914</v>
      </c>
      <c r="O416" s="1113" t="s">
        <v>75</v>
      </c>
      <c r="P416" s="1134" t="s">
        <v>63</v>
      </c>
      <c r="Q416" s="1113" t="s">
        <v>75</v>
      </c>
      <c r="R416" s="1119">
        <f>VLOOKUP($G$9:$G$816,TABULADOR!$D$6:$E$41,2,0)</f>
        <v>25.9</v>
      </c>
      <c r="S416" s="1120">
        <f t="shared" si="304"/>
        <v>0</v>
      </c>
      <c r="T416" s="1121">
        <v>0</v>
      </c>
      <c r="U416" s="1121">
        <f t="shared" si="289"/>
        <v>0</v>
      </c>
      <c r="V416" s="1122">
        <f>VLOOKUP($U416,TABULADOR!$A$51:$B$74,2)</f>
        <v>0</v>
      </c>
      <c r="W416" s="1122">
        <v>0</v>
      </c>
      <c r="X416" s="1179">
        <v>0</v>
      </c>
      <c r="Y416" s="1180">
        <v>0</v>
      </c>
      <c r="Z416" s="1513">
        <v>15</v>
      </c>
      <c r="AA416" s="1126">
        <f t="shared" si="273"/>
        <v>12.95</v>
      </c>
      <c r="AB416" s="1126">
        <f t="shared" si="274"/>
        <v>0</v>
      </c>
      <c r="AC416" s="1126">
        <f t="shared" si="275"/>
        <v>0</v>
      </c>
      <c r="AD416" s="1126">
        <f>VLOOKUP($H$9:$H$1807,TABULADOR!$D$6:$E$41,2,0)-VLOOKUP($G$9:$G$1807,TABULADOR!$D$6:$E$41,2,0)</f>
        <v>0</v>
      </c>
      <c r="AE416" s="1126">
        <f>ROUND((TABULADOR!$D$67)*(GLOBAL!$Y416)/2,)</f>
        <v>0</v>
      </c>
      <c r="AF416" s="1126">
        <f>ROUND(((TABULADOR!$D$67)*(GLOBAL!$Y416)/2)*2,2)</f>
        <v>0</v>
      </c>
      <c r="AG416" s="1119"/>
      <c r="AH416" s="1127">
        <f t="shared" si="290"/>
        <v>12.95</v>
      </c>
      <c r="AI416" s="1119" t="b">
        <f t="shared" si="291"/>
        <v>0</v>
      </c>
      <c r="AJ416" s="1126">
        <v>0</v>
      </c>
      <c r="AK416" s="1181">
        <f>($AA416+$AB416+$AC416)*2/30*$Z416*TABULADOR!$D$70</f>
        <v>10.36</v>
      </c>
      <c r="AL416" s="1181"/>
      <c r="AM416" s="1181"/>
      <c r="AN416" s="1182"/>
      <c r="AO416" s="1127">
        <f t="shared" si="276"/>
        <v>0.48</v>
      </c>
      <c r="AP416" s="1127">
        <f t="shared" si="277"/>
        <v>0.13</v>
      </c>
      <c r="AQ416" s="1127">
        <f t="shared" si="278"/>
        <v>0.06</v>
      </c>
      <c r="AR416" s="1126">
        <f t="shared" si="279"/>
        <v>0.39</v>
      </c>
      <c r="AS416" s="1127">
        <f t="shared" si="280"/>
        <v>1.08</v>
      </c>
      <c r="AT416" s="1127">
        <f t="shared" si="281"/>
        <v>0.26</v>
      </c>
      <c r="AU416" s="1127">
        <f t="shared" si="282"/>
        <v>0.24</v>
      </c>
      <c r="AV416" s="1126">
        <f t="shared" si="283"/>
        <v>0.39</v>
      </c>
      <c r="AW416" s="1126">
        <f t="shared" si="284"/>
        <v>23.31</v>
      </c>
      <c r="AX416" s="1126">
        <f t="shared" si="285"/>
        <v>0.67</v>
      </c>
      <c r="AY416" s="1127"/>
      <c r="AZ416" s="1126">
        <f t="shared" si="286"/>
        <v>2.36</v>
      </c>
      <c r="BA416" s="1128">
        <f t="shared" si="287"/>
        <v>22.64</v>
      </c>
      <c r="BB416" s="1130"/>
      <c r="BC416" s="1130"/>
      <c r="BD416" s="753">
        <f t="shared" si="296"/>
        <v>0</v>
      </c>
      <c r="BE416" s="753">
        <f t="shared" si="297"/>
        <v>0</v>
      </c>
      <c r="BF416" s="753">
        <f t="shared" si="298"/>
        <v>0</v>
      </c>
      <c r="BG416" s="753">
        <f t="shared" si="299"/>
        <v>0</v>
      </c>
      <c r="BH416" s="758">
        <f t="shared" si="294"/>
        <v>0</v>
      </c>
      <c r="BI416" s="753">
        <f t="shared" si="300"/>
        <v>0</v>
      </c>
      <c r="BJ416" s="753">
        <f t="shared" si="301"/>
        <v>0</v>
      </c>
      <c r="BK416" s="753">
        <f t="shared" si="302"/>
        <v>0</v>
      </c>
      <c r="BL416" s="753">
        <f t="shared" si="303"/>
        <v>0</v>
      </c>
      <c r="BM416" s="758">
        <f t="shared" si="295"/>
        <v>0</v>
      </c>
    </row>
    <row r="417" spans="1:65" s="759" customFormat="1" ht="21" customHeight="1">
      <c r="A417" s="1113" t="s">
        <v>1119</v>
      </c>
      <c r="B417" s="920" t="s">
        <v>970</v>
      </c>
      <c r="C417" s="1578">
        <v>16384784</v>
      </c>
      <c r="D417" s="1580" t="s">
        <v>2361</v>
      </c>
      <c r="E417" s="924" t="s">
        <v>20</v>
      </c>
      <c r="F417" s="924" t="s">
        <v>27</v>
      </c>
      <c r="G417" s="924" t="s">
        <v>27</v>
      </c>
      <c r="H417" s="924" t="s">
        <v>27</v>
      </c>
      <c r="I417" s="920" t="s">
        <v>1704</v>
      </c>
      <c r="J417" s="1113" t="s">
        <v>992</v>
      </c>
      <c r="K417" s="1582">
        <v>44593</v>
      </c>
      <c r="L417" s="1501" t="s">
        <v>2367</v>
      </c>
      <c r="M417" s="1464"/>
      <c r="N417" s="1174" t="s">
        <v>914</v>
      </c>
      <c r="O417" s="924" t="s">
        <v>78</v>
      </c>
      <c r="P417" s="1134" t="s">
        <v>63</v>
      </c>
      <c r="Q417" s="924" t="s">
        <v>78</v>
      </c>
      <c r="R417" s="1119">
        <f>VLOOKUP($G$9:$G$816,TABULADOR!$D$6:$E$41,2,0)</f>
        <v>23.8</v>
      </c>
      <c r="S417" s="1120">
        <f t="shared" si="304"/>
        <v>0</v>
      </c>
      <c r="T417" s="1121">
        <v>0</v>
      </c>
      <c r="U417" s="1121">
        <f t="shared" si="289"/>
        <v>0</v>
      </c>
      <c r="V417" s="1122">
        <f>VLOOKUP($U417,TABULADOR!$A$51:$B$74,2)</f>
        <v>0</v>
      </c>
      <c r="W417" s="1122">
        <v>0</v>
      </c>
      <c r="X417" s="1179">
        <v>0</v>
      </c>
      <c r="Y417" s="1180">
        <v>0</v>
      </c>
      <c r="Z417" s="1513">
        <v>15</v>
      </c>
      <c r="AA417" s="1126">
        <f t="shared" si="273"/>
        <v>11.9</v>
      </c>
      <c r="AB417" s="1126">
        <f t="shared" si="274"/>
        <v>0</v>
      </c>
      <c r="AC417" s="1126">
        <f t="shared" si="275"/>
        <v>0</v>
      </c>
      <c r="AD417" s="1126">
        <f>VLOOKUP($H$9:$H$1807,TABULADOR!$D$6:$E$41,2,0)-VLOOKUP($G$9:$G$1807,TABULADOR!$D$6:$E$41,2,0)</f>
        <v>0</v>
      </c>
      <c r="AE417" s="1126">
        <f>ROUND((TABULADOR!$D$67)*(GLOBAL!$Y417)/2,)</f>
        <v>0</v>
      </c>
      <c r="AF417" s="1126">
        <f>ROUND(((TABULADOR!$D$67)*(GLOBAL!$Y417)/2)*2,2)</f>
        <v>0</v>
      </c>
      <c r="AG417" s="1119"/>
      <c r="AH417" s="1127">
        <f t="shared" ref="AH417:AH420" si="305">SUM(AA417:AE417)</f>
        <v>11.9</v>
      </c>
      <c r="AI417" s="1119" t="b">
        <f t="shared" si="291"/>
        <v>0</v>
      </c>
      <c r="AJ417" s="1126">
        <v>0</v>
      </c>
      <c r="AK417" s="1126">
        <v>11.5</v>
      </c>
      <c r="AL417" s="1181"/>
      <c r="AM417" s="1181"/>
      <c r="AN417" s="1182"/>
      <c r="AO417" s="1127">
        <f t="shared" si="276"/>
        <v>0.44</v>
      </c>
      <c r="AP417" s="1127">
        <f t="shared" si="277"/>
        <v>0.12</v>
      </c>
      <c r="AQ417" s="1127">
        <f t="shared" si="278"/>
        <v>0.05</v>
      </c>
      <c r="AR417" s="1126">
        <f t="shared" si="279"/>
        <v>0.36</v>
      </c>
      <c r="AS417" s="1127">
        <f t="shared" si="280"/>
        <v>0.99</v>
      </c>
      <c r="AT417" s="1127">
        <f t="shared" si="281"/>
        <v>0.24</v>
      </c>
      <c r="AU417" s="1127">
        <f t="shared" si="282"/>
        <v>0.2</v>
      </c>
      <c r="AV417" s="1126">
        <f t="shared" si="283"/>
        <v>0.36</v>
      </c>
      <c r="AW417" s="1126">
        <f t="shared" si="284"/>
        <v>23.4</v>
      </c>
      <c r="AX417" s="1126">
        <f t="shared" si="285"/>
        <v>0.61</v>
      </c>
      <c r="AY417" s="1127"/>
      <c r="AZ417" s="1126">
        <f t="shared" si="286"/>
        <v>2.15</v>
      </c>
      <c r="BA417" s="1128">
        <f t="shared" si="287"/>
        <v>22.79</v>
      </c>
      <c r="BB417" s="1130"/>
      <c r="BC417" s="1130"/>
      <c r="BD417" s="753">
        <f t="shared" si="296"/>
        <v>0</v>
      </c>
      <c r="BE417" s="753">
        <f t="shared" si="297"/>
        <v>0</v>
      </c>
      <c r="BF417" s="753">
        <f t="shared" si="298"/>
        <v>0</v>
      </c>
      <c r="BG417" s="753">
        <f t="shared" si="299"/>
        <v>0</v>
      </c>
      <c r="BH417" s="758">
        <f t="shared" si="294"/>
        <v>0</v>
      </c>
      <c r="BI417" s="753">
        <f t="shared" si="300"/>
        <v>0</v>
      </c>
      <c r="BJ417" s="753">
        <f t="shared" si="301"/>
        <v>0</v>
      </c>
      <c r="BK417" s="753">
        <f t="shared" si="302"/>
        <v>0</v>
      </c>
      <c r="BL417" s="753">
        <f t="shared" si="303"/>
        <v>0</v>
      </c>
      <c r="BM417" s="758">
        <f t="shared" si="295"/>
        <v>0</v>
      </c>
    </row>
    <row r="418" spans="1:65" s="759" customFormat="1" ht="21" customHeight="1">
      <c r="A418" s="1113" t="s">
        <v>1119</v>
      </c>
      <c r="B418" s="920" t="s">
        <v>970</v>
      </c>
      <c r="C418" s="1579">
        <v>20507013</v>
      </c>
      <c r="D418" s="1580" t="s">
        <v>2362</v>
      </c>
      <c r="E418" s="924" t="s">
        <v>34</v>
      </c>
      <c r="F418" s="924" t="s">
        <v>27</v>
      </c>
      <c r="G418" s="924" t="s">
        <v>27</v>
      </c>
      <c r="H418" s="924" t="s">
        <v>27</v>
      </c>
      <c r="I418" s="920" t="s">
        <v>1767</v>
      </c>
      <c r="J418" s="1113" t="s">
        <v>993</v>
      </c>
      <c r="K418" s="1583">
        <v>44593</v>
      </c>
      <c r="L418" s="1501" t="s">
        <v>2368</v>
      </c>
      <c r="M418" s="1464"/>
      <c r="N418" s="1174" t="s">
        <v>914</v>
      </c>
      <c r="O418" s="924" t="s">
        <v>75</v>
      </c>
      <c r="P418" s="1134" t="s">
        <v>2371</v>
      </c>
      <c r="Q418" s="924" t="s">
        <v>75</v>
      </c>
      <c r="R418" s="1119">
        <f>VLOOKUP($G$9:$G$816,TABULADOR!$D$6:$E$41,2,0)</f>
        <v>23.8</v>
      </c>
      <c r="S418" s="1120">
        <f t="shared" si="304"/>
        <v>0</v>
      </c>
      <c r="T418" s="1121">
        <v>4</v>
      </c>
      <c r="U418" s="1121">
        <f t="shared" si="289"/>
        <v>4</v>
      </c>
      <c r="V418" s="1122">
        <f>VLOOKUP($U418,TABULADOR!$A$51:$B$74,2)</f>
        <v>0.08</v>
      </c>
      <c r="W418" s="1122">
        <v>0.2</v>
      </c>
      <c r="X418" s="1179">
        <v>1</v>
      </c>
      <c r="Y418" s="1180">
        <v>1</v>
      </c>
      <c r="Z418" s="1513">
        <v>15</v>
      </c>
      <c r="AA418" s="1126">
        <f t="shared" si="273"/>
        <v>11.9</v>
      </c>
      <c r="AB418" s="1126">
        <f t="shared" si="274"/>
        <v>2.38</v>
      </c>
      <c r="AC418" s="1126">
        <f t="shared" si="275"/>
        <v>0.95</v>
      </c>
      <c r="AD418" s="1126">
        <f>VLOOKUP($H$9:$H$1807,TABULADOR!$D$6:$E$41,2,0)-VLOOKUP($G$9:$G$1807,TABULADOR!$D$6:$E$41,2,0)</f>
        <v>0</v>
      </c>
      <c r="AE418" s="1126">
        <f>ROUND((TABULADOR!$D$67)*(GLOBAL!$Y418)/2,)</f>
        <v>1</v>
      </c>
      <c r="AF418" s="1126">
        <f>ROUND(((TABULADOR!$D$67)*(GLOBAL!$Y418)/2)*2,2)</f>
        <v>1.75</v>
      </c>
      <c r="AG418" s="1119"/>
      <c r="AH418" s="1127">
        <f t="shared" si="305"/>
        <v>16.23</v>
      </c>
      <c r="AI418" s="1119" t="b">
        <f t="shared" si="291"/>
        <v>0</v>
      </c>
      <c r="AJ418" s="1126">
        <v>0</v>
      </c>
      <c r="AK418" s="1181">
        <f>($AA418+$AB418+$AC418)*2/30*$Z418*TABULADOR!$D$70</f>
        <v>12.184000000000001</v>
      </c>
      <c r="AL418" s="1181"/>
      <c r="AM418" s="1181"/>
      <c r="AN418" s="1182"/>
      <c r="AO418" s="1127">
        <f t="shared" si="276"/>
        <v>0.6</v>
      </c>
      <c r="AP418" s="1127">
        <f t="shared" si="277"/>
        <v>0.16</v>
      </c>
      <c r="AQ418" s="1127">
        <f t="shared" si="278"/>
        <v>7.0000000000000007E-2</v>
      </c>
      <c r="AR418" s="1126">
        <f t="shared" si="279"/>
        <v>0.49</v>
      </c>
      <c r="AS418" s="1127">
        <f t="shared" si="280"/>
        <v>1.35</v>
      </c>
      <c r="AT418" s="1127">
        <f t="shared" si="281"/>
        <v>0.32</v>
      </c>
      <c r="AU418" s="1127">
        <f t="shared" si="282"/>
        <v>0.28000000000000003</v>
      </c>
      <c r="AV418" s="1126">
        <f t="shared" si="283"/>
        <v>0.49</v>
      </c>
      <c r="AW418" s="1126">
        <f t="shared" si="284"/>
        <v>30.16</v>
      </c>
      <c r="AX418" s="1126">
        <f t="shared" si="285"/>
        <v>0.83</v>
      </c>
      <c r="AY418" s="1127"/>
      <c r="AZ418" s="1126">
        <f t="shared" si="286"/>
        <v>2.93</v>
      </c>
      <c r="BA418" s="1128">
        <f t="shared" si="287"/>
        <v>29.33</v>
      </c>
      <c r="BB418" s="1130"/>
      <c r="BC418" s="1130"/>
      <c r="BD418" s="753">
        <f t="shared" si="296"/>
        <v>0</v>
      </c>
      <c r="BE418" s="753">
        <f t="shared" si="297"/>
        <v>0</v>
      </c>
      <c r="BF418" s="753">
        <f t="shared" si="298"/>
        <v>0</v>
      </c>
      <c r="BG418" s="753">
        <f t="shared" si="299"/>
        <v>0</v>
      </c>
      <c r="BH418" s="758">
        <f t="shared" si="294"/>
        <v>0</v>
      </c>
      <c r="BI418" s="753">
        <f t="shared" si="300"/>
        <v>0</v>
      </c>
      <c r="BJ418" s="753">
        <f t="shared" si="301"/>
        <v>0</v>
      </c>
      <c r="BK418" s="753">
        <f t="shared" si="302"/>
        <v>0</v>
      </c>
      <c r="BL418" s="753">
        <f t="shared" si="303"/>
        <v>0</v>
      </c>
      <c r="BM418" s="758">
        <f t="shared" si="295"/>
        <v>0</v>
      </c>
    </row>
    <row r="419" spans="1:65" s="759" customFormat="1" ht="21" customHeight="1">
      <c r="A419" s="1113" t="s">
        <v>1119</v>
      </c>
      <c r="B419" s="920" t="s">
        <v>1679</v>
      </c>
      <c r="C419" s="1579">
        <v>22285936</v>
      </c>
      <c r="D419" s="1580" t="s">
        <v>2363</v>
      </c>
      <c r="E419" s="924" t="s">
        <v>20</v>
      </c>
      <c r="F419" s="924" t="s">
        <v>289</v>
      </c>
      <c r="G419" s="924" t="s">
        <v>596</v>
      </c>
      <c r="H419" s="924" t="s">
        <v>596</v>
      </c>
      <c r="I419" s="920" t="s">
        <v>1704</v>
      </c>
      <c r="J419" s="1113" t="s">
        <v>2365</v>
      </c>
      <c r="K419" s="1583">
        <v>44593</v>
      </c>
      <c r="L419" s="1501" t="s">
        <v>2369</v>
      </c>
      <c r="M419" s="1464"/>
      <c r="N419" s="1174" t="s">
        <v>914</v>
      </c>
      <c r="O419" s="924" t="s">
        <v>78</v>
      </c>
      <c r="P419" s="1134" t="s">
        <v>63</v>
      </c>
      <c r="Q419" s="924" t="s">
        <v>78</v>
      </c>
      <c r="R419" s="1119">
        <f>VLOOKUP($G$9:$G$816,TABULADOR!$D$6:$E$41,2,0)</f>
        <v>8.484</v>
      </c>
      <c r="S419" s="1120">
        <f t="shared" si="304"/>
        <v>0</v>
      </c>
      <c r="T419" s="1121">
        <v>0</v>
      </c>
      <c r="U419" s="1121">
        <f t="shared" si="289"/>
        <v>0</v>
      </c>
      <c r="V419" s="1122">
        <f>VLOOKUP($U419,TABULADOR!$A$51:$B$74,2)</f>
        <v>0</v>
      </c>
      <c r="W419" s="1122">
        <v>0</v>
      </c>
      <c r="X419" s="1179">
        <v>0</v>
      </c>
      <c r="Y419" s="1180">
        <v>0</v>
      </c>
      <c r="Z419" s="1513">
        <v>15</v>
      </c>
      <c r="AA419" s="1126">
        <f t="shared" si="273"/>
        <v>4.24</v>
      </c>
      <c r="AB419" s="1126">
        <f t="shared" si="274"/>
        <v>0</v>
      </c>
      <c r="AC419" s="1126">
        <f t="shared" si="275"/>
        <v>0</v>
      </c>
      <c r="AD419" s="1126">
        <f>VLOOKUP($H$9:$H$1807,TABULADOR!$D$6:$E$41,2,0)-VLOOKUP($G$9:$G$1807,TABULADOR!$D$6:$E$41,2,0)</f>
        <v>0</v>
      </c>
      <c r="AE419" s="1126">
        <f>ROUND((TABULADOR!$D$67)*(GLOBAL!$Y419)/2,)</f>
        <v>0</v>
      </c>
      <c r="AF419" s="1126">
        <f>ROUND(((TABULADOR!$D$67)*(GLOBAL!$Y419)/2)*2,2)</f>
        <v>0</v>
      </c>
      <c r="AG419" s="1119"/>
      <c r="AH419" s="1127">
        <f t="shared" si="305"/>
        <v>4.24</v>
      </c>
      <c r="AI419" s="1119" t="b">
        <f t="shared" si="291"/>
        <v>0</v>
      </c>
      <c r="AJ419" s="1126">
        <v>0</v>
      </c>
      <c r="AK419" s="1126">
        <v>11.5</v>
      </c>
      <c r="AL419" s="1181"/>
      <c r="AM419" s="1181"/>
      <c r="AN419" s="1182"/>
      <c r="AO419" s="1127">
        <f t="shared" si="276"/>
        <v>0.16</v>
      </c>
      <c r="AP419" s="1127">
        <f t="shared" si="277"/>
        <v>0.04</v>
      </c>
      <c r="AQ419" s="1127">
        <f t="shared" si="278"/>
        <v>0.02</v>
      </c>
      <c r="AR419" s="1126">
        <f t="shared" si="279"/>
        <v>0.13</v>
      </c>
      <c r="AS419" s="1127">
        <f t="shared" si="280"/>
        <v>0.36</v>
      </c>
      <c r="AT419" s="1127">
        <f t="shared" si="281"/>
        <v>0.08</v>
      </c>
      <c r="AU419" s="1127">
        <f t="shared" si="282"/>
        <v>0.08</v>
      </c>
      <c r="AV419" s="1126">
        <f t="shared" si="283"/>
        <v>0.13</v>
      </c>
      <c r="AW419" s="1126">
        <f t="shared" si="284"/>
        <v>15.74</v>
      </c>
      <c r="AX419" s="1126">
        <f t="shared" si="285"/>
        <v>0.22</v>
      </c>
      <c r="AY419" s="1127"/>
      <c r="AZ419" s="1126">
        <f t="shared" si="286"/>
        <v>0.78</v>
      </c>
      <c r="BA419" s="1128">
        <f t="shared" si="287"/>
        <v>15.52</v>
      </c>
      <c r="BB419" s="1130"/>
      <c r="BC419" s="1130"/>
      <c r="BD419" s="753">
        <f t="shared" si="296"/>
        <v>0</v>
      </c>
      <c r="BE419" s="753">
        <f t="shared" si="297"/>
        <v>0</v>
      </c>
      <c r="BF419" s="753">
        <f t="shared" si="298"/>
        <v>0</v>
      </c>
      <c r="BG419" s="753">
        <f t="shared" si="299"/>
        <v>0</v>
      </c>
      <c r="BH419" s="758">
        <f t="shared" si="294"/>
        <v>0</v>
      </c>
      <c r="BI419" s="753">
        <f t="shared" si="300"/>
        <v>0</v>
      </c>
      <c r="BJ419" s="753">
        <f t="shared" si="301"/>
        <v>0</v>
      </c>
      <c r="BK419" s="753">
        <f t="shared" si="302"/>
        <v>0</v>
      </c>
      <c r="BL419" s="753">
        <f t="shared" si="303"/>
        <v>0</v>
      </c>
      <c r="BM419" s="758">
        <f t="shared" si="295"/>
        <v>0</v>
      </c>
    </row>
    <row r="420" spans="1:65" s="759" customFormat="1" ht="21" customHeight="1">
      <c r="A420" s="1113" t="s">
        <v>1119</v>
      </c>
      <c r="B420" s="920" t="s">
        <v>1679</v>
      </c>
      <c r="C420" s="1579">
        <v>7263743</v>
      </c>
      <c r="D420" s="1581" t="s">
        <v>2364</v>
      </c>
      <c r="E420" s="924" t="s">
        <v>20</v>
      </c>
      <c r="F420" s="924" t="s">
        <v>289</v>
      </c>
      <c r="G420" s="924" t="s">
        <v>596</v>
      </c>
      <c r="H420" s="924" t="s">
        <v>596</v>
      </c>
      <c r="I420" s="920" t="s">
        <v>1704</v>
      </c>
      <c r="J420" s="1113" t="s">
        <v>2366</v>
      </c>
      <c r="K420" s="1583">
        <v>44593</v>
      </c>
      <c r="L420" s="1501" t="s">
        <v>2370</v>
      </c>
      <c r="M420" s="1464"/>
      <c r="N420" s="1174" t="s">
        <v>914</v>
      </c>
      <c r="O420" s="924" t="s">
        <v>78</v>
      </c>
      <c r="P420" s="1134" t="s">
        <v>63</v>
      </c>
      <c r="Q420" s="924" t="s">
        <v>78</v>
      </c>
      <c r="R420" s="1119">
        <f>VLOOKUP($G$9:$G$816,TABULADOR!$D$6:$E$41,2,0)</f>
        <v>8.484</v>
      </c>
      <c r="S420" s="1120">
        <f t="shared" si="304"/>
        <v>0</v>
      </c>
      <c r="T420" s="1121">
        <v>0</v>
      </c>
      <c r="U420" s="1121">
        <f t="shared" si="289"/>
        <v>0</v>
      </c>
      <c r="V420" s="1122">
        <f>VLOOKUP($U420,TABULADOR!$A$51:$B$74,2)</f>
        <v>0</v>
      </c>
      <c r="W420" s="1122">
        <v>0</v>
      </c>
      <c r="X420" s="1179">
        <v>0</v>
      </c>
      <c r="Y420" s="1180">
        <v>0</v>
      </c>
      <c r="Z420" s="1513">
        <v>15</v>
      </c>
      <c r="AA420" s="1126">
        <f t="shared" si="273"/>
        <v>4.24</v>
      </c>
      <c r="AB420" s="1126">
        <f t="shared" si="274"/>
        <v>0</v>
      </c>
      <c r="AC420" s="1126">
        <f t="shared" si="275"/>
        <v>0</v>
      </c>
      <c r="AD420" s="1126">
        <f>VLOOKUP($H$9:$H$1807,TABULADOR!$D$6:$E$41,2,0)-VLOOKUP($G$9:$G$1807,TABULADOR!$D$6:$E$41,2,0)</f>
        <v>0</v>
      </c>
      <c r="AE420" s="1126">
        <f>ROUND((TABULADOR!$D$67)*(GLOBAL!$Y420)/2,)</f>
        <v>0</v>
      </c>
      <c r="AF420" s="1126">
        <f>ROUND(((TABULADOR!$D$67)*(GLOBAL!$Y420)/2)*2,2)</f>
        <v>0</v>
      </c>
      <c r="AG420" s="1119"/>
      <c r="AH420" s="1127">
        <f t="shared" si="305"/>
        <v>4.24</v>
      </c>
      <c r="AI420" s="1119" t="b">
        <f t="shared" si="291"/>
        <v>0</v>
      </c>
      <c r="AJ420" s="1126">
        <v>0</v>
      </c>
      <c r="AK420" s="1126">
        <v>11.5</v>
      </c>
      <c r="AL420" s="1181"/>
      <c r="AM420" s="1181"/>
      <c r="AN420" s="1182"/>
      <c r="AO420" s="1127">
        <f t="shared" si="276"/>
        <v>0.16</v>
      </c>
      <c r="AP420" s="1127">
        <f t="shared" si="277"/>
        <v>0.04</v>
      </c>
      <c r="AQ420" s="1127">
        <f t="shared" si="278"/>
        <v>0.02</v>
      </c>
      <c r="AR420" s="1126">
        <f t="shared" si="279"/>
        <v>0.13</v>
      </c>
      <c r="AS420" s="1127">
        <f t="shared" si="280"/>
        <v>0.36</v>
      </c>
      <c r="AT420" s="1127">
        <f t="shared" si="281"/>
        <v>0.08</v>
      </c>
      <c r="AU420" s="1127">
        <f t="shared" si="282"/>
        <v>0.08</v>
      </c>
      <c r="AV420" s="1126">
        <f t="shared" si="283"/>
        <v>0.13</v>
      </c>
      <c r="AW420" s="1126">
        <f t="shared" si="284"/>
        <v>15.74</v>
      </c>
      <c r="AX420" s="1126">
        <f t="shared" si="285"/>
        <v>0.22</v>
      </c>
      <c r="AY420" s="1127"/>
      <c r="AZ420" s="1126">
        <f t="shared" si="286"/>
        <v>0.78</v>
      </c>
      <c r="BA420" s="1128">
        <f t="shared" si="287"/>
        <v>15.52</v>
      </c>
      <c r="BB420" s="1130"/>
      <c r="BC420" s="1130"/>
      <c r="BD420" s="753">
        <f t="shared" si="296"/>
        <v>0</v>
      </c>
      <c r="BE420" s="753">
        <f t="shared" si="297"/>
        <v>0</v>
      </c>
      <c r="BF420" s="753">
        <f t="shared" si="298"/>
        <v>0</v>
      </c>
      <c r="BG420" s="753">
        <f t="shared" si="299"/>
        <v>0</v>
      </c>
      <c r="BH420" s="758">
        <f t="shared" si="294"/>
        <v>0</v>
      </c>
      <c r="BI420" s="753">
        <f t="shared" si="300"/>
        <v>0</v>
      </c>
      <c r="BJ420" s="753">
        <f t="shared" si="301"/>
        <v>0</v>
      </c>
      <c r="BK420" s="753">
        <f t="shared" si="302"/>
        <v>0</v>
      </c>
      <c r="BL420" s="753">
        <f t="shared" si="303"/>
        <v>0</v>
      </c>
      <c r="BM420" s="758">
        <f t="shared" si="295"/>
        <v>0</v>
      </c>
    </row>
    <row r="421" spans="1:65" s="759" customFormat="1" ht="21" customHeight="1">
      <c r="A421" s="924"/>
      <c r="B421" s="920"/>
      <c r="C421" s="1499"/>
      <c r="D421" s="1517"/>
      <c r="E421" s="924"/>
      <c r="F421" s="924"/>
      <c r="G421" s="924"/>
      <c r="H421" s="924"/>
      <c r="I421" s="920"/>
      <c r="J421" s="924"/>
      <c r="K421" s="1500"/>
      <c r="L421" s="1501"/>
      <c r="M421" s="1502"/>
      <c r="N421" s="924"/>
      <c r="O421" s="924"/>
      <c r="P421" s="924"/>
      <c r="Q421" s="924"/>
      <c r="R421" s="925"/>
      <c r="S421" s="903"/>
      <c r="T421" s="808"/>
      <c r="U421" s="903"/>
      <c r="V421" s="926"/>
      <c r="W421" s="926"/>
      <c r="X421" s="903"/>
      <c r="Y421" s="808"/>
      <c r="AA421" s="886"/>
      <c r="AB421" s="886"/>
      <c r="AC421" s="886"/>
      <c r="AD421" s="886"/>
      <c r="AE421" s="888"/>
      <c r="AF421" s="1126">
        <f>((TABULADOR!$D$67)*(GLOBAL!$Y421)/2)*2</f>
        <v>0</v>
      </c>
      <c r="AG421" s="886"/>
      <c r="AH421" s="886"/>
      <c r="AI421" s="886"/>
      <c r="AJ421" s="886"/>
      <c r="AK421" s="886"/>
      <c r="AL421" s="886"/>
      <c r="AM421" s="886"/>
      <c r="AN421" s="886"/>
      <c r="AO421" s="886"/>
      <c r="AP421" s="886"/>
      <c r="AQ421" s="886"/>
      <c r="AR421" s="886"/>
      <c r="AS421" s="886"/>
      <c r="AT421" s="886"/>
      <c r="AU421" s="886"/>
      <c r="AV421" s="886"/>
      <c r="AW421" s="886"/>
      <c r="AX421" s="886"/>
      <c r="AY421" s="886"/>
      <c r="AZ421" s="886"/>
      <c r="BA421" s="927"/>
      <c r="BD421" s="753">
        <f t="shared" si="296"/>
        <v>0</v>
      </c>
      <c r="BE421" s="753">
        <f t="shared" si="297"/>
        <v>0</v>
      </c>
      <c r="BF421" s="753">
        <f t="shared" si="298"/>
        <v>0</v>
      </c>
      <c r="BG421" s="753">
        <f t="shared" si="299"/>
        <v>0</v>
      </c>
      <c r="BH421" s="758">
        <f t="shared" si="294"/>
        <v>0</v>
      </c>
      <c r="BI421" s="753">
        <f t="shared" si="300"/>
        <v>0</v>
      </c>
      <c r="BJ421" s="753">
        <f t="shared" si="301"/>
        <v>0</v>
      </c>
      <c r="BK421" s="753">
        <f t="shared" si="302"/>
        <v>0</v>
      </c>
      <c r="BL421" s="753">
        <f t="shared" si="303"/>
        <v>0</v>
      </c>
      <c r="BM421" s="758">
        <f t="shared" si="295"/>
        <v>0</v>
      </c>
    </row>
    <row r="422" spans="1:65" s="759" customFormat="1" ht="21" customHeight="1">
      <c r="A422" s="924"/>
      <c r="B422" s="920"/>
      <c r="C422" s="1499"/>
      <c r="D422" s="1517"/>
      <c r="E422" s="924"/>
      <c r="F422" s="924"/>
      <c r="G422" s="924"/>
      <c r="H422" s="924"/>
      <c r="I422" s="920"/>
      <c r="J422" s="924"/>
      <c r="K422" s="1500"/>
      <c r="L422" s="1501"/>
      <c r="M422" s="1502"/>
      <c r="N422" s="924"/>
      <c r="O422" s="924"/>
      <c r="P422" s="924"/>
      <c r="Q422" s="924"/>
      <c r="R422" s="925"/>
      <c r="S422" s="903"/>
      <c r="T422" s="808"/>
      <c r="U422" s="903"/>
      <c r="V422" s="926"/>
      <c r="W422" s="926"/>
      <c r="X422" s="903"/>
      <c r="Y422" s="808"/>
      <c r="AA422" s="886"/>
      <c r="AB422" s="886"/>
      <c r="AC422" s="886"/>
      <c r="AD422" s="886"/>
      <c r="AE422" s="888"/>
      <c r="AF422" s="1126">
        <f>((TABULADOR!$D$67)*(GLOBAL!$Y422)/2)*2</f>
        <v>0</v>
      </c>
      <c r="AG422" s="886"/>
      <c r="AH422" s="886"/>
      <c r="AI422" s="886"/>
      <c r="AJ422" s="886"/>
      <c r="AK422" s="886"/>
      <c r="AL422" s="886"/>
      <c r="AM422" s="886"/>
      <c r="AN422" s="886"/>
      <c r="AO422" s="886"/>
      <c r="AP422" s="886"/>
      <c r="AQ422" s="886"/>
      <c r="AR422" s="886"/>
      <c r="AS422" s="886"/>
      <c r="AT422" s="886"/>
      <c r="AU422" s="886"/>
      <c r="AV422" s="886"/>
      <c r="AW422" s="886"/>
      <c r="AX422" s="886"/>
      <c r="AY422" s="886"/>
      <c r="AZ422" s="886"/>
      <c r="BA422" s="927"/>
      <c r="BD422" s="753">
        <f t="shared" si="296"/>
        <v>0</v>
      </c>
      <c r="BE422" s="753">
        <f t="shared" si="297"/>
        <v>0</v>
      </c>
      <c r="BF422" s="753">
        <f t="shared" si="298"/>
        <v>0</v>
      </c>
      <c r="BG422" s="753">
        <f t="shared" si="299"/>
        <v>0</v>
      </c>
      <c r="BH422" s="758">
        <f t="shared" si="294"/>
        <v>0</v>
      </c>
      <c r="BI422" s="753">
        <f t="shared" si="300"/>
        <v>0</v>
      </c>
      <c r="BJ422" s="753">
        <f t="shared" si="301"/>
        <v>0</v>
      </c>
      <c r="BK422" s="753">
        <f t="shared" si="302"/>
        <v>0</v>
      </c>
      <c r="BL422" s="753">
        <f t="shared" si="303"/>
        <v>0</v>
      </c>
      <c r="BM422" s="758">
        <f t="shared" si="295"/>
        <v>0</v>
      </c>
    </row>
    <row r="423" spans="1:65" s="759" customFormat="1" ht="21" customHeight="1">
      <c r="A423" s="924"/>
      <c r="B423" s="920"/>
      <c r="C423" s="1499"/>
      <c r="D423" s="1517"/>
      <c r="E423" s="924"/>
      <c r="F423" s="924"/>
      <c r="G423" s="924"/>
      <c r="H423" s="924"/>
      <c r="I423" s="920"/>
      <c r="J423" s="924"/>
      <c r="K423" s="1500"/>
      <c r="L423" s="1501"/>
      <c r="M423" s="1502"/>
      <c r="N423" s="924"/>
      <c r="O423" s="924"/>
      <c r="P423" s="924"/>
      <c r="Q423" s="924"/>
      <c r="R423" s="925"/>
      <c r="S423" s="903"/>
      <c r="T423" s="808"/>
      <c r="U423" s="903"/>
      <c r="V423" s="926"/>
      <c r="W423" s="926"/>
      <c r="X423" s="903"/>
      <c r="Y423" s="808"/>
      <c r="AA423" s="886"/>
      <c r="AB423" s="886"/>
      <c r="AC423" s="886"/>
      <c r="AD423" s="886"/>
      <c r="AE423" s="888"/>
      <c r="AF423" s="1126">
        <f>((TABULADOR!$D$67)*(GLOBAL!$Y423)/2)*2</f>
        <v>0</v>
      </c>
      <c r="AG423" s="886"/>
      <c r="AH423" s="886"/>
      <c r="AI423" s="886"/>
      <c r="AJ423" s="886"/>
      <c r="AK423" s="886"/>
      <c r="AL423" s="886"/>
      <c r="AM423" s="886"/>
      <c r="AN423" s="886"/>
      <c r="AO423" s="886"/>
      <c r="AP423" s="886"/>
      <c r="AQ423" s="886"/>
      <c r="AR423" s="886"/>
      <c r="AS423" s="886"/>
      <c r="AT423" s="886"/>
      <c r="AU423" s="886"/>
      <c r="AV423" s="886"/>
      <c r="AW423" s="886"/>
      <c r="AX423" s="886"/>
      <c r="AY423" s="886"/>
      <c r="AZ423" s="886"/>
      <c r="BA423" s="927"/>
      <c r="BD423" s="753">
        <f t="shared" si="296"/>
        <v>0</v>
      </c>
      <c r="BE423" s="753">
        <f t="shared" si="297"/>
        <v>0</v>
      </c>
      <c r="BF423" s="753">
        <f t="shared" si="298"/>
        <v>0</v>
      </c>
      <c r="BG423" s="753">
        <f t="shared" si="299"/>
        <v>0</v>
      </c>
      <c r="BH423" s="758">
        <f t="shared" si="294"/>
        <v>0</v>
      </c>
      <c r="BI423" s="753">
        <f t="shared" si="300"/>
        <v>0</v>
      </c>
      <c r="BJ423" s="753">
        <f t="shared" si="301"/>
        <v>0</v>
      </c>
      <c r="BK423" s="753">
        <f t="shared" si="302"/>
        <v>0</v>
      </c>
      <c r="BL423" s="753">
        <f t="shared" si="303"/>
        <v>0</v>
      </c>
      <c r="BM423" s="758">
        <f t="shared" si="295"/>
        <v>0</v>
      </c>
    </row>
    <row r="424" spans="1:65" s="759" customFormat="1" ht="21" customHeight="1">
      <c r="A424" s="924"/>
      <c r="B424" s="920"/>
      <c r="C424" s="1499"/>
      <c r="D424" s="1517"/>
      <c r="E424" s="924"/>
      <c r="F424" s="924"/>
      <c r="G424" s="924"/>
      <c r="H424" s="924"/>
      <c r="I424" s="920"/>
      <c r="J424" s="924"/>
      <c r="K424" s="1500"/>
      <c r="L424" s="1501"/>
      <c r="M424" s="1502"/>
      <c r="N424" s="924"/>
      <c r="O424" s="924"/>
      <c r="P424" s="924"/>
      <c r="Q424" s="924"/>
      <c r="R424" s="925"/>
      <c r="S424" s="903"/>
      <c r="T424" s="808"/>
      <c r="U424" s="903"/>
      <c r="V424" s="926"/>
      <c r="W424" s="926"/>
      <c r="X424" s="903"/>
      <c r="Y424" s="808"/>
      <c r="AA424" s="886"/>
      <c r="AB424" s="886"/>
      <c r="AC424" s="886"/>
      <c r="AD424" s="886"/>
      <c r="AE424" s="888"/>
      <c r="AF424" s="1126">
        <f>((TABULADOR!$D$67)*(GLOBAL!$Y424)/2)*2</f>
        <v>0</v>
      </c>
      <c r="AG424" s="886"/>
      <c r="AH424" s="886"/>
      <c r="AI424" s="886"/>
      <c r="AJ424" s="886"/>
      <c r="AK424" s="886"/>
      <c r="AL424" s="886"/>
      <c r="AM424" s="886"/>
      <c r="AN424" s="886"/>
      <c r="AO424" s="886"/>
      <c r="AP424" s="886"/>
      <c r="AQ424" s="886"/>
      <c r="AR424" s="886"/>
      <c r="AS424" s="886"/>
      <c r="AT424" s="886"/>
      <c r="AU424" s="886"/>
      <c r="AV424" s="886"/>
      <c r="AW424" s="886"/>
      <c r="AX424" s="886"/>
      <c r="AY424" s="886"/>
      <c r="AZ424" s="886"/>
      <c r="BA424" s="927"/>
      <c r="BD424" s="753">
        <f t="shared" si="296"/>
        <v>0</v>
      </c>
      <c r="BE424" s="753">
        <f t="shared" si="297"/>
        <v>0</v>
      </c>
      <c r="BF424" s="753">
        <f t="shared" si="298"/>
        <v>0</v>
      </c>
      <c r="BG424" s="753">
        <f t="shared" si="299"/>
        <v>0</v>
      </c>
      <c r="BH424" s="758">
        <f t="shared" si="294"/>
        <v>0</v>
      </c>
      <c r="BI424" s="753">
        <f t="shared" si="300"/>
        <v>0</v>
      </c>
      <c r="BJ424" s="753">
        <f t="shared" si="301"/>
        <v>0</v>
      </c>
      <c r="BK424" s="753">
        <f t="shared" si="302"/>
        <v>0</v>
      </c>
      <c r="BL424" s="753">
        <f t="shared" si="303"/>
        <v>0</v>
      </c>
      <c r="BM424" s="758">
        <f t="shared" si="295"/>
        <v>0</v>
      </c>
    </row>
    <row r="425" spans="1:65" s="759" customFormat="1" ht="21" customHeight="1">
      <c r="A425" s="924"/>
      <c r="B425" s="920"/>
      <c r="C425" s="1499"/>
      <c r="D425" s="1517"/>
      <c r="E425" s="924"/>
      <c r="F425" s="924"/>
      <c r="G425" s="924"/>
      <c r="H425" s="924"/>
      <c r="I425" s="920"/>
      <c r="J425" s="924"/>
      <c r="K425" s="1500"/>
      <c r="L425" s="1501"/>
      <c r="M425" s="1502"/>
      <c r="N425" s="924"/>
      <c r="O425" s="924"/>
      <c r="P425" s="924"/>
      <c r="Q425" s="924"/>
      <c r="R425" s="925"/>
      <c r="S425" s="903"/>
      <c r="T425" s="808"/>
      <c r="U425" s="903"/>
      <c r="V425" s="926"/>
      <c r="W425" s="926"/>
      <c r="X425" s="903"/>
      <c r="Y425" s="808"/>
      <c r="AA425" s="886"/>
      <c r="AB425" s="886"/>
      <c r="AC425" s="886"/>
      <c r="AD425" s="886"/>
      <c r="AE425" s="888"/>
      <c r="AF425" s="1126">
        <f>((TABULADOR!$D$67)*(GLOBAL!$Y425)/2)*2</f>
        <v>0</v>
      </c>
      <c r="AG425" s="886"/>
      <c r="AH425" s="886"/>
      <c r="AI425" s="886"/>
      <c r="AJ425" s="886"/>
      <c r="AK425" s="886"/>
      <c r="AL425" s="886"/>
      <c r="AM425" s="886"/>
      <c r="AN425" s="886"/>
      <c r="AO425" s="886"/>
      <c r="AP425" s="886"/>
      <c r="AQ425" s="886"/>
      <c r="AR425" s="886"/>
      <c r="AS425" s="886"/>
      <c r="AT425" s="886"/>
      <c r="AU425" s="886"/>
      <c r="AV425" s="886"/>
      <c r="AW425" s="886"/>
      <c r="AX425" s="886"/>
      <c r="AY425" s="886"/>
      <c r="AZ425" s="886"/>
      <c r="BA425" s="927"/>
      <c r="BD425" s="753">
        <f t="shared" si="296"/>
        <v>0</v>
      </c>
      <c r="BE425" s="753">
        <f t="shared" si="297"/>
        <v>0</v>
      </c>
      <c r="BF425" s="753">
        <f t="shared" si="298"/>
        <v>0</v>
      </c>
      <c r="BG425" s="753">
        <f t="shared" si="299"/>
        <v>0</v>
      </c>
      <c r="BH425" s="758">
        <f t="shared" si="294"/>
        <v>0</v>
      </c>
      <c r="BI425" s="753">
        <f t="shared" si="300"/>
        <v>0</v>
      </c>
      <c r="BJ425" s="753">
        <f t="shared" si="301"/>
        <v>0</v>
      </c>
      <c r="BK425" s="753">
        <f t="shared" si="302"/>
        <v>0</v>
      </c>
      <c r="BL425" s="753">
        <f t="shared" si="303"/>
        <v>0</v>
      </c>
      <c r="BM425" s="758">
        <f t="shared" si="295"/>
        <v>0</v>
      </c>
    </row>
    <row r="426" spans="1:65" s="759" customFormat="1" ht="21" customHeight="1">
      <c r="A426" s="924"/>
      <c r="B426" s="920"/>
      <c r="C426" s="1499"/>
      <c r="D426" s="1517"/>
      <c r="E426" s="924"/>
      <c r="F426" s="924"/>
      <c r="G426" s="924"/>
      <c r="H426" s="924"/>
      <c r="I426" s="920"/>
      <c r="J426" s="924"/>
      <c r="K426" s="1500"/>
      <c r="L426" s="1501"/>
      <c r="M426" s="1502"/>
      <c r="N426" s="924"/>
      <c r="O426" s="924"/>
      <c r="P426" s="924"/>
      <c r="Q426" s="924"/>
      <c r="R426" s="925"/>
      <c r="S426" s="903"/>
      <c r="T426" s="808"/>
      <c r="U426" s="903"/>
      <c r="V426" s="926"/>
      <c r="W426" s="926"/>
      <c r="X426" s="903"/>
      <c r="Y426" s="808"/>
      <c r="AA426" s="886"/>
      <c r="AB426" s="886"/>
      <c r="AC426" s="886"/>
      <c r="AD426" s="886"/>
      <c r="AE426" s="888"/>
      <c r="AF426" s="1126">
        <f>((TABULADOR!$D$67)*(GLOBAL!$Y426)/2)*2</f>
        <v>0</v>
      </c>
      <c r="AG426" s="886"/>
      <c r="AH426" s="886"/>
      <c r="AI426" s="886"/>
      <c r="AJ426" s="886"/>
      <c r="AK426" s="886"/>
      <c r="AL426" s="886"/>
      <c r="AM426" s="886"/>
      <c r="AN426" s="886"/>
      <c r="AO426" s="886"/>
      <c r="AP426" s="886"/>
      <c r="AQ426" s="886"/>
      <c r="AR426" s="886"/>
      <c r="AS426" s="886"/>
      <c r="AT426" s="886"/>
      <c r="AU426" s="886"/>
      <c r="AV426" s="886"/>
      <c r="AW426" s="886"/>
      <c r="AX426" s="886"/>
      <c r="AY426" s="886"/>
      <c r="AZ426" s="886"/>
      <c r="BA426" s="927"/>
      <c r="BD426" s="753">
        <f t="shared" si="296"/>
        <v>0</v>
      </c>
      <c r="BE426" s="753">
        <f t="shared" si="297"/>
        <v>0</v>
      </c>
      <c r="BF426" s="753">
        <f t="shared" si="298"/>
        <v>0</v>
      </c>
      <c r="BG426" s="753">
        <f t="shared" si="299"/>
        <v>0</v>
      </c>
      <c r="BH426" s="758">
        <f t="shared" si="294"/>
        <v>0</v>
      </c>
      <c r="BI426" s="753">
        <f t="shared" si="300"/>
        <v>0</v>
      </c>
      <c r="BJ426" s="753">
        <f t="shared" si="301"/>
        <v>0</v>
      </c>
      <c r="BK426" s="753">
        <f t="shared" si="302"/>
        <v>0</v>
      </c>
      <c r="BL426" s="753">
        <f t="shared" si="303"/>
        <v>0</v>
      </c>
      <c r="BM426" s="758">
        <f t="shared" si="295"/>
        <v>0</v>
      </c>
    </row>
    <row r="427" spans="1:65" s="759" customFormat="1" ht="21" customHeight="1">
      <c r="A427" s="924"/>
      <c r="B427" s="920"/>
      <c r="C427" s="1499"/>
      <c r="D427" s="1517"/>
      <c r="E427" s="924"/>
      <c r="F427" s="924"/>
      <c r="G427" s="924"/>
      <c r="H427" s="924"/>
      <c r="I427" s="920"/>
      <c r="J427" s="924"/>
      <c r="K427" s="1500"/>
      <c r="L427" s="1501"/>
      <c r="M427" s="1502"/>
      <c r="N427" s="924"/>
      <c r="O427" s="924"/>
      <c r="P427" s="924"/>
      <c r="Q427" s="924"/>
      <c r="R427" s="925"/>
      <c r="S427" s="903"/>
      <c r="T427" s="808"/>
      <c r="U427" s="903"/>
      <c r="V427" s="926"/>
      <c r="W427" s="926"/>
      <c r="X427" s="903"/>
      <c r="Y427" s="808"/>
      <c r="AA427" s="886"/>
      <c r="AB427" s="886"/>
      <c r="AC427" s="886"/>
      <c r="AD427" s="886"/>
      <c r="AE427" s="888"/>
      <c r="AF427" s="1126">
        <f>((TABULADOR!$D$67)*(GLOBAL!$Y427)/2)*2</f>
        <v>0</v>
      </c>
      <c r="AG427" s="886"/>
      <c r="AH427" s="886"/>
      <c r="AI427" s="886"/>
      <c r="AJ427" s="886"/>
      <c r="AK427" s="886"/>
      <c r="AL427" s="886"/>
      <c r="AM427" s="886"/>
      <c r="AN427" s="886"/>
      <c r="AO427" s="886"/>
      <c r="AP427" s="886"/>
      <c r="AQ427" s="886"/>
      <c r="AR427" s="886"/>
      <c r="AS427" s="886"/>
      <c r="AT427" s="886"/>
      <c r="AU427" s="886"/>
      <c r="AV427" s="886"/>
      <c r="AW427" s="886"/>
      <c r="AX427" s="886"/>
      <c r="AY427" s="886"/>
      <c r="AZ427" s="886"/>
      <c r="BA427" s="927"/>
      <c r="BD427" s="753">
        <f t="shared" si="296"/>
        <v>0</v>
      </c>
      <c r="BE427" s="753">
        <f t="shared" si="297"/>
        <v>0</v>
      </c>
      <c r="BF427" s="753">
        <f t="shared" si="298"/>
        <v>0</v>
      </c>
      <c r="BG427" s="753">
        <f t="shared" si="299"/>
        <v>0</v>
      </c>
      <c r="BH427" s="758">
        <f t="shared" si="294"/>
        <v>0</v>
      </c>
      <c r="BI427" s="753">
        <f t="shared" si="300"/>
        <v>0</v>
      </c>
      <c r="BJ427" s="753">
        <f t="shared" si="301"/>
        <v>0</v>
      </c>
      <c r="BK427" s="753">
        <f t="shared" si="302"/>
        <v>0</v>
      </c>
      <c r="BL427" s="753">
        <f t="shared" si="303"/>
        <v>0</v>
      </c>
      <c r="BM427" s="758">
        <f t="shared" si="295"/>
        <v>0</v>
      </c>
    </row>
    <row r="428" spans="1:65" s="759" customFormat="1" ht="21" customHeight="1">
      <c r="A428" s="924"/>
      <c r="B428" s="920"/>
      <c r="C428" s="1499"/>
      <c r="D428" s="1517"/>
      <c r="E428" s="924"/>
      <c r="F428" s="924"/>
      <c r="G428" s="924"/>
      <c r="H428" s="924"/>
      <c r="I428" s="920"/>
      <c r="J428" s="924"/>
      <c r="K428" s="1500"/>
      <c r="L428" s="1501"/>
      <c r="M428" s="1502"/>
      <c r="N428" s="924"/>
      <c r="O428" s="924"/>
      <c r="P428" s="924"/>
      <c r="Q428" s="924"/>
      <c r="R428" s="925"/>
      <c r="S428" s="903"/>
      <c r="T428" s="808"/>
      <c r="U428" s="903"/>
      <c r="V428" s="926"/>
      <c r="W428" s="926"/>
      <c r="X428" s="903"/>
      <c r="Y428" s="808"/>
      <c r="AA428" s="886"/>
      <c r="AB428" s="886"/>
      <c r="AC428" s="886"/>
      <c r="AD428" s="886"/>
      <c r="AE428" s="888"/>
      <c r="AF428" s="1126">
        <f>((TABULADOR!$D$67)*(GLOBAL!$Y428)/2)*2</f>
        <v>0</v>
      </c>
      <c r="AG428" s="886"/>
      <c r="AH428" s="886"/>
      <c r="AI428" s="886"/>
      <c r="AJ428" s="886"/>
      <c r="AK428" s="886"/>
      <c r="AL428" s="886"/>
      <c r="AM428" s="886"/>
      <c r="AN428" s="886"/>
      <c r="AO428" s="886"/>
      <c r="AP428" s="886"/>
      <c r="AQ428" s="886"/>
      <c r="AR428" s="886"/>
      <c r="AS428" s="886"/>
      <c r="AT428" s="886"/>
      <c r="AU428" s="886"/>
      <c r="AV428" s="886"/>
      <c r="AW428" s="886"/>
      <c r="AX428" s="886"/>
      <c r="AY428" s="886"/>
      <c r="AZ428" s="886"/>
      <c r="BA428" s="927"/>
      <c r="BD428" s="753">
        <f t="shared" si="296"/>
        <v>0</v>
      </c>
      <c r="BE428" s="753">
        <f t="shared" si="297"/>
        <v>0</v>
      </c>
      <c r="BF428" s="753">
        <f t="shared" si="298"/>
        <v>0</v>
      </c>
      <c r="BG428" s="753">
        <f t="shared" si="299"/>
        <v>0</v>
      </c>
      <c r="BH428" s="758">
        <f t="shared" si="294"/>
        <v>0</v>
      </c>
      <c r="BI428" s="753">
        <f t="shared" si="300"/>
        <v>0</v>
      </c>
      <c r="BJ428" s="753">
        <f t="shared" si="301"/>
        <v>0</v>
      </c>
      <c r="BK428" s="753">
        <f t="shared" si="302"/>
        <v>0</v>
      </c>
      <c r="BL428" s="753">
        <f t="shared" si="303"/>
        <v>0</v>
      </c>
      <c r="BM428" s="758">
        <f t="shared" si="295"/>
        <v>0</v>
      </c>
    </row>
    <row r="429" spans="1:65" s="759" customFormat="1" ht="21" customHeight="1">
      <c r="A429" s="924"/>
      <c r="B429" s="920"/>
      <c r="C429" s="1499"/>
      <c r="D429" s="1517"/>
      <c r="E429" s="924"/>
      <c r="F429" s="924"/>
      <c r="G429" s="924"/>
      <c r="H429" s="924"/>
      <c r="I429" s="920"/>
      <c r="J429" s="924"/>
      <c r="K429" s="1500"/>
      <c r="L429" s="1501"/>
      <c r="M429" s="1502"/>
      <c r="N429" s="924"/>
      <c r="O429" s="924"/>
      <c r="P429" s="924"/>
      <c r="Q429" s="924"/>
      <c r="R429" s="925"/>
      <c r="S429" s="903"/>
      <c r="T429" s="808"/>
      <c r="U429" s="903"/>
      <c r="V429" s="926"/>
      <c r="W429" s="926"/>
      <c r="X429" s="903"/>
      <c r="Y429" s="808"/>
      <c r="AA429" s="886"/>
      <c r="AB429" s="886"/>
      <c r="AC429" s="886"/>
      <c r="AD429" s="886"/>
      <c r="AE429" s="888"/>
      <c r="AF429" s="1126">
        <f>((TABULADOR!$D$67)*(GLOBAL!$Y429)/2)*2</f>
        <v>0</v>
      </c>
      <c r="AG429" s="886"/>
      <c r="AH429" s="886"/>
      <c r="AI429" s="886"/>
      <c r="AJ429" s="886"/>
      <c r="AK429" s="886"/>
      <c r="AL429" s="886"/>
      <c r="AM429" s="886"/>
      <c r="AN429" s="886"/>
      <c r="AO429" s="886"/>
      <c r="AP429" s="886"/>
      <c r="AQ429" s="886"/>
      <c r="AR429" s="886"/>
      <c r="AS429" s="886"/>
      <c r="AT429" s="886"/>
      <c r="AU429" s="886"/>
      <c r="AV429" s="886"/>
      <c r="AW429" s="886"/>
      <c r="AX429" s="886"/>
      <c r="AY429" s="886"/>
      <c r="AZ429" s="886"/>
      <c r="BA429" s="927"/>
      <c r="BD429" s="753">
        <f t="shared" si="296"/>
        <v>0</v>
      </c>
      <c r="BE429" s="753">
        <f t="shared" si="297"/>
        <v>0</v>
      </c>
      <c r="BF429" s="753">
        <f t="shared" si="298"/>
        <v>0</v>
      </c>
      <c r="BG429" s="753">
        <f t="shared" si="299"/>
        <v>0</v>
      </c>
      <c r="BH429" s="758">
        <f t="shared" si="294"/>
        <v>0</v>
      </c>
      <c r="BI429" s="753">
        <f t="shared" si="300"/>
        <v>0</v>
      </c>
      <c r="BJ429" s="753">
        <f t="shared" si="301"/>
        <v>0</v>
      </c>
      <c r="BK429" s="753">
        <f t="shared" si="302"/>
        <v>0</v>
      </c>
      <c r="BL429" s="753">
        <f t="shared" si="303"/>
        <v>0</v>
      </c>
      <c r="BM429" s="758">
        <f t="shared" si="295"/>
        <v>0</v>
      </c>
    </row>
    <row r="430" spans="1:65" s="759" customFormat="1" ht="21" customHeight="1">
      <c r="A430" s="924"/>
      <c r="B430" s="920"/>
      <c r="C430" s="1499"/>
      <c r="D430" s="1517"/>
      <c r="E430" s="924"/>
      <c r="F430" s="924"/>
      <c r="G430" s="924"/>
      <c r="H430" s="924"/>
      <c r="I430" s="920"/>
      <c r="J430" s="924"/>
      <c r="K430" s="1500"/>
      <c r="L430" s="1501"/>
      <c r="M430" s="1502"/>
      <c r="N430" s="924"/>
      <c r="O430" s="924"/>
      <c r="P430" s="924"/>
      <c r="Q430" s="924"/>
      <c r="R430" s="925"/>
      <c r="S430" s="903"/>
      <c r="T430" s="808"/>
      <c r="U430" s="903"/>
      <c r="V430" s="926"/>
      <c r="W430" s="926"/>
      <c r="X430" s="903"/>
      <c r="Y430" s="808"/>
      <c r="AA430" s="886"/>
      <c r="AB430" s="886"/>
      <c r="AC430" s="886"/>
      <c r="AD430" s="886"/>
      <c r="AE430" s="888"/>
      <c r="AF430" s="1126">
        <f>((TABULADOR!$D$67)*(GLOBAL!$Y430)/2)*2</f>
        <v>0</v>
      </c>
      <c r="AG430" s="886"/>
      <c r="AH430" s="886"/>
      <c r="AI430" s="886"/>
      <c r="AJ430" s="886"/>
      <c r="AK430" s="886"/>
      <c r="AL430" s="886"/>
      <c r="AM430" s="886"/>
      <c r="AN430" s="886"/>
      <c r="AO430" s="886"/>
      <c r="AP430" s="886"/>
      <c r="AQ430" s="886"/>
      <c r="AR430" s="886"/>
      <c r="AS430" s="886"/>
      <c r="AT430" s="886"/>
      <c r="AU430" s="886"/>
      <c r="AV430" s="886"/>
      <c r="AW430" s="886"/>
      <c r="AX430" s="886"/>
      <c r="AY430" s="886"/>
      <c r="AZ430" s="886"/>
      <c r="BA430" s="927"/>
      <c r="BD430" s="753">
        <f t="shared" si="296"/>
        <v>0</v>
      </c>
      <c r="BE430" s="753">
        <f t="shared" si="297"/>
        <v>0</v>
      </c>
      <c r="BF430" s="753">
        <f t="shared" si="298"/>
        <v>0</v>
      </c>
      <c r="BG430" s="753">
        <f t="shared" si="299"/>
        <v>0</v>
      </c>
      <c r="BH430" s="758">
        <f t="shared" si="294"/>
        <v>0</v>
      </c>
      <c r="BI430" s="753">
        <f t="shared" si="300"/>
        <v>0</v>
      </c>
      <c r="BJ430" s="753">
        <f t="shared" si="301"/>
        <v>0</v>
      </c>
      <c r="BK430" s="753">
        <f t="shared" si="302"/>
        <v>0</v>
      </c>
      <c r="BL430" s="753">
        <f t="shared" si="303"/>
        <v>0</v>
      </c>
      <c r="BM430" s="758">
        <f t="shared" si="295"/>
        <v>0</v>
      </c>
    </row>
    <row r="431" spans="1:65" s="759" customFormat="1" ht="21" customHeight="1">
      <c r="A431" s="924"/>
      <c r="B431" s="920"/>
      <c r="C431" s="1499"/>
      <c r="D431" s="1517"/>
      <c r="E431" s="924"/>
      <c r="F431" s="924"/>
      <c r="G431" s="924"/>
      <c r="H431" s="924"/>
      <c r="I431" s="920"/>
      <c r="J431" s="924"/>
      <c r="K431" s="1500"/>
      <c r="L431" s="1501"/>
      <c r="M431" s="1502"/>
      <c r="N431" s="924"/>
      <c r="O431" s="924"/>
      <c r="P431" s="924"/>
      <c r="Q431" s="924"/>
      <c r="R431" s="925"/>
      <c r="S431" s="903"/>
      <c r="T431" s="808"/>
      <c r="U431" s="903"/>
      <c r="V431" s="926"/>
      <c r="W431" s="926"/>
      <c r="X431" s="903"/>
      <c r="Y431" s="808"/>
      <c r="AA431" s="886"/>
      <c r="AB431" s="886"/>
      <c r="AC431" s="886"/>
      <c r="AD431" s="886"/>
      <c r="AE431" s="888"/>
      <c r="AF431" s="1126">
        <f>((TABULADOR!$D$67)*(GLOBAL!$Y431)/2)*2</f>
        <v>0</v>
      </c>
      <c r="AG431" s="886"/>
      <c r="AH431" s="886"/>
      <c r="AI431" s="886"/>
      <c r="AJ431" s="886"/>
      <c r="AK431" s="886"/>
      <c r="AL431" s="886"/>
      <c r="AM431" s="886"/>
      <c r="AN431" s="886"/>
      <c r="AO431" s="886"/>
      <c r="AP431" s="886"/>
      <c r="AQ431" s="886"/>
      <c r="AR431" s="886"/>
      <c r="AS431" s="886"/>
      <c r="AT431" s="886"/>
      <c r="AU431" s="886"/>
      <c r="AV431" s="886"/>
      <c r="AW431" s="886"/>
      <c r="AX431" s="886"/>
      <c r="AY431" s="886"/>
      <c r="AZ431" s="886"/>
      <c r="BA431" s="927"/>
      <c r="BD431" s="753">
        <f t="shared" ref="BD431:BD494" si="306">($AM431*$BO$5/$BO$6*$BO$7*$BO$8)</f>
        <v>0</v>
      </c>
      <c r="BE431" s="753">
        <f t="shared" ref="BE431:BE494" si="307">($AM431)*$BQ$2</f>
        <v>0</v>
      </c>
      <c r="BF431" s="753">
        <f t="shared" ref="BF431:BF494" si="308">($AM431*$BQ$5/$BQ$6*$BQ$7*$BQ$8)</f>
        <v>0</v>
      </c>
      <c r="BG431" s="753">
        <f t="shared" ref="BG431:BG494" si="309">$AM431*$BS$2</f>
        <v>0</v>
      </c>
      <c r="BH431" s="758">
        <f t="shared" ref="BH431:BH494" si="310">SUM(BD431:BF431)</f>
        <v>0</v>
      </c>
      <c r="BI431" s="753">
        <f t="shared" ref="BI431:BI494" si="311">$BD431*$BP$2/$BO$2</f>
        <v>0</v>
      </c>
      <c r="BJ431" s="753">
        <f t="shared" ref="BJ431:BJ494" si="312">($AM431)*$BR$2</f>
        <v>0</v>
      </c>
      <c r="BK431" s="753">
        <f t="shared" ref="BK431:BK494" si="313">$BF431*$BT$2/$BU$2</f>
        <v>0</v>
      </c>
      <c r="BL431" s="753">
        <f t="shared" ref="BL431:BL494" si="314">$AM431*$BS$2</f>
        <v>0</v>
      </c>
      <c r="BM431" s="758">
        <f t="shared" ref="BM431:BM494" si="315">SUM(BI431:BL431)+BG431</f>
        <v>0</v>
      </c>
    </row>
    <row r="432" spans="1:65" s="759" customFormat="1" ht="21" customHeight="1">
      <c r="A432" s="924"/>
      <c r="B432" s="920"/>
      <c r="C432" s="1499"/>
      <c r="D432" s="1517"/>
      <c r="E432" s="924"/>
      <c r="F432" s="924"/>
      <c r="G432" s="924"/>
      <c r="H432" s="924"/>
      <c r="I432" s="920"/>
      <c r="J432" s="924"/>
      <c r="K432" s="1500"/>
      <c r="L432" s="1501"/>
      <c r="M432" s="1502"/>
      <c r="N432" s="924"/>
      <c r="O432" s="924"/>
      <c r="P432" s="924"/>
      <c r="Q432" s="924"/>
      <c r="R432" s="925"/>
      <c r="S432" s="903"/>
      <c r="T432" s="808"/>
      <c r="U432" s="903"/>
      <c r="V432" s="926"/>
      <c r="W432" s="926"/>
      <c r="X432" s="903"/>
      <c r="Y432" s="808"/>
      <c r="AA432" s="886"/>
      <c r="AB432" s="886"/>
      <c r="AC432" s="886"/>
      <c r="AD432" s="886"/>
      <c r="AE432" s="888"/>
      <c r="AF432" s="1126">
        <f>((TABULADOR!$D$67)*(GLOBAL!$Y432)/2)*2</f>
        <v>0</v>
      </c>
      <c r="AG432" s="886"/>
      <c r="AH432" s="886"/>
      <c r="AI432" s="886"/>
      <c r="AJ432" s="886"/>
      <c r="AK432" s="886"/>
      <c r="AL432" s="886"/>
      <c r="AM432" s="886"/>
      <c r="AN432" s="886"/>
      <c r="AO432" s="886"/>
      <c r="AP432" s="886"/>
      <c r="AQ432" s="886"/>
      <c r="AR432" s="886"/>
      <c r="AS432" s="886"/>
      <c r="AT432" s="886"/>
      <c r="AU432" s="886"/>
      <c r="AV432" s="886"/>
      <c r="AW432" s="886"/>
      <c r="AX432" s="886"/>
      <c r="AY432" s="886"/>
      <c r="AZ432" s="886"/>
      <c r="BA432" s="927"/>
      <c r="BD432" s="753">
        <f t="shared" si="306"/>
        <v>0</v>
      </c>
      <c r="BE432" s="753">
        <f t="shared" si="307"/>
        <v>0</v>
      </c>
      <c r="BF432" s="753">
        <f t="shared" si="308"/>
        <v>0</v>
      </c>
      <c r="BG432" s="753">
        <f t="shared" si="309"/>
        <v>0</v>
      </c>
      <c r="BH432" s="758">
        <f t="shared" si="310"/>
        <v>0</v>
      </c>
      <c r="BI432" s="753">
        <f t="shared" si="311"/>
        <v>0</v>
      </c>
      <c r="BJ432" s="753">
        <f t="shared" si="312"/>
        <v>0</v>
      </c>
      <c r="BK432" s="753">
        <f t="shared" si="313"/>
        <v>0</v>
      </c>
      <c r="BL432" s="753">
        <f t="shared" si="314"/>
        <v>0</v>
      </c>
      <c r="BM432" s="758">
        <f t="shared" si="315"/>
        <v>0</v>
      </c>
    </row>
    <row r="433" spans="1:65" s="759" customFormat="1" ht="21" customHeight="1">
      <c r="A433" s="924"/>
      <c r="B433" s="920"/>
      <c r="C433" s="1499"/>
      <c r="D433" s="1517"/>
      <c r="E433" s="924"/>
      <c r="F433" s="924"/>
      <c r="G433" s="924"/>
      <c r="H433" s="924"/>
      <c r="I433" s="920"/>
      <c r="J433" s="924"/>
      <c r="K433" s="1500"/>
      <c r="L433" s="1501"/>
      <c r="M433" s="1502"/>
      <c r="N433" s="924"/>
      <c r="O433" s="924"/>
      <c r="P433" s="924"/>
      <c r="Q433" s="924"/>
      <c r="R433" s="925"/>
      <c r="S433" s="903"/>
      <c r="T433" s="808"/>
      <c r="U433" s="903"/>
      <c r="V433" s="926"/>
      <c r="W433" s="926"/>
      <c r="X433" s="903"/>
      <c r="Y433" s="808"/>
      <c r="AA433" s="886"/>
      <c r="AB433" s="886"/>
      <c r="AC433" s="886"/>
      <c r="AD433" s="886"/>
      <c r="AE433" s="888"/>
      <c r="AF433" s="1126">
        <f>((TABULADOR!$D$67)*(GLOBAL!$Y433)/2)*2</f>
        <v>0</v>
      </c>
      <c r="AG433" s="886"/>
      <c r="AH433" s="886"/>
      <c r="AI433" s="886"/>
      <c r="AJ433" s="886"/>
      <c r="AK433" s="886"/>
      <c r="AL433" s="886"/>
      <c r="AM433" s="886"/>
      <c r="AN433" s="886"/>
      <c r="AO433" s="886"/>
      <c r="AP433" s="886"/>
      <c r="AQ433" s="886"/>
      <c r="AR433" s="886"/>
      <c r="AS433" s="886"/>
      <c r="AT433" s="886"/>
      <c r="AU433" s="886"/>
      <c r="AV433" s="886"/>
      <c r="AW433" s="886"/>
      <c r="AX433" s="886"/>
      <c r="AY433" s="886"/>
      <c r="AZ433" s="886"/>
      <c r="BA433" s="927"/>
      <c r="BD433" s="753">
        <f t="shared" si="306"/>
        <v>0</v>
      </c>
      <c r="BE433" s="753">
        <f t="shared" si="307"/>
        <v>0</v>
      </c>
      <c r="BF433" s="753">
        <f t="shared" si="308"/>
        <v>0</v>
      </c>
      <c r="BG433" s="753">
        <f t="shared" si="309"/>
        <v>0</v>
      </c>
      <c r="BH433" s="758">
        <f t="shared" si="310"/>
        <v>0</v>
      </c>
      <c r="BI433" s="753">
        <f t="shared" si="311"/>
        <v>0</v>
      </c>
      <c r="BJ433" s="753">
        <f t="shared" si="312"/>
        <v>0</v>
      </c>
      <c r="BK433" s="753">
        <f t="shared" si="313"/>
        <v>0</v>
      </c>
      <c r="BL433" s="753">
        <f t="shared" si="314"/>
        <v>0</v>
      </c>
      <c r="BM433" s="758">
        <f t="shared" si="315"/>
        <v>0</v>
      </c>
    </row>
    <row r="434" spans="1:65" s="759" customFormat="1" ht="21" customHeight="1">
      <c r="A434" s="924"/>
      <c r="B434" s="920"/>
      <c r="C434" s="1499"/>
      <c r="D434" s="1517"/>
      <c r="E434" s="924"/>
      <c r="F434" s="924"/>
      <c r="G434" s="924"/>
      <c r="H434" s="924"/>
      <c r="I434" s="920"/>
      <c r="J434" s="924"/>
      <c r="K434" s="1500"/>
      <c r="L434" s="1501"/>
      <c r="M434" s="1502"/>
      <c r="N434" s="924"/>
      <c r="O434" s="924"/>
      <c r="P434" s="924"/>
      <c r="Q434" s="924"/>
      <c r="R434" s="925"/>
      <c r="S434" s="903"/>
      <c r="T434" s="808"/>
      <c r="U434" s="903"/>
      <c r="V434" s="926"/>
      <c r="W434" s="926"/>
      <c r="X434" s="903"/>
      <c r="Y434" s="808"/>
      <c r="AA434" s="886"/>
      <c r="AB434" s="886"/>
      <c r="AC434" s="886"/>
      <c r="AD434" s="886"/>
      <c r="AE434" s="888"/>
      <c r="AF434" s="1126">
        <f>((TABULADOR!$D$67)*(GLOBAL!$Y434)/2)*2</f>
        <v>0</v>
      </c>
      <c r="AG434" s="886"/>
      <c r="AH434" s="886"/>
      <c r="AI434" s="886"/>
      <c r="AJ434" s="886"/>
      <c r="AK434" s="886"/>
      <c r="AL434" s="886"/>
      <c r="AM434" s="886"/>
      <c r="AN434" s="886"/>
      <c r="AO434" s="886"/>
      <c r="AP434" s="886"/>
      <c r="AQ434" s="886"/>
      <c r="AR434" s="886"/>
      <c r="AS434" s="886"/>
      <c r="AT434" s="886"/>
      <c r="AU434" s="886"/>
      <c r="AV434" s="886"/>
      <c r="AW434" s="886"/>
      <c r="AX434" s="886"/>
      <c r="AY434" s="886"/>
      <c r="AZ434" s="886"/>
      <c r="BA434" s="927"/>
      <c r="BD434" s="753">
        <f t="shared" si="306"/>
        <v>0</v>
      </c>
      <c r="BE434" s="753">
        <f t="shared" si="307"/>
        <v>0</v>
      </c>
      <c r="BF434" s="753">
        <f t="shared" si="308"/>
        <v>0</v>
      </c>
      <c r="BG434" s="753">
        <f t="shared" si="309"/>
        <v>0</v>
      </c>
      <c r="BH434" s="758">
        <f t="shared" si="310"/>
        <v>0</v>
      </c>
      <c r="BI434" s="753">
        <f t="shared" si="311"/>
        <v>0</v>
      </c>
      <c r="BJ434" s="753">
        <f t="shared" si="312"/>
        <v>0</v>
      </c>
      <c r="BK434" s="753">
        <f t="shared" si="313"/>
        <v>0</v>
      </c>
      <c r="BL434" s="753">
        <f t="shared" si="314"/>
        <v>0</v>
      </c>
      <c r="BM434" s="758">
        <f t="shared" si="315"/>
        <v>0</v>
      </c>
    </row>
    <row r="435" spans="1:65" s="759" customFormat="1" ht="21" customHeight="1">
      <c r="A435" s="924"/>
      <c r="B435" s="920"/>
      <c r="C435" s="1499"/>
      <c r="D435" s="1517"/>
      <c r="E435" s="924"/>
      <c r="F435" s="924"/>
      <c r="G435" s="924"/>
      <c r="H435" s="924"/>
      <c r="I435" s="920"/>
      <c r="J435" s="924"/>
      <c r="K435" s="1500"/>
      <c r="L435" s="1501"/>
      <c r="M435" s="1502"/>
      <c r="N435" s="924"/>
      <c r="O435" s="924"/>
      <c r="P435" s="924"/>
      <c r="Q435" s="924"/>
      <c r="R435" s="925"/>
      <c r="S435" s="903"/>
      <c r="T435" s="808"/>
      <c r="U435" s="903"/>
      <c r="V435" s="926"/>
      <c r="W435" s="926"/>
      <c r="X435" s="903"/>
      <c r="Y435" s="808"/>
      <c r="AA435" s="886"/>
      <c r="AB435" s="886"/>
      <c r="AC435" s="886"/>
      <c r="AD435" s="886"/>
      <c r="AE435" s="888"/>
      <c r="AF435" s="1126">
        <f>((TABULADOR!$D$67)*(GLOBAL!$Y435)/2)*2</f>
        <v>0</v>
      </c>
      <c r="AG435" s="886"/>
      <c r="AH435" s="886"/>
      <c r="AI435" s="886"/>
      <c r="AJ435" s="886"/>
      <c r="AK435" s="886"/>
      <c r="AL435" s="886"/>
      <c r="AM435" s="886"/>
      <c r="AN435" s="886"/>
      <c r="AO435" s="886"/>
      <c r="AP435" s="886"/>
      <c r="AQ435" s="886"/>
      <c r="AR435" s="886"/>
      <c r="AS435" s="886"/>
      <c r="AT435" s="886"/>
      <c r="AU435" s="886"/>
      <c r="AV435" s="886"/>
      <c r="AW435" s="886"/>
      <c r="AX435" s="886"/>
      <c r="AY435" s="886"/>
      <c r="AZ435" s="886"/>
      <c r="BA435" s="927"/>
      <c r="BD435" s="753">
        <f t="shared" si="306"/>
        <v>0</v>
      </c>
      <c r="BE435" s="753">
        <f t="shared" si="307"/>
        <v>0</v>
      </c>
      <c r="BF435" s="753">
        <f t="shared" si="308"/>
        <v>0</v>
      </c>
      <c r="BG435" s="753">
        <f t="shared" si="309"/>
        <v>0</v>
      </c>
      <c r="BH435" s="758">
        <f t="shared" si="310"/>
        <v>0</v>
      </c>
      <c r="BI435" s="753">
        <f t="shared" si="311"/>
        <v>0</v>
      </c>
      <c r="BJ435" s="753">
        <f t="shared" si="312"/>
        <v>0</v>
      </c>
      <c r="BK435" s="753">
        <f t="shared" si="313"/>
        <v>0</v>
      </c>
      <c r="BL435" s="753">
        <f t="shared" si="314"/>
        <v>0</v>
      </c>
      <c r="BM435" s="758">
        <f t="shared" si="315"/>
        <v>0</v>
      </c>
    </row>
    <row r="436" spans="1:65" s="759" customFormat="1" ht="21" customHeight="1">
      <c r="A436" s="924"/>
      <c r="B436" s="920"/>
      <c r="C436" s="1499"/>
      <c r="D436" s="1517"/>
      <c r="E436" s="924"/>
      <c r="F436" s="924"/>
      <c r="G436" s="924"/>
      <c r="H436" s="924"/>
      <c r="I436" s="920"/>
      <c r="J436" s="924"/>
      <c r="K436" s="1500"/>
      <c r="L436" s="1501"/>
      <c r="M436" s="1502"/>
      <c r="N436" s="924"/>
      <c r="O436" s="924"/>
      <c r="P436" s="924"/>
      <c r="Q436" s="924"/>
      <c r="R436" s="925"/>
      <c r="S436" s="903"/>
      <c r="T436" s="808"/>
      <c r="U436" s="903"/>
      <c r="V436" s="926"/>
      <c r="W436" s="926"/>
      <c r="X436" s="903"/>
      <c r="Y436" s="808"/>
      <c r="AA436" s="886"/>
      <c r="AB436" s="886"/>
      <c r="AC436" s="886"/>
      <c r="AD436" s="886"/>
      <c r="AE436" s="888"/>
      <c r="AF436" s="1126">
        <f>((TABULADOR!$D$67)*(GLOBAL!$Y436)/2)*2</f>
        <v>0</v>
      </c>
      <c r="AG436" s="886"/>
      <c r="AH436" s="886"/>
      <c r="AI436" s="886"/>
      <c r="AJ436" s="886"/>
      <c r="AK436" s="886"/>
      <c r="AL436" s="886"/>
      <c r="AM436" s="886"/>
      <c r="AN436" s="886"/>
      <c r="AO436" s="886"/>
      <c r="AP436" s="886"/>
      <c r="AQ436" s="886"/>
      <c r="AR436" s="886"/>
      <c r="AS436" s="886"/>
      <c r="AT436" s="886"/>
      <c r="AU436" s="886"/>
      <c r="AV436" s="886"/>
      <c r="AW436" s="886"/>
      <c r="AX436" s="886"/>
      <c r="AY436" s="886"/>
      <c r="AZ436" s="886"/>
      <c r="BA436" s="927"/>
      <c r="BD436" s="753">
        <f t="shared" si="306"/>
        <v>0</v>
      </c>
      <c r="BE436" s="753">
        <f t="shared" si="307"/>
        <v>0</v>
      </c>
      <c r="BF436" s="753">
        <f t="shared" si="308"/>
        <v>0</v>
      </c>
      <c r="BG436" s="753">
        <f t="shared" si="309"/>
        <v>0</v>
      </c>
      <c r="BH436" s="758">
        <f t="shared" si="310"/>
        <v>0</v>
      </c>
      <c r="BI436" s="753">
        <f t="shared" si="311"/>
        <v>0</v>
      </c>
      <c r="BJ436" s="753">
        <f t="shared" si="312"/>
        <v>0</v>
      </c>
      <c r="BK436" s="753">
        <f t="shared" si="313"/>
        <v>0</v>
      </c>
      <c r="BL436" s="753">
        <f t="shared" si="314"/>
        <v>0</v>
      </c>
      <c r="BM436" s="758">
        <f t="shared" si="315"/>
        <v>0</v>
      </c>
    </row>
    <row r="437" spans="1:65" s="759" customFormat="1" ht="21" customHeight="1">
      <c r="A437" s="924"/>
      <c r="B437" s="920"/>
      <c r="C437" s="1499"/>
      <c r="D437" s="1517"/>
      <c r="E437" s="924"/>
      <c r="F437" s="924"/>
      <c r="G437" s="924"/>
      <c r="H437" s="924"/>
      <c r="I437" s="920"/>
      <c r="J437" s="924"/>
      <c r="K437" s="1500"/>
      <c r="L437" s="1501"/>
      <c r="M437" s="1502"/>
      <c r="N437" s="924"/>
      <c r="O437" s="924"/>
      <c r="P437" s="924"/>
      <c r="Q437" s="924"/>
      <c r="R437" s="925"/>
      <c r="S437" s="903"/>
      <c r="T437" s="808"/>
      <c r="U437" s="903"/>
      <c r="V437" s="926"/>
      <c r="W437" s="926"/>
      <c r="X437" s="903"/>
      <c r="Y437" s="808"/>
      <c r="AA437" s="886"/>
      <c r="AB437" s="886"/>
      <c r="AC437" s="886"/>
      <c r="AD437" s="886"/>
      <c r="AE437" s="888"/>
      <c r="AF437" s="1126">
        <f>((TABULADOR!$D$67)*(GLOBAL!$Y437)/2)*2</f>
        <v>0</v>
      </c>
      <c r="AG437" s="886"/>
      <c r="AH437" s="886"/>
      <c r="AI437" s="886"/>
      <c r="AJ437" s="886"/>
      <c r="AK437" s="886"/>
      <c r="AL437" s="886"/>
      <c r="AM437" s="886"/>
      <c r="AN437" s="886"/>
      <c r="AO437" s="886"/>
      <c r="AP437" s="886"/>
      <c r="AQ437" s="886"/>
      <c r="AR437" s="886"/>
      <c r="AS437" s="886"/>
      <c r="AT437" s="886"/>
      <c r="AU437" s="886"/>
      <c r="AV437" s="886"/>
      <c r="AW437" s="886"/>
      <c r="AX437" s="886"/>
      <c r="AY437" s="886"/>
      <c r="AZ437" s="886"/>
      <c r="BA437" s="927"/>
      <c r="BD437" s="753">
        <f t="shared" si="306"/>
        <v>0</v>
      </c>
      <c r="BE437" s="753">
        <f t="shared" si="307"/>
        <v>0</v>
      </c>
      <c r="BF437" s="753">
        <f t="shared" si="308"/>
        <v>0</v>
      </c>
      <c r="BG437" s="753">
        <f t="shared" si="309"/>
        <v>0</v>
      </c>
      <c r="BH437" s="758">
        <f t="shared" si="310"/>
        <v>0</v>
      </c>
      <c r="BI437" s="753">
        <f t="shared" si="311"/>
        <v>0</v>
      </c>
      <c r="BJ437" s="753">
        <f t="shared" si="312"/>
        <v>0</v>
      </c>
      <c r="BK437" s="753">
        <f t="shared" si="313"/>
        <v>0</v>
      </c>
      <c r="BL437" s="753">
        <f t="shared" si="314"/>
        <v>0</v>
      </c>
      <c r="BM437" s="758">
        <f t="shared" si="315"/>
        <v>0</v>
      </c>
    </row>
    <row r="438" spans="1:65" s="759" customFormat="1" ht="21" customHeight="1">
      <c r="A438" s="924"/>
      <c r="B438" s="920"/>
      <c r="C438" s="1499"/>
      <c r="D438" s="1517"/>
      <c r="E438" s="924"/>
      <c r="F438" s="924"/>
      <c r="G438" s="924"/>
      <c r="H438" s="924"/>
      <c r="I438" s="920"/>
      <c r="J438" s="924"/>
      <c r="K438" s="1500"/>
      <c r="L438" s="1501"/>
      <c r="M438" s="1502"/>
      <c r="N438" s="924"/>
      <c r="O438" s="924"/>
      <c r="P438" s="924"/>
      <c r="Q438" s="924"/>
      <c r="R438" s="925"/>
      <c r="S438" s="903"/>
      <c r="T438" s="808"/>
      <c r="U438" s="903"/>
      <c r="V438" s="926"/>
      <c r="W438" s="926"/>
      <c r="X438" s="903"/>
      <c r="Y438" s="808"/>
      <c r="AA438" s="886"/>
      <c r="AB438" s="886"/>
      <c r="AC438" s="886"/>
      <c r="AD438" s="886"/>
      <c r="AE438" s="888"/>
      <c r="AF438" s="1126">
        <f>((TABULADOR!$D$67)*(GLOBAL!$Y438)/2)*2</f>
        <v>0</v>
      </c>
      <c r="AG438" s="886"/>
      <c r="AH438" s="886"/>
      <c r="AI438" s="886"/>
      <c r="AJ438" s="886"/>
      <c r="AK438" s="886"/>
      <c r="AL438" s="886"/>
      <c r="AM438" s="886"/>
      <c r="AN438" s="886"/>
      <c r="AO438" s="886"/>
      <c r="AP438" s="886"/>
      <c r="AQ438" s="886"/>
      <c r="AR438" s="886"/>
      <c r="AS438" s="886"/>
      <c r="AT438" s="886"/>
      <c r="AU438" s="886"/>
      <c r="AV438" s="886"/>
      <c r="AW438" s="886"/>
      <c r="AX438" s="886"/>
      <c r="AY438" s="886"/>
      <c r="AZ438" s="886"/>
      <c r="BA438" s="927"/>
      <c r="BD438" s="753">
        <f t="shared" si="306"/>
        <v>0</v>
      </c>
      <c r="BE438" s="753">
        <f t="shared" si="307"/>
        <v>0</v>
      </c>
      <c r="BF438" s="753">
        <f t="shared" si="308"/>
        <v>0</v>
      </c>
      <c r="BG438" s="753">
        <f t="shared" si="309"/>
        <v>0</v>
      </c>
      <c r="BH438" s="758">
        <f t="shared" si="310"/>
        <v>0</v>
      </c>
      <c r="BI438" s="753">
        <f t="shared" si="311"/>
        <v>0</v>
      </c>
      <c r="BJ438" s="753">
        <f t="shared" si="312"/>
        <v>0</v>
      </c>
      <c r="BK438" s="753">
        <f t="shared" si="313"/>
        <v>0</v>
      </c>
      <c r="BL438" s="753">
        <f t="shared" si="314"/>
        <v>0</v>
      </c>
      <c r="BM438" s="758">
        <f t="shared" si="315"/>
        <v>0</v>
      </c>
    </row>
    <row r="439" spans="1:65" s="759" customFormat="1" ht="21" customHeight="1">
      <c r="A439" s="924"/>
      <c r="B439" s="920"/>
      <c r="C439" s="1499"/>
      <c r="D439" s="1517"/>
      <c r="E439" s="924"/>
      <c r="F439" s="924"/>
      <c r="G439" s="924"/>
      <c r="H439" s="924"/>
      <c r="I439" s="920"/>
      <c r="J439" s="924"/>
      <c r="K439" s="1500"/>
      <c r="L439" s="1501"/>
      <c r="M439" s="1502"/>
      <c r="N439" s="924"/>
      <c r="O439" s="924"/>
      <c r="P439" s="924"/>
      <c r="Q439" s="924"/>
      <c r="R439" s="925"/>
      <c r="S439" s="903"/>
      <c r="T439" s="808"/>
      <c r="U439" s="903"/>
      <c r="V439" s="926"/>
      <c r="W439" s="926"/>
      <c r="X439" s="903"/>
      <c r="Y439" s="808"/>
      <c r="AA439" s="886"/>
      <c r="AB439" s="886"/>
      <c r="AC439" s="886"/>
      <c r="AD439" s="886"/>
      <c r="AE439" s="888"/>
      <c r="AF439" s="1126">
        <f>((TABULADOR!$D$67)*(GLOBAL!$Y439)/2)*2</f>
        <v>0</v>
      </c>
      <c r="AG439" s="886"/>
      <c r="AH439" s="886"/>
      <c r="AI439" s="886"/>
      <c r="AJ439" s="886"/>
      <c r="AK439" s="886"/>
      <c r="AL439" s="886"/>
      <c r="AM439" s="886"/>
      <c r="AN439" s="886"/>
      <c r="AO439" s="886"/>
      <c r="AP439" s="886"/>
      <c r="AQ439" s="886"/>
      <c r="AR439" s="886"/>
      <c r="AS439" s="886"/>
      <c r="AT439" s="886"/>
      <c r="AU439" s="886"/>
      <c r="AV439" s="886"/>
      <c r="AW439" s="886"/>
      <c r="AX439" s="886"/>
      <c r="AY439" s="886"/>
      <c r="AZ439" s="886"/>
      <c r="BA439" s="927"/>
      <c r="BD439" s="753">
        <f t="shared" si="306"/>
        <v>0</v>
      </c>
      <c r="BE439" s="753">
        <f t="shared" si="307"/>
        <v>0</v>
      </c>
      <c r="BF439" s="753">
        <f t="shared" si="308"/>
        <v>0</v>
      </c>
      <c r="BG439" s="753">
        <f t="shared" si="309"/>
        <v>0</v>
      </c>
      <c r="BH439" s="758">
        <f t="shared" si="310"/>
        <v>0</v>
      </c>
      <c r="BI439" s="753">
        <f t="shared" si="311"/>
        <v>0</v>
      </c>
      <c r="BJ439" s="753">
        <f t="shared" si="312"/>
        <v>0</v>
      </c>
      <c r="BK439" s="753">
        <f t="shared" si="313"/>
        <v>0</v>
      </c>
      <c r="BL439" s="753">
        <f t="shared" si="314"/>
        <v>0</v>
      </c>
      <c r="BM439" s="758">
        <f t="shared" si="315"/>
        <v>0</v>
      </c>
    </row>
    <row r="440" spans="1:65" s="759" customFormat="1" ht="21" customHeight="1">
      <c r="A440" s="924"/>
      <c r="B440" s="920"/>
      <c r="C440" s="1499"/>
      <c r="D440" s="1517"/>
      <c r="E440" s="924"/>
      <c r="F440" s="924"/>
      <c r="G440" s="924"/>
      <c r="H440" s="924"/>
      <c r="I440" s="920"/>
      <c r="J440" s="924"/>
      <c r="K440" s="1500"/>
      <c r="L440" s="1501"/>
      <c r="M440" s="1502"/>
      <c r="N440" s="924"/>
      <c r="O440" s="924"/>
      <c r="P440" s="924"/>
      <c r="Q440" s="924"/>
      <c r="R440" s="925"/>
      <c r="S440" s="903"/>
      <c r="T440" s="808"/>
      <c r="U440" s="903"/>
      <c r="V440" s="926"/>
      <c r="W440" s="926"/>
      <c r="X440" s="903"/>
      <c r="Y440" s="808"/>
      <c r="AA440" s="886"/>
      <c r="AB440" s="886"/>
      <c r="AC440" s="886"/>
      <c r="AD440" s="886"/>
      <c r="AE440" s="888"/>
      <c r="AF440" s="1126">
        <f>((TABULADOR!$D$67)*(GLOBAL!$Y440)/2)*2</f>
        <v>0</v>
      </c>
      <c r="AG440" s="886"/>
      <c r="AH440" s="886"/>
      <c r="AI440" s="886"/>
      <c r="AJ440" s="886"/>
      <c r="AK440" s="886"/>
      <c r="AL440" s="886"/>
      <c r="AM440" s="886"/>
      <c r="AN440" s="886"/>
      <c r="AO440" s="886"/>
      <c r="AP440" s="886"/>
      <c r="AQ440" s="886"/>
      <c r="AR440" s="886"/>
      <c r="AS440" s="886"/>
      <c r="AT440" s="886"/>
      <c r="AU440" s="886"/>
      <c r="AV440" s="886"/>
      <c r="AW440" s="886"/>
      <c r="AX440" s="886"/>
      <c r="AY440" s="886"/>
      <c r="AZ440" s="886"/>
      <c r="BA440" s="927"/>
      <c r="BD440" s="753">
        <f t="shared" si="306"/>
        <v>0</v>
      </c>
      <c r="BE440" s="753">
        <f t="shared" si="307"/>
        <v>0</v>
      </c>
      <c r="BF440" s="753">
        <f t="shared" si="308"/>
        <v>0</v>
      </c>
      <c r="BG440" s="753">
        <f t="shared" si="309"/>
        <v>0</v>
      </c>
      <c r="BH440" s="758">
        <f t="shared" si="310"/>
        <v>0</v>
      </c>
      <c r="BI440" s="753">
        <f t="shared" si="311"/>
        <v>0</v>
      </c>
      <c r="BJ440" s="753">
        <f t="shared" si="312"/>
        <v>0</v>
      </c>
      <c r="BK440" s="753">
        <f t="shared" si="313"/>
        <v>0</v>
      </c>
      <c r="BL440" s="753">
        <f t="shared" si="314"/>
        <v>0</v>
      </c>
      <c r="BM440" s="758">
        <f t="shared" si="315"/>
        <v>0</v>
      </c>
    </row>
    <row r="441" spans="1:65" s="759" customFormat="1" ht="21" customHeight="1">
      <c r="A441" s="924"/>
      <c r="B441" s="920"/>
      <c r="C441" s="1499"/>
      <c r="D441" s="1517"/>
      <c r="E441" s="924"/>
      <c r="F441" s="924"/>
      <c r="G441" s="924"/>
      <c r="H441" s="924"/>
      <c r="I441" s="920"/>
      <c r="J441" s="924"/>
      <c r="K441" s="1500"/>
      <c r="L441" s="1501"/>
      <c r="M441" s="1502"/>
      <c r="N441" s="924"/>
      <c r="O441" s="924"/>
      <c r="P441" s="924"/>
      <c r="Q441" s="924"/>
      <c r="R441" s="925"/>
      <c r="S441" s="903"/>
      <c r="T441" s="808"/>
      <c r="U441" s="903"/>
      <c r="V441" s="926"/>
      <c r="W441" s="926"/>
      <c r="X441" s="903"/>
      <c r="Y441" s="808"/>
      <c r="AA441" s="886"/>
      <c r="AB441" s="886"/>
      <c r="AC441" s="886"/>
      <c r="AD441" s="886"/>
      <c r="AE441" s="888"/>
      <c r="AF441" s="1126">
        <f>((TABULADOR!$D$67)*(GLOBAL!$Y441)/2)*2</f>
        <v>0</v>
      </c>
      <c r="AG441" s="886"/>
      <c r="AH441" s="886"/>
      <c r="AI441" s="886"/>
      <c r="AJ441" s="886"/>
      <c r="AK441" s="886"/>
      <c r="AL441" s="886"/>
      <c r="AM441" s="886"/>
      <c r="AN441" s="886"/>
      <c r="AO441" s="886"/>
      <c r="AP441" s="886"/>
      <c r="AQ441" s="886"/>
      <c r="AR441" s="886"/>
      <c r="AS441" s="886"/>
      <c r="AT441" s="886"/>
      <c r="AU441" s="886"/>
      <c r="AV441" s="886"/>
      <c r="AW441" s="886"/>
      <c r="AX441" s="886"/>
      <c r="AY441" s="886"/>
      <c r="AZ441" s="886"/>
      <c r="BA441" s="927"/>
      <c r="BD441" s="753">
        <f t="shared" si="306"/>
        <v>0</v>
      </c>
      <c r="BE441" s="753">
        <f t="shared" si="307"/>
        <v>0</v>
      </c>
      <c r="BF441" s="753">
        <f t="shared" si="308"/>
        <v>0</v>
      </c>
      <c r="BG441" s="753">
        <f t="shared" si="309"/>
        <v>0</v>
      </c>
      <c r="BH441" s="758">
        <f t="shared" si="310"/>
        <v>0</v>
      </c>
      <c r="BI441" s="753">
        <f t="shared" si="311"/>
        <v>0</v>
      </c>
      <c r="BJ441" s="753">
        <f t="shared" si="312"/>
        <v>0</v>
      </c>
      <c r="BK441" s="753">
        <f t="shared" si="313"/>
        <v>0</v>
      </c>
      <c r="BL441" s="753">
        <f t="shared" si="314"/>
        <v>0</v>
      </c>
      <c r="BM441" s="758">
        <f t="shared" si="315"/>
        <v>0</v>
      </c>
    </row>
    <row r="442" spans="1:65" s="759" customFormat="1" ht="21" customHeight="1">
      <c r="A442" s="924"/>
      <c r="B442" s="920"/>
      <c r="C442" s="1499"/>
      <c r="D442" s="1517"/>
      <c r="E442" s="924"/>
      <c r="F442" s="924"/>
      <c r="G442" s="924"/>
      <c r="H442" s="924"/>
      <c r="I442" s="920"/>
      <c r="J442" s="924"/>
      <c r="K442" s="1500"/>
      <c r="L442" s="1501"/>
      <c r="M442" s="1502"/>
      <c r="N442" s="924"/>
      <c r="O442" s="924"/>
      <c r="P442" s="924"/>
      <c r="Q442" s="924"/>
      <c r="R442" s="925"/>
      <c r="S442" s="903"/>
      <c r="T442" s="808"/>
      <c r="U442" s="903"/>
      <c r="V442" s="926"/>
      <c r="W442" s="926"/>
      <c r="X442" s="903"/>
      <c r="Y442" s="808"/>
      <c r="AA442" s="886"/>
      <c r="AB442" s="886"/>
      <c r="AC442" s="886"/>
      <c r="AD442" s="886"/>
      <c r="AE442" s="888"/>
      <c r="AF442" s="1126">
        <f>((TABULADOR!$D$67)*(GLOBAL!$Y442)/2)*2</f>
        <v>0</v>
      </c>
      <c r="AG442" s="886"/>
      <c r="AH442" s="886"/>
      <c r="AI442" s="886"/>
      <c r="AJ442" s="886"/>
      <c r="AK442" s="886"/>
      <c r="AL442" s="886"/>
      <c r="AM442" s="886"/>
      <c r="AN442" s="886"/>
      <c r="AO442" s="886"/>
      <c r="AP442" s="886"/>
      <c r="AQ442" s="886"/>
      <c r="AR442" s="886"/>
      <c r="AS442" s="886"/>
      <c r="AT442" s="886"/>
      <c r="AU442" s="886"/>
      <c r="AV442" s="886"/>
      <c r="AW442" s="886"/>
      <c r="AX442" s="886"/>
      <c r="AY442" s="886"/>
      <c r="AZ442" s="886"/>
      <c r="BA442" s="927"/>
      <c r="BD442" s="753">
        <f t="shared" si="306"/>
        <v>0</v>
      </c>
      <c r="BE442" s="753">
        <f t="shared" si="307"/>
        <v>0</v>
      </c>
      <c r="BF442" s="753">
        <f t="shared" si="308"/>
        <v>0</v>
      </c>
      <c r="BG442" s="753">
        <f t="shared" si="309"/>
        <v>0</v>
      </c>
      <c r="BH442" s="758">
        <f t="shared" si="310"/>
        <v>0</v>
      </c>
      <c r="BI442" s="753">
        <f t="shared" si="311"/>
        <v>0</v>
      </c>
      <c r="BJ442" s="753">
        <f t="shared" si="312"/>
        <v>0</v>
      </c>
      <c r="BK442" s="753">
        <f t="shared" si="313"/>
        <v>0</v>
      </c>
      <c r="BL442" s="753">
        <f t="shared" si="314"/>
        <v>0</v>
      </c>
      <c r="BM442" s="758">
        <f t="shared" si="315"/>
        <v>0</v>
      </c>
    </row>
    <row r="443" spans="1:65" s="759" customFormat="1" ht="21" customHeight="1">
      <c r="A443" s="924"/>
      <c r="B443" s="920"/>
      <c r="C443" s="1499"/>
      <c r="D443" s="1517"/>
      <c r="E443" s="924"/>
      <c r="F443" s="924"/>
      <c r="G443" s="924"/>
      <c r="H443" s="924"/>
      <c r="I443" s="920"/>
      <c r="J443" s="924"/>
      <c r="K443" s="1500"/>
      <c r="L443" s="1502"/>
      <c r="M443" s="1502"/>
      <c r="N443" s="924"/>
      <c r="O443" s="924"/>
      <c r="P443" s="924"/>
      <c r="Q443" s="924"/>
      <c r="R443" s="925"/>
      <c r="S443" s="903"/>
      <c r="T443" s="808"/>
      <c r="U443" s="903"/>
      <c r="V443" s="926"/>
      <c r="W443" s="926"/>
      <c r="X443" s="903"/>
      <c r="Y443" s="808"/>
      <c r="AA443" s="886"/>
      <c r="AB443" s="886"/>
      <c r="AC443" s="886"/>
      <c r="AD443" s="886"/>
      <c r="AE443" s="888"/>
      <c r="AF443" s="1126">
        <f>((TABULADOR!$D$67)*(GLOBAL!$Y443)/2)*2</f>
        <v>0</v>
      </c>
      <c r="AG443" s="886"/>
      <c r="AH443" s="886"/>
      <c r="AI443" s="886"/>
      <c r="AJ443" s="886"/>
      <c r="AK443" s="886"/>
      <c r="AL443" s="886"/>
      <c r="AM443" s="886"/>
      <c r="AN443" s="886"/>
      <c r="AO443" s="886"/>
      <c r="AP443" s="886"/>
      <c r="AQ443" s="886"/>
      <c r="AR443" s="886"/>
      <c r="AS443" s="886"/>
      <c r="AT443" s="886"/>
      <c r="AU443" s="886"/>
      <c r="AV443" s="886"/>
      <c r="AW443" s="886"/>
      <c r="AX443" s="886"/>
      <c r="AY443" s="886"/>
      <c r="AZ443" s="886"/>
      <c r="BA443" s="927"/>
      <c r="BD443" s="753">
        <f t="shared" si="306"/>
        <v>0</v>
      </c>
      <c r="BE443" s="753">
        <f t="shared" si="307"/>
        <v>0</v>
      </c>
      <c r="BF443" s="753">
        <f t="shared" si="308"/>
        <v>0</v>
      </c>
      <c r="BG443" s="753">
        <f t="shared" si="309"/>
        <v>0</v>
      </c>
      <c r="BH443" s="758">
        <f t="shared" si="310"/>
        <v>0</v>
      </c>
      <c r="BI443" s="753">
        <f t="shared" si="311"/>
        <v>0</v>
      </c>
      <c r="BJ443" s="753">
        <f t="shared" si="312"/>
        <v>0</v>
      </c>
      <c r="BK443" s="753">
        <f t="shared" si="313"/>
        <v>0</v>
      </c>
      <c r="BL443" s="753">
        <f t="shared" si="314"/>
        <v>0</v>
      </c>
      <c r="BM443" s="758">
        <f t="shared" si="315"/>
        <v>0</v>
      </c>
    </row>
    <row r="444" spans="1:65" s="759" customFormat="1" ht="21" customHeight="1">
      <c r="A444" s="924"/>
      <c r="B444" s="920"/>
      <c r="C444" s="1499"/>
      <c r="D444" s="1517"/>
      <c r="E444" s="924"/>
      <c r="F444" s="924"/>
      <c r="G444" s="924"/>
      <c r="H444" s="924"/>
      <c r="I444" s="920"/>
      <c r="J444" s="924"/>
      <c r="K444" s="1500"/>
      <c r="L444" s="1502"/>
      <c r="M444" s="1502"/>
      <c r="N444" s="924"/>
      <c r="O444" s="924"/>
      <c r="P444" s="924"/>
      <c r="Q444" s="924"/>
      <c r="R444" s="925"/>
      <c r="S444" s="903"/>
      <c r="T444" s="808"/>
      <c r="U444" s="903"/>
      <c r="V444" s="926"/>
      <c r="W444" s="926"/>
      <c r="X444" s="903"/>
      <c r="Y444" s="808"/>
      <c r="AA444" s="886"/>
      <c r="AB444" s="886"/>
      <c r="AC444" s="886"/>
      <c r="AD444" s="886"/>
      <c r="AE444" s="888"/>
      <c r="AF444" s="1126">
        <f>((TABULADOR!$D$67)*(GLOBAL!$Y444)/2)*2</f>
        <v>0</v>
      </c>
      <c r="AG444" s="886"/>
      <c r="AH444" s="886"/>
      <c r="AI444" s="886"/>
      <c r="AJ444" s="886"/>
      <c r="AK444" s="886"/>
      <c r="AL444" s="886"/>
      <c r="AM444" s="886"/>
      <c r="AN444" s="886"/>
      <c r="AO444" s="886"/>
      <c r="AP444" s="886"/>
      <c r="AQ444" s="886"/>
      <c r="AR444" s="886"/>
      <c r="AS444" s="886"/>
      <c r="AT444" s="886"/>
      <c r="AU444" s="886"/>
      <c r="AV444" s="886"/>
      <c r="AW444" s="886"/>
      <c r="AX444" s="886"/>
      <c r="AY444" s="886"/>
      <c r="AZ444" s="886"/>
      <c r="BA444" s="927"/>
      <c r="BD444" s="753">
        <f t="shared" si="306"/>
        <v>0</v>
      </c>
      <c r="BE444" s="753">
        <f t="shared" si="307"/>
        <v>0</v>
      </c>
      <c r="BF444" s="753">
        <f t="shared" si="308"/>
        <v>0</v>
      </c>
      <c r="BG444" s="753">
        <f t="shared" si="309"/>
        <v>0</v>
      </c>
      <c r="BH444" s="758">
        <f t="shared" si="310"/>
        <v>0</v>
      </c>
      <c r="BI444" s="753">
        <f t="shared" si="311"/>
        <v>0</v>
      </c>
      <c r="BJ444" s="753">
        <f t="shared" si="312"/>
        <v>0</v>
      </c>
      <c r="BK444" s="753">
        <f t="shared" si="313"/>
        <v>0</v>
      </c>
      <c r="BL444" s="753">
        <f t="shared" si="314"/>
        <v>0</v>
      </c>
      <c r="BM444" s="758">
        <f t="shared" si="315"/>
        <v>0</v>
      </c>
    </row>
    <row r="445" spans="1:65" s="759" customFormat="1" ht="21" customHeight="1">
      <c r="A445" s="924"/>
      <c r="B445" s="920"/>
      <c r="C445" s="1499"/>
      <c r="D445" s="1517"/>
      <c r="E445" s="924"/>
      <c r="F445" s="924"/>
      <c r="G445" s="924"/>
      <c r="H445" s="924"/>
      <c r="I445" s="920"/>
      <c r="J445" s="924"/>
      <c r="K445" s="1500"/>
      <c r="L445" s="1502"/>
      <c r="M445" s="1502"/>
      <c r="N445" s="924"/>
      <c r="O445" s="924"/>
      <c r="P445" s="924"/>
      <c r="Q445" s="924"/>
      <c r="R445" s="925"/>
      <c r="S445" s="903"/>
      <c r="T445" s="808"/>
      <c r="U445" s="903"/>
      <c r="V445" s="926"/>
      <c r="W445" s="926"/>
      <c r="X445" s="903"/>
      <c r="Y445" s="808"/>
      <c r="AA445" s="886"/>
      <c r="AB445" s="886"/>
      <c r="AC445" s="886"/>
      <c r="AD445" s="886"/>
      <c r="AE445" s="888"/>
      <c r="AF445" s="1126">
        <f>((TABULADOR!$D$67)*(GLOBAL!$Y445)/2)*2</f>
        <v>0</v>
      </c>
      <c r="AG445" s="886"/>
      <c r="AH445" s="886"/>
      <c r="AI445" s="886"/>
      <c r="AJ445" s="886"/>
      <c r="AK445" s="886"/>
      <c r="AL445" s="886"/>
      <c r="AM445" s="886"/>
      <c r="AN445" s="886"/>
      <c r="AO445" s="886"/>
      <c r="AP445" s="886"/>
      <c r="AQ445" s="886"/>
      <c r="AR445" s="886"/>
      <c r="AS445" s="886"/>
      <c r="AT445" s="886"/>
      <c r="AU445" s="886"/>
      <c r="AV445" s="886"/>
      <c r="AW445" s="886"/>
      <c r="AX445" s="886"/>
      <c r="AY445" s="886"/>
      <c r="AZ445" s="886"/>
      <c r="BA445" s="927"/>
      <c r="BD445" s="753">
        <f t="shared" si="306"/>
        <v>0</v>
      </c>
      <c r="BE445" s="753">
        <f t="shared" si="307"/>
        <v>0</v>
      </c>
      <c r="BF445" s="753">
        <f t="shared" si="308"/>
        <v>0</v>
      </c>
      <c r="BG445" s="753">
        <f t="shared" si="309"/>
        <v>0</v>
      </c>
      <c r="BH445" s="758">
        <f t="shared" si="310"/>
        <v>0</v>
      </c>
      <c r="BI445" s="753">
        <f t="shared" si="311"/>
        <v>0</v>
      </c>
      <c r="BJ445" s="753">
        <f t="shared" si="312"/>
        <v>0</v>
      </c>
      <c r="BK445" s="753">
        <f t="shared" si="313"/>
        <v>0</v>
      </c>
      <c r="BL445" s="753">
        <f t="shared" si="314"/>
        <v>0</v>
      </c>
      <c r="BM445" s="758">
        <f t="shared" si="315"/>
        <v>0</v>
      </c>
    </row>
    <row r="446" spans="1:65" s="759" customFormat="1" ht="21" customHeight="1">
      <c r="A446" s="924"/>
      <c r="B446" s="920"/>
      <c r="C446" s="1499"/>
      <c r="D446" s="1517"/>
      <c r="E446" s="924"/>
      <c r="F446" s="924"/>
      <c r="G446" s="924"/>
      <c r="H446" s="924"/>
      <c r="I446" s="920"/>
      <c r="J446" s="924"/>
      <c r="K446" s="1500"/>
      <c r="L446" s="1502"/>
      <c r="M446" s="1502"/>
      <c r="N446" s="924"/>
      <c r="O446" s="924"/>
      <c r="P446" s="924"/>
      <c r="Q446" s="924"/>
      <c r="R446" s="925"/>
      <c r="S446" s="903"/>
      <c r="T446" s="808"/>
      <c r="U446" s="903"/>
      <c r="V446" s="926"/>
      <c r="W446" s="926"/>
      <c r="X446" s="903"/>
      <c r="Y446" s="808"/>
      <c r="AA446" s="886"/>
      <c r="AB446" s="886"/>
      <c r="AC446" s="886"/>
      <c r="AD446" s="886"/>
      <c r="AE446" s="888"/>
      <c r="AF446" s="1126">
        <f>((TABULADOR!$D$67)*(GLOBAL!$Y446)/2)*2</f>
        <v>0</v>
      </c>
      <c r="AG446" s="886"/>
      <c r="AH446" s="886"/>
      <c r="AI446" s="886"/>
      <c r="AJ446" s="886"/>
      <c r="AK446" s="886"/>
      <c r="AL446" s="886"/>
      <c r="AM446" s="886"/>
      <c r="AN446" s="886"/>
      <c r="AO446" s="886"/>
      <c r="AP446" s="886"/>
      <c r="AQ446" s="886"/>
      <c r="AR446" s="886"/>
      <c r="AS446" s="886"/>
      <c r="AT446" s="886"/>
      <c r="AU446" s="886"/>
      <c r="AV446" s="886"/>
      <c r="AW446" s="886"/>
      <c r="AX446" s="886"/>
      <c r="AY446" s="886"/>
      <c r="AZ446" s="886"/>
      <c r="BA446" s="927"/>
      <c r="BD446" s="753">
        <f t="shared" si="306"/>
        <v>0</v>
      </c>
      <c r="BE446" s="753">
        <f t="shared" si="307"/>
        <v>0</v>
      </c>
      <c r="BF446" s="753">
        <f t="shared" si="308"/>
        <v>0</v>
      </c>
      <c r="BG446" s="753">
        <f t="shared" si="309"/>
        <v>0</v>
      </c>
      <c r="BH446" s="758">
        <f t="shared" si="310"/>
        <v>0</v>
      </c>
      <c r="BI446" s="753">
        <f t="shared" si="311"/>
        <v>0</v>
      </c>
      <c r="BJ446" s="753">
        <f t="shared" si="312"/>
        <v>0</v>
      </c>
      <c r="BK446" s="753">
        <f t="shared" si="313"/>
        <v>0</v>
      </c>
      <c r="BL446" s="753">
        <f t="shared" si="314"/>
        <v>0</v>
      </c>
      <c r="BM446" s="758">
        <f t="shared" si="315"/>
        <v>0</v>
      </c>
    </row>
    <row r="447" spans="1:65" s="759" customFormat="1" ht="21" customHeight="1">
      <c r="A447" s="924"/>
      <c r="B447" s="920"/>
      <c r="C447" s="1499"/>
      <c r="D447" s="1517"/>
      <c r="E447" s="924"/>
      <c r="F447" s="924"/>
      <c r="G447" s="924"/>
      <c r="H447" s="924"/>
      <c r="I447" s="920"/>
      <c r="J447" s="924"/>
      <c r="K447" s="1500"/>
      <c r="L447" s="1502"/>
      <c r="M447" s="1502"/>
      <c r="N447" s="924"/>
      <c r="O447" s="924"/>
      <c r="P447" s="924"/>
      <c r="Q447" s="924"/>
      <c r="R447" s="925"/>
      <c r="S447" s="903"/>
      <c r="T447" s="808"/>
      <c r="U447" s="903"/>
      <c r="V447" s="926"/>
      <c r="W447" s="926"/>
      <c r="X447" s="903"/>
      <c r="Y447" s="808"/>
      <c r="AA447" s="886"/>
      <c r="AB447" s="886"/>
      <c r="AC447" s="886"/>
      <c r="AD447" s="886"/>
      <c r="AE447" s="888"/>
      <c r="AF447" s="1126">
        <f>((TABULADOR!$D$67)*(GLOBAL!$Y447)/2)*2</f>
        <v>0</v>
      </c>
      <c r="AG447" s="886"/>
      <c r="AH447" s="886"/>
      <c r="AI447" s="886"/>
      <c r="AJ447" s="886"/>
      <c r="AK447" s="886"/>
      <c r="AL447" s="886"/>
      <c r="AM447" s="886"/>
      <c r="AN447" s="886"/>
      <c r="AO447" s="886"/>
      <c r="AP447" s="886"/>
      <c r="AQ447" s="886"/>
      <c r="AR447" s="886"/>
      <c r="AS447" s="886"/>
      <c r="AT447" s="886"/>
      <c r="AU447" s="886"/>
      <c r="AV447" s="886"/>
      <c r="AW447" s="886"/>
      <c r="AX447" s="886"/>
      <c r="AY447" s="886"/>
      <c r="AZ447" s="886"/>
      <c r="BA447" s="927"/>
      <c r="BD447" s="753">
        <f t="shared" si="306"/>
        <v>0</v>
      </c>
      <c r="BE447" s="753">
        <f t="shared" si="307"/>
        <v>0</v>
      </c>
      <c r="BF447" s="753">
        <f t="shared" si="308"/>
        <v>0</v>
      </c>
      <c r="BG447" s="753">
        <f t="shared" si="309"/>
        <v>0</v>
      </c>
      <c r="BH447" s="758">
        <f t="shared" si="310"/>
        <v>0</v>
      </c>
      <c r="BI447" s="753">
        <f t="shared" si="311"/>
        <v>0</v>
      </c>
      <c r="BJ447" s="753">
        <f t="shared" si="312"/>
        <v>0</v>
      </c>
      <c r="BK447" s="753">
        <f t="shared" si="313"/>
        <v>0</v>
      </c>
      <c r="BL447" s="753">
        <f t="shared" si="314"/>
        <v>0</v>
      </c>
      <c r="BM447" s="758">
        <f t="shared" si="315"/>
        <v>0</v>
      </c>
    </row>
    <row r="448" spans="1:65" s="759" customFormat="1" ht="21" customHeight="1">
      <c r="A448" s="924"/>
      <c r="B448" s="920"/>
      <c r="C448" s="1499"/>
      <c r="D448" s="1517"/>
      <c r="E448" s="924"/>
      <c r="F448" s="924"/>
      <c r="G448" s="924"/>
      <c r="H448" s="924"/>
      <c r="I448" s="920"/>
      <c r="J448" s="924"/>
      <c r="K448" s="1500"/>
      <c r="L448" s="1502"/>
      <c r="M448" s="1502"/>
      <c r="N448" s="924"/>
      <c r="O448" s="924"/>
      <c r="P448" s="924"/>
      <c r="Q448" s="924"/>
      <c r="R448" s="925"/>
      <c r="S448" s="903"/>
      <c r="T448" s="808"/>
      <c r="U448" s="903"/>
      <c r="V448" s="926"/>
      <c r="W448" s="926"/>
      <c r="X448" s="903"/>
      <c r="Y448" s="808"/>
      <c r="AA448" s="886"/>
      <c r="AB448" s="886"/>
      <c r="AC448" s="886"/>
      <c r="AD448" s="886"/>
      <c r="AE448" s="888"/>
      <c r="AF448" s="1126">
        <f>((TABULADOR!$D$67)*(GLOBAL!$Y448)/2)*2</f>
        <v>0</v>
      </c>
      <c r="AG448" s="886"/>
      <c r="AH448" s="886"/>
      <c r="AI448" s="886"/>
      <c r="AJ448" s="886"/>
      <c r="AK448" s="886"/>
      <c r="AL448" s="886"/>
      <c r="AM448" s="886"/>
      <c r="AN448" s="886"/>
      <c r="AO448" s="886"/>
      <c r="AP448" s="886"/>
      <c r="AQ448" s="886"/>
      <c r="AR448" s="886"/>
      <c r="AS448" s="886"/>
      <c r="AT448" s="886"/>
      <c r="AU448" s="886"/>
      <c r="AV448" s="886"/>
      <c r="AW448" s="886"/>
      <c r="AX448" s="886"/>
      <c r="AY448" s="886"/>
      <c r="AZ448" s="886"/>
      <c r="BA448" s="927"/>
      <c r="BD448" s="753">
        <f t="shared" si="306"/>
        <v>0</v>
      </c>
      <c r="BE448" s="753">
        <f t="shared" si="307"/>
        <v>0</v>
      </c>
      <c r="BF448" s="753">
        <f t="shared" si="308"/>
        <v>0</v>
      </c>
      <c r="BG448" s="753">
        <f t="shared" si="309"/>
        <v>0</v>
      </c>
      <c r="BH448" s="758">
        <f t="shared" si="310"/>
        <v>0</v>
      </c>
      <c r="BI448" s="753">
        <f t="shared" si="311"/>
        <v>0</v>
      </c>
      <c r="BJ448" s="753">
        <f t="shared" si="312"/>
        <v>0</v>
      </c>
      <c r="BK448" s="753">
        <f t="shared" si="313"/>
        <v>0</v>
      </c>
      <c r="BL448" s="753">
        <f t="shared" si="314"/>
        <v>0</v>
      </c>
      <c r="BM448" s="758">
        <f t="shared" si="315"/>
        <v>0</v>
      </c>
    </row>
    <row r="449" spans="1:65" s="759" customFormat="1" ht="21" customHeight="1">
      <c r="A449" s="924"/>
      <c r="B449" s="920"/>
      <c r="C449" s="1499"/>
      <c r="D449" s="1517"/>
      <c r="E449" s="924"/>
      <c r="F449" s="924"/>
      <c r="G449" s="924"/>
      <c r="H449" s="924"/>
      <c r="I449" s="920"/>
      <c r="J449" s="924"/>
      <c r="K449" s="1500"/>
      <c r="L449" s="1502"/>
      <c r="M449" s="1502"/>
      <c r="N449" s="924"/>
      <c r="O449" s="924"/>
      <c r="P449" s="924"/>
      <c r="Q449" s="924"/>
      <c r="R449" s="925"/>
      <c r="S449" s="903"/>
      <c r="T449" s="808"/>
      <c r="U449" s="903"/>
      <c r="V449" s="926"/>
      <c r="W449" s="926"/>
      <c r="X449" s="903"/>
      <c r="Y449" s="808"/>
      <c r="AA449" s="886"/>
      <c r="AB449" s="886"/>
      <c r="AC449" s="886"/>
      <c r="AD449" s="886"/>
      <c r="AE449" s="888"/>
      <c r="AF449" s="1126">
        <f>((TABULADOR!$D$67)*(GLOBAL!$Y449)/2)*2</f>
        <v>0</v>
      </c>
      <c r="AG449" s="886"/>
      <c r="AH449" s="886"/>
      <c r="AI449" s="886"/>
      <c r="AJ449" s="886"/>
      <c r="AK449" s="886"/>
      <c r="AL449" s="886"/>
      <c r="AM449" s="886"/>
      <c r="AN449" s="886"/>
      <c r="AO449" s="886"/>
      <c r="AP449" s="886"/>
      <c r="AQ449" s="886"/>
      <c r="AR449" s="886"/>
      <c r="AS449" s="886"/>
      <c r="AT449" s="886"/>
      <c r="AU449" s="886"/>
      <c r="AV449" s="886"/>
      <c r="AW449" s="886"/>
      <c r="AX449" s="886"/>
      <c r="AY449" s="886"/>
      <c r="AZ449" s="886"/>
      <c r="BA449" s="927"/>
      <c r="BD449" s="753">
        <f t="shared" si="306"/>
        <v>0</v>
      </c>
      <c r="BE449" s="753">
        <f t="shared" si="307"/>
        <v>0</v>
      </c>
      <c r="BF449" s="753">
        <f t="shared" si="308"/>
        <v>0</v>
      </c>
      <c r="BG449" s="753">
        <f t="shared" si="309"/>
        <v>0</v>
      </c>
      <c r="BH449" s="758">
        <f t="shared" si="310"/>
        <v>0</v>
      </c>
      <c r="BI449" s="753">
        <f t="shared" si="311"/>
        <v>0</v>
      </c>
      <c r="BJ449" s="753">
        <f t="shared" si="312"/>
        <v>0</v>
      </c>
      <c r="BK449" s="753">
        <f t="shared" si="313"/>
        <v>0</v>
      </c>
      <c r="BL449" s="753">
        <f t="shared" si="314"/>
        <v>0</v>
      </c>
      <c r="BM449" s="758">
        <f t="shared" si="315"/>
        <v>0</v>
      </c>
    </row>
    <row r="450" spans="1:65" s="759" customFormat="1" ht="21" customHeight="1">
      <c r="A450" s="924"/>
      <c r="B450" s="920"/>
      <c r="C450" s="1499"/>
      <c r="D450" s="1517"/>
      <c r="E450" s="924"/>
      <c r="F450" s="924"/>
      <c r="G450" s="924"/>
      <c r="H450" s="924"/>
      <c r="I450" s="920"/>
      <c r="J450" s="924"/>
      <c r="K450" s="1500"/>
      <c r="L450" s="1502"/>
      <c r="M450" s="1502"/>
      <c r="N450" s="924"/>
      <c r="O450" s="924"/>
      <c r="P450" s="924"/>
      <c r="Q450" s="924"/>
      <c r="R450" s="925"/>
      <c r="S450" s="903"/>
      <c r="T450" s="808"/>
      <c r="U450" s="903"/>
      <c r="V450" s="926"/>
      <c r="W450" s="926"/>
      <c r="X450" s="903"/>
      <c r="Y450" s="808"/>
      <c r="AA450" s="886"/>
      <c r="AB450" s="886"/>
      <c r="AC450" s="886"/>
      <c r="AD450" s="886"/>
      <c r="AE450" s="888"/>
      <c r="AF450" s="1126">
        <f>((TABULADOR!$D$67)*(GLOBAL!$Y450)/2)*2</f>
        <v>0</v>
      </c>
      <c r="AG450" s="886"/>
      <c r="AH450" s="886"/>
      <c r="AI450" s="886"/>
      <c r="AJ450" s="886"/>
      <c r="AK450" s="886"/>
      <c r="AL450" s="886"/>
      <c r="AM450" s="886"/>
      <c r="AN450" s="886"/>
      <c r="AO450" s="886"/>
      <c r="AP450" s="886"/>
      <c r="AQ450" s="886"/>
      <c r="AR450" s="886"/>
      <c r="AS450" s="886"/>
      <c r="AT450" s="886"/>
      <c r="AU450" s="886"/>
      <c r="AV450" s="886"/>
      <c r="AW450" s="886"/>
      <c r="AX450" s="886"/>
      <c r="AY450" s="886"/>
      <c r="AZ450" s="886"/>
      <c r="BA450" s="927"/>
      <c r="BD450" s="753">
        <f t="shared" si="306"/>
        <v>0</v>
      </c>
      <c r="BE450" s="753">
        <f t="shared" si="307"/>
        <v>0</v>
      </c>
      <c r="BF450" s="753">
        <f t="shared" si="308"/>
        <v>0</v>
      </c>
      <c r="BG450" s="753">
        <f t="shared" si="309"/>
        <v>0</v>
      </c>
      <c r="BH450" s="758">
        <f t="shared" si="310"/>
        <v>0</v>
      </c>
      <c r="BI450" s="753">
        <f t="shared" si="311"/>
        <v>0</v>
      </c>
      <c r="BJ450" s="753">
        <f t="shared" si="312"/>
        <v>0</v>
      </c>
      <c r="BK450" s="753">
        <f t="shared" si="313"/>
        <v>0</v>
      </c>
      <c r="BL450" s="753">
        <f t="shared" si="314"/>
        <v>0</v>
      </c>
      <c r="BM450" s="758">
        <f t="shared" si="315"/>
        <v>0</v>
      </c>
    </row>
    <row r="451" spans="1:65" s="759" customFormat="1" ht="21" customHeight="1">
      <c r="A451" s="924"/>
      <c r="B451" s="920"/>
      <c r="C451" s="1499"/>
      <c r="D451" s="1517"/>
      <c r="E451" s="924"/>
      <c r="F451" s="924"/>
      <c r="G451" s="924"/>
      <c r="H451" s="924"/>
      <c r="I451" s="920"/>
      <c r="J451" s="924"/>
      <c r="K451" s="1500"/>
      <c r="L451" s="1502"/>
      <c r="M451" s="1502"/>
      <c r="N451" s="924"/>
      <c r="O451" s="924"/>
      <c r="P451" s="924"/>
      <c r="Q451" s="924"/>
      <c r="R451" s="925"/>
      <c r="S451" s="903"/>
      <c r="T451" s="808"/>
      <c r="U451" s="903"/>
      <c r="V451" s="926"/>
      <c r="W451" s="926"/>
      <c r="X451" s="903"/>
      <c r="Y451" s="808"/>
      <c r="AA451" s="886"/>
      <c r="AB451" s="886"/>
      <c r="AC451" s="886"/>
      <c r="AD451" s="886"/>
      <c r="AE451" s="888"/>
      <c r="AF451" s="1126">
        <f>((TABULADOR!$D$67)*(GLOBAL!$Y451)/2)*2</f>
        <v>0</v>
      </c>
      <c r="AG451" s="886"/>
      <c r="AH451" s="886"/>
      <c r="AI451" s="886"/>
      <c r="AJ451" s="886"/>
      <c r="AK451" s="886"/>
      <c r="AL451" s="886"/>
      <c r="AM451" s="886"/>
      <c r="AN451" s="886"/>
      <c r="AO451" s="886"/>
      <c r="AP451" s="886"/>
      <c r="AQ451" s="886"/>
      <c r="AR451" s="886"/>
      <c r="AS451" s="886"/>
      <c r="AT451" s="886"/>
      <c r="AU451" s="886"/>
      <c r="AV451" s="886"/>
      <c r="AW451" s="886"/>
      <c r="AX451" s="886"/>
      <c r="AY451" s="886"/>
      <c r="AZ451" s="886"/>
      <c r="BA451" s="927"/>
      <c r="BD451" s="753">
        <f t="shared" si="306"/>
        <v>0</v>
      </c>
      <c r="BE451" s="753">
        <f t="shared" si="307"/>
        <v>0</v>
      </c>
      <c r="BF451" s="753">
        <f t="shared" si="308"/>
        <v>0</v>
      </c>
      <c r="BG451" s="753">
        <f t="shared" si="309"/>
        <v>0</v>
      </c>
      <c r="BH451" s="758">
        <f t="shared" si="310"/>
        <v>0</v>
      </c>
      <c r="BI451" s="753">
        <f t="shared" si="311"/>
        <v>0</v>
      </c>
      <c r="BJ451" s="753">
        <f t="shared" si="312"/>
        <v>0</v>
      </c>
      <c r="BK451" s="753">
        <f t="shared" si="313"/>
        <v>0</v>
      </c>
      <c r="BL451" s="753">
        <f t="shared" si="314"/>
        <v>0</v>
      </c>
      <c r="BM451" s="758">
        <f t="shared" si="315"/>
        <v>0</v>
      </c>
    </row>
    <row r="452" spans="1:65" s="759" customFormat="1" ht="21" customHeight="1">
      <c r="A452" s="924"/>
      <c r="B452" s="920"/>
      <c r="C452" s="1499"/>
      <c r="D452" s="1517"/>
      <c r="E452" s="924"/>
      <c r="F452" s="924"/>
      <c r="G452" s="924"/>
      <c r="H452" s="924"/>
      <c r="I452" s="920"/>
      <c r="J452" s="924"/>
      <c r="K452" s="1500"/>
      <c r="L452" s="1502"/>
      <c r="M452" s="1502"/>
      <c r="N452" s="924"/>
      <c r="O452" s="924"/>
      <c r="P452" s="924"/>
      <c r="Q452" s="924"/>
      <c r="R452" s="925"/>
      <c r="S452" s="903"/>
      <c r="T452" s="808"/>
      <c r="U452" s="903"/>
      <c r="V452" s="926"/>
      <c r="W452" s="926"/>
      <c r="X452" s="903"/>
      <c r="Y452" s="808"/>
      <c r="AA452" s="886"/>
      <c r="AB452" s="886"/>
      <c r="AC452" s="886"/>
      <c r="AD452" s="886"/>
      <c r="AE452" s="888"/>
      <c r="AF452" s="1126">
        <f>((TABULADOR!$D$67)*(GLOBAL!$Y452)/2)*2</f>
        <v>0</v>
      </c>
      <c r="AG452" s="886"/>
      <c r="AH452" s="886"/>
      <c r="AI452" s="886"/>
      <c r="AJ452" s="886"/>
      <c r="AK452" s="886"/>
      <c r="AL452" s="886"/>
      <c r="AM452" s="886"/>
      <c r="AN452" s="886"/>
      <c r="AO452" s="886"/>
      <c r="AP452" s="886"/>
      <c r="AQ452" s="886"/>
      <c r="AR452" s="886"/>
      <c r="AS452" s="886"/>
      <c r="AT452" s="886"/>
      <c r="AU452" s="886"/>
      <c r="AV452" s="886"/>
      <c r="AW452" s="886"/>
      <c r="AX452" s="886"/>
      <c r="AY452" s="886"/>
      <c r="AZ452" s="886"/>
      <c r="BA452" s="927"/>
      <c r="BD452" s="753">
        <f t="shared" si="306"/>
        <v>0</v>
      </c>
      <c r="BE452" s="753">
        <f t="shared" si="307"/>
        <v>0</v>
      </c>
      <c r="BF452" s="753">
        <f t="shared" si="308"/>
        <v>0</v>
      </c>
      <c r="BG452" s="753">
        <f t="shared" si="309"/>
        <v>0</v>
      </c>
      <c r="BH452" s="758">
        <f t="shared" si="310"/>
        <v>0</v>
      </c>
      <c r="BI452" s="753">
        <f t="shared" si="311"/>
        <v>0</v>
      </c>
      <c r="BJ452" s="753">
        <f t="shared" si="312"/>
        <v>0</v>
      </c>
      <c r="BK452" s="753">
        <f t="shared" si="313"/>
        <v>0</v>
      </c>
      <c r="BL452" s="753">
        <f t="shared" si="314"/>
        <v>0</v>
      </c>
      <c r="BM452" s="758">
        <f t="shared" si="315"/>
        <v>0</v>
      </c>
    </row>
    <row r="453" spans="1:65" s="759" customFormat="1" ht="21" customHeight="1">
      <c r="A453" s="924"/>
      <c r="B453" s="920"/>
      <c r="C453" s="1499"/>
      <c r="D453" s="1517"/>
      <c r="E453" s="924"/>
      <c r="F453" s="924"/>
      <c r="G453" s="924"/>
      <c r="H453" s="924"/>
      <c r="I453" s="920"/>
      <c r="J453" s="924"/>
      <c r="K453" s="1500"/>
      <c r="L453" s="1502"/>
      <c r="M453" s="1502"/>
      <c r="N453" s="924"/>
      <c r="O453" s="924"/>
      <c r="P453" s="924"/>
      <c r="Q453" s="924"/>
      <c r="R453" s="925"/>
      <c r="S453" s="903"/>
      <c r="T453" s="808"/>
      <c r="U453" s="903"/>
      <c r="V453" s="926"/>
      <c r="W453" s="926"/>
      <c r="X453" s="903"/>
      <c r="Y453" s="808"/>
      <c r="AA453" s="886"/>
      <c r="AB453" s="886"/>
      <c r="AC453" s="886"/>
      <c r="AD453" s="886"/>
      <c r="AE453" s="888"/>
      <c r="AF453" s="1126">
        <f>((TABULADOR!$D$67)*(GLOBAL!$Y453)/2)*2</f>
        <v>0</v>
      </c>
      <c r="AG453" s="886"/>
      <c r="AH453" s="886"/>
      <c r="AI453" s="886"/>
      <c r="AJ453" s="886"/>
      <c r="AK453" s="886"/>
      <c r="AL453" s="886"/>
      <c r="AM453" s="886"/>
      <c r="AN453" s="886"/>
      <c r="AO453" s="886"/>
      <c r="AP453" s="886"/>
      <c r="AQ453" s="886"/>
      <c r="AR453" s="886"/>
      <c r="AS453" s="886"/>
      <c r="AT453" s="886"/>
      <c r="AU453" s="886"/>
      <c r="AV453" s="886"/>
      <c r="AW453" s="886"/>
      <c r="AX453" s="886"/>
      <c r="AY453" s="886"/>
      <c r="AZ453" s="886"/>
      <c r="BA453" s="927"/>
      <c r="BD453" s="753">
        <f t="shared" si="306"/>
        <v>0</v>
      </c>
      <c r="BE453" s="753">
        <f t="shared" si="307"/>
        <v>0</v>
      </c>
      <c r="BF453" s="753">
        <f t="shared" si="308"/>
        <v>0</v>
      </c>
      <c r="BG453" s="753">
        <f t="shared" si="309"/>
        <v>0</v>
      </c>
      <c r="BH453" s="758">
        <f t="shared" si="310"/>
        <v>0</v>
      </c>
      <c r="BI453" s="753">
        <f t="shared" si="311"/>
        <v>0</v>
      </c>
      <c r="BJ453" s="753">
        <f t="shared" si="312"/>
        <v>0</v>
      </c>
      <c r="BK453" s="753">
        <f t="shared" si="313"/>
        <v>0</v>
      </c>
      <c r="BL453" s="753">
        <f t="shared" si="314"/>
        <v>0</v>
      </c>
      <c r="BM453" s="758">
        <f t="shared" si="315"/>
        <v>0</v>
      </c>
    </row>
    <row r="454" spans="1:65" s="759" customFormat="1" ht="21" customHeight="1">
      <c r="A454" s="924"/>
      <c r="B454" s="920"/>
      <c r="C454" s="1503"/>
      <c r="D454" s="1517"/>
      <c r="E454" s="924"/>
      <c r="F454" s="924"/>
      <c r="G454" s="924"/>
      <c r="H454" s="924"/>
      <c r="I454" s="920"/>
      <c r="J454" s="924"/>
      <c r="K454" s="1500"/>
      <c r="L454" s="1502"/>
      <c r="M454" s="1502"/>
      <c r="N454" s="924"/>
      <c r="O454" s="924"/>
      <c r="P454" s="924"/>
      <c r="Q454" s="924"/>
      <c r="R454" s="925"/>
      <c r="S454" s="903"/>
      <c r="T454" s="808"/>
      <c r="U454" s="903"/>
      <c r="V454" s="926"/>
      <c r="W454" s="926"/>
      <c r="X454" s="903"/>
      <c r="Y454" s="808"/>
      <c r="AA454" s="886"/>
      <c r="AB454" s="886"/>
      <c r="AC454" s="886"/>
      <c r="AD454" s="886"/>
      <c r="AE454" s="888"/>
      <c r="AF454" s="1126">
        <f>((TABULADOR!$D$67)*(GLOBAL!$Y454)/2)*2</f>
        <v>0</v>
      </c>
      <c r="AG454" s="886"/>
      <c r="AH454" s="886"/>
      <c r="AI454" s="886"/>
      <c r="AJ454" s="886"/>
      <c r="AK454" s="886"/>
      <c r="AL454" s="886"/>
      <c r="AM454" s="886"/>
      <c r="AN454" s="886"/>
      <c r="AO454" s="886"/>
      <c r="AP454" s="886"/>
      <c r="AQ454" s="886"/>
      <c r="AR454" s="886"/>
      <c r="AS454" s="886"/>
      <c r="AT454" s="886"/>
      <c r="AU454" s="886"/>
      <c r="AV454" s="886"/>
      <c r="AW454" s="886"/>
      <c r="AX454" s="886"/>
      <c r="AY454" s="886"/>
      <c r="AZ454" s="886"/>
      <c r="BA454" s="927"/>
      <c r="BD454" s="753">
        <f t="shared" si="306"/>
        <v>0</v>
      </c>
      <c r="BE454" s="753">
        <f t="shared" si="307"/>
        <v>0</v>
      </c>
      <c r="BF454" s="753">
        <f t="shared" si="308"/>
        <v>0</v>
      </c>
      <c r="BG454" s="753">
        <f t="shared" si="309"/>
        <v>0</v>
      </c>
      <c r="BH454" s="758">
        <f t="shared" si="310"/>
        <v>0</v>
      </c>
      <c r="BI454" s="753">
        <f t="shared" si="311"/>
        <v>0</v>
      </c>
      <c r="BJ454" s="753">
        <f t="shared" si="312"/>
        <v>0</v>
      </c>
      <c r="BK454" s="753">
        <f t="shared" si="313"/>
        <v>0</v>
      </c>
      <c r="BL454" s="753">
        <f t="shared" si="314"/>
        <v>0</v>
      </c>
      <c r="BM454" s="758">
        <f t="shared" si="315"/>
        <v>0</v>
      </c>
    </row>
    <row r="455" spans="1:65" s="759" customFormat="1" ht="21" customHeight="1">
      <c r="A455" s="924"/>
      <c r="B455" s="920"/>
      <c r="C455" s="1499"/>
      <c r="D455" s="1517"/>
      <c r="E455" s="924"/>
      <c r="F455" s="924"/>
      <c r="G455" s="924"/>
      <c r="H455" s="924"/>
      <c r="I455" s="920"/>
      <c r="J455" s="924"/>
      <c r="K455" s="1500"/>
      <c r="L455" s="1502"/>
      <c r="M455" s="1502"/>
      <c r="N455" s="924"/>
      <c r="O455" s="924"/>
      <c r="P455" s="924"/>
      <c r="Q455" s="924"/>
      <c r="R455" s="925"/>
      <c r="S455" s="903"/>
      <c r="T455" s="808"/>
      <c r="U455" s="903"/>
      <c r="V455" s="926"/>
      <c r="W455" s="926"/>
      <c r="X455" s="903"/>
      <c r="Y455" s="808"/>
      <c r="AA455" s="886"/>
      <c r="AB455" s="886"/>
      <c r="AC455" s="886"/>
      <c r="AD455" s="886"/>
      <c r="AE455" s="888"/>
      <c r="AF455" s="1126">
        <f>((TABULADOR!$D$67)*(GLOBAL!$Y455)/2)*2</f>
        <v>0</v>
      </c>
      <c r="AG455" s="886"/>
      <c r="AH455" s="886"/>
      <c r="AI455" s="886"/>
      <c r="AJ455" s="886"/>
      <c r="AK455" s="886"/>
      <c r="AL455" s="886"/>
      <c r="AM455" s="886"/>
      <c r="AN455" s="886"/>
      <c r="AO455" s="886"/>
      <c r="AP455" s="886"/>
      <c r="AQ455" s="886"/>
      <c r="AR455" s="886"/>
      <c r="AS455" s="886"/>
      <c r="AT455" s="886"/>
      <c r="AU455" s="886"/>
      <c r="AV455" s="886"/>
      <c r="AW455" s="886"/>
      <c r="AX455" s="886"/>
      <c r="AY455" s="886"/>
      <c r="AZ455" s="886"/>
      <c r="BA455" s="927"/>
      <c r="BD455" s="753">
        <f t="shared" si="306"/>
        <v>0</v>
      </c>
      <c r="BE455" s="753">
        <f t="shared" si="307"/>
        <v>0</v>
      </c>
      <c r="BF455" s="753">
        <f t="shared" si="308"/>
        <v>0</v>
      </c>
      <c r="BG455" s="753">
        <f t="shared" si="309"/>
        <v>0</v>
      </c>
      <c r="BH455" s="758">
        <f t="shared" si="310"/>
        <v>0</v>
      </c>
      <c r="BI455" s="753">
        <f t="shared" si="311"/>
        <v>0</v>
      </c>
      <c r="BJ455" s="753">
        <f t="shared" si="312"/>
        <v>0</v>
      </c>
      <c r="BK455" s="753">
        <f t="shared" si="313"/>
        <v>0</v>
      </c>
      <c r="BL455" s="753">
        <f t="shared" si="314"/>
        <v>0</v>
      </c>
      <c r="BM455" s="758">
        <f t="shared" si="315"/>
        <v>0</v>
      </c>
    </row>
    <row r="456" spans="1:65" s="759" customFormat="1" ht="21" customHeight="1">
      <c r="A456" s="924"/>
      <c r="B456" s="920"/>
      <c r="C456" s="1499"/>
      <c r="D456" s="1517"/>
      <c r="E456" s="924"/>
      <c r="F456" s="924"/>
      <c r="G456" s="924"/>
      <c r="H456" s="924"/>
      <c r="I456" s="920"/>
      <c r="J456" s="924"/>
      <c r="K456" s="1500"/>
      <c r="L456" s="1502"/>
      <c r="M456" s="1502"/>
      <c r="N456" s="924"/>
      <c r="O456" s="924"/>
      <c r="P456" s="924"/>
      <c r="Q456" s="924"/>
      <c r="R456" s="925"/>
      <c r="S456" s="903"/>
      <c r="T456" s="808"/>
      <c r="U456" s="903"/>
      <c r="V456" s="926"/>
      <c r="W456" s="926"/>
      <c r="X456" s="903"/>
      <c r="Y456" s="808"/>
      <c r="AA456" s="886"/>
      <c r="AB456" s="886"/>
      <c r="AC456" s="886"/>
      <c r="AD456" s="886"/>
      <c r="AE456" s="888"/>
      <c r="AF456" s="1126">
        <f>((TABULADOR!$D$67)*(GLOBAL!$Y456)/2)*2</f>
        <v>0</v>
      </c>
      <c r="AG456" s="886"/>
      <c r="AH456" s="886"/>
      <c r="AI456" s="886"/>
      <c r="AJ456" s="886"/>
      <c r="AK456" s="886"/>
      <c r="AL456" s="886"/>
      <c r="AM456" s="886"/>
      <c r="AN456" s="886"/>
      <c r="AO456" s="886"/>
      <c r="AP456" s="886"/>
      <c r="AQ456" s="886"/>
      <c r="AR456" s="886"/>
      <c r="AS456" s="886"/>
      <c r="AT456" s="886"/>
      <c r="AU456" s="886"/>
      <c r="AV456" s="886"/>
      <c r="AW456" s="886"/>
      <c r="AX456" s="886"/>
      <c r="AY456" s="886"/>
      <c r="AZ456" s="886"/>
      <c r="BA456" s="927"/>
      <c r="BD456" s="753">
        <f t="shared" si="306"/>
        <v>0</v>
      </c>
      <c r="BE456" s="753">
        <f t="shared" si="307"/>
        <v>0</v>
      </c>
      <c r="BF456" s="753">
        <f t="shared" si="308"/>
        <v>0</v>
      </c>
      <c r="BG456" s="753">
        <f t="shared" si="309"/>
        <v>0</v>
      </c>
      <c r="BH456" s="758">
        <f t="shared" si="310"/>
        <v>0</v>
      </c>
      <c r="BI456" s="753">
        <f t="shared" si="311"/>
        <v>0</v>
      </c>
      <c r="BJ456" s="753">
        <f t="shared" si="312"/>
        <v>0</v>
      </c>
      <c r="BK456" s="753">
        <f t="shared" si="313"/>
        <v>0</v>
      </c>
      <c r="BL456" s="753">
        <f t="shared" si="314"/>
        <v>0</v>
      </c>
      <c r="BM456" s="758">
        <f t="shared" si="315"/>
        <v>0</v>
      </c>
    </row>
    <row r="457" spans="1:65" s="759" customFormat="1" ht="21" customHeight="1">
      <c r="A457" s="924"/>
      <c r="B457" s="920"/>
      <c r="C457" s="1020"/>
      <c r="D457" s="1517"/>
      <c r="E457" s="924"/>
      <c r="F457" s="924"/>
      <c r="G457" s="924"/>
      <c r="H457" s="924"/>
      <c r="I457" s="920"/>
      <c r="J457" s="924"/>
      <c r="K457" s="1500"/>
      <c r="L457" s="1502"/>
      <c r="M457" s="1502"/>
      <c r="N457" s="924"/>
      <c r="O457" s="924"/>
      <c r="P457" s="924"/>
      <c r="Q457" s="924"/>
      <c r="R457" s="925"/>
      <c r="S457" s="903"/>
      <c r="T457" s="808"/>
      <c r="U457" s="903"/>
      <c r="V457" s="926"/>
      <c r="W457" s="926"/>
      <c r="X457" s="903"/>
      <c r="Y457" s="808"/>
      <c r="AA457" s="886"/>
      <c r="AB457" s="886"/>
      <c r="AC457" s="886"/>
      <c r="AD457" s="886"/>
      <c r="AE457" s="888"/>
      <c r="AF457" s="1126">
        <f>((TABULADOR!$D$67)*(GLOBAL!$Y457)/2)*2</f>
        <v>0</v>
      </c>
      <c r="AG457" s="886"/>
      <c r="AH457" s="886"/>
      <c r="AI457" s="886"/>
      <c r="AJ457" s="886"/>
      <c r="AK457" s="886"/>
      <c r="AL457" s="886"/>
      <c r="AM457" s="886"/>
      <c r="AN457" s="886"/>
      <c r="AO457" s="886"/>
      <c r="AP457" s="886"/>
      <c r="AQ457" s="886"/>
      <c r="AR457" s="886"/>
      <c r="AS457" s="886"/>
      <c r="AT457" s="886"/>
      <c r="AU457" s="886"/>
      <c r="AV457" s="886"/>
      <c r="AW457" s="886"/>
      <c r="AX457" s="886"/>
      <c r="AY457" s="886"/>
      <c r="AZ457" s="886"/>
      <c r="BA457" s="927"/>
      <c r="BD457" s="753">
        <f t="shared" si="306"/>
        <v>0</v>
      </c>
      <c r="BE457" s="753">
        <f t="shared" si="307"/>
        <v>0</v>
      </c>
      <c r="BF457" s="753">
        <f t="shared" si="308"/>
        <v>0</v>
      </c>
      <c r="BG457" s="753">
        <f t="shared" si="309"/>
        <v>0</v>
      </c>
      <c r="BH457" s="758">
        <f t="shared" si="310"/>
        <v>0</v>
      </c>
      <c r="BI457" s="753">
        <f t="shared" si="311"/>
        <v>0</v>
      </c>
      <c r="BJ457" s="753">
        <f t="shared" si="312"/>
        <v>0</v>
      </c>
      <c r="BK457" s="753">
        <f t="shared" si="313"/>
        <v>0</v>
      </c>
      <c r="BL457" s="753">
        <f t="shared" si="314"/>
        <v>0</v>
      </c>
      <c r="BM457" s="758">
        <f t="shared" si="315"/>
        <v>0</v>
      </c>
    </row>
    <row r="458" spans="1:65" s="759" customFormat="1" ht="21" customHeight="1">
      <c r="A458" s="924"/>
      <c r="B458" s="920"/>
      <c r="C458" s="1499"/>
      <c r="D458" s="1517"/>
      <c r="E458" s="924"/>
      <c r="F458" s="924"/>
      <c r="G458" s="924"/>
      <c r="H458" s="924"/>
      <c r="I458" s="920"/>
      <c r="J458" s="924"/>
      <c r="K458" s="1500"/>
      <c r="L458" s="1502"/>
      <c r="M458" s="1502"/>
      <c r="N458" s="924"/>
      <c r="O458" s="924"/>
      <c r="P458" s="924"/>
      <c r="Q458" s="924"/>
      <c r="R458" s="925"/>
      <c r="S458" s="903"/>
      <c r="T458" s="808"/>
      <c r="U458" s="903"/>
      <c r="V458" s="926"/>
      <c r="W458" s="926"/>
      <c r="X458" s="903"/>
      <c r="Y458" s="808"/>
      <c r="AA458" s="886"/>
      <c r="AB458" s="886"/>
      <c r="AC458" s="886"/>
      <c r="AD458" s="886"/>
      <c r="AE458" s="888"/>
      <c r="AF458" s="1126">
        <f>((TABULADOR!$D$67)*(GLOBAL!$Y458)/2)*2</f>
        <v>0</v>
      </c>
      <c r="AG458" s="886"/>
      <c r="AH458" s="886"/>
      <c r="AI458" s="886"/>
      <c r="AJ458" s="886"/>
      <c r="AK458" s="886"/>
      <c r="AL458" s="886"/>
      <c r="AM458" s="886"/>
      <c r="AN458" s="886"/>
      <c r="AO458" s="886"/>
      <c r="AP458" s="886"/>
      <c r="AQ458" s="886"/>
      <c r="AR458" s="886"/>
      <c r="AS458" s="886"/>
      <c r="AT458" s="886"/>
      <c r="AU458" s="886"/>
      <c r="AV458" s="886"/>
      <c r="AW458" s="886"/>
      <c r="AX458" s="886"/>
      <c r="AY458" s="886"/>
      <c r="AZ458" s="886"/>
      <c r="BA458" s="927"/>
      <c r="BD458" s="753">
        <f t="shared" si="306"/>
        <v>0</v>
      </c>
      <c r="BE458" s="753">
        <f t="shared" si="307"/>
        <v>0</v>
      </c>
      <c r="BF458" s="753">
        <f t="shared" si="308"/>
        <v>0</v>
      </c>
      <c r="BG458" s="753">
        <f t="shared" si="309"/>
        <v>0</v>
      </c>
      <c r="BH458" s="758">
        <f t="shared" si="310"/>
        <v>0</v>
      </c>
      <c r="BI458" s="753">
        <f t="shared" si="311"/>
        <v>0</v>
      </c>
      <c r="BJ458" s="753">
        <f t="shared" si="312"/>
        <v>0</v>
      </c>
      <c r="BK458" s="753">
        <f t="shared" si="313"/>
        <v>0</v>
      </c>
      <c r="BL458" s="753">
        <f t="shared" si="314"/>
        <v>0</v>
      </c>
      <c r="BM458" s="758">
        <f t="shared" si="315"/>
        <v>0</v>
      </c>
    </row>
    <row r="459" spans="1:65" s="759" customFormat="1" ht="21" customHeight="1">
      <c r="A459" s="924"/>
      <c r="B459" s="920"/>
      <c r="C459" s="1499"/>
      <c r="D459" s="1517"/>
      <c r="E459" s="924"/>
      <c r="F459" s="924"/>
      <c r="G459" s="924"/>
      <c r="H459" s="924"/>
      <c r="I459" s="920"/>
      <c r="J459" s="924"/>
      <c r="K459" s="1500"/>
      <c r="L459" s="1502"/>
      <c r="M459" s="1502"/>
      <c r="N459" s="924"/>
      <c r="O459" s="924"/>
      <c r="P459" s="924"/>
      <c r="Q459" s="924"/>
      <c r="R459" s="925"/>
      <c r="S459" s="903"/>
      <c r="T459" s="808"/>
      <c r="U459" s="903"/>
      <c r="V459" s="926"/>
      <c r="W459" s="926"/>
      <c r="X459" s="903"/>
      <c r="Y459" s="808"/>
      <c r="AA459" s="886"/>
      <c r="AB459" s="886"/>
      <c r="AC459" s="886"/>
      <c r="AD459" s="886"/>
      <c r="AE459" s="888"/>
      <c r="AF459" s="1126">
        <f>((TABULADOR!$D$67)*(GLOBAL!$Y459)/2)*2</f>
        <v>0</v>
      </c>
      <c r="AG459" s="886"/>
      <c r="AH459" s="886"/>
      <c r="AI459" s="886"/>
      <c r="AJ459" s="886"/>
      <c r="AK459" s="886"/>
      <c r="AL459" s="886"/>
      <c r="AM459" s="886"/>
      <c r="AN459" s="886"/>
      <c r="AO459" s="886"/>
      <c r="AP459" s="886"/>
      <c r="AQ459" s="886"/>
      <c r="AR459" s="886"/>
      <c r="AS459" s="886"/>
      <c r="AT459" s="886"/>
      <c r="AU459" s="886"/>
      <c r="AV459" s="886"/>
      <c r="AW459" s="886"/>
      <c r="AX459" s="886"/>
      <c r="AY459" s="886"/>
      <c r="AZ459" s="886"/>
      <c r="BA459" s="927"/>
      <c r="BD459" s="753">
        <f t="shared" si="306"/>
        <v>0</v>
      </c>
      <c r="BE459" s="753">
        <f t="shared" si="307"/>
        <v>0</v>
      </c>
      <c r="BF459" s="753">
        <f t="shared" si="308"/>
        <v>0</v>
      </c>
      <c r="BG459" s="753">
        <f t="shared" si="309"/>
        <v>0</v>
      </c>
      <c r="BH459" s="758">
        <f t="shared" si="310"/>
        <v>0</v>
      </c>
      <c r="BI459" s="753">
        <f t="shared" si="311"/>
        <v>0</v>
      </c>
      <c r="BJ459" s="753">
        <f t="shared" si="312"/>
        <v>0</v>
      </c>
      <c r="BK459" s="753">
        <f t="shared" si="313"/>
        <v>0</v>
      </c>
      <c r="BL459" s="753">
        <f t="shared" si="314"/>
        <v>0</v>
      </c>
      <c r="BM459" s="758">
        <f t="shared" si="315"/>
        <v>0</v>
      </c>
    </row>
    <row r="460" spans="1:65" s="759" customFormat="1" ht="21" customHeight="1">
      <c r="A460" s="924"/>
      <c r="B460" s="920"/>
      <c r="C460" s="1499"/>
      <c r="D460" s="1517"/>
      <c r="E460" s="924"/>
      <c r="F460" s="924"/>
      <c r="G460" s="924"/>
      <c r="H460" s="924"/>
      <c r="I460" s="920"/>
      <c r="J460" s="924"/>
      <c r="K460" s="1500"/>
      <c r="L460" s="1502"/>
      <c r="M460" s="1502"/>
      <c r="N460" s="924"/>
      <c r="O460" s="924"/>
      <c r="P460" s="924"/>
      <c r="Q460" s="924"/>
      <c r="R460" s="925"/>
      <c r="S460" s="903"/>
      <c r="T460" s="808"/>
      <c r="U460" s="903"/>
      <c r="V460" s="926"/>
      <c r="W460" s="926"/>
      <c r="X460" s="903"/>
      <c r="Y460" s="808"/>
      <c r="AA460" s="886"/>
      <c r="AB460" s="886"/>
      <c r="AC460" s="886"/>
      <c r="AD460" s="886"/>
      <c r="AE460" s="888"/>
      <c r="AF460" s="1126">
        <f>((TABULADOR!$D$67)*(GLOBAL!$Y460)/2)*2</f>
        <v>0</v>
      </c>
      <c r="AG460" s="886"/>
      <c r="AH460" s="886"/>
      <c r="AI460" s="886"/>
      <c r="AJ460" s="886"/>
      <c r="AK460" s="886"/>
      <c r="AL460" s="886"/>
      <c r="AM460" s="886"/>
      <c r="AN460" s="886"/>
      <c r="AO460" s="886"/>
      <c r="AP460" s="886"/>
      <c r="AQ460" s="886"/>
      <c r="AR460" s="886"/>
      <c r="AS460" s="886"/>
      <c r="AT460" s="886"/>
      <c r="AU460" s="886"/>
      <c r="AV460" s="886"/>
      <c r="AW460" s="886"/>
      <c r="AX460" s="886"/>
      <c r="AY460" s="886"/>
      <c r="AZ460" s="886"/>
      <c r="BA460" s="927"/>
      <c r="BD460" s="753">
        <f t="shared" si="306"/>
        <v>0</v>
      </c>
      <c r="BE460" s="753">
        <f t="shared" si="307"/>
        <v>0</v>
      </c>
      <c r="BF460" s="753">
        <f t="shared" si="308"/>
        <v>0</v>
      </c>
      <c r="BG460" s="753">
        <f t="shared" si="309"/>
        <v>0</v>
      </c>
      <c r="BH460" s="758">
        <f t="shared" si="310"/>
        <v>0</v>
      </c>
      <c r="BI460" s="753">
        <f t="shared" si="311"/>
        <v>0</v>
      </c>
      <c r="BJ460" s="753">
        <f t="shared" si="312"/>
        <v>0</v>
      </c>
      <c r="BK460" s="753">
        <f t="shared" si="313"/>
        <v>0</v>
      </c>
      <c r="BL460" s="753">
        <f t="shared" si="314"/>
        <v>0</v>
      </c>
      <c r="BM460" s="758">
        <f t="shared" si="315"/>
        <v>0</v>
      </c>
    </row>
    <row r="461" spans="1:65" s="759" customFormat="1" ht="21" customHeight="1">
      <c r="A461" s="924"/>
      <c r="B461" s="920"/>
      <c r="C461" s="1499"/>
      <c r="D461" s="1517"/>
      <c r="E461" s="924"/>
      <c r="F461" s="924"/>
      <c r="G461" s="924"/>
      <c r="H461" s="924"/>
      <c r="I461" s="920"/>
      <c r="J461" s="924"/>
      <c r="K461" s="1500"/>
      <c r="L461" s="1502"/>
      <c r="M461" s="1502"/>
      <c r="N461" s="924"/>
      <c r="O461" s="924"/>
      <c r="P461" s="924"/>
      <c r="Q461" s="924"/>
      <c r="R461" s="925"/>
      <c r="S461" s="903"/>
      <c r="T461" s="808"/>
      <c r="U461" s="903"/>
      <c r="V461" s="926"/>
      <c r="W461" s="926"/>
      <c r="X461" s="903"/>
      <c r="Y461" s="808"/>
      <c r="AA461" s="886"/>
      <c r="AB461" s="886"/>
      <c r="AC461" s="886"/>
      <c r="AD461" s="886"/>
      <c r="AE461" s="888"/>
      <c r="AF461" s="1126">
        <f>((TABULADOR!$D$67)*(GLOBAL!$Y461)/2)*2</f>
        <v>0</v>
      </c>
      <c r="AG461" s="886"/>
      <c r="AH461" s="886"/>
      <c r="AI461" s="886"/>
      <c r="AJ461" s="886"/>
      <c r="AK461" s="886"/>
      <c r="AL461" s="886"/>
      <c r="AM461" s="886"/>
      <c r="AN461" s="886"/>
      <c r="AO461" s="886"/>
      <c r="AP461" s="886"/>
      <c r="AQ461" s="886"/>
      <c r="AR461" s="886"/>
      <c r="AS461" s="886"/>
      <c r="AT461" s="886"/>
      <c r="AU461" s="886"/>
      <c r="AV461" s="886"/>
      <c r="AW461" s="886"/>
      <c r="AX461" s="886"/>
      <c r="AY461" s="886"/>
      <c r="AZ461" s="886"/>
      <c r="BA461" s="927"/>
      <c r="BD461" s="753">
        <f t="shared" si="306"/>
        <v>0</v>
      </c>
      <c r="BE461" s="753">
        <f t="shared" si="307"/>
        <v>0</v>
      </c>
      <c r="BF461" s="753">
        <f t="shared" si="308"/>
        <v>0</v>
      </c>
      <c r="BG461" s="753">
        <f t="shared" si="309"/>
        <v>0</v>
      </c>
      <c r="BH461" s="758">
        <f t="shared" si="310"/>
        <v>0</v>
      </c>
      <c r="BI461" s="753">
        <f t="shared" si="311"/>
        <v>0</v>
      </c>
      <c r="BJ461" s="753">
        <f t="shared" si="312"/>
        <v>0</v>
      </c>
      <c r="BK461" s="753">
        <f t="shared" si="313"/>
        <v>0</v>
      </c>
      <c r="BL461" s="753">
        <f t="shared" si="314"/>
        <v>0</v>
      </c>
      <c r="BM461" s="758">
        <f t="shared" si="315"/>
        <v>0</v>
      </c>
    </row>
    <row r="462" spans="1:65" s="759" customFormat="1" ht="21" customHeight="1">
      <c r="A462" s="924"/>
      <c r="B462" s="920"/>
      <c r="C462" s="1499"/>
      <c r="D462" s="1517"/>
      <c r="E462" s="924"/>
      <c r="F462" s="924"/>
      <c r="G462" s="924"/>
      <c r="H462" s="924"/>
      <c r="I462" s="920"/>
      <c r="J462" s="924"/>
      <c r="K462" s="1500"/>
      <c r="L462" s="1502"/>
      <c r="M462" s="1502"/>
      <c r="N462" s="924"/>
      <c r="O462" s="924"/>
      <c r="P462" s="924"/>
      <c r="Q462" s="924"/>
      <c r="R462" s="925"/>
      <c r="S462" s="903"/>
      <c r="T462" s="808"/>
      <c r="U462" s="903"/>
      <c r="V462" s="926"/>
      <c r="W462" s="926"/>
      <c r="X462" s="903"/>
      <c r="Y462" s="808"/>
      <c r="AA462" s="886"/>
      <c r="AB462" s="886"/>
      <c r="AC462" s="886"/>
      <c r="AD462" s="886"/>
      <c r="AE462" s="888"/>
      <c r="AF462" s="1126">
        <f>((TABULADOR!$D$67)*(GLOBAL!$Y462)/2)*2</f>
        <v>0</v>
      </c>
      <c r="AG462" s="886"/>
      <c r="AH462" s="886"/>
      <c r="AI462" s="886"/>
      <c r="AJ462" s="886"/>
      <c r="AK462" s="886"/>
      <c r="AL462" s="886"/>
      <c r="AM462" s="886"/>
      <c r="AN462" s="886"/>
      <c r="AO462" s="886"/>
      <c r="AP462" s="886"/>
      <c r="AQ462" s="886"/>
      <c r="AR462" s="886"/>
      <c r="AS462" s="886"/>
      <c r="AT462" s="886"/>
      <c r="AU462" s="886"/>
      <c r="AV462" s="886"/>
      <c r="AW462" s="886"/>
      <c r="AX462" s="886"/>
      <c r="AY462" s="886"/>
      <c r="AZ462" s="886"/>
      <c r="BA462" s="927"/>
      <c r="BD462" s="753">
        <f t="shared" si="306"/>
        <v>0</v>
      </c>
      <c r="BE462" s="753">
        <f t="shared" si="307"/>
        <v>0</v>
      </c>
      <c r="BF462" s="753">
        <f t="shared" si="308"/>
        <v>0</v>
      </c>
      <c r="BG462" s="753">
        <f t="shared" si="309"/>
        <v>0</v>
      </c>
      <c r="BH462" s="758">
        <f t="shared" si="310"/>
        <v>0</v>
      </c>
      <c r="BI462" s="753">
        <f t="shared" si="311"/>
        <v>0</v>
      </c>
      <c r="BJ462" s="753">
        <f t="shared" si="312"/>
        <v>0</v>
      </c>
      <c r="BK462" s="753">
        <f t="shared" si="313"/>
        <v>0</v>
      </c>
      <c r="BL462" s="753">
        <f t="shared" si="314"/>
        <v>0</v>
      </c>
      <c r="BM462" s="758">
        <f t="shared" si="315"/>
        <v>0</v>
      </c>
    </row>
    <row r="463" spans="1:65" s="759" customFormat="1" ht="21" customHeight="1">
      <c r="A463" s="924"/>
      <c r="B463" s="920"/>
      <c r="C463" s="1499"/>
      <c r="D463" s="1517"/>
      <c r="E463" s="924"/>
      <c r="F463" s="924"/>
      <c r="G463" s="924"/>
      <c r="H463" s="924"/>
      <c r="I463" s="920"/>
      <c r="J463" s="924"/>
      <c r="K463" s="1500"/>
      <c r="L463" s="1502"/>
      <c r="M463" s="1502"/>
      <c r="N463" s="924"/>
      <c r="O463" s="924"/>
      <c r="P463" s="924"/>
      <c r="Q463" s="924"/>
      <c r="R463" s="925"/>
      <c r="S463" s="903"/>
      <c r="T463" s="808"/>
      <c r="U463" s="903"/>
      <c r="V463" s="926"/>
      <c r="W463" s="926"/>
      <c r="X463" s="903"/>
      <c r="Y463" s="808"/>
      <c r="AA463" s="886"/>
      <c r="AB463" s="886"/>
      <c r="AC463" s="886"/>
      <c r="AD463" s="886"/>
      <c r="AE463" s="888"/>
      <c r="AF463" s="1126">
        <f>((TABULADOR!$D$67)*(GLOBAL!$Y463)/2)*2</f>
        <v>0</v>
      </c>
      <c r="AG463" s="886"/>
      <c r="AH463" s="886"/>
      <c r="AI463" s="886"/>
      <c r="AJ463" s="886"/>
      <c r="AK463" s="886"/>
      <c r="AL463" s="886"/>
      <c r="AM463" s="886"/>
      <c r="AN463" s="886"/>
      <c r="AO463" s="886"/>
      <c r="AP463" s="886"/>
      <c r="AQ463" s="886"/>
      <c r="AR463" s="886"/>
      <c r="AS463" s="886"/>
      <c r="AT463" s="886"/>
      <c r="AU463" s="886"/>
      <c r="AV463" s="886"/>
      <c r="AW463" s="886"/>
      <c r="AX463" s="886"/>
      <c r="AY463" s="886"/>
      <c r="AZ463" s="886"/>
      <c r="BA463" s="927"/>
      <c r="BD463" s="753">
        <f t="shared" si="306"/>
        <v>0</v>
      </c>
      <c r="BE463" s="753">
        <f t="shared" si="307"/>
        <v>0</v>
      </c>
      <c r="BF463" s="753">
        <f t="shared" si="308"/>
        <v>0</v>
      </c>
      <c r="BG463" s="753">
        <f t="shared" si="309"/>
        <v>0</v>
      </c>
      <c r="BH463" s="758">
        <f t="shared" si="310"/>
        <v>0</v>
      </c>
      <c r="BI463" s="753">
        <f t="shared" si="311"/>
        <v>0</v>
      </c>
      <c r="BJ463" s="753">
        <f t="shared" si="312"/>
        <v>0</v>
      </c>
      <c r="BK463" s="753">
        <f t="shared" si="313"/>
        <v>0</v>
      </c>
      <c r="BL463" s="753">
        <f t="shared" si="314"/>
        <v>0</v>
      </c>
      <c r="BM463" s="758">
        <f t="shared" si="315"/>
        <v>0</v>
      </c>
    </row>
    <row r="464" spans="1:65" s="759" customFormat="1" ht="21" customHeight="1">
      <c r="A464" s="924"/>
      <c r="B464" s="920"/>
      <c r="C464" s="1499"/>
      <c r="D464" s="1517"/>
      <c r="E464" s="924"/>
      <c r="F464" s="924"/>
      <c r="G464" s="924"/>
      <c r="H464" s="924"/>
      <c r="I464" s="920"/>
      <c r="J464" s="924"/>
      <c r="K464" s="1500"/>
      <c r="L464" s="1502"/>
      <c r="M464" s="1502"/>
      <c r="N464" s="924"/>
      <c r="O464" s="924"/>
      <c r="P464" s="924"/>
      <c r="Q464" s="924"/>
      <c r="R464" s="925"/>
      <c r="S464" s="903"/>
      <c r="T464" s="808"/>
      <c r="U464" s="903"/>
      <c r="V464" s="926"/>
      <c r="W464" s="926"/>
      <c r="X464" s="903"/>
      <c r="Y464" s="808"/>
      <c r="AA464" s="886"/>
      <c r="AB464" s="886"/>
      <c r="AC464" s="886"/>
      <c r="AD464" s="886"/>
      <c r="AE464" s="888"/>
      <c r="AF464" s="1126">
        <f>((TABULADOR!$D$67)*(GLOBAL!$Y464)/2)*2</f>
        <v>0</v>
      </c>
      <c r="AG464" s="886"/>
      <c r="AH464" s="886"/>
      <c r="AI464" s="886"/>
      <c r="AJ464" s="886"/>
      <c r="AK464" s="886"/>
      <c r="AL464" s="886"/>
      <c r="AM464" s="886"/>
      <c r="AN464" s="886"/>
      <c r="AO464" s="886"/>
      <c r="AP464" s="886"/>
      <c r="AQ464" s="886"/>
      <c r="AR464" s="886"/>
      <c r="AS464" s="886"/>
      <c r="AT464" s="886"/>
      <c r="AU464" s="886"/>
      <c r="AV464" s="886"/>
      <c r="AW464" s="886"/>
      <c r="AX464" s="886"/>
      <c r="AY464" s="886"/>
      <c r="AZ464" s="886"/>
      <c r="BA464" s="927"/>
      <c r="BD464" s="753">
        <f t="shared" si="306"/>
        <v>0</v>
      </c>
      <c r="BE464" s="753">
        <f t="shared" si="307"/>
        <v>0</v>
      </c>
      <c r="BF464" s="753">
        <f t="shared" si="308"/>
        <v>0</v>
      </c>
      <c r="BG464" s="753">
        <f t="shared" si="309"/>
        <v>0</v>
      </c>
      <c r="BH464" s="758">
        <f t="shared" si="310"/>
        <v>0</v>
      </c>
      <c r="BI464" s="753">
        <f t="shared" si="311"/>
        <v>0</v>
      </c>
      <c r="BJ464" s="753">
        <f t="shared" si="312"/>
        <v>0</v>
      </c>
      <c r="BK464" s="753">
        <f t="shared" si="313"/>
        <v>0</v>
      </c>
      <c r="BL464" s="753">
        <f t="shared" si="314"/>
        <v>0</v>
      </c>
      <c r="BM464" s="758">
        <f t="shared" si="315"/>
        <v>0</v>
      </c>
    </row>
    <row r="465" spans="1:65" s="759" customFormat="1" ht="21" customHeight="1">
      <c r="A465" s="924"/>
      <c r="B465" s="920"/>
      <c r="C465" s="1499"/>
      <c r="D465" s="1517"/>
      <c r="E465" s="924"/>
      <c r="F465" s="924"/>
      <c r="G465" s="924"/>
      <c r="H465" s="924"/>
      <c r="I465" s="920"/>
      <c r="J465" s="924"/>
      <c r="K465" s="1500"/>
      <c r="L465" s="1502"/>
      <c r="M465" s="1502"/>
      <c r="N465" s="924"/>
      <c r="O465" s="924"/>
      <c r="P465" s="924"/>
      <c r="Q465" s="924"/>
      <c r="R465" s="925"/>
      <c r="S465" s="903"/>
      <c r="T465" s="808"/>
      <c r="U465" s="903"/>
      <c r="V465" s="926"/>
      <c r="W465" s="926"/>
      <c r="X465" s="903"/>
      <c r="Y465" s="808"/>
      <c r="AA465" s="886"/>
      <c r="AB465" s="886"/>
      <c r="AC465" s="886"/>
      <c r="AD465" s="886"/>
      <c r="AE465" s="888"/>
      <c r="AF465" s="1126">
        <f>((TABULADOR!$D$67)*(GLOBAL!$Y465)/2)*2</f>
        <v>0</v>
      </c>
      <c r="AG465" s="886"/>
      <c r="AH465" s="886"/>
      <c r="AI465" s="886"/>
      <c r="AJ465" s="886"/>
      <c r="AK465" s="886"/>
      <c r="AL465" s="886"/>
      <c r="AM465" s="886"/>
      <c r="AN465" s="886"/>
      <c r="AO465" s="886"/>
      <c r="AP465" s="886"/>
      <c r="AQ465" s="886"/>
      <c r="AR465" s="886"/>
      <c r="AS465" s="886"/>
      <c r="AT465" s="886"/>
      <c r="AU465" s="886"/>
      <c r="AV465" s="886"/>
      <c r="AW465" s="886"/>
      <c r="AX465" s="886"/>
      <c r="AY465" s="886"/>
      <c r="AZ465" s="886"/>
      <c r="BA465" s="927"/>
      <c r="BD465" s="753">
        <f t="shared" si="306"/>
        <v>0</v>
      </c>
      <c r="BE465" s="753">
        <f t="shared" si="307"/>
        <v>0</v>
      </c>
      <c r="BF465" s="753">
        <f t="shared" si="308"/>
        <v>0</v>
      </c>
      <c r="BG465" s="753">
        <f t="shared" si="309"/>
        <v>0</v>
      </c>
      <c r="BH465" s="758">
        <f t="shared" si="310"/>
        <v>0</v>
      </c>
      <c r="BI465" s="753">
        <f t="shared" si="311"/>
        <v>0</v>
      </c>
      <c r="BJ465" s="753">
        <f t="shared" si="312"/>
        <v>0</v>
      </c>
      <c r="BK465" s="753">
        <f t="shared" si="313"/>
        <v>0</v>
      </c>
      <c r="BL465" s="753">
        <f t="shared" si="314"/>
        <v>0</v>
      </c>
      <c r="BM465" s="758">
        <f t="shared" si="315"/>
        <v>0</v>
      </c>
    </row>
    <row r="466" spans="1:65" s="759" customFormat="1" ht="21" customHeight="1">
      <c r="A466" s="924"/>
      <c r="B466" s="920"/>
      <c r="C466" s="1499"/>
      <c r="D466" s="1517"/>
      <c r="E466" s="924"/>
      <c r="F466" s="924"/>
      <c r="G466" s="924"/>
      <c r="H466" s="924"/>
      <c r="I466" s="920"/>
      <c r="J466" s="924"/>
      <c r="K466" s="1500"/>
      <c r="L466" s="1502"/>
      <c r="M466" s="1502"/>
      <c r="N466" s="924"/>
      <c r="O466" s="924"/>
      <c r="P466" s="924"/>
      <c r="Q466" s="924"/>
      <c r="R466" s="925"/>
      <c r="S466" s="903"/>
      <c r="T466" s="808"/>
      <c r="U466" s="903"/>
      <c r="V466" s="926"/>
      <c r="W466" s="926"/>
      <c r="X466" s="903"/>
      <c r="Y466" s="808"/>
      <c r="AA466" s="886"/>
      <c r="AB466" s="886"/>
      <c r="AC466" s="886"/>
      <c r="AD466" s="886"/>
      <c r="AE466" s="888"/>
      <c r="AF466" s="1126">
        <f>((TABULADOR!$D$67)*(GLOBAL!$Y466)/2)*2</f>
        <v>0</v>
      </c>
      <c r="AG466" s="886"/>
      <c r="AH466" s="886"/>
      <c r="AI466" s="886"/>
      <c r="AJ466" s="886"/>
      <c r="AK466" s="886"/>
      <c r="AL466" s="886"/>
      <c r="AM466" s="886"/>
      <c r="AN466" s="886"/>
      <c r="AO466" s="886"/>
      <c r="AP466" s="886"/>
      <c r="AQ466" s="886"/>
      <c r="AR466" s="886"/>
      <c r="AS466" s="886"/>
      <c r="AT466" s="886"/>
      <c r="AU466" s="886"/>
      <c r="AV466" s="886"/>
      <c r="AW466" s="886"/>
      <c r="AX466" s="886"/>
      <c r="AY466" s="886"/>
      <c r="AZ466" s="886"/>
      <c r="BA466" s="927"/>
      <c r="BD466" s="753">
        <f t="shared" si="306"/>
        <v>0</v>
      </c>
      <c r="BE466" s="753">
        <f t="shared" si="307"/>
        <v>0</v>
      </c>
      <c r="BF466" s="753">
        <f t="shared" si="308"/>
        <v>0</v>
      </c>
      <c r="BG466" s="753">
        <f t="shared" si="309"/>
        <v>0</v>
      </c>
      <c r="BH466" s="758">
        <f t="shared" si="310"/>
        <v>0</v>
      </c>
      <c r="BI466" s="753">
        <f t="shared" si="311"/>
        <v>0</v>
      </c>
      <c r="BJ466" s="753">
        <f t="shared" si="312"/>
        <v>0</v>
      </c>
      <c r="BK466" s="753">
        <f t="shared" si="313"/>
        <v>0</v>
      </c>
      <c r="BL466" s="753">
        <f t="shared" si="314"/>
        <v>0</v>
      </c>
      <c r="BM466" s="758">
        <f t="shared" si="315"/>
        <v>0</v>
      </c>
    </row>
    <row r="467" spans="1:65" s="759" customFormat="1" ht="21" customHeight="1">
      <c r="A467" s="924"/>
      <c r="B467" s="920"/>
      <c r="C467" s="1499"/>
      <c r="D467" s="1517"/>
      <c r="E467" s="924"/>
      <c r="F467" s="924"/>
      <c r="G467" s="924"/>
      <c r="H467" s="924"/>
      <c r="I467" s="920"/>
      <c r="J467" s="924"/>
      <c r="K467" s="1500"/>
      <c r="L467" s="1502"/>
      <c r="M467" s="1502"/>
      <c r="N467" s="924"/>
      <c r="O467" s="924"/>
      <c r="P467" s="924"/>
      <c r="Q467" s="924"/>
      <c r="R467" s="925"/>
      <c r="S467" s="903"/>
      <c r="T467" s="808"/>
      <c r="U467" s="903"/>
      <c r="V467" s="926"/>
      <c r="W467" s="926"/>
      <c r="X467" s="903"/>
      <c r="Y467" s="808"/>
      <c r="AA467" s="886"/>
      <c r="AB467" s="886"/>
      <c r="AC467" s="886"/>
      <c r="AD467" s="886"/>
      <c r="AE467" s="888"/>
      <c r="AF467" s="1126">
        <f>((TABULADOR!$D$67)*(GLOBAL!$Y467)/2)*2</f>
        <v>0</v>
      </c>
      <c r="AG467" s="886"/>
      <c r="AH467" s="886"/>
      <c r="AI467" s="886"/>
      <c r="AJ467" s="886"/>
      <c r="AK467" s="886"/>
      <c r="AL467" s="886"/>
      <c r="AM467" s="886"/>
      <c r="AN467" s="886"/>
      <c r="AO467" s="886"/>
      <c r="AP467" s="886"/>
      <c r="AQ467" s="886"/>
      <c r="AR467" s="886"/>
      <c r="AS467" s="886"/>
      <c r="AT467" s="886"/>
      <c r="AU467" s="886"/>
      <c r="AV467" s="886"/>
      <c r="AW467" s="886"/>
      <c r="AX467" s="886"/>
      <c r="AY467" s="886"/>
      <c r="AZ467" s="886"/>
      <c r="BA467" s="927"/>
      <c r="BD467" s="753">
        <f t="shared" si="306"/>
        <v>0</v>
      </c>
      <c r="BE467" s="753">
        <f t="shared" si="307"/>
        <v>0</v>
      </c>
      <c r="BF467" s="753">
        <f t="shared" si="308"/>
        <v>0</v>
      </c>
      <c r="BG467" s="753">
        <f t="shared" si="309"/>
        <v>0</v>
      </c>
      <c r="BH467" s="758">
        <f t="shared" si="310"/>
        <v>0</v>
      </c>
      <c r="BI467" s="753">
        <f t="shared" si="311"/>
        <v>0</v>
      </c>
      <c r="BJ467" s="753">
        <f t="shared" si="312"/>
        <v>0</v>
      </c>
      <c r="BK467" s="753">
        <f t="shared" si="313"/>
        <v>0</v>
      </c>
      <c r="BL467" s="753">
        <f t="shared" si="314"/>
        <v>0</v>
      </c>
      <c r="BM467" s="758">
        <f t="shared" si="315"/>
        <v>0</v>
      </c>
    </row>
    <row r="468" spans="1:65" s="759" customFormat="1" ht="21" customHeight="1">
      <c r="A468" s="924"/>
      <c r="B468" s="920"/>
      <c r="C468" s="1499"/>
      <c r="D468" s="1517"/>
      <c r="E468" s="924"/>
      <c r="F468" s="924"/>
      <c r="G468" s="924"/>
      <c r="H468" s="924"/>
      <c r="I468" s="920"/>
      <c r="J468" s="924"/>
      <c r="K468" s="1500"/>
      <c r="L468" s="1502"/>
      <c r="M468" s="1502"/>
      <c r="N468" s="924"/>
      <c r="O468" s="924"/>
      <c r="P468" s="924"/>
      <c r="Q468" s="924"/>
      <c r="R468" s="925"/>
      <c r="S468" s="903"/>
      <c r="T468" s="808"/>
      <c r="U468" s="903"/>
      <c r="V468" s="926"/>
      <c r="W468" s="926"/>
      <c r="X468" s="903"/>
      <c r="Y468" s="808"/>
      <c r="AA468" s="886"/>
      <c r="AB468" s="886"/>
      <c r="AC468" s="886"/>
      <c r="AD468" s="886"/>
      <c r="AE468" s="888"/>
      <c r="AF468" s="1126">
        <f>((TABULADOR!$D$67)*(GLOBAL!$Y468)/2)*2</f>
        <v>0</v>
      </c>
      <c r="AG468" s="886"/>
      <c r="AH468" s="886"/>
      <c r="AI468" s="886"/>
      <c r="AJ468" s="886"/>
      <c r="AK468" s="886"/>
      <c r="AL468" s="886"/>
      <c r="AM468" s="886"/>
      <c r="AN468" s="886"/>
      <c r="AO468" s="886"/>
      <c r="AP468" s="886"/>
      <c r="AQ468" s="886"/>
      <c r="AR468" s="886"/>
      <c r="AS468" s="886"/>
      <c r="AT468" s="886"/>
      <c r="AU468" s="886"/>
      <c r="AV468" s="886"/>
      <c r="AW468" s="886"/>
      <c r="AX468" s="886"/>
      <c r="AY468" s="886"/>
      <c r="AZ468" s="886"/>
      <c r="BA468" s="927"/>
      <c r="BD468" s="753">
        <f t="shared" si="306"/>
        <v>0</v>
      </c>
      <c r="BE468" s="753">
        <f t="shared" si="307"/>
        <v>0</v>
      </c>
      <c r="BF468" s="753">
        <f t="shared" si="308"/>
        <v>0</v>
      </c>
      <c r="BG468" s="753">
        <f t="shared" si="309"/>
        <v>0</v>
      </c>
      <c r="BH468" s="758">
        <f t="shared" si="310"/>
        <v>0</v>
      </c>
      <c r="BI468" s="753">
        <f t="shared" si="311"/>
        <v>0</v>
      </c>
      <c r="BJ468" s="753">
        <f t="shared" si="312"/>
        <v>0</v>
      </c>
      <c r="BK468" s="753">
        <f t="shared" si="313"/>
        <v>0</v>
      </c>
      <c r="BL468" s="753">
        <f t="shared" si="314"/>
        <v>0</v>
      </c>
      <c r="BM468" s="758">
        <f t="shared" si="315"/>
        <v>0</v>
      </c>
    </row>
    <row r="469" spans="1:65" s="759" customFormat="1" ht="21" customHeight="1">
      <c r="A469" s="924"/>
      <c r="B469" s="920"/>
      <c r="C469" s="1499"/>
      <c r="D469" s="1517"/>
      <c r="E469" s="924"/>
      <c r="F469" s="924"/>
      <c r="G469" s="924"/>
      <c r="H469" s="924"/>
      <c r="I469" s="920"/>
      <c r="J469" s="924"/>
      <c r="K469" s="1500"/>
      <c r="L469" s="1502"/>
      <c r="M469" s="1502"/>
      <c r="N469" s="924"/>
      <c r="O469" s="924"/>
      <c r="P469" s="924"/>
      <c r="Q469" s="924"/>
      <c r="R469" s="925"/>
      <c r="S469" s="903"/>
      <c r="T469" s="808"/>
      <c r="U469" s="903"/>
      <c r="V469" s="926"/>
      <c r="W469" s="926"/>
      <c r="X469" s="903"/>
      <c r="Y469" s="808"/>
      <c r="AA469" s="886"/>
      <c r="AB469" s="886"/>
      <c r="AC469" s="886"/>
      <c r="AD469" s="886"/>
      <c r="AE469" s="888"/>
      <c r="AF469" s="1126">
        <f>((TABULADOR!$D$67)*(GLOBAL!$Y469)/2)*2</f>
        <v>0</v>
      </c>
      <c r="AG469" s="886"/>
      <c r="AH469" s="886"/>
      <c r="AI469" s="886"/>
      <c r="AJ469" s="886"/>
      <c r="AK469" s="886"/>
      <c r="AL469" s="886"/>
      <c r="AM469" s="886"/>
      <c r="AN469" s="886"/>
      <c r="AO469" s="886"/>
      <c r="AP469" s="886"/>
      <c r="AQ469" s="886"/>
      <c r="AR469" s="886"/>
      <c r="AS469" s="886"/>
      <c r="AT469" s="886"/>
      <c r="AU469" s="886"/>
      <c r="AV469" s="886"/>
      <c r="AW469" s="886"/>
      <c r="AX469" s="886"/>
      <c r="AY469" s="886"/>
      <c r="AZ469" s="886"/>
      <c r="BA469" s="927"/>
      <c r="BD469" s="753">
        <f t="shared" si="306"/>
        <v>0</v>
      </c>
      <c r="BE469" s="753">
        <f t="shared" si="307"/>
        <v>0</v>
      </c>
      <c r="BF469" s="753">
        <f t="shared" si="308"/>
        <v>0</v>
      </c>
      <c r="BG469" s="753">
        <f t="shared" si="309"/>
        <v>0</v>
      </c>
      <c r="BH469" s="758">
        <f t="shared" si="310"/>
        <v>0</v>
      </c>
      <c r="BI469" s="753">
        <f t="shared" si="311"/>
        <v>0</v>
      </c>
      <c r="BJ469" s="753">
        <f t="shared" si="312"/>
        <v>0</v>
      </c>
      <c r="BK469" s="753">
        <f t="shared" si="313"/>
        <v>0</v>
      </c>
      <c r="BL469" s="753">
        <f t="shared" si="314"/>
        <v>0</v>
      </c>
      <c r="BM469" s="758">
        <f t="shared" si="315"/>
        <v>0</v>
      </c>
    </row>
    <row r="470" spans="1:65" s="759" customFormat="1" ht="21" customHeight="1">
      <c r="A470" s="924"/>
      <c r="B470" s="920"/>
      <c r="C470" s="1499"/>
      <c r="D470" s="1517"/>
      <c r="E470" s="924"/>
      <c r="F470" s="924"/>
      <c r="G470" s="924"/>
      <c r="H470" s="924"/>
      <c r="I470" s="920"/>
      <c r="J470" s="924"/>
      <c r="K470" s="1500"/>
      <c r="L470" s="1502"/>
      <c r="M470" s="1502"/>
      <c r="N470" s="924"/>
      <c r="O470" s="924"/>
      <c r="P470" s="924"/>
      <c r="Q470" s="924"/>
      <c r="R470" s="925"/>
      <c r="S470" s="903"/>
      <c r="T470" s="808"/>
      <c r="U470" s="903"/>
      <c r="V470" s="926"/>
      <c r="W470" s="926"/>
      <c r="X470" s="903"/>
      <c r="Y470" s="808"/>
      <c r="AA470" s="886"/>
      <c r="AB470" s="886"/>
      <c r="AC470" s="886"/>
      <c r="AD470" s="886"/>
      <c r="AE470" s="888"/>
      <c r="AF470" s="1126">
        <f>((TABULADOR!$D$67)*(GLOBAL!$Y470)/2)*2</f>
        <v>0</v>
      </c>
      <c r="AG470" s="886"/>
      <c r="AH470" s="886"/>
      <c r="AI470" s="886"/>
      <c r="AJ470" s="886"/>
      <c r="AK470" s="886"/>
      <c r="AL470" s="886"/>
      <c r="AM470" s="886"/>
      <c r="AN470" s="886"/>
      <c r="AO470" s="886"/>
      <c r="AP470" s="886"/>
      <c r="AQ470" s="886"/>
      <c r="AR470" s="886"/>
      <c r="AS470" s="886"/>
      <c r="AT470" s="886"/>
      <c r="AU470" s="886"/>
      <c r="AV470" s="886"/>
      <c r="AW470" s="886"/>
      <c r="AX470" s="886"/>
      <c r="AY470" s="886"/>
      <c r="AZ470" s="886"/>
      <c r="BA470" s="927"/>
      <c r="BD470" s="753">
        <f t="shared" si="306"/>
        <v>0</v>
      </c>
      <c r="BE470" s="753">
        <f t="shared" si="307"/>
        <v>0</v>
      </c>
      <c r="BF470" s="753">
        <f t="shared" si="308"/>
        <v>0</v>
      </c>
      <c r="BG470" s="753">
        <f t="shared" si="309"/>
        <v>0</v>
      </c>
      <c r="BH470" s="758">
        <f t="shared" si="310"/>
        <v>0</v>
      </c>
      <c r="BI470" s="753">
        <f t="shared" si="311"/>
        <v>0</v>
      </c>
      <c r="BJ470" s="753">
        <f t="shared" si="312"/>
        <v>0</v>
      </c>
      <c r="BK470" s="753">
        <f t="shared" si="313"/>
        <v>0</v>
      </c>
      <c r="BL470" s="753">
        <f t="shared" si="314"/>
        <v>0</v>
      </c>
      <c r="BM470" s="758">
        <f t="shared" si="315"/>
        <v>0</v>
      </c>
    </row>
    <row r="471" spans="1:65" s="759" customFormat="1" ht="21" customHeight="1">
      <c r="A471" s="924"/>
      <c r="B471" s="920"/>
      <c r="C471" s="1499"/>
      <c r="D471" s="1517"/>
      <c r="E471" s="924"/>
      <c r="F471" s="924"/>
      <c r="G471" s="924"/>
      <c r="H471" s="924"/>
      <c r="I471" s="920"/>
      <c r="J471" s="924"/>
      <c r="K471" s="1500"/>
      <c r="L471" s="1502"/>
      <c r="M471" s="1502"/>
      <c r="N471" s="924"/>
      <c r="O471" s="924"/>
      <c r="P471" s="924"/>
      <c r="Q471" s="924"/>
      <c r="R471" s="925"/>
      <c r="S471" s="903"/>
      <c r="T471" s="808"/>
      <c r="U471" s="903"/>
      <c r="V471" s="926"/>
      <c r="W471" s="926"/>
      <c r="X471" s="903"/>
      <c r="Y471" s="808"/>
      <c r="AA471" s="886"/>
      <c r="AB471" s="886"/>
      <c r="AC471" s="886"/>
      <c r="AD471" s="886"/>
      <c r="AE471" s="888"/>
      <c r="AF471" s="1126">
        <f>((TABULADOR!$D$67)*(GLOBAL!$Y471)/2)*2</f>
        <v>0</v>
      </c>
      <c r="AG471" s="886"/>
      <c r="AH471" s="886"/>
      <c r="AI471" s="886"/>
      <c r="AJ471" s="886"/>
      <c r="AK471" s="886"/>
      <c r="AL471" s="886"/>
      <c r="AM471" s="886"/>
      <c r="AN471" s="886"/>
      <c r="AO471" s="886"/>
      <c r="AP471" s="886"/>
      <c r="AQ471" s="886"/>
      <c r="AR471" s="886"/>
      <c r="AS471" s="886"/>
      <c r="AT471" s="886"/>
      <c r="AU471" s="886"/>
      <c r="AV471" s="886"/>
      <c r="AW471" s="886"/>
      <c r="AX471" s="886"/>
      <c r="AY471" s="886"/>
      <c r="AZ471" s="886"/>
      <c r="BA471" s="927"/>
      <c r="BD471" s="753">
        <f t="shared" si="306"/>
        <v>0</v>
      </c>
      <c r="BE471" s="753">
        <f t="shared" si="307"/>
        <v>0</v>
      </c>
      <c r="BF471" s="753">
        <f t="shared" si="308"/>
        <v>0</v>
      </c>
      <c r="BG471" s="753">
        <f t="shared" si="309"/>
        <v>0</v>
      </c>
      <c r="BH471" s="758">
        <f t="shared" si="310"/>
        <v>0</v>
      </c>
      <c r="BI471" s="753">
        <f t="shared" si="311"/>
        <v>0</v>
      </c>
      <c r="BJ471" s="753">
        <f t="shared" si="312"/>
        <v>0</v>
      </c>
      <c r="BK471" s="753">
        <f t="shared" si="313"/>
        <v>0</v>
      </c>
      <c r="BL471" s="753">
        <f t="shared" si="314"/>
        <v>0</v>
      </c>
      <c r="BM471" s="758">
        <f t="shared" si="315"/>
        <v>0</v>
      </c>
    </row>
    <row r="472" spans="1:65" s="759" customFormat="1" ht="21" customHeight="1">
      <c r="A472" s="924"/>
      <c r="B472" s="920"/>
      <c r="C472" s="1504"/>
      <c r="D472" s="1517"/>
      <c r="E472" s="924"/>
      <c r="F472" s="924"/>
      <c r="G472" s="924"/>
      <c r="H472" s="924"/>
      <c r="I472" s="920"/>
      <c r="J472" s="924"/>
      <c r="K472" s="1500"/>
      <c r="L472" s="1502"/>
      <c r="M472" s="1502"/>
      <c r="N472" s="924"/>
      <c r="O472" s="924"/>
      <c r="P472" s="924"/>
      <c r="Q472" s="924"/>
      <c r="R472" s="925"/>
      <c r="S472" s="903"/>
      <c r="T472" s="808"/>
      <c r="U472" s="903"/>
      <c r="V472" s="926"/>
      <c r="W472" s="926"/>
      <c r="X472" s="903"/>
      <c r="Y472" s="808"/>
      <c r="AA472" s="886"/>
      <c r="AB472" s="886"/>
      <c r="AC472" s="886"/>
      <c r="AD472" s="886"/>
      <c r="AE472" s="888"/>
      <c r="AF472" s="1126">
        <f>((TABULADOR!$D$67)*(GLOBAL!$Y472)/2)*2</f>
        <v>0</v>
      </c>
      <c r="AG472" s="886"/>
      <c r="AH472" s="886"/>
      <c r="AI472" s="886"/>
      <c r="AJ472" s="886"/>
      <c r="AK472" s="886"/>
      <c r="AL472" s="886"/>
      <c r="AM472" s="886"/>
      <c r="AN472" s="886"/>
      <c r="AO472" s="886"/>
      <c r="AP472" s="886"/>
      <c r="AQ472" s="886"/>
      <c r="AR472" s="886"/>
      <c r="AS472" s="886"/>
      <c r="AT472" s="886"/>
      <c r="AU472" s="886"/>
      <c r="AV472" s="886"/>
      <c r="AW472" s="886"/>
      <c r="AX472" s="886"/>
      <c r="AY472" s="886"/>
      <c r="AZ472" s="886"/>
      <c r="BA472" s="927"/>
      <c r="BD472" s="753">
        <f t="shared" si="306"/>
        <v>0</v>
      </c>
      <c r="BE472" s="753">
        <f t="shared" si="307"/>
        <v>0</v>
      </c>
      <c r="BF472" s="753">
        <f t="shared" si="308"/>
        <v>0</v>
      </c>
      <c r="BG472" s="753">
        <f t="shared" si="309"/>
        <v>0</v>
      </c>
      <c r="BH472" s="758">
        <f t="shared" si="310"/>
        <v>0</v>
      </c>
      <c r="BI472" s="753">
        <f t="shared" si="311"/>
        <v>0</v>
      </c>
      <c r="BJ472" s="753">
        <f t="shared" si="312"/>
        <v>0</v>
      </c>
      <c r="BK472" s="753">
        <f t="shared" si="313"/>
        <v>0</v>
      </c>
      <c r="BL472" s="753">
        <f t="shared" si="314"/>
        <v>0</v>
      </c>
      <c r="BM472" s="758">
        <f t="shared" si="315"/>
        <v>0</v>
      </c>
    </row>
    <row r="473" spans="1:65" s="759" customFormat="1" ht="21" customHeight="1">
      <c r="A473" s="924"/>
      <c r="B473" s="920"/>
      <c r="C473" s="1020"/>
      <c r="D473" s="1517"/>
      <c r="E473" s="924"/>
      <c r="F473" s="924"/>
      <c r="G473" s="924"/>
      <c r="H473" s="924"/>
      <c r="I473" s="920"/>
      <c r="J473" s="924"/>
      <c r="K473" s="1500"/>
      <c r="L473" s="1502"/>
      <c r="M473" s="1502"/>
      <c r="N473" s="924"/>
      <c r="O473" s="924"/>
      <c r="P473" s="924"/>
      <c r="Q473" s="924"/>
      <c r="R473" s="925"/>
      <c r="S473" s="903"/>
      <c r="T473" s="808"/>
      <c r="U473" s="903"/>
      <c r="V473" s="926"/>
      <c r="W473" s="926"/>
      <c r="X473" s="903"/>
      <c r="Y473" s="808"/>
      <c r="AA473" s="886"/>
      <c r="AB473" s="886"/>
      <c r="AC473" s="886"/>
      <c r="AD473" s="886"/>
      <c r="AE473" s="888"/>
      <c r="AF473" s="1126">
        <f>((TABULADOR!$D$67)*(GLOBAL!$Y473)/2)*2</f>
        <v>0</v>
      </c>
      <c r="AG473" s="886"/>
      <c r="AH473" s="886"/>
      <c r="AI473" s="886"/>
      <c r="AJ473" s="886"/>
      <c r="AK473" s="886"/>
      <c r="AL473" s="886"/>
      <c r="AM473" s="886"/>
      <c r="AN473" s="886"/>
      <c r="AO473" s="886"/>
      <c r="AP473" s="886"/>
      <c r="AQ473" s="886"/>
      <c r="AR473" s="886"/>
      <c r="AS473" s="886"/>
      <c r="AT473" s="886"/>
      <c r="AU473" s="886"/>
      <c r="AV473" s="886"/>
      <c r="AW473" s="886"/>
      <c r="AX473" s="886"/>
      <c r="AY473" s="886"/>
      <c r="AZ473" s="886"/>
      <c r="BA473" s="927"/>
      <c r="BD473" s="753">
        <f t="shared" si="306"/>
        <v>0</v>
      </c>
      <c r="BE473" s="753">
        <f t="shared" si="307"/>
        <v>0</v>
      </c>
      <c r="BF473" s="753">
        <f t="shared" si="308"/>
        <v>0</v>
      </c>
      <c r="BG473" s="753">
        <f t="shared" si="309"/>
        <v>0</v>
      </c>
      <c r="BH473" s="758">
        <f t="shared" si="310"/>
        <v>0</v>
      </c>
      <c r="BI473" s="753">
        <f t="shared" si="311"/>
        <v>0</v>
      </c>
      <c r="BJ473" s="753">
        <f t="shared" si="312"/>
        <v>0</v>
      </c>
      <c r="BK473" s="753">
        <f t="shared" si="313"/>
        <v>0</v>
      </c>
      <c r="BL473" s="753">
        <f t="shared" si="314"/>
        <v>0</v>
      </c>
      <c r="BM473" s="758">
        <f t="shared" si="315"/>
        <v>0</v>
      </c>
    </row>
    <row r="474" spans="1:65" s="759" customFormat="1" ht="21" customHeight="1">
      <c r="A474" s="924"/>
      <c r="B474" s="920"/>
      <c r="C474" s="1499"/>
      <c r="D474" s="1517"/>
      <c r="E474" s="924"/>
      <c r="F474" s="924"/>
      <c r="G474" s="924"/>
      <c r="H474" s="924"/>
      <c r="I474" s="920"/>
      <c r="J474" s="924"/>
      <c r="K474" s="1500"/>
      <c r="L474" s="1502"/>
      <c r="M474" s="1502"/>
      <c r="N474" s="924"/>
      <c r="O474" s="924"/>
      <c r="P474" s="924"/>
      <c r="Q474" s="924"/>
      <c r="R474" s="925"/>
      <c r="S474" s="903"/>
      <c r="T474" s="808"/>
      <c r="U474" s="903"/>
      <c r="V474" s="926"/>
      <c r="W474" s="926"/>
      <c r="X474" s="903"/>
      <c r="Y474" s="808"/>
      <c r="AA474" s="886"/>
      <c r="AB474" s="886"/>
      <c r="AC474" s="886"/>
      <c r="AD474" s="886"/>
      <c r="AE474" s="888"/>
      <c r="AF474" s="1126">
        <f>((TABULADOR!$D$67)*(GLOBAL!$Y474)/2)*2</f>
        <v>0</v>
      </c>
      <c r="AG474" s="886"/>
      <c r="AH474" s="886"/>
      <c r="AI474" s="886"/>
      <c r="AJ474" s="886"/>
      <c r="AK474" s="886"/>
      <c r="AL474" s="886"/>
      <c r="AM474" s="886"/>
      <c r="AN474" s="886"/>
      <c r="AO474" s="886"/>
      <c r="AP474" s="886"/>
      <c r="AQ474" s="886"/>
      <c r="AR474" s="886"/>
      <c r="AS474" s="886"/>
      <c r="AT474" s="886"/>
      <c r="AU474" s="886"/>
      <c r="AV474" s="886"/>
      <c r="AW474" s="886"/>
      <c r="AX474" s="886"/>
      <c r="AY474" s="886"/>
      <c r="AZ474" s="886"/>
      <c r="BA474" s="927"/>
      <c r="BD474" s="753">
        <f t="shared" si="306"/>
        <v>0</v>
      </c>
      <c r="BE474" s="753">
        <f t="shared" si="307"/>
        <v>0</v>
      </c>
      <c r="BF474" s="753">
        <f t="shared" si="308"/>
        <v>0</v>
      </c>
      <c r="BG474" s="753">
        <f t="shared" si="309"/>
        <v>0</v>
      </c>
      <c r="BH474" s="758">
        <f t="shared" si="310"/>
        <v>0</v>
      </c>
      <c r="BI474" s="753">
        <f t="shared" si="311"/>
        <v>0</v>
      </c>
      <c r="BJ474" s="753">
        <f t="shared" si="312"/>
        <v>0</v>
      </c>
      <c r="BK474" s="753">
        <f t="shared" si="313"/>
        <v>0</v>
      </c>
      <c r="BL474" s="753">
        <f t="shared" si="314"/>
        <v>0</v>
      </c>
      <c r="BM474" s="758">
        <f t="shared" si="315"/>
        <v>0</v>
      </c>
    </row>
    <row r="475" spans="1:65" s="759" customFormat="1" ht="21" customHeight="1">
      <c r="A475" s="924"/>
      <c r="B475" s="920"/>
      <c r="C475" s="1499"/>
      <c r="D475" s="1517"/>
      <c r="E475" s="924"/>
      <c r="F475" s="924"/>
      <c r="G475" s="924"/>
      <c r="H475" s="924"/>
      <c r="I475" s="920"/>
      <c r="J475" s="924"/>
      <c r="K475" s="1500"/>
      <c r="L475" s="1502"/>
      <c r="M475" s="1502"/>
      <c r="N475" s="924"/>
      <c r="O475" s="924"/>
      <c r="P475" s="924"/>
      <c r="Q475" s="924"/>
      <c r="R475" s="925"/>
      <c r="S475" s="903"/>
      <c r="T475" s="808"/>
      <c r="U475" s="903"/>
      <c r="V475" s="926"/>
      <c r="W475" s="926"/>
      <c r="X475" s="903"/>
      <c r="Y475" s="808"/>
      <c r="AA475" s="886"/>
      <c r="AB475" s="886"/>
      <c r="AC475" s="886"/>
      <c r="AD475" s="886"/>
      <c r="AE475" s="888"/>
      <c r="AF475" s="1126">
        <f>((TABULADOR!$D$67)*(GLOBAL!$Y475)/2)*2</f>
        <v>0</v>
      </c>
      <c r="AG475" s="886"/>
      <c r="AH475" s="886"/>
      <c r="AI475" s="886"/>
      <c r="AJ475" s="886"/>
      <c r="AK475" s="886"/>
      <c r="AL475" s="886"/>
      <c r="AM475" s="886"/>
      <c r="AN475" s="886"/>
      <c r="AO475" s="886"/>
      <c r="AP475" s="886"/>
      <c r="AQ475" s="886"/>
      <c r="AR475" s="886"/>
      <c r="AS475" s="886"/>
      <c r="AT475" s="886"/>
      <c r="AU475" s="886"/>
      <c r="AV475" s="886"/>
      <c r="AW475" s="886"/>
      <c r="AX475" s="886"/>
      <c r="AY475" s="886"/>
      <c r="AZ475" s="886"/>
      <c r="BA475" s="927"/>
      <c r="BD475" s="753">
        <f t="shared" si="306"/>
        <v>0</v>
      </c>
      <c r="BE475" s="753">
        <f t="shared" si="307"/>
        <v>0</v>
      </c>
      <c r="BF475" s="753">
        <f t="shared" si="308"/>
        <v>0</v>
      </c>
      <c r="BG475" s="753">
        <f t="shared" si="309"/>
        <v>0</v>
      </c>
      <c r="BH475" s="758">
        <f t="shared" si="310"/>
        <v>0</v>
      </c>
      <c r="BI475" s="753">
        <f t="shared" si="311"/>
        <v>0</v>
      </c>
      <c r="BJ475" s="753">
        <f t="shared" si="312"/>
        <v>0</v>
      </c>
      <c r="BK475" s="753">
        <f t="shared" si="313"/>
        <v>0</v>
      </c>
      <c r="BL475" s="753">
        <f t="shared" si="314"/>
        <v>0</v>
      </c>
      <c r="BM475" s="758">
        <f t="shared" si="315"/>
        <v>0</v>
      </c>
    </row>
    <row r="476" spans="1:65" s="759" customFormat="1" ht="21" customHeight="1">
      <c r="A476" s="924"/>
      <c r="B476" s="920"/>
      <c r="C476" s="1499"/>
      <c r="D476" s="1517"/>
      <c r="E476" s="924"/>
      <c r="F476" s="924"/>
      <c r="G476" s="924"/>
      <c r="H476" s="924"/>
      <c r="I476" s="920"/>
      <c r="J476" s="924"/>
      <c r="K476" s="1500"/>
      <c r="L476" s="1502"/>
      <c r="M476" s="1502"/>
      <c r="N476" s="924"/>
      <c r="O476" s="924"/>
      <c r="P476" s="924"/>
      <c r="Q476" s="924"/>
      <c r="R476" s="925"/>
      <c r="S476" s="903"/>
      <c r="T476" s="808"/>
      <c r="U476" s="903"/>
      <c r="V476" s="926"/>
      <c r="W476" s="926"/>
      <c r="X476" s="903"/>
      <c r="Y476" s="808"/>
      <c r="AA476" s="886"/>
      <c r="AB476" s="886"/>
      <c r="AC476" s="886"/>
      <c r="AD476" s="886"/>
      <c r="AE476" s="888"/>
      <c r="AF476" s="1126">
        <f>((TABULADOR!$D$67)*(GLOBAL!$Y476)/2)*2</f>
        <v>0</v>
      </c>
      <c r="AG476" s="886"/>
      <c r="AH476" s="886"/>
      <c r="AI476" s="886"/>
      <c r="AJ476" s="886"/>
      <c r="AK476" s="886"/>
      <c r="AL476" s="886"/>
      <c r="AM476" s="886"/>
      <c r="AN476" s="886"/>
      <c r="AO476" s="886"/>
      <c r="AP476" s="886"/>
      <c r="AQ476" s="886"/>
      <c r="AR476" s="886"/>
      <c r="AS476" s="886"/>
      <c r="AT476" s="886"/>
      <c r="AU476" s="886"/>
      <c r="AV476" s="886"/>
      <c r="AW476" s="886"/>
      <c r="AX476" s="886"/>
      <c r="AY476" s="886"/>
      <c r="AZ476" s="886"/>
      <c r="BA476" s="927"/>
      <c r="BD476" s="753">
        <f t="shared" si="306"/>
        <v>0</v>
      </c>
      <c r="BE476" s="753">
        <f t="shared" si="307"/>
        <v>0</v>
      </c>
      <c r="BF476" s="753">
        <f t="shared" si="308"/>
        <v>0</v>
      </c>
      <c r="BG476" s="753">
        <f t="shared" si="309"/>
        <v>0</v>
      </c>
      <c r="BH476" s="758">
        <f t="shared" si="310"/>
        <v>0</v>
      </c>
      <c r="BI476" s="753">
        <f t="shared" si="311"/>
        <v>0</v>
      </c>
      <c r="BJ476" s="753">
        <f t="shared" si="312"/>
        <v>0</v>
      </c>
      <c r="BK476" s="753">
        <f t="shared" si="313"/>
        <v>0</v>
      </c>
      <c r="BL476" s="753">
        <f t="shared" si="314"/>
        <v>0</v>
      </c>
      <c r="BM476" s="758">
        <f t="shared" si="315"/>
        <v>0</v>
      </c>
    </row>
    <row r="477" spans="1:65" s="759" customFormat="1" ht="21" customHeight="1">
      <c r="A477" s="924"/>
      <c r="B477" s="920"/>
      <c r="C477" s="1499"/>
      <c r="D477" s="1517"/>
      <c r="E477" s="924"/>
      <c r="F477" s="924"/>
      <c r="G477" s="924"/>
      <c r="H477" s="924"/>
      <c r="I477" s="920"/>
      <c r="J477" s="924"/>
      <c r="K477" s="1500"/>
      <c r="L477" s="1502"/>
      <c r="M477" s="1502"/>
      <c r="N477" s="924"/>
      <c r="O477" s="924"/>
      <c r="P477" s="924"/>
      <c r="Q477" s="924"/>
      <c r="R477" s="925"/>
      <c r="S477" s="903"/>
      <c r="T477" s="808"/>
      <c r="U477" s="903"/>
      <c r="V477" s="926"/>
      <c r="W477" s="926"/>
      <c r="X477" s="903"/>
      <c r="Y477" s="808"/>
      <c r="AA477" s="886"/>
      <c r="AB477" s="886"/>
      <c r="AC477" s="886"/>
      <c r="AD477" s="886"/>
      <c r="AE477" s="888"/>
      <c r="AF477" s="1126">
        <f>((TABULADOR!$D$67)*(GLOBAL!$Y477)/2)*2</f>
        <v>0</v>
      </c>
      <c r="AG477" s="886"/>
      <c r="AH477" s="886"/>
      <c r="AI477" s="886"/>
      <c r="AJ477" s="886"/>
      <c r="AK477" s="886"/>
      <c r="AL477" s="886"/>
      <c r="AM477" s="886"/>
      <c r="AN477" s="886"/>
      <c r="AO477" s="886"/>
      <c r="AP477" s="886"/>
      <c r="AQ477" s="886"/>
      <c r="AR477" s="886"/>
      <c r="AS477" s="886"/>
      <c r="AT477" s="886"/>
      <c r="AU477" s="886"/>
      <c r="AV477" s="886"/>
      <c r="AW477" s="886"/>
      <c r="AX477" s="886"/>
      <c r="AY477" s="886"/>
      <c r="AZ477" s="886"/>
      <c r="BA477" s="927"/>
      <c r="BD477" s="753">
        <f t="shared" si="306"/>
        <v>0</v>
      </c>
      <c r="BE477" s="753">
        <f t="shared" si="307"/>
        <v>0</v>
      </c>
      <c r="BF477" s="753">
        <f t="shared" si="308"/>
        <v>0</v>
      </c>
      <c r="BG477" s="753">
        <f t="shared" si="309"/>
        <v>0</v>
      </c>
      <c r="BH477" s="758">
        <f t="shared" si="310"/>
        <v>0</v>
      </c>
      <c r="BI477" s="753">
        <f t="shared" si="311"/>
        <v>0</v>
      </c>
      <c r="BJ477" s="753">
        <f t="shared" si="312"/>
        <v>0</v>
      </c>
      <c r="BK477" s="753">
        <f t="shared" si="313"/>
        <v>0</v>
      </c>
      <c r="BL477" s="753">
        <f t="shared" si="314"/>
        <v>0</v>
      </c>
      <c r="BM477" s="758">
        <f t="shared" si="315"/>
        <v>0</v>
      </c>
    </row>
    <row r="478" spans="1:65" s="759" customFormat="1" ht="21" customHeight="1">
      <c r="A478" s="924"/>
      <c r="B478" s="920"/>
      <c r="C478" s="1504"/>
      <c r="D478" s="1517"/>
      <c r="E478" s="924"/>
      <c r="F478" s="924"/>
      <c r="G478" s="924"/>
      <c r="H478" s="924"/>
      <c r="I478" s="920"/>
      <c r="J478" s="924"/>
      <c r="K478" s="1500"/>
      <c r="L478" s="1502"/>
      <c r="M478" s="1502"/>
      <c r="N478" s="924"/>
      <c r="O478" s="924"/>
      <c r="P478" s="924"/>
      <c r="Q478" s="924"/>
      <c r="R478" s="925"/>
      <c r="S478" s="903"/>
      <c r="T478" s="808"/>
      <c r="U478" s="903"/>
      <c r="V478" s="926"/>
      <c r="W478" s="926"/>
      <c r="X478" s="903"/>
      <c r="Y478" s="808"/>
      <c r="AA478" s="886"/>
      <c r="AB478" s="886"/>
      <c r="AC478" s="886"/>
      <c r="AD478" s="886"/>
      <c r="AE478" s="888"/>
      <c r="AF478" s="1126">
        <f>((TABULADOR!$D$67)*(GLOBAL!$Y478)/2)*2</f>
        <v>0</v>
      </c>
      <c r="AG478" s="886"/>
      <c r="AH478" s="886"/>
      <c r="AI478" s="886"/>
      <c r="AJ478" s="886"/>
      <c r="AK478" s="886"/>
      <c r="AL478" s="886"/>
      <c r="AM478" s="886"/>
      <c r="AN478" s="886"/>
      <c r="AO478" s="886"/>
      <c r="AP478" s="886"/>
      <c r="AQ478" s="886"/>
      <c r="AR478" s="886"/>
      <c r="AS478" s="886"/>
      <c r="AT478" s="886"/>
      <c r="AU478" s="886"/>
      <c r="AV478" s="886"/>
      <c r="AW478" s="886"/>
      <c r="AX478" s="886"/>
      <c r="AY478" s="886"/>
      <c r="AZ478" s="886"/>
      <c r="BA478" s="927"/>
      <c r="BD478" s="753">
        <f t="shared" si="306"/>
        <v>0</v>
      </c>
      <c r="BE478" s="753">
        <f t="shared" si="307"/>
        <v>0</v>
      </c>
      <c r="BF478" s="753">
        <f t="shared" si="308"/>
        <v>0</v>
      </c>
      <c r="BG478" s="753">
        <f t="shared" si="309"/>
        <v>0</v>
      </c>
      <c r="BH478" s="758">
        <f t="shared" si="310"/>
        <v>0</v>
      </c>
      <c r="BI478" s="753">
        <f t="shared" si="311"/>
        <v>0</v>
      </c>
      <c r="BJ478" s="753">
        <f t="shared" si="312"/>
        <v>0</v>
      </c>
      <c r="BK478" s="753">
        <f t="shared" si="313"/>
        <v>0</v>
      </c>
      <c r="BL478" s="753">
        <f t="shared" si="314"/>
        <v>0</v>
      </c>
      <c r="BM478" s="758">
        <f t="shared" si="315"/>
        <v>0</v>
      </c>
    </row>
    <row r="479" spans="1:65" s="759" customFormat="1" ht="21" customHeight="1">
      <c r="A479" s="924"/>
      <c r="B479" s="920"/>
      <c r="C479" s="1020"/>
      <c r="D479" s="1517"/>
      <c r="E479" s="924"/>
      <c r="F479" s="924"/>
      <c r="G479" s="924"/>
      <c r="H479" s="924"/>
      <c r="I479" s="920"/>
      <c r="J479" s="924"/>
      <c r="K479" s="1500"/>
      <c r="L479" s="1502"/>
      <c r="M479" s="1502"/>
      <c r="N479" s="924"/>
      <c r="O479" s="924"/>
      <c r="P479" s="924"/>
      <c r="Q479" s="924"/>
      <c r="R479" s="925"/>
      <c r="S479" s="903"/>
      <c r="T479" s="808"/>
      <c r="U479" s="903"/>
      <c r="V479" s="926"/>
      <c r="W479" s="926"/>
      <c r="X479" s="903"/>
      <c r="Y479" s="808"/>
      <c r="AA479" s="886"/>
      <c r="AB479" s="886"/>
      <c r="AC479" s="886"/>
      <c r="AD479" s="886"/>
      <c r="AE479" s="888"/>
      <c r="AF479" s="1126">
        <f>((TABULADOR!$D$67)*(GLOBAL!$Y479)/2)*2</f>
        <v>0</v>
      </c>
      <c r="AG479" s="886"/>
      <c r="AH479" s="886"/>
      <c r="AI479" s="886"/>
      <c r="AJ479" s="886"/>
      <c r="AK479" s="886"/>
      <c r="AL479" s="886"/>
      <c r="AM479" s="886"/>
      <c r="AN479" s="886"/>
      <c r="AO479" s="886"/>
      <c r="AP479" s="886"/>
      <c r="AQ479" s="886"/>
      <c r="AR479" s="886"/>
      <c r="AS479" s="886"/>
      <c r="AT479" s="886"/>
      <c r="AU479" s="886"/>
      <c r="AV479" s="886"/>
      <c r="AW479" s="886"/>
      <c r="AX479" s="886"/>
      <c r="AY479" s="886"/>
      <c r="AZ479" s="886"/>
      <c r="BA479" s="927"/>
      <c r="BD479" s="753">
        <f t="shared" si="306"/>
        <v>0</v>
      </c>
      <c r="BE479" s="753">
        <f t="shared" si="307"/>
        <v>0</v>
      </c>
      <c r="BF479" s="753">
        <f t="shared" si="308"/>
        <v>0</v>
      </c>
      <c r="BG479" s="753">
        <f t="shared" si="309"/>
        <v>0</v>
      </c>
      <c r="BH479" s="758">
        <f t="shared" si="310"/>
        <v>0</v>
      </c>
      <c r="BI479" s="753">
        <f t="shared" si="311"/>
        <v>0</v>
      </c>
      <c r="BJ479" s="753">
        <f t="shared" si="312"/>
        <v>0</v>
      </c>
      <c r="BK479" s="753">
        <f t="shared" si="313"/>
        <v>0</v>
      </c>
      <c r="BL479" s="753">
        <f t="shared" si="314"/>
        <v>0</v>
      </c>
      <c r="BM479" s="758">
        <f t="shared" si="315"/>
        <v>0</v>
      </c>
    </row>
    <row r="480" spans="1:65" s="759" customFormat="1" ht="21" customHeight="1">
      <c r="A480" s="924"/>
      <c r="B480" s="920"/>
      <c r="C480" s="1499"/>
      <c r="D480" s="1517"/>
      <c r="E480" s="924"/>
      <c r="F480" s="924"/>
      <c r="G480" s="924"/>
      <c r="H480" s="924"/>
      <c r="I480" s="920"/>
      <c r="J480" s="924"/>
      <c r="K480" s="1500"/>
      <c r="L480" s="1502"/>
      <c r="M480" s="1502"/>
      <c r="N480" s="924"/>
      <c r="O480" s="924"/>
      <c r="P480" s="924"/>
      <c r="Q480" s="924"/>
      <c r="R480" s="925"/>
      <c r="S480" s="903"/>
      <c r="T480" s="808"/>
      <c r="U480" s="903"/>
      <c r="V480" s="926"/>
      <c r="W480" s="926"/>
      <c r="X480" s="903"/>
      <c r="Y480" s="808"/>
      <c r="AA480" s="886"/>
      <c r="AB480" s="886"/>
      <c r="AC480" s="886"/>
      <c r="AD480" s="886"/>
      <c r="AE480" s="888"/>
      <c r="AF480" s="1126">
        <f>((TABULADOR!$D$67)*(GLOBAL!$Y480)/2)*2</f>
        <v>0</v>
      </c>
      <c r="AG480" s="886"/>
      <c r="AH480" s="886"/>
      <c r="AI480" s="886"/>
      <c r="AJ480" s="886"/>
      <c r="AK480" s="886"/>
      <c r="AL480" s="886"/>
      <c r="AM480" s="886"/>
      <c r="AN480" s="886"/>
      <c r="AO480" s="886"/>
      <c r="AP480" s="886"/>
      <c r="AQ480" s="886"/>
      <c r="AR480" s="886"/>
      <c r="AS480" s="886"/>
      <c r="AT480" s="886"/>
      <c r="AU480" s="886"/>
      <c r="AV480" s="886"/>
      <c r="AW480" s="886"/>
      <c r="AX480" s="886"/>
      <c r="AY480" s="886"/>
      <c r="AZ480" s="886"/>
      <c r="BA480" s="927"/>
      <c r="BD480" s="753">
        <f t="shared" si="306"/>
        <v>0</v>
      </c>
      <c r="BE480" s="753">
        <f t="shared" si="307"/>
        <v>0</v>
      </c>
      <c r="BF480" s="753">
        <f t="shared" si="308"/>
        <v>0</v>
      </c>
      <c r="BG480" s="753">
        <f t="shared" si="309"/>
        <v>0</v>
      </c>
      <c r="BH480" s="758">
        <f t="shared" si="310"/>
        <v>0</v>
      </c>
      <c r="BI480" s="753">
        <f t="shared" si="311"/>
        <v>0</v>
      </c>
      <c r="BJ480" s="753">
        <f t="shared" si="312"/>
        <v>0</v>
      </c>
      <c r="BK480" s="753">
        <f t="shared" si="313"/>
        <v>0</v>
      </c>
      <c r="BL480" s="753">
        <f t="shared" si="314"/>
        <v>0</v>
      </c>
      <c r="BM480" s="758">
        <f t="shared" si="315"/>
        <v>0</v>
      </c>
    </row>
    <row r="481" spans="1:65" s="759" customFormat="1" ht="21" customHeight="1">
      <c r="A481" s="924"/>
      <c r="B481" s="920"/>
      <c r="C481" s="1499"/>
      <c r="D481" s="1517"/>
      <c r="E481" s="924"/>
      <c r="F481" s="924"/>
      <c r="G481" s="924"/>
      <c r="H481" s="924"/>
      <c r="I481" s="920"/>
      <c r="J481" s="924"/>
      <c r="K481" s="1500"/>
      <c r="L481" s="1502"/>
      <c r="M481" s="1502"/>
      <c r="N481" s="924"/>
      <c r="O481" s="924"/>
      <c r="P481" s="924"/>
      <c r="Q481" s="924"/>
      <c r="R481" s="925"/>
      <c r="S481" s="903"/>
      <c r="T481" s="808"/>
      <c r="U481" s="903"/>
      <c r="V481" s="926"/>
      <c r="W481" s="926"/>
      <c r="X481" s="903"/>
      <c r="Y481" s="808"/>
      <c r="AA481" s="886"/>
      <c r="AB481" s="886"/>
      <c r="AC481" s="886"/>
      <c r="AD481" s="886"/>
      <c r="AE481" s="888"/>
      <c r="AF481" s="1126">
        <f>((TABULADOR!$D$67)*(GLOBAL!$Y481)/2)*2</f>
        <v>0</v>
      </c>
      <c r="AG481" s="886"/>
      <c r="AH481" s="886"/>
      <c r="AI481" s="886"/>
      <c r="AJ481" s="886"/>
      <c r="AK481" s="886"/>
      <c r="AL481" s="886"/>
      <c r="AM481" s="886"/>
      <c r="AN481" s="886"/>
      <c r="AO481" s="886"/>
      <c r="AP481" s="886"/>
      <c r="AQ481" s="886"/>
      <c r="AR481" s="886"/>
      <c r="AS481" s="886"/>
      <c r="AT481" s="886"/>
      <c r="AU481" s="886"/>
      <c r="AV481" s="886"/>
      <c r="AW481" s="886"/>
      <c r="AX481" s="886"/>
      <c r="AY481" s="886"/>
      <c r="AZ481" s="886"/>
      <c r="BA481" s="927"/>
      <c r="BD481" s="753">
        <f t="shared" si="306"/>
        <v>0</v>
      </c>
      <c r="BE481" s="753">
        <f t="shared" si="307"/>
        <v>0</v>
      </c>
      <c r="BF481" s="753">
        <f t="shared" si="308"/>
        <v>0</v>
      </c>
      <c r="BG481" s="753">
        <f t="shared" si="309"/>
        <v>0</v>
      </c>
      <c r="BH481" s="758">
        <f t="shared" si="310"/>
        <v>0</v>
      </c>
      <c r="BI481" s="753">
        <f t="shared" si="311"/>
        <v>0</v>
      </c>
      <c r="BJ481" s="753">
        <f t="shared" si="312"/>
        <v>0</v>
      </c>
      <c r="BK481" s="753">
        <f t="shared" si="313"/>
        <v>0</v>
      </c>
      <c r="BL481" s="753">
        <f t="shared" si="314"/>
        <v>0</v>
      </c>
      <c r="BM481" s="758">
        <f t="shared" si="315"/>
        <v>0</v>
      </c>
    </row>
    <row r="482" spans="1:65" s="759" customFormat="1">
      <c r="A482" s="924"/>
      <c r="B482" s="920"/>
      <c r="C482" s="1499"/>
      <c r="D482" s="1517"/>
      <c r="E482" s="924"/>
      <c r="F482" s="924"/>
      <c r="G482" s="924"/>
      <c r="H482" s="924"/>
      <c r="I482" s="920"/>
      <c r="J482" s="924"/>
      <c r="K482" s="1500"/>
      <c r="L482" s="1502"/>
      <c r="M482" s="1502"/>
      <c r="N482" s="924"/>
      <c r="O482" s="924"/>
      <c r="P482" s="924"/>
      <c r="Q482" s="924"/>
      <c r="R482" s="925"/>
      <c r="S482" s="903"/>
      <c r="T482" s="808"/>
      <c r="U482" s="903"/>
      <c r="V482" s="926"/>
      <c r="W482" s="926"/>
      <c r="X482" s="903"/>
      <c r="Y482" s="808"/>
      <c r="AA482" s="886"/>
      <c r="AB482" s="886"/>
      <c r="AC482" s="886"/>
      <c r="AD482" s="886"/>
      <c r="AE482" s="888"/>
      <c r="AF482" s="1126">
        <f>((TABULADOR!$D$67)*(GLOBAL!$Y482)/2)*2</f>
        <v>0</v>
      </c>
      <c r="AG482" s="886"/>
      <c r="AH482" s="886"/>
      <c r="AI482" s="886"/>
      <c r="AJ482" s="886"/>
      <c r="AK482" s="886"/>
      <c r="AL482" s="886"/>
      <c r="AM482" s="886"/>
      <c r="AN482" s="886"/>
      <c r="AO482" s="886"/>
      <c r="AP482" s="886"/>
      <c r="AQ482" s="886"/>
      <c r="AR482" s="886"/>
      <c r="AS482" s="886"/>
      <c r="AT482" s="886"/>
      <c r="AU482" s="886"/>
      <c r="AV482" s="886"/>
      <c r="AW482" s="886"/>
      <c r="AX482" s="886"/>
      <c r="AY482" s="886"/>
      <c r="AZ482" s="886"/>
      <c r="BA482" s="927"/>
      <c r="BD482" s="753">
        <f t="shared" si="306"/>
        <v>0</v>
      </c>
      <c r="BE482" s="753">
        <f t="shared" si="307"/>
        <v>0</v>
      </c>
      <c r="BF482" s="753">
        <f t="shared" si="308"/>
        <v>0</v>
      </c>
      <c r="BG482" s="753">
        <f t="shared" si="309"/>
        <v>0</v>
      </c>
      <c r="BH482" s="758">
        <f t="shared" si="310"/>
        <v>0</v>
      </c>
      <c r="BI482" s="753">
        <f t="shared" si="311"/>
        <v>0</v>
      </c>
      <c r="BJ482" s="753">
        <f t="shared" si="312"/>
        <v>0</v>
      </c>
      <c r="BK482" s="753">
        <f t="shared" si="313"/>
        <v>0</v>
      </c>
      <c r="BL482" s="753">
        <f t="shared" si="314"/>
        <v>0</v>
      </c>
      <c r="BM482" s="758">
        <f t="shared" si="315"/>
        <v>0</v>
      </c>
    </row>
    <row r="483" spans="1:65" s="759" customFormat="1">
      <c r="A483" s="924"/>
      <c r="B483" s="920"/>
      <c r="C483" s="1499"/>
      <c r="D483" s="1517"/>
      <c r="E483" s="924"/>
      <c r="F483" s="924"/>
      <c r="G483" s="924"/>
      <c r="H483" s="924"/>
      <c r="I483" s="920"/>
      <c r="J483" s="924"/>
      <c r="K483" s="1500"/>
      <c r="L483" s="1502"/>
      <c r="M483" s="1502"/>
      <c r="N483" s="924"/>
      <c r="O483" s="924"/>
      <c r="P483" s="924"/>
      <c r="Q483" s="924"/>
      <c r="R483" s="925"/>
      <c r="S483" s="903"/>
      <c r="T483" s="808"/>
      <c r="U483" s="903"/>
      <c r="V483" s="926"/>
      <c r="W483" s="926"/>
      <c r="X483" s="903"/>
      <c r="Y483" s="808"/>
      <c r="AA483" s="886"/>
      <c r="AB483" s="886"/>
      <c r="AC483" s="886"/>
      <c r="AD483" s="886"/>
      <c r="AE483" s="888"/>
      <c r="AF483" s="1126">
        <f>((TABULADOR!$D$67)*(GLOBAL!$Y483)/2)*2</f>
        <v>0</v>
      </c>
      <c r="AG483" s="886"/>
      <c r="AH483" s="886"/>
      <c r="AI483" s="886"/>
      <c r="AJ483" s="886"/>
      <c r="AK483" s="886"/>
      <c r="AL483" s="886"/>
      <c r="AM483" s="886"/>
      <c r="AN483" s="886"/>
      <c r="AO483" s="886"/>
      <c r="AP483" s="886"/>
      <c r="AQ483" s="886"/>
      <c r="AR483" s="886"/>
      <c r="AS483" s="886"/>
      <c r="AT483" s="886"/>
      <c r="AU483" s="886"/>
      <c r="AV483" s="886"/>
      <c r="AW483" s="886"/>
      <c r="AX483" s="886"/>
      <c r="AY483" s="886"/>
      <c r="AZ483" s="886"/>
      <c r="BA483" s="927"/>
      <c r="BD483" s="753">
        <f t="shared" si="306"/>
        <v>0</v>
      </c>
      <c r="BE483" s="753">
        <f t="shared" si="307"/>
        <v>0</v>
      </c>
      <c r="BF483" s="753">
        <f t="shared" si="308"/>
        <v>0</v>
      </c>
      <c r="BG483" s="753">
        <f t="shared" si="309"/>
        <v>0</v>
      </c>
      <c r="BH483" s="758">
        <f t="shared" si="310"/>
        <v>0</v>
      </c>
      <c r="BI483" s="753">
        <f t="shared" si="311"/>
        <v>0</v>
      </c>
      <c r="BJ483" s="753">
        <f t="shared" si="312"/>
        <v>0</v>
      </c>
      <c r="BK483" s="753">
        <f t="shared" si="313"/>
        <v>0</v>
      </c>
      <c r="BL483" s="753">
        <f t="shared" si="314"/>
        <v>0</v>
      </c>
      <c r="BM483" s="758">
        <f t="shared" si="315"/>
        <v>0</v>
      </c>
    </row>
    <row r="484" spans="1:65" s="759" customFormat="1">
      <c r="A484" s="924"/>
      <c r="B484" s="920"/>
      <c r="C484" s="1499"/>
      <c r="D484" s="1517"/>
      <c r="E484" s="924"/>
      <c r="F484" s="924"/>
      <c r="G484" s="924"/>
      <c r="H484" s="924"/>
      <c r="I484" s="920"/>
      <c r="J484" s="924"/>
      <c r="K484" s="1500"/>
      <c r="L484" s="1502"/>
      <c r="M484" s="1502"/>
      <c r="N484" s="924"/>
      <c r="O484" s="924"/>
      <c r="P484" s="924"/>
      <c r="Q484" s="924"/>
      <c r="R484" s="925"/>
      <c r="S484" s="903"/>
      <c r="T484" s="808"/>
      <c r="U484" s="903"/>
      <c r="V484" s="926"/>
      <c r="W484" s="926"/>
      <c r="X484" s="903"/>
      <c r="Y484" s="808"/>
      <c r="AA484" s="886"/>
      <c r="AB484" s="886"/>
      <c r="AC484" s="886"/>
      <c r="AD484" s="886"/>
      <c r="AE484" s="888"/>
      <c r="AF484" s="1126">
        <f>((TABULADOR!$D$67)*(GLOBAL!$Y484)/2)*2</f>
        <v>0</v>
      </c>
      <c r="AG484" s="886"/>
      <c r="AH484" s="886"/>
      <c r="AI484" s="886"/>
      <c r="AJ484" s="886"/>
      <c r="AK484" s="886"/>
      <c r="AL484" s="886"/>
      <c r="AM484" s="886"/>
      <c r="AN484" s="886"/>
      <c r="AO484" s="886"/>
      <c r="AP484" s="886"/>
      <c r="AQ484" s="886"/>
      <c r="AR484" s="886"/>
      <c r="AS484" s="886"/>
      <c r="AT484" s="886"/>
      <c r="AU484" s="886"/>
      <c r="AV484" s="886"/>
      <c r="AW484" s="886"/>
      <c r="AX484" s="886"/>
      <c r="AY484" s="886"/>
      <c r="AZ484" s="886"/>
      <c r="BA484" s="927"/>
      <c r="BD484" s="753">
        <f t="shared" si="306"/>
        <v>0</v>
      </c>
      <c r="BE484" s="753">
        <f t="shared" si="307"/>
        <v>0</v>
      </c>
      <c r="BF484" s="753">
        <f t="shared" si="308"/>
        <v>0</v>
      </c>
      <c r="BG484" s="753">
        <f t="shared" si="309"/>
        <v>0</v>
      </c>
      <c r="BH484" s="758">
        <f t="shared" si="310"/>
        <v>0</v>
      </c>
      <c r="BI484" s="753">
        <f t="shared" si="311"/>
        <v>0</v>
      </c>
      <c r="BJ484" s="753">
        <f t="shared" si="312"/>
        <v>0</v>
      </c>
      <c r="BK484" s="753">
        <f t="shared" si="313"/>
        <v>0</v>
      </c>
      <c r="BL484" s="753">
        <f t="shared" si="314"/>
        <v>0</v>
      </c>
      <c r="BM484" s="758">
        <f t="shared" si="315"/>
        <v>0</v>
      </c>
    </row>
    <row r="485" spans="1:65" s="759" customFormat="1">
      <c r="A485" s="924"/>
      <c r="B485" s="920"/>
      <c r="C485" s="1499"/>
      <c r="D485" s="1517"/>
      <c r="E485" s="924"/>
      <c r="F485" s="924"/>
      <c r="G485" s="924"/>
      <c r="H485" s="924"/>
      <c r="I485" s="920"/>
      <c r="J485" s="924"/>
      <c r="K485" s="1500"/>
      <c r="L485" s="1502"/>
      <c r="M485" s="1502"/>
      <c r="N485" s="924"/>
      <c r="O485" s="924"/>
      <c r="P485" s="924"/>
      <c r="Q485" s="924"/>
      <c r="R485" s="925"/>
      <c r="S485" s="903"/>
      <c r="T485" s="808"/>
      <c r="U485" s="903"/>
      <c r="V485" s="926"/>
      <c r="W485" s="926"/>
      <c r="X485" s="903"/>
      <c r="Y485" s="808"/>
      <c r="AA485" s="886"/>
      <c r="AB485" s="886"/>
      <c r="AC485" s="886"/>
      <c r="AD485" s="886"/>
      <c r="AE485" s="888"/>
      <c r="AF485" s="1126">
        <f>((TABULADOR!$D$67)*(GLOBAL!$Y485)/2)*2</f>
        <v>0</v>
      </c>
      <c r="AG485" s="886"/>
      <c r="AH485" s="886"/>
      <c r="AI485" s="886"/>
      <c r="AJ485" s="886"/>
      <c r="AK485" s="886"/>
      <c r="AL485" s="886"/>
      <c r="AM485" s="886"/>
      <c r="AN485" s="886"/>
      <c r="AO485" s="886"/>
      <c r="AP485" s="886"/>
      <c r="AQ485" s="886"/>
      <c r="AR485" s="886"/>
      <c r="AS485" s="886"/>
      <c r="AT485" s="886"/>
      <c r="AU485" s="886"/>
      <c r="AV485" s="886"/>
      <c r="AW485" s="886"/>
      <c r="AX485" s="886"/>
      <c r="AY485" s="886"/>
      <c r="AZ485" s="886"/>
      <c r="BA485" s="927"/>
      <c r="BD485" s="753">
        <f t="shared" si="306"/>
        <v>0</v>
      </c>
      <c r="BE485" s="753">
        <f t="shared" si="307"/>
        <v>0</v>
      </c>
      <c r="BF485" s="753">
        <f t="shared" si="308"/>
        <v>0</v>
      </c>
      <c r="BG485" s="753">
        <f t="shared" si="309"/>
        <v>0</v>
      </c>
      <c r="BH485" s="758">
        <f t="shared" si="310"/>
        <v>0</v>
      </c>
      <c r="BI485" s="753">
        <f t="shared" si="311"/>
        <v>0</v>
      </c>
      <c r="BJ485" s="753">
        <f t="shared" si="312"/>
        <v>0</v>
      </c>
      <c r="BK485" s="753">
        <f t="shared" si="313"/>
        <v>0</v>
      </c>
      <c r="BL485" s="753">
        <f t="shared" si="314"/>
        <v>0</v>
      </c>
      <c r="BM485" s="758">
        <f t="shared" si="315"/>
        <v>0</v>
      </c>
    </row>
    <row r="486" spans="1:65" s="759" customFormat="1">
      <c r="A486" s="924"/>
      <c r="B486" s="920"/>
      <c r="C486" s="1499"/>
      <c r="D486" s="1517"/>
      <c r="E486" s="924"/>
      <c r="F486" s="924"/>
      <c r="G486" s="924"/>
      <c r="H486" s="924"/>
      <c r="I486" s="920"/>
      <c r="J486" s="924"/>
      <c r="K486" s="1500"/>
      <c r="L486" s="1502"/>
      <c r="M486" s="1502"/>
      <c r="N486" s="924"/>
      <c r="O486" s="924"/>
      <c r="P486" s="924"/>
      <c r="Q486" s="924"/>
      <c r="R486" s="925"/>
      <c r="S486" s="903"/>
      <c r="T486" s="808"/>
      <c r="U486" s="903"/>
      <c r="V486" s="926"/>
      <c r="W486" s="926"/>
      <c r="X486" s="903"/>
      <c r="Y486" s="808"/>
      <c r="AA486" s="886"/>
      <c r="AB486" s="886"/>
      <c r="AC486" s="886"/>
      <c r="AD486" s="886"/>
      <c r="AE486" s="888"/>
      <c r="AF486" s="1126">
        <f>((TABULADOR!$D$67)*(GLOBAL!$Y486)/2)*2</f>
        <v>0</v>
      </c>
      <c r="AG486" s="886"/>
      <c r="AH486" s="886"/>
      <c r="AI486" s="886"/>
      <c r="AJ486" s="886"/>
      <c r="AK486" s="886"/>
      <c r="AL486" s="886"/>
      <c r="AM486" s="886"/>
      <c r="AN486" s="886"/>
      <c r="AO486" s="886"/>
      <c r="AP486" s="886"/>
      <c r="AQ486" s="886"/>
      <c r="AR486" s="886"/>
      <c r="AS486" s="886"/>
      <c r="AT486" s="886"/>
      <c r="AU486" s="886"/>
      <c r="AV486" s="886"/>
      <c r="AW486" s="886"/>
      <c r="AX486" s="886"/>
      <c r="AY486" s="886"/>
      <c r="AZ486" s="886"/>
      <c r="BA486" s="927"/>
      <c r="BD486" s="753">
        <f t="shared" si="306"/>
        <v>0</v>
      </c>
      <c r="BE486" s="753">
        <f t="shared" si="307"/>
        <v>0</v>
      </c>
      <c r="BF486" s="753">
        <f t="shared" si="308"/>
        <v>0</v>
      </c>
      <c r="BG486" s="753">
        <f t="shared" si="309"/>
        <v>0</v>
      </c>
      <c r="BH486" s="758">
        <f t="shared" si="310"/>
        <v>0</v>
      </c>
      <c r="BI486" s="753">
        <f t="shared" si="311"/>
        <v>0</v>
      </c>
      <c r="BJ486" s="753">
        <f t="shared" si="312"/>
        <v>0</v>
      </c>
      <c r="BK486" s="753">
        <f t="shared" si="313"/>
        <v>0</v>
      </c>
      <c r="BL486" s="753">
        <f t="shared" si="314"/>
        <v>0</v>
      </c>
      <c r="BM486" s="758">
        <f t="shared" si="315"/>
        <v>0</v>
      </c>
    </row>
    <row r="487" spans="1:65" s="759" customFormat="1">
      <c r="A487" s="924"/>
      <c r="B487" s="920"/>
      <c r="C487" s="1499"/>
      <c r="D487" s="1517"/>
      <c r="E487" s="924"/>
      <c r="F487" s="924"/>
      <c r="G487" s="924"/>
      <c r="H487" s="924"/>
      <c r="I487" s="920"/>
      <c r="J487" s="924"/>
      <c r="K487" s="1500"/>
      <c r="L487" s="1502"/>
      <c r="M487" s="1502"/>
      <c r="N487" s="924"/>
      <c r="O487" s="924"/>
      <c r="P487" s="924"/>
      <c r="Q487" s="924"/>
      <c r="R487" s="925"/>
      <c r="S487" s="903"/>
      <c r="T487" s="808"/>
      <c r="U487" s="903"/>
      <c r="V487" s="926"/>
      <c r="W487" s="926"/>
      <c r="X487" s="903"/>
      <c r="Y487" s="808"/>
      <c r="AA487" s="886"/>
      <c r="AB487" s="886"/>
      <c r="AC487" s="886"/>
      <c r="AD487" s="886"/>
      <c r="AE487" s="888"/>
      <c r="AF487" s="1126">
        <f>((TABULADOR!$D$67)*(GLOBAL!$Y487)/2)*2</f>
        <v>0</v>
      </c>
      <c r="AG487" s="886"/>
      <c r="AH487" s="886"/>
      <c r="AI487" s="886"/>
      <c r="AJ487" s="886"/>
      <c r="AK487" s="886"/>
      <c r="AL487" s="886"/>
      <c r="AM487" s="886"/>
      <c r="AN487" s="886"/>
      <c r="AO487" s="886"/>
      <c r="AP487" s="886"/>
      <c r="AQ487" s="886"/>
      <c r="AR487" s="886"/>
      <c r="AS487" s="886"/>
      <c r="AT487" s="886"/>
      <c r="AU487" s="886"/>
      <c r="AV487" s="886"/>
      <c r="AW487" s="886"/>
      <c r="AX487" s="886"/>
      <c r="AY487" s="886"/>
      <c r="AZ487" s="886"/>
      <c r="BA487" s="927"/>
      <c r="BD487" s="753">
        <f t="shared" si="306"/>
        <v>0</v>
      </c>
      <c r="BE487" s="753">
        <f t="shared" si="307"/>
        <v>0</v>
      </c>
      <c r="BF487" s="753">
        <f t="shared" si="308"/>
        <v>0</v>
      </c>
      <c r="BG487" s="753">
        <f t="shared" si="309"/>
        <v>0</v>
      </c>
      <c r="BH487" s="758">
        <f t="shared" si="310"/>
        <v>0</v>
      </c>
      <c r="BI487" s="753">
        <f t="shared" si="311"/>
        <v>0</v>
      </c>
      <c r="BJ487" s="753">
        <f t="shared" si="312"/>
        <v>0</v>
      </c>
      <c r="BK487" s="753">
        <f t="shared" si="313"/>
        <v>0</v>
      </c>
      <c r="BL487" s="753">
        <f t="shared" si="314"/>
        <v>0</v>
      </c>
      <c r="BM487" s="758">
        <f t="shared" si="315"/>
        <v>0</v>
      </c>
    </row>
    <row r="488" spans="1:65" s="759" customFormat="1">
      <c r="A488" s="924"/>
      <c r="B488" s="920"/>
      <c r="C488" s="1499"/>
      <c r="D488" s="1517"/>
      <c r="E488" s="924"/>
      <c r="F488" s="924"/>
      <c r="G488" s="924"/>
      <c r="H488" s="924"/>
      <c r="I488" s="920"/>
      <c r="J488" s="924"/>
      <c r="K488" s="1500"/>
      <c r="L488" s="1502"/>
      <c r="M488" s="1502"/>
      <c r="N488" s="924"/>
      <c r="O488" s="924"/>
      <c r="P488" s="924"/>
      <c r="Q488" s="924"/>
      <c r="R488" s="925"/>
      <c r="S488" s="903"/>
      <c r="T488" s="808"/>
      <c r="U488" s="903"/>
      <c r="V488" s="926"/>
      <c r="W488" s="926"/>
      <c r="X488" s="903"/>
      <c r="Y488" s="808"/>
      <c r="AA488" s="886"/>
      <c r="AB488" s="886"/>
      <c r="AC488" s="886"/>
      <c r="AD488" s="886"/>
      <c r="AE488" s="888"/>
      <c r="AF488" s="1126">
        <f>((TABULADOR!$D$67)*(GLOBAL!$Y488)/2)*2</f>
        <v>0</v>
      </c>
      <c r="AG488" s="886"/>
      <c r="AH488" s="886"/>
      <c r="AI488" s="886"/>
      <c r="AJ488" s="886"/>
      <c r="AK488" s="886"/>
      <c r="AL488" s="886"/>
      <c r="AM488" s="886"/>
      <c r="AN488" s="886"/>
      <c r="AO488" s="886"/>
      <c r="AP488" s="886"/>
      <c r="AQ488" s="886"/>
      <c r="AR488" s="886"/>
      <c r="AS488" s="886"/>
      <c r="AT488" s="886"/>
      <c r="AU488" s="886"/>
      <c r="AV488" s="886"/>
      <c r="AW488" s="886"/>
      <c r="AX488" s="886"/>
      <c r="AY488" s="886"/>
      <c r="AZ488" s="886"/>
      <c r="BA488" s="927"/>
      <c r="BD488" s="753">
        <f t="shared" si="306"/>
        <v>0</v>
      </c>
      <c r="BE488" s="753">
        <f t="shared" si="307"/>
        <v>0</v>
      </c>
      <c r="BF488" s="753">
        <f t="shared" si="308"/>
        <v>0</v>
      </c>
      <c r="BG488" s="753">
        <f t="shared" si="309"/>
        <v>0</v>
      </c>
      <c r="BH488" s="758">
        <f t="shared" si="310"/>
        <v>0</v>
      </c>
      <c r="BI488" s="753">
        <f t="shared" si="311"/>
        <v>0</v>
      </c>
      <c r="BJ488" s="753">
        <f t="shared" si="312"/>
        <v>0</v>
      </c>
      <c r="BK488" s="753">
        <f t="shared" si="313"/>
        <v>0</v>
      </c>
      <c r="BL488" s="753">
        <f t="shared" si="314"/>
        <v>0</v>
      </c>
      <c r="BM488" s="758">
        <f t="shared" si="315"/>
        <v>0</v>
      </c>
    </row>
    <row r="489" spans="1:65" s="759" customFormat="1">
      <c r="A489" s="924"/>
      <c r="B489" s="920"/>
      <c r="C489" s="1499"/>
      <c r="D489" s="920"/>
      <c r="E489" s="924"/>
      <c r="F489" s="924"/>
      <c r="G489" s="924"/>
      <c r="H489" s="924"/>
      <c r="I489" s="920"/>
      <c r="J489" s="924"/>
      <c r="K489" s="1500"/>
      <c r="L489" s="1502"/>
      <c r="M489" s="1502"/>
      <c r="N489" s="924"/>
      <c r="O489" s="924"/>
      <c r="P489" s="924"/>
      <c r="Q489" s="924"/>
      <c r="R489" s="925"/>
      <c r="S489" s="903"/>
      <c r="T489" s="808"/>
      <c r="U489" s="903"/>
      <c r="V489" s="926"/>
      <c r="W489" s="926"/>
      <c r="X489" s="903"/>
      <c r="Y489" s="808"/>
      <c r="AA489" s="886"/>
      <c r="AB489" s="886"/>
      <c r="AC489" s="886"/>
      <c r="AD489" s="886"/>
      <c r="AE489" s="888"/>
      <c r="AF489" s="1126">
        <f>((TABULADOR!$D$67)*(GLOBAL!$Y489)/2)*2</f>
        <v>0</v>
      </c>
      <c r="AG489" s="886"/>
      <c r="AH489" s="886"/>
      <c r="AI489" s="886"/>
      <c r="AJ489" s="886"/>
      <c r="AK489" s="886"/>
      <c r="AL489" s="886"/>
      <c r="AM489" s="886"/>
      <c r="AN489" s="886"/>
      <c r="AO489" s="886"/>
      <c r="AP489" s="886"/>
      <c r="AQ489" s="886"/>
      <c r="AR489" s="886"/>
      <c r="AS489" s="886"/>
      <c r="AT489" s="886"/>
      <c r="AU489" s="886"/>
      <c r="AV489" s="886"/>
      <c r="AW489" s="886"/>
      <c r="AX489" s="886"/>
      <c r="AY489" s="886"/>
      <c r="AZ489" s="886"/>
      <c r="BA489" s="927"/>
      <c r="BD489" s="753">
        <f t="shared" si="306"/>
        <v>0</v>
      </c>
      <c r="BE489" s="753">
        <f t="shared" si="307"/>
        <v>0</v>
      </c>
      <c r="BF489" s="753">
        <f t="shared" si="308"/>
        <v>0</v>
      </c>
      <c r="BG489" s="753">
        <f t="shared" si="309"/>
        <v>0</v>
      </c>
      <c r="BH489" s="758">
        <f t="shared" si="310"/>
        <v>0</v>
      </c>
      <c r="BI489" s="753">
        <f t="shared" si="311"/>
        <v>0</v>
      </c>
      <c r="BJ489" s="753">
        <f t="shared" si="312"/>
        <v>0</v>
      </c>
      <c r="BK489" s="753">
        <f t="shared" si="313"/>
        <v>0</v>
      </c>
      <c r="BL489" s="753">
        <f t="shared" si="314"/>
        <v>0</v>
      </c>
      <c r="BM489" s="758">
        <f t="shared" si="315"/>
        <v>0</v>
      </c>
    </row>
    <row r="490" spans="1:65" s="759" customFormat="1">
      <c r="A490" s="924"/>
      <c r="B490" s="920"/>
      <c r="C490" s="1499"/>
      <c r="D490" s="920"/>
      <c r="E490" s="924"/>
      <c r="F490" s="924"/>
      <c r="G490" s="924"/>
      <c r="H490" s="924"/>
      <c r="I490" s="920"/>
      <c r="J490" s="924"/>
      <c r="K490" s="1500"/>
      <c r="L490" s="1502"/>
      <c r="M490" s="1502"/>
      <c r="N490" s="924"/>
      <c r="O490" s="924"/>
      <c r="P490" s="924"/>
      <c r="Q490" s="924"/>
      <c r="R490" s="925"/>
      <c r="S490" s="903"/>
      <c r="T490" s="808"/>
      <c r="U490" s="903"/>
      <c r="V490" s="926"/>
      <c r="W490" s="926"/>
      <c r="X490" s="903"/>
      <c r="Y490" s="808"/>
      <c r="AA490" s="886"/>
      <c r="AB490" s="886"/>
      <c r="AC490" s="886"/>
      <c r="AD490" s="886"/>
      <c r="AE490" s="888"/>
      <c r="AF490" s="1126">
        <f>((TABULADOR!$D$67)*(GLOBAL!$Y490)/2)*2</f>
        <v>0</v>
      </c>
      <c r="AG490" s="886"/>
      <c r="AH490" s="886"/>
      <c r="AI490" s="886"/>
      <c r="AJ490" s="886"/>
      <c r="AK490" s="886"/>
      <c r="AL490" s="886"/>
      <c r="AM490" s="886"/>
      <c r="AN490" s="886"/>
      <c r="AO490" s="886"/>
      <c r="AP490" s="886"/>
      <c r="AQ490" s="886"/>
      <c r="AR490" s="886"/>
      <c r="AS490" s="886"/>
      <c r="AT490" s="886"/>
      <c r="AU490" s="886"/>
      <c r="AV490" s="886"/>
      <c r="AW490" s="886"/>
      <c r="AX490" s="886"/>
      <c r="AY490" s="886"/>
      <c r="AZ490" s="886"/>
      <c r="BA490" s="927"/>
      <c r="BD490" s="753">
        <f t="shared" si="306"/>
        <v>0</v>
      </c>
      <c r="BE490" s="753">
        <f t="shared" si="307"/>
        <v>0</v>
      </c>
      <c r="BF490" s="753">
        <f t="shared" si="308"/>
        <v>0</v>
      </c>
      <c r="BG490" s="753">
        <f t="shared" si="309"/>
        <v>0</v>
      </c>
      <c r="BH490" s="758">
        <f t="shared" si="310"/>
        <v>0</v>
      </c>
      <c r="BI490" s="753">
        <f t="shared" si="311"/>
        <v>0</v>
      </c>
      <c r="BJ490" s="753">
        <f t="shared" si="312"/>
        <v>0</v>
      </c>
      <c r="BK490" s="753">
        <f t="shared" si="313"/>
        <v>0</v>
      </c>
      <c r="BL490" s="753">
        <f t="shared" si="314"/>
        <v>0</v>
      </c>
      <c r="BM490" s="758">
        <f t="shared" si="315"/>
        <v>0</v>
      </c>
    </row>
    <row r="491" spans="1:65" s="759" customFormat="1">
      <c r="A491" s="924"/>
      <c r="B491" s="920"/>
      <c r="C491" s="1499"/>
      <c r="D491" s="920"/>
      <c r="E491" s="924"/>
      <c r="F491" s="924"/>
      <c r="G491" s="924"/>
      <c r="H491" s="924"/>
      <c r="I491" s="920"/>
      <c r="J491" s="924"/>
      <c r="K491" s="1500"/>
      <c r="L491" s="1502"/>
      <c r="M491" s="1502"/>
      <c r="N491" s="924"/>
      <c r="O491" s="924"/>
      <c r="P491" s="924"/>
      <c r="Q491" s="924"/>
      <c r="R491" s="925"/>
      <c r="S491" s="903"/>
      <c r="T491" s="808"/>
      <c r="U491" s="903"/>
      <c r="V491" s="926"/>
      <c r="W491" s="926"/>
      <c r="X491" s="903"/>
      <c r="Y491" s="808"/>
      <c r="AA491" s="886"/>
      <c r="AB491" s="886"/>
      <c r="AC491" s="886"/>
      <c r="AD491" s="886"/>
      <c r="AE491" s="888"/>
      <c r="AF491" s="1126">
        <f>((TABULADOR!$D$67)*(GLOBAL!$Y491)/2)*2</f>
        <v>0</v>
      </c>
      <c r="AG491" s="886"/>
      <c r="AH491" s="886"/>
      <c r="AI491" s="886"/>
      <c r="AJ491" s="886"/>
      <c r="AK491" s="886"/>
      <c r="AL491" s="886"/>
      <c r="AM491" s="886"/>
      <c r="AN491" s="886"/>
      <c r="AO491" s="886"/>
      <c r="AP491" s="886"/>
      <c r="AQ491" s="886"/>
      <c r="AR491" s="886"/>
      <c r="AS491" s="886"/>
      <c r="AT491" s="886"/>
      <c r="AU491" s="886"/>
      <c r="AV491" s="886"/>
      <c r="AW491" s="886"/>
      <c r="AX491" s="886"/>
      <c r="AY491" s="886"/>
      <c r="AZ491" s="886"/>
      <c r="BA491" s="927"/>
      <c r="BD491" s="753">
        <f t="shared" si="306"/>
        <v>0</v>
      </c>
      <c r="BE491" s="753">
        <f t="shared" si="307"/>
        <v>0</v>
      </c>
      <c r="BF491" s="753">
        <f t="shared" si="308"/>
        <v>0</v>
      </c>
      <c r="BG491" s="753">
        <f t="shared" si="309"/>
        <v>0</v>
      </c>
      <c r="BH491" s="758">
        <f t="shared" si="310"/>
        <v>0</v>
      </c>
      <c r="BI491" s="753">
        <f t="shared" si="311"/>
        <v>0</v>
      </c>
      <c r="BJ491" s="753">
        <f t="shared" si="312"/>
        <v>0</v>
      </c>
      <c r="BK491" s="753">
        <f t="shared" si="313"/>
        <v>0</v>
      </c>
      <c r="BL491" s="753">
        <f t="shared" si="314"/>
        <v>0</v>
      </c>
      <c r="BM491" s="758">
        <f t="shared" si="315"/>
        <v>0</v>
      </c>
    </row>
    <row r="492" spans="1:65" s="759" customFormat="1">
      <c r="A492" s="924"/>
      <c r="B492" s="920"/>
      <c r="C492" s="1020"/>
      <c r="D492" s="920"/>
      <c r="E492" s="924"/>
      <c r="F492" s="924"/>
      <c r="G492" s="924"/>
      <c r="H492" s="924"/>
      <c r="I492" s="920"/>
      <c r="J492" s="924"/>
      <c r="K492" s="1500"/>
      <c r="L492" s="1502"/>
      <c r="M492" s="1502"/>
      <c r="N492" s="924"/>
      <c r="O492" s="924"/>
      <c r="P492" s="924"/>
      <c r="Q492" s="924"/>
      <c r="R492" s="925"/>
      <c r="S492" s="903"/>
      <c r="T492" s="808"/>
      <c r="U492" s="903"/>
      <c r="V492" s="926"/>
      <c r="W492" s="926"/>
      <c r="X492" s="903"/>
      <c r="Y492" s="808"/>
      <c r="AA492" s="886"/>
      <c r="AB492" s="886"/>
      <c r="AC492" s="886"/>
      <c r="AD492" s="886"/>
      <c r="AE492" s="888"/>
      <c r="AF492" s="1126">
        <f>((TABULADOR!$D$67)*(GLOBAL!$Y492)/2)*2</f>
        <v>0</v>
      </c>
      <c r="AG492" s="886"/>
      <c r="AH492" s="886"/>
      <c r="AI492" s="886"/>
      <c r="AJ492" s="886"/>
      <c r="AK492" s="886"/>
      <c r="AL492" s="886"/>
      <c r="AM492" s="886"/>
      <c r="AN492" s="886"/>
      <c r="AO492" s="886"/>
      <c r="AP492" s="886"/>
      <c r="AQ492" s="886"/>
      <c r="AR492" s="886"/>
      <c r="AS492" s="886"/>
      <c r="AT492" s="886"/>
      <c r="AU492" s="886"/>
      <c r="AV492" s="886"/>
      <c r="AW492" s="886"/>
      <c r="AX492" s="886"/>
      <c r="AY492" s="886"/>
      <c r="AZ492" s="886"/>
      <c r="BA492" s="927"/>
      <c r="BD492" s="753">
        <f t="shared" si="306"/>
        <v>0</v>
      </c>
      <c r="BE492" s="753">
        <f t="shared" si="307"/>
        <v>0</v>
      </c>
      <c r="BF492" s="753">
        <f t="shared" si="308"/>
        <v>0</v>
      </c>
      <c r="BG492" s="753">
        <f t="shared" si="309"/>
        <v>0</v>
      </c>
      <c r="BH492" s="758">
        <f t="shared" si="310"/>
        <v>0</v>
      </c>
      <c r="BI492" s="753">
        <f t="shared" si="311"/>
        <v>0</v>
      </c>
      <c r="BJ492" s="753">
        <f t="shared" si="312"/>
        <v>0</v>
      </c>
      <c r="BK492" s="753">
        <f t="shared" si="313"/>
        <v>0</v>
      </c>
      <c r="BL492" s="753">
        <f t="shared" si="314"/>
        <v>0</v>
      </c>
      <c r="BM492" s="758">
        <f t="shared" si="315"/>
        <v>0</v>
      </c>
    </row>
    <row r="493" spans="1:65" s="759" customFormat="1">
      <c r="A493" s="924"/>
      <c r="B493" s="920"/>
      <c r="C493" s="1499"/>
      <c r="D493" s="920"/>
      <c r="E493" s="924"/>
      <c r="F493" s="924"/>
      <c r="G493" s="924"/>
      <c r="H493" s="924"/>
      <c r="I493" s="920"/>
      <c r="J493" s="924"/>
      <c r="K493" s="1500"/>
      <c r="L493" s="1502"/>
      <c r="M493" s="1502"/>
      <c r="N493" s="924"/>
      <c r="O493" s="924"/>
      <c r="P493" s="924"/>
      <c r="Q493" s="924"/>
      <c r="R493" s="925"/>
      <c r="S493" s="903"/>
      <c r="T493" s="808"/>
      <c r="U493" s="903"/>
      <c r="V493" s="926"/>
      <c r="W493" s="926"/>
      <c r="X493" s="903"/>
      <c r="Y493" s="808"/>
      <c r="AA493" s="886"/>
      <c r="AB493" s="886"/>
      <c r="AC493" s="886"/>
      <c r="AD493" s="886"/>
      <c r="AE493" s="888"/>
      <c r="AF493" s="1126">
        <f>((TABULADOR!$D$67)*(GLOBAL!$Y493)/2)*2</f>
        <v>0</v>
      </c>
      <c r="AG493" s="886"/>
      <c r="AH493" s="886"/>
      <c r="AI493" s="886"/>
      <c r="AJ493" s="886"/>
      <c r="AK493" s="886"/>
      <c r="AL493" s="886"/>
      <c r="AM493" s="886"/>
      <c r="AN493" s="886"/>
      <c r="AO493" s="886"/>
      <c r="AP493" s="886"/>
      <c r="AQ493" s="886"/>
      <c r="AR493" s="886"/>
      <c r="AS493" s="886"/>
      <c r="AT493" s="886"/>
      <c r="AU493" s="886"/>
      <c r="AV493" s="886"/>
      <c r="AW493" s="886"/>
      <c r="AX493" s="886"/>
      <c r="AY493" s="886"/>
      <c r="AZ493" s="886"/>
      <c r="BA493" s="927"/>
      <c r="BD493" s="753">
        <f t="shared" si="306"/>
        <v>0</v>
      </c>
      <c r="BE493" s="753">
        <f t="shared" si="307"/>
        <v>0</v>
      </c>
      <c r="BF493" s="753">
        <f t="shared" si="308"/>
        <v>0</v>
      </c>
      <c r="BG493" s="753">
        <f t="shared" si="309"/>
        <v>0</v>
      </c>
      <c r="BH493" s="758">
        <f t="shared" si="310"/>
        <v>0</v>
      </c>
      <c r="BI493" s="753">
        <f t="shared" si="311"/>
        <v>0</v>
      </c>
      <c r="BJ493" s="753">
        <f t="shared" si="312"/>
        <v>0</v>
      </c>
      <c r="BK493" s="753">
        <f t="shared" si="313"/>
        <v>0</v>
      </c>
      <c r="BL493" s="753">
        <f t="shared" si="314"/>
        <v>0</v>
      </c>
      <c r="BM493" s="758">
        <f t="shared" si="315"/>
        <v>0</v>
      </c>
    </row>
    <row r="494" spans="1:65" s="759" customFormat="1">
      <c r="A494" s="924"/>
      <c r="B494" s="920"/>
      <c r="C494" s="1499"/>
      <c r="D494" s="920"/>
      <c r="E494" s="924"/>
      <c r="F494" s="924"/>
      <c r="G494" s="924"/>
      <c r="H494" s="924"/>
      <c r="I494" s="920"/>
      <c r="J494" s="924"/>
      <c r="K494" s="1500"/>
      <c r="L494" s="1502"/>
      <c r="M494" s="1502"/>
      <c r="N494" s="924"/>
      <c r="O494" s="924"/>
      <c r="P494" s="924"/>
      <c r="Q494" s="924"/>
      <c r="R494" s="925"/>
      <c r="S494" s="903"/>
      <c r="T494" s="808"/>
      <c r="U494" s="903"/>
      <c r="V494" s="926"/>
      <c r="W494" s="926"/>
      <c r="X494" s="903"/>
      <c r="Y494" s="808"/>
      <c r="AA494" s="886"/>
      <c r="AB494" s="886"/>
      <c r="AC494" s="886"/>
      <c r="AD494" s="886"/>
      <c r="AE494" s="888"/>
      <c r="AF494" s="1126">
        <f>((TABULADOR!$D$67)*(GLOBAL!$Y494)/2)*2</f>
        <v>0</v>
      </c>
      <c r="AG494" s="886"/>
      <c r="AH494" s="886"/>
      <c r="AI494" s="886"/>
      <c r="AJ494" s="886"/>
      <c r="AK494" s="886"/>
      <c r="AL494" s="886"/>
      <c r="AM494" s="886"/>
      <c r="AN494" s="886"/>
      <c r="AO494" s="886"/>
      <c r="AP494" s="886"/>
      <c r="AQ494" s="886"/>
      <c r="AR494" s="886"/>
      <c r="AS494" s="886"/>
      <c r="AT494" s="886"/>
      <c r="AU494" s="886"/>
      <c r="AV494" s="886"/>
      <c r="AW494" s="886"/>
      <c r="AX494" s="886"/>
      <c r="AY494" s="886"/>
      <c r="AZ494" s="886"/>
      <c r="BA494" s="927"/>
      <c r="BD494" s="753">
        <f t="shared" si="306"/>
        <v>0</v>
      </c>
      <c r="BE494" s="753">
        <f t="shared" si="307"/>
        <v>0</v>
      </c>
      <c r="BF494" s="753">
        <f t="shared" si="308"/>
        <v>0</v>
      </c>
      <c r="BG494" s="753">
        <f t="shared" si="309"/>
        <v>0</v>
      </c>
      <c r="BH494" s="758">
        <f t="shared" si="310"/>
        <v>0</v>
      </c>
      <c r="BI494" s="753">
        <f t="shared" si="311"/>
        <v>0</v>
      </c>
      <c r="BJ494" s="753">
        <f t="shared" si="312"/>
        <v>0</v>
      </c>
      <c r="BK494" s="753">
        <f t="shared" si="313"/>
        <v>0</v>
      </c>
      <c r="BL494" s="753">
        <f t="shared" si="314"/>
        <v>0</v>
      </c>
      <c r="BM494" s="758">
        <f t="shared" si="315"/>
        <v>0</v>
      </c>
    </row>
    <row r="495" spans="1:65" s="759" customFormat="1">
      <c r="A495" s="924"/>
      <c r="B495" s="920"/>
      <c r="C495" s="1499"/>
      <c r="D495" s="920"/>
      <c r="E495" s="924"/>
      <c r="F495" s="924"/>
      <c r="G495" s="924"/>
      <c r="H495" s="924"/>
      <c r="I495" s="920"/>
      <c r="J495" s="924"/>
      <c r="K495" s="1500"/>
      <c r="L495" s="1502"/>
      <c r="M495" s="1502"/>
      <c r="N495" s="924"/>
      <c r="O495" s="924"/>
      <c r="P495" s="924"/>
      <c r="Q495" s="924"/>
      <c r="R495" s="925"/>
      <c r="S495" s="903"/>
      <c r="T495" s="808"/>
      <c r="U495" s="903"/>
      <c r="V495" s="926"/>
      <c r="W495" s="926"/>
      <c r="X495" s="903"/>
      <c r="Y495" s="808"/>
      <c r="AA495" s="886"/>
      <c r="AB495" s="886"/>
      <c r="AC495" s="886"/>
      <c r="AD495" s="886"/>
      <c r="AE495" s="888"/>
      <c r="AF495" s="1126">
        <f>((TABULADOR!$D$67)*(GLOBAL!$Y495)/2)*2</f>
        <v>0</v>
      </c>
      <c r="AG495" s="886"/>
      <c r="AH495" s="886"/>
      <c r="AI495" s="886"/>
      <c r="AJ495" s="886"/>
      <c r="AK495" s="886"/>
      <c r="AL495" s="886"/>
      <c r="AM495" s="886"/>
      <c r="AN495" s="886"/>
      <c r="AO495" s="886"/>
      <c r="AP495" s="886"/>
      <c r="AQ495" s="886"/>
      <c r="AR495" s="886"/>
      <c r="AS495" s="886"/>
      <c r="AT495" s="886"/>
      <c r="AU495" s="886"/>
      <c r="AV495" s="886"/>
      <c r="AW495" s="886"/>
      <c r="AX495" s="886"/>
      <c r="AY495" s="886"/>
      <c r="AZ495" s="886"/>
      <c r="BA495" s="927"/>
      <c r="BD495" s="753">
        <f t="shared" ref="BD495:BD558" si="316">($AM495*$BO$5/$BO$6*$BO$7*$BO$8)</f>
        <v>0</v>
      </c>
      <c r="BE495" s="753">
        <f t="shared" ref="BE495:BE558" si="317">($AM495)*$BQ$2</f>
        <v>0</v>
      </c>
      <c r="BF495" s="753">
        <f t="shared" ref="BF495:BF558" si="318">($AM495*$BQ$5/$BQ$6*$BQ$7*$BQ$8)</f>
        <v>0</v>
      </c>
      <c r="BG495" s="753">
        <f t="shared" ref="BG495:BG558" si="319">$AM495*$BS$2</f>
        <v>0</v>
      </c>
      <c r="BH495" s="758">
        <f t="shared" ref="BH495:BH558" si="320">SUM(BD495:BF495)</f>
        <v>0</v>
      </c>
      <c r="BI495" s="753">
        <f t="shared" ref="BI495:BI558" si="321">$BD495*$BP$2/$BO$2</f>
        <v>0</v>
      </c>
      <c r="BJ495" s="753">
        <f t="shared" ref="BJ495:BJ558" si="322">($AM495)*$BR$2</f>
        <v>0</v>
      </c>
      <c r="BK495" s="753">
        <f t="shared" ref="BK495:BK558" si="323">$BF495*$BT$2/$BU$2</f>
        <v>0</v>
      </c>
      <c r="BL495" s="753">
        <f t="shared" ref="BL495:BL558" si="324">$AM495*$BS$2</f>
        <v>0</v>
      </c>
      <c r="BM495" s="758">
        <f t="shared" ref="BM495:BM558" si="325">SUM(BI495:BL495)+BG495</f>
        <v>0</v>
      </c>
    </row>
    <row r="496" spans="1:65" s="759" customFormat="1">
      <c r="A496" s="924"/>
      <c r="B496" s="920"/>
      <c r="C496" s="1504"/>
      <c r="D496" s="920"/>
      <c r="E496" s="924"/>
      <c r="F496" s="924"/>
      <c r="G496" s="924"/>
      <c r="H496" s="924"/>
      <c r="I496" s="920"/>
      <c r="J496" s="924"/>
      <c r="K496" s="1500"/>
      <c r="L496" s="1502"/>
      <c r="M496" s="1502"/>
      <c r="N496" s="924"/>
      <c r="O496" s="924"/>
      <c r="P496" s="924"/>
      <c r="Q496" s="924"/>
      <c r="R496" s="925"/>
      <c r="S496" s="903"/>
      <c r="T496" s="808"/>
      <c r="U496" s="903"/>
      <c r="V496" s="926"/>
      <c r="W496" s="926"/>
      <c r="X496" s="903"/>
      <c r="Y496" s="808"/>
      <c r="AA496" s="886"/>
      <c r="AB496" s="886"/>
      <c r="AC496" s="886"/>
      <c r="AD496" s="886"/>
      <c r="AE496" s="888"/>
      <c r="AF496" s="1126">
        <f>((TABULADOR!$D$67)*(GLOBAL!$Y496)/2)*2</f>
        <v>0</v>
      </c>
      <c r="AG496" s="886"/>
      <c r="AH496" s="886"/>
      <c r="AI496" s="886"/>
      <c r="AJ496" s="886"/>
      <c r="AK496" s="886"/>
      <c r="AL496" s="886"/>
      <c r="AM496" s="886"/>
      <c r="AN496" s="886"/>
      <c r="AO496" s="886"/>
      <c r="AP496" s="886"/>
      <c r="AQ496" s="886"/>
      <c r="AR496" s="886"/>
      <c r="AS496" s="886"/>
      <c r="AT496" s="886"/>
      <c r="AU496" s="886"/>
      <c r="AV496" s="886"/>
      <c r="AW496" s="886"/>
      <c r="AX496" s="886"/>
      <c r="AY496" s="886"/>
      <c r="AZ496" s="886"/>
      <c r="BA496" s="927"/>
      <c r="BD496" s="753">
        <f t="shared" si="316"/>
        <v>0</v>
      </c>
      <c r="BE496" s="753">
        <f t="shared" si="317"/>
        <v>0</v>
      </c>
      <c r="BF496" s="753">
        <f t="shared" si="318"/>
        <v>0</v>
      </c>
      <c r="BG496" s="753">
        <f t="shared" si="319"/>
        <v>0</v>
      </c>
      <c r="BH496" s="758">
        <f t="shared" si="320"/>
        <v>0</v>
      </c>
      <c r="BI496" s="753">
        <f t="shared" si="321"/>
        <v>0</v>
      </c>
      <c r="BJ496" s="753">
        <f t="shared" si="322"/>
        <v>0</v>
      </c>
      <c r="BK496" s="753">
        <f t="shared" si="323"/>
        <v>0</v>
      </c>
      <c r="BL496" s="753">
        <f t="shared" si="324"/>
        <v>0</v>
      </c>
      <c r="BM496" s="758">
        <f t="shared" si="325"/>
        <v>0</v>
      </c>
    </row>
    <row r="497" spans="1:65" s="759" customFormat="1">
      <c r="A497" s="924"/>
      <c r="B497" s="920"/>
      <c r="C497" s="1499"/>
      <c r="D497" s="920"/>
      <c r="E497" s="924"/>
      <c r="F497" s="924"/>
      <c r="G497" s="924"/>
      <c r="H497" s="924"/>
      <c r="I497" s="920"/>
      <c r="J497" s="924"/>
      <c r="K497" s="1500"/>
      <c r="L497" s="1502"/>
      <c r="M497" s="1502"/>
      <c r="N497" s="924"/>
      <c r="O497" s="924"/>
      <c r="P497" s="924"/>
      <c r="Q497" s="924"/>
      <c r="R497" s="925"/>
      <c r="S497" s="903"/>
      <c r="T497" s="808"/>
      <c r="U497" s="903"/>
      <c r="V497" s="926"/>
      <c r="W497" s="926"/>
      <c r="X497" s="903"/>
      <c r="Y497" s="808"/>
      <c r="AA497" s="886"/>
      <c r="AB497" s="886"/>
      <c r="AC497" s="886"/>
      <c r="AD497" s="886"/>
      <c r="AE497" s="888"/>
      <c r="AF497" s="1126">
        <f>((TABULADOR!$D$67)*(GLOBAL!$Y497)/2)*2</f>
        <v>0</v>
      </c>
      <c r="AG497" s="886"/>
      <c r="AH497" s="886"/>
      <c r="AI497" s="886"/>
      <c r="AJ497" s="886"/>
      <c r="AK497" s="886"/>
      <c r="AL497" s="886"/>
      <c r="AM497" s="886"/>
      <c r="AN497" s="886"/>
      <c r="AO497" s="886"/>
      <c r="AP497" s="886"/>
      <c r="AQ497" s="886"/>
      <c r="AR497" s="886"/>
      <c r="AS497" s="886"/>
      <c r="AT497" s="886"/>
      <c r="AU497" s="886"/>
      <c r="AV497" s="886"/>
      <c r="AW497" s="886"/>
      <c r="AX497" s="886"/>
      <c r="AY497" s="886"/>
      <c r="AZ497" s="886"/>
      <c r="BA497" s="927"/>
      <c r="BD497" s="753">
        <f t="shared" si="316"/>
        <v>0</v>
      </c>
      <c r="BE497" s="753">
        <f t="shared" si="317"/>
        <v>0</v>
      </c>
      <c r="BF497" s="753">
        <f t="shared" si="318"/>
        <v>0</v>
      </c>
      <c r="BG497" s="753">
        <f t="shared" si="319"/>
        <v>0</v>
      </c>
      <c r="BH497" s="758">
        <f t="shared" si="320"/>
        <v>0</v>
      </c>
      <c r="BI497" s="753">
        <f t="shared" si="321"/>
        <v>0</v>
      </c>
      <c r="BJ497" s="753">
        <f t="shared" si="322"/>
        <v>0</v>
      </c>
      <c r="BK497" s="753">
        <f t="shared" si="323"/>
        <v>0</v>
      </c>
      <c r="BL497" s="753">
        <f t="shared" si="324"/>
        <v>0</v>
      </c>
      <c r="BM497" s="758">
        <f t="shared" si="325"/>
        <v>0</v>
      </c>
    </row>
    <row r="498" spans="1:65" s="759" customFormat="1">
      <c r="A498" s="924"/>
      <c r="B498" s="920"/>
      <c r="C498" s="1499"/>
      <c r="D498" s="920"/>
      <c r="E498" s="924"/>
      <c r="F498" s="924"/>
      <c r="G498" s="924"/>
      <c r="H498" s="924"/>
      <c r="I498" s="920"/>
      <c r="J498" s="924"/>
      <c r="K498" s="1500"/>
      <c r="L498" s="1502"/>
      <c r="M498" s="1502"/>
      <c r="N498" s="924"/>
      <c r="O498" s="924"/>
      <c r="P498" s="924"/>
      <c r="Q498" s="924"/>
      <c r="R498" s="925"/>
      <c r="S498" s="903"/>
      <c r="T498" s="808"/>
      <c r="U498" s="903"/>
      <c r="V498" s="926"/>
      <c r="W498" s="926"/>
      <c r="X498" s="903"/>
      <c r="Y498" s="808"/>
      <c r="AA498" s="886"/>
      <c r="AB498" s="886"/>
      <c r="AC498" s="886"/>
      <c r="AD498" s="886"/>
      <c r="AE498" s="888"/>
      <c r="AF498" s="1126">
        <f>((TABULADOR!$D$67)*(GLOBAL!$Y498)/2)*2</f>
        <v>0</v>
      </c>
      <c r="AG498" s="886"/>
      <c r="AH498" s="886"/>
      <c r="AI498" s="886"/>
      <c r="AJ498" s="886"/>
      <c r="AK498" s="886"/>
      <c r="AL498" s="886"/>
      <c r="AM498" s="886"/>
      <c r="AN498" s="886"/>
      <c r="AO498" s="886"/>
      <c r="AP498" s="886"/>
      <c r="AQ498" s="886"/>
      <c r="AR498" s="886"/>
      <c r="AS498" s="886"/>
      <c r="AT498" s="886"/>
      <c r="AU498" s="886"/>
      <c r="AV498" s="886"/>
      <c r="AW498" s="886"/>
      <c r="AX498" s="886"/>
      <c r="AY498" s="886"/>
      <c r="AZ498" s="886"/>
      <c r="BA498" s="927"/>
      <c r="BD498" s="753">
        <f t="shared" si="316"/>
        <v>0</v>
      </c>
      <c r="BE498" s="753">
        <f t="shared" si="317"/>
        <v>0</v>
      </c>
      <c r="BF498" s="753">
        <f t="shared" si="318"/>
        <v>0</v>
      </c>
      <c r="BG498" s="753">
        <f t="shared" si="319"/>
        <v>0</v>
      </c>
      <c r="BH498" s="758">
        <f t="shared" si="320"/>
        <v>0</v>
      </c>
      <c r="BI498" s="753">
        <f t="shared" si="321"/>
        <v>0</v>
      </c>
      <c r="BJ498" s="753">
        <f t="shared" si="322"/>
        <v>0</v>
      </c>
      <c r="BK498" s="753">
        <f t="shared" si="323"/>
        <v>0</v>
      </c>
      <c r="BL498" s="753">
        <f t="shared" si="324"/>
        <v>0</v>
      </c>
      <c r="BM498" s="758">
        <f t="shared" si="325"/>
        <v>0</v>
      </c>
    </row>
    <row r="499" spans="1:65" s="759" customFormat="1">
      <c r="A499" s="924"/>
      <c r="B499" s="920"/>
      <c r="C499" s="1499"/>
      <c r="D499" s="920"/>
      <c r="E499" s="924"/>
      <c r="F499" s="924"/>
      <c r="G499" s="924"/>
      <c r="H499" s="924"/>
      <c r="I499" s="920"/>
      <c r="J499" s="924"/>
      <c r="K499" s="1500"/>
      <c r="L499" s="1502"/>
      <c r="M499" s="1502"/>
      <c r="N499" s="924"/>
      <c r="O499" s="924"/>
      <c r="P499" s="924"/>
      <c r="Q499" s="924"/>
      <c r="R499" s="925"/>
      <c r="S499" s="903"/>
      <c r="T499" s="808"/>
      <c r="U499" s="903"/>
      <c r="V499" s="926"/>
      <c r="W499" s="926"/>
      <c r="X499" s="903"/>
      <c r="Y499" s="808"/>
      <c r="AA499" s="886"/>
      <c r="AB499" s="886"/>
      <c r="AC499" s="886"/>
      <c r="AD499" s="886"/>
      <c r="AE499" s="888"/>
      <c r="AF499" s="1126">
        <f>((TABULADOR!$D$67)*(GLOBAL!$Y499)/2)*2</f>
        <v>0</v>
      </c>
      <c r="AG499" s="886"/>
      <c r="AH499" s="886"/>
      <c r="AI499" s="886"/>
      <c r="AJ499" s="886"/>
      <c r="AK499" s="886"/>
      <c r="AL499" s="886"/>
      <c r="AM499" s="886"/>
      <c r="AN499" s="886"/>
      <c r="AO499" s="886"/>
      <c r="AP499" s="886"/>
      <c r="AQ499" s="886"/>
      <c r="AR499" s="886"/>
      <c r="AS499" s="886"/>
      <c r="AT499" s="886"/>
      <c r="AU499" s="886"/>
      <c r="AV499" s="886"/>
      <c r="AW499" s="886"/>
      <c r="AX499" s="886"/>
      <c r="AY499" s="886"/>
      <c r="AZ499" s="886"/>
      <c r="BA499" s="927"/>
      <c r="BD499" s="753">
        <f t="shared" si="316"/>
        <v>0</v>
      </c>
      <c r="BE499" s="753">
        <f t="shared" si="317"/>
        <v>0</v>
      </c>
      <c r="BF499" s="753">
        <f t="shared" si="318"/>
        <v>0</v>
      </c>
      <c r="BG499" s="753">
        <f t="shared" si="319"/>
        <v>0</v>
      </c>
      <c r="BH499" s="758">
        <f t="shared" si="320"/>
        <v>0</v>
      </c>
      <c r="BI499" s="753">
        <f t="shared" si="321"/>
        <v>0</v>
      </c>
      <c r="BJ499" s="753">
        <f t="shared" si="322"/>
        <v>0</v>
      </c>
      <c r="BK499" s="753">
        <f t="shared" si="323"/>
        <v>0</v>
      </c>
      <c r="BL499" s="753">
        <f t="shared" si="324"/>
        <v>0</v>
      </c>
      <c r="BM499" s="758">
        <f t="shared" si="325"/>
        <v>0</v>
      </c>
    </row>
    <row r="500" spans="1:65" s="759" customFormat="1">
      <c r="A500" s="924"/>
      <c r="B500" s="920"/>
      <c r="C500" s="1504"/>
      <c r="D500" s="920"/>
      <c r="E500" s="924"/>
      <c r="F500" s="924"/>
      <c r="G500" s="924"/>
      <c r="H500" s="924"/>
      <c r="I500" s="920"/>
      <c r="J500" s="924"/>
      <c r="K500" s="1500"/>
      <c r="L500" s="1502"/>
      <c r="M500" s="1502"/>
      <c r="N500" s="924"/>
      <c r="O500" s="924"/>
      <c r="P500" s="924"/>
      <c r="Q500" s="924"/>
      <c r="R500" s="925"/>
      <c r="S500" s="903"/>
      <c r="T500" s="808"/>
      <c r="U500" s="903"/>
      <c r="V500" s="926"/>
      <c r="W500" s="926"/>
      <c r="X500" s="903"/>
      <c r="Y500" s="808"/>
      <c r="AA500" s="886"/>
      <c r="AB500" s="886"/>
      <c r="AC500" s="886"/>
      <c r="AD500" s="886"/>
      <c r="AE500" s="888"/>
      <c r="AF500" s="1126">
        <f>((TABULADOR!$D$67)*(GLOBAL!$Y500)/2)*2</f>
        <v>0</v>
      </c>
      <c r="AG500" s="886"/>
      <c r="AH500" s="886"/>
      <c r="AI500" s="886"/>
      <c r="AJ500" s="886"/>
      <c r="AK500" s="886"/>
      <c r="AL500" s="886"/>
      <c r="AM500" s="886"/>
      <c r="AN500" s="886"/>
      <c r="AO500" s="886"/>
      <c r="AP500" s="886"/>
      <c r="AQ500" s="886"/>
      <c r="AR500" s="886"/>
      <c r="AS500" s="886"/>
      <c r="AT500" s="886"/>
      <c r="AU500" s="886"/>
      <c r="AV500" s="886"/>
      <c r="AW500" s="886"/>
      <c r="AX500" s="886"/>
      <c r="AY500" s="886"/>
      <c r="AZ500" s="886"/>
      <c r="BA500" s="927"/>
      <c r="BD500" s="753">
        <f t="shared" si="316"/>
        <v>0</v>
      </c>
      <c r="BE500" s="753">
        <f t="shared" si="317"/>
        <v>0</v>
      </c>
      <c r="BF500" s="753">
        <f t="shared" si="318"/>
        <v>0</v>
      </c>
      <c r="BG500" s="753">
        <f t="shared" si="319"/>
        <v>0</v>
      </c>
      <c r="BH500" s="758">
        <f t="shared" si="320"/>
        <v>0</v>
      </c>
      <c r="BI500" s="753">
        <f t="shared" si="321"/>
        <v>0</v>
      </c>
      <c r="BJ500" s="753">
        <f t="shared" si="322"/>
        <v>0</v>
      </c>
      <c r="BK500" s="753">
        <f t="shared" si="323"/>
        <v>0</v>
      </c>
      <c r="BL500" s="753">
        <f t="shared" si="324"/>
        <v>0</v>
      </c>
      <c r="BM500" s="758">
        <f t="shared" si="325"/>
        <v>0</v>
      </c>
    </row>
    <row r="501" spans="1:65" s="759" customFormat="1">
      <c r="A501" s="924"/>
      <c r="B501" s="920"/>
      <c r="C501" s="1499"/>
      <c r="D501" s="920"/>
      <c r="E501" s="924"/>
      <c r="F501" s="924"/>
      <c r="G501" s="924"/>
      <c r="H501" s="924"/>
      <c r="I501" s="920"/>
      <c r="J501" s="924"/>
      <c r="K501" s="1500"/>
      <c r="L501" s="1502"/>
      <c r="M501" s="1502"/>
      <c r="N501" s="924"/>
      <c r="O501" s="924"/>
      <c r="P501" s="924"/>
      <c r="Q501" s="924"/>
      <c r="R501" s="925"/>
      <c r="S501" s="903"/>
      <c r="T501" s="808"/>
      <c r="U501" s="903"/>
      <c r="V501" s="926"/>
      <c r="W501" s="926"/>
      <c r="X501" s="903"/>
      <c r="Y501" s="808"/>
      <c r="AA501" s="886"/>
      <c r="AB501" s="886"/>
      <c r="AC501" s="886"/>
      <c r="AD501" s="886"/>
      <c r="AE501" s="888"/>
      <c r="AF501" s="1126">
        <f>((TABULADOR!$D$67)*(GLOBAL!$Y501)/2)*2</f>
        <v>0</v>
      </c>
      <c r="AG501" s="886"/>
      <c r="AH501" s="886"/>
      <c r="AI501" s="886"/>
      <c r="AJ501" s="886"/>
      <c r="AK501" s="886"/>
      <c r="AL501" s="886"/>
      <c r="AM501" s="886"/>
      <c r="AN501" s="886"/>
      <c r="AO501" s="886"/>
      <c r="AP501" s="886"/>
      <c r="AQ501" s="886"/>
      <c r="AR501" s="886"/>
      <c r="AS501" s="886"/>
      <c r="AT501" s="886"/>
      <c r="AU501" s="886"/>
      <c r="AV501" s="886"/>
      <c r="AW501" s="886"/>
      <c r="AX501" s="886"/>
      <c r="AY501" s="886"/>
      <c r="AZ501" s="886"/>
      <c r="BA501" s="927"/>
      <c r="BD501" s="753">
        <f t="shared" si="316"/>
        <v>0</v>
      </c>
      <c r="BE501" s="753">
        <f t="shared" si="317"/>
        <v>0</v>
      </c>
      <c r="BF501" s="753">
        <f t="shared" si="318"/>
        <v>0</v>
      </c>
      <c r="BG501" s="753">
        <f t="shared" si="319"/>
        <v>0</v>
      </c>
      <c r="BH501" s="758">
        <f t="shared" si="320"/>
        <v>0</v>
      </c>
      <c r="BI501" s="753">
        <f t="shared" si="321"/>
        <v>0</v>
      </c>
      <c r="BJ501" s="753">
        <f t="shared" si="322"/>
        <v>0</v>
      </c>
      <c r="BK501" s="753">
        <f t="shared" si="323"/>
        <v>0</v>
      </c>
      <c r="BL501" s="753">
        <f t="shared" si="324"/>
        <v>0</v>
      </c>
      <c r="BM501" s="758">
        <f t="shared" si="325"/>
        <v>0</v>
      </c>
    </row>
    <row r="502" spans="1:65" s="759" customFormat="1">
      <c r="A502" s="924"/>
      <c r="B502" s="920"/>
      <c r="C502" s="1499"/>
      <c r="D502" s="920"/>
      <c r="E502" s="924"/>
      <c r="F502" s="924"/>
      <c r="G502" s="924"/>
      <c r="H502" s="924"/>
      <c r="I502" s="920"/>
      <c r="J502" s="924"/>
      <c r="K502" s="1500"/>
      <c r="L502" s="1502"/>
      <c r="M502" s="1502"/>
      <c r="N502" s="924"/>
      <c r="O502" s="924"/>
      <c r="P502" s="924"/>
      <c r="Q502" s="924"/>
      <c r="R502" s="925"/>
      <c r="S502" s="903"/>
      <c r="T502" s="808"/>
      <c r="U502" s="903"/>
      <c r="V502" s="926"/>
      <c r="W502" s="926"/>
      <c r="X502" s="903"/>
      <c r="Y502" s="808"/>
      <c r="AA502" s="886"/>
      <c r="AB502" s="886"/>
      <c r="AC502" s="886"/>
      <c r="AD502" s="886"/>
      <c r="AE502" s="888"/>
      <c r="AF502" s="1126">
        <f>((TABULADOR!$D$67)*(GLOBAL!$Y502)/2)*2</f>
        <v>0</v>
      </c>
      <c r="AG502" s="886"/>
      <c r="AH502" s="886"/>
      <c r="AI502" s="886"/>
      <c r="AJ502" s="886"/>
      <c r="AK502" s="886"/>
      <c r="AL502" s="886"/>
      <c r="AM502" s="886"/>
      <c r="AN502" s="886"/>
      <c r="AO502" s="886"/>
      <c r="AP502" s="886"/>
      <c r="AQ502" s="886"/>
      <c r="AR502" s="886"/>
      <c r="AS502" s="886"/>
      <c r="AT502" s="886"/>
      <c r="AU502" s="886"/>
      <c r="AV502" s="886"/>
      <c r="AW502" s="886"/>
      <c r="AX502" s="886"/>
      <c r="AY502" s="886"/>
      <c r="AZ502" s="886"/>
      <c r="BA502" s="927"/>
      <c r="BD502" s="753">
        <f t="shared" si="316"/>
        <v>0</v>
      </c>
      <c r="BE502" s="753">
        <f t="shared" si="317"/>
        <v>0</v>
      </c>
      <c r="BF502" s="753">
        <f t="shared" si="318"/>
        <v>0</v>
      </c>
      <c r="BG502" s="753">
        <f t="shared" si="319"/>
        <v>0</v>
      </c>
      <c r="BH502" s="758">
        <f t="shared" si="320"/>
        <v>0</v>
      </c>
      <c r="BI502" s="753">
        <f t="shared" si="321"/>
        <v>0</v>
      </c>
      <c r="BJ502" s="753">
        <f t="shared" si="322"/>
        <v>0</v>
      </c>
      <c r="BK502" s="753">
        <f t="shared" si="323"/>
        <v>0</v>
      </c>
      <c r="BL502" s="753">
        <f t="shared" si="324"/>
        <v>0</v>
      </c>
      <c r="BM502" s="758">
        <f t="shared" si="325"/>
        <v>0</v>
      </c>
    </row>
    <row r="503" spans="1:65" s="759" customFormat="1">
      <c r="A503" s="924"/>
      <c r="B503" s="920"/>
      <c r="C503" s="1499"/>
      <c r="D503" s="920"/>
      <c r="E503" s="924"/>
      <c r="F503" s="924"/>
      <c r="G503" s="924"/>
      <c r="H503" s="924"/>
      <c r="I503" s="920"/>
      <c r="J503" s="924"/>
      <c r="K503" s="1500"/>
      <c r="L503" s="1502"/>
      <c r="M503" s="1502"/>
      <c r="N503" s="924"/>
      <c r="O503" s="924"/>
      <c r="P503" s="924"/>
      <c r="Q503" s="924"/>
      <c r="R503" s="925"/>
      <c r="S503" s="903"/>
      <c r="T503" s="808"/>
      <c r="U503" s="903"/>
      <c r="V503" s="926"/>
      <c r="W503" s="926"/>
      <c r="X503" s="903"/>
      <c r="Y503" s="808"/>
      <c r="AA503" s="886"/>
      <c r="AB503" s="886"/>
      <c r="AC503" s="886"/>
      <c r="AD503" s="886"/>
      <c r="AE503" s="888"/>
      <c r="AF503" s="1126">
        <f>((TABULADOR!$D$67)*(GLOBAL!$Y503)/2)*2</f>
        <v>0</v>
      </c>
      <c r="AG503" s="886"/>
      <c r="AH503" s="886"/>
      <c r="AI503" s="886"/>
      <c r="AJ503" s="886"/>
      <c r="AK503" s="886"/>
      <c r="AL503" s="886"/>
      <c r="AM503" s="886"/>
      <c r="AN503" s="886"/>
      <c r="AO503" s="886"/>
      <c r="AP503" s="886"/>
      <c r="AQ503" s="886"/>
      <c r="AR503" s="886"/>
      <c r="AS503" s="886"/>
      <c r="AT503" s="886"/>
      <c r="AU503" s="886"/>
      <c r="AV503" s="886"/>
      <c r="AW503" s="886"/>
      <c r="AX503" s="886"/>
      <c r="AY503" s="886"/>
      <c r="AZ503" s="886"/>
      <c r="BA503" s="927"/>
      <c r="BD503" s="753">
        <f t="shared" si="316"/>
        <v>0</v>
      </c>
      <c r="BE503" s="753">
        <f t="shared" si="317"/>
        <v>0</v>
      </c>
      <c r="BF503" s="753">
        <f t="shared" si="318"/>
        <v>0</v>
      </c>
      <c r="BG503" s="753">
        <f t="shared" si="319"/>
        <v>0</v>
      </c>
      <c r="BH503" s="758">
        <f t="shared" si="320"/>
        <v>0</v>
      </c>
      <c r="BI503" s="753">
        <f t="shared" si="321"/>
        <v>0</v>
      </c>
      <c r="BJ503" s="753">
        <f t="shared" si="322"/>
        <v>0</v>
      </c>
      <c r="BK503" s="753">
        <f t="shared" si="323"/>
        <v>0</v>
      </c>
      <c r="BL503" s="753">
        <f t="shared" si="324"/>
        <v>0</v>
      </c>
      <c r="BM503" s="758">
        <f t="shared" si="325"/>
        <v>0</v>
      </c>
    </row>
    <row r="504" spans="1:65" s="759" customFormat="1">
      <c r="A504" s="924"/>
      <c r="B504" s="920"/>
      <c r="C504" s="1499"/>
      <c r="D504" s="920"/>
      <c r="E504" s="924"/>
      <c r="F504" s="924"/>
      <c r="G504" s="924"/>
      <c r="H504" s="924"/>
      <c r="I504" s="920"/>
      <c r="J504" s="924"/>
      <c r="K504" s="1500"/>
      <c r="L504" s="1502"/>
      <c r="M504" s="1502"/>
      <c r="N504" s="924"/>
      <c r="O504" s="924"/>
      <c r="P504" s="924"/>
      <c r="Q504" s="924"/>
      <c r="R504" s="925"/>
      <c r="S504" s="903"/>
      <c r="T504" s="808"/>
      <c r="U504" s="903"/>
      <c r="V504" s="926"/>
      <c r="W504" s="926"/>
      <c r="X504" s="903"/>
      <c r="Y504" s="808"/>
      <c r="AA504" s="886"/>
      <c r="AB504" s="886"/>
      <c r="AC504" s="886"/>
      <c r="AD504" s="886"/>
      <c r="AE504" s="888"/>
      <c r="AF504" s="1126">
        <f>((TABULADOR!$D$67)*(GLOBAL!$Y504)/2)*2</f>
        <v>0</v>
      </c>
      <c r="AG504" s="886"/>
      <c r="AH504" s="886"/>
      <c r="AI504" s="886"/>
      <c r="AJ504" s="886"/>
      <c r="AK504" s="886"/>
      <c r="AL504" s="886"/>
      <c r="AM504" s="886"/>
      <c r="AN504" s="886"/>
      <c r="AO504" s="886"/>
      <c r="AP504" s="886"/>
      <c r="AQ504" s="886"/>
      <c r="AR504" s="886"/>
      <c r="AS504" s="886"/>
      <c r="AT504" s="886"/>
      <c r="AU504" s="886"/>
      <c r="AV504" s="886"/>
      <c r="AW504" s="886"/>
      <c r="AX504" s="886"/>
      <c r="AY504" s="886"/>
      <c r="AZ504" s="886"/>
      <c r="BA504" s="927"/>
      <c r="BD504" s="753">
        <f t="shared" si="316"/>
        <v>0</v>
      </c>
      <c r="BE504" s="753">
        <f t="shared" si="317"/>
        <v>0</v>
      </c>
      <c r="BF504" s="753">
        <f t="shared" si="318"/>
        <v>0</v>
      </c>
      <c r="BG504" s="753">
        <f t="shared" si="319"/>
        <v>0</v>
      </c>
      <c r="BH504" s="758">
        <f t="shared" si="320"/>
        <v>0</v>
      </c>
      <c r="BI504" s="753">
        <f t="shared" si="321"/>
        <v>0</v>
      </c>
      <c r="BJ504" s="753">
        <f t="shared" si="322"/>
        <v>0</v>
      </c>
      <c r="BK504" s="753">
        <f t="shared" si="323"/>
        <v>0</v>
      </c>
      <c r="BL504" s="753">
        <f t="shared" si="324"/>
        <v>0</v>
      </c>
      <c r="BM504" s="758">
        <f t="shared" si="325"/>
        <v>0</v>
      </c>
    </row>
    <row r="505" spans="1:65" s="759" customFormat="1">
      <c r="A505" s="924"/>
      <c r="B505" s="920"/>
      <c r="C505" s="1020"/>
      <c r="D505" s="920"/>
      <c r="E505" s="924"/>
      <c r="F505" s="924"/>
      <c r="G505" s="924"/>
      <c r="H505" s="924"/>
      <c r="I505" s="920"/>
      <c r="J505" s="924"/>
      <c r="K505" s="1500"/>
      <c r="L505" s="1502"/>
      <c r="M505" s="1502"/>
      <c r="N505" s="924"/>
      <c r="O505" s="924"/>
      <c r="P505" s="924"/>
      <c r="Q505" s="924"/>
      <c r="R505" s="925"/>
      <c r="S505" s="903"/>
      <c r="T505" s="808"/>
      <c r="U505" s="903"/>
      <c r="V505" s="926"/>
      <c r="W505" s="926"/>
      <c r="X505" s="903"/>
      <c r="Y505" s="808"/>
      <c r="AA505" s="886"/>
      <c r="AB505" s="886"/>
      <c r="AC505" s="886"/>
      <c r="AD505" s="886"/>
      <c r="AE505" s="888"/>
      <c r="AF505" s="1126">
        <f>((TABULADOR!$D$67)*(GLOBAL!$Y505)/2)*2</f>
        <v>0</v>
      </c>
      <c r="AG505" s="886"/>
      <c r="AH505" s="886"/>
      <c r="AI505" s="886"/>
      <c r="AJ505" s="886"/>
      <c r="AK505" s="886"/>
      <c r="AL505" s="886"/>
      <c r="AM505" s="886"/>
      <c r="AN505" s="886"/>
      <c r="AO505" s="886"/>
      <c r="AP505" s="886"/>
      <c r="AQ505" s="886"/>
      <c r="AR505" s="886"/>
      <c r="AS505" s="886"/>
      <c r="AT505" s="886"/>
      <c r="AU505" s="886"/>
      <c r="AV505" s="886"/>
      <c r="AW505" s="886"/>
      <c r="AX505" s="886"/>
      <c r="AY505" s="886"/>
      <c r="AZ505" s="886"/>
      <c r="BA505" s="927"/>
      <c r="BD505" s="753">
        <f t="shared" si="316"/>
        <v>0</v>
      </c>
      <c r="BE505" s="753">
        <f t="shared" si="317"/>
        <v>0</v>
      </c>
      <c r="BF505" s="753">
        <f t="shared" si="318"/>
        <v>0</v>
      </c>
      <c r="BG505" s="753">
        <f t="shared" si="319"/>
        <v>0</v>
      </c>
      <c r="BH505" s="758">
        <f t="shared" si="320"/>
        <v>0</v>
      </c>
      <c r="BI505" s="753">
        <f t="shared" si="321"/>
        <v>0</v>
      </c>
      <c r="BJ505" s="753">
        <f t="shared" si="322"/>
        <v>0</v>
      </c>
      <c r="BK505" s="753">
        <f t="shared" si="323"/>
        <v>0</v>
      </c>
      <c r="BL505" s="753">
        <f t="shared" si="324"/>
        <v>0</v>
      </c>
      <c r="BM505" s="758">
        <f t="shared" si="325"/>
        <v>0</v>
      </c>
    </row>
    <row r="506" spans="1:65" s="759" customFormat="1">
      <c r="A506" s="924"/>
      <c r="B506" s="920"/>
      <c r="C506" s="1020"/>
      <c r="D506" s="920"/>
      <c r="E506" s="924"/>
      <c r="F506" s="924"/>
      <c r="G506" s="924"/>
      <c r="H506" s="924"/>
      <c r="I506" s="920"/>
      <c r="J506" s="924"/>
      <c r="K506" s="1500"/>
      <c r="L506" s="1502"/>
      <c r="M506" s="1502"/>
      <c r="N506" s="924"/>
      <c r="O506" s="924"/>
      <c r="P506" s="924"/>
      <c r="Q506" s="924"/>
      <c r="R506" s="925"/>
      <c r="S506" s="903"/>
      <c r="T506" s="808"/>
      <c r="U506" s="903"/>
      <c r="V506" s="926"/>
      <c r="W506" s="926"/>
      <c r="X506" s="903"/>
      <c r="Y506" s="808"/>
      <c r="AA506" s="886"/>
      <c r="AB506" s="886"/>
      <c r="AC506" s="886"/>
      <c r="AD506" s="886"/>
      <c r="AE506" s="888"/>
      <c r="AF506" s="1126">
        <f>((TABULADOR!$D$67)*(GLOBAL!$Y506)/2)*2</f>
        <v>0</v>
      </c>
      <c r="AG506" s="886"/>
      <c r="AH506" s="886"/>
      <c r="AI506" s="886"/>
      <c r="AJ506" s="886"/>
      <c r="AK506" s="886"/>
      <c r="AL506" s="886"/>
      <c r="AM506" s="886"/>
      <c r="AN506" s="886"/>
      <c r="AO506" s="886"/>
      <c r="AP506" s="886"/>
      <c r="AQ506" s="886"/>
      <c r="AR506" s="886"/>
      <c r="AS506" s="886"/>
      <c r="AT506" s="886"/>
      <c r="AU506" s="886"/>
      <c r="AV506" s="886"/>
      <c r="AW506" s="886"/>
      <c r="AX506" s="886"/>
      <c r="AY506" s="886"/>
      <c r="AZ506" s="886"/>
      <c r="BA506" s="927"/>
      <c r="BD506" s="753">
        <f t="shared" si="316"/>
        <v>0</v>
      </c>
      <c r="BE506" s="753">
        <f t="shared" si="317"/>
        <v>0</v>
      </c>
      <c r="BF506" s="753">
        <f t="shared" si="318"/>
        <v>0</v>
      </c>
      <c r="BG506" s="753">
        <f t="shared" si="319"/>
        <v>0</v>
      </c>
      <c r="BH506" s="758">
        <f t="shared" si="320"/>
        <v>0</v>
      </c>
      <c r="BI506" s="753">
        <f t="shared" si="321"/>
        <v>0</v>
      </c>
      <c r="BJ506" s="753">
        <f t="shared" si="322"/>
        <v>0</v>
      </c>
      <c r="BK506" s="753">
        <f t="shared" si="323"/>
        <v>0</v>
      </c>
      <c r="BL506" s="753">
        <f t="shared" si="324"/>
        <v>0</v>
      </c>
      <c r="BM506" s="758">
        <f t="shared" si="325"/>
        <v>0</v>
      </c>
    </row>
    <row r="507" spans="1:65" s="759" customFormat="1">
      <c r="A507" s="924"/>
      <c r="B507" s="920"/>
      <c r="C507" s="1505"/>
      <c r="D507" s="920"/>
      <c r="E507" s="924"/>
      <c r="F507" s="924"/>
      <c r="G507" s="924"/>
      <c r="H507" s="924"/>
      <c r="I507" s="920"/>
      <c r="J507" s="924"/>
      <c r="K507" s="1500"/>
      <c r="L507" s="1502"/>
      <c r="M507" s="1502"/>
      <c r="N507" s="924"/>
      <c r="O507" s="924"/>
      <c r="P507" s="924"/>
      <c r="Q507" s="924"/>
      <c r="R507" s="925"/>
      <c r="S507" s="903"/>
      <c r="T507" s="808"/>
      <c r="U507" s="903"/>
      <c r="V507" s="926"/>
      <c r="W507" s="926"/>
      <c r="X507" s="903"/>
      <c r="Y507" s="808"/>
      <c r="AA507" s="886"/>
      <c r="AB507" s="886"/>
      <c r="AC507" s="886"/>
      <c r="AD507" s="886"/>
      <c r="AE507" s="888"/>
      <c r="AF507" s="1126">
        <f>((TABULADOR!$D$67)*(GLOBAL!$Y507)/2)*2</f>
        <v>0</v>
      </c>
      <c r="AG507" s="886"/>
      <c r="AH507" s="886"/>
      <c r="AI507" s="886"/>
      <c r="AJ507" s="886"/>
      <c r="AK507" s="886"/>
      <c r="AL507" s="886"/>
      <c r="AM507" s="886"/>
      <c r="AN507" s="886"/>
      <c r="AO507" s="886"/>
      <c r="AP507" s="886"/>
      <c r="AQ507" s="886"/>
      <c r="AR507" s="886"/>
      <c r="AS507" s="886"/>
      <c r="AT507" s="886"/>
      <c r="AU507" s="886"/>
      <c r="AV507" s="886"/>
      <c r="AW507" s="886"/>
      <c r="AX507" s="886"/>
      <c r="AY507" s="886"/>
      <c r="AZ507" s="886"/>
      <c r="BA507" s="927"/>
      <c r="BD507" s="753">
        <f t="shared" si="316"/>
        <v>0</v>
      </c>
      <c r="BE507" s="753">
        <f t="shared" si="317"/>
        <v>0</v>
      </c>
      <c r="BF507" s="753">
        <f t="shared" si="318"/>
        <v>0</v>
      </c>
      <c r="BG507" s="753">
        <f t="shared" si="319"/>
        <v>0</v>
      </c>
      <c r="BH507" s="758">
        <f t="shared" si="320"/>
        <v>0</v>
      </c>
      <c r="BI507" s="753">
        <f t="shared" si="321"/>
        <v>0</v>
      </c>
      <c r="BJ507" s="753">
        <f t="shared" si="322"/>
        <v>0</v>
      </c>
      <c r="BK507" s="753">
        <f t="shared" si="323"/>
        <v>0</v>
      </c>
      <c r="BL507" s="753">
        <f t="shared" si="324"/>
        <v>0</v>
      </c>
      <c r="BM507" s="758">
        <f t="shared" si="325"/>
        <v>0</v>
      </c>
    </row>
    <row r="508" spans="1:65" s="759" customFormat="1">
      <c r="A508" s="924"/>
      <c r="B508" s="920"/>
      <c r="C508" s="1499"/>
      <c r="D508" s="920"/>
      <c r="E508" s="924"/>
      <c r="F508" s="924"/>
      <c r="G508" s="924"/>
      <c r="H508" s="924"/>
      <c r="I508" s="920"/>
      <c r="J508" s="924"/>
      <c r="K508" s="1500"/>
      <c r="L508" s="1502"/>
      <c r="M508" s="1502"/>
      <c r="N508" s="924"/>
      <c r="O508" s="924"/>
      <c r="P508" s="924"/>
      <c r="Q508" s="924"/>
      <c r="R508" s="925"/>
      <c r="S508" s="903"/>
      <c r="T508" s="808"/>
      <c r="U508" s="903"/>
      <c r="V508" s="926"/>
      <c r="W508" s="926"/>
      <c r="X508" s="903"/>
      <c r="Y508" s="808"/>
      <c r="AA508" s="886"/>
      <c r="AB508" s="886"/>
      <c r="AC508" s="886"/>
      <c r="AD508" s="886"/>
      <c r="AE508" s="888"/>
      <c r="AF508" s="1126">
        <f>((TABULADOR!$D$67)*(GLOBAL!$Y508)/2)*2</f>
        <v>0</v>
      </c>
      <c r="AG508" s="886"/>
      <c r="AH508" s="886"/>
      <c r="AI508" s="886"/>
      <c r="AJ508" s="886"/>
      <c r="AK508" s="886"/>
      <c r="AL508" s="886"/>
      <c r="AM508" s="886"/>
      <c r="AN508" s="886"/>
      <c r="AO508" s="886"/>
      <c r="AP508" s="886"/>
      <c r="AQ508" s="886"/>
      <c r="AR508" s="886"/>
      <c r="AS508" s="886"/>
      <c r="AT508" s="886"/>
      <c r="AU508" s="886"/>
      <c r="AV508" s="886"/>
      <c r="AW508" s="886"/>
      <c r="AX508" s="886"/>
      <c r="AY508" s="886"/>
      <c r="AZ508" s="886"/>
      <c r="BA508" s="927"/>
      <c r="BD508" s="753">
        <f t="shared" si="316"/>
        <v>0</v>
      </c>
      <c r="BE508" s="753">
        <f t="shared" si="317"/>
        <v>0</v>
      </c>
      <c r="BF508" s="753">
        <f t="shared" si="318"/>
        <v>0</v>
      </c>
      <c r="BG508" s="753">
        <f t="shared" si="319"/>
        <v>0</v>
      </c>
      <c r="BH508" s="758">
        <f t="shared" si="320"/>
        <v>0</v>
      </c>
      <c r="BI508" s="753">
        <f t="shared" si="321"/>
        <v>0</v>
      </c>
      <c r="BJ508" s="753">
        <f t="shared" si="322"/>
        <v>0</v>
      </c>
      <c r="BK508" s="753">
        <f t="shared" si="323"/>
        <v>0</v>
      </c>
      <c r="BL508" s="753">
        <f t="shared" si="324"/>
        <v>0</v>
      </c>
      <c r="BM508" s="758">
        <f t="shared" si="325"/>
        <v>0</v>
      </c>
    </row>
    <row r="509" spans="1:65" s="759" customFormat="1">
      <c r="A509" s="924"/>
      <c r="B509" s="920"/>
      <c r="C509" s="1499"/>
      <c r="D509" s="920"/>
      <c r="E509" s="924"/>
      <c r="F509" s="924"/>
      <c r="G509" s="924"/>
      <c r="H509" s="924"/>
      <c r="I509" s="920"/>
      <c r="J509" s="924"/>
      <c r="K509" s="1500"/>
      <c r="L509" s="1502"/>
      <c r="M509" s="1502"/>
      <c r="N509" s="924"/>
      <c r="O509" s="924"/>
      <c r="P509" s="924"/>
      <c r="Q509" s="924"/>
      <c r="R509" s="925"/>
      <c r="S509" s="903"/>
      <c r="T509" s="808"/>
      <c r="U509" s="903"/>
      <c r="V509" s="926"/>
      <c r="W509" s="926"/>
      <c r="X509" s="903"/>
      <c r="Y509" s="808"/>
      <c r="AA509" s="886"/>
      <c r="AB509" s="886"/>
      <c r="AC509" s="886"/>
      <c r="AD509" s="886"/>
      <c r="AE509" s="888"/>
      <c r="AF509" s="1126">
        <f>((TABULADOR!$D$67)*(GLOBAL!$Y509)/2)*2</f>
        <v>0</v>
      </c>
      <c r="AG509" s="886"/>
      <c r="AH509" s="886"/>
      <c r="AI509" s="886"/>
      <c r="AJ509" s="886"/>
      <c r="AK509" s="886"/>
      <c r="AL509" s="886"/>
      <c r="AM509" s="886"/>
      <c r="AN509" s="886"/>
      <c r="AO509" s="886"/>
      <c r="AP509" s="886"/>
      <c r="AQ509" s="886"/>
      <c r="AR509" s="886"/>
      <c r="AS509" s="886"/>
      <c r="AT509" s="886"/>
      <c r="AU509" s="886"/>
      <c r="AV509" s="886"/>
      <c r="AW509" s="886"/>
      <c r="AX509" s="886"/>
      <c r="AY509" s="886"/>
      <c r="AZ509" s="886"/>
      <c r="BA509" s="927"/>
      <c r="BD509" s="753">
        <f t="shared" si="316"/>
        <v>0</v>
      </c>
      <c r="BE509" s="753">
        <f t="shared" si="317"/>
        <v>0</v>
      </c>
      <c r="BF509" s="753">
        <f t="shared" si="318"/>
        <v>0</v>
      </c>
      <c r="BG509" s="753">
        <f t="shared" si="319"/>
        <v>0</v>
      </c>
      <c r="BH509" s="758">
        <f t="shared" si="320"/>
        <v>0</v>
      </c>
      <c r="BI509" s="753">
        <f t="shared" si="321"/>
        <v>0</v>
      </c>
      <c r="BJ509" s="753">
        <f t="shared" si="322"/>
        <v>0</v>
      </c>
      <c r="BK509" s="753">
        <f t="shared" si="323"/>
        <v>0</v>
      </c>
      <c r="BL509" s="753">
        <f t="shared" si="324"/>
        <v>0</v>
      </c>
      <c r="BM509" s="758">
        <f t="shared" si="325"/>
        <v>0</v>
      </c>
    </row>
    <row r="510" spans="1:65">
      <c r="A510" s="924"/>
      <c r="B510" s="920"/>
      <c r="C510" s="1499"/>
      <c r="D510" s="920"/>
      <c r="E510" s="924"/>
      <c r="F510" s="924"/>
      <c r="G510" s="924"/>
      <c r="H510" s="924"/>
      <c r="I510" s="920"/>
      <c r="J510" s="924"/>
      <c r="K510" s="1500"/>
      <c r="L510" s="1502"/>
      <c r="M510" s="1502"/>
      <c r="N510" s="924"/>
      <c r="O510" s="924"/>
      <c r="P510" s="924"/>
      <c r="Q510" s="924"/>
      <c r="R510" s="925"/>
      <c r="S510" s="903"/>
      <c r="T510" s="808"/>
      <c r="U510" s="903"/>
      <c r="V510" s="926"/>
      <c r="W510" s="926"/>
      <c r="X510" s="903"/>
      <c r="Y510" s="808"/>
      <c r="Z510" s="759"/>
      <c r="AA510" s="886"/>
      <c r="AB510" s="886"/>
      <c r="AC510" s="886"/>
      <c r="AD510" s="886"/>
      <c r="AE510" s="888"/>
      <c r="AF510" s="1126">
        <f>((TABULADOR!$D$67)*(GLOBAL!$Y510)/2)*2</f>
        <v>0</v>
      </c>
      <c r="AG510" s="886"/>
      <c r="AH510" s="886"/>
      <c r="AI510" s="886"/>
      <c r="AJ510" s="886"/>
      <c r="AK510" s="886"/>
      <c r="AL510" s="886"/>
      <c r="AM510" s="886"/>
      <c r="AN510" s="886"/>
      <c r="AO510" s="886"/>
      <c r="AP510" s="886"/>
      <c r="AQ510" s="886"/>
      <c r="AR510" s="886"/>
      <c r="AS510" s="886"/>
      <c r="AT510" s="886"/>
      <c r="AU510" s="886"/>
      <c r="AV510" s="886"/>
      <c r="AW510" s="886"/>
      <c r="AX510" s="886"/>
      <c r="AY510" s="886"/>
      <c r="AZ510" s="886"/>
      <c r="BA510" s="927"/>
      <c r="BD510" s="753">
        <f t="shared" si="316"/>
        <v>0</v>
      </c>
      <c r="BE510" s="753">
        <f t="shared" si="317"/>
        <v>0</v>
      </c>
      <c r="BF510" s="753">
        <f t="shared" si="318"/>
        <v>0</v>
      </c>
      <c r="BG510" s="753">
        <f t="shared" si="319"/>
        <v>0</v>
      </c>
      <c r="BH510" s="758">
        <f t="shared" si="320"/>
        <v>0</v>
      </c>
      <c r="BI510" s="753">
        <f t="shared" si="321"/>
        <v>0</v>
      </c>
      <c r="BJ510" s="753">
        <f t="shared" si="322"/>
        <v>0</v>
      </c>
      <c r="BK510" s="753">
        <f t="shared" si="323"/>
        <v>0</v>
      </c>
      <c r="BL510" s="753">
        <f t="shared" si="324"/>
        <v>0</v>
      </c>
      <c r="BM510" s="758">
        <f t="shared" si="325"/>
        <v>0</v>
      </c>
    </row>
    <row r="511" spans="1:65">
      <c r="B511" s="920"/>
      <c r="C511" s="1505"/>
      <c r="D511" s="920"/>
      <c r="E511" s="924"/>
      <c r="F511" s="924"/>
      <c r="G511" s="924"/>
      <c r="H511" s="924"/>
      <c r="I511" s="920"/>
      <c r="J511" s="924"/>
      <c r="K511" s="1500"/>
      <c r="L511" s="1502"/>
      <c r="M511" s="1502"/>
      <c r="N511" s="924"/>
      <c r="O511" s="924"/>
      <c r="P511" s="924"/>
      <c r="Q511" s="924"/>
      <c r="R511" s="925"/>
      <c r="S511" s="903"/>
      <c r="T511" s="808"/>
      <c r="U511" s="903"/>
      <c r="V511" s="926"/>
      <c r="W511" s="926"/>
      <c r="X511" s="903"/>
      <c r="Y511" s="808"/>
      <c r="Z511" s="759"/>
      <c r="AA511" s="886"/>
      <c r="AB511" s="886"/>
      <c r="AC511" s="886"/>
      <c r="AD511" s="886"/>
      <c r="AE511" s="888"/>
      <c r="AF511" s="1126">
        <f>((TABULADOR!$D$67)*(GLOBAL!$Y511)/2)*2</f>
        <v>0</v>
      </c>
      <c r="AG511" s="886"/>
      <c r="AH511" s="886"/>
      <c r="AI511" s="886"/>
      <c r="AJ511" s="886"/>
      <c r="AK511" s="886"/>
      <c r="AL511" s="886"/>
      <c r="AM511" s="886"/>
      <c r="AN511" s="886"/>
      <c r="AO511" s="886"/>
      <c r="AP511" s="886"/>
      <c r="AQ511" s="886"/>
      <c r="AR511" s="886"/>
      <c r="AS511" s="886"/>
      <c r="AT511" s="886"/>
      <c r="AU511" s="886"/>
      <c r="AV511" s="886"/>
      <c r="AW511" s="886"/>
      <c r="AX511" s="886"/>
      <c r="AY511" s="886"/>
      <c r="AZ511" s="886"/>
      <c r="BA511" s="927"/>
      <c r="BD511" s="753">
        <f t="shared" si="316"/>
        <v>0</v>
      </c>
      <c r="BE511" s="753">
        <f t="shared" si="317"/>
        <v>0</v>
      </c>
      <c r="BF511" s="753">
        <f t="shared" si="318"/>
        <v>0</v>
      </c>
      <c r="BG511" s="753">
        <f t="shared" si="319"/>
        <v>0</v>
      </c>
      <c r="BH511" s="758">
        <f t="shared" si="320"/>
        <v>0</v>
      </c>
      <c r="BI511" s="753">
        <f t="shared" si="321"/>
        <v>0</v>
      </c>
      <c r="BJ511" s="753">
        <f t="shared" si="322"/>
        <v>0</v>
      </c>
      <c r="BK511" s="753">
        <f t="shared" si="323"/>
        <v>0</v>
      </c>
      <c r="BL511" s="753">
        <f t="shared" si="324"/>
        <v>0</v>
      </c>
      <c r="BM511" s="758">
        <f t="shared" si="325"/>
        <v>0</v>
      </c>
    </row>
    <row r="512" spans="1:65">
      <c r="B512" s="920"/>
      <c r="C512" s="1499"/>
      <c r="D512" s="920"/>
      <c r="E512" s="924"/>
      <c r="F512" s="924"/>
      <c r="G512" s="924"/>
      <c r="H512" s="924"/>
      <c r="I512" s="920"/>
      <c r="J512" s="924"/>
      <c r="K512" s="1500"/>
      <c r="L512" s="1502"/>
      <c r="M512" s="1502"/>
      <c r="N512" s="924"/>
      <c r="O512" s="924"/>
      <c r="P512" s="924"/>
      <c r="Q512" s="924"/>
      <c r="R512" s="925"/>
      <c r="S512" s="903"/>
      <c r="T512" s="808"/>
      <c r="U512" s="903"/>
      <c r="V512" s="926"/>
      <c r="W512" s="926"/>
      <c r="X512" s="903"/>
      <c r="Y512" s="808"/>
      <c r="Z512" s="759"/>
      <c r="AA512" s="886"/>
      <c r="AB512" s="886"/>
      <c r="AC512" s="886"/>
      <c r="AD512" s="886"/>
      <c r="AE512" s="888"/>
      <c r="AF512" s="1126">
        <f>((TABULADOR!$D$67)*(GLOBAL!$Y512)/2)*2</f>
        <v>0</v>
      </c>
      <c r="AG512" s="886"/>
      <c r="AH512" s="886"/>
      <c r="AI512" s="886"/>
      <c r="AJ512" s="886"/>
      <c r="AK512" s="886"/>
      <c r="AL512" s="886"/>
      <c r="AM512" s="886"/>
      <c r="AN512" s="886"/>
      <c r="AO512" s="886"/>
      <c r="AP512" s="886"/>
      <c r="AQ512" s="886"/>
      <c r="AR512" s="886"/>
      <c r="AS512" s="886"/>
      <c r="AT512" s="886"/>
      <c r="AU512" s="886"/>
      <c r="AV512" s="886"/>
      <c r="AW512" s="886"/>
      <c r="AX512" s="886"/>
      <c r="AY512" s="886"/>
      <c r="AZ512" s="886"/>
      <c r="BA512" s="927"/>
      <c r="BD512" s="753">
        <f t="shared" si="316"/>
        <v>0</v>
      </c>
      <c r="BE512" s="753">
        <f t="shared" si="317"/>
        <v>0</v>
      </c>
      <c r="BF512" s="753">
        <f t="shared" si="318"/>
        <v>0</v>
      </c>
      <c r="BG512" s="753">
        <f t="shared" si="319"/>
        <v>0</v>
      </c>
      <c r="BH512" s="758">
        <f t="shared" si="320"/>
        <v>0</v>
      </c>
      <c r="BI512" s="753">
        <f t="shared" si="321"/>
        <v>0</v>
      </c>
      <c r="BJ512" s="753">
        <f t="shared" si="322"/>
        <v>0</v>
      </c>
      <c r="BK512" s="753">
        <f t="shared" si="323"/>
        <v>0</v>
      </c>
      <c r="BL512" s="753">
        <f t="shared" si="324"/>
        <v>0</v>
      </c>
      <c r="BM512" s="758">
        <f t="shared" si="325"/>
        <v>0</v>
      </c>
    </row>
    <row r="513" spans="2:65">
      <c r="B513" s="920"/>
      <c r="C513" s="1499"/>
      <c r="D513" s="920"/>
      <c r="E513" s="924"/>
      <c r="F513" s="924"/>
      <c r="G513" s="924"/>
      <c r="H513" s="924"/>
      <c r="I513" s="920"/>
      <c r="J513" s="924"/>
      <c r="K513" s="1500"/>
      <c r="L513" s="1502"/>
      <c r="M513" s="1502"/>
      <c r="N513" s="924"/>
      <c r="O513" s="924"/>
      <c r="P513" s="924"/>
      <c r="Q513" s="924"/>
      <c r="R513" s="925"/>
      <c r="S513" s="903"/>
      <c r="T513" s="808"/>
      <c r="U513" s="903"/>
      <c r="V513" s="926"/>
      <c r="W513" s="926"/>
      <c r="X513" s="903"/>
      <c r="Y513" s="808"/>
      <c r="Z513" s="759"/>
      <c r="AA513" s="886"/>
      <c r="AB513" s="886"/>
      <c r="AC513" s="886"/>
      <c r="AD513" s="886"/>
      <c r="AE513" s="888"/>
      <c r="AF513" s="1126">
        <f>((TABULADOR!$D$67)*(GLOBAL!$Y513)/2)*2</f>
        <v>0</v>
      </c>
      <c r="AG513" s="886"/>
      <c r="AH513" s="886"/>
      <c r="AI513" s="886"/>
      <c r="AJ513" s="886"/>
      <c r="AK513" s="886"/>
      <c r="AL513" s="886"/>
      <c r="AM513" s="886"/>
      <c r="AN513" s="886"/>
      <c r="AO513" s="886"/>
      <c r="AP513" s="886"/>
      <c r="AQ513" s="886"/>
      <c r="AR513" s="886"/>
      <c r="AS513" s="886"/>
      <c r="AT513" s="886"/>
      <c r="AU513" s="886"/>
      <c r="AV513" s="886"/>
      <c r="AW513" s="886"/>
      <c r="AX513" s="886"/>
      <c r="AY513" s="886"/>
      <c r="AZ513" s="886"/>
      <c r="BA513" s="927"/>
      <c r="BD513" s="753">
        <f t="shared" si="316"/>
        <v>0</v>
      </c>
      <c r="BE513" s="753">
        <f t="shared" si="317"/>
        <v>0</v>
      </c>
      <c r="BF513" s="753">
        <f t="shared" si="318"/>
        <v>0</v>
      </c>
      <c r="BG513" s="753">
        <f t="shared" si="319"/>
        <v>0</v>
      </c>
      <c r="BH513" s="758">
        <f t="shared" si="320"/>
        <v>0</v>
      </c>
      <c r="BI513" s="753">
        <f t="shared" si="321"/>
        <v>0</v>
      </c>
      <c r="BJ513" s="753">
        <f t="shared" si="322"/>
        <v>0</v>
      </c>
      <c r="BK513" s="753">
        <f t="shared" si="323"/>
        <v>0</v>
      </c>
      <c r="BL513" s="753">
        <f t="shared" si="324"/>
        <v>0</v>
      </c>
      <c r="BM513" s="758">
        <f t="shared" si="325"/>
        <v>0</v>
      </c>
    </row>
    <row r="514" spans="2:65">
      <c r="B514" s="920"/>
      <c r="C514" s="1504"/>
      <c r="D514" s="920"/>
      <c r="E514" s="924"/>
      <c r="F514" s="924"/>
      <c r="G514" s="924"/>
      <c r="H514" s="924"/>
      <c r="I514" s="920"/>
      <c r="J514" s="924"/>
      <c r="K514" s="1500"/>
      <c r="L514" s="1502"/>
      <c r="M514" s="1502"/>
      <c r="N514" s="924"/>
      <c r="O514" s="924"/>
      <c r="P514" s="924"/>
      <c r="Q514" s="924"/>
      <c r="R514" s="925"/>
      <c r="S514" s="903"/>
      <c r="T514" s="808"/>
      <c r="U514" s="903"/>
      <c r="V514" s="926"/>
      <c r="W514" s="926"/>
      <c r="X514" s="903"/>
      <c r="Y514" s="808"/>
      <c r="Z514" s="759"/>
      <c r="AA514" s="886"/>
      <c r="AB514" s="886"/>
      <c r="AC514" s="886"/>
      <c r="AD514" s="886"/>
      <c r="AE514" s="888"/>
      <c r="AF514" s="1126">
        <f>((TABULADOR!$D$67)*(GLOBAL!$Y514)/2)*2</f>
        <v>0</v>
      </c>
      <c r="AG514" s="886"/>
      <c r="AH514" s="886"/>
      <c r="AI514" s="886"/>
      <c r="AJ514" s="886"/>
      <c r="AK514" s="886"/>
      <c r="AL514" s="886"/>
      <c r="AM514" s="886"/>
      <c r="AN514" s="886"/>
      <c r="AO514" s="886"/>
      <c r="AP514" s="886"/>
      <c r="AQ514" s="886"/>
      <c r="AR514" s="886"/>
      <c r="AS514" s="886"/>
      <c r="AT514" s="886"/>
      <c r="AU514" s="886"/>
      <c r="AV514" s="886"/>
      <c r="AW514" s="886"/>
      <c r="AX514" s="886"/>
      <c r="AY514" s="886"/>
      <c r="AZ514" s="886"/>
      <c r="BA514" s="927"/>
      <c r="BD514" s="753">
        <f t="shared" si="316"/>
        <v>0</v>
      </c>
      <c r="BE514" s="753">
        <f t="shared" si="317"/>
        <v>0</v>
      </c>
      <c r="BF514" s="753">
        <f t="shared" si="318"/>
        <v>0</v>
      </c>
      <c r="BG514" s="753">
        <f t="shared" si="319"/>
        <v>0</v>
      </c>
      <c r="BH514" s="758">
        <f t="shared" si="320"/>
        <v>0</v>
      </c>
      <c r="BI514" s="753">
        <f t="shared" si="321"/>
        <v>0</v>
      </c>
      <c r="BJ514" s="753">
        <f t="shared" si="322"/>
        <v>0</v>
      </c>
      <c r="BK514" s="753">
        <f t="shared" si="323"/>
        <v>0</v>
      </c>
      <c r="BL514" s="753">
        <f t="shared" si="324"/>
        <v>0</v>
      </c>
      <c r="BM514" s="758">
        <f t="shared" si="325"/>
        <v>0</v>
      </c>
    </row>
    <row r="515" spans="2:65">
      <c r="B515" s="920"/>
      <c r="C515" s="1499"/>
      <c r="D515" s="920"/>
      <c r="E515" s="924"/>
      <c r="F515" s="924"/>
      <c r="G515" s="924"/>
      <c r="H515" s="924"/>
      <c r="I515" s="920"/>
      <c r="J515" s="924"/>
      <c r="K515" s="1500"/>
      <c r="L515" s="1502"/>
      <c r="M515" s="1502"/>
      <c r="N515" s="924"/>
      <c r="O515" s="924"/>
      <c r="P515" s="924"/>
      <c r="Q515" s="924"/>
      <c r="R515" s="925"/>
      <c r="S515" s="903"/>
      <c r="T515" s="808"/>
      <c r="U515" s="903"/>
      <c r="V515" s="926"/>
      <c r="W515" s="926"/>
      <c r="X515" s="903"/>
      <c r="Y515" s="808"/>
      <c r="Z515" s="759"/>
      <c r="AA515" s="886"/>
      <c r="AB515" s="886"/>
      <c r="AC515" s="886"/>
      <c r="AD515" s="886"/>
      <c r="AE515" s="888"/>
      <c r="AF515" s="1126">
        <f>((TABULADOR!$D$67)*(GLOBAL!$Y515)/2)*2</f>
        <v>0</v>
      </c>
      <c r="AG515" s="886"/>
      <c r="AH515" s="886"/>
      <c r="AI515" s="886"/>
      <c r="AJ515" s="886"/>
      <c r="AK515" s="886"/>
      <c r="AL515" s="886"/>
      <c r="AM515" s="886"/>
      <c r="AN515" s="886"/>
      <c r="AO515" s="886"/>
      <c r="AP515" s="886"/>
      <c r="AQ515" s="886"/>
      <c r="AR515" s="886"/>
      <c r="AS515" s="886"/>
      <c r="AT515" s="886"/>
      <c r="AU515" s="886"/>
      <c r="AV515" s="886"/>
      <c r="AW515" s="886"/>
      <c r="AX515" s="886"/>
      <c r="AY515" s="886"/>
      <c r="AZ515" s="886"/>
      <c r="BA515" s="927"/>
      <c r="BD515" s="753">
        <f t="shared" si="316"/>
        <v>0</v>
      </c>
      <c r="BE515" s="753">
        <f t="shared" si="317"/>
        <v>0</v>
      </c>
      <c r="BF515" s="753">
        <f t="shared" si="318"/>
        <v>0</v>
      </c>
      <c r="BG515" s="753">
        <f t="shared" si="319"/>
        <v>0</v>
      </c>
      <c r="BH515" s="758">
        <f t="shared" si="320"/>
        <v>0</v>
      </c>
      <c r="BI515" s="753">
        <f t="shared" si="321"/>
        <v>0</v>
      </c>
      <c r="BJ515" s="753">
        <f t="shared" si="322"/>
        <v>0</v>
      </c>
      <c r="BK515" s="753">
        <f t="shared" si="323"/>
        <v>0</v>
      </c>
      <c r="BL515" s="753">
        <f t="shared" si="324"/>
        <v>0</v>
      </c>
      <c r="BM515" s="758">
        <f t="shared" si="325"/>
        <v>0</v>
      </c>
    </row>
    <row r="516" spans="2:65">
      <c r="B516" s="920"/>
      <c r="C516" s="1499"/>
      <c r="D516" s="920"/>
      <c r="E516" s="924"/>
      <c r="F516" s="924"/>
      <c r="G516" s="924"/>
      <c r="H516" s="924"/>
      <c r="I516" s="920"/>
      <c r="J516" s="924"/>
      <c r="K516" s="1500"/>
      <c r="L516" s="1502"/>
      <c r="M516" s="1502"/>
      <c r="N516" s="924"/>
      <c r="O516" s="924"/>
      <c r="P516" s="924"/>
      <c r="Q516" s="924"/>
      <c r="R516" s="925"/>
      <c r="S516" s="903"/>
      <c r="T516" s="808"/>
      <c r="U516" s="903"/>
      <c r="V516" s="926"/>
      <c r="W516" s="926"/>
      <c r="X516" s="903"/>
      <c r="Y516" s="808"/>
      <c r="Z516" s="759"/>
      <c r="AA516" s="886"/>
      <c r="AB516" s="886"/>
      <c r="AC516" s="886"/>
      <c r="AD516" s="886"/>
      <c r="AE516" s="888"/>
      <c r="AF516" s="1126">
        <f>((TABULADOR!$D$67)*(GLOBAL!$Y516)/2)*2</f>
        <v>0</v>
      </c>
      <c r="AG516" s="886"/>
      <c r="AH516" s="886"/>
      <c r="AI516" s="886"/>
      <c r="AJ516" s="886"/>
      <c r="AK516" s="886"/>
      <c r="AL516" s="886"/>
      <c r="AM516" s="886"/>
      <c r="AN516" s="886"/>
      <c r="AO516" s="886"/>
      <c r="AP516" s="886"/>
      <c r="AQ516" s="886"/>
      <c r="AR516" s="886"/>
      <c r="AS516" s="886"/>
      <c r="AT516" s="886"/>
      <c r="AU516" s="886"/>
      <c r="AV516" s="886"/>
      <c r="AW516" s="886"/>
      <c r="AX516" s="886"/>
      <c r="AY516" s="886"/>
      <c r="AZ516" s="886"/>
      <c r="BA516" s="927"/>
      <c r="BD516" s="753">
        <f t="shared" si="316"/>
        <v>0</v>
      </c>
      <c r="BE516" s="753">
        <f t="shared" si="317"/>
        <v>0</v>
      </c>
      <c r="BF516" s="753">
        <f t="shared" si="318"/>
        <v>0</v>
      </c>
      <c r="BG516" s="753">
        <f t="shared" si="319"/>
        <v>0</v>
      </c>
      <c r="BH516" s="758">
        <f t="shared" si="320"/>
        <v>0</v>
      </c>
      <c r="BI516" s="753">
        <f t="shared" si="321"/>
        <v>0</v>
      </c>
      <c r="BJ516" s="753">
        <f t="shared" si="322"/>
        <v>0</v>
      </c>
      <c r="BK516" s="753">
        <f t="shared" si="323"/>
        <v>0</v>
      </c>
      <c r="BL516" s="753">
        <f t="shared" si="324"/>
        <v>0</v>
      </c>
      <c r="BM516" s="758">
        <f t="shared" si="325"/>
        <v>0</v>
      </c>
    </row>
    <row r="517" spans="2:65">
      <c r="B517" s="920"/>
      <c r="C517" s="1499"/>
      <c r="D517" s="920"/>
      <c r="E517" s="924"/>
      <c r="F517" s="924"/>
      <c r="G517" s="924"/>
      <c r="H517" s="924"/>
      <c r="I517" s="920"/>
      <c r="J517" s="924"/>
      <c r="K517" s="1500"/>
      <c r="L517" s="1502"/>
      <c r="M517" s="1502"/>
      <c r="N517" s="924"/>
      <c r="O517" s="924"/>
      <c r="P517" s="924"/>
      <c r="Q517" s="924"/>
      <c r="R517" s="925"/>
      <c r="S517" s="903"/>
      <c r="T517" s="808"/>
      <c r="U517" s="903"/>
      <c r="V517" s="926"/>
      <c r="W517" s="926"/>
      <c r="X517" s="903"/>
      <c r="Y517" s="808"/>
      <c r="Z517" s="759"/>
      <c r="AA517" s="886"/>
      <c r="AB517" s="886"/>
      <c r="AC517" s="886"/>
      <c r="AD517" s="886"/>
      <c r="AE517" s="888"/>
      <c r="AF517" s="1126">
        <f>((TABULADOR!$D$67)*(GLOBAL!$Y517)/2)*2</f>
        <v>0</v>
      </c>
      <c r="AG517" s="886"/>
      <c r="AH517" s="886"/>
      <c r="AI517" s="886"/>
      <c r="AJ517" s="886"/>
      <c r="AK517" s="886"/>
      <c r="AL517" s="886"/>
      <c r="AM517" s="886"/>
      <c r="AN517" s="886"/>
      <c r="AO517" s="886"/>
      <c r="AP517" s="886"/>
      <c r="AQ517" s="886"/>
      <c r="AR517" s="886"/>
      <c r="AS517" s="886"/>
      <c r="AT517" s="886"/>
      <c r="AU517" s="886"/>
      <c r="AV517" s="886"/>
      <c r="AW517" s="886"/>
      <c r="AX517" s="886"/>
      <c r="AY517" s="886"/>
      <c r="AZ517" s="886"/>
      <c r="BA517" s="927"/>
      <c r="BD517" s="753">
        <f t="shared" si="316"/>
        <v>0</v>
      </c>
      <c r="BE517" s="753">
        <f t="shared" si="317"/>
        <v>0</v>
      </c>
      <c r="BF517" s="753">
        <f t="shared" si="318"/>
        <v>0</v>
      </c>
      <c r="BG517" s="753">
        <f t="shared" si="319"/>
        <v>0</v>
      </c>
      <c r="BH517" s="758">
        <f t="shared" si="320"/>
        <v>0</v>
      </c>
      <c r="BI517" s="753">
        <f t="shared" si="321"/>
        <v>0</v>
      </c>
      <c r="BJ517" s="753">
        <f t="shared" si="322"/>
        <v>0</v>
      </c>
      <c r="BK517" s="753">
        <f t="shared" si="323"/>
        <v>0</v>
      </c>
      <c r="BL517" s="753">
        <f t="shared" si="324"/>
        <v>0</v>
      </c>
      <c r="BM517" s="758">
        <f t="shared" si="325"/>
        <v>0</v>
      </c>
    </row>
    <row r="518" spans="2:65">
      <c r="B518" s="920"/>
      <c r="C518" s="1499"/>
      <c r="D518" s="920"/>
      <c r="E518" s="924"/>
      <c r="F518" s="924"/>
      <c r="G518" s="924"/>
      <c r="H518" s="924"/>
      <c r="I518" s="920"/>
      <c r="J518" s="924"/>
      <c r="K518" s="1500"/>
      <c r="L518" s="1502"/>
      <c r="M518" s="1502"/>
      <c r="N518" s="924"/>
      <c r="O518" s="924"/>
      <c r="P518" s="924"/>
      <c r="Q518" s="924"/>
      <c r="R518" s="925"/>
      <c r="S518" s="903"/>
      <c r="T518" s="808"/>
      <c r="U518" s="903"/>
      <c r="V518" s="926"/>
      <c r="W518" s="926"/>
      <c r="X518" s="903"/>
      <c r="Y518" s="808"/>
      <c r="Z518" s="759"/>
      <c r="AA518" s="886"/>
      <c r="AB518" s="886"/>
      <c r="AC518" s="886"/>
      <c r="AD518" s="886"/>
      <c r="AE518" s="888"/>
      <c r="AF518" s="1126">
        <f>((TABULADOR!$D$67)*(GLOBAL!$Y518)/2)*2</f>
        <v>0</v>
      </c>
      <c r="AG518" s="886"/>
      <c r="AH518" s="886"/>
      <c r="AI518" s="886"/>
      <c r="AJ518" s="886"/>
      <c r="AK518" s="886"/>
      <c r="AL518" s="886"/>
      <c r="AM518" s="886"/>
      <c r="AN518" s="886"/>
      <c r="AO518" s="886"/>
      <c r="AP518" s="886"/>
      <c r="AQ518" s="886"/>
      <c r="AR518" s="886"/>
      <c r="AS518" s="886"/>
      <c r="AT518" s="886"/>
      <c r="AU518" s="886"/>
      <c r="AV518" s="886"/>
      <c r="AW518" s="886"/>
      <c r="AX518" s="886"/>
      <c r="AY518" s="886"/>
      <c r="AZ518" s="886"/>
      <c r="BA518" s="927"/>
      <c r="BD518" s="753">
        <f t="shared" si="316"/>
        <v>0</v>
      </c>
      <c r="BE518" s="753">
        <f t="shared" si="317"/>
        <v>0</v>
      </c>
      <c r="BF518" s="753">
        <f t="shared" si="318"/>
        <v>0</v>
      </c>
      <c r="BG518" s="753">
        <f t="shared" si="319"/>
        <v>0</v>
      </c>
      <c r="BH518" s="758">
        <f t="shared" si="320"/>
        <v>0</v>
      </c>
      <c r="BI518" s="753">
        <f t="shared" si="321"/>
        <v>0</v>
      </c>
      <c r="BJ518" s="753">
        <f t="shared" si="322"/>
        <v>0</v>
      </c>
      <c r="BK518" s="753">
        <f t="shared" si="323"/>
        <v>0</v>
      </c>
      <c r="BL518" s="753">
        <f t="shared" si="324"/>
        <v>0</v>
      </c>
      <c r="BM518" s="758">
        <f t="shared" si="325"/>
        <v>0</v>
      </c>
    </row>
    <row r="519" spans="2:65">
      <c r="B519" s="920"/>
      <c r="C519" s="1506"/>
      <c r="D519" s="920"/>
      <c r="E519" s="924"/>
      <c r="F519" s="924"/>
      <c r="G519" s="924"/>
      <c r="H519" s="924"/>
      <c r="I519" s="920"/>
      <c r="J519" s="924"/>
      <c r="K519" s="1500"/>
      <c r="L519" s="1502"/>
      <c r="M519" s="1502"/>
      <c r="N519" s="924"/>
      <c r="O519" s="924"/>
      <c r="P519" s="924"/>
      <c r="Q519" s="924"/>
      <c r="R519" s="925"/>
      <c r="S519" s="903"/>
      <c r="T519" s="808"/>
      <c r="U519" s="903"/>
      <c r="V519" s="926"/>
      <c r="W519" s="926"/>
      <c r="X519" s="903"/>
      <c r="Y519" s="808"/>
      <c r="Z519" s="759"/>
      <c r="AA519" s="886"/>
      <c r="AB519" s="886"/>
      <c r="AC519" s="886"/>
      <c r="AD519" s="886"/>
      <c r="AE519" s="888"/>
      <c r="AF519" s="1126">
        <f>((TABULADOR!$D$67)*(GLOBAL!$Y519)/2)*2</f>
        <v>0</v>
      </c>
      <c r="AG519" s="886"/>
      <c r="AH519" s="886"/>
      <c r="AI519" s="886"/>
      <c r="AJ519" s="886"/>
      <c r="AK519" s="886"/>
      <c r="AL519" s="886"/>
      <c r="AM519" s="886"/>
      <c r="AN519" s="886"/>
      <c r="AO519" s="886"/>
      <c r="AP519" s="886"/>
      <c r="AQ519" s="886"/>
      <c r="AR519" s="886"/>
      <c r="AS519" s="886"/>
      <c r="AT519" s="886"/>
      <c r="AU519" s="886"/>
      <c r="AV519" s="886"/>
      <c r="AW519" s="886"/>
      <c r="AX519" s="886"/>
      <c r="AY519" s="886"/>
      <c r="AZ519" s="886"/>
      <c r="BA519" s="927"/>
      <c r="BD519" s="753">
        <f t="shared" si="316"/>
        <v>0</v>
      </c>
      <c r="BE519" s="753">
        <f t="shared" si="317"/>
        <v>0</v>
      </c>
      <c r="BF519" s="753">
        <f t="shared" si="318"/>
        <v>0</v>
      </c>
      <c r="BG519" s="753">
        <f t="shared" si="319"/>
        <v>0</v>
      </c>
      <c r="BH519" s="758">
        <f t="shared" si="320"/>
        <v>0</v>
      </c>
      <c r="BI519" s="753">
        <f t="shared" si="321"/>
        <v>0</v>
      </c>
      <c r="BJ519" s="753">
        <f t="shared" si="322"/>
        <v>0</v>
      </c>
      <c r="BK519" s="753">
        <f t="shared" si="323"/>
        <v>0</v>
      </c>
      <c r="BL519" s="753">
        <f t="shared" si="324"/>
        <v>0</v>
      </c>
      <c r="BM519" s="758">
        <f t="shared" si="325"/>
        <v>0</v>
      </c>
    </row>
    <row r="520" spans="2:65">
      <c r="B520" s="920"/>
      <c r="C520" s="1020"/>
      <c r="D520" s="920"/>
      <c r="E520" s="924"/>
      <c r="F520" s="924"/>
      <c r="G520" s="924"/>
      <c r="H520" s="924"/>
      <c r="I520" s="920"/>
      <c r="J520" s="924"/>
      <c r="K520" s="1500"/>
      <c r="L520" s="1502"/>
      <c r="M520" s="1502"/>
      <c r="N520" s="924"/>
      <c r="O520" s="924"/>
      <c r="P520" s="924"/>
      <c r="Q520" s="924"/>
      <c r="R520" s="925"/>
      <c r="S520" s="903"/>
      <c r="T520" s="808"/>
      <c r="U520" s="903"/>
      <c r="V520" s="926"/>
      <c r="W520" s="926"/>
      <c r="X520" s="903"/>
      <c r="Y520" s="808"/>
      <c r="Z520" s="759"/>
      <c r="AA520" s="886"/>
      <c r="AB520" s="886"/>
      <c r="AC520" s="886"/>
      <c r="AD520" s="886"/>
      <c r="AE520" s="888"/>
      <c r="AF520" s="1126">
        <f>((TABULADOR!$D$67)*(GLOBAL!$Y520)/2)*2</f>
        <v>0</v>
      </c>
      <c r="AG520" s="886"/>
      <c r="AH520" s="886"/>
      <c r="AI520" s="886"/>
      <c r="AJ520" s="886"/>
      <c r="AK520" s="886"/>
      <c r="AL520" s="886"/>
      <c r="AM520" s="886"/>
      <c r="AN520" s="886"/>
      <c r="AO520" s="886"/>
      <c r="AP520" s="886"/>
      <c r="AQ520" s="886"/>
      <c r="AR520" s="886"/>
      <c r="AS520" s="886"/>
      <c r="AT520" s="886"/>
      <c r="AU520" s="886"/>
      <c r="AV520" s="886"/>
      <c r="AW520" s="886"/>
      <c r="AX520" s="886"/>
      <c r="AY520" s="886"/>
      <c r="AZ520" s="886"/>
      <c r="BA520" s="927"/>
      <c r="BD520" s="753">
        <f t="shared" si="316"/>
        <v>0</v>
      </c>
      <c r="BE520" s="753">
        <f t="shared" si="317"/>
        <v>0</v>
      </c>
      <c r="BF520" s="753">
        <f t="shared" si="318"/>
        <v>0</v>
      </c>
      <c r="BG520" s="753">
        <f t="shared" si="319"/>
        <v>0</v>
      </c>
      <c r="BH520" s="758">
        <f t="shared" si="320"/>
        <v>0</v>
      </c>
      <c r="BI520" s="753">
        <f t="shared" si="321"/>
        <v>0</v>
      </c>
      <c r="BJ520" s="753">
        <f t="shared" si="322"/>
        <v>0</v>
      </c>
      <c r="BK520" s="753">
        <f t="shared" si="323"/>
        <v>0</v>
      </c>
      <c r="BL520" s="753">
        <f t="shared" si="324"/>
        <v>0</v>
      </c>
      <c r="BM520" s="758">
        <f t="shared" si="325"/>
        <v>0</v>
      </c>
    </row>
    <row r="521" spans="2:65">
      <c r="B521" s="920"/>
      <c r="C521" s="1020"/>
      <c r="D521" s="920"/>
      <c r="E521" s="924"/>
      <c r="F521" s="924"/>
      <c r="G521" s="924"/>
      <c r="H521" s="924"/>
      <c r="I521" s="920"/>
      <c r="J521" s="924"/>
      <c r="K521" s="1500"/>
      <c r="L521" s="1502"/>
      <c r="M521" s="1502"/>
      <c r="N521" s="924"/>
      <c r="O521" s="924"/>
      <c r="P521" s="924"/>
      <c r="Q521" s="924"/>
      <c r="R521" s="925"/>
      <c r="S521" s="903"/>
      <c r="T521" s="808"/>
      <c r="U521" s="903"/>
      <c r="V521" s="926"/>
      <c r="W521" s="926"/>
      <c r="X521" s="903"/>
      <c r="Y521" s="808"/>
      <c r="Z521" s="759"/>
      <c r="AA521" s="886"/>
      <c r="AB521" s="886"/>
      <c r="AC521" s="886"/>
      <c r="AD521" s="886"/>
      <c r="AE521" s="888"/>
      <c r="AF521" s="1126">
        <f>((TABULADOR!$D$67)*(GLOBAL!$Y521)/2)*2</f>
        <v>0</v>
      </c>
      <c r="AG521" s="886"/>
      <c r="AH521" s="886"/>
      <c r="AI521" s="886"/>
      <c r="AJ521" s="886"/>
      <c r="AK521" s="886"/>
      <c r="AL521" s="886"/>
      <c r="AM521" s="886"/>
      <c r="AN521" s="886"/>
      <c r="AO521" s="886"/>
      <c r="AP521" s="886"/>
      <c r="AQ521" s="886"/>
      <c r="AR521" s="886"/>
      <c r="AS521" s="886"/>
      <c r="AT521" s="886"/>
      <c r="AU521" s="886"/>
      <c r="AV521" s="886"/>
      <c r="AW521" s="886"/>
      <c r="AX521" s="886"/>
      <c r="AY521" s="886"/>
      <c r="AZ521" s="886"/>
      <c r="BA521" s="927"/>
      <c r="BD521" s="753">
        <f t="shared" si="316"/>
        <v>0</v>
      </c>
      <c r="BE521" s="753">
        <f t="shared" si="317"/>
        <v>0</v>
      </c>
      <c r="BF521" s="753">
        <f t="shared" si="318"/>
        <v>0</v>
      </c>
      <c r="BG521" s="753">
        <f t="shared" si="319"/>
        <v>0</v>
      </c>
      <c r="BH521" s="758">
        <f t="shared" si="320"/>
        <v>0</v>
      </c>
      <c r="BI521" s="753">
        <f t="shared" si="321"/>
        <v>0</v>
      </c>
      <c r="BJ521" s="753">
        <f t="shared" si="322"/>
        <v>0</v>
      </c>
      <c r="BK521" s="753">
        <f t="shared" si="323"/>
        <v>0</v>
      </c>
      <c r="BL521" s="753">
        <f t="shared" si="324"/>
        <v>0</v>
      </c>
      <c r="BM521" s="758">
        <f t="shared" si="325"/>
        <v>0</v>
      </c>
    </row>
    <row r="522" spans="2:65">
      <c r="B522" s="920"/>
      <c r="C522" s="1020"/>
      <c r="D522" s="920"/>
      <c r="E522" s="924"/>
      <c r="F522" s="924"/>
      <c r="G522" s="924"/>
      <c r="H522" s="924"/>
      <c r="I522" s="920"/>
      <c r="J522" s="924"/>
      <c r="K522" s="1500"/>
      <c r="L522" s="1502"/>
      <c r="M522" s="1502"/>
      <c r="N522" s="924"/>
      <c r="O522" s="924"/>
      <c r="P522" s="924"/>
      <c r="Q522" s="924"/>
      <c r="R522" s="925"/>
      <c r="S522" s="903"/>
      <c r="T522" s="808"/>
      <c r="U522" s="903"/>
      <c r="V522" s="926"/>
      <c r="W522" s="926"/>
      <c r="X522" s="903"/>
      <c r="Y522" s="808"/>
      <c r="Z522" s="759"/>
      <c r="AA522" s="886"/>
      <c r="AB522" s="886"/>
      <c r="AC522" s="886"/>
      <c r="AD522" s="886"/>
      <c r="AE522" s="888"/>
      <c r="AF522" s="1126">
        <f>((TABULADOR!$D$67)*(GLOBAL!$Y522)/2)*2</f>
        <v>0</v>
      </c>
      <c r="AG522" s="886"/>
      <c r="AH522" s="886"/>
      <c r="AI522" s="886"/>
      <c r="AJ522" s="886"/>
      <c r="AK522" s="886"/>
      <c r="AL522" s="886"/>
      <c r="AM522" s="886"/>
      <c r="AN522" s="886"/>
      <c r="AO522" s="886"/>
      <c r="AP522" s="886"/>
      <c r="AQ522" s="886"/>
      <c r="AR522" s="886"/>
      <c r="AS522" s="886"/>
      <c r="AT522" s="886"/>
      <c r="AU522" s="886"/>
      <c r="AV522" s="886"/>
      <c r="AW522" s="886"/>
      <c r="AX522" s="886"/>
      <c r="AY522" s="886"/>
      <c r="AZ522" s="886"/>
      <c r="BA522" s="927"/>
      <c r="BD522" s="753">
        <f t="shared" si="316"/>
        <v>0</v>
      </c>
      <c r="BE522" s="753">
        <f t="shared" si="317"/>
        <v>0</v>
      </c>
      <c r="BF522" s="753">
        <f t="shared" si="318"/>
        <v>0</v>
      </c>
      <c r="BG522" s="753">
        <f t="shared" si="319"/>
        <v>0</v>
      </c>
      <c r="BH522" s="758">
        <f t="shared" si="320"/>
        <v>0</v>
      </c>
      <c r="BI522" s="753">
        <f t="shared" si="321"/>
        <v>0</v>
      </c>
      <c r="BJ522" s="753">
        <f t="shared" si="322"/>
        <v>0</v>
      </c>
      <c r="BK522" s="753">
        <f t="shared" si="323"/>
        <v>0</v>
      </c>
      <c r="BL522" s="753">
        <f t="shared" si="324"/>
        <v>0</v>
      </c>
      <c r="BM522" s="758">
        <f t="shared" si="325"/>
        <v>0</v>
      </c>
    </row>
    <row r="523" spans="2:65">
      <c r="B523" s="920"/>
      <c r="C523" s="1506"/>
      <c r="D523" s="920"/>
      <c r="E523" s="924"/>
      <c r="F523" s="924"/>
      <c r="G523" s="924"/>
      <c r="H523" s="924"/>
      <c r="I523" s="920"/>
      <c r="J523" s="924"/>
      <c r="K523" s="1500"/>
      <c r="L523" s="1502"/>
      <c r="M523" s="1502"/>
      <c r="N523" s="924"/>
      <c r="O523" s="924"/>
      <c r="P523" s="924"/>
      <c r="Q523" s="924"/>
      <c r="R523" s="925"/>
      <c r="S523" s="903"/>
      <c r="T523" s="808"/>
      <c r="U523" s="903"/>
      <c r="V523" s="926"/>
      <c r="W523" s="926"/>
      <c r="X523" s="903"/>
      <c r="Y523" s="808"/>
      <c r="Z523" s="759"/>
      <c r="AA523" s="886"/>
      <c r="AB523" s="886"/>
      <c r="AC523" s="886"/>
      <c r="AD523" s="886"/>
      <c r="AE523" s="888"/>
      <c r="AF523" s="1126">
        <f>((TABULADOR!$D$67)*(GLOBAL!$Y523)/2)*2</f>
        <v>0</v>
      </c>
      <c r="AG523" s="886"/>
      <c r="AH523" s="886"/>
      <c r="AI523" s="886"/>
      <c r="AJ523" s="886"/>
      <c r="AK523" s="886"/>
      <c r="AL523" s="886"/>
      <c r="AM523" s="886"/>
      <c r="AN523" s="886"/>
      <c r="AO523" s="886"/>
      <c r="AP523" s="886"/>
      <c r="AQ523" s="886"/>
      <c r="AR523" s="886"/>
      <c r="AS523" s="886"/>
      <c r="AT523" s="886"/>
      <c r="AU523" s="886"/>
      <c r="AV523" s="886"/>
      <c r="AW523" s="886"/>
      <c r="AX523" s="886"/>
      <c r="AY523" s="886"/>
      <c r="AZ523" s="886"/>
      <c r="BA523" s="927"/>
      <c r="BD523" s="753">
        <f t="shared" si="316"/>
        <v>0</v>
      </c>
      <c r="BE523" s="753">
        <f t="shared" si="317"/>
        <v>0</v>
      </c>
      <c r="BF523" s="753">
        <f t="shared" si="318"/>
        <v>0</v>
      </c>
      <c r="BG523" s="753">
        <f t="shared" si="319"/>
        <v>0</v>
      </c>
      <c r="BH523" s="758">
        <f t="shared" si="320"/>
        <v>0</v>
      </c>
      <c r="BI523" s="753">
        <f t="shared" si="321"/>
        <v>0</v>
      </c>
      <c r="BJ523" s="753">
        <f t="shared" si="322"/>
        <v>0</v>
      </c>
      <c r="BK523" s="753">
        <f t="shared" si="323"/>
        <v>0</v>
      </c>
      <c r="BL523" s="753">
        <f t="shared" si="324"/>
        <v>0</v>
      </c>
      <c r="BM523" s="758">
        <f t="shared" si="325"/>
        <v>0</v>
      </c>
    </row>
    <row r="524" spans="2:65">
      <c r="B524" s="920"/>
      <c r="C524" s="1506"/>
      <c r="D524" s="920"/>
      <c r="E524" s="924"/>
      <c r="F524" s="924"/>
      <c r="G524" s="924"/>
      <c r="H524" s="924"/>
      <c r="I524" s="920"/>
      <c r="J524" s="924"/>
      <c r="K524" s="1500"/>
      <c r="L524" s="1502"/>
      <c r="M524" s="1502"/>
      <c r="N524" s="924"/>
      <c r="O524" s="924"/>
      <c r="P524" s="924"/>
      <c r="Q524" s="924"/>
      <c r="R524" s="925"/>
      <c r="S524" s="903"/>
      <c r="T524" s="808"/>
      <c r="U524" s="903"/>
      <c r="V524" s="926"/>
      <c r="W524" s="926"/>
      <c r="X524" s="903"/>
      <c r="Y524" s="808"/>
      <c r="Z524" s="759"/>
      <c r="AA524" s="886"/>
      <c r="AB524" s="886"/>
      <c r="AC524" s="886"/>
      <c r="AD524" s="886"/>
      <c r="AE524" s="888"/>
      <c r="AF524" s="1126">
        <f>((TABULADOR!$D$67)*(GLOBAL!$Y524)/2)*2</f>
        <v>0</v>
      </c>
      <c r="AG524" s="886"/>
      <c r="AH524" s="886"/>
      <c r="AI524" s="886"/>
      <c r="AJ524" s="886"/>
      <c r="AK524" s="886"/>
      <c r="AL524" s="886"/>
      <c r="AM524" s="886"/>
      <c r="AN524" s="886"/>
      <c r="AO524" s="886"/>
      <c r="AP524" s="886"/>
      <c r="AQ524" s="886"/>
      <c r="AR524" s="886"/>
      <c r="AS524" s="886"/>
      <c r="AT524" s="886"/>
      <c r="AU524" s="886"/>
      <c r="AV524" s="886"/>
      <c r="AW524" s="886"/>
      <c r="AX524" s="886"/>
      <c r="AY524" s="886"/>
      <c r="AZ524" s="886"/>
      <c r="BA524" s="927"/>
      <c r="BD524" s="753">
        <f t="shared" si="316"/>
        <v>0</v>
      </c>
      <c r="BE524" s="753">
        <f t="shared" si="317"/>
        <v>0</v>
      </c>
      <c r="BF524" s="753">
        <f t="shared" si="318"/>
        <v>0</v>
      </c>
      <c r="BG524" s="753">
        <f t="shared" si="319"/>
        <v>0</v>
      </c>
      <c r="BH524" s="758">
        <f t="shared" si="320"/>
        <v>0</v>
      </c>
      <c r="BI524" s="753">
        <f t="shared" si="321"/>
        <v>0</v>
      </c>
      <c r="BJ524" s="753">
        <f t="shared" si="322"/>
        <v>0</v>
      </c>
      <c r="BK524" s="753">
        <f t="shared" si="323"/>
        <v>0</v>
      </c>
      <c r="BL524" s="753">
        <f t="shared" si="324"/>
        <v>0</v>
      </c>
      <c r="BM524" s="758">
        <f t="shared" si="325"/>
        <v>0</v>
      </c>
    </row>
    <row r="525" spans="2:65">
      <c r="B525" s="920"/>
      <c r="C525" s="1506"/>
      <c r="D525" s="920"/>
      <c r="E525" s="924"/>
      <c r="F525" s="924"/>
      <c r="G525" s="924"/>
      <c r="H525" s="924"/>
      <c r="I525" s="920"/>
      <c r="J525" s="924"/>
      <c r="K525" s="1500"/>
      <c r="L525" s="1502"/>
      <c r="M525" s="1502"/>
      <c r="N525" s="924"/>
      <c r="O525" s="924"/>
      <c r="P525" s="924"/>
      <c r="Q525" s="924"/>
      <c r="R525" s="925"/>
      <c r="S525" s="903"/>
      <c r="T525" s="808"/>
      <c r="U525" s="903"/>
      <c r="V525" s="926"/>
      <c r="W525" s="926"/>
      <c r="X525" s="903"/>
      <c r="Y525" s="808"/>
      <c r="Z525" s="759"/>
      <c r="AA525" s="886"/>
      <c r="AB525" s="886"/>
      <c r="AC525" s="886"/>
      <c r="AD525" s="886"/>
      <c r="AE525" s="888"/>
      <c r="AF525" s="1126">
        <f>((TABULADOR!$D$67)*(GLOBAL!$Y525)/2)*2</f>
        <v>0</v>
      </c>
      <c r="AG525" s="886"/>
      <c r="AH525" s="886"/>
      <c r="AI525" s="886"/>
      <c r="AJ525" s="886"/>
      <c r="AK525" s="886"/>
      <c r="AL525" s="886"/>
      <c r="AM525" s="886"/>
      <c r="AN525" s="886"/>
      <c r="AO525" s="886"/>
      <c r="AP525" s="886"/>
      <c r="AQ525" s="886"/>
      <c r="AR525" s="886"/>
      <c r="AS525" s="886"/>
      <c r="AT525" s="886"/>
      <c r="AU525" s="886"/>
      <c r="AV525" s="886"/>
      <c r="AW525" s="886"/>
      <c r="AX525" s="886"/>
      <c r="AY525" s="886"/>
      <c r="AZ525" s="886"/>
      <c r="BA525" s="927"/>
      <c r="BD525" s="753">
        <f t="shared" si="316"/>
        <v>0</v>
      </c>
      <c r="BE525" s="753">
        <f t="shared" si="317"/>
        <v>0</v>
      </c>
      <c r="BF525" s="753">
        <f t="shared" si="318"/>
        <v>0</v>
      </c>
      <c r="BG525" s="753">
        <f t="shared" si="319"/>
        <v>0</v>
      </c>
      <c r="BH525" s="758">
        <f t="shared" si="320"/>
        <v>0</v>
      </c>
      <c r="BI525" s="753">
        <f t="shared" si="321"/>
        <v>0</v>
      </c>
      <c r="BJ525" s="753">
        <f t="shared" si="322"/>
        <v>0</v>
      </c>
      <c r="BK525" s="753">
        <f t="shared" si="323"/>
        <v>0</v>
      </c>
      <c r="BL525" s="753">
        <f t="shared" si="324"/>
        <v>0</v>
      </c>
      <c r="BM525" s="758">
        <f t="shared" si="325"/>
        <v>0</v>
      </c>
    </row>
    <row r="526" spans="2:65">
      <c r="B526" s="920"/>
      <c r="C526" s="1506"/>
      <c r="D526" s="920"/>
      <c r="E526" s="924"/>
      <c r="F526" s="924"/>
      <c r="G526" s="924"/>
      <c r="H526" s="924"/>
      <c r="I526" s="920"/>
      <c r="J526" s="924"/>
      <c r="K526" s="1500"/>
      <c r="L526" s="1502"/>
      <c r="M526" s="1502"/>
      <c r="N526" s="924"/>
      <c r="O526" s="924"/>
      <c r="P526" s="924"/>
      <c r="Q526" s="924"/>
      <c r="R526" s="925"/>
      <c r="S526" s="903"/>
      <c r="T526" s="808"/>
      <c r="U526" s="903"/>
      <c r="V526" s="926"/>
      <c r="W526" s="926"/>
      <c r="X526" s="903"/>
      <c r="Y526" s="808"/>
      <c r="Z526" s="759"/>
      <c r="AA526" s="886"/>
      <c r="AB526" s="886"/>
      <c r="AC526" s="886"/>
      <c r="AD526" s="886"/>
      <c r="AE526" s="888"/>
      <c r="AF526" s="1126">
        <f>((TABULADOR!$D$67)*(GLOBAL!$Y526)/2)*2</f>
        <v>0</v>
      </c>
      <c r="AG526" s="886"/>
      <c r="AH526" s="886"/>
      <c r="AI526" s="886"/>
      <c r="AJ526" s="886"/>
      <c r="AK526" s="886"/>
      <c r="AL526" s="886"/>
      <c r="AM526" s="886"/>
      <c r="AN526" s="886"/>
      <c r="AO526" s="886"/>
      <c r="AP526" s="886"/>
      <c r="AQ526" s="886"/>
      <c r="AR526" s="886"/>
      <c r="AS526" s="886"/>
      <c r="AT526" s="886"/>
      <c r="AU526" s="886"/>
      <c r="AV526" s="886"/>
      <c r="AW526" s="886"/>
      <c r="AX526" s="886"/>
      <c r="AY526" s="886"/>
      <c r="AZ526" s="886"/>
      <c r="BA526" s="927"/>
      <c r="BD526" s="753">
        <f t="shared" si="316"/>
        <v>0</v>
      </c>
      <c r="BE526" s="753">
        <f t="shared" si="317"/>
        <v>0</v>
      </c>
      <c r="BF526" s="753">
        <f t="shared" si="318"/>
        <v>0</v>
      </c>
      <c r="BG526" s="753">
        <f t="shared" si="319"/>
        <v>0</v>
      </c>
      <c r="BH526" s="758">
        <f t="shared" si="320"/>
        <v>0</v>
      </c>
      <c r="BI526" s="753">
        <f t="shared" si="321"/>
        <v>0</v>
      </c>
      <c r="BJ526" s="753">
        <f t="shared" si="322"/>
        <v>0</v>
      </c>
      <c r="BK526" s="753">
        <f t="shared" si="323"/>
        <v>0</v>
      </c>
      <c r="BL526" s="753">
        <f t="shared" si="324"/>
        <v>0</v>
      </c>
      <c r="BM526" s="758">
        <f t="shared" si="325"/>
        <v>0</v>
      </c>
    </row>
    <row r="527" spans="2:65">
      <c r="B527" s="920"/>
      <c r="C527" s="1499"/>
      <c r="D527" s="920"/>
      <c r="E527" s="924"/>
      <c r="F527" s="924"/>
      <c r="G527" s="924"/>
      <c r="H527" s="924"/>
      <c r="I527" s="920"/>
      <c r="J527" s="924"/>
      <c r="K527" s="1500"/>
      <c r="L527" s="1502"/>
      <c r="M527" s="1502"/>
      <c r="N527" s="924"/>
      <c r="O527" s="924"/>
      <c r="P527" s="924"/>
      <c r="Q527" s="924"/>
      <c r="R527" s="925"/>
      <c r="S527" s="903"/>
      <c r="T527" s="808"/>
      <c r="U527" s="903"/>
      <c r="V527" s="926"/>
      <c r="W527" s="926"/>
      <c r="X527" s="903"/>
      <c r="Y527" s="808"/>
      <c r="Z527" s="759"/>
      <c r="AA527" s="886"/>
      <c r="AB527" s="886"/>
      <c r="AC527" s="886"/>
      <c r="AD527" s="886"/>
      <c r="AE527" s="888"/>
      <c r="AF527" s="1126">
        <f>((TABULADOR!$D$67)*(GLOBAL!$Y527)/2)*2</f>
        <v>0</v>
      </c>
      <c r="AG527" s="886"/>
      <c r="AH527" s="886"/>
      <c r="AI527" s="886"/>
      <c r="AJ527" s="886"/>
      <c r="AK527" s="886"/>
      <c r="AL527" s="886"/>
      <c r="AM527" s="886"/>
      <c r="AN527" s="886"/>
      <c r="AO527" s="886"/>
      <c r="AP527" s="886"/>
      <c r="AQ527" s="886"/>
      <c r="AR527" s="886"/>
      <c r="AS527" s="886"/>
      <c r="AT527" s="886"/>
      <c r="AU527" s="886"/>
      <c r="AV527" s="886"/>
      <c r="AW527" s="886"/>
      <c r="AX527" s="886"/>
      <c r="AY527" s="886"/>
      <c r="AZ527" s="886"/>
      <c r="BA527" s="927"/>
      <c r="BD527" s="753">
        <f t="shared" si="316"/>
        <v>0</v>
      </c>
      <c r="BE527" s="753">
        <f t="shared" si="317"/>
        <v>0</v>
      </c>
      <c r="BF527" s="753">
        <f t="shared" si="318"/>
        <v>0</v>
      </c>
      <c r="BG527" s="753">
        <f t="shared" si="319"/>
        <v>0</v>
      </c>
      <c r="BH527" s="758">
        <f t="shared" si="320"/>
        <v>0</v>
      </c>
      <c r="BI527" s="753">
        <f t="shared" si="321"/>
        <v>0</v>
      </c>
      <c r="BJ527" s="753">
        <f t="shared" si="322"/>
        <v>0</v>
      </c>
      <c r="BK527" s="753">
        <f t="shared" si="323"/>
        <v>0</v>
      </c>
      <c r="BL527" s="753">
        <f t="shared" si="324"/>
        <v>0</v>
      </c>
      <c r="BM527" s="758">
        <f t="shared" si="325"/>
        <v>0</v>
      </c>
    </row>
    <row r="528" spans="2:65">
      <c r="B528" s="920"/>
      <c r="C528" s="1499"/>
      <c r="D528" s="920"/>
      <c r="E528" s="924"/>
      <c r="F528" s="924"/>
      <c r="G528" s="924"/>
      <c r="H528" s="924"/>
      <c r="I528" s="920"/>
      <c r="J528" s="924"/>
      <c r="K528" s="1500"/>
      <c r="L528" s="1502"/>
      <c r="M528" s="1502"/>
      <c r="N528" s="924"/>
      <c r="O528" s="924"/>
      <c r="P528" s="924"/>
      <c r="Q528" s="924"/>
      <c r="R528" s="925"/>
      <c r="S528" s="903"/>
      <c r="T528" s="808"/>
      <c r="U528" s="903"/>
      <c r="V528" s="926"/>
      <c r="W528" s="926"/>
      <c r="X528" s="903"/>
      <c r="Y528" s="808"/>
      <c r="Z528" s="759"/>
      <c r="AA528" s="886"/>
      <c r="AB528" s="886"/>
      <c r="AC528" s="886"/>
      <c r="AD528" s="886"/>
      <c r="AE528" s="888"/>
      <c r="AF528" s="1126">
        <f>((TABULADOR!$D$67)*(GLOBAL!$Y528)/2)*2</f>
        <v>0</v>
      </c>
      <c r="AG528" s="886"/>
      <c r="AH528" s="886"/>
      <c r="AI528" s="886"/>
      <c r="AJ528" s="886"/>
      <c r="AK528" s="886"/>
      <c r="AL528" s="886"/>
      <c r="AM528" s="886"/>
      <c r="AN528" s="886"/>
      <c r="AO528" s="886"/>
      <c r="AP528" s="886"/>
      <c r="AQ528" s="886"/>
      <c r="AR528" s="886"/>
      <c r="AS528" s="886"/>
      <c r="AT528" s="886"/>
      <c r="AU528" s="886"/>
      <c r="AV528" s="886"/>
      <c r="AW528" s="886"/>
      <c r="AX528" s="886"/>
      <c r="AY528" s="886"/>
      <c r="AZ528" s="886"/>
      <c r="BA528" s="927"/>
      <c r="BD528" s="753">
        <f t="shared" si="316"/>
        <v>0</v>
      </c>
      <c r="BE528" s="753">
        <f t="shared" si="317"/>
        <v>0</v>
      </c>
      <c r="BF528" s="753">
        <f t="shared" si="318"/>
        <v>0</v>
      </c>
      <c r="BG528" s="753">
        <f t="shared" si="319"/>
        <v>0</v>
      </c>
      <c r="BH528" s="758">
        <f t="shared" si="320"/>
        <v>0</v>
      </c>
      <c r="BI528" s="753">
        <f t="shared" si="321"/>
        <v>0</v>
      </c>
      <c r="BJ528" s="753">
        <f t="shared" si="322"/>
        <v>0</v>
      </c>
      <c r="BK528" s="753">
        <f t="shared" si="323"/>
        <v>0</v>
      </c>
      <c r="BL528" s="753">
        <f t="shared" si="324"/>
        <v>0</v>
      </c>
      <c r="BM528" s="758">
        <f t="shared" si="325"/>
        <v>0</v>
      </c>
    </row>
    <row r="529" spans="2:65">
      <c r="B529" s="920"/>
      <c r="C529" s="1499"/>
      <c r="D529" s="920"/>
      <c r="E529" s="924"/>
      <c r="F529" s="924"/>
      <c r="G529" s="924"/>
      <c r="H529" s="924"/>
      <c r="I529" s="920"/>
      <c r="J529" s="924"/>
      <c r="K529" s="1500"/>
      <c r="L529" s="1502"/>
      <c r="M529" s="1502"/>
      <c r="N529" s="924"/>
      <c r="O529" s="924"/>
      <c r="P529" s="924"/>
      <c r="Q529" s="924"/>
      <c r="R529" s="925"/>
      <c r="S529" s="903"/>
      <c r="T529" s="808"/>
      <c r="U529" s="903"/>
      <c r="V529" s="926"/>
      <c r="W529" s="926"/>
      <c r="X529" s="903"/>
      <c r="Y529" s="808"/>
      <c r="Z529" s="759"/>
      <c r="AA529" s="886"/>
      <c r="AB529" s="886"/>
      <c r="AC529" s="886"/>
      <c r="AD529" s="886"/>
      <c r="AE529" s="888"/>
      <c r="AF529" s="1126">
        <f>((TABULADOR!$D$67)*(GLOBAL!$Y529)/2)*2</f>
        <v>0</v>
      </c>
      <c r="AG529" s="886"/>
      <c r="AH529" s="886"/>
      <c r="AI529" s="886"/>
      <c r="AJ529" s="886"/>
      <c r="AK529" s="886"/>
      <c r="AL529" s="886"/>
      <c r="AM529" s="886"/>
      <c r="AN529" s="886"/>
      <c r="AO529" s="886"/>
      <c r="AP529" s="886"/>
      <c r="AQ529" s="886"/>
      <c r="AR529" s="886"/>
      <c r="AS529" s="886"/>
      <c r="AT529" s="886"/>
      <c r="AU529" s="886"/>
      <c r="AV529" s="886"/>
      <c r="AW529" s="886"/>
      <c r="AX529" s="886"/>
      <c r="AY529" s="886"/>
      <c r="AZ529" s="886"/>
      <c r="BA529" s="927"/>
      <c r="BD529" s="753">
        <f t="shared" si="316"/>
        <v>0</v>
      </c>
      <c r="BE529" s="753">
        <f t="shared" si="317"/>
        <v>0</v>
      </c>
      <c r="BF529" s="753">
        <f t="shared" si="318"/>
        <v>0</v>
      </c>
      <c r="BG529" s="753">
        <f t="shared" si="319"/>
        <v>0</v>
      </c>
      <c r="BH529" s="758">
        <f t="shared" si="320"/>
        <v>0</v>
      </c>
      <c r="BI529" s="753">
        <f t="shared" si="321"/>
        <v>0</v>
      </c>
      <c r="BJ529" s="753">
        <f t="shared" si="322"/>
        <v>0</v>
      </c>
      <c r="BK529" s="753">
        <f t="shared" si="323"/>
        <v>0</v>
      </c>
      <c r="BL529" s="753">
        <f t="shared" si="324"/>
        <v>0</v>
      </c>
      <c r="BM529" s="758">
        <f t="shared" si="325"/>
        <v>0</v>
      </c>
    </row>
    <row r="530" spans="2:65">
      <c r="B530" s="920"/>
      <c r="C530" s="1499"/>
      <c r="D530" s="920"/>
      <c r="E530" s="924"/>
      <c r="F530" s="924"/>
      <c r="G530" s="924"/>
      <c r="H530" s="924"/>
      <c r="I530" s="920"/>
      <c r="J530" s="924"/>
      <c r="K530" s="1500"/>
      <c r="L530" s="1502"/>
      <c r="M530" s="1502"/>
      <c r="N530" s="924"/>
      <c r="O530" s="924"/>
      <c r="P530" s="924"/>
      <c r="Q530" s="924"/>
      <c r="R530" s="925"/>
      <c r="S530" s="903"/>
      <c r="T530" s="808"/>
      <c r="U530" s="903"/>
      <c r="V530" s="926"/>
      <c r="W530" s="926"/>
      <c r="X530" s="903"/>
      <c r="Y530" s="808"/>
      <c r="Z530" s="759"/>
      <c r="AA530" s="886"/>
      <c r="AB530" s="886"/>
      <c r="AC530" s="886"/>
      <c r="AD530" s="886"/>
      <c r="AE530" s="888"/>
      <c r="AF530" s="1126">
        <f>((TABULADOR!$D$67)*(GLOBAL!$Y530)/2)*2</f>
        <v>0</v>
      </c>
      <c r="AG530" s="886"/>
      <c r="AH530" s="886"/>
      <c r="AI530" s="886"/>
      <c r="AJ530" s="886"/>
      <c r="AK530" s="886"/>
      <c r="AL530" s="886"/>
      <c r="AM530" s="886"/>
      <c r="AN530" s="886"/>
      <c r="AO530" s="886"/>
      <c r="AP530" s="886"/>
      <c r="AQ530" s="886"/>
      <c r="AR530" s="886"/>
      <c r="AS530" s="886"/>
      <c r="AT530" s="886"/>
      <c r="AU530" s="886"/>
      <c r="AV530" s="886"/>
      <c r="AW530" s="886"/>
      <c r="AX530" s="886"/>
      <c r="AY530" s="886"/>
      <c r="AZ530" s="886"/>
      <c r="BA530" s="927"/>
      <c r="BD530" s="753">
        <f t="shared" si="316"/>
        <v>0</v>
      </c>
      <c r="BE530" s="753">
        <f t="shared" si="317"/>
        <v>0</v>
      </c>
      <c r="BF530" s="753">
        <f t="shared" si="318"/>
        <v>0</v>
      </c>
      <c r="BG530" s="753">
        <f t="shared" si="319"/>
        <v>0</v>
      </c>
      <c r="BH530" s="758">
        <f t="shared" si="320"/>
        <v>0</v>
      </c>
      <c r="BI530" s="753">
        <f t="shared" si="321"/>
        <v>0</v>
      </c>
      <c r="BJ530" s="753">
        <f t="shared" si="322"/>
        <v>0</v>
      </c>
      <c r="BK530" s="753">
        <f t="shared" si="323"/>
        <v>0</v>
      </c>
      <c r="BL530" s="753">
        <f t="shared" si="324"/>
        <v>0</v>
      </c>
      <c r="BM530" s="758">
        <f t="shared" si="325"/>
        <v>0</v>
      </c>
    </row>
    <row r="531" spans="2:65">
      <c r="B531" s="920"/>
      <c r="C531" s="1499"/>
      <c r="D531" s="920"/>
      <c r="E531" s="924"/>
      <c r="F531" s="924"/>
      <c r="G531" s="924"/>
      <c r="H531" s="924"/>
      <c r="I531" s="920"/>
      <c r="J531" s="924"/>
      <c r="K531" s="1500"/>
      <c r="L531" s="1502"/>
      <c r="M531" s="1502"/>
      <c r="N531" s="924"/>
      <c r="O531" s="924"/>
      <c r="P531" s="924"/>
      <c r="Q531" s="924"/>
      <c r="R531" s="925"/>
      <c r="S531" s="903"/>
      <c r="T531" s="808"/>
      <c r="U531" s="903"/>
      <c r="V531" s="926"/>
      <c r="W531" s="926"/>
      <c r="X531" s="903"/>
      <c r="Y531" s="808"/>
      <c r="Z531" s="759"/>
      <c r="AA531" s="886"/>
      <c r="AB531" s="886"/>
      <c r="AC531" s="886"/>
      <c r="AD531" s="886"/>
      <c r="AE531" s="888"/>
      <c r="AF531" s="1126">
        <f>((TABULADOR!$D$67)*(GLOBAL!$Y531)/2)*2</f>
        <v>0</v>
      </c>
      <c r="AG531" s="886"/>
      <c r="AH531" s="886"/>
      <c r="AI531" s="886"/>
      <c r="AJ531" s="886"/>
      <c r="AK531" s="886"/>
      <c r="AL531" s="886"/>
      <c r="AM531" s="886"/>
      <c r="AN531" s="886"/>
      <c r="AO531" s="886"/>
      <c r="AP531" s="886"/>
      <c r="AQ531" s="886"/>
      <c r="AR531" s="886"/>
      <c r="AS531" s="886"/>
      <c r="AT531" s="886"/>
      <c r="AU531" s="886"/>
      <c r="AV531" s="886"/>
      <c r="AW531" s="886"/>
      <c r="AX531" s="886"/>
      <c r="AY531" s="886"/>
      <c r="AZ531" s="886"/>
      <c r="BA531" s="927"/>
      <c r="BD531" s="753">
        <f t="shared" si="316"/>
        <v>0</v>
      </c>
      <c r="BE531" s="753">
        <f t="shared" si="317"/>
        <v>0</v>
      </c>
      <c r="BF531" s="753">
        <f t="shared" si="318"/>
        <v>0</v>
      </c>
      <c r="BG531" s="753">
        <f t="shared" si="319"/>
        <v>0</v>
      </c>
      <c r="BH531" s="758">
        <f t="shared" si="320"/>
        <v>0</v>
      </c>
      <c r="BI531" s="753">
        <f t="shared" si="321"/>
        <v>0</v>
      </c>
      <c r="BJ531" s="753">
        <f t="shared" si="322"/>
        <v>0</v>
      </c>
      <c r="BK531" s="753">
        <f t="shared" si="323"/>
        <v>0</v>
      </c>
      <c r="BL531" s="753">
        <f t="shared" si="324"/>
        <v>0</v>
      </c>
      <c r="BM531" s="758">
        <f t="shared" si="325"/>
        <v>0</v>
      </c>
    </row>
    <row r="532" spans="2:65">
      <c r="B532" s="920"/>
      <c r="C532" s="1499"/>
      <c r="D532" s="920"/>
      <c r="E532" s="924"/>
      <c r="F532" s="924"/>
      <c r="G532" s="924"/>
      <c r="H532" s="924"/>
      <c r="I532" s="920"/>
      <c r="J532" s="924"/>
      <c r="K532" s="1500"/>
      <c r="L532" s="1502"/>
      <c r="M532" s="1502"/>
      <c r="N532" s="924"/>
      <c r="O532" s="924"/>
      <c r="P532" s="924"/>
      <c r="Q532" s="924"/>
      <c r="R532" s="925"/>
      <c r="S532" s="903"/>
      <c r="T532" s="808"/>
      <c r="U532" s="903"/>
      <c r="V532" s="926"/>
      <c r="W532" s="926"/>
      <c r="X532" s="903"/>
      <c r="Y532" s="808"/>
      <c r="Z532" s="759"/>
      <c r="AA532" s="886"/>
      <c r="AB532" s="886"/>
      <c r="AC532" s="886"/>
      <c r="AD532" s="886"/>
      <c r="AE532" s="888"/>
      <c r="AF532" s="1126">
        <f>((TABULADOR!$D$67)*(GLOBAL!$Y532)/2)*2</f>
        <v>0</v>
      </c>
      <c r="AG532" s="886"/>
      <c r="AH532" s="886"/>
      <c r="AI532" s="886"/>
      <c r="AJ532" s="886"/>
      <c r="AK532" s="886"/>
      <c r="AL532" s="886"/>
      <c r="AM532" s="886"/>
      <c r="AN532" s="886"/>
      <c r="AO532" s="886"/>
      <c r="AP532" s="886"/>
      <c r="AQ532" s="886"/>
      <c r="AR532" s="886"/>
      <c r="AS532" s="886"/>
      <c r="AT532" s="886"/>
      <c r="AU532" s="886"/>
      <c r="AV532" s="886"/>
      <c r="AW532" s="886"/>
      <c r="AX532" s="886"/>
      <c r="AY532" s="886"/>
      <c r="AZ532" s="886"/>
      <c r="BA532" s="927"/>
      <c r="BD532" s="753">
        <f t="shared" si="316"/>
        <v>0</v>
      </c>
      <c r="BE532" s="753">
        <f t="shared" si="317"/>
        <v>0</v>
      </c>
      <c r="BF532" s="753">
        <f t="shared" si="318"/>
        <v>0</v>
      </c>
      <c r="BG532" s="753">
        <f t="shared" si="319"/>
        <v>0</v>
      </c>
      <c r="BH532" s="758">
        <f t="shared" si="320"/>
        <v>0</v>
      </c>
      <c r="BI532" s="753">
        <f t="shared" si="321"/>
        <v>0</v>
      </c>
      <c r="BJ532" s="753">
        <f t="shared" si="322"/>
        <v>0</v>
      </c>
      <c r="BK532" s="753">
        <f t="shared" si="323"/>
        <v>0</v>
      </c>
      <c r="BL532" s="753">
        <f t="shared" si="324"/>
        <v>0</v>
      </c>
      <c r="BM532" s="758">
        <f t="shared" si="325"/>
        <v>0</v>
      </c>
    </row>
    <row r="533" spans="2:65">
      <c r="B533" s="920"/>
      <c r="C533" s="1499"/>
      <c r="D533" s="920"/>
      <c r="E533" s="924"/>
      <c r="F533" s="924"/>
      <c r="G533" s="924"/>
      <c r="H533" s="924"/>
      <c r="I533" s="920"/>
      <c r="J533" s="924"/>
      <c r="K533" s="1500"/>
      <c r="L533" s="1502"/>
      <c r="M533" s="1502"/>
      <c r="N533" s="924"/>
      <c r="O533" s="924"/>
      <c r="P533" s="924"/>
      <c r="Q533" s="924"/>
      <c r="R533" s="925"/>
      <c r="S533" s="903"/>
      <c r="T533" s="808"/>
      <c r="U533" s="903"/>
      <c r="V533" s="926"/>
      <c r="W533" s="926"/>
      <c r="X533" s="903"/>
      <c r="Y533" s="808"/>
      <c r="Z533" s="759"/>
      <c r="AA533" s="886"/>
      <c r="AB533" s="886"/>
      <c r="AC533" s="886"/>
      <c r="AD533" s="886"/>
      <c r="AE533" s="888"/>
      <c r="AF533" s="1126">
        <f>((TABULADOR!$D$67)*(GLOBAL!$Y533)/2)*2</f>
        <v>0</v>
      </c>
      <c r="AG533" s="886"/>
      <c r="AH533" s="886"/>
      <c r="AI533" s="886"/>
      <c r="AJ533" s="886"/>
      <c r="AK533" s="886"/>
      <c r="AL533" s="886"/>
      <c r="AM533" s="886"/>
      <c r="AN533" s="886"/>
      <c r="AO533" s="886"/>
      <c r="AP533" s="886"/>
      <c r="AQ533" s="886"/>
      <c r="AR533" s="886"/>
      <c r="AS533" s="886"/>
      <c r="AT533" s="886"/>
      <c r="AU533" s="886"/>
      <c r="AV533" s="886"/>
      <c r="AW533" s="886"/>
      <c r="AX533" s="886"/>
      <c r="AY533" s="886"/>
      <c r="AZ533" s="886"/>
      <c r="BA533" s="927"/>
      <c r="BD533" s="753">
        <f t="shared" si="316"/>
        <v>0</v>
      </c>
      <c r="BE533" s="753">
        <f t="shared" si="317"/>
        <v>0</v>
      </c>
      <c r="BF533" s="753">
        <f t="shared" si="318"/>
        <v>0</v>
      </c>
      <c r="BG533" s="753">
        <f t="shared" si="319"/>
        <v>0</v>
      </c>
      <c r="BH533" s="758">
        <f t="shared" si="320"/>
        <v>0</v>
      </c>
      <c r="BI533" s="753">
        <f t="shared" si="321"/>
        <v>0</v>
      </c>
      <c r="BJ533" s="753">
        <f t="shared" si="322"/>
        <v>0</v>
      </c>
      <c r="BK533" s="753">
        <f t="shared" si="323"/>
        <v>0</v>
      </c>
      <c r="BL533" s="753">
        <f t="shared" si="324"/>
        <v>0</v>
      </c>
      <c r="BM533" s="758">
        <f t="shared" si="325"/>
        <v>0</v>
      </c>
    </row>
    <row r="534" spans="2:65">
      <c r="B534" s="920"/>
      <c r="C534" s="1020"/>
      <c r="D534" s="920"/>
      <c r="E534" s="924"/>
      <c r="F534" s="924"/>
      <c r="G534" s="924"/>
      <c r="H534" s="924"/>
      <c r="I534" s="920"/>
      <c r="J534" s="924"/>
      <c r="K534" s="1500"/>
      <c r="L534" s="1502"/>
      <c r="M534" s="1502"/>
      <c r="N534" s="924"/>
      <c r="O534" s="924"/>
      <c r="P534" s="924"/>
      <c r="Q534" s="924"/>
      <c r="R534" s="925"/>
      <c r="S534" s="903"/>
      <c r="T534" s="808"/>
      <c r="U534" s="903"/>
      <c r="V534" s="926"/>
      <c r="W534" s="926"/>
      <c r="X534" s="903"/>
      <c r="Y534" s="808"/>
      <c r="Z534" s="759"/>
      <c r="AA534" s="886"/>
      <c r="AB534" s="886"/>
      <c r="AC534" s="886"/>
      <c r="AD534" s="886"/>
      <c r="AE534" s="888"/>
      <c r="AF534" s="1126">
        <f>((TABULADOR!$D$67)*(GLOBAL!$Y534)/2)*2</f>
        <v>0</v>
      </c>
      <c r="AG534" s="886"/>
      <c r="AH534" s="886"/>
      <c r="AI534" s="886"/>
      <c r="AJ534" s="886"/>
      <c r="AK534" s="886"/>
      <c r="AL534" s="886"/>
      <c r="AM534" s="886"/>
      <c r="AN534" s="886"/>
      <c r="AO534" s="886"/>
      <c r="AP534" s="886"/>
      <c r="AQ534" s="886"/>
      <c r="AR534" s="886"/>
      <c r="AS534" s="886"/>
      <c r="AT534" s="886"/>
      <c r="AU534" s="886"/>
      <c r="AV534" s="886"/>
      <c r="AW534" s="886"/>
      <c r="AX534" s="886"/>
      <c r="AY534" s="886"/>
      <c r="AZ534" s="886"/>
      <c r="BA534" s="927"/>
      <c r="BD534" s="753">
        <f t="shared" si="316"/>
        <v>0</v>
      </c>
      <c r="BE534" s="753">
        <f t="shared" si="317"/>
        <v>0</v>
      </c>
      <c r="BF534" s="753">
        <f t="shared" si="318"/>
        <v>0</v>
      </c>
      <c r="BG534" s="753">
        <f t="shared" si="319"/>
        <v>0</v>
      </c>
      <c r="BH534" s="758">
        <f t="shared" si="320"/>
        <v>0</v>
      </c>
      <c r="BI534" s="753">
        <f t="shared" si="321"/>
        <v>0</v>
      </c>
      <c r="BJ534" s="753">
        <f t="shared" si="322"/>
        <v>0</v>
      </c>
      <c r="BK534" s="753">
        <f t="shared" si="323"/>
        <v>0</v>
      </c>
      <c r="BL534" s="753">
        <f t="shared" si="324"/>
        <v>0</v>
      </c>
      <c r="BM534" s="758">
        <f t="shared" si="325"/>
        <v>0</v>
      </c>
    </row>
    <row r="535" spans="2:65">
      <c r="B535" s="920"/>
      <c r="C535" s="1499"/>
      <c r="D535" s="920"/>
      <c r="E535" s="924"/>
      <c r="F535" s="924"/>
      <c r="G535" s="924"/>
      <c r="H535" s="924"/>
      <c r="I535" s="920"/>
      <c r="J535" s="924"/>
      <c r="K535" s="1500"/>
      <c r="L535" s="1502"/>
      <c r="M535" s="1502"/>
      <c r="N535" s="924"/>
      <c r="O535" s="924"/>
      <c r="P535" s="924"/>
      <c r="Q535" s="924"/>
      <c r="R535" s="925"/>
      <c r="S535" s="903"/>
      <c r="T535" s="808"/>
      <c r="U535" s="903"/>
      <c r="V535" s="926"/>
      <c r="W535" s="926"/>
      <c r="X535" s="903"/>
      <c r="Y535" s="808"/>
      <c r="Z535" s="759"/>
      <c r="AA535" s="886"/>
      <c r="AB535" s="886"/>
      <c r="AC535" s="886"/>
      <c r="AD535" s="886"/>
      <c r="AE535" s="888"/>
      <c r="AF535" s="1126">
        <f>((TABULADOR!$D$67)*(GLOBAL!$Y535)/2)*2</f>
        <v>0</v>
      </c>
      <c r="AG535" s="886"/>
      <c r="AH535" s="886"/>
      <c r="AI535" s="886"/>
      <c r="AJ535" s="886"/>
      <c r="AK535" s="886"/>
      <c r="AL535" s="886"/>
      <c r="AM535" s="886"/>
      <c r="AN535" s="886"/>
      <c r="AO535" s="886"/>
      <c r="AP535" s="886"/>
      <c r="AQ535" s="886"/>
      <c r="AR535" s="886"/>
      <c r="AS535" s="886"/>
      <c r="AT535" s="886"/>
      <c r="AU535" s="886"/>
      <c r="AV535" s="886"/>
      <c r="AW535" s="886"/>
      <c r="AX535" s="886"/>
      <c r="AY535" s="886"/>
      <c r="AZ535" s="886"/>
      <c r="BA535" s="927"/>
      <c r="BD535" s="753">
        <f t="shared" si="316"/>
        <v>0</v>
      </c>
      <c r="BE535" s="753">
        <f t="shared" si="317"/>
        <v>0</v>
      </c>
      <c r="BF535" s="753">
        <f t="shared" si="318"/>
        <v>0</v>
      </c>
      <c r="BG535" s="753">
        <f t="shared" si="319"/>
        <v>0</v>
      </c>
      <c r="BH535" s="758">
        <f t="shared" si="320"/>
        <v>0</v>
      </c>
      <c r="BI535" s="753">
        <f t="shared" si="321"/>
        <v>0</v>
      </c>
      <c r="BJ535" s="753">
        <f t="shared" si="322"/>
        <v>0</v>
      </c>
      <c r="BK535" s="753">
        <f t="shared" si="323"/>
        <v>0</v>
      </c>
      <c r="BL535" s="753">
        <f t="shared" si="324"/>
        <v>0</v>
      </c>
      <c r="BM535" s="758">
        <f t="shared" si="325"/>
        <v>0</v>
      </c>
    </row>
    <row r="536" spans="2:65">
      <c r="B536" s="920"/>
      <c r="C536" s="1504"/>
      <c r="D536" s="920"/>
      <c r="E536" s="924"/>
      <c r="F536" s="924"/>
      <c r="G536" s="924"/>
      <c r="H536" s="924"/>
      <c r="I536" s="920"/>
      <c r="J536" s="924"/>
      <c r="K536" s="1500"/>
      <c r="L536" s="1502"/>
      <c r="M536" s="1502"/>
      <c r="N536" s="924"/>
      <c r="O536" s="924"/>
      <c r="P536" s="924"/>
      <c r="Q536" s="924"/>
      <c r="R536" s="925"/>
      <c r="S536" s="903"/>
      <c r="T536" s="808"/>
      <c r="U536" s="903"/>
      <c r="V536" s="926"/>
      <c r="W536" s="926"/>
      <c r="X536" s="903"/>
      <c r="Y536" s="808"/>
      <c r="Z536" s="759"/>
      <c r="AA536" s="886"/>
      <c r="AB536" s="886"/>
      <c r="AC536" s="886"/>
      <c r="AD536" s="886"/>
      <c r="AE536" s="888"/>
      <c r="AF536" s="1126">
        <f>((TABULADOR!$D$67)*(GLOBAL!$Y536)/2)*2</f>
        <v>0</v>
      </c>
      <c r="AG536" s="886"/>
      <c r="AH536" s="886"/>
      <c r="AI536" s="886"/>
      <c r="AJ536" s="886"/>
      <c r="AK536" s="886"/>
      <c r="AL536" s="886"/>
      <c r="AM536" s="886"/>
      <c r="AN536" s="886"/>
      <c r="AO536" s="886"/>
      <c r="AP536" s="886"/>
      <c r="AQ536" s="886"/>
      <c r="AR536" s="886"/>
      <c r="AS536" s="886"/>
      <c r="AT536" s="886"/>
      <c r="AU536" s="886"/>
      <c r="AV536" s="886"/>
      <c r="AW536" s="886"/>
      <c r="AX536" s="886"/>
      <c r="AY536" s="886"/>
      <c r="AZ536" s="886"/>
      <c r="BA536" s="927"/>
      <c r="BD536" s="753">
        <f t="shared" si="316"/>
        <v>0</v>
      </c>
      <c r="BE536" s="753">
        <f t="shared" si="317"/>
        <v>0</v>
      </c>
      <c r="BF536" s="753">
        <f t="shared" si="318"/>
        <v>0</v>
      </c>
      <c r="BG536" s="753">
        <f t="shared" si="319"/>
        <v>0</v>
      </c>
      <c r="BH536" s="758">
        <f t="shared" si="320"/>
        <v>0</v>
      </c>
      <c r="BI536" s="753">
        <f t="shared" si="321"/>
        <v>0</v>
      </c>
      <c r="BJ536" s="753">
        <f t="shared" si="322"/>
        <v>0</v>
      </c>
      <c r="BK536" s="753">
        <f t="shared" si="323"/>
        <v>0</v>
      </c>
      <c r="BL536" s="753">
        <f t="shared" si="324"/>
        <v>0</v>
      </c>
      <c r="BM536" s="758">
        <f t="shared" si="325"/>
        <v>0</v>
      </c>
    </row>
    <row r="537" spans="2:65">
      <c r="B537" s="920"/>
      <c r="C537" s="1499"/>
      <c r="D537" s="920"/>
      <c r="E537" s="924"/>
      <c r="F537" s="924"/>
      <c r="G537" s="924"/>
      <c r="H537" s="924"/>
      <c r="I537" s="920"/>
      <c r="J537" s="924"/>
      <c r="K537" s="1500"/>
      <c r="L537" s="1502"/>
      <c r="M537" s="1502"/>
      <c r="N537" s="924"/>
      <c r="O537" s="924"/>
      <c r="P537" s="924"/>
      <c r="Q537" s="924"/>
      <c r="R537" s="925"/>
      <c r="S537" s="903"/>
      <c r="T537" s="808"/>
      <c r="U537" s="903"/>
      <c r="V537" s="926"/>
      <c r="W537" s="926"/>
      <c r="X537" s="903"/>
      <c r="Y537" s="808"/>
      <c r="Z537" s="759"/>
      <c r="AA537" s="886"/>
      <c r="AB537" s="886"/>
      <c r="AC537" s="886"/>
      <c r="AD537" s="886"/>
      <c r="AE537" s="888"/>
      <c r="AF537" s="1126">
        <f>((TABULADOR!$D$67)*(GLOBAL!$Y537)/2)*2</f>
        <v>0</v>
      </c>
      <c r="AG537" s="886"/>
      <c r="AH537" s="886"/>
      <c r="AI537" s="886"/>
      <c r="AJ537" s="886"/>
      <c r="AK537" s="886"/>
      <c r="AL537" s="886"/>
      <c r="AM537" s="886"/>
      <c r="AN537" s="886"/>
      <c r="AO537" s="886"/>
      <c r="AP537" s="886"/>
      <c r="AQ537" s="886"/>
      <c r="AR537" s="886"/>
      <c r="AS537" s="886"/>
      <c r="AT537" s="886"/>
      <c r="AU537" s="886"/>
      <c r="AV537" s="886"/>
      <c r="AW537" s="886"/>
      <c r="AX537" s="886"/>
      <c r="AY537" s="886"/>
      <c r="AZ537" s="886"/>
      <c r="BA537" s="927"/>
      <c r="BD537" s="753">
        <f t="shared" si="316"/>
        <v>0</v>
      </c>
      <c r="BE537" s="753">
        <f t="shared" si="317"/>
        <v>0</v>
      </c>
      <c r="BF537" s="753">
        <f t="shared" si="318"/>
        <v>0</v>
      </c>
      <c r="BG537" s="753">
        <f t="shared" si="319"/>
        <v>0</v>
      </c>
      <c r="BH537" s="758">
        <f t="shared" si="320"/>
        <v>0</v>
      </c>
      <c r="BI537" s="753">
        <f t="shared" si="321"/>
        <v>0</v>
      </c>
      <c r="BJ537" s="753">
        <f t="shared" si="322"/>
        <v>0</v>
      </c>
      <c r="BK537" s="753">
        <f t="shared" si="323"/>
        <v>0</v>
      </c>
      <c r="BL537" s="753">
        <f t="shared" si="324"/>
        <v>0</v>
      </c>
      <c r="BM537" s="758">
        <f t="shared" si="325"/>
        <v>0</v>
      </c>
    </row>
    <row r="538" spans="2:65">
      <c r="B538" s="920"/>
      <c r="C538" s="1499"/>
      <c r="D538" s="920"/>
      <c r="E538" s="924"/>
      <c r="F538" s="924"/>
      <c r="G538" s="924"/>
      <c r="H538" s="924"/>
      <c r="I538" s="920"/>
      <c r="J538" s="924"/>
      <c r="K538" s="1500"/>
      <c r="L538" s="1502"/>
      <c r="M538" s="1502"/>
      <c r="N538" s="924"/>
      <c r="O538" s="924"/>
      <c r="P538" s="924"/>
      <c r="Q538" s="924"/>
      <c r="R538" s="925"/>
      <c r="S538" s="903"/>
      <c r="T538" s="808"/>
      <c r="U538" s="903"/>
      <c r="V538" s="926"/>
      <c r="W538" s="926"/>
      <c r="X538" s="903"/>
      <c r="Y538" s="808"/>
      <c r="Z538" s="759"/>
      <c r="AA538" s="886"/>
      <c r="AB538" s="886"/>
      <c r="AC538" s="886"/>
      <c r="AD538" s="886"/>
      <c r="AE538" s="888"/>
      <c r="AF538" s="1126">
        <f>((TABULADOR!$D$67)*(GLOBAL!$Y538)/2)*2</f>
        <v>0</v>
      </c>
      <c r="AG538" s="886"/>
      <c r="AH538" s="886"/>
      <c r="AI538" s="886"/>
      <c r="AJ538" s="886"/>
      <c r="AK538" s="886"/>
      <c r="AL538" s="886"/>
      <c r="AM538" s="886"/>
      <c r="AN538" s="886"/>
      <c r="AO538" s="886"/>
      <c r="AP538" s="886"/>
      <c r="AQ538" s="886"/>
      <c r="AR538" s="886"/>
      <c r="AS538" s="886"/>
      <c r="AT538" s="886"/>
      <c r="AU538" s="886"/>
      <c r="AV538" s="886"/>
      <c r="AW538" s="886"/>
      <c r="AX538" s="886"/>
      <c r="AY538" s="886"/>
      <c r="AZ538" s="886"/>
      <c r="BA538" s="927"/>
      <c r="BD538" s="753">
        <f t="shared" si="316"/>
        <v>0</v>
      </c>
      <c r="BE538" s="753">
        <f t="shared" si="317"/>
        <v>0</v>
      </c>
      <c r="BF538" s="753">
        <f t="shared" si="318"/>
        <v>0</v>
      </c>
      <c r="BG538" s="753">
        <f t="shared" si="319"/>
        <v>0</v>
      </c>
      <c r="BH538" s="758">
        <f t="shared" si="320"/>
        <v>0</v>
      </c>
      <c r="BI538" s="753">
        <f t="shared" si="321"/>
        <v>0</v>
      </c>
      <c r="BJ538" s="753">
        <f t="shared" si="322"/>
        <v>0</v>
      </c>
      <c r="BK538" s="753">
        <f t="shared" si="323"/>
        <v>0</v>
      </c>
      <c r="BL538" s="753">
        <f t="shared" si="324"/>
        <v>0</v>
      </c>
      <c r="BM538" s="758">
        <f t="shared" si="325"/>
        <v>0</v>
      </c>
    </row>
    <row r="539" spans="2:65">
      <c r="B539" s="920"/>
      <c r="C539" s="1499"/>
      <c r="D539" s="920"/>
      <c r="E539" s="924"/>
      <c r="F539" s="924"/>
      <c r="G539" s="924"/>
      <c r="H539" s="924"/>
      <c r="I539" s="920"/>
      <c r="J539" s="924"/>
      <c r="K539" s="1500"/>
      <c r="L539" s="1502"/>
      <c r="M539" s="1502"/>
      <c r="N539" s="924"/>
      <c r="O539" s="924"/>
      <c r="P539" s="924"/>
      <c r="Q539" s="924"/>
      <c r="R539" s="925"/>
      <c r="S539" s="903"/>
      <c r="T539" s="808"/>
      <c r="U539" s="903"/>
      <c r="V539" s="926"/>
      <c r="W539" s="926"/>
      <c r="X539" s="903"/>
      <c r="Y539" s="808"/>
      <c r="Z539" s="759"/>
      <c r="AA539" s="886"/>
      <c r="AB539" s="886"/>
      <c r="AC539" s="886"/>
      <c r="AD539" s="886"/>
      <c r="AE539" s="888"/>
      <c r="AF539" s="1126">
        <f>((TABULADOR!$D$67)*(GLOBAL!$Y539)/2)*2</f>
        <v>0</v>
      </c>
      <c r="AG539" s="886"/>
      <c r="AH539" s="886"/>
      <c r="AI539" s="886"/>
      <c r="AJ539" s="886"/>
      <c r="AK539" s="886"/>
      <c r="AL539" s="886"/>
      <c r="AM539" s="886"/>
      <c r="AN539" s="886"/>
      <c r="AO539" s="886"/>
      <c r="AP539" s="886"/>
      <c r="AQ539" s="886"/>
      <c r="AR539" s="886"/>
      <c r="AS539" s="886"/>
      <c r="AT539" s="886"/>
      <c r="AU539" s="886"/>
      <c r="AV539" s="886"/>
      <c r="AW539" s="886"/>
      <c r="AX539" s="886"/>
      <c r="AY539" s="886"/>
      <c r="AZ539" s="886"/>
      <c r="BA539" s="927"/>
      <c r="BD539" s="753">
        <f t="shared" si="316"/>
        <v>0</v>
      </c>
      <c r="BE539" s="753">
        <f t="shared" si="317"/>
        <v>0</v>
      </c>
      <c r="BF539" s="753">
        <f t="shared" si="318"/>
        <v>0</v>
      </c>
      <c r="BG539" s="753">
        <f t="shared" si="319"/>
        <v>0</v>
      </c>
      <c r="BH539" s="758">
        <f t="shared" si="320"/>
        <v>0</v>
      </c>
      <c r="BI539" s="753">
        <f t="shared" si="321"/>
        <v>0</v>
      </c>
      <c r="BJ539" s="753">
        <f t="shared" si="322"/>
        <v>0</v>
      </c>
      <c r="BK539" s="753">
        <f t="shared" si="323"/>
        <v>0</v>
      </c>
      <c r="BL539" s="753">
        <f t="shared" si="324"/>
        <v>0</v>
      </c>
      <c r="BM539" s="758">
        <f t="shared" si="325"/>
        <v>0</v>
      </c>
    </row>
    <row r="540" spans="2:65">
      <c r="B540" s="920"/>
      <c r="C540" s="1499"/>
      <c r="D540" s="920"/>
      <c r="E540" s="924"/>
      <c r="F540" s="924"/>
      <c r="G540" s="924"/>
      <c r="H540" s="924"/>
      <c r="I540" s="920"/>
      <c r="J540" s="924"/>
      <c r="K540" s="1500"/>
      <c r="L540" s="1502"/>
      <c r="M540" s="1502"/>
      <c r="N540" s="924"/>
      <c r="O540" s="924"/>
      <c r="P540" s="924"/>
      <c r="Q540" s="924"/>
      <c r="R540" s="925"/>
      <c r="S540" s="903"/>
      <c r="T540" s="808"/>
      <c r="U540" s="903"/>
      <c r="V540" s="926"/>
      <c r="W540" s="926"/>
      <c r="X540" s="903"/>
      <c r="Y540" s="808"/>
      <c r="Z540" s="759"/>
      <c r="AA540" s="886"/>
      <c r="AB540" s="886"/>
      <c r="AC540" s="886"/>
      <c r="AD540" s="886"/>
      <c r="AE540" s="888"/>
      <c r="AF540" s="1126">
        <f>((TABULADOR!$D$67)*(GLOBAL!$Y540)/2)*2</f>
        <v>0</v>
      </c>
      <c r="AG540" s="886"/>
      <c r="AH540" s="886"/>
      <c r="AI540" s="886"/>
      <c r="AJ540" s="886"/>
      <c r="AK540" s="886"/>
      <c r="AL540" s="886"/>
      <c r="AM540" s="886"/>
      <c r="AN540" s="886"/>
      <c r="AO540" s="886"/>
      <c r="AP540" s="886"/>
      <c r="AQ540" s="886"/>
      <c r="AR540" s="886"/>
      <c r="AS540" s="886"/>
      <c r="AT540" s="886"/>
      <c r="AU540" s="886"/>
      <c r="AV540" s="886"/>
      <c r="AW540" s="886"/>
      <c r="AX540" s="886"/>
      <c r="AY540" s="886"/>
      <c r="AZ540" s="886"/>
      <c r="BA540" s="927"/>
      <c r="BD540" s="753">
        <f t="shared" si="316"/>
        <v>0</v>
      </c>
      <c r="BE540" s="753">
        <f t="shared" si="317"/>
        <v>0</v>
      </c>
      <c r="BF540" s="753">
        <f t="shared" si="318"/>
        <v>0</v>
      </c>
      <c r="BG540" s="753">
        <f t="shared" si="319"/>
        <v>0</v>
      </c>
      <c r="BH540" s="758">
        <f t="shared" si="320"/>
        <v>0</v>
      </c>
      <c r="BI540" s="753">
        <f t="shared" si="321"/>
        <v>0</v>
      </c>
      <c r="BJ540" s="753">
        <f t="shared" si="322"/>
        <v>0</v>
      </c>
      <c r="BK540" s="753">
        <f t="shared" si="323"/>
        <v>0</v>
      </c>
      <c r="BL540" s="753">
        <f t="shared" si="324"/>
        <v>0</v>
      </c>
      <c r="BM540" s="758">
        <f t="shared" si="325"/>
        <v>0</v>
      </c>
    </row>
    <row r="541" spans="2:65">
      <c r="B541" s="920"/>
      <c r="C541" s="1020"/>
      <c r="D541" s="920"/>
      <c r="E541" s="924"/>
      <c r="F541" s="924"/>
      <c r="G541" s="924"/>
      <c r="H541" s="924"/>
      <c r="I541" s="920"/>
      <c r="J541" s="924"/>
      <c r="K541" s="1500"/>
      <c r="L541" s="1502"/>
      <c r="M541" s="1502"/>
      <c r="N541" s="924"/>
      <c r="O541" s="924"/>
      <c r="P541" s="924"/>
      <c r="Q541" s="924"/>
      <c r="R541" s="925"/>
      <c r="S541" s="903"/>
      <c r="T541" s="808"/>
      <c r="U541" s="903"/>
      <c r="V541" s="926"/>
      <c r="W541" s="926"/>
      <c r="X541" s="903"/>
      <c r="Y541" s="808"/>
      <c r="Z541" s="759"/>
      <c r="AA541" s="886"/>
      <c r="AB541" s="886"/>
      <c r="AC541" s="886"/>
      <c r="AD541" s="886"/>
      <c r="AE541" s="888"/>
      <c r="AF541" s="1126">
        <f>((TABULADOR!$D$67)*(GLOBAL!$Y541)/2)*2</f>
        <v>0</v>
      </c>
      <c r="AG541" s="886"/>
      <c r="AH541" s="886"/>
      <c r="AI541" s="886"/>
      <c r="AJ541" s="886"/>
      <c r="AK541" s="886"/>
      <c r="AL541" s="886"/>
      <c r="AM541" s="886"/>
      <c r="AN541" s="886"/>
      <c r="AO541" s="886"/>
      <c r="AP541" s="886"/>
      <c r="AQ541" s="886"/>
      <c r="AR541" s="886"/>
      <c r="AS541" s="886"/>
      <c r="AT541" s="886"/>
      <c r="AU541" s="886"/>
      <c r="AV541" s="886"/>
      <c r="AW541" s="886"/>
      <c r="AX541" s="886"/>
      <c r="AY541" s="886"/>
      <c r="AZ541" s="886"/>
      <c r="BA541" s="927"/>
      <c r="BD541" s="753">
        <f t="shared" si="316"/>
        <v>0</v>
      </c>
      <c r="BE541" s="753">
        <f t="shared" si="317"/>
        <v>0</v>
      </c>
      <c r="BF541" s="753">
        <f t="shared" si="318"/>
        <v>0</v>
      </c>
      <c r="BG541" s="753">
        <f t="shared" si="319"/>
        <v>0</v>
      </c>
      <c r="BH541" s="758">
        <f t="shared" si="320"/>
        <v>0</v>
      </c>
      <c r="BI541" s="753">
        <f t="shared" si="321"/>
        <v>0</v>
      </c>
      <c r="BJ541" s="753">
        <f t="shared" si="322"/>
        <v>0</v>
      </c>
      <c r="BK541" s="753">
        <f t="shared" si="323"/>
        <v>0</v>
      </c>
      <c r="BL541" s="753">
        <f t="shared" si="324"/>
        <v>0</v>
      </c>
      <c r="BM541" s="758">
        <f t="shared" si="325"/>
        <v>0</v>
      </c>
    </row>
    <row r="542" spans="2:65">
      <c r="B542" s="920"/>
      <c r="C542" s="1499"/>
      <c r="D542" s="920"/>
      <c r="E542" s="924"/>
      <c r="F542" s="924"/>
      <c r="G542" s="924"/>
      <c r="H542" s="924"/>
      <c r="I542" s="920"/>
      <c r="J542" s="924"/>
      <c r="K542" s="1500"/>
      <c r="L542" s="1502"/>
      <c r="M542" s="1502"/>
      <c r="N542" s="924"/>
      <c r="O542" s="924"/>
      <c r="P542" s="924"/>
      <c r="Q542" s="924"/>
      <c r="R542" s="925"/>
      <c r="S542" s="903"/>
      <c r="T542" s="808"/>
      <c r="U542" s="903"/>
      <c r="V542" s="926"/>
      <c r="W542" s="926"/>
      <c r="X542" s="903"/>
      <c r="Y542" s="808"/>
      <c r="Z542" s="759"/>
      <c r="AA542" s="886"/>
      <c r="AB542" s="886"/>
      <c r="AC542" s="886"/>
      <c r="AD542" s="886"/>
      <c r="AE542" s="888"/>
      <c r="AF542" s="1126">
        <f>((TABULADOR!$D$67)*(GLOBAL!$Y542)/2)*2</f>
        <v>0</v>
      </c>
      <c r="AG542" s="886"/>
      <c r="AH542" s="886"/>
      <c r="AI542" s="886"/>
      <c r="AJ542" s="886"/>
      <c r="AK542" s="886"/>
      <c r="AL542" s="886"/>
      <c r="AM542" s="886"/>
      <c r="AN542" s="886"/>
      <c r="AO542" s="886"/>
      <c r="AP542" s="886"/>
      <c r="AQ542" s="886"/>
      <c r="AR542" s="886"/>
      <c r="AS542" s="886"/>
      <c r="AT542" s="886"/>
      <c r="AU542" s="886"/>
      <c r="AV542" s="886"/>
      <c r="AW542" s="886"/>
      <c r="AX542" s="886"/>
      <c r="AY542" s="886"/>
      <c r="AZ542" s="886"/>
      <c r="BA542" s="927"/>
      <c r="BD542" s="753">
        <f t="shared" si="316"/>
        <v>0</v>
      </c>
      <c r="BE542" s="753">
        <f t="shared" si="317"/>
        <v>0</v>
      </c>
      <c r="BF542" s="753">
        <f t="shared" si="318"/>
        <v>0</v>
      </c>
      <c r="BG542" s="753">
        <f t="shared" si="319"/>
        <v>0</v>
      </c>
      <c r="BH542" s="758">
        <f t="shared" si="320"/>
        <v>0</v>
      </c>
      <c r="BI542" s="753">
        <f t="shared" si="321"/>
        <v>0</v>
      </c>
      <c r="BJ542" s="753">
        <f t="shared" si="322"/>
        <v>0</v>
      </c>
      <c r="BK542" s="753">
        <f t="shared" si="323"/>
        <v>0</v>
      </c>
      <c r="BL542" s="753">
        <f t="shared" si="324"/>
        <v>0</v>
      </c>
      <c r="BM542" s="758">
        <f t="shared" si="325"/>
        <v>0</v>
      </c>
    </row>
    <row r="543" spans="2:65">
      <c r="B543" s="920"/>
      <c r="C543" s="1499"/>
      <c r="D543" s="920"/>
      <c r="E543" s="924"/>
      <c r="F543" s="924"/>
      <c r="G543" s="924"/>
      <c r="H543" s="924"/>
      <c r="I543" s="920"/>
      <c r="J543" s="924"/>
      <c r="K543" s="1500"/>
      <c r="L543" s="1502"/>
      <c r="M543" s="1502"/>
      <c r="N543" s="924"/>
      <c r="O543" s="924"/>
      <c r="P543" s="924"/>
      <c r="Q543" s="924"/>
      <c r="R543" s="925"/>
      <c r="S543" s="903"/>
      <c r="T543" s="808"/>
      <c r="U543" s="903"/>
      <c r="V543" s="926"/>
      <c r="W543" s="926"/>
      <c r="X543" s="903"/>
      <c r="Y543" s="808"/>
      <c r="Z543" s="759"/>
      <c r="AA543" s="886"/>
      <c r="AB543" s="886"/>
      <c r="AC543" s="886"/>
      <c r="AD543" s="886"/>
      <c r="AE543" s="888"/>
      <c r="AF543" s="1126">
        <f>((TABULADOR!$D$67)*(GLOBAL!$Y543)/2)*2</f>
        <v>0</v>
      </c>
      <c r="AG543" s="886"/>
      <c r="AH543" s="886"/>
      <c r="AI543" s="886"/>
      <c r="AJ543" s="886"/>
      <c r="AK543" s="886"/>
      <c r="AL543" s="886"/>
      <c r="AM543" s="886"/>
      <c r="AN543" s="886"/>
      <c r="AO543" s="886"/>
      <c r="AP543" s="886"/>
      <c r="AQ543" s="886"/>
      <c r="AR543" s="886"/>
      <c r="AS543" s="886"/>
      <c r="AT543" s="886"/>
      <c r="AU543" s="886"/>
      <c r="AV543" s="886"/>
      <c r="AW543" s="886"/>
      <c r="AX543" s="886"/>
      <c r="AY543" s="886"/>
      <c r="AZ543" s="886"/>
      <c r="BA543" s="927"/>
      <c r="BD543" s="753">
        <f t="shared" si="316"/>
        <v>0</v>
      </c>
      <c r="BE543" s="753">
        <f t="shared" si="317"/>
        <v>0</v>
      </c>
      <c r="BF543" s="753">
        <f t="shared" si="318"/>
        <v>0</v>
      </c>
      <c r="BG543" s="753">
        <f t="shared" si="319"/>
        <v>0</v>
      </c>
      <c r="BH543" s="758">
        <f t="shared" si="320"/>
        <v>0</v>
      </c>
      <c r="BI543" s="753">
        <f t="shared" si="321"/>
        <v>0</v>
      </c>
      <c r="BJ543" s="753">
        <f t="shared" si="322"/>
        <v>0</v>
      </c>
      <c r="BK543" s="753">
        <f t="shared" si="323"/>
        <v>0</v>
      </c>
      <c r="BL543" s="753">
        <f t="shared" si="324"/>
        <v>0</v>
      </c>
      <c r="BM543" s="758">
        <f t="shared" si="325"/>
        <v>0</v>
      </c>
    </row>
    <row r="544" spans="2:65">
      <c r="B544" s="920"/>
      <c r="C544" s="1499"/>
      <c r="D544" s="920"/>
      <c r="E544" s="924"/>
      <c r="F544" s="924"/>
      <c r="G544" s="924"/>
      <c r="H544" s="924"/>
      <c r="I544" s="920"/>
      <c r="J544" s="924"/>
      <c r="K544" s="1500"/>
      <c r="L544" s="1502"/>
      <c r="M544" s="1502"/>
      <c r="N544" s="924"/>
      <c r="O544" s="924"/>
      <c r="P544" s="924"/>
      <c r="Q544" s="924"/>
      <c r="R544" s="925"/>
      <c r="S544" s="903"/>
      <c r="T544" s="808"/>
      <c r="U544" s="903"/>
      <c r="V544" s="926"/>
      <c r="W544" s="926"/>
      <c r="X544" s="903"/>
      <c r="Y544" s="808"/>
      <c r="Z544" s="759"/>
      <c r="AA544" s="886"/>
      <c r="AB544" s="886"/>
      <c r="AC544" s="886"/>
      <c r="AD544" s="886"/>
      <c r="AE544" s="888"/>
      <c r="AF544" s="1126">
        <f>((TABULADOR!$D$67)*(GLOBAL!$Y544)/2)*2</f>
        <v>0</v>
      </c>
      <c r="AG544" s="886"/>
      <c r="AH544" s="886"/>
      <c r="AI544" s="886"/>
      <c r="AJ544" s="886"/>
      <c r="AK544" s="886"/>
      <c r="AL544" s="886"/>
      <c r="AM544" s="886"/>
      <c r="AN544" s="886"/>
      <c r="AO544" s="886"/>
      <c r="AP544" s="886"/>
      <c r="AQ544" s="886"/>
      <c r="AR544" s="886"/>
      <c r="AS544" s="886"/>
      <c r="AT544" s="886"/>
      <c r="AU544" s="886"/>
      <c r="AV544" s="886"/>
      <c r="AW544" s="886"/>
      <c r="AX544" s="886"/>
      <c r="AY544" s="886"/>
      <c r="AZ544" s="886"/>
      <c r="BA544" s="927"/>
      <c r="BD544" s="753">
        <f t="shared" si="316"/>
        <v>0</v>
      </c>
      <c r="BE544" s="753">
        <f t="shared" si="317"/>
        <v>0</v>
      </c>
      <c r="BF544" s="753">
        <f t="shared" si="318"/>
        <v>0</v>
      </c>
      <c r="BG544" s="753">
        <f t="shared" si="319"/>
        <v>0</v>
      </c>
      <c r="BH544" s="758">
        <f t="shared" si="320"/>
        <v>0</v>
      </c>
      <c r="BI544" s="753">
        <f t="shared" si="321"/>
        <v>0</v>
      </c>
      <c r="BJ544" s="753">
        <f t="shared" si="322"/>
        <v>0</v>
      </c>
      <c r="BK544" s="753">
        <f t="shared" si="323"/>
        <v>0</v>
      </c>
      <c r="BL544" s="753">
        <f t="shared" si="324"/>
        <v>0</v>
      </c>
      <c r="BM544" s="758">
        <f t="shared" si="325"/>
        <v>0</v>
      </c>
    </row>
    <row r="545" spans="2:65">
      <c r="B545" s="920"/>
      <c r="C545" s="1499"/>
      <c r="D545" s="920"/>
      <c r="E545" s="924"/>
      <c r="F545" s="924"/>
      <c r="G545" s="924"/>
      <c r="H545" s="924"/>
      <c r="I545" s="920"/>
      <c r="J545" s="924"/>
      <c r="K545" s="1500"/>
      <c r="L545" s="1502"/>
      <c r="M545" s="1502"/>
      <c r="N545" s="924"/>
      <c r="O545" s="924"/>
      <c r="P545" s="924"/>
      <c r="Q545" s="924"/>
      <c r="R545" s="925"/>
      <c r="S545" s="903"/>
      <c r="T545" s="808"/>
      <c r="U545" s="903"/>
      <c r="V545" s="926"/>
      <c r="W545" s="926"/>
      <c r="X545" s="903"/>
      <c r="Y545" s="808"/>
      <c r="Z545" s="759"/>
      <c r="AA545" s="886"/>
      <c r="AB545" s="886"/>
      <c r="AC545" s="886"/>
      <c r="AD545" s="886"/>
      <c r="AE545" s="888"/>
      <c r="AF545" s="1126">
        <f>((TABULADOR!$D$67)*(GLOBAL!$Y545)/2)*2</f>
        <v>0</v>
      </c>
      <c r="AG545" s="886"/>
      <c r="AH545" s="886"/>
      <c r="AI545" s="886"/>
      <c r="AJ545" s="886"/>
      <c r="AK545" s="886"/>
      <c r="AL545" s="886"/>
      <c r="AM545" s="886"/>
      <c r="AN545" s="886"/>
      <c r="AO545" s="886"/>
      <c r="AP545" s="886"/>
      <c r="AQ545" s="886"/>
      <c r="AR545" s="886"/>
      <c r="AS545" s="886"/>
      <c r="AT545" s="886"/>
      <c r="AU545" s="886"/>
      <c r="AV545" s="886"/>
      <c r="AW545" s="886"/>
      <c r="AX545" s="886"/>
      <c r="AY545" s="886"/>
      <c r="AZ545" s="886"/>
      <c r="BA545" s="927"/>
      <c r="BD545" s="753">
        <f t="shared" si="316"/>
        <v>0</v>
      </c>
      <c r="BE545" s="753">
        <f t="shared" si="317"/>
        <v>0</v>
      </c>
      <c r="BF545" s="753">
        <f t="shared" si="318"/>
        <v>0</v>
      </c>
      <c r="BG545" s="753">
        <f t="shared" si="319"/>
        <v>0</v>
      </c>
      <c r="BH545" s="758">
        <f t="shared" si="320"/>
        <v>0</v>
      </c>
      <c r="BI545" s="753">
        <f t="shared" si="321"/>
        <v>0</v>
      </c>
      <c r="BJ545" s="753">
        <f t="shared" si="322"/>
        <v>0</v>
      </c>
      <c r="BK545" s="753">
        <f t="shared" si="323"/>
        <v>0</v>
      </c>
      <c r="BL545" s="753">
        <f t="shared" si="324"/>
        <v>0</v>
      </c>
      <c r="BM545" s="758">
        <f t="shared" si="325"/>
        <v>0</v>
      </c>
    </row>
    <row r="546" spans="2:65">
      <c r="B546" s="920"/>
      <c r="C546" s="1499"/>
      <c r="D546" s="920"/>
      <c r="E546" s="924"/>
      <c r="F546" s="924"/>
      <c r="G546" s="924"/>
      <c r="H546" s="924"/>
      <c r="I546" s="920"/>
      <c r="J546" s="924"/>
      <c r="K546" s="1500"/>
      <c r="L546" s="1502"/>
      <c r="M546" s="1502"/>
      <c r="N546" s="924"/>
      <c r="O546" s="924"/>
      <c r="P546" s="924"/>
      <c r="Q546" s="924"/>
      <c r="R546" s="925"/>
      <c r="S546" s="903"/>
      <c r="T546" s="808"/>
      <c r="U546" s="903"/>
      <c r="V546" s="926"/>
      <c r="W546" s="926"/>
      <c r="X546" s="903"/>
      <c r="Y546" s="808"/>
      <c r="Z546" s="759"/>
      <c r="AA546" s="886"/>
      <c r="AB546" s="886"/>
      <c r="AC546" s="886"/>
      <c r="AD546" s="886"/>
      <c r="AE546" s="888"/>
      <c r="AF546" s="1126">
        <f>((TABULADOR!$D$67)*(GLOBAL!$Y546)/2)*2</f>
        <v>0</v>
      </c>
      <c r="AG546" s="886"/>
      <c r="AH546" s="886"/>
      <c r="AI546" s="886"/>
      <c r="AJ546" s="886"/>
      <c r="AK546" s="886"/>
      <c r="AL546" s="886"/>
      <c r="AM546" s="886"/>
      <c r="AN546" s="886"/>
      <c r="AO546" s="886"/>
      <c r="AP546" s="886"/>
      <c r="AQ546" s="886"/>
      <c r="AR546" s="886"/>
      <c r="AS546" s="886"/>
      <c r="AT546" s="886"/>
      <c r="AU546" s="886"/>
      <c r="AV546" s="886"/>
      <c r="AW546" s="886"/>
      <c r="AX546" s="886"/>
      <c r="AY546" s="886"/>
      <c r="AZ546" s="886"/>
      <c r="BA546" s="927"/>
      <c r="BD546" s="753">
        <f t="shared" si="316"/>
        <v>0</v>
      </c>
      <c r="BE546" s="753">
        <f t="shared" si="317"/>
        <v>0</v>
      </c>
      <c r="BF546" s="753">
        <f t="shared" si="318"/>
        <v>0</v>
      </c>
      <c r="BG546" s="753">
        <f t="shared" si="319"/>
        <v>0</v>
      </c>
      <c r="BH546" s="758">
        <f t="shared" si="320"/>
        <v>0</v>
      </c>
      <c r="BI546" s="753">
        <f t="shared" si="321"/>
        <v>0</v>
      </c>
      <c r="BJ546" s="753">
        <f t="shared" si="322"/>
        <v>0</v>
      </c>
      <c r="BK546" s="753">
        <f t="shared" si="323"/>
        <v>0</v>
      </c>
      <c r="BL546" s="753">
        <f t="shared" si="324"/>
        <v>0</v>
      </c>
      <c r="BM546" s="758">
        <f t="shared" si="325"/>
        <v>0</v>
      </c>
    </row>
    <row r="547" spans="2:65">
      <c r="B547" s="920"/>
      <c r="C547" s="1499"/>
      <c r="D547" s="920"/>
      <c r="E547" s="924"/>
      <c r="F547" s="924"/>
      <c r="G547" s="924"/>
      <c r="H547" s="924"/>
      <c r="I547" s="920"/>
      <c r="J547" s="924"/>
      <c r="K547" s="1500"/>
      <c r="L547" s="1502"/>
      <c r="M547" s="1502"/>
      <c r="N547" s="924"/>
      <c r="O547" s="924"/>
      <c r="P547" s="924"/>
      <c r="Q547" s="924"/>
      <c r="R547" s="925"/>
      <c r="S547" s="903"/>
      <c r="T547" s="808"/>
      <c r="U547" s="903"/>
      <c r="V547" s="926"/>
      <c r="W547" s="926"/>
      <c r="X547" s="903"/>
      <c r="Y547" s="808"/>
      <c r="Z547" s="759"/>
      <c r="AA547" s="886"/>
      <c r="AB547" s="886"/>
      <c r="AC547" s="886"/>
      <c r="AD547" s="886"/>
      <c r="AE547" s="888"/>
      <c r="AF547" s="1126">
        <f>((TABULADOR!$D$67)*(GLOBAL!$Y547)/2)*2</f>
        <v>0</v>
      </c>
      <c r="AG547" s="886"/>
      <c r="AH547" s="886"/>
      <c r="AI547" s="886"/>
      <c r="AJ547" s="886"/>
      <c r="AK547" s="886"/>
      <c r="AL547" s="886"/>
      <c r="AM547" s="886"/>
      <c r="AN547" s="886"/>
      <c r="AO547" s="886"/>
      <c r="AP547" s="886"/>
      <c r="AQ547" s="886"/>
      <c r="AR547" s="886"/>
      <c r="AS547" s="886"/>
      <c r="AT547" s="886"/>
      <c r="AU547" s="886"/>
      <c r="AV547" s="886"/>
      <c r="AW547" s="886"/>
      <c r="AX547" s="886"/>
      <c r="AY547" s="886"/>
      <c r="AZ547" s="886"/>
      <c r="BA547" s="927"/>
      <c r="BD547" s="753">
        <f t="shared" si="316"/>
        <v>0</v>
      </c>
      <c r="BE547" s="753">
        <f t="shared" si="317"/>
        <v>0</v>
      </c>
      <c r="BF547" s="753">
        <f t="shared" si="318"/>
        <v>0</v>
      </c>
      <c r="BG547" s="753">
        <f t="shared" si="319"/>
        <v>0</v>
      </c>
      <c r="BH547" s="758">
        <f t="shared" si="320"/>
        <v>0</v>
      </c>
      <c r="BI547" s="753">
        <f t="shared" si="321"/>
        <v>0</v>
      </c>
      <c r="BJ547" s="753">
        <f t="shared" si="322"/>
        <v>0</v>
      </c>
      <c r="BK547" s="753">
        <f t="shared" si="323"/>
        <v>0</v>
      </c>
      <c r="BL547" s="753">
        <f t="shared" si="324"/>
        <v>0</v>
      </c>
      <c r="BM547" s="758">
        <f t="shared" si="325"/>
        <v>0</v>
      </c>
    </row>
    <row r="548" spans="2:65">
      <c r="B548" s="920"/>
      <c r="C548" s="1499"/>
      <c r="D548" s="920"/>
      <c r="E548" s="924"/>
      <c r="F548" s="924"/>
      <c r="G548" s="924"/>
      <c r="H548" s="924"/>
      <c r="I548" s="920"/>
      <c r="J548" s="924"/>
      <c r="K548" s="1500"/>
      <c r="L548" s="1502"/>
      <c r="M548" s="1502"/>
      <c r="N548" s="924"/>
      <c r="O548" s="924"/>
      <c r="P548" s="924"/>
      <c r="Q548" s="924"/>
      <c r="R548" s="925"/>
      <c r="S548" s="903"/>
      <c r="T548" s="808"/>
      <c r="U548" s="903"/>
      <c r="V548" s="926"/>
      <c r="W548" s="926"/>
      <c r="X548" s="903"/>
      <c r="Y548" s="808"/>
      <c r="Z548" s="759"/>
      <c r="AA548" s="886"/>
      <c r="AB548" s="886"/>
      <c r="AC548" s="886"/>
      <c r="AD548" s="886"/>
      <c r="AE548" s="888"/>
      <c r="AF548" s="1126">
        <f>((TABULADOR!$D$67)*(GLOBAL!$Y548)/2)*2</f>
        <v>0</v>
      </c>
      <c r="AG548" s="886"/>
      <c r="AH548" s="886"/>
      <c r="AI548" s="886"/>
      <c r="AJ548" s="886"/>
      <c r="AK548" s="886"/>
      <c r="AL548" s="886"/>
      <c r="AM548" s="886"/>
      <c r="AN548" s="886"/>
      <c r="AO548" s="886"/>
      <c r="AP548" s="886"/>
      <c r="AQ548" s="886"/>
      <c r="AR548" s="886"/>
      <c r="AS548" s="886"/>
      <c r="AT548" s="886"/>
      <c r="AU548" s="886"/>
      <c r="AV548" s="886"/>
      <c r="AW548" s="886"/>
      <c r="AX548" s="886"/>
      <c r="AY548" s="886"/>
      <c r="AZ548" s="886"/>
      <c r="BA548" s="927"/>
      <c r="BD548" s="753">
        <f t="shared" si="316"/>
        <v>0</v>
      </c>
      <c r="BE548" s="753">
        <f t="shared" si="317"/>
        <v>0</v>
      </c>
      <c r="BF548" s="753">
        <f t="shared" si="318"/>
        <v>0</v>
      </c>
      <c r="BG548" s="753">
        <f t="shared" si="319"/>
        <v>0</v>
      </c>
      <c r="BH548" s="758">
        <f t="shared" si="320"/>
        <v>0</v>
      </c>
      <c r="BI548" s="753">
        <f t="shared" si="321"/>
        <v>0</v>
      </c>
      <c r="BJ548" s="753">
        <f t="shared" si="322"/>
        <v>0</v>
      </c>
      <c r="BK548" s="753">
        <f t="shared" si="323"/>
        <v>0</v>
      </c>
      <c r="BL548" s="753">
        <f t="shared" si="324"/>
        <v>0</v>
      </c>
      <c r="BM548" s="758">
        <f t="shared" si="325"/>
        <v>0</v>
      </c>
    </row>
    <row r="549" spans="2:65">
      <c r="B549" s="920"/>
      <c r="C549" s="1499"/>
      <c r="D549" s="920"/>
      <c r="E549" s="924"/>
      <c r="F549" s="924"/>
      <c r="G549" s="924"/>
      <c r="H549" s="924"/>
      <c r="I549" s="920"/>
      <c r="J549" s="924"/>
      <c r="K549" s="1500"/>
      <c r="L549" s="1502"/>
      <c r="M549" s="1502"/>
      <c r="N549" s="924"/>
      <c r="O549" s="924"/>
      <c r="P549" s="924"/>
      <c r="Q549" s="924"/>
      <c r="R549" s="925"/>
      <c r="S549" s="903"/>
      <c r="T549" s="808"/>
      <c r="U549" s="903"/>
      <c r="V549" s="926"/>
      <c r="W549" s="926"/>
      <c r="X549" s="903"/>
      <c r="Y549" s="808"/>
      <c r="Z549" s="759"/>
      <c r="AA549" s="886"/>
      <c r="AB549" s="886"/>
      <c r="AC549" s="886"/>
      <c r="AD549" s="886"/>
      <c r="AE549" s="888"/>
      <c r="AF549" s="1126">
        <f>((TABULADOR!$D$67)*(GLOBAL!$Y549)/2)*2</f>
        <v>0</v>
      </c>
      <c r="AG549" s="886"/>
      <c r="AH549" s="886"/>
      <c r="AI549" s="886"/>
      <c r="AJ549" s="886"/>
      <c r="AK549" s="886"/>
      <c r="AL549" s="886"/>
      <c r="AM549" s="886"/>
      <c r="AN549" s="886"/>
      <c r="AO549" s="886"/>
      <c r="AP549" s="886"/>
      <c r="AQ549" s="886"/>
      <c r="AR549" s="886"/>
      <c r="AS549" s="886"/>
      <c r="AT549" s="886"/>
      <c r="AU549" s="886"/>
      <c r="AV549" s="886"/>
      <c r="AW549" s="886"/>
      <c r="AX549" s="886"/>
      <c r="AY549" s="886"/>
      <c r="AZ549" s="886"/>
      <c r="BA549" s="927"/>
      <c r="BD549" s="753">
        <f t="shared" si="316"/>
        <v>0</v>
      </c>
      <c r="BE549" s="753">
        <f t="shared" si="317"/>
        <v>0</v>
      </c>
      <c r="BF549" s="753">
        <f t="shared" si="318"/>
        <v>0</v>
      </c>
      <c r="BG549" s="753">
        <f t="shared" si="319"/>
        <v>0</v>
      </c>
      <c r="BH549" s="758">
        <f t="shared" si="320"/>
        <v>0</v>
      </c>
      <c r="BI549" s="753">
        <f t="shared" si="321"/>
        <v>0</v>
      </c>
      <c r="BJ549" s="753">
        <f t="shared" si="322"/>
        <v>0</v>
      </c>
      <c r="BK549" s="753">
        <f t="shared" si="323"/>
        <v>0</v>
      </c>
      <c r="BL549" s="753">
        <f t="shared" si="324"/>
        <v>0</v>
      </c>
      <c r="BM549" s="758">
        <f t="shared" si="325"/>
        <v>0</v>
      </c>
    </row>
    <row r="550" spans="2:65">
      <c r="B550" s="920"/>
      <c r="C550" s="1499"/>
      <c r="D550" s="920"/>
      <c r="E550" s="924"/>
      <c r="F550" s="924"/>
      <c r="G550" s="924"/>
      <c r="H550" s="924"/>
      <c r="I550" s="920"/>
      <c r="J550" s="924"/>
      <c r="K550" s="1500"/>
      <c r="L550" s="1502"/>
      <c r="M550" s="1502"/>
      <c r="N550" s="924"/>
      <c r="O550" s="924"/>
      <c r="P550" s="924"/>
      <c r="Q550" s="924"/>
      <c r="R550" s="925"/>
      <c r="S550" s="903"/>
      <c r="T550" s="808"/>
      <c r="U550" s="903"/>
      <c r="V550" s="926"/>
      <c r="W550" s="926"/>
      <c r="X550" s="903"/>
      <c r="Y550" s="808"/>
      <c r="Z550" s="759"/>
      <c r="AA550" s="886"/>
      <c r="AB550" s="886"/>
      <c r="AC550" s="886"/>
      <c r="AD550" s="886"/>
      <c r="AE550" s="888"/>
      <c r="AF550" s="1126">
        <f>((TABULADOR!$D$67)*(GLOBAL!$Y550)/2)*2</f>
        <v>0</v>
      </c>
      <c r="AG550" s="886"/>
      <c r="AH550" s="886"/>
      <c r="AI550" s="886"/>
      <c r="AJ550" s="886"/>
      <c r="AK550" s="886"/>
      <c r="AL550" s="886"/>
      <c r="AM550" s="886"/>
      <c r="AN550" s="886"/>
      <c r="AO550" s="886"/>
      <c r="AP550" s="886"/>
      <c r="AQ550" s="886"/>
      <c r="AR550" s="886"/>
      <c r="AS550" s="886"/>
      <c r="AT550" s="886"/>
      <c r="AU550" s="886"/>
      <c r="AV550" s="886"/>
      <c r="AW550" s="886"/>
      <c r="AX550" s="886"/>
      <c r="AY550" s="886"/>
      <c r="AZ550" s="886"/>
      <c r="BA550" s="927"/>
      <c r="BD550" s="753">
        <f t="shared" si="316"/>
        <v>0</v>
      </c>
      <c r="BE550" s="753">
        <f t="shared" si="317"/>
        <v>0</v>
      </c>
      <c r="BF550" s="753">
        <f t="shared" si="318"/>
        <v>0</v>
      </c>
      <c r="BG550" s="753">
        <f t="shared" si="319"/>
        <v>0</v>
      </c>
      <c r="BH550" s="758">
        <f t="shared" si="320"/>
        <v>0</v>
      </c>
      <c r="BI550" s="753">
        <f t="shared" si="321"/>
        <v>0</v>
      </c>
      <c r="BJ550" s="753">
        <f t="shared" si="322"/>
        <v>0</v>
      </c>
      <c r="BK550" s="753">
        <f t="shared" si="323"/>
        <v>0</v>
      </c>
      <c r="BL550" s="753">
        <f t="shared" si="324"/>
        <v>0</v>
      </c>
      <c r="BM550" s="758">
        <f t="shared" si="325"/>
        <v>0</v>
      </c>
    </row>
    <row r="551" spans="2:65">
      <c r="B551" s="920"/>
      <c r="C551" s="1499"/>
      <c r="D551" s="920"/>
      <c r="E551" s="924"/>
      <c r="F551" s="924"/>
      <c r="G551" s="924"/>
      <c r="H551" s="924"/>
      <c r="I551" s="920"/>
      <c r="J551" s="924"/>
      <c r="K551" s="1500"/>
      <c r="L551" s="1502"/>
      <c r="M551" s="1502"/>
      <c r="N551" s="924"/>
      <c r="O551" s="924"/>
      <c r="P551" s="924"/>
      <c r="Q551" s="924"/>
      <c r="R551" s="925"/>
      <c r="S551" s="903"/>
      <c r="T551" s="808"/>
      <c r="U551" s="903"/>
      <c r="V551" s="926"/>
      <c r="W551" s="926"/>
      <c r="X551" s="903"/>
      <c r="Y551" s="808"/>
      <c r="Z551" s="759"/>
      <c r="AA551" s="886"/>
      <c r="AB551" s="886"/>
      <c r="AC551" s="886"/>
      <c r="AD551" s="886"/>
      <c r="AE551" s="888"/>
      <c r="AF551" s="1126">
        <f>((TABULADOR!$D$67)*(GLOBAL!$Y551)/2)*2</f>
        <v>0</v>
      </c>
      <c r="AG551" s="886"/>
      <c r="AH551" s="886"/>
      <c r="AI551" s="886"/>
      <c r="AJ551" s="886"/>
      <c r="AK551" s="886"/>
      <c r="AL551" s="886"/>
      <c r="AM551" s="886"/>
      <c r="AN551" s="886"/>
      <c r="AO551" s="886"/>
      <c r="AP551" s="886"/>
      <c r="AQ551" s="886"/>
      <c r="AR551" s="886"/>
      <c r="AS551" s="886"/>
      <c r="AT551" s="886"/>
      <c r="AU551" s="886"/>
      <c r="AV551" s="886"/>
      <c r="AW551" s="886"/>
      <c r="AX551" s="886"/>
      <c r="AY551" s="886"/>
      <c r="AZ551" s="886"/>
      <c r="BA551" s="927"/>
      <c r="BD551" s="753">
        <f t="shared" si="316"/>
        <v>0</v>
      </c>
      <c r="BE551" s="753">
        <f t="shared" si="317"/>
        <v>0</v>
      </c>
      <c r="BF551" s="753">
        <f t="shared" si="318"/>
        <v>0</v>
      </c>
      <c r="BG551" s="753">
        <f t="shared" si="319"/>
        <v>0</v>
      </c>
      <c r="BH551" s="758">
        <f t="shared" si="320"/>
        <v>0</v>
      </c>
      <c r="BI551" s="753">
        <f t="shared" si="321"/>
        <v>0</v>
      </c>
      <c r="BJ551" s="753">
        <f t="shared" si="322"/>
        <v>0</v>
      </c>
      <c r="BK551" s="753">
        <f t="shared" si="323"/>
        <v>0</v>
      </c>
      <c r="BL551" s="753">
        <f t="shared" si="324"/>
        <v>0</v>
      </c>
      <c r="BM551" s="758">
        <f t="shared" si="325"/>
        <v>0</v>
      </c>
    </row>
    <row r="552" spans="2:65">
      <c r="B552" s="920"/>
      <c r="C552" s="1499"/>
      <c r="D552" s="920"/>
      <c r="E552" s="924"/>
      <c r="F552" s="924"/>
      <c r="G552" s="924"/>
      <c r="H552" s="924"/>
      <c r="I552" s="920"/>
      <c r="J552" s="924"/>
      <c r="K552" s="1500"/>
      <c r="L552" s="1502"/>
      <c r="M552" s="1502"/>
      <c r="N552" s="924"/>
      <c r="O552" s="924"/>
      <c r="P552" s="924"/>
      <c r="Q552" s="924"/>
      <c r="R552" s="925"/>
      <c r="S552" s="903"/>
      <c r="T552" s="808"/>
      <c r="U552" s="903"/>
      <c r="V552" s="926"/>
      <c r="W552" s="926"/>
      <c r="X552" s="903"/>
      <c r="Y552" s="808"/>
      <c r="Z552" s="759"/>
      <c r="AA552" s="886"/>
      <c r="AB552" s="886"/>
      <c r="AC552" s="886"/>
      <c r="AD552" s="886"/>
      <c r="AE552" s="888"/>
      <c r="AF552" s="1126">
        <f>((TABULADOR!$D$67)*(GLOBAL!$Y552)/2)*2</f>
        <v>0</v>
      </c>
      <c r="AG552" s="886"/>
      <c r="AH552" s="886"/>
      <c r="AI552" s="886"/>
      <c r="AJ552" s="886"/>
      <c r="AK552" s="886"/>
      <c r="AL552" s="886"/>
      <c r="AM552" s="886"/>
      <c r="AN552" s="886"/>
      <c r="AO552" s="886"/>
      <c r="AP552" s="886"/>
      <c r="AQ552" s="886"/>
      <c r="AR552" s="886"/>
      <c r="AS552" s="886"/>
      <c r="AT552" s="886"/>
      <c r="AU552" s="886"/>
      <c r="AV552" s="886"/>
      <c r="AW552" s="886"/>
      <c r="AX552" s="886"/>
      <c r="AY552" s="886"/>
      <c r="AZ552" s="886"/>
      <c r="BA552" s="927"/>
      <c r="BD552" s="753">
        <f t="shared" si="316"/>
        <v>0</v>
      </c>
      <c r="BE552" s="753">
        <f t="shared" si="317"/>
        <v>0</v>
      </c>
      <c r="BF552" s="753">
        <f t="shared" si="318"/>
        <v>0</v>
      </c>
      <c r="BG552" s="753">
        <f t="shared" si="319"/>
        <v>0</v>
      </c>
      <c r="BH552" s="758">
        <f t="shared" si="320"/>
        <v>0</v>
      </c>
      <c r="BI552" s="753">
        <f t="shared" si="321"/>
        <v>0</v>
      </c>
      <c r="BJ552" s="753">
        <f t="shared" si="322"/>
        <v>0</v>
      </c>
      <c r="BK552" s="753">
        <f t="shared" si="323"/>
        <v>0</v>
      </c>
      <c r="BL552" s="753">
        <f t="shared" si="324"/>
        <v>0</v>
      </c>
      <c r="BM552" s="758">
        <f t="shared" si="325"/>
        <v>0</v>
      </c>
    </row>
    <row r="553" spans="2:65">
      <c r="B553" s="920"/>
      <c r="C553" s="1499"/>
      <c r="D553" s="920"/>
      <c r="E553" s="924"/>
      <c r="F553" s="924"/>
      <c r="G553" s="924"/>
      <c r="H553" s="924"/>
      <c r="I553" s="920"/>
      <c r="J553" s="924"/>
      <c r="K553" s="1500"/>
      <c r="L553" s="1502"/>
      <c r="M553" s="1502"/>
      <c r="N553" s="924"/>
      <c r="O553" s="924"/>
      <c r="P553" s="924"/>
      <c r="Q553" s="924"/>
      <c r="R553" s="925"/>
      <c r="S553" s="903"/>
      <c r="T553" s="808"/>
      <c r="U553" s="903"/>
      <c r="V553" s="926"/>
      <c r="W553" s="926"/>
      <c r="X553" s="903"/>
      <c r="Y553" s="808"/>
      <c r="Z553" s="759"/>
      <c r="AA553" s="886"/>
      <c r="AB553" s="886"/>
      <c r="AC553" s="886"/>
      <c r="AD553" s="886"/>
      <c r="AE553" s="888"/>
      <c r="AF553" s="1126">
        <f>((TABULADOR!$D$67)*(GLOBAL!$Y553)/2)*2</f>
        <v>0</v>
      </c>
      <c r="AG553" s="886"/>
      <c r="AH553" s="886"/>
      <c r="AI553" s="886"/>
      <c r="AJ553" s="886"/>
      <c r="AK553" s="886"/>
      <c r="AL553" s="886"/>
      <c r="AM553" s="886"/>
      <c r="AN553" s="886"/>
      <c r="AO553" s="886"/>
      <c r="AP553" s="886"/>
      <c r="AQ553" s="886"/>
      <c r="AR553" s="886"/>
      <c r="AS553" s="886"/>
      <c r="AT553" s="886"/>
      <c r="AU553" s="886"/>
      <c r="AV553" s="886"/>
      <c r="AW553" s="886"/>
      <c r="AX553" s="886"/>
      <c r="AY553" s="886"/>
      <c r="AZ553" s="886"/>
      <c r="BA553" s="927"/>
      <c r="BD553" s="753">
        <f t="shared" si="316"/>
        <v>0</v>
      </c>
      <c r="BE553" s="753">
        <f t="shared" si="317"/>
        <v>0</v>
      </c>
      <c r="BF553" s="753">
        <f t="shared" si="318"/>
        <v>0</v>
      </c>
      <c r="BG553" s="753">
        <f t="shared" si="319"/>
        <v>0</v>
      </c>
      <c r="BH553" s="758">
        <f t="shared" si="320"/>
        <v>0</v>
      </c>
      <c r="BI553" s="753">
        <f t="shared" si="321"/>
        <v>0</v>
      </c>
      <c r="BJ553" s="753">
        <f t="shared" si="322"/>
        <v>0</v>
      </c>
      <c r="BK553" s="753">
        <f t="shared" si="323"/>
        <v>0</v>
      </c>
      <c r="BL553" s="753">
        <f t="shared" si="324"/>
        <v>0</v>
      </c>
      <c r="BM553" s="758">
        <f t="shared" si="325"/>
        <v>0</v>
      </c>
    </row>
    <row r="554" spans="2:65">
      <c r="B554" s="920"/>
      <c r="C554" s="1499"/>
      <c r="D554" s="920"/>
      <c r="E554" s="924"/>
      <c r="F554" s="924"/>
      <c r="G554" s="924"/>
      <c r="H554" s="924"/>
      <c r="I554" s="920"/>
      <c r="J554" s="924"/>
      <c r="K554" s="1500"/>
      <c r="L554" s="1502"/>
      <c r="M554" s="1502"/>
      <c r="N554" s="924"/>
      <c r="O554" s="924"/>
      <c r="P554" s="924"/>
      <c r="Q554" s="924"/>
      <c r="R554" s="925"/>
      <c r="S554" s="903"/>
      <c r="T554" s="808"/>
      <c r="U554" s="903"/>
      <c r="V554" s="926"/>
      <c r="W554" s="926"/>
      <c r="X554" s="903"/>
      <c r="Y554" s="808"/>
      <c r="Z554" s="759"/>
      <c r="AA554" s="886"/>
      <c r="AB554" s="886"/>
      <c r="AC554" s="886"/>
      <c r="AD554" s="886"/>
      <c r="AE554" s="888"/>
      <c r="AF554" s="1126">
        <f>((TABULADOR!$D$67)*(GLOBAL!$Y554)/2)*2</f>
        <v>0</v>
      </c>
      <c r="AG554" s="886"/>
      <c r="AH554" s="886"/>
      <c r="AI554" s="886"/>
      <c r="AJ554" s="886"/>
      <c r="AK554" s="886"/>
      <c r="AL554" s="886"/>
      <c r="AM554" s="886"/>
      <c r="AN554" s="886"/>
      <c r="AO554" s="886"/>
      <c r="AP554" s="886"/>
      <c r="AQ554" s="886"/>
      <c r="AR554" s="886"/>
      <c r="AS554" s="886"/>
      <c r="AT554" s="886"/>
      <c r="AU554" s="886"/>
      <c r="AV554" s="886"/>
      <c r="AW554" s="886"/>
      <c r="AX554" s="886"/>
      <c r="AY554" s="886"/>
      <c r="AZ554" s="886"/>
      <c r="BA554" s="927"/>
      <c r="BD554" s="753">
        <f t="shared" si="316"/>
        <v>0</v>
      </c>
      <c r="BE554" s="753">
        <f t="shared" si="317"/>
        <v>0</v>
      </c>
      <c r="BF554" s="753">
        <f t="shared" si="318"/>
        <v>0</v>
      </c>
      <c r="BG554" s="753">
        <f t="shared" si="319"/>
        <v>0</v>
      </c>
      <c r="BH554" s="758">
        <f t="shared" si="320"/>
        <v>0</v>
      </c>
      <c r="BI554" s="753">
        <f t="shared" si="321"/>
        <v>0</v>
      </c>
      <c r="BJ554" s="753">
        <f t="shared" si="322"/>
        <v>0</v>
      </c>
      <c r="BK554" s="753">
        <f t="shared" si="323"/>
        <v>0</v>
      </c>
      <c r="BL554" s="753">
        <f t="shared" si="324"/>
        <v>0</v>
      </c>
      <c r="BM554" s="758">
        <f t="shared" si="325"/>
        <v>0</v>
      </c>
    </row>
    <row r="555" spans="2:65">
      <c r="B555" s="920"/>
      <c r="C555" s="1499"/>
      <c r="D555" s="920"/>
      <c r="E555" s="924"/>
      <c r="F555" s="924"/>
      <c r="G555" s="924"/>
      <c r="H555" s="924"/>
      <c r="I555" s="920"/>
      <c r="J555" s="924"/>
      <c r="K555" s="1500"/>
      <c r="L555" s="1502"/>
      <c r="M555" s="1502"/>
      <c r="N555" s="924"/>
      <c r="O555" s="924"/>
      <c r="P555" s="924"/>
      <c r="Q555" s="924"/>
      <c r="R555" s="925"/>
      <c r="S555" s="903"/>
      <c r="T555" s="808"/>
      <c r="U555" s="903"/>
      <c r="V555" s="926"/>
      <c r="W555" s="926"/>
      <c r="X555" s="903"/>
      <c r="Y555" s="808"/>
      <c r="Z555" s="759"/>
      <c r="AA555" s="886"/>
      <c r="AB555" s="886"/>
      <c r="AC555" s="886"/>
      <c r="AD555" s="886"/>
      <c r="AE555" s="888"/>
      <c r="AF555" s="1126">
        <f>((TABULADOR!$D$67)*(GLOBAL!$Y555)/2)*2</f>
        <v>0</v>
      </c>
      <c r="AG555" s="886"/>
      <c r="AH555" s="886"/>
      <c r="AI555" s="886"/>
      <c r="AJ555" s="886"/>
      <c r="AK555" s="886"/>
      <c r="AL555" s="886"/>
      <c r="AM555" s="886"/>
      <c r="AN555" s="886"/>
      <c r="AO555" s="886"/>
      <c r="AP555" s="886"/>
      <c r="AQ555" s="886"/>
      <c r="AR555" s="886"/>
      <c r="AS555" s="886"/>
      <c r="AT555" s="886"/>
      <c r="AU555" s="886"/>
      <c r="AV555" s="886"/>
      <c r="AW555" s="886"/>
      <c r="AX555" s="886"/>
      <c r="AY555" s="886"/>
      <c r="AZ555" s="886"/>
      <c r="BA555" s="927"/>
      <c r="BD555" s="753">
        <f t="shared" si="316"/>
        <v>0</v>
      </c>
      <c r="BE555" s="753">
        <f t="shared" si="317"/>
        <v>0</v>
      </c>
      <c r="BF555" s="753">
        <f t="shared" si="318"/>
        <v>0</v>
      </c>
      <c r="BG555" s="753">
        <f t="shared" si="319"/>
        <v>0</v>
      </c>
      <c r="BH555" s="758">
        <f t="shared" si="320"/>
        <v>0</v>
      </c>
      <c r="BI555" s="753">
        <f t="shared" si="321"/>
        <v>0</v>
      </c>
      <c r="BJ555" s="753">
        <f t="shared" si="322"/>
        <v>0</v>
      </c>
      <c r="BK555" s="753">
        <f t="shared" si="323"/>
        <v>0</v>
      </c>
      <c r="BL555" s="753">
        <f t="shared" si="324"/>
        <v>0</v>
      </c>
      <c r="BM555" s="758">
        <f t="shared" si="325"/>
        <v>0</v>
      </c>
    </row>
    <row r="556" spans="2:65">
      <c r="B556" s="920"/>
      <c r="C556" s="1499"/>
      <c r="D556" s="920"/>
      <c r="E556" s="924"/>
      <c r="F556" s="924"/>
      <c r="G556" s="924"/>
      <c r="H556" s="924"/>
      <c r="I556" s="920"/>
      <c r="J556" s="924"/>
      <c r="K556" s="1500"/>
      <c r="L556" s="1502"/>
      <c r="M556" s="1502"/>
      <c r="N556" s="924"/>
      <c r="O556" s="924"/>
      <c r="P556" s="924"/>
      <c r="Q556" s="924"/>
      <c r="R556" s="925"/>
      <c r="S556" s="903"/>
      <c r="T556" s="808"/>
      <c r="U556" s="903"/>
      <c r="V556" s="926"/>
      <c r="W556" s="926"/>
      <c r="X556" s="903"/>
      <c r="Y556" s="808"/>
      <c r="Z556" s="759"/>
      <c r="AA556" s="886"/>
      <c r="AB556" s="886"/>
      <c r="AC556" s="886"/>
      <c r="AD556" s="886"/>
      <c r="AE556" s="888"/>
      <c r="AF556" s="1126">
        <f>((TABULADOR!$D$67)*(GLOBAL!$Y556)/2)*2</f>
        <v>0</v>
      </c>
      <c r="AG556" s="886"/>
      <c r="AH556" s="886"/>
      <c r="AI556" s="886"/>
      <c r="AJ556" s="886"/>
      <c r="AK556" s="886"/>
      <c r="AL556" s="886"/>
      <c r="AM556" s="886"/>
      <c r="AN556" s="886"/>
      <c r="AO556" s="886"/>
      <c r="AP556" s="886"/>
      <c r="AQ556" s="886"/>
      <c r="AR556" s="886"/>
      <c r="AS556" s="886"/>
      <c r="AT556" s="886"/>
      <c r="AU556" s="886"/>
      <c r="AV556" s="886"/>
      <c r="AW556" s="886"/>
      <c r="AX556" s="886"/>
      <c r="AY556" s="886"/>
      <c r="AZ556" s="886"/>
      <c r="BA556" s="927"/>
      <c r="BD556" s="753">
        <f t="shared" si="316"/>
        <v>0</v>
      </c>
      <c r="BE556" s="753">
        <f t="shared" si="317"/>
        <v>0</v>
      </c>
      <c r="BF556" s="753">
        <f t="shared" si="318"/>
        <v>0</v>
      </c>
      <c r="BG556" s="753">
        <f t="shared" si="319"/>
        <v>0</v>
      </c>
      <c r="BH556" s="758">
        <f t="shared" si="320"/>
        <v>0</v>
      </c>
      <c r="BI556" s="753">
        <f t="shared" si="321"/>
        <v>0</v>
      </c>
      <c r="BJ556" s="753">
        <f t="shared" si="322"/>
        <v>0</v>
      </c>
      <c r="BK556" s="753">
        <f t="shared" si="323"/>
        <v>0</v>
      </c>
      <c r="BL556" s="753">
        <f t="shared" si="324"/>
        <v>0</v>
      </c>
      <c r="BM556" s="758">
        <f t="shared" si="325"/>
        <v>0</v>
      </c>
    </row>
    <row r="557" spans="2:65">
      <c r="B557" s="920"/>
      <c r="C557" s="1499"/>
      <c r="D557" s="920"/>
      <c r="E557" s="924"/>
      <c r="F557" s="924"/>
      <c r="G557" s="924"/>
      <c r="H557" s="924"/>
      <c r="I557" s="920"/>
      <c r="J557" s="924"/>
      <c r="K557" s="1500"/>
      <c r="L557" s="1502"/>
      <c r="M557" s="1502"/>
      <c r="N557" s="924"/>
      <c r="O557" s="924"/>
      <c r="P557" s="924"/>
      <c r="Q557" s="924"/>
      <c r="R557" s="925"/>
      <c r="S557" s="903"/>
      <c r="T557" s="808"/>
      <c r="U557" s="903"/>
      <c r="V557" s="926"/>
      <c r="W557" s="926"/>
      <c r="X557" s="903"/>
      <c r="Y557" s="808"/>
      <c r="Z557" s="759"/>
      <c r="AA557" s="886"/>
      <c r="AB557" s="886"/>
      <c r="AC557" s="886"/>
      <c r="AD557" s="886"/>
      <c r="AE557" s="888"/>
      <c r="AF557" s="1126">
        <f>((TABULADOR!$D$67)*(GLOBAL!$Y557)/2)*2</f>
        <v>0</v>
      </c>
      <c r="AG557" s="886"/>
      <c r="AH557" s="886"/>
      <c r="AI557" s="886"/>
      <c r="AJ557" s="886"/>
      <c r="AK557" s="886"/>
      <c r="AL557" s="886"/>
      <c r="AM557" s="886"/>
      <c r="AN557" s="886"/>
      <c r="AO557" s="886"/>
      <c r="AP557" s="886"/>
      <c r="AQ557" s="886"/>
      <c r="AR557" s="886"/>
      <c r="AS557" s="886"/>
      <c r="AT557" s="886"/>
      <c r="AU557" s="886"/>
      <c r="AV557" s="886"/>
      <c r="AW557" s="886"/>
      <c r="AX557" s="886"/>
      <c r="AY557" s="886"/>
      <c r="AZ557" s="886"/>
      <c r="BA557" s="927"/>
      <c r="BD557" s="753">
        <f t="shared" si="316"/>
        <v>0</v>
      </c>
      <c r="BE557" s="753">
        <f t="shared" si="317"/>
        <v>0</v>
      </c>
      <c r="BF557" s="753">
        <f t="shared" si="318"/>
        <v>0</v>
      </c>
      <c r="BG557" s="753">
        <f t="shared" si="319"/>
        <v>0</v>
      </c>
      <c r="BH557" s="758">
        <f t="shared" si="320"/>
        <v>0</v>
      </c>
      <c r="BI557" s="753">
        <f t="shared" si="321"/>
        <v>0</v>
      </c>
      <c r="BJ557" s="753">
        <f t="shared" si="322"/>
        <v>0</v>
      </c>
      <c r="BK557" s="753">
        <f t="shared" si="323"/>
        <v>0</v>
      </c>
      <c r="BL557" s="753">
        <f t="shared" si="324"/>
        <v>0</v>
      </c>
      <c r="BM557" s="758">
        <f t="shared" si="325"/>
        <v>0</v>
      </c>
    </row>
    <row r="558" spans="2:65">
      <c r="B558" s="920"/>
      <c r="C558" s="1499"/>
      <c r="D558" s="920"/>
      <c r="E558" s="924"/>
      <c r="F558" s="924"/>
      <c r="G558" s="924"/>
      <c r="H558" s="924"/>
      <c r="I558" s="920"/>
      <c r="J558" s="924"/>
      <c r="K558" s="1500"/>
      <c r="L558" s="1502"/>
      <c r="M558" s="1502"/>
      <c r="N558" s="924"/>
      <c r="O558" s="924"/>
      <c r="P558" s="924"/>
      <c r="Q558" s="924"/>
      <c r="R558" s="925"/>
      <c r="S558" s="903"/>
      <c r="T558" s="808"/>
      <c r="U558" s="903"/>
      <c r="V558" s="926"/>
      <c r="W558" s="926"/>
      <c r="X558" s="903"/>
      <c r="Y558" s="808"/>
      <c r="Z558" s="759"/>
      <c r="AA558" s="886"/>
      <c r="AB558" s="886"/>
      <c r="AC558" s="886"/>
      <c r="AD558" s="886"/>
      <c r="AE558" s="888"/>
      <c r="AF558" s="1126">
        <f>((TABULADOR!$D$67)*(GLOBAL!$Y558)/2)*2</f>
        <v>0</v>
      </c>
      <c r="AG558" s="886"/>
      <c r="AH558" s="886"/>
      <c r="AI558" s="886"/>
      <c r="AJ558" s="886"/>
      <c r="AK558" s="886"/>
      <c r="AL558" s="886"/>
      <c r="AM558" s="886"/>
      <c r="AN558" s="886"/>
      <c r="AO558" s="886"/>
      <c r="AP558" s="886"/>
      <c r="AQ558" s="886"/>
      <c r="AR558" s="886"/>
      <c r="AS558" s="886"/>
      <c r="AT558" s="886"/>
      <c r="AU558" s="886"/>
      <c r="AV558" s="886"/>
      <c r="AW558" s="886"/>
      <c r="AX558" s="886"/>
      <c r="AY558" s="886"/>
      <c r="AZ558" s="886"/>
      <c r="BA558" s="927"/>
      <c r="BD558" s="753">
        <f t="shared" si="316"/>
        <v>0</v>
      </c>
      <c r="BE558" s="753">
        <f t="shared" si="317"/>
        <v>0</v>
      </c>
      <c r="BF558" s="753">
        <f t="shared" si="318"/>
        <v>0</v>
      </c>
      <c r="BG558" s="753">
        <f t="shared" si="319"/>
        <v>0</v>
      </c>
      <c r="BH558" s="758">
        <f t="shared" si="320"/>
        <v>0</v>
      </c>
      <c r="BI558" s="753">
        <f t="shared" si="321"/>
        <v>0</v>
      </c>
      <c r="BJ558" s="753">
        <f t="shared" si="322"/>
        <v>0</v>
      </c>
      <c r="BK558" s="753">
        <f t="shared" si="323"/>
        <v>0</v>
      </c>
      <c r="BL558" s="753">
        <f t="shared" si="324"/>
        <v>0</v>
      </c>
      <c r="BM558" s="758">
        <f t="shared" si="325"/>
        <v>0</v>
      </c>
    </row>
    <row r="559" spans="2:65">
      <c r="B559" s="920"/>
      <c r="C559" s="1504"/>
      <c r="D559" s="920"/>
      <c r="E559" s="924"/>
      <c r="F559" s="924"/>
      <c r="G559" s="924"/>
      <c r="H559" s="924"/>
      <c r="I559" s="920"/>
      <c r="J559" s="924"/>
      <c r="K559" s="1500"/>
      <c r="L559" s="1502"/>
      <c r="M559" s="1502"/>
      <c r="N559" s="924"/>
      <c r="O559" s="924"/>
      <c r="P559" s="924"/>
      <c r="Q559" s="924"/>
      <c r="R559" s="925"/>
      <c r="S559" s="903"/>
      <c r="T559" s="808"/>
      <c r="U559" s="903"/>
      <c r="V559" s="926"/>
      <c r="W559" s="926"/>
      <c r="X559" s="903"/>
      <c r="Y559" s="808"/>
      <c r="Z559" s="759"/>
      <c r="AA559" s="886"/>
      <c r="AB559" s="886"/>
      <c r="AC559" s="886"/>
      <c r="AD559" s="886"/>
      <c r="AE559" s="888"/>
      <c r="AF559" s="1126">
        <f>((TABULADOR!$D$67)*(GLOBAL!$Y559)/2)*2</f>
        <v>0</v>
      </c>
      <c r="AG559" s="886"/>
      <c r="AH559" s="886"/>
      <c r="AI559" s="886"/>
      <c r="AJ559" s="886"/>
      <c r="AK559" s="886"/>
      <c r="AL559" s="886"/>
      <c r="AM559" s="886"/>
      <c r="AN559" s="886"/>
      <c r="AO559" s="886"/>
      <c r="AP559" s="886"/>
      <c r="AQ559" s="886"/>
      <c r="AR559" s="886"/>
      <c r="AS559" s="886"/>
      <c r="AT559" s="886"/>
      <c r="AU559" s="886"/>
      <c r="AV559" s="886"/>
      <c r="AW559" s="886"/>
      <c r="AX559" s="886"/>
      <c r="AY559" s="886"/>
      <c r="AZ559" s="886"/>
      <c r="BA559" s="927"/>
      <c r="BD559" s="753">
        <f t="shared" ref="BD559:BD622" si="326">($AM559*$BO$5/$BO$6*$BO$7*$BO$8)</f>
        <v>0</v>
      </c>
      <c r="BE559" s="753">
        <f t="shared" ref="BE559:BE622" si="327">($AM559)*$BQ$2</f>
        <v>0</v>
      </c>
      <c r="BF559" s="753">
        <f t="shared" ref="BF559:BF622" si="328">($AM559*$BQ$5/$BQ$6*$BQ$7*$BQ$8)</f>
        <v>0</v>
      </c>
      <c r="BG559" s="753">
        <f t="shared" ref="BG559:BG622" si="329">$AM559*$BS$2</f>
        <v>0</v>
      </c>
      <c r="BH559" s="758">
        <f t="shared" ref="BH559:BH622" si="330">SUM(BD559:BF559)</f>
        <v>0</v>
      </c>
      <c r="BI559" s="753">
        <f t="shared" ref="BI559:BI622" si="331">$BD559*$BP$2/$BO$2</f>
        <v>0</v>
      </c>
      <c r="BJ559" s="753">
        <f t="shared" ref="BJ559:BJ622" si="332">($AM559)*$BR$2</f>
        <v>0</v>
      </c>
      <c r="BK559" s="753">
        <f t="shared" ref="BK559:BK622" si="333">$BF559*$BT$2/$BU$2</f>
        <v>0</v>
      </c>
      <c r="BL559" s="753">
        <f t="shared" ref="BL559:BL622" si="334">$AM559*$BS$2</f>
        <v>0</v>
      </c>
      <c r="BM559" s="758">
        <f t="shared" ref="BM559:BM622" si="335">SUM(BI559:BL559)+BG559</f>
        <v>0</v>
      </c>
    </row>
    <row r="560" spans="2:65">
      <c r="B560" s="920"/>
      <c r="C560" s="1499"/>
      <c r="D560" s="920"/>
      <c r="E560" s="924"/>
      <c r="F560" s="924"/>
      <c r="G560" s="924"/>
      <c r="H560" s="924"/>
      <c r="I560" s="920"/>
      <c r="J560" s="924"/>
      <c r="K560" s="1500"/>
      <c r="L560" s="1502"/>
      <c r="M560" s="1502"/>
      <c r="N560" s="924"/>
      <c r="O560" s="924"/>
      <c r="P560" s="924"/>
      <c r="Q560" s="924"/>
      <c r="R560" s="925"/>
      <c r="S560" s="903"/>
      <c r="T560" s="808"/>
      <c r="U560" s="903"/>
      <c r="V560" s="926"/>
      <c r="W560" s="926"/>
      <c r="X560" s="903"/>
      <c r="Y560" s="808"/>
      <c r="Z560" s="759"/>
      <c r="AA560" s="886"/>
      <c r="AB560" s="886"/>
      <c r="AC560" s="886"/>
      <c r="AD560" s="886"/>
      <c r="AE560" s="888"/>
      <c r="AF560" s="1126">
        <f>((TABULADOR!$D$67)*(GLOBAL!$Y560)/2)*2</f>
        <v>0</v>
      </c>
      <c r="AG560" s="886"/>
      <c r="AH560" s="886"/>
      <c r="AI560" s="886"/>
      <c r="AJ560" s="886"/>
      <c r="AK560" s="886"/>
      <c r="AL560" s="886"/>
      <c r="AM560" s="886"/>
      <c r="AN560" s="886"/>
      <c r="AO560" s="886"/>
      <c r="AP560" s="886"/>
      <c r="AQ560" s="886"/>
      <c r="AR560" s="886"/>
      <c r="AS560" s="886"/>
      <c r="AT560" s="886"/>
      <c r="AU560" s="886"/>
      <c r="AV560" s="886"/>
      <c r="AW560" s="886"/>
      <c r="AX560" s="886"/>
      <c r="AY560" s="886"/>
      <c r="AZ560" s="886"/>
      <c r="BA560" s="927"/>
      <c r="BD560" s="753">
        <f t="shared" si="326"/>
        <v>0</v>
      </c>
      <c r="BE560" s="753">
        <f t="shared" si="327"/>
        <v>0</v>
      </c>
      <c r="BF560" s="753">
        <f t="shared" si="328"/>
        <v>0</v>
      </c>
      <c r="BG560" s="753">
        <f t="shared" si="329"/>
        <v>0</v>
      </c>
      <c r="BH560" s="758">
        <f t="shared" si="330"/>
        <v>0</v>
      </c>
      <c r="BI560" s="753">
        <f t="shared" si="331"/>
        <v>0</v>
      </c>
      <c r="BJ560" s="753">
        <f t="shared" si="332"/>
        <v>0</v>
      </c>
      <c r="BK560" s="753">
        <f t="shared" si="333"/>
        <v>0</v>
      </c>
      <c r="BL560" s="753">
        <f t="shared" si="334"/>
        <v>0</v>
      </c>
      <c r="BM560" s="758">
        <f t="shared" si="335"/>
        <v>0</v>
      </c>
    </row>
    <row r="561" spans="2:65">
      <c r="B561" s="920"/>
      <c r="C561" s="1499"/>
      <c r="D561" s="920"/>
      <c r="E561" s="924"/>
      <c r="F561" s="924"/>
      <c r="G561" s="924"/>
      <c r="H561" s="924"/>
      <c r="I561" s="920"/>
      <c r="J561" s="924"/>
      <c r="K561" s="1500"/>
      <c r="L561" s="1502"/>
      <c r="M561" s="1502"/>
      <c r="N561" s="924"/>
      <c r="O561" s="924"/>
      <c r="P561" s="924"/>
      <c r="Q561" s="924"/>
      <c r="R561" s="925"/>
      <c r="S561" s="903"/>
      <c r="T561" s="808"/>
      <c r="U561" s="903"/>
      <c r="V561" s="926"/>
      <c r="W561" s="926"/>
      <c r="X561" s="903"/>
      <c r="Y561" s="808"/>
      <c r="Z561" s="759"/>
      <c r="AA561" s="886"/>
      <c r="AB561" s="886"/>
      <c r="AC561" s="886"/>
      <c r="AD561" s="886"/>
      <c r="AE561" s="888"/>
      <c r="AF561" s="1126">
        <f>((TABULADOR!$D$67)*(GLOBAL!$Y561)/2)*2</f>
        <v>0</v>
      </c>
      <c r="AG561" s="886"/>
      <c r="AH561" s="886"/>
      <c r="AI561" s="886"/>
      <c r="AJ561" s="886"/>
      <c r="AK561" s="886"/>
      <c r="AL561" s="886"/>
      <c r="AM561" s="886"/>
      <c r="AN561" s="886"/>
      <c r="AO561" s="886"/>
      <c r="AP561" s="886"/>
      <c r="AQ561" s="886"/>
      <c r="AR561" s="886"/>
      <c r="AS561" s="886"/>
      <c r="AT561" s="886"/>
      <c r="AU561" s="886"/>
      <c r="AV561" s="886"/>
      <c r="AW561" s="886"/>
      <c r="AX561" s="886"/>
      <c r="AY561" s="886"/>
      <c r="AZ561" s="886"/>
      <c r="BA561" s="927"/>
      <c r="BD561" s="753">
        <f t="shared" si="326"/>
        <v>0</v>
      </c>
      <c r="BE561" s="753">
        <f t="shared" si="327"/>
        <v>0</v>
      </c>
      <c r="BF561" s="753">
        <f t="shared" si="328"/>
        <v>0</v>
      </c>
      <c r="BG561" s="753">
        <f t="shared" si="329"/>
        <v>0</v>
      </c>
      <c r="BH561" s="758">
        <f t="shared" si="330"/>
        <v>0</v>
      </c>
      <c r="BI561" s="753">
        <f t="shared" si="331"/>
        <v>0</v>
      </c>
      <c r="BJ561" s="753">
        <f t="shared" si="332"/>
        <v>0</v>
      </c>
      <c r="BK561" s="753">
        <f t="shared" si="333"/>
        <v>0</v>
      </c>
      <c r="BL561" s="753">
        <f t="shared" si="334"/>
        <v>0</v>
      </c>
      <c r="BM561" s="758">
        <f t="shared" si="335"/>
        <v>0</v>
      </c>
    </row>
    <row r="562" spans="2:65">
      <c r="B562" s="920"/>
      <c r="C562" s="1499"/>
      <c r="D562" s="920"/>
      <c r="E562" s="924"/>
      <c r="F562" s="924"/>
      <c r="G562" s="924"/>
      <c r="H562" s="924"/>
      <c r="I562" s="920"/>
      <c r="J562" s="924"/>
      <c r="K562" s="1500"/>
      <c r="L562" s="1502"/>
      <c r="M562" s="1502"/>
      <c r="N562" s="924"/>
      <c r="O562" s="924"/>
      <c r="P562" s="924"/>
      <c r="Q562" s="924"/>
      <c r="R562" s="925"/>
      <c r="S562" s="903"/>
      <c r="T562" s="808"/>
      <c r="U562" s="903"/>
      <c r="V562" s="926"/>
      <c r="W562" s="926"/>
      <c r="X562" s="903"/>
      <c r="Y562" s="808"/>
      <c r="Z562" s="759"/>
      <c r="AA562" s="886"/>
      <c r="AB562" s="886"/>
      <c r="AC562" s="886"/>
      <c r="AD562" s="886"/>
      <c r="AE562" s="888"/>
      <c r="AF562" s="1126">
        <f>((TABULADOR!$D$67)*(GLOBAL!$Y562)/2)*2</f>
        <v>0</v>
      </c>
      <c r="AG562" s="886"/>
      <c r="AH562" s="886"/>
      <c r="AI562" s="886"/>
      <c r="AJ562" s="886"/>
      <c r="AK562" s="886"/>
      <c r="AL562" s="886"/>
      <c r="AM562" s="886"/>
      <c r="AN562" s="886"/>
      <c r="AO562" s="886"/>
      <c r="AP562" s="886"/>
      <c r="AQ562" s="886"/>
      <c r="AR562" s="886"/>
      <c r="AS562" s="886"/>
      <c r="AT562" s="886"/>
      <c r="AU562" s="886"/>
      <c r="AV562" s="886"/>
      <c r="AW562" s="886"/>
      <c r="AX562" s="886"/>
      <c r="AY562" s="886"/>
      <c r="AZ562" s="886"/>
      <c r="BA562" s="927"/>
      <c r="BD562" s="753">
        <f t="shared" si="326"/>
        <v>0</v>
      </c>
      <c r="BE562" s="753">
        <f t="shared" si="327"/>
        <v>0</v>
      </c>
      <c r="BF562" s="753">
        <f t="shared" si="328"/>
        <v>0</v>
      </c>
      <c r="BG562" s="753">
        <f t="shared" si="329"/>
        <v>0</v>
      </c>
      <c r="BH562" s="758">
        <f t="shared" si="330"/>
        <v>0</v>
      </c>
      <c r="BI562" s="753">
        <f t="shared" si="331"/>
        <v>0</v>
      </c>
      <c r="BJ562" s="753">
        <f t="shared" si="332"/>
        <v>0</v>
      </c>
      <c r="BK562" s="753">
        <f t="shared" si="333"/>
        <v>0</v>
      </c>
      <c r="BL562" s="753">
        <f t="shared" si="334"/>
        <v>0</v>
      </c>
      <c r="BM562" s="758">
        <f t="shared" si="335"/>
        <v>0</v>
      </c>
    </row>
    <row r="563" spans="2:65">
      <c r="B563" s="920"/>
      <c r="C563" s="1499"/>
      <c r="D563" s="920"/>
      <c r="E563" s="924"/>
      <c r="F563" s="924"/>
      <c r="G563" s="924"/>
      <c r="H563" s="924"/>
      <c r="I563" s="920"/>
      <c r="J563" s="924"/>
      <c r="K563" s="1500"/>
      <c r="L563" s="1502"/>
      <c r="M563" s="1502"/>
      <c r="N563" s="924"/>
      <c r="O563" s="924"/>
      <c r="P563" s="924"/>
      <c r="Q563" s="924"/>
      <c r="R563" s="925"/>
      <c r="S563" s="903"/>
      <c r="T563" s="808"/>
      <c r="U563" s="903"/>
      <c r="V563" s="926"/>
      <c r="W563" s="926"/>
      <c r="X563" s="903"/>
      <c r="Y563" s="808"/>
      <c r="Z563" s="759"/>
      <c r="AA563" s="886"/>
      <c r="AB563" s="886"/>
      <c r="AC563" s="886"/>
      <c r="AD563" s="886"/>
      <c r="AE563" s="888"/>
      <c r="AF563" s="1126">
        <f>((TABULADOR!$D$67)*(GLOBAL!$Y563)/2)*2</f>
        <v>0</v>
      </c>
      <c r="AG563" s="886"/>
      <c r="AH563" s="886"/>
      <c r="AI563" s="886"/>
      <c r="AJ563" s="886"/>
      <c r="AK563" s="886"/>
      <c r="AL563" s="886"/>
      <c r="AM563" s="886"/>
      <c r="AN563" s="886"/>
      <c r="AO563" s="886"/>
      <c r="AP563" s="886"/>
      <c r="AQ563" s="886"/>
      <c r="AR563" s="886"/>
      <c r="AS563" s="886"/>
      <c r="AT563" s="886"/>
      <c r="AU563" s="886"/>
      <c r="AV563" s="886"/>
      <c r="AW563" s="886"/>
      <c r="AX563" s="886"/>
      <c r="AY563" s="886"/>
      <c r="AZ563" s="886"/>
      <c r="BA563" s="927"/>
      <c r="BD563" s="753">
        <f t="shared" si="326"/>
        <v>0</v>
      </c>
      <c r="BE563" s="753">
        <f t="shared" si="327"/>
        <v>0</v>
      </c>
      <c r="BF563" s="753">
        <f t="shared" si="328"/>
        <v>0</v>
      </c>
      <c r="BG563" s="753">
        <f t="shared" si="329"/>
        <v>0</v>
      </c>
      <c r="BH563" s="758">
        <f t="shared" si="330"/>
        <v>0</v>
      </c>
      <c r="BI563" s="753">
        <f t="shared" si="331"/>
        <v>0</v>
      </c>
      <c r="BJ563" s="753">
        <f t="shared" si="332"/>
        <v>0</v>
      </c>
      <c r="BK563" s="753">
        <f t="shared" si="333"/>
        <v>0</v>
      </c>
      <c r="BL563" s="753">
        <f t="shared" si="334"/>
        <v>0</v>
      </c>
      <c r="BM563" s="758">
        <f t="shared" si="335"/>
        <v>0</v>
      </c>
    </row>
    <row r="564" spans="2:65">
      <c r="B564" s="920"/>
      <c r="C564" s="1499"/>
      <c r="D564" s="920"/>
      <c r="E564" s="924"/>
      <c r="F564" s="924"/>
      <c r="G564" s="924"/>
      <c r="H564" s="924"/>
      <c r="I564" s="920"/>
      <c r="J564" s="924"/>
      <c r="K564" s="1500"/>
      <c r="L564" s="1502"/>
      <c r="M564" s="1502"/>
      <c r="N564" s="924"/>
      <c r="O564" s="924"/>
      <c r="P564" s="924"/>
      <c r="Q564" s="924"/>
      <c r="R564" s="925"/>
      <c r="S564" s="903"/>
      <c r="T564" s="808"/>
      <c r="U564" s="903"/>
      <c r="V564" s="926"/>
      <c r="W564" s="926"/>
      <c r="X564" s="903"/>
      <c r="Y564" s="808"/>
      <c r="Z564" s="759"/>
      <c r="AA564" s="886"/>
      <c r="AB564" s="886"/>
      <c r="AC564" s="886"/>
      <c r="AD564" s="886"/>
      <c r="AE564" s="888"/>
      <c r="AF564" s="1126">
        <f>((TABULADOR!$D$67)*(GLOBAL!$Y564)/2)*2</f>
        <v>0</v>
      </c>
      <c r="AG564" s="886"/>
      <c r="AH564" s="886"/>
      <c r="AI564" s="886"/>
      <c r="AJ564" s="886"/>
      <c r="AK564" s="886"/>
      <c r="AL564" s="886"/>
      <c r="AM564" s="886"/>
      <c r="AN564" s="886"/>
      <c r="AO564" s="886"/>
      <c r="AP564" s="886"/>
      <c r="AQ564" s="886"/>
      <c r="AR564" s="886"/>
      <c r="AS564" s="886"/>
      <c r="AT564" s="886"/>
      <c r="AU564" s="886"/>
      <c r="AV564" s="886"/>
      <c r="AW564" s="886"/>
      <c r="AX564" s="886"/>
      <c r="AY564" s="886"/>
      <c r="AZ564" s="886"/>
      <c r="BA564" s="927"/>
      <c r="BD564" s="753">
        <f t="shared" si="326"/>
        <v>0</v>
      </c>
      <c r="BE564" s="753">
        <f t="shared" si="327"/>
        <v>0</v>
      </c>
      <c r="BF564" s="753">
        <f t="shared" si="328"/>
        <v>0</v>
      </c>
      <c r="BG564" s="753">
        <f t="shared" si="329"/>
        <v>0</v>
      </c>
      <c r="BH564" s="758">
        <f t="shared" si="330"/>
        <v>0</v>
      </c>
      <c r="BI564" s="753">
        <f t="shared" si="331"/>
        <v>0</v>
      </c>
      <c r="BJ564" s="753">
        <f t="shared" si="332"/>
        <v>0</v>
      </c>
      <c r="BK564" s="753">
        <f t="shared" si="333"/>
        <v>0</v>
      </c>
      <c r="BL564" s="753">
        <f t="shared" si="334"/>
        <v>0</v>
      </c>
      <c r="BM564" s="758">
        <f t="shared" si="335"/>
        <v>0</v>
      </c>
    </row>
    <row r="565" spans="2:65">
      <c r="B565" s="920"/>
      <c r="C565" s="1499"/>
      <c r="D565" s="920"/>
      <c r="E565" s="924"/>
      <c r="F565" s="924"/>
      <c r="G565" s="924"/>
      <c r="H565" s="924"/>
      <c r="I565" s="920"/>
      <c r="J565" s="924"/>
      <c r="K565" s="1500"/>
      <c r="L565" s="1502"/>
      <c r="M565" s="1502"/>
      <c r="N565" s="924"/>
      <c r="O565" s="924"/>
      <c r="P565" s="924"/>
      <c r="Q565" s="924"/>
      <c r="R565" s="925"/>
      <c r="S565" s="903"/>
      <c r="T565" s="808"/>
      <c r="U565" s="903"/>
      <c r="V565" s="926"/>
      <c r="W565" s="926"/>
      <c r="X565" s="903"/>
      <c r="Y565" s="808"/>
      <c r="Z565" s="759"/>
      <c r="AA565" s="886"/>
      <c r="AB565" s="886"/>
      <c r="AC565" s="886"/>
      <c r="AD565" s="886"/>
      <c r="AE565" s="888"/>
      <c r="AF565" s="1126">
        <f>((TABULADOR!$D$67)*(GLOBAL!$Y565)/2)*2</f>
        <v>0</v>
      </c>
      <c r="AG565" s="886"/>
      <c r="AH565" s="886"/>
      <c r="AI565" s="886"/>
      <c r="AJ565" s="886"/>
      <c r="AK565" s="886"/>
      <c r="AL565" s="886"/>
      <c r="AM565" s="886"/>
      <c r="AN565" s="886"/>
      <c r="AO565" s="886"/>
      <c r="AP565" s="886"/>
      <c r="AQ565" s="886"/>
      <c r="AR565" s="886"/>
      <c r="AS565" s="886"/>
      <c r="AT565" s="886"/>
      <c r="AU565" s="886"/>
      <c r="AV565" s="886"/>
      <c r="AW565" s="886"/>
      <c r="AX565" s="886"/>
      <c r="AY565" s="886"/>
      <c r="AZ565" s="886"/>
      <c r="BA565" s="927"/>
      <c r="BD565" s="753">
        <f t="shared" si="326"/>
        <v>0</v>
      </c>
      <c r="BE565" s="753">
        <f t="shared" si="327"/>
        <v>0</v>
      </c>
      <c r="BF565" s="753">
        <f t="shared" si="328"/>
        <v>0</v>
      </c>
      <c r="BG565" s="753">
        <f t="shared" si="329"/>
        <v>0</v>
      </c>
      <c r="BH565" s="758">
        <f t="shared" si="330"/>
        <v>0</v>
      </c>
      <c r="BI565" s="753">
        <f t="shared" si="331"/>
        <v>0</v>
      </c>
      <c r="BJ565" s="753">
        <f t="shared" si="332"/>
        <v>0</v>
      </c>
      <c r="BK565" s="753">
        <f t="shared" si="333"/>
        <v>0</v>
      </c>
      <c r="BL565" s="753">
        <f t="shared" si="334"/>
        <v>0</v>
      </c>
      <c r="BM565" s="758">
        <f t="shared" si="335"/>
        <v>0</v>
      </c>
    </row>
    <row r="566" spans="2:65">
      <c r="B566" s="920"/>
      <c r="C566" s="1499"/>
      <c r="D566" s="920"/>
      <c r="E566" s="924"/>
      <c r="F566" s="924"/>
      <c r="G566" s="924"/>
      <c r="H566" s="924"/>
      <c r="I566" s="920"/>
      <c r="J566" s="924"/>
      <c r="K566" s="1500"/>
      <c r="L566" s="1502"/>
      <c r="M566" s="1502"/>
      <c r="N566" s="924"/>
      <c r="O566" s="924"/>
      <c r="P566" s="924"/>
      <c r="Q566" s="924"/>
      <c r="R566" s="925"/>
      <c r="S566" s="903"/>
      <c r="T566" s="808"/>
      <c r="U566" s="903"/>
      <c r="V566" s="926"/>
      <c r="W566" s="926"/>
      <c r="X566" s="903"/>
      <c r="Y566" s="808"/>
      <c r="Z566" s="759"/>
      <c r="AA566" s="886"/>
      <c r="AB566" s="886"/>
      <c r="AC566" s="886"/>
      <c r="AD566" s="886"/>
      <c r="AE566" s="888"/>
      <c r="AF566" s="1126">
        <f>((TABULADOR!$D$67)*(GLOBAL!$Y566)/2)*2</f>
        <v>0</v>
      </c>
      <c r="AG566" s="886"/>
      <c r="AH566" s="886"/>
      <c r="AI566" s="886"/>
      <c r="AJ566" s="886"/>
      <c r="AK566" s="886"/>
      <c r="AL566" s="886"/>
      <c r="AM566" s="886"/>
      <c r="AN566" s="886"/>
      <c r="AO566" s="886"/>
      <c r="AP566" s="886"/>
      <c r="AQ566" s="886"/>
      <c r="AR566" s="886"/>
      <c r="AS566" s="886"/>
      <c r="AT566" s="886"/>
      <c r="AU566" s="886"/>
      <c r="AV566" s="886"/>
      <c r="AW566" s="886"/>
      <c r="AX566" s="886"/>
      <c r="AY566" s="886"/>
      <c r="AZ566" s="886"/>
      <c r="BA566" s="927"/>
      <c r="BD566" s="753">
        <f t="shared" si="326"/>
        <v>0</v>
      </c>
      <c r="BE566" s="753">
        <f t="shared" si="327"/>
        <v>0</v>
      </c>
      <c r="BF566" s="753">
        <f t="shared" si="328"/>
        <v>0</v>
      </c>
      <c r="BG566" s="753">
        <f t="shared" si="329"/>
        <v>0</v>
      </c>
      <c r="BH566" s="758">
        <f t="shared" si="330"/>
        <v>0</v>
      </c>
      <c r="BI566" s="753">
        <f t="shared" si="331"/>
        <v>0</v>
      </c>
      <c r="BJ566" s="753">
        <f t="shared" si="332"/>
        <v>0</v>
      </c>
      <c r="BK566" s="753">
        <f t="shared" si="333"/>
        <v>0</v>
      </c>
      <c r="BL566" s="753">
        <f t="shared" si="334"/>
        <v>0</v>
      </c>
      <c r="BM566" s="758">
        <f t="shared" si="335"/>
        <v>0</v>
      </c>
    </row>
    <row r="567" spans="2:65">
      <c r="B567" s="920"/>
      <c r="C567" s="1020"/>
      <c r="D567" s="920"/>
      <c r="E567" s="924"/>
      <c r="F567" s="924"/>
      <c r="G567" s="924"/>
      <c r="H567" s="924"/>
      <c r="I567" s="920"/>
      <c r="J567" s="924"/>
      <c r="K567" s="1500"/>
      <c r="L567" s="1502"/>
      <c r="M567" s="1502"/>
      <c r="N567" s="924"/>
      <c r="O567" s="924"/>
      <c r="P567" s="924"/>
      <c r="Q567" s="924"/>
      <c r="R567" s="925"/>
      <c r="S567" s="903"/>
      <c r="T567" s="808"/>
      <c r="U567" s="903"/>
      <c r="V567" s="926"/>
      <c r="W567" s="926"/>
      <c r="X567" s="903"/>
      <c r="Y567" s="808"/>
      <c r="Z567" s="759"/>
      <c r="AA567" s="886"/>
      <c r="AB567" s="886"/>
      <c r="AC567" s="886"/>
      <c r="AD567" s="886"/>
      <c r="AE567" s="888"/>
      <c r="AF567" s="1126">
        <f>((TABULADOR!$D$67)*(GLOBAL!$Y567)/2)*2</f>
        <v>0</v>
      </c>
      <c r="AG567" s="886"/>
      <c r="AH567" s="886"/>
      <c r="AI567" s="886"/>
      <c r="AJ567" s="886"/>
      <c r="AK567" s="886"/>
      <c r="AL567" s="886"/>
      <c r="AM567" s="886"/>
      <c r="AN567" s="886"/>
      <c r="AO567" s="886"/>
      <c r="AP567" s="886"/>
      <c r="AQ567" s="886"/>
      <c r="AR567" s="886"/>
      <c r="AS567" s="886"/>
      <c r="AT567" s="886"/>
      <c r="AU567" s="886"/>
      <c r="AV567" s="886"/>
      <c r="AW567" s="886"/>
      <c r="AX567" s="886"/>
      <c r="AY567" s="886"/>
      <c r="AZ567" s="886"/>
      <c r="BA567" s="927"/>
      <c r="BD567" s="753">
        <f t="shared" si="326"/>
        <v>0</v>
      </c>
      <c r="BE567" s="753">
        <f t="shared" si="327"/>
        <v>0</v>
      </c>
      <c r="BF567" s="753">
        <f t="shared" si="328"/>
        <v>0</v>
      </c>
      <c r="BG567" s="753">
        <f t="shared" si="329"/>
        <v>0</v>
      </c>
      <c r="BH567" s="758">
        <f t="shared" si="330"/>
        <v>0</v>
      </c>
      <c r="BI567" s="753">
        <f t="shared" si="331"/>
        <v>0</v>
      </c>
      <c r="BJ567" s="753">
        <f t="shared" si="332"/>
        <v>0</v>
      </c>
      <c r="BK567" s="753">
        <f t="shared" si="333"/>
        <v>0</v>
      </c>
      <c r="BL567" s="753">
        <f t="shared" si="334"/>
        <v>0</v>
      </c>
      <c r="BM567" s="758">
        <f t="shared" si="335"/>
        <v>0</v>
      </c>
    </row>
    <row r="568" spans="2:65">
      <c r="B568" s="920"/>
      <c r="C568" s="1499"/>
      <c r="D568" s="920"/>
      <c r="E568" s="924"/>
      <c r="F568" s="924"/>
      <c r="G568" s="924"/>
      <c r="H568" s="924"/>
      <c r="I568" s="920"/>
      <c r="J568" s="924"/>
      <c r="K568" s="1500"/>
      <c r="L568" s="1502"/>
      <c r="M568" s="1502"/>
      <c r="N568" s="924"/>
      <c r="O568" s="924"/>
      <c r="P568" s="924"/>
      <c r="Q568" s="924"/>
      <c r="R568" s="925"/>
      <c r="S568" s="903"/>
      <c r="T568" s="808"/>
      <c r="U568" s="903"/>
      <c r="V568" s="926"/>
      <c r="W568" s="926"/>
      <c r="X568" s="903"/>
      <c r="Y568" s="808"/>
      <c r="Z568" s="759"/>
      <c r="AA568" s="886"/>
      <c r="AB568" s="886"/>
      <c r="AC568" s="886"/>
      <c r="AD568" s="886"/>
      <c r="AE568" s="888"/>
      <c r="AF568" s="1126">
        <f>((TABULADOR!$D$67)*(GLOBAL!$Y568)/2)*2</f>
        <v>0</v>
      </c>
      <c r="AG568" s="886"/>
      <c r="AH568" s="886"/>
      <c r="AI568" s="886"/>
      <c r="AJ568" s="886"/>
      <c r="AK568" s="886"/>
      <c r="AL568" s="886"/>
      <c r="AM568" s="886"/>
      <c r="AN568" s="886"/>
      <c r="AO568" s="886"/>
      <c r="AP568" s="886"/>
      <c r="AQ568" s="886"/>
      <c r="AR568" s="886"/>
      <c r="AS568" s="886"/>
      <c r="AT568" s="886"/>
      <c r="AU568" s="886"/>
      <c r="AV568" s="886"/>
      <c r="AW568" s="886"/>
      <c r="AX568" s="886"/>
      <c r="AY568" s="886"/>
      <c r="AZ568" s="886"/>
      <c r="BA568" s="927"/>
      <c r="BD568" s="753">
        <f t="shared" si="326"/>
        <v>0</v>
      </c>
      <c r="BE568" s="753">
        <f t="shared" si="327"/>
        <v>0</v>
      </c>
      <c r="BF568" s="753">
        <f t="shared" si="328"/>
        <v>0</v>
      </c>
      <c r="BG568" s="753">
        <f t="shared" si="329"/>
        <v>0</v>
      </c>
      <c r="BH568" s="758">
        <f t="shared" si="330"/>
        <v>0</v>
      </c>
      <c r="BI568" s="753">
        <f t="shared" si="331"/>
        <v>0</v>
      </c>
      <c r="BJ568" s="753">
        <f t="shared" si="332"/>
        <v>0</v>
      </c>
      <c r="BK568" s="753">
        <f t="shared" si="333"/>
        <v>0</v>
      </c>
      <c r="BL568" s="753">
        <f t="shared" si="334"/>
        <v>0</v>
      </c>
      <c r="BM568" s="758">
        <f t="shared" si="335"/>
        <v>0</v>
      </c>
    </row>
    <row r="569" spans="2:65">
      <c r="B569" s="920"/>
      <c r="C569" s="1499"/>
      <c r="D569" s="920"/>
      <c r="E569" s="924"/>
      <c r="F569" s="924"/>
      <c r="G569" s="924"/>
      <c r="H569" s="924"/>
      <c r="I569" s="920"/>
      <c r="J569" s="924"/>
      <c r="K569" s="1500"/>
      <c r="L569" s="1502"/>
      <c r="M569" s="1502"/>
      <c r="N569" s="924"/>
      <c r="O569" s="924"/>
      <c r="P569" s="924"/>
      <c r="Q569" s="924"/>
      <c r="R569" s="925"/>
      <c r="S569" s="903"/>
      <c r="T569" s="808"/>
      <c r="U569" s="903"/>
      <c r="V569" s="926"/>
      <c r="W569" s="926"/>
      <c r="X569" s="903"/>
      <c r="Y569" s="808"/>
      <c r="Z569" s="759"/>
      <c r="AA569" s="886"/>
      <c r="AB569" s="886"/>
      <c r="AC569" s="886"/>
      <c r="AD569" s="886"/>
      <c r="AE569" s="888"/>
      <c r="AF569" s="1126">
        <f>((TABULADOR!$D$67)*(GLOBAL!$Y569)/2)*2</f>
        <v>0</v>
      </c>
      <c r="AG569" s="886"/>
      <c r="AH569" s="886"/>
      <c r="AI569" s="886"/>
      <c r="AJ569" s="886"/>
      <c r="AK569" s="886"/>
      <c r="AL569" s="886"/>
      <c r="AM569" s="886"/>
      <c r="AN569" s="886"/>
      <c r="AO569" s="886"/>
      <c r="AP569" s="886"/>
      <c r="AQ569" s="886"/>
      <c r="AR569" s="886"/>
      <c r="AS569" s="886"/>
      <c r="AT569" s="886"/>
      <c r="AU569" s="886"/>
      <c r="AV569" s="886"/>
      <c r="AW569" s="886"/>
      <c r="AX569" s="886"/>
      <c r="AY569" s="886"/>
      <c r="AZ569" s="886"/>
      <c r="BA569" s="927"/>
      <c r="BD569" s="753">
        <f t="shared" si="326"/>
        <v>0</v>
      </c>
      <c r="BE569" s="753">
        <f t="shared" si="327"/>
        <v>0</v>
      </c>
      <c r="BF569" s="753">
        <f t="shared" si="328"/>
        <v>0</v>
      </c>
      <c r="BG569" s="753">
        <f t="shared" si="329"/>
        <v>0</v>
      </c>
      <c r="BH569" s="758">
        <f t="shared" si="330"/>
        <v>0</v>
      </c>
      <c r="BI569" s="753">
        <f t="shared" si="331"/>
        <v>0</v>
      </c>
      <c r="BJ569" s="753">
        <f t="shared" si="332"/>
        <v>0</v>
      </c>
      <c r="BK569" s="753">
        <f t="shared" si="333"/>
        <v>0</v>
      </c>
      <c r="BL569" s="753">
        <f t="shared" si="334"/>
        <v>0</v>
      </c>
      <c r="BM569" s="758">
        <f t="shared" si="335"/>
        <v>0</v>
      </c>
    </row>
    <row r="570" spans="2:65">
      <c r="B570" s="920"/>
      <c r="C570" s="1499"/>
      <c r="D570" s="920"/>
      <c r="E570" s="924"/>
      <c r="F570" s="924"/>
      <c r="G570" s="924"/>
      <c r="H570" s="924"/>
      <c r="I570" s="920"/>
      <c r="J570" s="924"/>
      <c r="K570" s="1500"/>
      <c r="L570" s="1502"/>
      <c r="M570" s="1502"/>
      <c r="N570" s="924"/>
      <c r="O570" s="924"/>
      <c r="P570" s="924"/>
      <c r="Q570" s="924"/>
      <c r="R570" s="925"/>
      <c r="S570" s="903"/>
      <c r="T570" s="808"/>
      <c r="U570" s="903"/>
      <c r="V570" s="926"/>
      <c r="W570" s="926"/>
      <c r="X570" s="903"/>
      <c r="Y570" s="808"/>
      <c r="Z570" s="759"/>
      <c r="AA570" s="886"/>
      <c r="AB570" s="886"/>
      <c r="AC570" s="886"/>
      <c r="AD570" s="886"/>
      <c r="AE570" s="888"/>
      <c r="AF570" s="1126">
        <f>((TABULADOR!$D$67)*(GLOBAL!$Y570)/2)*2</f>
        <v>0</v>
      </c>
      <c r="AG570" s="886"/>
      <c r="AH570" s="886"/>
      <c r="AI570" s="886"/>
      <c r="AJ570" s="886"/>
      <c r="AK570" s="886"/>
      <c r="AL570" s="886"/>
      <c r="AM570" s="886"/>
      <c r="AN570" s="886"/>
      <c r="AO570" s="886"/>
      <c r="AP570" s="886"/>
      <c r="AQ570" s="886"/>
      <c r="AR570" s="886"/>
      <c r="AS570" s="886"/>
      <c r="AT570" s="886"/>
      <c r="AU570" s="886"/>
      <c r="AV570" s="886"/>
      <c r="AW570" s="886"/>
      <c r="AX570" s="886"/>
      <c r="AY570" s="886"/>
      <c r="AZ570" s="886"/>
      <c r="BA570" s="927"/>
      <c r="BD570" s="753">
        <f t="shared" si="326"/>
        <v>0</v>
      </c>
      <c r="BE570" s="753">
        <f t="shared" si="327"/>
        <v>0</v>
      </c>
      <c r="BF570" s="753">
        <f t="shared" si="328"/>
        <v>0</v>
      </c>
      <c r="BG570" s="753">
        <f t="shared" si="329"/>
        <v>0</v>
      </c>
      <c r="BH570" s="758">
        <f t="shared" si="330"/>
        <v>0</v>
      </c>
      <c r="BI570" s="753">
        <f t="shared" si="331"/>
        <v>0</v>
      </c>
      <c r="BJ570" s="753">
        <f t="shared" si="332"/>
        <v>0</v>
      </c>
      <c r="BK570" s="753">
        <f t="shared" si="333"/>
        <v>0</v>
      </c>
      <c r="BL570" s="753">
        <f t="shared" si="334"/>
        <v>0</v>
      </c>
      <c r="BM570" s="758">
        <f t="shared" si="335"/>
        <v>0</v>
      </c>
    </row>
    <row r="571" spans="2:65">
      <c r="B571" s="920"/>
      <c r="C571" s="1499"/>
      <c r="D571" s="920"/>
      <c r="E571" s="924"/>
      <c r="F571" s="924"/>
      <c r="G571" s="924"/>
      <c r="H571" s="924"/>
      <c r="I571" s="920"/>
      <c r="J571" s="924"/>
      <c r="K571" s="1500"/>
      <c r="L571" s="1502"/>
      <c r="M571" s="1502"/>
      <c r="N571" s="924"/>
      <c r="O571" s="924"/>
      <c r="P571" s="924"/>
      <c r="Q571" s="924"/>
      <c r="R571" s="925"/>
      <c r="S571" s="903"/>
      <c r="T571" s="808"/>
      <c r="U571" s="903"/>
      <c r="V571" s="926"/>
      <c r="W571" s="926"/>
      <c r="X571" s="903"/>
      <c r="Y571" s="808"/>
      <c r="Z571" s="759"/>
      <c r="AA571" s="886"/>
      <c r="AB571" s="886"/>
      <c r="AC571" s="886"/>
      <c r="AD571" s="886"/>
      <c r="AE571" s="888"/>
      <c r="AF571" s="1126">
        <f>((TABULADOR!$D$67)*(GLOBAL!$Y571)/2)*2</f>
        <v>0</v>
      </c>
      <c r="AG571" s="886"/>
      <c r="AH571" s="886"/>
      <c r="AI571" s="886"/>
      <c r="AJ571" s="886"/>
      <c r="AK571" s="886"/>
      <c r="AL571" s="886"/>
      <c r="AM571" s="886"/>
      <c r="AN571" s="886"/>
      <c r="AO571" s="886"/>
      <c r="AP571" s="886"/>
      <c r="AQ571" s="886"/>
      <c r="AR571" s="886"/>
      <c r="AS571" s="886"/>
      <c r="AT571" s="886"/>
      <c r="AU571" s="886"/>
      <c r="AV571" s="886"/>
      <c r="AW571" s="886"/>
      <c r="AX571" s="886"/>
      <c r="AY571" s="886"/>
      <c r="AZ571" s="886"/>
      <c r="BA571" s="927"/>
      <c r="BD571" s="753">
        <f t="shared" si="326"/>
        <v>0</v>
      </c>
      <c r="BE571" s="753">
        <f t="shared" si="327"/>
        <v>0</v>
      </c>
      <c r="BF571" s="753">
        <f t="shared" si="328"/>
        <v>0</v>
      </c>
      <c r="BG571" s="753">
        <f t="shared" si="329"/>
        <v>0</v>
      </c>
      <c r="BH571" s="758">
        <f t="shared" si="330"/>
        <v>0</v>
      </c>
      <c r="BI571" s="753">
        <f t="shared" si="331"/>
        <v>0</v>
      </c>
      <c r="BJ571" s="753">
        <f t="shared" si="332"/>
        <v>0</v>
      </c>
      <c r="BK571" s="753">
        <f t="shared" si="333"/>
        <v>0</v>
      </c>
      <c r="BL571" s="753">
        <f t="shared" si="334"/>
        <v>0</v>
      </c>
      <c r="BM571" s="758">
        <f t="shared" si="335"/>
        <v>0</v>
      </c>
    </row>
    <row r="572" spans="2:65">
      <c r="B572" s="920"/>
      <c r="C572" s="1499"/>
      <c r="D572" s="920"/>
      <c r="E572" s="924"/>
      <c r="F572" s="924"/>
      <c r="G572" s="924"/>
      <c r="H572" s="924"/>
      <c r="I572" s="920"/>
      <c r="J572" s="924"/>
      <c r="K572" s="1500"/>
      <c r="L572" s="1502"/>
      <c r="M572" s="1502"/>
      <c r="N572" s="924"/>
      <c r="O572" s="924"/>
      <c r="P572" s="924"/>
      <c r="Q572" s="924"/>
      <c r="R572" s="925"/>
      <c r="S572" s="903"/>
      <c r="T572" s="808"/>
      <c r="U572" s="903"/>
      <c r="V572" s="926"/>
      <c r="W572" s="926"/>
      <c r="X572" s="903"/>
      <c r="Y572" s="808"/>
      <c r="Z572" s="759"/>
      <c r="AA572" s="886"/>
      <c r="AB572" s="886"/>
      <c r="AC572" s="886"/>
      <c r="AD572" s="886"/>
      <c r="AE572" s="888"/>
      <c r="AF572" s="1126">
        <f>((TABULADOR!$D$67)*(GLOBAL!$Y572)/2)*2</f>
        <v>0</v>
      </c>
      <c r="AG572" s="886"/>
      <c r="AH572" s="886"/>
      <c r="AI572" s="886"/>
      <c r="AJ572" s="886"/>
      <c r="AK572" s="886"/>
      <c r="AL572" s="886"/>
      <c r="AM572" s="886"/>
      <c r="AN572" s="886"/>
      <c r="AO572" s="886"/>
      <c r="AP572" s="886"/>
      <c r="AQ572" s="886"/>
      <c r="AR572" s="886"/>
      <c r="AS572" s="886"/>
      <c r="AT572" s="886"/>
      <c r="AU572" s="886"/>
      <c r="AV572" s="886"/>
      <c r="AW572" s="886"/>
      <c r="AX572" s="886"/>
      <c r="AY572" s="886"/>
      <c r="AZ572" s="886"/>
      <c r="BA572" s="927"/>
      <c r="BD572" s="753">
        <f t="shared" si="326"/>
        <v>0</v>
      </c>
      <c r="BE572" s="753">
        <f t="shared" si="327"/>
        <v>0</v>
      </c>
      <c r="BF572" s="753">
        <f t="shared" si="328"/>
        <v>0</v>
      </c>
      <c r="BG572" s="753">
        <f t="shared" si="329"/>
        <v>0</v>
      </c>
      <c r="BH572" s="758">
        <f t="shared" si="330"/>
        <v>0</v>
      </c>
      <c r="BI572" s="753">
        <f t="shared" si="331"/>
        <v>0</v>
      </c>
      <c r="BJ572" s="753">
        <f t="shared" si="332"/>
        <v>0</v>
      </c>
      <c r="BK572" s="753">
        <f t="shared" si="333"/>
        <v>0</v>
      </c>
      <c r="BL572" s="753">
        <f t="shared" si="334"/>
        <v>0</v>
      </c>
      <c r="BM572" s="758">
        <f t="shared" si="335"/>
        <v>0</v>
      </c>
    </row>
    <row r="573" spans="2:65">
      <c r="B573" s="920"/>
      <c r="C573" s="1499"/>
      <c r="D573" s="920"/>
      <c r="E573" s="924"/>
      <c r="F573" s="924"/>
      <c r="G573" s="924"/>
      <c r="H573" s="924"/>
      <c r="I573" s="920"/>
      <c r="J573" s="924"/>
      <c r="K573" s="1500"/>
      <c r="L573" s="1502"/>
      <c r="M573" s="1502"/>
      <c r="N573" s="924"/>
      <c r="O573" s="924"/>
      <c r="P573" s="924"/>
      <c r="Q573" s="924"/>
      <c r="R573" s="925"/>
      <c r="S573" s="903"/>
      <c r="T573" s="808"/>
      <c r="U573" s="903"/>
      <c r="V573" s="926"/>
      <c r="W573" s="926"/>
      <c r="X573" s="903"/>
      <c r="Y573" s="808"/>
      <c r="Z573" s="759"/>
      <c r="AA573" s="886"/>
      <c r="AB573" s="886"/>
      <c r="AC573" s="886"/>
      <c r="AD573" s="886"/>
      <c r="AE573" s="888"/>
      <c r="AF573" s="1126">
        <f>((TABULADOR!$D$67)*(GLOBAL!$Y573)/2)*2</f>
        <v>0</v>
      </c>
      <c r="AG573" s="886"/>
      <c r="AH573" s="886"/>
      <c r="AI573" s="886"/>
      <c r="AJ573" s="886"/>
      <c r="AK573" s="886"/>
      <c r="AL573" s="886"/>
      <c r="AM573" s="886"/>
      <c r="AN573" s="886"/>
      <c r="AO573" s="886"/>
      <c r="AP573" s="886"/>
      <c r="AQ573" s="886"/>
      <c r="AR573" s="886"/>
      <c r="AS573" s="886"/>
      <c r="AT573" s="886"/>
      <c r="AU573" s="886"/>
      <c r="AV573" s="886"/>
      <c r="AW573" s="886"/>
      <c r="AX573" s="886"/>
      <c r="AY573" s="886"/>
      <c r="AZ573" s="886"/>
      <c r="BA573" s="927"/>
      <c r="BD573" s="753">
        <f t="shared" si="326"/>
        <v>0</v>
      </c>
      <c r="BE573" s="753">
        <f t="shared" si="327"/>
        <v>0</v>
      </c>
      <c r="BF573" s="753">
        <f t="shared" si="328"/>
        <v>0</v>
      </c>
      <c r="BG573" s="753">
        <f t="shared" si="329"/>
        <v>0</v>
      </c>
      <c r="BH573" s="758">
        <f t="shared" si="330"/>
        <v>0</v>
      </c>
      <c r="BI573" s="753">
        <f t="shared" si="331"/>
        <v>0</v>
      </c>
      <c r="BJ573" s="753">
        <f t="shared" si="332"/>
        <v>0</v>
      </c>
      <c r="BK573" s="753">
        <f t="shared" si="333"/>
        <v>0</v>
      </c>
      <c r="BL573" s="753">
        <f t="shared" si="334"/>
        <v>0</v>
      </c>
      <c r="BM573" s="758">
        <f t="shared" si="335"/>
        <v>0</v>
      </c>
    </row>
    <row r="574" spans="2:65">
      <c r="B574" s="920"/>
      <c r="C574" s="1020"/>
      <c r="D574" s="920"/>
      <c r="E574" s="924"/>
      <c r="F574" s="924"/>
      <c r="G574" s="924"/>
      <c r="H574" s="924"/>
      <c r="I574" s="920"/>
      <c r="J574" s="924"/>
      <c r="K574" s="1500"/>
      <c r="L574" s="1502"/>
      <c r="M574" s="1502"/>
      <c r="N574" s="924"/>
      <c r="O574" s="924"/>
      <c r="P574" s="924"/>
      <c r="Q574" s="924"/>
      <c r="R574" s="925"/>
      <c r="S574" s="903"/>
      <c r="T574" s="808"/>
      <c r="U574" s="903"/>
      <c r="V574" s="926"/>
      <c r="W574" s="926"/>
      <c r="X574" s="903"/>
      <c r="Y574" s="808"/>
      <c r="Z574" s="759"/>
      <c r="AA574" s="886"/>
      <c r="AB574" s="886"/>
      <c r="AC574" s="886"/>
      <c r="AD574" s="886"/>
      <c r="AE574" s="888"/>
      <c r="AF574" s="1126">
        <f>((TABULADOR!$D$67)*(GLOBAL!$Y574)/2)*2</f>
        <v>0</v>
      </c>
      <c r="AG574" s="886"/>
      <c r="AH574" s="886"/>
      <c r="AI574" s="886"/>
      <c r="AJ574" s="886"/>
      <c r="AK574" s="886"/>
      <c r="AL574" s="886"/>
      <c r="AM574" s="886"/>
      <c r="AN574" s="886"/>
      <c r="AO574" s="886"/>
      <c r="AP574" s="886"/>
      <c r="AQ574" s="886"/>
      <c r="AR574" s="886"/>
      <c r="AS574" s="886"/>
      <c r="AT574" s="886"/>
      <c r="AU574" s="886"/>
      <c r="AV574" s="886"/>
      <c r="AW574" s="886"/>
      <c r="AX574" s="886"/>
      <c r="AY574" s="886"/>
      <c r="AZ574" s="886"/>
      <c r="BA574" s="927"/>
      <c r="BD574" s="753">
        <f t="shared" si="326"/>
        <v>0</v>
      </c>
      <c r="BE574" s="753">
        <f t="shared" si="327"/>
        <v>0</v>
      </c>
      <c r="BF574" s="753">
        <f t="shared" si="328"/>
        <v>0</v>
      </c>
      <c r="BG574" s="753">
        <f t="shared" si="329"/>
        <v>0</v>
      </c>
      <c r="BH574" s="758">
        <f t="shared" si="330"/>
        <v>0</v>
      </c>
      <c r="BI574" s="753">
        <f t="shared" si="331"/>
        <v>0</v>
      </c>
      <c r="BJ574" s="753">
        <f t="shared" si="332"/>
        <v>0</v>
      </c>
      <c r="BK574" s="753">
        <f t="shared" si="333"/>
        <v>0</v>
      </c>
      <c r="BL574" s="753">
        <f t="shared" si="334"/>
        <v>0</v>
      </c>
      <c r="BM574" s="758">
        <f t="shared" si="335"/>
        <v>0</v>
      </c>
    </row>
    <row r="575" spans="2:65">
      <c r="B575" s="920"/>
      <c r="C575" s="1499"/>
      <c r="D575" s="920"/>
      <c r="E575" s="924"/>
      <c r="F575" s="924"/>
      <c r="G575" s="924"/>
      <c r="H575" s="924"/>
      <c r="I575" s="920"/>
      <c r="J575" s="924"/>
      <c r="K575" s="1500"/>
      <c r="L575" s="1502"/>
      <c r="M575" s="1502"/>
      <c r="N575" s="924"/>
      <c r="O575" s="924"/>
      <c r="P575" s="924"/>
      <c r="Q575" s="924"/>
      <c r="R575" s="925"/>
      <c r="S575" s="903"/>
      <c r="T575" s="808"/>
      <c r="U575" s="903"/>
      <c r="V575" s="926"/>
      <c r="W575" s="926"/>
      <c r="X575" s="903"/>
      <c r="Y575" s="808"/>
      <c r="Z575" s="759"/>
      <c r="AA575" s="886"/>
      <c r="AB575" s="886"/>
      <c r="AC575" s="886"/>
      <c r="AD575" s="886"/>
      <c r="AE575" s="888"/>
      <c r="AF575" s="1126">
        <f>((TABULADOR!$D$67)*(GLOBAL!$Y575)/2)*2</f>
        <v>0</v>
      </c>
      <c r="AG575" s="886"/>
      <c r="AH575" s="886"/>
      <c r="AI575" s="886"/>
      <c r="AJ575" s="886"/>
      <c r="AK575" s="886"/>
      <c r="AL575" s="886"/>
      <c r="AM575" s="886"/>
      <c r="AN575" s="886"/>
      <c r="AO575" s="886"/>
      <c r="AP575" s="886"/>
      <c r="AQ575" s="886"/>
      <c r="AR575" s="886"/>
      <c r="AS575" s="886"/>
      <c r="AT575" s="886"/>
      <c r="AU575" s="886"/>
      <c r="AV575" s="886"/>
      <c r="AW575" s="886"/>
      <c r="AX575" s="886"/>
      <c r="AY575" s="886"/>
      <c r="AZ575" s="886"/>
      <c r="BA575" s="927"/>
      <c r="BD575" s="753">
        <f t="shared" si="326"/>
        <v>0</v>
      </c>
      <c r="BE575" s="753">
        <f t="shared" si="327"/>
        <v>0</v>
      </c>
      <c r="BF575" s="753">
        <f t="shared" si="328"/>
        <v>0</v>
      </c>
      <c r="BG575" s="753">
        <f t="shared" si="329"/>
        <v>0</v>
      </c>
      <c r="BH575" s="758">
        <f t="shared" si="330"/>
        <v>0</v>
      </c>
      <c r="BI575" s="753">
        <f t="shared" si="331"/>
        <v>0</v>
      </c>
      <c r="BJ575" s="753">
        <f t="shared" si="332"/>
        <v>0</v>
      </c>
      <c r="BK575" s="753">
        <f t="shared" si="333"/>
        <v>0</v>
      </c>
      <c r="BL575" s="753">
        <f t="shared" si="334"/>
        <v>0</v>
      </c>
      <c r="BM575" s="758">
        <f t="shared" si="335"/>
        <v>0</v>
      </c>
    </row>
    <row r="576" spans="2:65">
      <c r="B576" s="920"/>
      <c r="C576" s="1499"/>
      <c r="D576" s="920"/>
      <c r="E576" s="924"/>
      <c r="F576" s="924"/>
      <c r="G576" s="924"/>
      <c r="H576" s="924"/>
      <c r="I576" s="920"/>
      <c r="J576" s="924"/>
      <c r="K576" s="1500"/>
      <c r="L576" s="1502"/>
      <c r="M576" s="1502"/>
      <c r="N576" s="924"/>
      <c r="O576" s="924"/>
      <c r="P576" s="924"/>
      <c r="Q576" s="924"/>
      <c r="R576" s="925"/>
      <c r="S576" s="903"/>
      <c r="T576" s="808"/>
      <c r="U576" s="903"/>
      <c r="V576" s="926"/>
      <c r="W576" s="926"/>
      <c r="X576" s="903"/>
      <c r="Y576" s="808"/>
      <c r="Z576" s="759"/>
      <c r="AA576" s="886"/>
      <c r="AB576" s="886"/>
      <c r="AC576" s="886"/>
      <c r="AD576" s="886"/>
      <c r="AE576" s="888"/>
      <c r="AF576" s="1126">
        <f>((TABULADOR!$D$67)*(GLOBAL!$Y576)/2)*2</f>
        <v>0</v>
      </c>
      <c r="AG576" s="886"/>
      <c r="AH576" s="886"/>
      <c r="AI576" s="886"/>
      <c r="AJ576" s="886"/>
      <c r="AK576" s="886"/>
      <c r="AL576" s="886"/>
      <c r="AM576" s="886"/>
      <c r="AN576" s="886"/>
      <c r="AO576" s="886"/>
      <c r="AP576" s="886"/>
      <c r="AQ576" s="886"/>
      <c r="AR576" s="886"/>
      <c r="AS576" s="886"/>
      <c r="AT576" s="886"/>
      <c r="AU576" s="886"/>
      <c r="AV576" s="886"/>
      <c r="AW576" s="886"/>
      <c r="AX576" s="886"/>
      <c r="AY576" s="886"/>
      <c r="AZ576" s="886"/>
      <c r="BA576" s="927"/>
      <c r="BD576" s="753">
        <f t="shared" si="326"/>
        <v>0</v>
      </c>
      <c r="BE576" s="753">
        <f t="shared" si="327"/>
        <v>0</v>
      </c>
      <c r="BF576" s="753">
        <f t="shared" si="328"/>
        <v>0</v>
      </c>
      <c r="BG576" s="753">
        <f t="shared" si="329"/>
        <v>0</v>
      </c>
      <c r="BH576" s="758">
        <f t="shared" si="330"/>
        <v>0</v>
      </c>
      <c r="BI576" s="753">
        <f t="shared" si="331"/>
        <v>0</v>
      </c>
      <c r="BJ576" s="753">
        <f t="shared" si="332"/>
        <v>0</v>
      </c>
      <c r="BK576" s="753">
        <f t="shared" si="333"/>
        <v>0</v>
      </c>
      <c r="BL576" s="753">
        <f t="shared" si="334"/>
        <v>0</v>
      </c>
      <c r="BM576" s="758">
        <f t="shared" si="335"/>
        <v>0</v>
      </c>
    </row>
    <row r="577" spans="2:65">
      <c r="B577" s="920"/>
      <c r="C577" s="1020"/>
      <c r="D577" s="920"/>
      <c r="E577" s="924"/>
      <c r="F577" s="924"/>
      <c r="G577" s="924"/>
      <c r="H577" s="924"/>
      <c r="I577" s="920"/>
      <c r="J577" s="924"/>
      <c r="K577" s="1500"/>
      <c r="L577" s="1502"/>
      <c r="M577" s="1502"/>
      <c r="N577" s="924"/>
      <c r="O577" s="924"/>
      <c r="P577" s="924"/>
      <c r="Q577" s="924"/>
      <c r="R577" s="925"/>
      <c r="S577" s="903"/>
      <c r="T577" s="808"/>
      <c r="U577" s="903"/>
      <c r="V577" s="926"/>
      <c r="W577" s="926"/>
      <c r="X577" s="903"/>
      <c r="Y577" s="808"/>
      <c r="Z577" s="759"/>
      <c r="AA577" s="886"/>
      <c r="AB577" s="886"/>
      <c r="AC577" s="886"/>
      <c r="AD577" s="886"/>
      <c r="AE577" s="888"/>
      <c r="AF577" s="1126">
        <f>((TABULADOR!$D$67)*(GLOBAL!$Y577)/2)*2</f>
        <v>0</v>
      </c>
      <c r="AG577" s="886"/>
      <c r="AH577" s="886"/>
      <c r="AI577" s="886"/>
      <c r="AJ577" s="886"/>
      <c r="AK577" s="886"/>
      <c r="AL577" s="886"/>
      <c r="AM577" s="886"/>
      <c r="AN577" s="886"/>
      <c r="AO577" s="886"/>
      <c r="AP577" s="886"/>
      <c r="AQ577" s="886"/>
      <c r="AR577" s="886"/>
      <c r="AS577" s="886"/>
      <c r="AT577" s="886"/>
      <c r="AU577" s="886"/>
      <c r="AV577" s="886"/>
      <c r="AW577" s="886"/>
      <c r="AX577" s="886"/>
      <c r="AY577" s="886"/>
      <c r="AZ577" s="886"/>
      <c r="BA577" s="927"/>
      <c r="BD577" s="753">
        <f t="shared" si="326"/>
        <v>0</v>
      </c>
      <c r="BE577" s="753">
        <f t="shared" si="327"/>
        <v>0</v>
      </c>
      <c r="BF577" s="753">
        <f t="shared" si="328"/>
        <v>0</v>
      </c>
      <c r="BG577" s="753">
        <f t="shared" si="329"/>
        <v>0</v>
      </c>
      <c r="BH577" s="758">
        <f t="shared" si="330"/>
        <v>0</v>
      </c>
      <c r="BI577" s="753">
        <f t="shared" si="331"/>
        <v>0</v>
      </c>
      <c r="BJ577" s="753">
        <f t="shared" si="332"/>
        <v>0</v>
      </c>
      <c r="BK577" s="753">
        <f t="shared" si="333"/>
        <v>0</v>
      </c>
      <c r="BL577" s="753">
        <f t="shared" si="334"/>
        <v>0</v>
      </c>
      <c r="BM577" s="758">
        <f t="shared" si="335"/>
        <v>0</v>
      </c>
    </row>
    <row r="578" spans="2:65">
      <c r="B578" s="920"/>
      <c r="C578" s="1020"/>
      <c r="D578" s="920"/>
      <c r="E578" s="924"/>
      <c r="F578" s="924"/>
      <c r="G578" s="924"/>
      <c r="H578" s="924"/>
      <c r="I578" s="920"/>
      <c r="J578" s="924"/>
      <c r="K578" s="1500"/>
      <c r="L578" s="1502"/>
      <c r="M578" s="1502"/>
      <c r="N578" s="924"/>
      <c r="O578" s="924"/>
      <c r="P578" s="924"/>
      <c r="Q578" s="924"/>
      <c r="R578" s="925"/>
      <c r="S578" s="903"/>
      <c r="T578" s="808"/>
      <c r="U578" s="903"/>
      <c r="V578" s="926"/>
      <c r="W578" s="926"/>
      <c r="X578" s="903"/>
      <c r="Y578" s="808"/>
      <c r="Z578" s="759"/>
      <c r="AA578" s="886"/>
      <c r="AB578" s="886"/>
      <c r="AC578" s="886"/>
      <c r="AD578" s="886"/>
      <c r="AE578" s="888"/>
      <c r="AF578" s="1126">
        <f>((TABULADOR!$D$67)*(GLOBAL!$Y578)/2)*2</f>
        <v>0</v>
      </c>
      <c r="AG578" s="886"/>
      <c r="AH578" s="886"/>
      <c r="AI578" s="886"/>
      <c r="AJ578" s="886"/>
      <c r="AK578" s="886"/>
      <c r="AL578" s="886"/>
      <c r="AM578" s="886"/>
      <c r="AN578" s="886"/>
      <c r="AO578" s="886"/>
      <c r="AP578" s="886"/>
      <c r="AQ578" s="886"/>
      <c r="AR578" s="886"/>
      <c r="AS578" s="886"/>
      <c r="AT578" s="886"/>
      <c r="AU578" s="886"/>
      <c r="AV578" s="886"/>
      <c r="AW578" s="886"/>
      <c r="AX578" s="886"/>
      <c r="AY578" s="886"/>
      <c r="AZ578" s="886"/>
      <c r="BA578" s="927"/>
      <c r="BD578" s="753">
        <f t="shared" si="326"/>
        <v>0</v>
      </c>
      <c r="BE578" s="753">
        <f t="shared" si="327"/>
        <v>0</v>
      </c>
      <c r="BF578" s="753">
        <f t="shared" si="328"/>
        <v>0</v>
      </c>
      <c r="BG578" s="753">
        <f t="shared" si="329"/>
        <v>0</v>
      </c>
      <c r="BH578" s="758">
        <f t="shared" si="330"/>
        <v>0</v>
      </c>
      <c r="BI578" s="753">
        <f t="shared" si="331"/>
        <v>0</v>
      </c>
      <c r="BJ578" s="753">
        <f t="shared" si="332"/>
        <v>0</v>
      </c>
      <c r="BK578" s="753">
        <f t="shared" si="333"/>
        <v>0</v>
      </c>
      <c r="BL578" s="753">
        <f t="shared" si="334"/>
        <v>0</v>
      </c>
      <c r="BM578" s="758">
        <f t="shared" si="335"/>
        <v>0</v>
      </c>
    </row>
    <row r="579" spans="2:65">
      <c r="B579" s="920"/>
      <c r="C579" s="1499"/>
      <c r="D579" s="920"/>
      <c r="E579" s="924"/>
      <c r="F579" s="924"/>
      <c r="G579" s="924"/>
      <c r="H579" s="924"/>
      <c r="I579" s="920"/>
      <c r="J579" s="924"/>
      <c r="K579" s="1500"/>
      <c r="L579" s="1502"/>
      <c r="M579" s="1502"/>
      <c r="N579" s="924"/>
      <c r="O579" s="924"/>
      <c r="P579" s="924"/>
      <c r="Q579" s="924"/>
      <c r="R579" s="925"/>
      <c r="S579" s="903"/>
      <c r="T579" s="808"/>
      <c r="U579" s="903"/>
      <c r="V579" s="926"/>
      <c r="W579" s="926"/>
      <c r="X579" s="903"/>
      <c r="Y579" s="808"/>
      <c r="Z579" s="759"/>
      <c r="AA579" s="886"/>
      <c r="AB579" s="886"/>
      <c r="AC579" s="886"/>
      <c r="AD579" s="886"/>
      <c r="AE579" s="888"/>
      <c r="AF579" s="1126">
        <f>((TABULADOR!$D$67)*(GLOBAL!$Y579)/2)*2</f>
        <v>0</v>
      </c>
      <c r="AG579" s="886"/>
      <c r="AH579" s="886"/>
      <c r="AI579" s="886"/>
      <c r="AJ579" s="886"/>
      <c r="AK579" s="886"/>
      <c r="AL579" s="886"/>
      <c r="AM579" s="886"/>
      <c r="AN579" s="886"/>
      <c r="AO579" s="886"/>
      <c r="AP579" s="886"/>
      <c r="AQ579" s="886"/>
      <c r="AR579" s="886"/>
      <c r="AS579" s="886"/>
      <c r="AT579" s="886"/>
      <c r="AU579" s="886"/>
      <c r="AV579" s="886"/>
      <c r="AW579" s="886"/>
      <c r="AX579" s="886"/>
      <c r="AY579" s="886"/>
      <c r="AZ579" s="886"/>
      <c r="BA579" s="927"/>
      <c r="BD579" s="753">
        <f t="shared" si="326"/>
        <v>0</v>
      </c>
      <c r="BE579" s="753">
        <f t="shared" si="327"/>
        <v>0</v>
      </c>
      <c r="BF579" s="753">
        <f t="shared" si="328"/>
        <v>0</v>
      </c>
      <c r="BG579" s="753">
        <f t="shared" si="329"/>
        <v>0</v>
      </c>
      <c r="BH579" s="758">
        <f t="shared" si="330"/>
        <v>0</v>
      </c>
      <c r="BI579" s="753">
        <f t="shared" si="331"/>
        <v>0</v>
      </c>
      <c r="BJ579" s="753">
        <f t="shared" si="332"/>
        <v>0</v>
      </c>
      <c r="BK579" s="753">
        <f t="shared" si="333"/>
        <v>0</v>
      </c>
      <c r="BL579" s="753">
        <f t="shared" si="334"/>
        <v>0</v>
      </c>
      <c r="BM579" s="758">
        <f t="shared" si="335"/>
        <v>0</v>
      </c>
    </row>
    <row r="580" spans="2:65">
      <c r="B580" s="920"/>
      <c r="C580" s="1499"/>
      <c r="D580" s="920"/>
      <c r="E580" s="924"/>
      <c r="F580" s="924"/>
      <c r="G580" s="924"/>
      <c r="H580" s="924"/>
      <c r="I580" s="920"/>
      <c r="J580" s="924"/>
      <c r="K580" s="1500"/>
      <c r="L580" s="1502"/>
      <c r="M580" s="1502"/>
      <c r="N580" s="924"/>
      <c r="O580" s="924"/>
      <c r="P580" s="924"/>
      <c r="Q580" s="924"/>
      <c r="R580" s="925"/>
      <c r="S580" s="903"/>
      <c r="T580" s="808"/>
      <c r="U580" s="903"/>
      <c r="V580" s="926"/>
      <c r="W580" s="926"/>
      <c r="X580" s="903"/>
      <c r="Y580" s="808"/>
      <c r="Z580" s="759"/>
      <c r="AA580" s="886"/>
      <c r="AB580" s="886"/>
      <c r="AC580" s="886"/>
      <c r="AD580" s="886"/>
      <c r="AE580" s="888"/>
      <c r="AF580" s="1126">
        <f>((TABULADOR!$D$67)*(GLOBAL!$Y580)/2)*2</f>
        <v>0</v>
      </c>
      <c r="AG580" s="886"/>
      <c r="AH580" s="886"/>
      <c r="AI580" s="886"/>
      <c r="AJ580" s="886"/>
      <c r="AK580" s="886"/>
      <c r="AL580" s="886"/>
      <c r="AM580" s="886"/>
      <c r="AN580" s="886"/>
      <c r="AO580" s="886"/>
      <c r="AP580" s="886"/>
      <c r="AQ580" s="886"/>
      <c r="AR580" s="886"/>
      <c r="AS580" s="886"/>
      <c r="AT580" s="886"/>
      <c r="AU580" s="886"/>
      <c r="AV580" s="886"/>
      <c r="AW580" s="886"/>
      <c r="AX580" s="886"/>
      <c r="AY580" s="886"/>
      <c r="AZ580" s="886"/>
      <c r="BA580" s="927"/>
      <c r="BD580" s="753">
        <f t="shared" si="326"/>
        <v>0</v>
      </c>
      <c r="BE580" s="753">
        <f t="shared" si="327"/>
        <v>0</v>
      </c>
      <c r="BF580" s="753">
        <f t="shared" si="328"/>
        <v>0</v>
      </c>
      <c r="BG580" s="753">
        <f t="shared" si="329"/>
        <v>0</v>
      </c>
      <c r="BH580" s="758">
        <f t="shared" si="330"/>
        <v>0</v>
      </c>
      <c r="BI580" s="753">
        <f t="shared" si="331"/>
        <v>0</v>
      </c>
      <c r="BJ580" s="753">
        <f t="shared" si="332"/>
        <v>0</v>
      </c>
      <c r="BK580" s="753">
        <f t="shared" si="333"/>
        <v>0</v>
      </c>
      <c r="BL580" s="753">
        <f t="shared" si="334"/>
        <v>0</v>
      </c>
      <c r="BM580" s="758">
        <f t="shared" si="335"/>
        <v>0</v>
      </c>
    </row>
    <row r="581" spans="2:65">
      <c r="B581" s="920"/>
      <c r="C581" s="1499"/>
      <c r="D581" s="920"/>
      <c r="E581" s="924"/>
      <c r="F581" s="924"/>
      <c r="G581" s="924"/>
      <c r="H581" s="924"/>
      <c r="I581" s="920"/>
      <c r="J581" s="924"/>
      <c r="K581" s="1500"/>
      <c r="L581" s="1502"/>
      <c r="M581" s="1502"/>
      <c r="N581" s="924"/>
      <c r="O581" s="924"/>
      <c r="P581" s="924"/>
      <c r="Q581" s="924"/>
      <c r="R581" s="925"/>
      <c r="S581" s="903"/>
      <c r="T581" s="808"/>
      <c r="U581" s="903"/>
      <c r="V581" s="926"/>
      <c r="W581" s="926"/>
      <c r="X581" s="903"/>
      <c r="Y581" s="808"/>
      <c r="Z581" s="759"/>
      <c r="AA581" s="886"/>
      <c r="AB581" s="886"/>
      <c r="AC581" s="886"/>
      <c r="AD581" s="886"/>
      <c r="AE581" s="888"/>
      <c r="AF581" s="1126">
        <f>((TABULADOR!$D$67)*(GLOBAL!$Y581)/2)*2</f>
        <v>0</v>
      </c>
      <c r="AG581" s="886"/>
      <c r="AH581" s="886"/>
      <c r="AI581" s="886"/>
      <c r="AJ581" s="886"/>
      <c r="AK581" s="886"/>
      <c r="AL581" s="886"/>
      <c r="AM581" s="886"/>
      <c r="AN581" s="886"/>
      <c r="AO581" s="886"/>
      <c r="AP581" s="886"/>
      <c r="AQ581" s="886"/>
      <c r="AR581" s="886"/>
      <c r="AS581" s="886"/>
      <c r="AT581" s="886"/>
      <c r="AU581" s="886"/>
      <c r="AV581" s="886"/>
      <c r="AW581" s="886"/>
      <c r="AX581" s="886"/>
      <c r="AY581" s="886"/>
      <c r="AZ581" s="886"/>
      <c r="BA581" s="927"/>
      <c r="BD581" s="753">
        <f t="shared" si="326"/>
        <v>0</v>
      </c>
      <c r="BE581" s="753">
        <f t="shared" si="327"/>
        <v>0</v>
      </c>
      <c r="BF581" s="753">
        <f t="shared" si="328"/>
        <v>0</v>
      </c>
      <c r="BG581" s="753">
        <f t="shared" si="329"/>
        <v>0</v>
      </c>
      <c r="BH581" s="758">
        <f t="shared" si="330"/>
        <v>0</v>
      </c>
      <c r="BI581" s="753">
        <f t="shared" si="331"/>
        <v>0</v>
      </c>
      <c r="BJ581" s="753">
        <f t="shared" si="332"/>
        <v>0</v>
      </c>
      <c r="BK581" s="753">
        <f t="shared" si="333"/>
        <v>0</v>
      </c>
      <c r="BL581" s="753">
        <f t="shared" si="334"/>
        <v>0</v>
      </c>
      <c r="BM581" s="758">
        <f t="shared" si="335"/>
        <v>0</v>
      </c>
    </row>
    <row r="582" spans="2:65">
      <c r="B582" s="920"/>
      <c r="C582" s="1020"/>
      <c r="D582" s="920"/>
      <c r="E582" s="924"/>
      <c r="F582" s="924"/>
      <c r="G582" s="924"/>
      <c r="H582" s="924"/>
      <c r="I582" s="920"/>
      <c r="J582" s="924"/>
      <c r="K582" s="1500"/>
      <c r="L582" s="1502"/>
      <c r="M582" s="1502"/>
      <c r="N582" s="924"/>
      <c r="O582" s="924"/>
      <c r="P582" s="924"/>
      <c r="Q582" s="924"/>
      <c r="R582" s="925"/>
      <c r="S582" s="903"/>
      <c r="T582" s="808"/>
      <c r="U582" s="903"/>
      <c r="V582" s="926"/>
      <c r="W582" s="926"/>
      <c r="X582" s="903"/>
      <c r="Y582" s="808"/>
      <c r="Z582" s="759"/>
      <c r="AA582" s="886"/>
      <c r="AB582" s="886"/>
      <c r="AC582" s="886"/>
      <c r="AD582" s="886"/>
      <c r="AE582" s="888"/>
      <c r="AF582" s="1126">
        <f>((TABULADOR!$D$67)*(GLOBAL!$Y582)/2)*2</f>
        <v>0</v>
      </c>
      <c r="AG582" s="886"/>
      <c r="AH582" s="886"/>
      <c r="AI582" s="886"/>
      <c r="AJ582" s="886"/>
      <c r="AK582" s="886"/>
      <c r="AL582" s="886"/>
      <c r="AM582" s="886"/>
      <c r="AN582" s="886"/>
      <c r="AO582" s="886"/>
      <c r="AP582" s="886"/>
      <c r="AQ582" s="886"/>
      <c r="AR582" s="886"/>
      <c r="AS582" s="886"/>
      <c r="AT582" s="886"/>
      <c r="AU582" s="886"/>
      <c r="AV582" s="886"/>
      <c r="AW582" s="886"/>
      <c r="AX582" s="886"/>
      <c r="AY582" s="886"/>
      <c r="AZ582" s="886"/>
      <c r="BA582" s="927"/>
      <c r="BD582" s="753">
        <f t="shared" si="326"/>
        <v>0</v>
      </c>
      <c r="BE582" s="753">
        <f t="shared" si="327"/>
        <v>0</v>
      </c>
      <c r="BF582" s="753">
        <f t="shared" si="328"/>
        <v>0</v>
      </c>
      <c r="BG582" s="753">
        <f t="shared" si="329"/>
        <v>0</v>
      </c>
      <c r="BH582" s="758">
        <f t="shared" si="330"/>
        <v>0</v>
      </c>
      <c r="BI582" s="753">
        <f t="shared" si="331"/>
        <v>0</v>
      </c>
      <c r="BJ582" s="753">
        <f t="shared" si="332"/>
        <v>0</v>
      </c>
      <c r="BK582" s="753">
        <f t="shared" si="333"/>
        <v>0</v>
      </c>
      <c r="BL582" s="753">
        <f t="shared" si="334"/>
        <v>0</v>
      </c>
      <c r="BM582" s="758">
        <f t="shared" si="335"/>
        <v>0</v>
      </c>
    </row>
    <row r="583" spans="2:65">
      <c r="B583" s="920"/>
      <c r="C583" s="1499"/>
      <c r="D583" s="920"/>
      <c r="E583" s="924"/>
      <c r="F583" s="924"/>
      <c r="G583" s="924"/>
      <c r="H583" s="924"/>
      <c r="I583" s="920"/>
      <c r="J583" s="924"/>
      <c r="K583" s="1500"/>
      <c r="L583" s="1502"/>
      <c r="M583" s="1502"/>
      <c r="N583" s="924"/>
      <c r="O583" s="924"/>
      <c r="P583" s="924"/>
      <c r="Q583" s="924"/>
      <c r="R583" s="925"/>
      <c r="S583" s="903"/>
      <c r="T583" s="808"/>
      <c r="U583" s="903"/>
      <c r="V583" s="926"/>
      <c r="W583" s="926"/>
      <c r="X583" s="903"/>
      <c r="Y583" s="808"/>
      <c r="Z583" s="759"/>
      <c r="AA583" s="886"/>
      <c r="AB583" s="886"/>
      <c r="AC583" s="886"/>
      <c r="AD583" s="886"/>
      <c r="AE583" s="888"/>
      <c r="AF583" s="1126">
        <f>((TABULADOR!$D$67)*(GLOBAL!$Y583)/2)*2</f>
        <v>0</v>
      </c>
      <c r="AG583" s="886"/>
      <c r="AH583" s="886"/>
      <c r="AI583" s="886"/>
      <c r="AJ583" s="886"/>
      <c r="AK583" s="886"/>
      <c r="AL583" s="886"/>
      <c r="AM583" s="886"/>
      <c r="AN583" s="886"/>
      <c r="AO583" s="886"/>
      <c r="AP583" s="886"/>
      <c r="AQ583" s="886"/>
      <c r="AR583" s="886"/>
      <c r="AS583" s="886"/>
      <c r="AT583" s="886"/>
      <c r="AU583" s="886"/>
      <c r="AV583" s="886"/>
      <c r="AW583" s="886"/>
      <c r="AX583" s="886"/>
      <c r="AY583" s="886"/>
      <c r="AZ583" s="886"/>
      <c r="BA583" s="927"/>
      <c r="BD583" s="753">
        <f t="shared" si="326"/>
        <v>0</v>
      </c>
      <c r="BE583" s="753">
        <f t="shared" si="327"/>
        <v>0</v>
      </c>
      <c r="BF583" s="753">
        <f t="shared" si="328"/>
        <v>0</v>
      </c>
      <c r="BG583" s="753">
        <f t="shared" si="329"/>
        <v>0</v>
      </c>
      <c r="BH583" s="758">
        <f t="shared" si="330"/>
        <v>0</v>
      </c>
      <c r="BI583" s="753">
        <f t="shared" si="331"/>
        <v>0</v>
      </c>
      <c r="BJ583" s="753">
        <f t="shared" si="332"/>
        <v>0</v>
      </c>
      <c r="BK583" s="753">
        <f t="shared" si="333"/>
        <v>0</v>
      </c>
      <c r="BL583" s="753">
        <f t="shared" si="334"/>
        <v>0</v>
      </c>
      <c r="BM583" s="758">
        <f t="shared" si="335"/>
        <v>0</v>
      </c>
    </row>
    <row r="584" spans="2:65">
      <c r="B584" s="920"/>
      <c r="C584" s="1499"/>
      <c r="D584" s="920"/>
      <c r="E584" s="924"/>
      <c r="F584" s="924"/>
      <c r="G584" s="924"/>
      <c r="H584" s="924"/>
      <c r="I584" s="920"/>
      <c r="J584" s="924"/>
      <c r="K584" s="1500"/>
      <c r="L584" s="1502"/>
      <c r="M584" s="1502"/>
      <c r="N584" s="924"/>
      <c r="O584" s="924"/>
      <c r="P584" s="924"/>
      <c r="Q584" s="924"/>
      <c r="R584" s="925"/>
      <c r="S584" s="903"/>
      <c r="T584" s="808"/>
      <c r="U584" s="903"/>
      <c r="V584" s="926"/>
      <c r="W584" s="926"/>
      <c r="X584" s="903"/>
      <c r="Y584" s="808"/>
      <c r="Z584" s="759"/>
      <c r="AA584" s="886"/>
      <c r="AB584" s="886"/>
      <c r="AC584" s="886"/>
      <c r="AD584" s="886"/>
      <c r="AE584" s="888"/>
      <c r="AF584" s="1126">
        <f>((TABULADOR!$D$67)*(GLOBAL!$Y584)/2)*2</f>
        <v>0</v>
      </c>
      <c r="AG584" s="886"/>
      <c r="AH584" s="886"/>
      <c r="AI584" s="886"/>
      <c r="AJ584" s="886"/>
      <c r="AK584" s="886"/>
      <c r="AL584" s="886"/>
      <c r="AM584" s="886"/>
      <c r="AN584" s="886"/>
      <c r="AO584" s="886"/>
      <c r="AP584" s="886"/>
      <c r="AQ584" s="886"/>
      <c r="AR584" s="886"/>
      <c r="AS584" s="886"/>
      <c r="AT584" s="886"/>
      <c r="AU584" s="886"/>
      <c r="AV584" s="886"/>
      <c r="AW584" s="886"/>
      <c r="AX584" s="886"/>
      <c r="AY584" s="886"/>
      <c r="AZ584" s="886"/>
      <c r="BA584" s="927"/>
      <c r="BD584" s="753">
        <f t="shared" si="326"/>
        <v>0</v>
      </c>
      <c r="BE584" s="753">
        <f t="shared" si="327"/>
        <v>0</v>
      </c>
      <c r="BF584" s="753">
        <f t="shared" si="328"/>
        <v>0</v>
      </c>
      <c r="BG584" s="753">
        <f t="shared" si="329"/>
        <v>0</v>
      </c>
      <c r="BH584" s="758">
        <f t="shared" si="330"/>
        <v>0</v>
      </c>
      <c r="BI584" s="753">
        <f t="shared" si="331"/>
        <v>0</v>
      </c>
      <c r="BJ584" s="753">
        <f t="shared" si="332"/>
        <v>0</v>
      </c>
      <c r="BK584" s="753">
        <f t="shared" si="333"/>
        <v>0</v>
      </c>
      <c r="BL584" s="753">
        <f t="shared" si="334"/>
        <v>0</v>
      </c>
      <c r="BM584" s="758">
        <f t="shared" si="335"/>
        <v>0</v>
      </c>
    </row>
    <row r="585" spans="2:65">
      <c r="B585" s="920"/>
      <c r="C585" s="1020"/>
      <c r="D585" s="920"/>
      <c r="E585" s="924"/>
      <c r="F585" s="924"/>
      <c r="G585" s="924"/>
      <c r="H585" s="924"/>
      <c r="I585" s="920"/>
      <c r="J585" s="924"/>
      <c r="K585" s="1500"/>
      <c r="L585" s="1502"/>
      <c r="M585" s="1502"/>
      <c r="N585" s="924"/>
      <c r="O585" s="924"/>
      <c r="P585" s="924"/>
      <c r="Q585" s="924"/>
      <c r="R585" s="925"/>
      <c r="S585" s="903"/>
      <c r="T585" s="808"/>
      <c r="U585" s="903"/>
      <c r="V585" s="926"/>
      <c r="W585" s="926"/>
      <c r="X585" s="903"/>
      <c r="Y585" s="808"/>
      <c r="Z585" s="759"/>
      <c r="AA585" s="886"/>
      <c r="AB585" s="886"/>
      <c r="AC585" s="886"/>
      <c r="AD585" s="886"/>
      <c r="AE585" s="888"/>
      <c r="AF585" s="1126">
        <f>((TABULADOR!$D$67)*(GLOBAL!$Y585)/2)*2</f>
        <v>0</v>
      </c>
      <c r="AG585" s="886"/>
      <c r="AH585" s="886"/>
      <c r="AI585" s="886"/>
      <c r="AJ585" s="886"/>
      <c r="AK585" s="886"/>
      <c r="AL585" s="886"/>
      <c r="AM585" s="886"/>
      <c r="AN585" s="886"/>
      <c r="AO585" s="886"/>
      <c r="AP585" s="886"/>
      <c r="AQ585" s="886"/>
      <c r="AR585" s="886"/>
      <c r="AS585" s="886"/>
      <c r="AT585" s="886"/>
      <c r="AU585" s="886"/>
      <c r="AV585" s="886"/>
      <c r="AW585" s="886"/>
      <c r="AX585" s="886"/>
      <c r="AY585" s="886"/>
      <c r="AZ585" s="886"/>
      <c r="BA585" s="927"/>
      <c r="BD585" s="753">
        <f t="shared" si="326"/>
        <v>0</v>
      </c>
      <c r="BE585" s="753">
        <f t="shared" si="327"/>
        <v>0</v>
      </c>
      <c r="BF585" s="753">
        <f t="shared" si="328"/>
        <v>0</v>
      </c>
      <c r="BG585" s="753">
        <f t="shared" si="329"/>
        <v>0</v>
      </c>
      <c r="BH585" s="758">
        <f t="shared" si="330"/>
        <v>0</v>
      </c>
      <c r="BI585" s="753">
        <f t="shared" si="331"/>
        <v>0</v>
      </c>
      <c r="BJ585" s="753">
        <f t="shared" si="332"/>
        <v>0</v>
      </c>
      <c r="BK585" s="753">
        <f t="shared" si="333"/>
        <v>0</v>
      </c>
      <c r="BL585" s="753">
        <f t="shared" si="334"/>
        <v>0</v>
      </c>
      <c r="BM585" s="758">
        <f t="shared" si="335"/>
        <v>0</v>
      </c>
    </row>
    <row r="586" spans="2:65">
      <c r="B586" s="920"/>
      <c r="C586" s="1499"/>
      <c r="D586" s="920"/>
      <c r="E586" s="924"/>
      <c r="F586" s="924"/>
      <c r="G586" s="924"/>
      <c r="H586" s="924"/>
      <c r="I586" s="920"/>
      <c r="J586" s="924"/>
      <c r="K586" s="1500"/>
      <c r="L586" s="1502"/>
      <c r="M586" s="1502"/>
      <c r="N586" s="924"/>
      <c r="O586" s="924"/>
      <c r="P586" s="924"/>
      <c r="Q586" s="924"/>
      <c r="R586" s="925"/>
      <c r="S586" s="903"/>
      <c r="T586" s="808"/>
      <c r="U586" s="903"/>
      <c r="V586" s="926"/>
      <c r="W586" s="926"/>
      <c r="X586" s="903"/>
      <c r="Y586" s="808"/>
      <c r="Z586" s="759"/>
      <c r="AA586" s="886"/>
      <c r="AB586" s="886"/>
      <c r="AC586" s="886"/>
      <c r="AD586" s="886"/>
      <c r="AE586" s="888"/>
      <c r="AF586" s="1126">
        <f>((TABULADOR!$D$67)*(GLOBAL!$Y586)/2)*2</f>
        <v>0</v>
      </c>
      <c r="AG586" s="886"/>
      <c r="AH586" s="886"/>
      <c r="AI586" s="886"/>
      <c r="AJ586" s="886"/>
      <c r="AK586" s="886"/>
      <c r="AL586" s="886"/>
      <c r="AM586" s="886"/>
      <c r="AN586" s="886"/>
      <c r="AO586" s="886"/>
      <c r="AP586" s="886"/>
      <c r="AQ586" s="886"/>
      <c r="AR586" s="886"/>
      <c r="AS586" s="886"/>
      <c r="AT586" s="886"/>
      <c r="AU586" s="886"/>
      <c r="AV586" s="886"/>
      <c r="AW586" s="886"/>
      <c r="AX586" s="886"/>
      <c r="AY586" s="886"/>
      <c r="AZ586" s="886"/>
      <c r="BA586" s="927"/>
      <c r="BD586" s="753">
        <f t="shared" si="326"/>
        <v>0</v>
      </c>
      <c r="BE586" s="753">
        <f t="shared" si="327"/>
        <v>0</v>
      </c>
      <c r="BF586" s="753">
        <f t="shared" si="328"/>
        <v>0</v>
      </c>
      <c r="BG586" s="753">
        <f t="shared" si="329"/>
        <v>0</v>
      </c>
      <c r="BH586" s="758">
        <f t="shared" si="330"/>
        <v>0</v>
      </c>
      <c r="BI586" s="753">
        <f t="shared" si="331"/>
        <v>0</v>
      </c>
      <c r="BJ586" s="753">
        <f t="shared" si="332"/>
        <v>0</v>
      </c>
      <c r="BK586" s="753">
        <f t="shared" si="333"/>
        <v>0</v>
      </c>
      <c r="BL586" s="753">
        <f t="shared" si="334"/>
        <v>0</v>
      </c>
      <c r="BM586" s="758">
        <f t="shared" si="335"/>
        <v>0</v>
      </c>
    </row>
    <row r="587" spans="2:65">
      <c r="B587" s="920"/>
      <c r="C587" s="1499"/>
      <c r="D587" s="920"/>
      <c r="E587" s="924"/>
      <c r="F587" s="924"/>
      <c r="G587" s="924"/>
      <c r="H587" s="924"/>
      <c r="I587" s="920"/>
      <c r="J587" s="924"/>
      <c r="K587" s="1500"/>
      <c r="L587" s="1502"/>
      <c r="M587" s="1502"/>
      <c r="N587" s="924"/>
      <c r="O587" s="924"/>
      <c r="P587" s="924"/>
      <c r="Q587" s="924"/>
      <c r="R587" s="925"/>
      <c r="S587" s="903"/>
      <c r="T587" s="808"/>
      <c r="U587" s="903"/>
      <c r="V587" s="926"/>
      <c r="W587" s="926"/>
      <c r="X587" s="903"/>
      <c r="Y587" s="808"/>
      <c r="Z587" s="759"/>
      <c r="AA587" s="886"/>
      <c r="AB587" s="886"/>
      <c r="AC587" s="886"/>
      <c r="AD587" s="886"/>
      <c r="AE587" s="888"/>
      <c r="AF587" s="1126">
        <f>((TABULADOR!$D$67)*(GLOBAL!$Y587)/2)*2</f>
        <v>0</v>
      </c>
      <c r="AG587" s="886"/>
      <c r="AH587" s="886"/>
      <c r="AI587" s="886"/>
      <c r="AJ587" s="886"/>
      <c r="AK587" s="886"/>
      <c r="AL587" s="886"/>
      <c r="AM587" s="886"/>
      <c r="AN587" s="886"/>
      <c r="AO587" s="886"/>
      <c r="AP587" s="886"/>
      <c r="AQ587" s="886"/>
      <c r="AR587" s="886"/>
      <c r="AS587" s="886"/>
      <c r="AT587" s="886"/>
      <c r="AU587" s="886"/>
      <c r="AV587" s="886"/>
      <c r="AW587" s="886"/>
      <c r="AX587" s="886"/>
      <c r="AY587" s="886"/>
      <c r="AZ587" s="886"/>
      <c r="BA587" s="927"/>
      <c r="BD587" s="753">
        <f t="shared" si="326"/>
        <v>0</v>
      </c>
      <c r="BE587" s="753">
        <f t="shared" si="327"/>
        <v>0</v>
      </c>
      <c r="BF587" s="753">
        <f t="shared" si="328"/>
        <v>0</v>
      </c>
      <c r="BG587" s="753">
        <f t="shared" si="329"/>
        <v>0</v>
      </c>
      <c r="BH587" s="758">
        <f t="shared" si="330"/>
        <v>0</v>
      </c>
      <c r="BI587" s="753">
        <f t="shared" si="331"/>
        <v>0</v>
      </c>
      <c r="BJ587" s="753">
        <f t="shared" si="332"/>
        <v>0</v>
      </c>
      <c r="BK587" s="753">
        <f t="shared" si="333"/>
        <v>0</v>
      </c>
      <c r="BL587" s="753">
        <f t="shared" si="334"/>
        <v>0</v>
      </c>
      <c r="BM587" s="758">
        <f t="shared" si="335"/>
        <v>0</v>
      </c>
    </row>
    <row r="588" spans="2:65">
      <c r="B588" s="920"/>
      <c r="C588" s="1499"/>
      <c r="D588" s="920"/>
      <c r="E588" s="924"/>
      <c r="F588" s="924"/>
      <c r="G588" s="924"/>
      <c r="H588" s="924"/>
      <c r="I588" s="920"/>
      <c r="J588" s="924"/>
      <c r="K588" s="1500"/>
      <c r="L588" s="1502"/>
      <c r="M588" s="1502"/>
      <c r="N588" s="924"/>
      <c r="O588" s="924"/>
      <c r="P588" s="924"/>
      <c r="Q588" s="924"/>
      <c r="R588" s="925"/>
      <c r="S588" s="903"/>
      <c r="T588" s="808"/>
      <c r="U588" s="903"/>
      <c r="V588" s="926"/>
      <c r="W588" s="926"/>
      <c r="X588" s="903"/>
      <c r="Y588" s="808"/>
      <c r="Z588" s="759"/>
      <c r="AA588" s="886"/>
      <c r="AB588" s="886"/>
      <c r="AC588" s="886"/>
      <c r="AD588" s="886"/>
      <c r="AE588" s="888"/>
      <c r="AF588" s="1126">
        <f>((TABULADOR!$D$67)*(GLOBAL!$Y588)/2)*2</f>
        <v>0</v>
      </c>
      <c r="AG588" s="886"/>
      <c r="AH588" s="886"/>
      <c r="AI588" s="886"/>
      <c r="AJ588" s="886"/>
      <c r="AK588" s="886"/>
      <c r="AL588" s="886"/>
      <c r="AM588" s="886"/>
      <c r="AN588" s="886"/>
      <c r="AO588" s="886"/>
      <c r="AP588" s="886"/>
      <c r="AQ588" s="886"/>
      <c r="AR588" s="886"/>
      <c r="AS588" s="886"/>
      <c r="AT588" s="886"/>
      <c r="AU588" s="886"/>
      <c r="AV588" s="886"/>
      <c r="AW588" s="886"/>
      <c r="AX588" s="886"/>
      <c r="AY588" s="886"/>
      <c r="AZ588" s="886"/>
      <c r="BA588" s="927"/>
      <c r="BD588" s="753">
        <f t="shared" si="326"/>
        <v>0</v>
      </c>
      <c r="BE588" s="753">
        <f t="shared" si="327"/>
        <v>0</v>
      </c>
      <c r="BF588" s="753">
        <f t="shared" si="328"/>
        <v>0</v>
      </c>
      <c r="BG588" s="753">
        <f t="shared" si="329"/>
        <v>0</v>
      </c>
      <c r="BH588" s="758">
        <f t="shared" si="330"/>
        <v>0</v>
      </c>
      <c r="BI588" s="753">
        <f t="shared" si="331"/>
        <v>0</v>
      </c>
      <c r="BJ588" s="753">
        <f t="shared" si="332"/>
        <v>0</v>
      </c>
      <c r="BK588" s="753">
        <f t="shared" si="333"/>
        <v>0</v>
      </c>
      <c r="BL588" s="753">
        <f t="shared" si="334"/>
        <v>0</v>
      </c>
      <c r="BM588" s="758">
        <f t="shared" si="335"/>
        <v>0</v>
      </c>
    </row>
    <row r="589" spans="2:65">
      <c r="B589" s="920"/>
      <c r="C589" s="1499"/>
      <c r="D589" s="920"/>
      <c r="E589" s="924"/>
      <c r="F589" s="924"/>
      <c r="G589" s="924"/>
      <c r="H589" s="924"/>
      <c r="I589" s="920"/>
      <c r="J589" s="924"/>
      <c r="K589" s="1500"/>
      <c r="L589" s="1502"/>
      <c r="M589" s="1502"/>
      <c r="N589" s="924"/>
      <c r="O589" s="924"/>
      <c r="P589" s="924"/>
      <c r="Q589" s="924"/>
      <c r="R589" s="925"/>
      <c r="S589" s="903"/>
      <c r="T589" s="808"/>
      <c r="U589" s="903"/>
      <c r="V589" s="926"/>
      <c r="W589" s="926"/>
      <c r="X589" s="903"/>
      <c r="Y589" s="808"/>
      <c r="Z589" s="759"/>
      <c r="AA589" s="886"/>
      <c r="AB589" s="886"/>
      <c r="AC589" s="886"/>
      <c r="AD589" s="886"/>
      <c r="AE589" s="888"/>
      <c r="AF589" s="1126">
        <f>((TABULADOR!$D$67)*(GLOBAL!$Y589)/2)*2</f>
        <v>0</v>
      </c>
      <c r="AG589" s="886"/>
      <c r="AH589" s="886"/>
      <c r="AI589" s="886"/>
      <c r="AJ589" s="886"/>
      <c r="AK589" s="886"/>
      <c r="AL589" s="886"/>
      <c r="AM589" s="886"/>
      <c r="AN589" s="886"/>
      <c r="AO589" s="886"/>
      <c r="AP589" s="886"/>
      <c r="AQ589" s="886"/>
      <c r="AR589" s="886"/>
      <c r="AS589" s="886"/>
      <c r="AT589" s="886"/>
      <c r="AU589" s="886"/>
      <c r="AV589" s="886"/>
      <c r="AW589" s="886"/>
      <c r="AX589" s="886"/>
      <c r="AY589" s="886"/>
      <c r="AZ589" s="886"/>
      <c r="BA589" s="927"/>
      <c r="BD589" s="753">
        <f t="shared" si="326"/>
        <v>0</v>
      </c>
      <c r="BE589" s="753">
        <f t="shared" si="327"/>
        <v>0</v>
      </c>
      <c r="BF589" s="753">
        <f t="shared" si="328"/>
        <v>0</v>
      </c>
      <c r="BG589" s="753">
        <f t="shared" si="329"/>
        <v>0</v>
      </c>
      <c r="BH589" s="758">
        <f t="shared" si="330"/>
        <v>0</v>
      </c>
      <c r="BI589" s="753">
        <f t="shared" si="331"/>
        <v>0</v>
      </c>
      <c r="BJ589" s="753">
        <f t="shared" si="332"/>
        <v>0</v>
      </c>
      <c r="BK589" s="753">
        <f t="shared" si="333"/>
        <v>0</v>
      </c>
      <c r="BL589" s="753">
        <f t="shared" si="334"/>
        <v>0</v>
      </c>
      <c r="BM589" s="758">
        <f t="shared" si="335"/>
        <v>0</v>
      </c>
    </row>
    <row r="590" spans="2:65">
      <c r="B590" s="920"/>
      <c r="C590" s="1499"/>
      <c r="D590" s="920"/>
      <c r="E590" s="924"/>
      <c r="F590" s="924"/>
      <c r="G590" s="924"/>
      <c r="H590" s="924"/>
      <c r="I590" s="920"/>
      <c r="J590" s="924"/>
      <c r="K590" s="1500"/>
      <c r="L590" s="1502"/>
      <c r="M590" s="1502"/>
      <c r="N590" s="924"/>
      <c r="O590" s="924"/>
      <c r="P590" s="924"/>
      <c r="Q590" s="924"/>
      <c r="R590" s="925"/>
      <c r="S590" s="903"/>
      <c r="T590" s="808"/>
      <c r="U590" s="903"/>
      <c r="V590" s="926"/>
      <c r="W590" s="926"/>
      <c r="X590" s="903"/>
      <c r="Y590" s="808"/>
      <c r="Z590" s="759"/>
      <c r="AA590" s="886"/>
      <c r="AB590" s="886"/>
      <c r="AC590" s="886"/>
      <c r="AD590" s="886"/>
      <c r="AE590" s="888"/>
      <c r="AF590" s="1126">
        <f>((TABULADOR!$D$67)*(GLOBAL!$Y590)/2)*2</f>
        <v>0</v>
      </c>
      <c r="AG590" s="886"/>
      <c r="AH590" s="886"/>
      <c r="AI590" s="886"/>
      <c r="AJ590" s="886"/>
      <c r="AK590" s="886"/>
      <c r="AL590" s="886"/>
      <c r="AM590" s="886"/>
      <c r="AN590" s="886"/>
      <c r="AO590" s="886"/>
      <c r="AP590" s="886"/>
      <c r="AQ590" s="886"/>
      <c r="AR590" s="886"/>
      <c r="AS590" s="886"/>
      <c r="AT590" s="886"/>
      <c r="AU590" s="886"/>
      <c r="AV590" s="886"/>
      <c r="AW590" s="886"/>
      <c r="AX590" s="886"/>
      <c r="AY590" s="886"/>
      <c r="AZ590" s="886"/>
      <c r="BA590" s="927"/>
      <c r="BD590" s="753">
        <f t="shared" si="326"/>
        <v>0</v>
      </c>
      <c r="BE590" s="753">
        <f t="shared" si="327"/>
        <v>0</v>
      </c>
      <c r="BF590" s="753">
        <f t="shared" si="328"/>
        <v>0</v>
      </c>
      <c r="BG590" s="753">
        <f t="shared" si="329"/>
        <v>0</v>
      </c>
      <c r="BH590" s="758">
        <f t="shared" si="330"/>
        <v>0</v>
      </c>
      <c r="BI590" s="753">
        <f t="shared" si="331"/>
        <v>0</v>
      </c>
      <c r="BJ590" s="753">
        <f t="shared" si="332"/>
        <v>0</v>
      </c>
      <c r="BK590" s="753">
        <f t="shared" si="333"/>
        <v>0</v>
      </c>
      <c r="BL590" s="753">
        <f t="shared" si="334"/>
        <v>0</v>
      </c>
      <c r="BM590" s="758">
        <f t="shared" si="335"/>
        <v>0</v>
      </c>
    </row>
    <row r="591" spans="2:65">
      <c r="B591" s="920"/>
      <c r="C591" s="1499"/>
      <c r="D591" s="920"/>
      <c r="E591" s="924"/>
      <c r="F591" s="924"/>
      <c r="G591" s="924"/>
      <c r="H591" s="924"/>
      <c r="I591" s="920"/>
      <c r="J591" s="924"/>
      <c r="K591" s="1500"/>
      <c r="L591" s="1502"/>
      <c r="M591" s="1502"/>
      <c r="N591" s="924"/>
      <c r="O591" s="924"/>
      <c r="P591" s="924"/>
      <c r="Q591" s="924"/>
      <c r="R591" s="925"/>
      <c r="S591" s="903"/>
      <c r="T591" s="808"/>
      <c r="U591" s="903"/>
      <c r="V591" s="926"/>
      <c r="W591" s="926"/>
      <c r="X591" s="903"/>
      <c r="Y591" s="808"/>
      <c r="Z591" s="759"/>
      <c r="AA591" s="886"/>
      <c r="AB591" s="886"/>
      <c r="AC591" s="886"/>
      <c r="AD591" s="886"/>
      <c r="AE591" s="888"/>
      <c r="AF591" s="1126">
        <f>((TABULADOR!$D$67)*(GLOBAL!$Y591)/2)*2</f>
        <v>0</v>
      </c>
      <c r="AG591" s="886"/>
      <c r="AH591" s="886"/>
      <c r="AI591" s="886"/>
      <c r="AJ591" s="886"/>
      <c r="AK591" s="886"/>
      <c r="AL591" s="886"/>
      <c r="AM591" s="886"/>
      <c r="AN591" s="886"/>
      <c r="AO591" s="886"/>
      <c r="AP591" s="886"/>
      <c r="AQ591" s="886"/>
      <c r="AR591" s="886"/>
      <c r="AS591" s="886"/>
      <c r="AT591" s="886"/>
      <c r="AU591" s="886"/>
      <c r="AV591" s="886"/>
      <c r="AW591" s="886"/>
      <c r="AX591" s="886"/>
      <c r="AY591" s="886"/>
      <c r="AZ591" s="886"/>
      <c r="BA591" s="927"/>
      <c r="BD591" s="753">
        <f t="shared" si="326"/>
        <v>0</v>
      </c>
      <c r="BE591" s="753">
        <f t="shared" si="327"/>
        <v>0</v>
      </c>
      <c r="BF591" s="753">
        <f t="shared" si="328"/>
        <v>0</v>
      </c>
      <c r="BG591" s="753">
        <f t="shared" si="329"/>
        <v>0</v>
      </c>
      <c r="BH591" s="758">
        <f t="shared" si="330"/>
        <v>0</v>
      </c>
      <c r="BI591" s="753">
        <f t="shared" si="331"/>
        <v>0</v>
      </c>
      <c r="BJ591" s="753">
        <f t="shared" si="332"/>
        <v>0</v>
      </c>
      <c r="BK591" s="753">
        <f t="shared" si="333"/>
        <v>0</v>
      </c>
      <c r="BL591" s="753">
        <f t="shared" si="334"/>
        <v>0</v>
      </c>
      <c r="BM591" s="758">
        <f t="shared" si="335"/>
        <v>0</v>
      </c>
    </row>
    <row r="592" spans="2:65">
      <c r="B592" s="920"/>
      <c r="C592" s="1499"/>
      <c r="D592" s="920"/>
      <c r="E592" s="924"/>
      <c r="F592" s="924"/>
      <c r="G592" s="924"/>
      <c r="H592" s="924"/>
      <c r="I592" s="920"/>
      <c r="J592" s="924"/>
      <c r="K592" s="1500"/>
      <c r="L592" s="1502"/>
      <c r="M592" s="1502"/>
      <c r="N592" s="924"/>
      <c r="O592" s="924"/>
      <c r="P592" s="924"/>
      <c r="Q592" s="924"/>
      <c r="R592" s="925"/>
      <c r="S592" s="903"/>
      <c r="T592" s="808"/>
      <c r="U592" s="903"/>
      <c r="V592" s="926"/>
      <c r="W592" s="926"/>
      <c r="X592" s="903"/>
      <c r="Y592" s="808"/>
      <c r="Z592" s="759"/>
      <c r="AA592" s="886"/>
      <c r="AB592" s="886"/>
      <c r="AC592" s="886"/>
      <c r="AD592" s="886"/>
      <c r="AE592" s="888"/>
      <c r="AF592" s="1126">
        <f>((TABULADOR!$D$67)*(GLOBAL!$Y592)/2)*2</f>
        <v>0</v>
      </c>
      <c r="AG592" s="886"/>
      <c r="AH592" s="886"/>
      <c r="AI592" s="886"/>
      <c r="AJ592" s="886"/>
      <c r="AK592" s="886"/>
      <c r="AL592" s="886"/>
      <c r="AM592" s="886"/>
      <c r="AN592" s="886"/>
      <c r="AO592" s="886"/>
      <c r="AP592" s="886"/>
      <c r="AQ592" s="886"/>
      <c r="AR592" s="886"/>
      <c r="AS592" s="886"/>
      <c r="AT592" s="886"/>
      <c r="AU592" s="886"/>
      <c r="AV592" s="886"/>
      <c r="AW592" s="886"/>
      <c r="AX592" s="886"/>
      <c r="AY592" s="886"/>
      <c r="AZ592" s="886"/>
      <c r="BA592" s="927"/>
      <c r="BD592" s="753">
        <f t="shared" si="326"/>
        <v>0</v>
      </c>
      <c r="BE592" s="753">
        <f t="shared" si="327"/>
        <v>0</v>
      </c>
      <c r="BF592" s="753">
        <f t="shared" si="328"/>
        <v>0</v>
      </c>
      <c r="BG592" s="753">
        <f t="shared" si="329"/>
        <v>0</v>
      </c>
      <c r="BH592" s="758">
        <f t="shared" si="330"/>
        <v>0</v>
      </c>
      <c r="BI592" s="753">
        <f t="shared" si="331"/>
        <v>0</v>
      </c>
      <c r="BJ592" s="753">
        <f t="shared" si="332"/>
        <v>0</v>
      </c>
      <c r="BK592" s="753">
        <f t="shared" si="333"/>
        <v>0</v>
      </c>
      <c r="BL592" s="753">
        <f t="shared" si="334"/>
        <v>0</v>
      </c>
      <c r="BM592" s="758">
        <f t="shared" si="335"/>
        <v>0</v>
      </c>
    </row>
    <row r="593" spans="2:65">
      <c r="B593" s="920"/>
      <c r="C593" s="1499"/>
      <c r="D593" s="920"/>
      <c r="E593" s="924"/>
      <c r="F593" s="924"/>
      <c r="G593" s="924"/>
      <c r="H593" s="924"/>
      <c r="I593" s="920"/>
      <c r="J593" s="924"/>
      <c r="K593" s="1500"/>
      <c r="L593" s="1502"/>
      <c r="M593" s="1502"/>
      <c r="N593" s="924"/>
      <c r="O593" s="924"/>
      <c r="P593" s="924"/>
      <c r="Q593" s="924"/>
      <c r="R593" s="925"/>
      <c r="S593" s="903"/>
      <c r="T593" s="808"/>
      <c r="U593" s="903"/>
      <c r="V593" s="926"/>
      <c r="W593" s="926"/>
      <c r="X593" s="903"/>
      <c r="Y593" s="808"/>
      <c r="Z593" s="759"/>
      <c r="AA593" s="886"/>
      <c r="AB593" s="886"/>
      <c r="AC593" s="886"/>
      <c r="AD593" s="886"/>
      <c r="AE593" s="888"/>
      <c r="AF593" s="1126">
        <f>((TABULADOR!$D$67)*(GLOBAL!$Y593)/2)*2</f>
        <v>0</v>
      </c>
      <c r="AG593" s="886"/>
      <c r="AH593" s="886"/>
      <c r="AI593" s="886"/>
      <c r="AJ593" s="886"/>
      <c r="AK593" s="886"/>
      <c r="AL593" s="886"/>
      <c r="AM593" s="886"/>
      <c r="AN593" s="886"/>
      <c r="AO593" s="886"/>
      <c r="AP593" s="886"/>
      <c r="AQ593" s="886"/>
      <c r="AR593" s="886"/>
      <c r="AS593" s="886"/>
      <c r="AT593" s="886"/>
      <c r="AU593" s="886"/>
      <c r="AV593" s="886"/>
      <c r="AW593" s="886"/>
      <c r="AX593" s="886"/>
      <c r="AY593" s="886"/>
      <c r="AZ593" s="886"/>
      <c r="BA593" s="927"/>
      <c r="BD593" s="753">
        <f t="shared" si="326"/>
        <v>0</v>
      </c>
      <c r="BE593" s="753">
        <f t="shared" si="327"/>
        <v>0</v>
      </c>
      <c r="BF593" s="753">
        <f t="shared" si="328"/>
        <v>0</v>
      </c>
      <c r="BG593" s="753">
        <f t="shared" si="329"/>
        <v>0</v>
      </c>
      <c r="BH593" s="758">
        <f t="shared" si="330"/>
        <v>0</v>
      </c>
      <c r="BI593" s="753">
        <f t="shared" si="331"/>
        <v>0</v>
      </c>
      <c r="BJ593" s="753">
        <f t="shared" si="332"/>
        <v>0</v>
      </c>
      <c r="BK593" s="753">
        <f t="shared" si="333"/>
        <v>0</v>
      </c>
      <c r="BL593" s="753">
        <f t="shared" si="334"/>
        <v>0</v>
      </c>
      <c r="BM593" s="758">
        <f t="shared" si="335"/>
        <v>0</v>
      </c>
    </row>
    <row r="594" spans="2:65">
      <c r="B594" s="920"/>
      <c r="C594" s="1499"/>
      <c r="D594" s="920"/>
      <c r="E594" s="924"/>
      <c r="F594" s="924"/>
      <c r="G594" s="924"/>
      <c r="H594" s="924"/>
      <c r="I594" s="920"/>
      <c r="J594" s="924"/>
      <c r="K594" s="1500"/>
      <c r="L594" s="1502"/>
      <c r="M594" s="1502"/>
      <c r="N594" s="924"/>
      <c r="O594" s="924"/>
      <c r="P594" s="924"/>
      <c r="Q594" s="924"/>
      <c r="R594" s="925"/>
      <c r="S594" s="903"/>
      <c r="T594" s="808"/>
      <c r="U594" s="903"/>
      <c r="V594" s="926"/>
      <c r="W594" s="926"/>
      <c r="X594" s="903"/>
      <c r="Y594" s="808"/>
      <c r="Z594" s="759"/>
      <c r="AA594" s="886"/>
      <c r="AB594" s="886"/>
      <c r="AC594" s="886"/>
      <c r="AD594" s="886"/>
      <c r="AE594" s="888"/>
      <c r="AF594" s="1126">
        <f>((TABULADOR!$D$67)*(GLOBAL!$Y594)/2)*2</f>
        <v>0</v>
      </c>
      <c r="AG594" s="886"/>
      <c r="AH594" s="886"/>
      <c r="AI594" s="886"/>
      <c r="AJ594" s="886"/>
      <c r="AK594" s="886"/>
      <c r="AL594" s="886"/>
      <c r="AM594" s="886"/>
      <c r="AN594" s="886"/>
      <c r="AO594" s="886"/>
      <c r="AP594" s="886"/>
      <c r="AQ594" s="886"/>
      <c r="AR594" s="886"/>
      <c r="AS594" s="886"/>
      <c r="AT594" s="886"/>
      <c r="AU594" s="886"/>
      <c r="AV594" s="886"/>
      <c r="AW594" s="886"/>
      <c r="AX594" s="886"/>
      <c r="AY594" s="886"/>
      <c r="AZ594" s="886"/>
      <c r="BA594" s="927"/>
      <c r="BD594" s="753">
        <f t="shared" si="326"/>
        <v>0</v>
      </c>
      <c r="BE594" s="753">
        <f t="shared" si="327"/>
        <v>0</v>
      </c>
      <c r="BF594" s="753">
        <f t="shared" si="328"/>
        <v>0</v>
      </c>
      <c r="BG594" s="753">
        <f t="shared" si="329"/>
        <v>0</v>
      </c>
      <c r="BH594" s="758">
        <f t="shared" si="330"/>
        <v>0</v>
      </c>
      <c r="BI594" s="753">
        <f t="shared" si="331"/>
        <v>0</v>
      </c>
      <c r="BJ594" s="753">
        <f t="shared" si="332"/>
        <v>0</v>
      </c>
      <c r="BK594" s="753">
        <f t="shared" si="333"/>
        <v>0</v>
      </c>
      <c r="BL594" s="753">
        <f t="shared" si="334"/>
        <v>0</v>
      </c>
      <c r="BM594" s="758">
        <f t="shared" si="335"/>
        <v>0</v>
      </c>
    </row>
    <row r="595" spans="2:65">
      <c r="B595" s="920"/>
      <c r="C595" s="1499"/>
      <c r="D595" s="920"/>
      <c r="E595" s="924"/>
      <c r="F595" s="924"/>
      <c r="G595" s="924"/>
      <c r="H595" s="924"/>
      <c r="I595" s="920"/>
      <c r="J595" s="924"/>
      <c r="K595" s="1500"/>
      <c r="L595" s="1502"/>
      <c r="M595" s="1502"/>
      <c r="N595" s="924"/>
      <c r="O595" s="924"/>
      <c r="P595" s="924"/>
      <c r="Q595" s="924"/>
      <c r="R595" s="925"/>
      <c r="S595" s="903"/>
      <c r="T595" s="808"/>
      <c r="U595" s="903"/>
      <c r="V595" s="926"/>
      <c r="W595" s="926"/>
      <c r="X595" s="903"/>
      <c r="Y595" s="808"/>
      <c r="Z595" s="759"/>
      <c r="AA595" s="886"/>
      <c r="AB595" s="886"/>
      <c r="AC595" s="886"/>
      <c r="AD595" s="886"/>
      <c r="AE595" s="888"/>
      <c r="AF595" s="1126">
        <f>((TABULADOR!$D$67)*(GLOBAL!$Y595)/2)*2</f>
        <v>0</v>
      </c>
      <c r="AG595" s="886"/>
      <c r="AH595" s="886"/>
      <c r="AI595" s="886"/>
      <c r="AJ595" s="886"/>
      <c r="AK595" s="886"/>
      <c r="AL595" s="886"/>
      <c r="AM595" s="886"/>
      <c r="AN595" s="886"/>
      <c r="AO595" s="886"/>
      <c r="AP595" s="886"/>
      <c r="AQ595" s="886"/>
      <c r="AR595" s="886"/>
      <c r="AS595" s="886"/>
      <c r="AT595" s="886"/>
      <c r="AU595" s="886"/>
      <c r="AV595" s="886"/>
      <c r="AW595" s="886"/>
      <c r="AX595" s="886"/>
      <c r="AY595" s="886"/>
      <c r="AZ595" s="886"/>
      <c r="BA595" s="927"/>
      <c r="BD595" s="753">
        <f t="shared" si="326"/>
        <v>0</v>
      </c>
      <c r="BE595" s="753">
        <f t="shared" si="327"/>
        <v>0</v>
      </c>
      <c r="BF595" s="753">
        <f t="shared" si="328"/>
        <v>0</v>
      </c>
      <c r="BG595" s="753">
        <f t="shared" si="329"/>
        <v>0</v>
      </c>
      <c r="BH595" s="758">
        <f t="shared" si="330"/>
        <v>0</v>
      </c>
      <c r="BI595" s="753">
        <f t="shared" si="331"/>
        <v>0</v>
      </c>
      <c r="BJ595" s="753">
        <f t="shared" si="332"/>
        <v>0</v>
      </c>
      <c r="BK595" s="753">
        <f t="shared" si="333"/>
        <v>0</v>
      </c>
      <c r="BL595" s="753">
        <f t="shared" si="334"/>
        <v>0</v>
      </c>
      <c r="BM595" s="758">
        <f t="shared" si="335"/>
        <v>0</v>
      </c>
    </row>
    <row r="596" spans="2:65">
      <c r="B596" s="920"/>
      <c r="C596" s="1499"/>
      <c r="D596" s="920"/>
      <c r="E596" s="924"/>
      <c r="F596" s="924"/>
      <c r="G596" s="924"/>
      <c r="H596" s="924"/>
      <c r="I596" s="920"/>
      <c r="J596" s="924"/>
      <c r="K596" s="1500"/>
      <c r="L596" s="1502"/>
      <c r="M596" s="1502"/>
      <c r="N596" s="924"/>
      <c r="O596" s="924"/>
      <c r="P596" s="924"/>
      <c r="Q596" s="924"/>
      <c r="R596" s="925"/>
      <c r="S596" s="903"/>
      <c r="T596" s="808"/>
      <c r="U596" s="903"/>
      <c r="V596" s="926"/>
      <c r="W596" s="926"/>
      <c r="X596" s="903"/>
      <c r="Y596" s="808"/>
      <c r="Z596" s="759"/>
      <c r="AA596" s="886"/>
      <c r="AB596" s="886"/>
      <c r="AC596" s="886"/>
      <c r="AD596" s="886"/>
      <c r="AE596" s="888"/>
      <c r="AF596" s="1126">
        <f>((TABULADOR!$D$67)*(GLOBAL!$Y596)/2)*2</f>
        <v>0</v>
      </c>
      <c r="AG596" s="886"/>
      <c r="AH596" s="886"/>
      <c r="AI596" s="886"/>
      <c r="AJ596" s="886"/>
      <c r="AK596" s="886"/>
      <c r="AL596" s="886"/>
      <c r="AM596" s="886"/>
      <c r="AN596" s="886"/>
      <c r="AO596" s="886"/>
      <c r="AP596" s="886"/>
      <c r="AQ596" s="886"/>
      <c r="AR596" s="886"/>
      <c r="AS596" s="886"/>
      <c r="AT596" s="886"/>
      <c r="AU596" s="886"/>
      <c r="AV596" s="886"/>
      <c r="AW596" s="886"/>
      <c r="AX596" s="886"/>
      <c r="AY596" s="886"/>
      <c r="AZ596" s="886"/>
      <c r="BA596" s="927"/>
      <c r="BD596" s="753">
        <f t="shared" si="326"/>
        <v>0</v>
      </c>
      <c r="BE596" s="753">
        <f t="shared" si="327"/>
        <v>0</v>
      </c>
      <c r="BF596" s="753">
        <f t="shared" si="328"/>
        <v>0</v>
      </c>
      <c r="BG596" s="753">
        <f t="shared" si="329"/>
        <v>0</v>
      </c>
      <c r="BH596" s="758">
        <f t="shared" si="330"/>
        <v>0</v>
      </c>
      <c r="BI596" s="753">
        <f t="shared" si="331"/>
        <v>0</v>
      </c>
      <c r="BJ596" s="753">
        <f t="shared" si="332"/>
        <v>0</v>
      </c>
      <c r="BK596" s="753">
        <f t="shared" si="333"/>
        <v>0</v>
      </c>
      <c r="BL596" s="753">
        <f t="shared" si="334"/>
        <v>0</v>
      </c>
      <c r="BM596" s="758">
        <f t="shared" si="335"/>
        <v>0</v>
      </c>
    </row>
    <row r="597" spans="2:65">
      <c r="B597" s="920"/>
      <c r="C597" s="1499"/>
      <c r="D597" s="920"/>
      <c r="E597" s="924"/>
      <c r="F597" s="924"/>
      <c r="G597" s="924"/>
      <c r="H597" s="924"/>
      <c r="I597" s="920"/>
      <c r="J597" s="924"/>
      <c r="K597" s="1500"/>
      <c r="L597" s="1502"/>
      <c r="M597" s="1502"/>
      <c r="N597" s="924"/>
      <c r="O597" s="924"/>
      <c r="P597" s="924"/>
      <c r="Q597" s="924"/>
      <c r="R597" s="925"/>
      <c r="S597" s="903"/>
      <c r="T597" s="808"/>
      <c r="U597" s="903"/>
      <c r="V597" s="926"/>
      <c r="W597" s="926"/>
      <c r="X597" s="903"/>
      <c r="Y597" s="808"/>
      <c r="Z597" s="759"/>
      <c r="AA597" s="886"/>
      <c r="AB597" s="886"/>
      <c r="AC597" s="886"/>
      <c r="AD597" s="886"/>
      <c r="AE597" s="888"/>
      <c r="AF597" s="1126">
        <f>((TABULADOR!$D$67)*(GLOBAL!$Y597)/2)*2</f>
        <v>0</v>
      </c>
      <c r="AG597" s="886"/>
      <c r="AH597" s="886"/>
      <c r="AI597" s="886"/>
      <c r="AJ597" s="886"/>
      <c r="AK597" s="886"/>
      <c r="AL597" s="886"/>
      <c r="AM597" s="886"/>
      <c r="AN597" s="886"/>
      <c r="AO597" s="886"/>
      <c r="AP597" s="886"/>
      <c r="AQ597" s="886"/>
      <c r="AR597" s="886"/>
      <c r="AS597" s="886"/>
      <c r="AT597" s="886"/>
      <c r="AU597" s="886"/>
      <c r="AV597" s="886"/>
      <c r="AW597" s="886"/>
      <c r="AX597" s="886"/>
      <c r="AY597" s="886"/>
      <c r="AZ597" s="886"/>
      <c r="BA597" s="927"/>
      <c r="BD597" s="753">
        <f t="shared" si="326"/>
        <v>0</v>
      </c>
      <c r="BE597" s="753">
        <f t="shared" si="327"/>
        <v>0</v>
      </c>
      <c r="BF597" s="753">
        <f t="shared" si="328"/>
        <v>0</v>
      </c>
      <c r="BG597" s="753">
        <f t="shared" si="329"/>
        <v>0</v>
      </c>
      <c r="BH597" s="758">
        <f t="shared" si="330"/>
        <v>0</v>
      </c>
      <c r="BI597" s="753">
        <f t="shared" si="331"/>
        <v>0</v>
      </c>
      <c r="BJ597" s="753">
        <f t="shared" si="332"/>
        <v>0</v>
      </c>
      <c r="BK597" s="753">
        <f t="shared" si="333"/>
        <v>0</v>
      </c>
      <c r="BL597" s="753">
        <f t="shared" si="334"/>
        <v>0</v>
      </c>
      <c r="BM597" s="758">
        <f t="shared" si="335"/>
        <v>0</v>
      </c>
    </row>
    <row r="598" spans="2:65">
      <c r="B598" s="920"/>
      <c r="C598" s="1499"/>
      <c r="D598" s="920"/>
      <c r="E598" s="924"/>
      <c r="F598" s="924"/>
      <c r="G598" s="924"/>
      <c r="H598" s="924"/>
      <c r="I598" s="920"/>
      <c r="J598" s="924"/>
      <c r="K598" s="1500"/>
      <c r="L598" s="1502"/>
      <c r="M598" s="1502"/>
      <c r="N598" s="924"/>
      <c r="O598" s="924"/>
      <c r="P598" s="924"/>
      <c r="Q598" s="924"/>
      <c r="R598" s="925"/>
      <c r="S598" s="903"/>
      <c r="T598" s="808"/>
      <c r="U598" s="903"/>
      <c r="V598" s="926"/>
      <c r="W598" s="926"/>
      <c r="X598" s="903"/>
      <c r="Y598" s="808"/>
      <c r="Z598" s="759"/>
      <c r="AA598" s="886"/>
      <c r="AB598" s="886"/>
      <c r="AC598" s="886"/>
      <c r="AD598" s="886"/>
      <c r="AE598" s="888"/>
      <c r="AF598" s="1126">
        <f>((TABULADOR!$D$67)*(GLOBAL!$Y598)/2)*2</f>
        <v>0</v>
      </c>
      <c r="AG598" s="886"/>
      <c r="AH598" s="886"/>
      <c r="AI598" s="886"/>
      <c r="AJ598" s="886"/>
      <c r="AK598" s="886"/>
      <c r="AL598" s="886"/>
      <c r="AM598" s="886"/>
      <c r="AN598" s="886"/>
      <c r="AO598" s="886"/>
      <c r="AP598" s="886"/>
      <c r="AQ598" s="886"/>
      <c r="AR598" s="886"/>
      <c r="AS598" s="886"/>
      <c r="AT598" s="886"/>
      <c r="AU598" s="886"/>
      <c r="AV598" s="886"/>
      <c r="AW598" s="886"/>
      <c r="AX598" s="886"/>
      <c r="AY598" s="886"/>
      <c r="AZ598" s="886"/>
      <c r="BA598" s="927"/>
      <c r="BD598" s="753">
        <f t="shared" si="326"/>
        <v>0</v>
      </c>
      <c r="BE598" s="753">
        <f t="shared" si="327"/>
        <v>0</v>
      </c>
      <c r="BF598" s="753">
        <f t="shared" si="328"/>
        <v>0</v>
      </c>
      <c r="BG598" s="753">
        <f t="shared" si="329"/>
        <v>0</v>
      </c>
      <c r="BH598" s="758">
        <f t="shared" si="330"/>
        <v>0</v>
      </c>
      <c r="BI598" s="753">
        <f t="shared" si="331"/>
        <v>0</v>
      </c>
      <c r="BJ598" s="753">
        <f t="shared" si="332"/>
        <v>0</v>
      </c>
      <c r="BK598" s="753">
        <f t="shared" si="333"/>
        <v>0</v>
      </c>
      <c r="BL598" s="753">
        <f t="shared" si="334"/>
        <v>0</v>
      </c>
      <c r="BM598" s="758">
        <f t="shared" si="335"/>
        <v>0</v>
      </c>
    </row>
    <row r="599" spans="2:65">
      <c r="B599" s="920"/>
      <c r="C599" s="1504"/>
      <c r="D599" s="920"/>
      <c r="E599" s="924"/>
      <c r="F599" s="924"/>
      <c r="G599" s="924"/>
      <c r="H599" s="924"/>
      <c r="I599" s="920"/>
      <c r="J599" s="924"/>
      <c r="K599" s="1500"/>
      <c r="L599" s="1502"/>
      <c r="M599" s="1502"/>
      <c r="N599" s="924"/>
      <c r="O599" s="924"/>
      <c r="P599" s="924"/>
      <c r="Q599" s="924"/>
      <c r="R599" s="925"/>
      <c r="S599" s="903"/>
      <c r="T599" s="808"/>
      <c r="U599" s="903"/>
      <c r="V599" s="926"/>
      <c r="W599" s="926"/>
      <c r="X599" s="903"/>
      <c r="Y599" s="808"/>
      <c r="Z599" s="759"/>
      <c r="AA599" s="886"/>
      <c r="AB599" s="886"/>
      <c r="AC599" s="886"/>
      <c r="AD599" s="886"/>
      <c r="AE599" s="888"/>
      <c r="AF599" s="1126">
        <f>((TABULADOR!$D$67)*(GLOBAL!$Y599)/2)*2</f>
        <v>0</v>
      </c>
      <c r="AG599" s="886"/>
      <c r="AH599" s="886"/>
      <c r="AI599" s="886"/>
      <c r="AJ599" s="886"/>
      <c r="AK599" s="886"/>
      <c r="AL599" s="886"/>
      <c r="AM599" s="886"/>
      <c r="AN599" s="886"/>
      <c r="AO599" s="886"/>
      <c r="AP599" s="886"/>
      <c r="AQ599" s="886"/>
      <c r="AR599" s="886"/>
      <c r="AS599" s="886"/>
      <c r="AT599" s="886"/>
      <c r="AU599" s="886"/>
      <c r="AV599" s="886"/>
      <c r="AW599" s="886"/>
      <c r="AX599" s="886"/>
      <c r="AY599" s="886"/>
      <c r="AZ599" s="886"/>
      <c r="BA599" s="927"/>
      <c r="BD599" s="753">
        <f t="shared" si="326"/>
        <v>0</v>
      </c>
      <c r="BE599" s="753">
        <f t="shared" si="327"/>
        <v>0</v>
      </c>
      <c r="BF599" s="753">
        <f t="shared" si="328"/>
        <v>0</v>
      </c>
      <c r="BG599" s="753">
        <f t="shared" si="329"/>
        <v>0</v>
      </c>
      <c r="BH599" s="758">
        <f t="shared" si="330"/>
        <v>0</v>
      </c>
      <c r="BI599" s="753">
        <f t="shared" si="331"/>
        <v>0</v>
      </c>
      <c r="BJ599" s="753">
        <f t="shared" si="332"/>
        <v>0</v>
      </c>
      <c r="BK599" s="753">
        <f t="shared" si="333"/>
        <v>0</v>
      </c>
      <c r="BL599" s="753">
        <f t="shared" si="334"/>
        <v>0</v>
      </c>
      <c r="BM599" s="758">
        <f t="shared" si="335"/>
        <v>0</v>
      </c>
    </row>
    <row r="600" spans="2:65">
      <c r="B600" s="920"/>
      <c r="C600" s="1499"/>
      <c r="D600" s="920"/>
      <c r="E600" s="924"/>
      <c r="F600" s="924"/>
      <c r="G600" s="924"/>
      <c r="H600" s="924"/>
      <c r="I600" s="920"/>
      <c r="J600" s="924"/>
      <c r="K600" s="1500"/>
      <c r="L600" s="1502"/>
      <c r="M600" s="1502"/>
      <c r="N600" s="924"/>
      <c r="O600" s="924"/>
      <c r="P600" s="924"/>
      <c r="Q600" s="924"/>
      <c r="R600" s="925"/>
      <c r="S600" s="903"/>
      <c r="T600" s="808"/>
      <c r="U600" s="903"/>
      <c r="V600" s="926"/>
      <c r="W600" s="926"/>
      <c r="X600" s="903"/>
      <c r="Y600" s="808"/>
      <c r="Z600" s="759"/>
      <c r="AA600" s="886"/>
      <c r="AB600" s="886"/>
      <c r="AC600" s="886"/>
      <c r="AD600" s="886"/>
      <c r="AE600" s="888"/>
      <c r="AF600" s="1126">
        <f>((TABULADOR!$D$67)*(GLOBAL!$Y600)/2)*2</f>
        <v>0</v>
      </c>
      <c r="AG600" s="886"/>
      <c r="AH600" s="886"/>
      <c r="AI600" s="886"/>
      <c r="AJ600" s="886"/>
      <c r="AK600" s="886"/>
      <c r="AL600" s="886"/>
      <c r="AM600" s="886"/>
      <c r="AN600" s="886"/>
      <c r="AO600" s="886"/>
      <c r="AP600" s="886"/>
      <c r="AQ600" s="886"/>
      <c r="AR600" s="886"/>
      <c r="AS600" s="886"/>
      <c r="AT600" s="886"/>
      <c r="AU600" s="886"/>
      <c r="AV600" s="886"/>
      <c r="AW600" s="886"/>
      <c r="AX600" s="886"/>
      <c r="AY600" s="886"/>
      <c r="AZ600" s="886"/>
      <c r="BA600" s="927"/>
      <c r="BD600" s="753">
        <f t="shared" si="326"/>
        <v>0</v>
      </c>
      <c r="BE600" s="753">
        <f t="shared" si="327"/>
        <v>0</v>
      </c>
      <c r="BF600" s="753">
        <f t="shared" si="328"/>
        <v>0</v>
      </c>
      <c r="BG600" s="753">
        <f t="shared" si="329"/>
        <v>0</v>
      </c>
      <c r="BH600" s="758">
        <f t="shared" si="330"/>
        <v>0</v>
      </c>
      <c r="BI600" s="753">
        <f t="shared" si="331"/>
        <v>0</v>
      </c>
      <c r="BJ600" s="753">
        <f t="shared" si="332"/>
        <v>0</v>
      </c>
      <c r="BK600" s="753">
        <f t="shared" si="333"/>
        <v>0</v>
      </c>
      <c r="BL600" s="753">
        <f t="shared" si="334"/>
        <v>0</v>
      </c>
      <c r="BM600" s="758">
        <f t="shared" si="335"/>
        <v>0</v>
      </c>
    </row>
    <row r="601" spans="2:65">
      <c r="B601" s="920"/>
      <c r="C601" s="1020"/>
      <c r="D601" s="920"/>
      <c r="E601" s="924"/>
      <c r="F601" s="924"/>
      <c r="G601" s="924"/>
      <c r="H601" s="924"/>
      <c r="I601" s="920"/>
      <c r="J601" s="924"/>
      <c r="K601" s="1500"/>
      <c r="L601" s="1502"/>
      <c r="M601" s="1502"/>
      <c r="N601" s="924"/>
      <c r="O601" s="924"/>
      <c r="P601" s="924"/>
      <c r="Q601" s="924"/>
      <c r="R601" s="925"/>
      <c r="S601" s="903"/>
      <c r="T601" s="808"/>
      <c r="U601" s="903"/>
      <c r="V601" s="926"/>
      <c r="W601" s="926"/>
      <c r="X601" s="903"/>
      <c r="Y601" s="808"/>
      <c r="Z601" s="759"/>
      <c r="AA601" s="886"/>
      <c r="AB601" s="886"/>
      <c r="AC601" s="886"/>
      <c r="AD601" s="886"/>
      <c r="AE601" s="888"/>
      <c r="AF601" s="1126">
        <f>((TABULADOR!$D$67)*(GLOBAL!$Y601)/2)*2</f>
        <v>0</v>
      </c>
      <c r="AG601" s="886"/>
      <c r="AH601" s="886"/>
      <c r="AI601" s="886"/>
      <c r="AJ601" s="886"/>
      <c r="AK601" s="886"/>
      <c r="AL601" s="886"/>
      <c r="AM601" s="886"/>
      <c r="AN601" s="886"/>
      <c r="AO601" s="886"/>
      <c r="AP601" s="886"/>
      <c r="AQ601" s="886"/>
      <c r="AR601" s="886"/>
      <c r="AS601" s="886"/>
      <c r="AT601" s="886"/>
      <c r="AU601" s="886"/>
      <c r="AV601" s="886"/>
      <c r="AW601" s="886"/>
      <c r="AX601" s="886"/>
      <c r="AY601" s="886"/>
      <c r="AZ601" s="886"/>
      <c r="BA601" s="927"/>
      <c r="BD601" s="753">
        <f t="shared" si="326"/>
        <v>0</v>
      </c>
      <c r="BE601" s="753">
        <f t="shared" si="327"/>
        <v>0</v>
      </c>
      <c r="BF601" s="753">
        <f t="shared" si="328"/>
        <v>0</v>
      </c>
      <c r="BG601" s="753">
        <f t="shared" si="329"/>
        <v>0</v>
      </c>
      <c r="BH601" s="758">
        <f t="shared" si="330"/>
        <v>0</v>
      </c>
      <c r="BI601" s="753">
        <f t="shared" si="331"/>
        <v>0</v>
      </c>
      <c r="BJ601" s="753">
        <f t="shared" si="332"/>
        <v>0</v>
      </c>
      <c r="BK601" s="753">
        <f t="shared" si="333"/>
        <v>0</v>
      </c>
      <c r="BL601" s="753">
        <f t="shared" si="334"/>
        <v>0</v>
      </c>
      <c r="BM601" s="758">
        <f t="shared" si="335"/>
        <v>0</v>
      </c>
    </row>
    <row r="602" spans="2:65">
      <c r="B602" s="920"/>
      <c r="C602" s="1499"/>
      <c r="D602" s="920"/>
      <c r="E602" s="924"/>
      <c r="F602" s="924"/>
      <c r="G602" s="924"/>
      <c r="H602" s="924"/>
      <c r="I602" s="920"/>
      <c r="J602" s="924"/>
      <c r="K602" s="1500"/>
      <c r="L602" s="1502"/>
      <c r="M602" s="1502"/>
      <c r="N602" s="924"/>
      <c r="O602" s="924"/>
      <c r="P602" s="924"/>
      <c r="Q602" s="924"/>
      <c r="R602" s="925"/>
      <c r="S602" s="903"/>
      <c r="T602" s="808"/>
      <c r="U602" s="903"/>
      <c r="V602" s="926"/>
      <c r="W602" s="926"/>
      <c r="X602" s="903"/>
      <c r="Y602" s="808"/>
      <c r="Z602" s="759"/>
      <c r="AA602" s="886"/>
      <c r="AB602" s="886"/>
      <c r="AC602" s="886"/>
      <c r="AD602" s="886"/>
      <c r="AE602" s="888"/>
      <c r="AF602" s="1126">
        <f>((TABULADOR!$D$67)*(GLOBAL!$Y602)/2)*2</f>
        <v>0</v>
      </c>
      <c r="AG602" s="886"/>
      <c r="AH602" s="886"/>
      <c r="AI602" s="886"/>
      <c r="AJ602" s="886"/>
      <c r="AK602" s="886"/>
      <c r="AL602" s="886"/>
      <c r="AM602" s="886"/>
      <c r="AN602" s="886"/>
      <c r="AO602" s="886"/>
      <c r="AP602" s="886"/>
      <c r="AQ602" s="886"/>
      <c r="AR602" s="886"/>
      <c r="AS602" s="886"/>
      <c r="AT602" s="886"/>
      <c r="AU602" s="886"/>
      <c r="AV602" s="886"/>
      <c r="AW602" s="886"/>
      <c r="AX602" s="886"/>
      <c r="AY602" s="886"/>
      <c r="AZ602" s="886"/>
      <c r="BA602" s="927"/>
      <c r="BD602" s="753">
        <f t="shared" si="326"/>
        <v>0</v>
      </c>
      <c r="BE602" s="753">
        <f t="shared" si="327"/>
        <v>0</v>
      </c>
      <c r="BF602" s="753">
        <f t="shared" si="328"/>
        <v>0</v>
      </c>
      <c r="BG602" s="753">
        <f t="shared" si="329"/>
        <v>0</v>
      </c>
      <c r="BH602" s="758">
        <f t="shared" si="330"/>
        <v>0</v>
      </c>
      <c r="BI602" s="753">
        <f t="shared" si="331"/>
        <v>0</v>
      </c>
      <c r="BJ602" s="753">
        <f t="shared" si="332"/>
        <v>0</v>
      </c>
      <c r="BK602" s="753">
        <f t="shared" si="333"/>
        <v>0</v>
      </c>
      <c r="BL602" s="753">
        <f t="shared" si="334"/>
        <v>0</v>
      </c>
      <c r="BM602" s="758">
        <f t="shared" si="335"/>
        <v>0</v>
      </c>
    </row>
    <row r="603" spans="2:65">
      <c r="B603" s="920"/>
      <c r="C603" s="1499"/>
      <c r="D603" s="920"/>
      <c r="E603" s="924"/>
      <c r="F603" s="924"/>
      <c r="G603" s="924"/>
      <c r="H603" s="924"/>
      <c r="I603" s="920"/>
      <c r="J603" s="924"/>
      <c r="K603" s="1500"/>
      <c r="L603" s="1502"/>
      <c r="M603" s="1502"/>
      <c r="N603" s="924"/>
      <c r="O603" s="924"/>
      <c r="P603" s="924"/>
      <c r="Q603" s="924"/>
      <c r="R603" s="925"/>
      <c r="S603" s="903"/>
      <c r="T603" s="808"/>
      <c r="U603" s="903"/>
      <c r="V603" s="926"/>
      <c r="W603" s="926"/>
      <c r="X603" s="903"/>
      <c r="Y603" s="808"/>
      <c r="Z603" s="759"/>
      <c r="AA603" s="886"/>
      <c r="AB603" s="886"/>
      <c r="AC603" s="886"/>
      <c r="AD603" s="886"/>
      <c r="AE603" s="888"/>
      <c r="AF603" s="1126">
        <f>((TABULADOR!$D$67)*(GLOBAL!$Y603)/2)*2</f>
        <v>0</v>
      </c>
      <c r="AG603" s="886"/>
      <c r="AH603" s="886"/>
      <c r="AI603" s="886"/>
      <c r="AJ603" s="886"/>
      <c r="AK603" s="886"/>
      <c r="AL603" s="886"/>
      <c r="AM603" s="886"/>
      <c r="AN603" s="886"/>
      <c r="AO603" s="886"/>
      <c r="AP603" s="886"/>
      <c r="AQ603" s="886"/>
      <c r="AR603" s="886"/>
      <c r="AS603" s="886"/>
      <c r="AT603" s="886"/>
      <c r="AU603" s="886"/>
      <c r="AV603" s="886"/>
      <c r="AW603" s="886"/>
      <c r="AX603" s="886"/>
      <c r="AY603" s="886"/>
      <c r="AZ603" s="886"/>
      <c r="BA603" s="927"/>
      <c r="BD603" s="753">
        <f t="shared" si="326"/>
        <v>0</v>
      </c>
      <c r="BE603" s="753">
        <f t="shared" si="327"/>
        <v>0</v>
      </c>
      <c r="BF603" s="753">
        <f t="shared" si="328"/>
        <v>0</v>
      </c>
      <c r="BG603" s="753">
        <f t="shared" si="329"/>
        <v>0</v>
      </c>
      <c r="BH603" s="758">
        <f t="shared" si="330"/>
        <v>0</v>
      </c>
      <c r="BI603" s="753">
        <f t="shared" si="331"/>
        <v>0</v>
      </c>
      <c r="BJ603" s="753">
        <f t="shared" si="332"/>
        <v>0</v>
      </c>
      <c r="BK603" s="753">
        <f t="shared" si="333"/>
        <v>0</v>
      </c>
      <c r="BL603" s="753">
        <f t="shared" si="334"/>
        <v>0</v>
      </c>
      <c r="BM603" s="758">
        <f t="shared" si="335"/>
        <v>0</v>
      </c>
    </row>
    <row r="604" spans="2:65">
      <c r="B604" s="920"/>
      <c r="C604" s="1020"/>
      <c r="D604" s="920"/>
      <c r="E604" s="924"/>
      <c r="F604" s="924"/>
      <c r="G604" s="924"/>
      <c r="H604" s="924"/>
      <c r="I604" s="920"/>
      <c r="J604" s="924"/>
      <c r="K604" s="1500"/>
      <c r="L604" s="1502"/>
      <c r="M604" s="1502"/>
      <c r="N604" s="924"/>
      <c r="O604" s="924"/>
      <c r="P604" s="924"/>
      <c r="Q604" s="924"/>
      <c r="R604" s="925"/>
      <c r="S604" s="903"/>
      <c r="T604" s="808"/>
      <c r="U604" s="903"/>
      <c r="V604" s="926"/>
      <c r="W604" s="926"/>
      <c r="X604" s="903"/>
      <c r="Y604" s="808"/>
      <c r="Z604" s="759"/>
      <c r="AA604" s="886"/>
      <c r="AB604" s="886"/>
      <c r="AC604" s="886"/>
      <c r="AD604" s="886"/>
      <c r="AE604" s="888"/>
      <c r="AF604" s="1126">
        <f>((TABULADOR!$D$67)*(GLOBAL!$Y604)/2)*2</f>
        <v>0</v>
      </c>
      <c r="AG604" s="886"/>
      <c r="AH604" s="886"/>
      <c r="AI604" s="886"/>
      <c r="AJ604" s="886"/>
      <c r="AK604" s="886"/>
      <c r="AL604" s="886"/>
      <c r="AM604" s="886"/>
      <c r="AN604" s="886"/>
      <c r="AO604" s="886"/>
      <c r="AP604" s="886"/>
      <c r="AQ604" s="886"/>
      <c r="AR604" s="886"/>
      <c r="AS604" s="886"/>
      <c r="AT604" s="886"/>
      <c r="AU604" s="886"/>
      <c r="AV604" s="886"/>
      <c r="AW604" s="886"/>
      <c r="AX604" s="886"/>
      <c r="AY604" s="886"/>
      <c r="AZ604" s="886"/>
      <c r="BA604" s="927"/>
      <c r="BD604" s="753">
        <f t="shared" si="326"/>
        <v>0</v>
      </c>
      <c r="BE604" s="753">
        <f t="shared" si="327"/>
        <v>0</v>
      </c>
      <c r="BF604" s="753">
        <f t="shared" si="328"/>
        <v>0</v>
      </c>
      <c r="BG604" s="753">
        <f t="shared" si="329"/>
        <v>0</v>
      </c>
      <c r="BH604" s="758">
        <f t="shared" si="330"/>
        <v>0</v>
      </c>
      <c r="BI604" s="753">
        <f t="shared" si="331"/>
        <v>0</v>
      </c>
      <c r="BJ604" s="753">
        <f t="shared" si="332"/>
        <v>0</v>
      </c>
      <c r="BK604" s="753">
        <f t="shared" si="333"/>
        <v>0</v>
      </c>
      <c r="BL604" s="753">
        <f t="shared" si="334"/>
        <v>0</v>
      </c>
      <c r="BM604" s="758">
        <f t="shared" si="335"/>
        <v>0</v>
      </c>
    </row>
    <row r="605" spans="2:65">
      <c r="B605" s="920"/>
      <c r="C605" s="1020"/>
      <c r="D605" s="920"/>
      <c r="E605" s="924"/>
      <c r="F605" s="924"/>
      <c r="G605" s="924"/>
      <c r="H605" s="924"/>
      <c r="I605" s="920"/>
      <c r="J605" s="924"/>
      <c r="K605" s="1500"/>
      <c r="L605" s="1502"/>
      <c r="M605" s="1502"/>
      <c r="N605" s="924"/>
      <c r="O605" s="924"/>
      <c r="P605" s="924"/>
      <c r="Q605" s="924"/>
      <c r="R605" s="925"/>
      <c r="S605" s="903"/>
      <c r="T605" s="808"/>
      <c r="U605" s="903"/>
      <c r="V605" s="926"/>
      <c r="W605" s="926"/>
      <c r="X605" s="903"/>
      <c r="Y605" s="808"/>
      <c r="Z605" s="759"/>
      <c r="AA605" s="886"/>
      <c r="AB605" s="886"/>
      <c r="AC605" s="886"/>
      <c r="AD605" s="886"/>
      <c r="AE605" s="888"/>
      <c r="AF605" s="1126">
        <f>((TABULADOR!$D$67)*(GLOBAL!$Y605)/2)*2</f>
        <v>0</v>
      </c>
      <c r="AG605" s="886"/>
      <c r="AH605" s="886"/>
      <c r="AI605" s="886"/>
      <c r="AJ605" s="886"/>
      <c r="AK605" s="886"/>
      <c r="AL605" s="886"/>
      <c r="AM605" s="886"/>
      <c r="AN605" s="886"/>
      <c r="AO605" s="886"/>
      <c r="AP605" s="886"/>
      <c r="AQ605" s="886"/>
      <c r="AR605" s="886"/>
      <c r="AS605" s="886"/>
      <c r="AT605" s="886"/>
      <c r="AU605" s="886"/>
      <c r="AV605" s="886"/>
      <c r="AW605" s="886"/>
      <c r="AX605" s="886"/>
      <c r="AY605" s="886"/>
      <c r="AZ605" s="886"/>
      <c r="BA605" s="927"/>
      <c r="BD605" s="753">
        <f t="shared" si="326"/>
        <v>0</v>
      </c>
      <c r="BE605" s="753">
        <f t="shared" si="327"/>
        <v>0</v>
      </c>
      <c r="BF605" s="753">
        <f t="shared" si="328"/>
        <v>0</v>
      </c>
      <c r="BG605" s="753">
        <f t="shared" si="329"/>
        <v>0</v>
      </c>
      <c r="BH605" s="758">
        <f t="shared" si="330"/>
        <v>0</v>
      </c>
      <c r="BI605" s="753">
        <f t="shared" si="331"/>
        <v>0</v>
      </c>
      <c r="BJ605" s="753">
        <f t="shared" si="332"/>
        <v>0</v>
      </c>
      <c r="BK605" s="753">
        <f t="shared" si="333"/>
        <v>0</v>
      </c>
      <c r="BL605" s="753">
        <f t="shared" si="334"/>
        <v>0</v>
      </c>
      <c r="BM605" s="758">
        <f t="shared" si="335"/>
        <v>0</v>
      </c>
    </row>
    <row r="606" spans="2:65">
      <c r="B606" s="920"/>
      <c r="C606" s="1499"/>
      <c r="D606" s="920"/>
      <c r="E606" s="924"/>
      <c r="F606" s="924"/>
      <c r="G606" s="924"/>
      <c r="H606" s="924"/>
      <c r="I606" s="920"/>
      <c r="J606" s="924"/>
      <c r="K606" s="1500"/>
      <c r="L606" s="1502"/>
      <c r="M606" s="1502"/>
      <c r="N606" s="924"/>
      <c r="O606" s="924"/>
      <c r="P606" s="924"/>
      <c r="Q606" s="924"/>
      <c r="R606" s="925"/>
      <c r="S606" s="903"/>
      <c r="T606" s="808"/>
      <c r="U606" s="903"/>
      <c r="V606" s="926"/>
      <c r="W606" s="926"/>
      <c r="X606" s="903"/>
      <c r="Y606" s="808"/>
      <c r="Z606" s="759"/>
      <c r="AA606" s="886"/>
      <c r="AB606" s="886"/>
      <c r="AC606" s="886"/>
      <c r="AD606" s="886"/>
      <c r="AE606" s="888"/>
      <c r="AF606" s="1126">
        <f>((TABULADOR!$D$67)*(GLOBAL!$Y606)/2)*2</f>
        <v>0</v>
      </c>
      <c r="AG606" s="886"/>
      <c r="AH606" s="886"/>
      <c r="AI606" s="886"/>
      <c r="AJ606" s="886"/>
      <c r="AK606" s="886"/>
      <c r="AL606" s="886"/>
      <c r="AM606" s="886"/>
      <c r="AN606" s="886"/>
      <c r="AO606" s="886"/>
      <c r="AP606" s="886"/>
      <c r="AQ606" s="886"/>
      <c r="AR606" s="886"/>
      <c r="AS606" s="886"/>
      <c r="AT606" s="886"/>
      <c r="AU606" s="886"/>
      <c r="AV606" s="886"/>
      <c r="AW606" s="886"/>
      <c r="AX606" s="886"/>
      <c r="AY606" s="886"/>
      <c r="AZ606" s="886"/>
      <c r="BA606" s="927"/>
      <c r="BD606" s="753">
        <f t="shared" si="326"/>
        <v>0</v>
      </c>
      <c r="BE606" s="753">
        <f t="shared" si="327"/>
        <v>0</v>
      </c>
      <c r="BF606" s="753">
        <f t="shared" si="328"/>
        <v>0</v>
      </c>
      <c r="BG606" s="753">
        <f t="shared" si="329"/>
        <v>0</v>
      </c>
      <c r="BH606" s="758">
        <f t="shared" si="330"/>
        <v>0</v>
      </c>
      <c r="BI606" s="753">
        <f t="shared" si="331"/>
        <v>0</v>
      </c>
      <c r="BJ606" s="753">
        <f t="shared" si="332"/>
        <v>0</v>
      </c>
      <c r="BK606" s="753">
        <f t="shared" si="333"/>
        <v>0</v>
      </c>
      <c r="BL606" s="753">
        <f t="shared" si="334"/>
        <v>0</v>
      </c>
      <c r="BM606" s="758">
        <f t="shared" si="335"/>
        <v>0</v>
      </c>
    </row>
    <row r="607" spans="2:65">
      <c r="B607" s="920"/>
      <c r="C607" s="1504"/>
      <c r="D607" s="920"/>
      <c r="E607" s="924"/>
      <c r="F607" s="924"/>
      <c r="G607" s="924"/>
      <c r="H607" s="924"/>
      <c r="I607" s="920"/>
      <c r="J607" s="924"/>
      <c r="K607" s="1500"/>
      <c r="L607" s="1502"/>
      <c r="M607" s="1502"/>
      <c r="N607" s="924"/>
      <c r="O607" s="924"/>
      <c r="P607" s="924"/>
      <c r="Q607" s="924"/>
      <c r="R607" s="925"/>
      <c r="S607" s="903"/>
      <c r="T607" s="808"/>
      <c r="U607" s="903"/>
      <c r="V607" s="926"/>
      <c r="W607" s="926"/>
      <c r="X607" s="903"/>
      <c r="Y607" s="808"/>
      <c r="Z607" s="759"/>
      <c r="AA607" s="886"/>
      <c r="AB607" s="886"/>
      <c r="AC607" s="886"/>
      <c r="AD607" s="886"/>
      <c r="AE607" s="888"/>
      <c r="AF607" s="1126">
        <f>((TABULADOR!$D$67)*(GLOBAL!$Y607)/2)*2</f>
        <v>0</v>
      </c>
      <c r="AG607" s="886"/>
      <c r="AH607" s="886"/>
      <c r="AI607" s="886"/>
      <c r="AJ607" s="886"/>
      <c r="AK607" s="886"/>
      <c r="AL607" s="886"/>
      <c r="AM607" s="886"/>
      <c r="AN607" s="886"/>
      <c r="AO607" s="886"/>
      <c r="AP607" s="886"/>
      <c r="AQ607" s="886"/>
      <c r="AR607" s="886"/>
      <c r="AS607" s="886"/>
      <c r="AT607" s="886"/>
      <c r="AU607" s="886"/>
      <c r="AV607" s="886"/>
      <c r="AW607" s="886"/>
      <c r="AX607" s="886"/>
      <c r="AY607" s="886"/>
      <c r="AZ607" s="886"/>
      <c r="BA607" s="927"/>
      <c r="BD607" s="753">
        <f t="shared" si="326"/>
        <v>0</v>
      </c>
      <c r="BE607" s="753">
        <f t="shared" si="327"/>
        <v>0</v>
      </c>
      <c r="BF607" s="753">
        <f t="shared" si="328"/>
        <v>0</v>
      </c>
      <c r="BG607" s="753">
        <f t="shared" si="329"/>
        <v>0</v>
      </c>
      <c r="BH607" s="758">
        <f t="shared" si="330"/>
        <v>0</v>
      </c>
      <c r="BI607" s="753">
        <f t="shared" si="331"/>
        <v>0</v>
      </c>
      <c r="BJ607" s="753">
        <f t="shared" si="332"/>
        <v>0</v>
      </c>
      <c r="BK607" s="753">
        <f t="shared" si="333"/>
        <v>0</v>
      </c>
      <c r="BL607" s="753">
        <f t="shared" si="334"/>
        <v>0</v>
      </c>
      <c r="BM607" s="758">
        <f t="shared" si="335"/>
        <v>0</v>
      </c>
    </row>
    <row r="608" spans="2:65">
      <c r="B608" s="920"/>
      <c r="C608" s="1499"/>
      <c r="D608" s="920"/>
      <c r="E608" s="924"/>
      <c r="F608" s="924"/>
      <c r="G608" s="924"/>
      <c r="H608" s="924"/>
      <c r="I608" s="920"/>
      <c r="J608" s="924"/>
      <c r="K608" s="1500"/>
      <c r="L608" s="1502"/>
      <c r="M608" s="1502"/>
      <c r="N608" s="924"/>
      <c r="O608" s="924"/>
      <c r="P608" s="924"/>
      <c r="Q608" s="924"/>
      <c r="R608" s="925"/>
      <c r="S608" s="903"/>
      <c r="T608" s="808"/>
      <c r="U608" s="903"/>
      <c r="V608" s="926"/>
      <c r="W608" s="926"/>
      <c r="X608" s="903"/>
      <c r="Y608" s="808"/>
      <c r="Z608" s="759"/>
      <c r="AA608" s="886"/>
      <c r="AB608" s="886"/>
      <c r="AC608" s="886"/>
      <c r="AD608" s="886"/>
      <c r="AE608" s="888"/>
      <c r="AF608" s="1126">
        <f>((TABULADOR!$D$67)*(GLOBAL!$Y608)/2)*2</f>
        <v>0</v>
      </c>
      <c r="AG608" s="886"/>
      <c r="AH608" s="886"/>
      <c r="AI608" s="886"/>
      <c r="AJ608" s="886"/>
      <c r="AK608" s="886"/>
      <c r="AL608" s="886"/>
      <c r="AM608" s="886"/>
      <c r="AN608" s="886"/>
      <c r="AO608" s="886"/>
      <c r="AP608" s="886"/>
      <c r="AQ608" s="886"/>
      <c r="AR608" s="886"/>
      <c r="AS608" s="886"/>
      <c r="AT608" s="886"/>
      <c r="AU608" s="886"/>
      <c r="AV608" s="886"/>
      <c r="AW608" s="886"/>
      <c r="AX608" s="886"/>
      <c r="AY608" s="886"/>
      <c r="AZ608" s="886"/>
      <c r="BA608" s="927"/>
      <c r="BD608" s="753">
        <f t="shared" si="326"/>
        <v>0</v>
      </c>
      <c r="BE608" s="753">
        <f t="shared" si="327"/>
        <v>0</v>
      </c>
      <c r="BF608" s="753">
        <f t="shared" si="328"/>
        <v>0</v>
      </c>
      <c r="BG608" s="753">
        <f t="shared" si="329"/>
        <v>0</v>
      </c>
      <c r="BH608" s="758">
        <f t="shared" si="330"/>
        <v>0</v>
      </c>
      <c r="BI608" s="753">
        <f t="shared" si="331"/>
        <v>0</v>
      </c>
      <c r="BJ608" s="753">
        <f t="shared" si="332"/>
        <v>0</v>
      </c>
      <c r="BK608" s="753">
        <f t="shared" si="333"/>
        <v>0</v>
      </c>
      <c r="BL608" s="753">
        <f t="shared" si="334"/>
        <v>0</v>
      </c>
      <c r="BM608" s="758">
        <f t="shared" si="335"/>
        <v>0</v>
      </c>
    </row>
    <row r="609" spans="2:65">
      <c r="B609" s="920"/>
      <c r="C609" s="1499"/>
      <c r="D609" s="920"/>
      <c r="E609" s="924"/>
      <c r="F609" s="924"/>
      <c r="G609" s="924"/>
      <c r="H609" s="924"/>
      <c r="I609" s="920"/>
      <c r="J609" s="924"/>
      <c r="K609" s="1500"/>
      <c r="L609" s="1502"/>
      <c r="M609" s="1502"/>
      <c r="N609" s="924"/>
      <c r="O609" s="924"/>
      <c r="P609" s="924"/>
      <c r="Q609" s="924"/>
      <c r="R609" s="925"/>
      <c r="S609" s="903"/>
      <c r="T609" s="808"/>
      <c r="U609" s="903"/>
      <c r="V609" s="926"/>
      <c r="W609" s="926"/>
      <c r="X609" s="903"/>
      <c r="Y609" s="808"/>
      <c r="Z609" s="759"/>
      <c r="AA609" s="886"/>
      <c r="AB609" s="886"/>
      <c r="AC609" s="886"/>
      <c r="AD609" s="886"/>
      <c r="AE609" s="888"/>
      <c r="AF609" s="1126">
        <f>((TABULADOR!$D$67)*(GLOBAL!$Y609)/2)*2</f>
        <v>0</v>
      </c>
      <c r="AG609" s="886"/>
      <c r="AH609" s="886"/>
      <c r="AI609" s="886"/>
      <c r="AJ609" s="886"/>
      <c r="AK609" s="886"/>
      <c r="AL609" s="886"/>
      <c r="AM609" s="886"/>
      <c r="AN609" s="886"/>
      <c r="AO609" s="886"/>
      <c r="AP609" s="886"/>
      <c r="AQ609" s="886"/>
      <c r="AR609" s="886"/>
      <c r="AS609" s="886"/>
      <c r="AT609" s="886"/>
      <c r="AU609" s="886"/>
      <c r="AV609" s="886"/>
      <c r="AW609" s="886"/>
      <c r="AX609" s="886"/>
      <c r="AY609" s="886"/>
      <c r="AZ609" s="886"/>
      <c r="BA609" s="927"/>
      <c r="BD609" s="753">
        <f t="shared" si="326"/>
        <v>0</v>
      </c>
      <c r="BE609" s="753">
        <f t="shared" si="327"/>
        <v>0</v>
      </c>
      <c r="BF609" s="753">
        <f t="shared" si="328"/>
        <v>0</v>
      </c>
      <c r="BG609" s="753">
        <f t="shared" si="329"/>
        <v>0</v>
      </c>
      <c r="BH609" s="758">
        <f t="shared" si="330"/>
        <v>0</v>
      </c>
      <c r="BI609" s="753">
        <f t="shared" si="331"/>
        <v>0</v>
      </c>
      <c r="BJ609" s="753">
        <f t="shared" si="332"/>
        <v>0</v>
      </c>
      <c r="BK609" s="753">
        <f t="shared" si="333"/>
        <v>0</v>
      </c>
      <c r="BL609" s="753">
        <f t="shared" si="334"/>
        <v>0</v>
      </c>
      <c r="BM609" s="758">
        <f t="shared" si="335"/>
        <v>0</v>
      </c>
    </row>
    <row r="610" spans="2:65">
      <c r="B610" s="920"/>
      <c r="C610" s="1504"/>
      <c r="D610" s="920"/>
      <c r="E610" s="924"/>
      <c r="F610" s="924"/>
      <c r="G610" s="924"/>
      <c r="H610" s="924"/>
      <c r="I610" s="920"/>
      <c r="J610" s="924"/>
      <c r="K610" s="1500"/>
      <c r="L610" s="1502"/>
      <c r="M610" s="1502"/>
      <c r="N610" s="924"/>
      <c r="O610" s="924"/>
      <c r="P610" s="924"/>
      <c r="Q610" s="924"/>
      <c r="R610" s="925"/>
      <c r="S610" s="903"/>
      <c r="T610" s="808"/>
      <c r="U610" s="903"/>
      <c r="V610" s="926"/>
      <c r="W610" s="926"/>
      <c r="X610" s="903"/>
      <c r="Y610" s="808"/>
      <c r="Z610" s="759"/>
      <c r="AA610" s="886"/>
      <c r="AB610" s="886"/>
      <c r="AC610" s="886"/>
      <c r="AD610" s="886"/>
      <c r="AE610" s="888"/>
      <c r="AF610" s="1126">
        <f>((TABULADOR!$D$67)*(GLOBAL!$Y610)/2)*2</f>
        <v>0</v>
      </c>
      <c r="AG610" s="886"/>
      <c r="AH610" s="886"/>
      <c r="AI610" s="886"/>
      <c r="AJ610" s="886"/>
      <c r="AK610" s="886"/>
      <c r="AL610" s="886"/>
      <c r="AM610" s="886"/>
      <c r="AN610" s="886"/>
      <c r="AO610" s="886"/>
      <c r="AP610" s="886"/>
      <c r="AQ610" s="886"/>
      <c r="AR610" s="886"/>
      <c r="AS610" s="886"/>
      <c r="AT610" s="886"/>
      <c r="AU610" s="886"/>
      <c r="AV610" s="886"/>
      <c r="AW610" s="886"/>
      <c r="AX610" s="886"/>
      <c r="AY610" s="886"/>
      <c r="AZ610" s="886"/>
      <c r="BA610" s="927"/>
      <c r="BD610" s="753">
        <f t="shared" si="326"/>
        <v>0</v>
      </c>
      <c r="BE610" s="753">
        <f t="shared" si="327"/>
        <v>0</v>
      </c>
      <c r="BF610" s="753">
        <f t="shared" si="328"/>
        <v>0</v>
      </c>
      <c r="BG610" s="753">
        <f t="shared" si="329"/>
        <v>0</v>
      </c>
      <c r="BH610" s="758">
        <f t="shared" si="330"/>
        <v>0</v>
      </c>
      <c r="BI610" s="753">
        <f t="shared" si="331"/>
        <v>0</v>
      </c>
      <c r="BJ610" s="753">
        <f t="shared" si="332"/>
        <v>0</v>
      </c>
      <c r="BK610" s="753">
        <f t="shared" si="333"/>
        <v>0</v>
      </c>
      <c r="BL610" s="753">
        <f t="shared" si="334"/>
        <v>0</v>
      </c>
      <c r="BM610" s="758">
        <f t="shared" si="335"/>
        <v>0</v>
      </c>
    </row>
    <row r="611" spans="2:65">
      <c r="B611" s="920"/>
      <c r="C611" s="1499"/>
      <c r="D611" s="920"/>
      <c r="E611" s="924"/>
      <c r="F611" s="924"/>
      <c r="G611" s="924"/>
      <c r="H611" s="924"/>
      <c r="I611" s="920"/>
      <c r="J611" s="924"/>
      <c r="K611" s="1500"/>
      <c r="L611" s="1502"/>
      <c r="M611" s="1502"/>
      <c r="N611" s="924"/>
      <c r="O611" s="924"/>
      <c r="P611" s="924"/>
      <c r="Q611" s="924"/>
      <c r="R611" s="925"/>
      <c r="S611" s="903"/>
      <c r="T611" s="808"/>
      <c r="U611" s="903"/>
      <c r="V611" s="926"/>
      <c r="W611" s="926"/>
      <c r="X611" s="903"/>
      <c r="Y611" s="808"/>
      <c r="Z611" s="759"/>
      <c r="AA611" s="886"/>
      <c r="AB611" s="886"/>
      <c r="AC611" s="886"/>
      <c r="AD611" s="886"/>
      <c r="AE611" s="888"/>
      <c r="AF611" s="1126">
        <f>((TABULADOR!$D$67)*(GLOBAL!$Y611)/2)*2</f>
        <v>0</v>
      </c>
      <c r="AG611" s="886"/>
      <c r="AH611" s="886"/>
      <c r="AI611" s="886"/>
      <c r="AJ611" s="886"/>
      <c r="AK611" s="886"/>
      <c r="AL611" s="886"/>
      <c r="AM611" s="886"/>
      <c r="AN611" s="886"/>
      <c r="AO611" s="886"/>
      <c r="AP611" s="886"/>
      <c r="AQ611" s="886"/>
      <c r="AR611" s="886"/>
      <c r="AS611" s="886"/>
      <c r="AT611" s="886"/>
      <c r="AU611" s="886"/>
      <c r="AV611" s="886"/>
      <c r="AW611" s="886"/>
      <c r="AX611" s="886"/>
      <c r="AY611" s="886"/>
      <c r="AZ611" s="886"/>
      <c r="BA611" s="927"/>
      <c r="BD611" s="753">
        <f t="shared" si="326"/>
        <v>0</v>
      </c>
      <c r="BE611" s="753">
        <f t="shared" si="327"/>
        <v>0</v>
      </c>
      <c r="BF611" s="753">
        <f t="shared" si="328"/>
        <v>0</v>
      </c>
      <c r="BG611" s="753">
        <f t="shared" si="329"/>
        <v>0</v>
      </c>
      <c r="BH611" s="758">
        <f t="shared" si="330"/>
        <v>0</v>
      </c>
      <c r="BI611" s="753">
        <f t="shared" si="331"/>
        <v>0</v>
      </c>
      <c r="BJ611" s="753">
        <f t="shared" si="332"/>
        <v>0</v>
      </c>
      <c r="BK611" s="753">
        <f t="shared" si="333"/>
        <v>0</v>
      </c>
      <c r="BL611" s="753">
        <f t="shared" si="334"/>
        <v>0</v>
      </c>
      <c r="BM611" s="758">
        <f t="shared" si="335"/>
        <v>0</v>
      </c>
    </row>
    <row r="612" spans="2:65">
      <c r="B612" s="920"/>
      <c r="C612" s="1499"/>
      <c r="D612" s="920"/>
      <c r="E612" s="924"/>
      <c r="F612" s="924"/>
      <c r="G612" s="924"/>
      <c r="H612" s="924"/>
      <c r="I612" s="920"/>
      <c r="J612" s="924"/>
      <c r="K612" s="1500"/>
      <c r="L612" s="1502"/>
      <c r="M612" s="1502"/>
      <c r="N612" s="924"/>
      <c r="O612" s="924"/>
      <c r="P612" s="924"/>
      <c r="Q612" s="924"/>
      <c r="R612" s="925"/>
      <c r="S612" s="903"/>
      <c r="T612" s="808"/>
      <c r="U612" s="903"/>
      <c r="V612" s="926"/>
      <c r="W612" s="926"/>
      <c r="X612" s="903"/>
      <c r="Y612" s="808"/>
      <c r="Z612" s="759"/>
      <c r="AA612" s="886"/>
      <c r="AB612" s="886"/>
      <c r="AC612" s="886"/>
      <c r="AD612" s="886"/>
      <c r="AE612" s="888"/>
      <c r="AF612" s="1126">
        <f>((TABULADOR!$D$67)*(GLOBAL!$Y612)/2)*2</f>
        <v>0</v>
      </c>
      <c r="AG612" s="886"/>
      <c r="AH612" s="886"/>
      <c r="AI612" s="886"/>
      <c r="AJ612" s="886"/>
      <c r="AK612" s="886"/>
      <c r="AL612" s="886"/>
      <c r="AM612" s="886"/>
      <c r="AN612" s="886"/>
      <c r="AO612" s="886"/>
      <c r="AP612" s="886"/>
      <c r="AQ612" s="886"/>
      <c r="AR612" s="886"/>
      <c r="AS612" s="886"/>
      <c r="AT612" s="886"/>
      <c r="AU612" s="886"/>
      <c r="AV612" s="886"/>
      <c r="AW612" s="886"/>
      <c r="AX612" s="886"/>
      <c r="AY612" s="886"/>
      <c r="AZ612" s="886"/>
      <c r="BA612" s="927"/>
      <c r="BD612" s="753">
        <f t="shared" si="326"/>
        <v>0</v>
      </c>
      <c r="BE612" s="753">
        <f t="shared" si="327"/>
        <v>0</v>
      </c>
      <c r="BF612" s="753">
        <f t="shared" si="328"/>
        <v>0</v>
      </c>
      <c r="BG612" s="753">
        <f t="shared" si="329"/>
        <v>0</v>
      </c>
      <c r="BH612" s="758">
        <f t="shared" si="330"/>
        <v>0</v>
      </c>
      <c r="BI612" s="753">
        <f t="shared" si="331"/>
        <v>0</v>
      </c>
      <c r="BJ612" s="753">
        <f t="shared" si="332"/>
        <v>0</v>
      </c>
      <c r="BK612" s="753">
        <f t="shared" si="333"/>
        <v>0</v>
      </c>
      <c r="BL612" s="753">
        <f t="shared" si="334"/>
        <v>0</v>
      </c>
      <c r="BM612" s="758">
        <f t="shared" si="335"/>
        <v>0</v>
      </c>
    </row>
    <row r="613" spans="2:65">
      <c r="B613" s="920"/>
      <c r="C613" s="1504"/>
      <c r="D613" s="920"/>
      <c r="E613" s="924"/>
      <c r="F613" s="924"/>
      <c r="G613" s="924"/>
      <c r="H613" s="924"/>
      <c r="I613" s="920"/>
      <c r="J613" s="924"/>
      <c r="K613" s="1500"/>
      <c r="L613" s="1502"/>
      <c r="M613" s="1502"/>
      <c r="N613" s="924"/>
      <c r="O613" s="924"/>
      <c r="P613" s="924"/>
      <c r="Q613" s="924"/>
      <c r="R613" s="925"/>
      <c r="S613" s="903"/>
      <c r="T613" s="808"/>
      <c r="U613" s="903"/>
      <c r="V613" s="926"/>
      <c r="W613" s="926"/>
      <c r="X613" s="903"/>
      <c r="Y613" s="808"/>
      <c r="Z613" s="759"/>
      <c r="AA613" s="886"/>
      <c r="AB613" s="886"/>
      <c r="AC613" s="886"/>
      <c r="AD613" s="886"/>
      <c r="AE613" s="888"/>
      <c r="AF613" s="1126">
        <f>((TABULADOR!$D$67)*(GLOBAL!$Y613)/2)*2</f>
        <v>0</v>
      </c>
      <c r="AG613" s="886"/>
      <c r="AH613" s="886"/>
      <c r="AI613" s="886"/>
      <c r="AJ613" s="886"/>
      <c r="AK613" s="886"/>
      <c r="AL613" s="886"/>
      <c r="AM613" s="886"/>
      <c r="AN613" s="886"/>
      <c r="AO613" s="886"/>
      <c r="AP613" s="886"/>
      <c r="AQ613" s="886"/>
      <c r="AR613" s="886"/>
      <c r="AS613" s="886"/>
      <c r="AT613" s="886"/>
      <c r="AU613" s="886"/>
      <c r="AV613" s="886"/>
      <c r="AW613" s="886"/>
      <c r="AX613" s="886"/>
      <c r="AY613" s="886"/>
      <c r="AZ613" s="886"/>
      <c r="BA613" s="927"/>
      <c r="BD613" s="753">
        <f t="shared" si="326"/>
        <v>0</v>
      </c>
      <c r="BE613" s="753">
        <f t="shared" si="327"/>
        <v>0</v>
      </c>
      <c r="BF613" s="753">
        <f t="shared" si="328"/>
        <v>0</v>
      </c>
      <c r="BG613" s="753">
        <f t="shared" si="329"/>
        <v>0</v>
      </c>
      <c r="BH613" s="758">
        <f t="shared" si="330"/>
        <v>0</v>
      </c>
      <c r="BI613" s="753">
        <f t="shared" si="331"/>
        <v>0</v>
      </c>
      <c r="BJ613" s="753">
        <f t="shared" si="332"/>
        <v>0</v>
      </c>
      <c r="BK613" s="753">
        <f t="shared" si="333"/>
        <v>0</v>
      </c>
      <c r="BL613" s="753">
        <f t="shared" si="334"/>
        <v>0</v>
      </c>
      <c r="BM613" s="758">
        <f t="shared" si="335"/>
        <v>0</v>
      </c>
    </row>
    <row r="614" spans="2:65">
      <c r="B614" s="920"/>
      <c r="C614" s="1504"/>
      <c r="D614" s="920"/>
      <c r="E614" s="924"/>
      <c r="F614" s="924"/>
      <c r="G614" s="924"/>
      <c r="H614" s="924"/>
      <c r="I614" s="920"/>
      <c r="J614" s="924"/>
      <c r="K614" s="1500"/>
      <c r="L614" s="1502"/>
      <c r="M614" s="1502"/>
      <c r="N614" s="924"/>
      <c r="O614" s="924"/>
      <c r="P614" s="924"/>
      <c r="Q614" s="924"/>
      <c r="R614" s="925"/>
      <c r="S614" s="903"/>
      <c r="T614" s="808"/>
      <c r="U614" s="903"/>
      <c r="V614" s="926"/>
      <c r="W614" s="926"/>
      <c r="X614" s="903"/>
      <c r="Y614" s="808"/>
      <c r="Z614" s="759"/>
      <c r="AA614" s="886"/>
      <c r="AB614" s="886"/>
      <c r="AC614" s="886"/>
      <c r="AD614" s="886"/>
      <c r="AE614" s="888"/>
      <c r="AF614" s="1126">
        <f>((TABULADOR!$D$67)*(GLOBAL!$Y614)/2)*2</f>
        <v>0</v>
      </c>
      <c r="AG614" s="886"/>
      <c r="AH614" s="886"/>
      <c r="AI614" s="886"/>
      <c r="AJ614" s="886"/>
      <c r="AK614" s="886"/>
      <c r="AL614" s="886"/>
      <c r="AM614" s="886"/>
      <c r="AN614" s="886"/>
      <c r="AO614" s="886"/>
      <c r="AP614" s="886"/>
      <c r="AQ614" s="886"/>
      <c r="AR614" s="886"/>
      <c r="AS614" s="886"/>
      <c r="AT614" s="886"/>
      <c r="AU614" s="886"/>
      <c r="AV614" s="886"/>
      <c r="AW614" s="886"/>
      <c r="AX614" s="886"/>
      <c r="AY614" s="886"/>
      <c r="AZ614" s="886"/>
      <c r="BA614" s="927"/>
      <c r="BD614" s="753">
        <f t="shared" si="326"/>
        <v>0</v>
      </c>
      <c r="BE614" s="753">
        <f t="shared" si="327"/>
        <v>0</v>
      </c>
      <c r="BF614" s="753">
        <f t="shared" si="328"/>
        <v>0</v>
      </c>
      <c r="BG614" s="753">
        <f t="shared" si="329"/>
        <v>0</v>
      </c>
      <c r="BH614" s="758">
        <f t="shared" si="330"/>
        <v>0</v>
      </c>
      <c r="BI614" s="753">
        <f t="shared" si="331"/>
        <v>0</v>
      </c>
      <c r="BJ614" s="753">
        <f t="shared" si="332"/>
        <v>0</v>
      </c>
      <c r="BK614" s="753">
        <f t="shared" si="333"/>
        <v>0</v>
      </c>
      <c r="BL614" s="753">
        <f t="shared" si="334"/>
        <v>0</v>
      </c>
      <c r="BM614" s="758">
        <f t="shared" si="335"/>
        <v>0</v>
      </c>
    </row>
    <row r="615" spans="2:65">
      <c r="B615" s="920"/>
      <c r="C615" s="1504"/>
      <c r="D615" s="920"/>
      <c r="E615" s="924"/>
      <c r="F615" s="924"/>
      <c r="G615" s="924"/>
      <c r="H615" s="924"/>
      <c r="I615" s="920"/>
      <c r="J615" s="924"/>
      <c r="K615" s="1500"/>
      <c r="L615" s="1502"/>
      <c r="M615" s="1502"/>
      <c r="N615" s="924"/>
      <c r="O615" s="924"/>
      <c r="P615" s="924"/>
      <c r="Q615" s="924"/>
      <c r="R615" s="925"/>
      <c r="S615" s="903"/>
      <c r="T615" s="808"/>
      <c r="U615" s="903"/>
      <c r="V615" s="926"/>
      <c r="W615" s="926"/>
      <c r="X615" s="903"/>
      <c r="Y615" s="808"/>
      <c r="Z615" s="759"/>
      <c r="AA615" s="886"/>
      <c r="AB615" s="886"/>
      <c r="AC615" s="886"/>
      <c r="AD615" s="886"/>
      <c r="AE615" s="888"/>
      <c r="AF615" s="1126">
        <f>((TABULADOR!$D$67)*(GLOBAL!$Y615)/2)*2</f>
        <v>0</v>
      </c>
      <c r="AG615" s="886"/>
      <c r="AH615" s="886"/>
      <c r="AI615" s="886"/>
      <c r="AJ615" s="886"/>
      <c r="AK615" s="886"/>
      <c r="AL615" s="886"/>
      <c r="AM615" s="886"/>
      <c r="AN615" s="886"/>
      <c r="AO615" s="886"/>
      <c r="AP615" s="886"/>
      <c r="AQ615" s="886"/>
      <c r="AR615" s="886"/>
      <c r="AS615" s="886"/>
      <c r="AT615" s="886"/>
      <c r="AU615" s="886"/>
      <c r="AV615" s="886"/>
      <c r="AW615" s="886"/>
      <c r="AX615" s="886"/>
      <c r="AY615" s="886"/>
      <c r="AZ615" s="886"/>
      <c r="BA615" s="927"/>
      <c r="BD615" s="753">
        <f t="shared" si="326"/>
        <v>0</v>
      </c>
      <c r="BE615" s="753">
        <f t="shared" si="327"/>
        <v>0</v>
      </c>
      <c r="BF615" s="753">
        <f t="shared" si="328"/>
        <v>0</v>
      </c>
      <c r="BG615" s="753">
        <f t="shared" si="329"/>
        <v>0</v>
      </c>
      <c r="BH615" s="758">
        <f t="shared" si="330"/>
        <v>0</v>
      </c>
      <c r="BI615" s="753">
        <f t="shared" si="331"/>
        <v>0</v>
      </c>
      <c r="BJ615" s="753">
        <f t="shared" si="332"/>
        <v>0</v>
      </c>
      <c r="BK615" s="753">
        <f t="shared" si="333"/>
        <v>0</v>
      </c>
      <c r="BL615" s="753">
        <f t="shared" si="334"/>
        <v>0</v>
      </c>
      <c r="BM615" s="758">
        <f t="shared" si="335"/>
        <v>0</v>
      </c>
    </row>
    <row r="616" spans="2:65">
      <c r="B616" s="920"/>
      <c r="C616" s="1504"/>
      <c r="D616" s="920"/>
      <c r="E616" s="924"/>
      <c r="F616" s="924"/>
      <c r="G616" s="924"/>
      <c r="H616" s="924"/>
      <c r="I616" s="920"/>
      <c r="J616" s="924"/>
      <c r="K616" s="1500"/>
      <c r="L616" s="1502"/>
      <c r="M616" s="1502"/>
      <c r="N616" s="924"/>
      <c r="O616" s="924"/>
      <c r="P616" s="924"/>
      <c r="Q616" s="924"/>
      <c r="R616" s="925"/>
      <c r="S616" s="903"/>
      <c r="T616" s="808"/>
      <c r="U616" s="903"/>
      <c r="V616" s="926"/>
      <c r="W616" s="926"/>
      <c r="X616" s="903"/>
      <c r="Y616" s="808"/>
      <c r="Z616" s="759"/>
      <c r="AA616" s="886"/>
      <c r="AB616" s="886"/>
      <c r="AC616" s="886"/>
      <c r="AD616" s="886"/>
      <c r="AE616" s="888"/>
      <c r="AF616" s="1126">
        <f>((TABULADOR!$D$67)*(GLOBAL!$Y616)/2)*2</f>
        <v>0</v>
      </c>
      <c r="AG616" s="886"/>
      <c r="AH616" s="886"/>
      <c r="AI616" s="886"/>
      <c r="AJ616" s="886"/>
      <c r="AK616" s="886"/>
      <c r="AL616" s="886"/>
      <c r="AM616" s="886"/>
      <c r="AN616" s="886"/>
      <c r="AO616" s="886"/>
      <c r="AP616" s="886"/>
      <c r="AQ616" s="886"/>
      <c r="AR616" s="886"/>
      <c r="AS616" s="886"/>
      <c r="AT616" s="886"/>
      <c r="AU616" s="886"/>
      <c r="AV616" s="886"/>
      <c r="AW616" s="886"/>
      <c r="AX616" s="886"/>
      <c r="AY616" s="886"/>
      <c r="AZ616" s="886"/>
      <c r="BA616" s="927"/>
      <c r="BD616" s="753">
        <f t="shared" si="326"/>
        <v>0</v>
      </c>
      <c r="BE616" s="753">
        <f t="shared" si="327"/>
        <v>0</v>
      </c>
      <c r="BF616" s="753">
        <f t="shared" si="328"/>
        <v>0</v>
      </c>
      <c r="BG616" s="753">
        <f t="shared" si="329"/>
        <v>0</v>
      </c>
      <c r="BH616" s="758">
        <f t="shared" si="330"/>
        <v>0</v>
      </c>
      <c r="BI616" s="753">
        <f t="shared" si="331"/>
        <v>0</v>
      </c>
      <c r="BJ616" s="753">
        <f t="shared" si="332"/>
        <v>0</v>
      </c>
      <c r="BK616" s="753">
        <f t="shared" si="333"/>
        <v>0</v>
      </c>
      <c r="BL616" s="753">
        <f t="shared" si="334"/>
        <v>0</v>
      </c>
      <c r="BM616" s="758">
        <f t="shared" si="335"/>
        <v>0</v>
      </c>
    </row>
    <row r="617" spans="2:65">
      <c r="B617" s="920"/>
      <c r="C617" s="1504"/>
      <c r="D617" s="920"/>
      <c r="E617" s="924"/>
      <c r="F617" s="924"/>
      <c r="G617" s="924"/>
      <c r="H617" s="924"/>
      <c r="I617" s="920"/>
      <c r="J617" s="924"/>
      <c r="K617" s="1500"/>
      <c r="L617" s="1502"/>
      <c r="M617" s="1502"/>
      <c r="N617" s="924"/>
      <c r="O617" s="924"/>
      <c r="P617" s="924"/>
      <c r="Q617" s="924"/>
      <c r="R617" s="925"/>
      <c r="S617" s="903"/>
      <c r="T617" s="808"/>
      <c r="U617" s="903"/>
      <c r="V617" s="926"/>
      <c r="W617" s="926"/>
      <c r="X617" s="903"/>
      <c r="Y617" s="808"/>
      <c r="Z617" s="759"/>
      <c r="AA617" s="886"/>
      <c r="AB617" s="886"/>
      <c r="AC617" s="886"/>
      <c r="AD617" s="886"/>
      <c r="AE617" s="888"/>
      <c r="AF617" s="1126">
        <f>((TABULADOR!$D$67)*(GLOBAL!$Y617)/2)*2</f>
        <v>0</v>
      </c>
      <c r="AG617" s="886"/>
      <c r="AH617" s="886"/>
      <c r="AI617" s="886"/>
      <c r="AJ617" s="886"/>
      <c r="AK617" s="886"/>
      <c r="AL617" s="886"/>
      <c r="AM617" s="886"/>
      <c r="AN617" s="886"/>
      <c r="AO617" s="886"/>
      <c r="AP617" s="886"/>
      <c r="AQ617" s="886"/>
      <c r="AR617" s="886"/>
      <c r="AS617" s="886"/>
      <c r="AT617" s="886"/>
      <c r="AU617" s="886"/>
      <c r="AV617" s="886"/>
      <c r="AW617" s="886"/>
      <c r="AX617" s="886"/>
      <c r="AY617" s="886"/>
      <c r="AZ617" s="886"/>
      <c r="BA617" s="927"/>
      <c r="BD617" s="753">
        <f t="shared" si="326"/>
        <v>0</v>
      </c>
      <c r="BE617" s="753">
        <f t="shared" si="327"/>
        <v>0</v>
      </c>
      <c r="BF617" s="753">
        <f t="shared" si="328"/>
        <v>0</v>
      </c>
      <c r="BG617" s="753">
        <f t="shared" si="329"/>
        <v>0</v>
      </c>
      <c r="BH617" s="758">
        <f t="shared" si="330"/>
        <v>0</v>
      </c>
      <c r="BI617" s="753">
        <f t="shared" si="331"/>
        <v>0</v>
      </c>
      <c r="BJ617" s="753">
        <f t="shared" si="332"/>
        <v>0</v>
      </c>
      <c r="BK617" s="753">
        <f t="shared" si="333"/>
        <v>0</v>
      </c>
      <c r="BL617" s="753">
        <f t="shared" si="334"/>
        <v>0</v>
      </c>
      <c r="BM617" s="758">
        <f t="shared" si="335"/>
        <v>0</v>
      </c>
    </row>
    <row r="618" spans="2:65">
      <c r="B618" s="920"/>
      <c r="C618" s="1504"/>
      <c r="D618" s="920"/>
      <c r="E618" s="924"/>
      <c r="F618" s="924"/>
      <c r="G618" s="924"/>
      <c r="H618" s="924"/>
      <c r="I618" s="920"/>
      <c r="J618" s="924"/>
      <c r="K618" s="1500"/>
      <c r="L618" s="1502"/>
      <c r="M618" s="1502"/>
      <c r="N618" s="924"/>
      <c r="O618" s="924"/>
      <c r="P618" s="924"/>
      <c r="Q618" s="924"/>
      <c r="R618" s="925"/>
      <c r="S618" s="903"/>
      <c r="T618" s="808"/>
      <c r="U618" s="903"/>
      <c r="V618" s="926"/>
      <c r="W618" s="926"/>
      <c r="X618" s="903"/>
      <c r="Y618" s="808"/>
      <c r="Z618" s="759"/>
      <c r="AA618" s="886"/>
      <c r="AB618" s="886"/>
      <c r="AC618" s="886"/>
      <c r="AD618" s="886"/>
      <c r="AE618" s="888"/>
      <c r="AF618" s="1126">
        <f>((TABULADOR!$D$67)*(GLOBAL!$Y618)/2)*2</f>
        <v>0</v>
      </c>
      <c r="AG618" s="886"/>
      <c r="AH618" s="886"/>
      <c r="AI618" s="886"/>
      <c r="AJ618" s="886"/>
      <c r="AK618" s="886"/>
      <c r="AL618" s="886"/>
      <c r="AM618" s="886"/>
      <c r="AN618" s="886"/>
      <c r="AO618" s="886"/>
      <c r="AP618" s="886"/>
      <c r="AQ618" s="886"/>
      <c r="AR618" s="886"/>
      <c r="AS618" s="886"/>
      <c r="AT618" s="886"/>
      <c r="AU618" s="886"/>
      <c r="AV618" s="886"/>
      <c r="AW618" s="886"/>
      <c r="AX618" s="886"/>
      <c r="AY618" s="886"/>
      <c r="AZ618" s="886"/>
      <c r="BA618" s="927"/>
      <c r="BD618" s="753">
        <f t="shared" si="326"/>
        <v>0</v>
      </c>
      <c r="BE618" s="753">
        <f t="shared" si="327"/>
        <v>0</v>
      </c>
      <c r="BF618" s="753">
        <f t="shared" si="328"/>
        <v>0</v>
      </c>
      <c r="BG618" s="753">
        <f t="shared" si="329"/>
        <v>0</v>
      </c>
      <c r="BH618" s="758">
        <f t="shared" si="330"/>
        <v>0</v>
      </c>
      <c r="BI618" s="753">
        <f t="shared" si="331"/>
        <v>0</v>
      </c>
      <c r="BJ618" s="753">
        <f t="shared" si="332"/>
        <v>0</v>
      </c>
      <c r="BK618" s="753">
        <f t="shared" si="333"/>
        <v>0</v>
      </c>
      <c r="BL618" s="753">
        <f t="shared" si="334"/>
        <v>0</v>
      </c>
      <c r="BM618" s="758">
        <f t="shared" si="335"/>
        <v>0</v>
      </c>
    </row>
    <row r="619" spans="2:65">
      <c r="B619" s="920"/>
      <c r="C619" s="1504"/>
      <c r="D619" s="920"/>
      <c r="E619" s="924"/>
      <c r="F619" s="924"/>
      <c r="G619" s="924"/>
      <c r="H619" s="924"/>
      <c r="I619" s="920"/>
      <c r="J619" s="924"/>
      <c r="K619" s="1500"/>
      <c r="L619" s="1502"/>
      <c r="M619" s="1502"/>
      <c r="N619" s="924"/>
      <c r="O619" s="924"/>
      <c r="P619" s="924"/>
      <c r="Q619" s="924"/>
      <c r="R619" s="925"/>
      <c r="S619" s="903"/>
      <c r="T619" s="808"/>
      <c r="U619" s="903"/>
      <c r="V619" s="926"/>
      <c r="W619" s="926"/>
      <c r="X619" s="903"/>
      <c r="Y619" s="808"/>
      <c r="Z619" s="759"/>
      <c r="AA619" s="886"/>
      <c r="AB619" s="886"/>
      <c r="AC619" s="886"/>
      <c r="AD619" s="886"/>
      <c r="AE619" s="888"/>
      <c r="AF619" s="1126">
        <f>((TABULADOR!$D$67)*(GLOBAL!$Y619)/2)*2</f>
        <v>0</v>
      </c>
      <c r="AG619" s="886"/>
      <c r="AH619" s="886"/>
      <c r="AI619" s="886"/>
      <c r="AJ619" s="886"/>
      <c r="AK619" s="886"/>
      <c r="AL619" s="886"/>
      <c r="AM619" s="886"/>
      <c r="AN619" s="886"/>
      <c r="AO619" s="886"/>
      <c r="AP619" s="886"/>
      <c r="AQ619" s="886"/>
      <c r="AR619" s="886"/>
      <c r="AS619" s="886"/>
      <c r="AT619" s="886"/>
      <c r="AU619" s="886"/>
      <c r="AV619" s="886"/>
      <c r="AW619" s="886"/>
      <c r="AX619" s="886"/>
      <c r="AY619" s="886"/>
      <c r="AZ619" s="886"/>
      <c r="BA619" s="927"/>
      <c r="BD619" s="753">
        <f t="shared" si="326"/>
        <v>0</v>
      </c>
      <c r="BE619" s="753">
        <f t="shared" si="327"/>
        <v>0</v>
      </c>
      <c r="BF619" s="753">
        <f t="shared" si="328"/>
        <v>0</v>
      </c>
      <c r="BG619" s="753">
        <f t="shared" si="329"/>
        <v>0</v>
      </c>
      <c r="BH619" s="758">
        <f t="shared" si="330"/>
        <v>0</v>
      </c>
      <c r="BI619" s="753">
        <f t="shared" si="331"/>
        <v>0</v>
      </c>
      <c r="BJ619" s="753">
        <f t="shared" si="332"/>
        <v>0</v>
      </c>
      <c r="BK619" s="753">
        <f t="shared" si="333"/>
        <v>0</v>
      </c>
      <c r="BL619" s="753">
        <f t="shared" si="334"/>
        <v>0</v>
      </c>
      <c r="BM619" s="758">
        <f t="shared" si="335"/>
        <v>0</v>
      </c>
    </row>
    <row r="620" spans="2:65">
      <c r="B620" s="920"/>
      <c r="C620" s="1504"/>
      <c r="D620" s="920"/>
      <c r="E620" s="924"/>
      <c r="F620" s="924"/>
      <c r="G620" s="924"/>
      <c r="H620" s="924"/>
      <c r="I620" s="920"/>
      <c r="J620" s="924"/>
      <c r="K620" s="1500"/>
      <c r="L620" s="1502"/>
      <c r="M620" s="1502"/>
      <c r="N620" s="924"/>
      <c r="O620" s="924"/>
      <c r="P620" s="924"/>
      <c r="Q620" s="924"/>
      <c r="R620" s="925"/>
      <c r="S620" s="903"/>
      <c r="T620" s="808"/>
      <c r="U620" s="903"/>
      <c r="V620" s="926"/>
      <c r="W620" s="926"/>
      <c r="X620" s="903"/>
      <c r="Y620" s="808"/>
      <c r="Z620" s="759"/>
      <c r="AA620" s="886"/>
      <c r="AB620" s="886"/>
      <c r="AC620" s="886"/>
      <c r="AD620" s="886"/>
      <c r="AE620" s="888"/>
      <c r="AF620" s="1126">
        <f>((TABULADOR!$D$67)*(GLOBAL!$Y620)/2)*2</f>
        <v>0</v>
      </c>
      <c r="AG620" s="886"/>
      <c r="AH620" s="886"/>
      <c r="AI620" s="886"/>
      <c r="AJ620" s="886"/>
      <c r="AK620" s="886"/>
      <c r="AL620" s="886"/>
      <c r="AM620" s="886"/>
      <c r="AN620" s="886"/>
      <c r="AO620" s="886"/>
      <c r="AP620" s="886"/>
      <c r="AQ620" s="886"/>
      <c r="AR620" s="886"/>
      <c r="AS620" s="886"/>
      <c r="AT620" s="886"/>
      <c r="AU620" s="886"/>
      <c r="AV620" s="886"/>
      <c r="AW620" s="886"/>
      <c r="AX620" s="886"/>
      <c r="AY620" s="886"/>
      <c r="AZ620" s="886"/>
      <c r="BA620" s="927"/>
      <c r="BD620" s="753">
        <f t="shared" si="326"/>
        <v>0</v>
      </c>
      <c r="BE620" s="753">
        <f t="shared" si="327"/>
        <v>0</v>
      </c>
      <c r="BF620" s="753">
        <f t="shared" si="328"/>
        <v>0</v>
      </c>
      <c r="BG620" s="753">
        <f t="shared" si="329"/>
        <v>0</v>
      </c>
      <c r="BH620" s="758">
        <f t="shared" si="330"/>
        <v>0</v>
      </c>
      <c r="BI620" s="753">
        <f t="shared" si="331"/>
        <v>0</v>
      </c>
      <c r="BJ620" s="753">
        <f t="shared" si="332"/>
        <v>0</v>
      </c>
      <c r="BK620" s="753">
        <f t="shared" si="333"/>
        <v>0</v>
      </c>
      <c r="BL620" s="753">
        <f t="shared" si="334"/>
        <v>0</v>
      </c>
      <c r="BM620" s="758">
        <f t="shared" si="335"/>
        <v>0</v>
      </c>
    </row>
    <row r="621" spans="2:65">
      <c r="B621" s="920"/>
      <c r="C621" s="1504"/>
      <c r="D621" s="920"/>
      <c r="E621" s="924"/>
      <c r="F621" s="924"/>
      <c r="G621" s="924"/>
      <c r="H621" s="924"/>
      <c r="I621" s="920"/>
      <c r="J621" s="924"/>
      <c r="K621" s="1500"/>
      <c r="L621" s="1502"/>
      <c r="M621" s="1502"/>
      <c r="N621" s="924"/>
      <c r="O621" s="924"/>
      <c r="P621" s="924"/>
      <c r="Q621" s="924"/>
      <c r="R621" s="925"/>
      <c r="S621" s="903"/>
      <c r="T621" s="808"/>
      <c r="U621" s="903"/>
      <c r="V621" s="926"/>
      <c r="W621" s="926"/>
      <c r="X621" s="903"/>
      <c r="Y621" s="808"/>
      <c r="Z621" s="759"/>
      <c r="AA621" s="886"/>
      <c r="AB621" s="886"/>
      <c r="AC621" s="886"/>
      <c r="AD621" s="886"/>
      <c r="AE621" s="888"/>
      <c r="AF621" s="1126">
        <f>((TABULADOR!$D$67)*(GLOBAL!$Y621)/2)*2</f>
        <v>0</v>
      </c>
      <c r="AG621" s="886"/>
      <c r="AH621" s="886"/>
      <c r="AI621" s="886"/>
      <c r="AJ621" s="886"/>
      <c r="AK621" s="886"/>
      <c r="AL621" s="886"/>
      <c r="AM621" s="886"/>
      <c r="AN621" s="886"/>
      <c r="AO621" s="886"/>
      <c r="AP621" s="886"/>
      <c r="AQ621" s="886"/>
      <c r="AR621" s="886"/>
      <c r="AS621" s="886"/>
      <c r="AT621" s="886"/>
      <c r="AU621" s="886"/>
      <c r="AV621" s="886"/>
      <c r="AW621" s="886"/>
      <c r="AX621" s="886"/>
      <c r="AY621" s="886"/>
      <c r="AZ621" s="886"/>
      <c r="BA621" s="927"/>
      <c r="BD621" s="753">
        <f t="shared" si="326"/>
        <v>0</v>
      </c>
      <c r="BE621" s="753">
        <f t="shared" si="327"/>
        <v>0</v>
      </c>
      <c r="BF621" s="753">
        <f t="shared" si="328"/>
        <v>0</v>
      </c>
      <c r="BG621" s="753">
        <f t="shared" si="329"/>
        <v>0</v>
      </c>
      <c r="BH621" s="758">
        <f t="shared" si="330"/>
        <v>0</v>
      </c>
      <c r="BI621" s="753">
        <f t="shared" si="331"/>
        <v>0</v>
      </c>
      <c r="BJ621" s="753">
        <f t="shared" si="332"/>
        <v>0</v>
      </c>
      <c r="BK621" s="753">
        <f t="shared" si="333"/>
        <v>0</v>
      </c>
      <c r="BL621" s="753">
        <f t="shared" si="334"/>
        <v>0</v>
      </c>
      <c r="BM621" s="758">
        <f t="shared" si="335"/>
        <v>0</v>
      </c>
    </row>
    <row r="622" spans="2:65">
      <c r="B622" s="920"/>
      <c r="C622" s="1504"/>
      <c r="D622" s="920"/>
      <c r="E622" s="924"/>
      <c r="F622" s="924"/>
      <c r="G622" s="924"/>
      <c r="H622" s="924"/>
      <c r="I622" s="920"/>
      <c r="J622" s="924"/>
      <c r="K622" s="1500"/>
      <c r="L622" s="1502"/>
      <c r="M622" s="1502"/>
      <c r="N622" s="924"/>
      <c r="O622" s="924"/>
      <c r="P622" s="924"/>
      <c r="Q622" s="924"/>
      <c r="R622" s="925"/>
      <c r="S622" s="903"/>
      <c r="T622" s="808"/>
      <c r="U622" s="903"/>
      <c r="V622" s="926"/>
      <c r="W622" s="926"/>
      <c r="X622" s="903"/>
      <c r="Y622" s="808"/>
      <c r="Z622" s="759"/>
      <c r="AA622" s="886"/>
      <c r="AB622" s="886"/>
      <c r="AC622" s="886"/>
      <c r="AD622" s="886"/>
      <c r="AE622" s="888"/>
      <c r="AF622" s="1126">
        <f>((TABULADOR!$D$67)*(GLOBAL!$Y622)/2)*2</f>
        <v>0</v>
      </c>
      <c r="AG622" s="886"/>
      <c r="AH622" s="886"/>
      <c r="AI622" s="886"/>
      <c r="AJ622" s="886"/>
      <c r="AK622" s="886"/>
      <c r="AL622" s="886"/>
      <c r="AM622" s="886"/>
      <c r="AN622" s="886"/>
      <c r="AO622" s="886"/>
      <c r="AP622" s="886"/>
      <c r="AQ622" s="886"/>
      <c r="AR622" s="886"/>
      <c r="AS622" s="886"/>
      <c r="AT622" s="886"/>
      <c r="AU622" s="886"/>
      <c r="AV622" s="886"/>
      <c r="AW622" s="886"/>
      <c r="AX622" s="886"/>
      <c r="AY622" s="886"/>
      <c r="AZ622" s="886"/>
      <c r="BA622" s="927"/>
      <c r="BD622" s="753">
        <f t="shared" si="326"/>
        <v>0</v>
      </c>
      <c r="BE622" s="753">
        <f t="shared" si="327"/>
        <v>0</v>
      </c>
      <c r="BF622" s="753">
        <f t="shared" si="328"/>
        <v>0</v>
      </c>
      <c r="BG622" s="753">
        <f t="shared" si="329"/>
        <v>0</v>
      </c>
      <c r="BH622" s="758">
        <f t="shared" si="330"/>
        <v>0</v>
      </c>
      <c r="BI622" s="753">
        <f t="shared" si="331"/>
        <v>0</v>
      </c>
      <c r="BJ622" s="753">
        <f t="shared" si="332"/>
        <v>0</v>
      </c>
      <c r="BK622" s="753">
        <f t="shared" si="333"/>
        <v>0</v>
      </c>
      <c r="BL622" s="753">
        <f t="shared" si="334"/>
        <v>0</v>
      </c>
      <c r="BM622" s="758">
        <f t="shared" si="335"/>
        <v>0</v>
      </c>
    </row>
    <row r="623" spans="2:65">
      <c r="B623" s="920"/>
      <c r="C623" s="1504"/>
      <c r="D623" s="920"/>
      <c r="E623" s="924"/>
      <c r="F623" s="924"/>
      <c r="G623" s="924"/>
      <c r="H623" s="924"/>
      <c r="I623" s="920"/>
      <c r="J623" s="924"/>
      <c r="K623" s="1500"/>
      <c r="L623" s="1502"/>
      <c r="M623" s="1502"/>
      <c r="N623" s="924"/>
      <c r="O623" s="924"/>
      <c r="P623" s="924"/>
      <c r="Q623" s="924"/>
      <c r="R623" s="925"/>
      <c r="S623" s="903"/>
      <c r="T623" s="808"/>
      <c r="U623" s="903"/>
      <c r="V623" s="926"/>
      <c r="W623" s="926"/>
      <c r="X623" s="903"/>
      <c r="Y623" s="808"/>
      <c r="Z623" s="759"/>
      <c r="AA623" s="886"/>
      <c r="AB623" s="886"/>
      <c r="AC623" s="886"/>
      <c r="AD623" s="886"/>
      <c r="AE623" s="888"/>
      <c r="AF623" s="1126">
        <f>((TABULADOR!$D$67)*(GLOBAL!$Y623)/2)*2</f>
        <v>0</v>
      </c>
      <c r="AG623" s="886"/>
      <c r="AH623" s="886"/>
      <c r="AI623" s="886"/>
      <c r="AJ623" s="886"/>
      <c r="AK623" s="886"/>
      <c r="AL623" s="886"/>
      <c r="AM623" s="886"/>
      <c r="AN623" s="886"/>
      <c r="AO623" s="886"/>
      <c r="AP623" s="886"/>
      <c r="AQ623" s="886"/>
      <c r="AR623" s="886"/>
      <c r="AS623" s="886"/>
      <c r="AT623" s="886"/>
      <c r="AU623" s="886"/>
      <c r="AV623" s="886"/>
      <c r="AW623" s="886"/>
      <c r="AX623" s="886"/>
      <c r="AY623" s="886"/>
      <c r="AZ623" s="886"/>
      <c r="BA623" s="927"/>
      <c r="BD623" s="753">
        <f t="shared" ref="BD623:BD686" si="336">($AM623*$BO$5/$BO$6*$BO$7*$BO$8)</f>
        <v>0</v>
      </c>
      <c r="BE623" s="753">
        <f t="shared" ref="BE623:BE686" si="337">($AM623)*$BQ$2</f>
        <v>0</v>
      </c>
      <c r="BF623" s="753">
        <f t="shared" ref="BF623:BF686" si="338">($AM623*$BQ$5/$BQ$6*$BQ$7*$BQ$8)</f>
        <v>0</v>
      </c>
      <c r="BG623" s="753">
        <f t="shared" ref="BG623:BG686" si="339">$AM623*$BS$2</f>
        <v>0</v>
      </c>
      <c r="BH623" s="758">
        <f t="shared" ref="BH623:BH686" si="340">SUM(BD623:BF623)</f>
        <v>0</v>
      </c>
      <c r="BI623" s="753">
        <f t="shared" ref="BI623:BI686" si="341">$BD623*$BP$2/$BO$2</f>
        <v>0</v>
      </c>
      <c r="BJ623" s="753">
        <f t="shared" ref="BJ623:BJ686" si="342">($AM623)*$BR$2</f>
        <v>0</v>
      </c>
      <c r="BK623" s="753">
        <f t="shared" ref="BK623:BK686" si="343">$BF623*$BT$2/$BU$2</f>
        <v>0</v>
      </c>
      <c r="BL623" s="753">
        <f t="shared" ref="BL623:BL686" si="344">$AM623*$BS$2</f>
        <v>0</v>
      </c>
      <c r="BM623" s="758">
        <f t="shared" ref="BM623:BM686" si="345">SUM(BI623:BL623)+BG623</f>
        <v>0</v>
      </c>
    </row>
    <row r="624" spans="2:65">
      <c r="B624" s="920"/>
      <c r="C624" s="1504"/>
      <c r="D624" s="920"/>
      <c r="E624" s="924"/>
      <c r="F624" s="924"/>
      <c r="G624" s="924"/>
      <c r="H624" s="924"/>
      <c r="I624" s="920"/>
      <c r="J624" s="924"/>
      <c r="K624" s="1500"/>
      <c r="L624" s="1502"/>
      <c r="M624" s="1502"/>
      <c r="N624" s="924"/>
      <c r="O624" s="924"/>
      <c r="P624" s="924"/>
      <c r="Q624" s="924"/>
      <c r="R624" s="925"/>
      <c r="S624" s="903"/>
      <c r="T624" s="808"/>
      <c r="U624" s="903"/>
      <c r="V624" s="926"/>
      <c r="W624" s="926"/>
      <c r="X624" s="903"/>
      <c r="Y624" s="808"/>
      <c r="Z624" s="759"/>
      <c r="AA624" s="886"/>
      <c r="AB624" s="886"/>
      <c r="AC624" s="886"/>
      <c r="AD624" s="886"/>
      <c r="AE624" s="888"/>
      <c r="AF624" s="1126">
        <f>((TABULADOR!$D$67)*(GLOBAL!$Y624)/2)*2</f>
        <v>0</v>
      </c>
      <c r="AG624" s="886"/>
      <c r="AH624" s="886"/>
      <c r="AI624" s="886"/>
      <c r="AJ624" s="886"/>
      <c r="AK624" s="886"/>
      <c r="AL624" s="886"/>
      <c r="AM624" s="886"/>
      <c r="AN624" s="886"/>
      <c r="AO624" s="886"/>
      <c r="AP624" s="886"/>
      <c r="AQ624" s="886"/>
      <c r="AR624" s="886"/>
      <c r="AS624" s="886"/>
      <c r="AT624" s="886"/>
      <c r="AU624" s="886"/>
      <c r="AV624" s="886"/>
      <c r="AW624" s="886"/>
      <c r="AX624" s="886"/>
      <c r="AY624" s="886"/>
      <c r="AZ624" s="886"/>
      <c r="BA624" s="927"/>
      <c r="BD624" s="753">
        <f t="shared" si="336"/>
        <v>0</v>
      </c>
      <c r="BE624" s="753">
        <f t="shared" si="337"/>
        <v>0</v>
      </c>
      <c r="BF624" s="753">
        <f t="shared" si="338"/>
        <v>0</v>
      </c>
      <c r="BG624" s="753">
        <f t="shared" si="339"/>
        <v>0</v>
      </c>
      <c r="BH624" s="758">
        <f t="shared" si="340"/>
        <v>0</v>
      </c>
      <c r="BI624" s="753">
        <f t="shared" si="341"/>
        <v>0</v>
      </c>
      <c r="BJ624" s="753">
        <f t="shared" si="342"/>
        <v>0</v>
      </c>
      <c r="BK624" s="753">
        <f t="shared" si="343"/>
        <v>0</v>
      </c>
      <c r="BL624" s="753">
        <f t="shared" si="344"/>
        <v>0</v>
      </c>
      <c r="BM624" s="758">
        <f t="shared" si="345"/>
        <v>0</v>
      </c>
    </row>
    <row r="625" spans="2:65">
      <c r="B625" s="920"/>
      <c r="C625" s="1504"/>
      <c r="D625" s="920"/>
      <c r="E625" s="924"/>
      <c r="F625" s="924"/>
      <c r="G625" s="924"/>
      <c r="H625" s="924"/>
      <c r="I625" s="920"/>
      <c r="J625" s="924"/>
      <c r="K625" s="1500"/>
      <c r="L625" s="1502"/>
      <c r="M625" s="1502"/>
      <c r="N625" s="924"/>
      <c r="O625" s="924"/>
      <c r="P625" s="924"/>
      <c r="Q625" s="924"/>
      <c r="R625" s="925"/>
      <c r="S625" s="903"/>
      <c r="T625" s="808"/>
      <c r="U625" s="903"/>
      <c r="V625" s="926"/>
      <c r="W625" s="926"/>
      <c r="X625" s="903"/>
      <c r="Y625" s="808"/>
      <c r="Z625" s="759"/>
      <c r="AA625" s="886"/>
      <c r="AB625" s="886"/>
      <c r="AC625" s="886"/>
      <c r="AD625" s="886"/>
      <c r="AE625" s="888"/>
      <c r="AF625" s="1126">
        <f>((TABULADOR!$D$67)*(GLOBAL!$Y625)/2)*2</f>
        <v>0</v>
      </c>
      <c r="AG625" s="886"/>
      <c r="AH625" s="886"/>
      <c r="AI625" s="886"/>
      <c r="AJ625" s="886"/>
      <c r="AK625" s="886"/>
      <c r="AL625" s="886"/>
      <c r="AM625" s="886"/>
      <c r="AN625" s="886"/>
      <c r="AO625" s="886"/>
      <c r="AP625" s="886"/>
      <c r="AQ625" s="886"/>
      <c r="AR625" s="886"/>
      <c r="AS625" s="886"/>
      <c r="AT625" s="886"/>
      <c r="AU625" s="886"/>
      <c r="AV625" s="886"/>
      <c r="AW625" s="886"/>
      <c r="AX625" s="886"/>
      <c r="AY625" s="886"/>
      <c r="AZ625" s="886"/>
      <c r="BA625" s="927"/>
      <c r="BD625" s="753">
        <f t="shared" si="336"/>
        <v>0</v>
      </c>
      <c r="BE625" s="753">
        <f t="shared" si="337"/>
        <v>0</v>
      </c>
      <c r="BF625" s="753">
        <f t="shared" si="338"/>
        <v>0</v>
      </c>
      <c r="BG625" s="753">
        <f t="shared" si="339"/>
        <v>0</v>
      </c>
      <c r="BH625" s="758">
        <f t="shared" si="340"/>
        <v>0</v>
      </c>
      <c r="BI625" s="753">
        <f t="shared" si="341"/>
        <v>0</v>
      </c>
      <c r="BJ625" s="753">
        <f t="shared" si="342"/>
        <v>0</v>
      </c>
      <c r="BK625" s="753">
        <f t="shared" si="343"/>
        <v>0</v>
      </c>
      <c r="BL625" s="753">
        <f t="shared" si="344"/>
        <v>0</v>
      </c>
      <c r="BM625" s="758">
        <f t="shared" si="345"/>
        <v>0</v>
      </c>
    </row>
    <row r="626" spans="2:65">
      <c r="B626" s="920"/>
      <c r="C626" s="1504"/>
      <c r="D626" s="920"/>
      <c r="E626" s="924"/>
      <c r="F626" s="924"/>
      <c r="G626" s="924"/>
      <c r="H626" s="924"/>
      <c r="I626" s="920"/>
      <c r="J626" s="924"/>
      <c r="K626" s="1500"/>
      <c r="L626" s="1502"/>
      <c r="M626" s="1502"/>
      <c r="N626" s="924"/>
      <c r="O626" s="924"/>
      <c r="P626" s="924"/>
      <c r="Q626" s="924"/>
      <c r="R626" s="925"/>
      <c r="S626" s="903"/>
      <c r="T626" s="808"/>
      <c r="U626" s="903"/>
      <c r="V626" s="926"/>
      <c r="W626" s="926"/>
      <c r="X626" s="903"/>
      <c r="Y626" s="808"/>
      <c r="Z626" s="759"/>
      <c r="AA626" s="886"/>
      <c r="AB626" s="886"/>
      <c r="AC626" s="886"/>
      <c r="AD626" s="886"/>
      <c r="AE626" s="888"/>
      <c r="AF626" s="1126">
        <f>((TABULADOR!$D$67)*(GLOBAL!$Y626)/2)*2</f>
        <v>0</v>
      </c>
      <c r="AG626" s="886"/>
      <c r="AH626" s="886"/>
      <c r="AI626" s="886"/>
      <c r="AJ626" s="886"/>
      <c r="AK626" s="886"/>
      <c r="AL626" s="886"/>
      <c r="AM626" s="886"/>
      <c r="AN626" s="886"/>
      <c r="AO626" s="886"/>
      <c r="AP626" s="886"/>
      <c r="AQ626" s="886"/>
      <c r="AR626" s="886"/>
      <c r="AS626" s="886"/>
      <c r="AT626" s="886"/>
      <c r="AU626" s="886"/>
      <c r="AV626" s="886"/>
      <c r="AW626" s="886"/>
      <c r="AX626" s="886"/>
      <c r="AY626" s="886"/>
      <c r="AZ626" s="886"/>
      <c r="BA626" s="927"/>
      <c r="BD626" s="753">
        <f t="shared" si="336"/>
        <v>0</v>
      </c>
      <c r="BE626" s="753">
        <f t="shared" si="337"/>
        <v>0</v>
      </c>
      <c r="BF626" s="753">
        <f t="shared" si="338"/>
        <v>0</v>
      </c>
      <c r="BG626" s="753">
        <f t="shared" si="339"/>
        <v>0</v>
      </c>
      <c r="BH626" s="758">
        <f t="shared" si="340"/>
        <v>0</v>
      </c>
      <c r="BI626" s="753">
        <f t="shared" si="341"/>
        <v>0</v>
      </c>
      <c r="BJ626" s="753">
        <f t="shared" si="342"/>
        <v>0</v>
      </c>
      <c r="BK626" s="753">
        <f t="shared" si="343"/>
        <v>0</v>
      </c>
      <c r="BL626" s="753">
        <f t="shared" si="344"/>
        <v>0</v>
      </c>
      <c r="BM626" s="758">
        <f t="shared" si="345"/>
        <v>0</v>
      </c>
    </row>
    <row r="627" spans="2:65">
      <c r="B627" s="920"/>
      <c r="C627" s="1504"/>
      <c r="D627" s="920"/>
      <c r="E627" s="924"/>
      <c r="F627" s="924"/>
      <c r="G627" s="924"/>
      <c r="H627" s="924"/>
      <c r="I627" s="920"/>
      <c r="J627" s="924"/>
      <c r="K627" s="1500"/>
      <c r="L627" s="1502"/>
      <c r="M627" s="1502"/>
      <c r="N627" s="924"/>
      <c r="O627" s="924"/>
      <c r="P627" s="924"/>
      <c r="Q627" s="924"/>
      <c r="R627" s="925"/>
      <c r="S627" s="903"/>
      <c r="T627" s="808"/>
      <c r="U627" s="903"/>
      <c r="V627" s="926"/>
      <c r="W627" s="926"/>
      <c r="X627" s="903"/>
      <c r="Y627" s="808"/>
      <c r="Z627" s="759"/>
      <c r="AA627" s="886"/>
      <c r="AB627" s="886"/>
      <c r="AC627" s="886"/>
      <c r="AD627" s="886"/>
      <c r="AE627" s="888"/>
      <c r="AF627" s="1126">
        <f>((TABULADOR!$D$67)*(GLOBAL!$Y627)/2)*2</f>
        <v>0</v>
      </c>
      <c r="AG627" s="886"/>
      <c r="AH627" s="886"/>
      <c r="AI627" s="886"/>
      <c r="AJ627" s="886"/>
      <c r="AK627" s="886"/>
      <c r="AL627" s="886"/>
      <c r="AM627" s="886"/>
      <c r="AN627" s="886"/>
      <c r="AO627" s="886"/>
      <c r="AP627" s="886"/>
      <c r="AQ627" s="886"/>
      <c r="AR627" s="886"/>
      <c r="AS627" s="886"/>
      <c r="AT627" s="886"/>
      <c r="AU627" s="886"/>
      <c r="AV627" s="886"/>
      <c r="AW627" s="886"/>
      <c r="AX627" s="886"/>
      <c r="AY627" s="886"/>
      <c r="AZ627" s="886"/>
      <c r="BA627" s="927"/>
      <c r="BD627" s="753">
        <f t="shared" si="336"/>
        <v>0</v>
      </c>
      <c r="BE627" s="753">
        <f t="shared" si="337"/>
        <v>0</v>
      </c>
      <c r="BF627" s="753">
        <f t="shared" si="338"/>
        <v>0</v>
      </c>
      <c r="BG627" s="753">
        <f t="shared" si="339"/>
        <v>0</v>
      </c>
      <c r="BH627" s="758">
        <f t="shared" si="340"/>
        <v>0</v>
      </c>
      <c r="BI627" s="753">
        <f t="shared" si="341"/>
        <v>0</v>
      </c>
      <c r="BJ627" s="753">
        <f t="shared" si="342"/>
        <v>0</v>
      </c>
      <c r="BK627" s="753">
        <f t="shared" si="343"/>
        <v>0</v>
      </c>
      <c r="BL627" s="753">
        <f t="shared" si="344"/>
        <v>0</v>
      </c>
      <c r="BM627" s="758">
        <f t="shared" si="345"/>
        <v>0</v>
      </c>
    </row>
    <row r="628" spans="2:65">
      <c r="B628" s="920"/>
      <c r="C628" s="1504"/>
      <c r="D628" s="920"/>
      <c r="E628" s="924"/>
      <c r="F628" s="924"/>
      <c r="G628" s="924"/>
      <c r="H628" s="924"/>
      <c r="I628" s="920"/>
      <c r="J628" s="924"/>
      <c r="K628" s="1500"/>
      <c r="L628" s="1502"/>
      <c r="M628" s="1502"/>
      <c r="N628" s="924"/>
      <c r="O628" s="924"/>
      <c r="P628" s="924"/>
      <c r="Q628" s="924"/>
      <c r="R628" s="925"/>
      <c r="S628" s="903"/>
      <c r="T628" s="808"/>
      <c r="U628" s="903"/>
      <c r="V628" s="926"/>
      <c r="W628" s="926"/>
      <c r="X628" s="903"/>
      <c r="Y628" s="808"/>
      <c r="Z628" s="759"/>
      <c r="AA628" s="886"/>
      <c r="AB628" s="886"/>
      <c r="AC628" s="886"/>
      <c r="AD628" s="886"/>
      <c r="AE628" s="888"/>
      <c r="AF628" s="1126">
        <f>((TABULADOR!$D$67)*(GLOBAL!$Y628)/2)*2</f>
        <v>0</v>
      </c>
      <c r="AG628" s="886"/>
      <c r="AH628" s="886"/>
      <c r="AI628" s="886"/>
      <c r="AJ628" s="886"/>
      <c r="AK628" s="886"/>
      <c r="AL628" s="886"/>
      <c r="AM628" s="886"/>
      <c r="AN628" s="886"/>
      <c r="AO628" s="886"/>
      <c r="AP628" s="886"/>
      <c r="AQ628" s="886"/>
      <c r="AR628" s="886"/>
      <c r="AS628" s="886"/>
      <c r="AT628" s="886"/>
      <c r="AU628" s="886"/>
      <c r="AV628" s="886"/>
      <c r="AW628" s="886"/>
      <c r="AX628" s="886"/>
      <c r="AY628" s="886"/>
      <c r="AZ628" s="886"/>
      <c r="BA628" s="927"/>
      <c r="BD628" s="753">
        <f t="shared" si="336"/>
        <v>0</v>
      </c>
      <c r="BE628" s="753">
        <f t="shared" si="337"/>
        <v>0</v>
      </c>
      <c r="BF628" s="753">
        <f t="shared" si="338"/>
        <v>0</v>
      </c>
      <c r="BG628" s="753">
        <f t="shared" si="339"/>
        <v>0</v>
      </c>
      <c r="BH628" s="758">
        <f t="shared" si="340"/>
        <v>0</v>
      </c>
      <c r="BI628" s="753">
        <f t="shared" si="341"/>
        <v>0</v>
      </c>
      <c r="BJ628" s="753">
        <f t="shared" si="342"/>
        <v>0</v>
      </c>
      <c r="BK628" s="753">
        <f t="shared" si="343"/>
        <v>0</v>
      </c>
      <c r="BL628" s="753">
        <f t="shared" si="344"/>
        <v>0</v>
      </c>
      <c r="BM628" s="758">
        <f t="shared" si="345"/>
        <v>0</v>
      </c>
    </row>
    <row r="629" spans="2:65">
      <c r="B629" s="920"/>
      <c r="C629" s="1504"/>
      <c r="D629" s="920"/>
      <c r="E629" s="924"/>
      <c r="F629" s="924"/>
      <c r="G629" s="924"/>
      <c r="H629" s="924"/>
      <c r="I629" s="920"/>
      <c r="J629" s="924"/>
      <c r="K629" s="1500"/>
      <c r="L629" s="1502"/>
      <c r="M629" s="1502"/>
      <c r="N629" s="924"/>
      <c r="O629" s="924"/>
      <c r="P629" s="924"/>
      <c r="Q629" s="924"/>
      <c r="R629" s="925"/>
      <c r="S629" s="903"/>
      <c r="T629" s="808"/>
      <c r="U629" s="903"/>
      <c r="V629" s="926"/>
      <c r="W629" s="926"/>
      <c r="X629" s="903"/>
      <c r="Y629" s="808"/>
      <c r="Z629" s="759"/>
      <c r="AA629" s="886"/>
      <c r="AB629" s="886"/>
      <c r="AC629" s="886"/>
      <c r="AD629" s="886"/>
      <c r="AE629" s="888"/>
      <c r="AF629" s="1126">
        <f>((TABULADOR!$D$67)*(GLOBAL!$Y629)/2)*2</f>
        <v>0</v>
      </c>
      <c r="AG629" s="886"/>
      <c r="AH629" s="886"/>
      <c r="AI629" s="886"/>
      <c r="AJ629" s="886"/>
      <c r="AK629" s="886"/>
      <c r="AL629" s="886"/>
      <c r="AM629" s="886"/>
      <c r="AN629" s="886"/>
      <c r="AO629" s="886"/>
      <c r="AP629" s="886"/>
      <c r="AQ629" s="886"/>
      <c r="AR629" s="886"/>
      <c r="AS629" s="886"/>
      <c r="AT629" s="886"/>
      <c r="AU629" s="886"/>
      <c r="AV629" s="886"/>
      <c r="AW629" s="886"/>
      <c r="AX629" s="886"/>
      <c r="AY629" s="886"/>
      <c r="AZ629" s="886"/>
      <c r="BA629" s="927"/>
      <c r="BD629" s="753">
        <f t="shared" si="336"/>
        <v>0</v>
      </c>
      <c r="BE629" s="753">
        <f t="shared" si="337"/>
        <v>0</v>
      </c>
      <c r="BF629" s="753">
        <f t="shared" si="338"/>
        <v>0</v>
      </c>
      <c r="BG629" s="753">
        <f t="shared" si="339"/>
        <v>0</v>
      </c>
      <c r="BH629" s="758">
        <f t="shared" si="340"/>
        <v>0</v>
      </c>
      <c r="BI629" s="753">
        <f t="shared" si="341"/>
        <v>0</v>
      </c>
      <c r="BJ629" s="753">
        <f t="shared" si="342"/>
        <v>0</v>
      </c>
      <c r="BK629" s="753">
        <f t="shared" si="343"/>
        <v>0</v>
      </c>
      <c r="BL629" s="753">
        <f t="shared" si="344"/>
        <v>0</v>
      </c>
      <c r="BM629" s="758">
        <f t="shared" si="345"/>
        <v>0</v>
      </c>
    </row>
    <row r="630" spans="2:65">
      <c r="B630" s="920"/>
      <c r="C630" s="1504"/>
      <c r="D630" s="920"/>
      <c r="E630" s="924"/>
      <c r="F630" s="924"/>
      <c r="G630" s="924"/>
      <c r="H630" s="924"/>
      <c r="I630" s="920"/>
      <c r="J630" s="924"/>
      <c r="K630" s="1500"/>
      <c r="L630" s="1502"/>
      <c r="M630" s="1502"/>
      <c r="N630" s="924"/>
      <c r="O630" s="924"/>
      <c r="P630" s="924"/>
      <c r="Q630" s="924"/>
      <c r="R630" s="925"/>
      <c r="S630" s="903"/>
      <c r="T630" s="808"/>
      <c r="U630" s="903"/>
      <c r="V630" s="926"/>
      <c r="W630" s="926"/>
      <c r="X630" s="903"/>
      <c r="Y630" s="808"/>
      <c r="Z630" s="759"/>
      <c r="AA630" s="886"/>
      <c r="AB630" s="886"/>
      <c r="AC630" s="886"/>
      <c r="AD630" s="886"/>
      <c r="AE630" s="888"/>
      <c r="AF630" s="1126">
        <f>((TABULADOR!$D$67)*(GLOBAL!$Y630)/2)*2</f>
        <v>0</v>
      </c>
      <c r="AG630" s="886"/>
      <c r="AH630" s="886"/>
      <c r="AI630" s="886"/>
      <c r="AJ630" s="886"/>
      <c r="AK630" s="886"/>
      <c r="AL630" s="886"/>
      <c r="AM630" s="886"/>
      <c r="AN630" s="886"/>
      <c r="AO630" s="886"/>
      <c r="AP630" s="886"/>
      <c r="AQ630" s="886"/>
      <c r="AR630" s="886"/>
      <c r="AS630" s="886"/>
      <c r="AT630" s="886"/>
      <c r="AU630" s="886"/>
      <c r="AV630" s="886"/>
      <c r="AW630" s="886"/>
      <c r="AX630" s="886"/>
      <c r="AY630" s="886"/>
      <c r="AZ630" s="886"/>
      <c r="BA630" s="927"/>
      <c r="BD630" s="753">
        <f t="shared" si="336"/>
        <v>0</v>
      </c>
      <c r="BE630" s="753">
        <f t="shared" si="337"/>
        <v>0</v>
      </c>
      <c r="BF630" s="753">
        <f t="shared" si="338"/>
        <v>0</v>
      </c>
      <c r="BG630" s="753">
        <f t="shared" si="339"/>
        <v>0</v>
      </c>
      <c r="BH630" s="758">
        <f t="shared" si="340"/>
        <v>0</v>
      </c>
      <c r="BI630" s="753">
        <f t="shared" si="341"/>
        <v>0</v>
      </c>
      <c r="BJ630" s="753">
        <f t="shared" si="342"/>
        <v>0</v>
      </c>
      <c r="BK630" s="753">
        <f t="shared" si="343"/>
        <v>0</v>
      </c>
      <c r="BL630" s="753">
        <f t="shared" si="344"/>
        <v>0</v>
      </c>
      <c r="BM630" s="758">
        <f t="shared" si="345"/>
        <v>0</v>
      </c>
    </row>
    <row r="631" spans="2:65">
      <c r="B631" s="920"/>
      <c r="C631" s="1504"/>
      <c r="D631" s="920"/>
      <c r="E631" s="924"/>
      <c r="F631" s="924"/>
      <c r="G631" s="924"/>
      <c r="H631" s="924"/>
      <c r="I631" s="920"/>
      <c r="J631" s="924"/>
      <c r="K631" s="1500"/>
      <c r="L631" s="1502"/>
      <c r="M631" s="1502"/>
      <c r="N631" s="924"/>
      <c r="O631" s="924"/>
      <c r="P631" s="924"/>
      <c r="Q631" s="924"/>
      <c r="R631" s="925"/>
      <c r="S631" s="903"/>
      <c r="T631" s="808"/>
      <c r="U631" s="903"/>
      <c r="V631" s="926"/>
      <c r="W631" s="926"/>
      <c r="X631" s="903"/>
      <c r="Y631" s="808"/>
      <c r="Z631" s="759"/>
      <c r="AA631" s="886"/>
      <c r="AB631" s="886"/>
      <c r="AC631" s="886"/>
      <c r="AD631" s="886"/>
      <c r="AE631" s="888"/>
      <c r="AF631" s="1126">
        <f>((TABULADOR!$D$67)*(GLOBAL!$Y631)/2)*2</f>
        <v>0</v>
      </c>
      <c r="AG631" s="886"/>
      <c r="AH631" s="886"/>
      <c r="AI631" s="886"/>
      <c r="AJ631" s="886"/>
      <c r="AK631" s="886"/>
      <c r="AL631" s="886"/>
      <c r="AM631" s="886"/>
      <c r="AN631" s="886"/>
      <c r="AO631" s="886"/>
      <c r="AP631" s="886"/>
      <c r="AQ631" s="886"/>
      <c r="AR631" s="886"/>
      <c r="AS631" s="886"/>
      <c r="AT631" s="886"/>
      <c r="AU631" s="886"/>
      <c r="AV631" s="886"/>
      <c r="AW631" s="886"/>
      <c r="AX631" s="886"/>
      <c r="AY631" s="886"/>
      <c r="AZ631" s="886"/>
      <c r="BA631" s="927"/>
      <c r="BD631" s="753">
        <f t="shared" si="336"/>
        <v>0</v>
      </c>
      <c r="BE631" s="753">
        <f t="shared" si="337"/>
        <v>0</v>
      </c>
      <c r="BF631" s="753">
        <f t="shared" si="338"/>
        <v>0</v>
      </c>
      <c r="BG631" s="753">
        <f t="shared" si="339"/>
        <v>0</v>
      </c>
      <c r="BH631" s="758">
        <f t="shared" si="340"/>
        <v>0</v>
      </c>
      <c r="BI631" s="753">
        <f t="shared" si="341"/>
        <v>0</v>
      </c>
      <c r="BJ631" s="753">
        <f t="shared" si="342"/>
        <v>0</v>
      </c>
      <c r="BK631" s="753">
        <f t="shared" si="343"/>
        <v>0</v>
      </c>
      <c r="BL631" s="753">
        <f t="shared" si="344"/>
        <v>0</v>
      </c>
      <c r="BM631" s="758">
        <f t="shared" si="345"/>
        <v>0</v>
      </c>
    </row>
    <row r="632" spans="2:65">
      <c r="B632" s="920"/>
      <c r="C632" s="1504"/>
      <c r="D632" s="920"/>
      <c r="E632" s="924"/>
      <c r="F632" s="924"/>
      <c r="G632" s="924"/>
      <c r="H632" s="924"/>
      <c r="I632" s="920"/>
      <c r="J632" s="924"/>
      <c r="K632" s="1500"/>
      <c r="L632" s="1502"/>
      <c r="M632" s="1502"/>
      <c r="N632" s="924"/>
      <c r="O632" s="924"/>
      <c r="P632" s="924"/>
      <c r="Q632" s="924"/>
      <c r="R632" s="925"/>
      <c r="S632" s="903"/>
      <c r="T632" s="808"/>
      <c r="U632" s="903"/>
      <c r="V632" s="926"/>
      <c r="W632" s="926"/>
      <c r="X632" s="903"/>
      <c r="Y632" s="808"/>
      <c r="Z632" s="759"/>
      <c r="AA632" s="886"/>
      <c r="AB632" s="886"/>
      <c r="AC632" s="886"/>
      <c r="AD632" s="886"/>
      <c r="AE632" s="888"/>
      <c r="AF632" s="1126">
        <f>((TABULADOR!$D$67)*(GLOBAL!$Y632)/2)*2</f>
        <v>0</v>
      </c>
      <c r="AG632" s="886"/>
      <c r="AH632" s="886"/>
      <c r="AI632" s="886"/>
      <c r="AJ632" s="886"/>
      <c r="AK632" s="886"/>
      <c r="AL632" s="886"/>
      <c r="AM632" s="886"/>
      <c r="AN632" s="886"/>
      <c r="AO632" s="886"/>
      <c r="AP632" s="886"/>
      <c r="AQ632" s="886"/>
      <c r="AR632" s="886"/>
      <c r="AS632" s="886"/>
      <c r="AT632" s="886"/>
      <c r="AU632" s="886"/>
      <c r="AV632" s="886"/>
      <c r="AW632" s="886"/>
      <c r="AX632" s="886"/>
      <c r="AY632" s="886"/>
      <c r="AZ632" s="886"/>
      <c r="BA632" s="927"/>
      <c r="BD632" s="753">
        <f t="shared" si="336"/>
        <v>0</v>
      </c>
      <c r="BE632" s="753">
        <f t="shared" si="337"/>
        <v>0</v>
      </c>
      <c r="BF632" s="753">
        <f t="shared" si="338"/>
        <v>0</v>
      </c>
      <c r="BG632" s="753">
        <f t="shared" si="339"/>
        <v>0</v>
      </c>
      <c r="BH632" s="758">
        <f t="shared" si="340"/>
        <v>0</v>
      </c>
      <c r="BI632" s="753">
        <f t="shared" si="341"/>
        <v>0</v>
      </c>
      <c r="BJ632" s="753">
        <f t="shared" si="342"/>
        <v>0</v>
      </c>
      <c r="BK632" s="753">
        <f t="shared" si="343"/>
        <v>0</v>
      </c>
      <c r="BL632" s="753">
        <f t="shared" si="344"/>
        <v>0</v>
      </c>
      <c r="BM632" s="758">
        <f t="shared" si="345"/>
        <v>0</v>
      </c>
    </row>
    <row r="633" spans="2:65">
      <c r="B633" s="920"/>
      <c r="C633" s="1504"/>
      <c r="D633" s="920"/>
      <c r="E633" s="924"/>
      <c r="F633" s="924"/>
      <c r="G633" s="924"/>
      <c r="H633" s="924"/>
      <c r="I633" s="920"/>
      <c r="J633" s="924"/>
      <c r="K633" s="1500"/>
      <c r="L633" s="1502"/>
      <c r="M633" s="1502"/>
      <c r="N633" s="924"/>
      <c r="O633" s="924"/>
      <c r="P633" s="924"/>
      <c r="Q633" s="924"/>
      <c r="R633" s="925"/>
      <c r="S633" s="903"/>
      <c r="T633" s="808"/>
      <c r="U633" s="903"/>
      <c r="V633" s="926"/>
      <c r="W633" s="926"/>
      <c r="X633" s="903"/>
      <c r="Y633" s="808"/>
      <c r="Z633" s="759"/>
      <c r="AA633" s="886"/>
      <c r="AB633" s="886"/>
      <c r="AC633" s="886"/>
      <c r="AD633" s="886"/>
      <c r="AE633" s="888"/>
      <c r="AF633" s="1126">
        <f>((TABULADOR!$D$67)*(GLOBAL!$Y633)/2)*2</f>
        <v>0</v>
      </c>
      <c r="AG633" s="886"/>
      <c r="AH633" s="886"/>
      <c r="AI633" s="886"/>
      <c r="AJ633" s="886"/>
      <c r="AK633" s="886"/>
      <c r="AL633" s="886"/>
      <c r="AM633" s="886"/>
      <c r="AN633" s="886"/>
      <c r="AO633" s="886"/>
      <c r="AP633" s="886"/>
      <c r="AQ633" s="886"/>
      <c r="AR633" s="886"/>
      <c r="AS633" s="886"/>
      <c r="AT633" s="886"/>
      <c r="AU633" s="886"/>
      <c r="AV633" s="886"/>
      <c r="AW633" s="886"/>
      <c r="AX633" s="886"/>
      <c r="AY633" s="886"/>
      <c r="AZ633" s="886"/>
      <c r="BA633" s="927"/>
      <c r="BD633" s="753">
        <f t="shared" si="336"/>
        <v>0</v>
      </c>
      <c r="BE633" s="753">
        <f t="shared" si="337"/>
        <v>0</v>
      </c>
      <c r="BF633" s="753">
        <f t="shared" si="338"/>
        <v>0</v>
      </c>
      <c r="BG633" s="753">
        <f t="shared" si="339"/>
        <v>0</v>
      </c>
      <c r="BH633" s="758">
        <f t="shared" si="340"/>
        <v>0</v>
      </c>
      <c r="BI633" s="753">
        <f t="shared" si="341"/>
        <v>0</v>
      </c>
      <c r="BJ633" s="753">
        <f t="shared" si="342"/>
        <v>0</v>
      </c>
      <c r="BK633" s="753">
        <f t="shared" si="343"/>
        <v>0</v>
      </c>
      <c r="BL633" s="753">
        <f t="shared" si="344"/>
        <v>0</v>
      </c>
      <c r="BM633" s="758">
        <f t="shared" si="345"/>
        <v>0</v>
      </c>
    </row>
    <row r="634" spans="2:65">
      <c r="B634" s="920"/>
      <c r="C634" s="1504"/>
      <c r="D634" s="920"/>
      <c r="E634" s="924"/>
      <c r="F634" s="924"/>
      <c r="G634" s="924"/>
      <c r="H634" s="924"/>
      <c r="I634" s="920"/>
      <c r="J634" s="924"/>
      <c r="K634" s="1500"/>
      <c r="L634" s="1502"/>
      <c r="M634" s="1502"/>
      <c r="N634" s="924"/>
      <c r="O634" s="924"/>
      <c r="P634" s="924"/>
      <c r="Q634" s="924"/>
      <c r="R634" s="925"/>
      <c r="S634" s="903"/>
      <c r="T634" s="808"/>
      <c r="U634" s="903"/>
      <c r="V634" s="926"/>
      <c r="W634" s="926"/>
      <c r="X634" s="903"/>
      <c r="Y634" s="808"/>
      <c r="Z634" s="759"/>
      <c r="AA634" s="886"/>
      <c r="AB634" s="886"/>
      <c r="AC634" s="886"/>
      <c r="AD634" s="886"/>
      <c r="AE634" s="888"/>
      <c r="AF634" s="1126">
        <f>((TABULADOR!$D$67)*(GLOBAL!$Y634)/2)*2</f>
        <v>0</v>
      </c>
      <c r="AG634" s="886"/>
      <c r="AH634" s="886"/>
      <c r="AI634" s="886"/>
      <c r="AJ634" s="886"/>
      <c r="AK634" s="886"/>
      <c r="AL634" s="886"/>
      <c r="AM634" s="886"/>
      <c r="AN634" s="886"/>
      <c r="AO634" s="886"/>
      <c r="AP634" s="886"/>
      <c r="AQ634" s="886"/>
      <c r="AR634" s="886"/>
      <c r="AS634" s="886"/>
      <c r="AT634" s="886"/>
      <c r="AU634" s="886"/>
      <c r="AV634" s="886"/>
      <c r="AW634" s="886"/>
      <c r="AX634" s="886"/>
      <c r="AY634" s="886"/>
      <c r="AZ634" s="886"/>
      <c r="BA634" s="927"/>
      <c r="BD634" s="753">
        <f t="shared" si="336"/>
        <v>0</v>
      </c>
      <c r="BE634" s="753">
        <f t="shared" si="337"/>
        <v>0</v>
      </c>
      <c r="BF634" s="753">
        <f t="shared" si="338"/>
        <v>0</v>
      </c>
      <c r="BG634" s="753">
        <f t="shared" si="339"/>
        <v>0</v>
      </c>
      <c r="BH634" s="758">
        <f t="shared" si="340"/>
        <v>0</v>
      </c>
      <c r="BI634" s="753">
        <f t="shared" si="341"/>
        <v>0</v>
      </c>
      <c r="BJ634" s="753">
        <f t="shared" si="342"/>
        <v>0</v>
      </c>
      <c r="BK634" s="753">
        <f t="shared" si="343"/>
        <v>0</v>
      </c>
      <c r="BL634" s="753">
        <f t="shared" si="344"/>
        <v>0</v>
      </c>
      <c r="BM634" s="758">
        <f t="shared" si="345"/>
        <v>0</v>
      </c>
    </row>
    <row r="635" spans="2:65">
      <c r="B635" s="920"/>
      <c r="C635" s="1504"/>
      <c r="D635" s="920"/>
      <c r="E635" s="924"/>
      <c r="F635" s="924"/>
      <c r="G635" s="924"/>
      <c r="H635" s="924"/>
      <c r="I635" s="920"/>
      <c r="J635" s="924"/>
      <c r="K635" s="1500"/>
      <c r="L635" s="1502"/>
      <c r="M635" s="1502"/>
      <c r="N635" s="924"/>
      <c r="O635" s="924"/>
      <c r="P635" s="924"/>
      <c r="Q635" s="924"/>
      <c r="R635" s="925"/>
      <c r="S635" s="903"/>
      <c r="T635" s="808"/>
      <c r="U635" s="903"/>
      <c r="V635" s="926"/>
      <c r="W635" s="926"/>
      <c r="X635" s="903"/>
      <c r="Y635" s="808"/>
      <c r="Z635" s="759"/>
      <c r="AA635" s="886"/>
      <c r="AB635" s="886"/>
      <c r="AC635" s="886"/>
      <c r="AD635" s="886"/>
      <c r="AE635" s="888"/>
      <c r="AF635" s="1126">
        <f>((TABULADOR!$D$67)*(GLOBAL!$Y635)/2)*2</f>
        <v>0</v>
      </c>
      <c r="AG635" s="886"/>
      <c r="AH635" s="886"/>
      <c r="AI635" s="886"/>
      <c r="AJ635" s="886"/>
      <c r="AK635" s="886"/>
      <c r="AL635" s="886"/>
      <c r="AM635" s="886"/>
      <c r="AN635" s="886"/>
      <c r="AO635" s="886"/>
      <c r="AP635" s="886"/>
      <c r="AQ635" s="886"/>
      <c r="AR635" s="886"/>
      <c r="AS635" s="886"/>
      <c r="AT635" s="886"/>
      <c r="AU635" s="886"/>
      <c r="AV635" s="886"/>
      <c r="AW635" s="886"/>
      <c r="AX635" s="886"/>
      <c r="AY635" s="886"/>
      <c r="AZ635" s="886"/>
      <c r="BA635" s="927"/>
      <c r="BD635" s="753">
        <f t="shared" si="336"/>
        <v>0</v>
      </c>
      <c r="BE635" s="753">
        <f t="shared" si="337"/>
        <v>0</v>
      </c>
      <c r="BF635" s="753">
        <f t="shared" si="338"/>
        <v>0</v>
      </c>
      <c r="BG635" s="753">
        <f t="shared" si="339"/>
        <v>0</v>
      </c>
      <c r="BH635" s="758">
        <f t="shared" si="340"/>
        <v>0</v>
      </c>
      <c r="BI635" s="753">
        <f t="shared" si="341"/>
        <v>0</v>
      </c>
      <c r="BJ635" s="753">
        <f t="shared" si="342"/>
        <v>0</v>
      </c>
      <c r="BK635" s="753">
        <f t="shared" si="343"/>
        <v>0</v>
      </c>
      <c r="BL635" s="753">
        <f t="shared" si="344"/>
        <v>0</v>
      </c>
      <c r="BM635" s="758">
        <f t="shared" si="345"/>
        <v>0</v>
      </c>
    </row>
    <row r="636" spans="2:65">
      <c r="B636" s="920"/>
      <c r="C636" s="1504"/>
      <c r="D636" s="920"/>
      <c r="E636" s="924"/>
      <c r="F636" s="924"/>
      <c r="G636" s="924"/>
      <c r="H636" s="924"/>
      <c r="I636" s="920"/>
      <c r="J636" s="924"/>
      <c r="K636" s="1500"/>
      <c r="L636" s="1502"/>
      <c r="M636" s="1502"/>
      <c r="N636" s="924"/>
      <c r="O636" s="924"/>
      <c r="P636" s="924"/>
      <c r="Q636" s="924"/>
      <c r="R636" s="925"/>
      <c r="S636" s="903"/>
      <c r="T636" s="808"/>
      <c r="U636" s="903"/>
      <c r="V636" s="926"/>
      <c r="W636" s="926"/>
      <c r="X636" s="903"/>
      <c r="Y636" s="808"/>
      <c r="Z636" s="759"/>
      <c r="AA636" s="886"/>
      <c r="AB636" s="886"/>
      <c r="AC636" s="886"/>
      <c r="AD636" s="886"/>
      <c r="AE636" s="888"/>
      <c r="AF636" s="1126">
        <f>((TABULADOR!$D$67)*(GLOBAL!$Y636)/2)*2</f>
        <v>0</v>
      </c>
      <c r="AG636" s="886"/>
      <c r="AH636" s="886"/>
      <c r="AI636" s="886"/>
      <c r="AJ636" s="886"/>
      <c r="AK636" s="886"/>
      <c r="AL636" s="886"/>
      <c r="AM636" s="886"/>
      <c r="AN636" s="886"/>
      <c r="AO636" s="886"/>
      <c r="AP636" s="886"/>
      <c r="AQ636" s="886"/>
      <c r="AR636" s="886"/>
      <c r="AS636" s="886"/>
      <c r="AT636" s="886"/>
      <c r="AU636" s="886"/>
      <c r="AV636" s="886"/>
      <c r="AW636" s="886"/>
      <c r="AX636" s="886"/>
      <c r="AY636" s="886"/>
      <c r="AZ636" s="886"/>
      <c r="BA636" s="927"/>
      <c r="BD636" s="753">
        <f t="shared" si="336"/>
        <v>0</v>
      </c>
      <c r="BE636" s="753">
        <f t="shared" si="337"/>
        <v>0</v>
      </c>
      <c r="BF636" s="753">
        <f t="shared" si="338"/>
        <v>0</v>
      </c>
      <c r="BG636" s="753">
        <f t="shared" si="339"/>
        <v>0</v>
      </c>
      <c r="BH636" s="758">
        <f t="shared" si="340"/>
        <v>0</v>
      </c>
      <c r="BI636" s="753">
        <f t="shared" si="341"/>
        <v>0</v>
      </c>
      <c r="BJ636" s="753">
        <f t="shared" si="342"/>
        <v>0</v>
      </c>
      <c r="BK636" s="753">
        <f t="shared" si="343"/>
        <v>0</v>
      </c>
      <c r="BL636" s="753">
        <f t="shared" si="344"/>
        <v>0</v>
      </c>
      <c r="BM636" s="758">
        <f t="shared" si="345"/>
        <v>0</v>
      </c>
    </row>
    <row r="637" spans="2:65">
      <c r="B637" s="920"/>
      <c r="C637" s="1504"/>
      <c r="D637" s="920"/>
      <c r="E637" s="924"/>
      <c r="F637" s="924"/>
      <c r="G637" s="924"/>
      <c r="H637" s="924"/>
      <c r="I637" s="920"/>
      <c r="J637" s="924"/>
      <c r="K637" s="1500"/>
      <c r="L637" s="1502"/>
      <c r="M637" s="1502"/>
      <c r="N637" s="924"/>
      <c r="O637" s="924"/>
      <c r="P637" s="924"/>
      <c r="Q637" s="924"/>
      <c r="R637" s="925"/>
      <c r="S637" s="903"/>
      <c r="T637" s="808"/>
      <c r="U637" s="903"/>
      <c r="V637" s="926"/>
      <c r="W637" s="926"/>
      <c r="X637" s="903"/>
      <c r="Y637" s="808"/>
      <c r="Z637" s="759"/>
      <c r="AA637" s="886"/>
      <c r="AB637" s="886"/>
      <c r="AC637" s="886"/>
      <c r="AD637" s="886"/>
      <c r="AE637" s="888"/>
      <c r="AF637" s="1126">
        <f>((TABULADOR!$D$67)*(GLOBAL!$Y637)/2)*2</f>
        <v>0</v>
      </c>
      <c r="AG637" s="886"/>
      <c r="AH637" s="886"/>
      <c r="AI637" s="886"/>
      <c r="AJ637" s="886"/>
      <c r="AK637" s="886"/>
      <c r="AL637" s="886"/>
      <c r="AM637" s="886"/>
      <c r="AN637" s="886"/>
      <c r="AO637" s="886"/>
      <c r="AP637" s="886"/>
      <c r="AQ637" s="886"/>
      <c r="AR637" s="886"/>
      <c r="AS637" s="886"/>
      <c r="AT637" s="886"/>
      <c r="AU637" s="886"/>
      <c r="AV637" s="886"/>
      <c r="AW637" s="886"/>
      <c r="AX637" s="886"/>
      <c r="AY637" s="886"/>
      <c r="AZ637" s="886"/>
      <c r="BA637" s="927"/>
      <c r="BD637" s="753">
        <f t="shared" si="336"/>
        <v>0</v>
      </c>
      <c r="BE637" s="753">
        <f t="shared" si="337"/>
        <v>0</v>
      </c>
      <c r="BF637" s="753">
        <f t="shared" si="338"/>
        <v>0</v>
      </c>
      <c r="BG637" s="753">
        <f t="shared" si="339"/>
        <v>0</v>
      </c>
      <c r="BH637" s="758">
        <f t="shared" si="340"/>
        <v>0</v>
      </c>
      <c r="BI637" s="753">
        <f t="shared" si="341"/>
        <v>0</v>
      </c>
      <c r="BJ637" s="753">
        <f t="shared" si="342"/>
        <v>0</v>
      </c>
      <c r="BK637" s="753">
        <f t="shared" si="343"/>
        <v>0</v>
      </c>
      <c r="BL637" s="753">
        <f t="shared" si="344"/>
        <v>0</v>
      </c>
      <c r="BM637" s="758">
        <f t="shared" si="345"/>
        <v>0</v>
      </c>
    </row>
    <row r="638" spans="2:65">
      <c r="B638" s="920"/>
      <c r="C638" s="1504"/>
      <c r="D638" s="920"/>
      <c r="E638" s="924"/>
      <c r="F638" s="924"/>
      <c r="G638" s="924"/>
      <c r="H638" s="924"/>
      <c r="I638" s="920"/>
      <c r="J638" s="924"/>
      <c r="K638" s="1500"/>
      <c r="L638" s="1502"/>
      <c r="M638" s="1502"/>
      <c r="N638" s="924"/>
      <c r="O638" s="924"/>
      <c r="P638" s="924"/>
      <c r="Q638" s="924"/>
      <c r="R638" s="925"/>
      <c r="S638" s="903"/>
      <c r="T638" s="808"/>
      <c r="U638" s="903"/>
      <c r="V638" s="926"/>
      <c r="W638" s="926"/>
      <c r="X638" s="903"/>
      <c r="Y638" s="808"/>
      <c r="Z638" s="759"/>
      <c r="AA638" s="886"/>
      <c r="AB638" s="886"/>
      <c r="AC638" s="886"/>
      <c r="AD638" s="886"/>
      <c r="AE638" s="888"/>
      <c r="AF638" s="1126">
        <f>((TABULADOR!$D$67)*(GLOBAL!$Y638)/2)*2</f>
        <v>0</v>
      </c>
      <c r="AG638" s="886"/>
      <c r="AH638" s="886"/>
      <c r="AI638" s="886"/>
      <c r="AJ638" s="886"/>
      <c r="AK638" s="886"/>
      <c r="AL638" s="886"/>
      <c r="AM638" s="886"/>
      <c r="AN638" s="886"/>
      <c r="AO638" s="886"/>
      <c r="AP638" s="886"/>
      <c r="AQ638" s="886"/>
      <c r="AR638" s="886"/>
      <c r="AS638" s="886"/>
      <c r="AT638" s="886"/>
      <c r="AU638" s="886"/>
      <c r="AV638" s="886"/>
      <c r="AW638" s="886"/>
      <c r="AX638" s="886"/>
      <c r="AY638" s="886"/>
      <c r="AZ638" s="886"/>
      <c r="BA638" s="927"/>
      <c r="BD638" s="753">
        <f t="shared" si="336"/>
        <v>0</v>
      </c>
      <c r="BE638" s="753">
        <f t="shared" si="337"/>
        <v>0</v>
      </c>
      <c r="BF638" s="753">
        <f t="shared" si="338"/>
        <v>0</v>
      </c>
      <c r="BG638" s="753">
        <f t="shared" si="339"/>
        <v>0</v>
      </c>
      <c r="BH638" s="758">
        <f t="shared" si="340"/>
        <v>0</v>
      </c>
      <c r="BI638" s="753">
        <f t="shared" si="341"/>
        <v>0</v>
      </c>
      <c r="BJ638" s="753">
        <f t="shared" si="342"/>
        <v>0</v>
      </c>
      <c r="BK638" s="753">
        <f t="shared" si="343"/>
        <v>0</v>
      </c>
      <c r="BL638" s="753">
        <f t="shared" si="344"/>
        <v>0</v>
      </c>
      <c r="BM638" s="758">
        <f t="shared" si="345"/>
        <v>0</v>
      </c>
    </row>
    <row r="639" spans="2:65">
      <c r="B639" s="920"/>
      <c r="C639" s="1504"/>
      <c r="D639" s="920"/>
      <c r="E639" s="924"/>
      <c r="F639" s="924"/>
      <c r="G639" s="924"/>
      <c r="H639" s="924"/>
      <c r="I639" s="920"/>
      <c r="J639" s="924"/>
      <c r="K639" s="1500"/>
      <c r="L639" s="1502"/>
      <c r="M639" s="1502"/>
      <c r="N639" s="924"/>
      <c r="O639" s="924"/>
      <c r="P639" s="924"/>
      <c r="Q639" s="924"/>
      <c r="R639" s="925"/>
      <c r="S639" s="903"/>
      <c r="T639" s="808"/>
      <c r="U639" s="903"/>
      <c r="V639" s="926"/>
      <c r="W639" s="926"/>
      <c r="X639" s="903"/>
      <c r="Y639" s="808"/>
      <c r="Z639" s="759"/>
      <c r="AA639" s="886"/>
      <c r="AB639" s="886"/>
      <c r="AC639" s="886"/>
      <c r="AD639" s="886"/>
      <c r="AE639" s="888"/>
      <c r="AF639" s="1126">
        <f>((TABULADOR!$D$67)*(GLOBAL!$Y639)/2)*2</f>
        <v>0</v>
      </c>
      <c r="AG639" s="886"/>
      <c r="AH639" s="886"/>
      <c r="AI639" s="886"/>
      <c r="AJ639" s="886"/>
      <c r="AK639" s="886"/>
      <c r="AL639" s="886"/>
      <c r="AM639" s="886"/>
      <c r="AN639" s="886"/>
      <c r="AO639" s="886"/>
      <c r="AP639" s="886"/>
      <c r="AQ639" s="886"/>
      <c r="AR639" s="886"/>
      <c r="AS639" s="886"/>
      <c r="AT639" s="886"/>
      <c r="AU639" s="886"/>
      <c r="AV639" s="886"/>
      <c r="AW639" s="886"/>
      <c r="AX639" s="886"/>
      <c r="AY639" s="886"/>
      <c r="AZ639" s="886"/>
      <c r="BA639" s="927"/>
      <c r="BD639" s="753">
        <f t="shared" si="336"/>
        <v>0</v>
      </c>
      <c r="BE639" s="753">
        <f t="shared" si="337"/>
        <v>0</v>
      </c>
      <c r="BF639" s="753">
        <f t="shared" si="338"/>
        <v>0</v>
      </c>
      <c r="BG639" s="753">
        <f t="shared" si="339"/>
        <v>0</v>
      </c>
      <c r="BH639" s="758">
        <f t="shared" si="340"/>
        <v>0</v>
      </c>
      <c r="BI639" s="753">
        <f t="shared" si="341"/>
        <v>0</v>
      </c>
      <c r="BJ639" s="753">
        <f t="shared" si="342"/>
        <v>0</v>
      </c>
      <c r="BK639" s="753">
        <f t="shared" si="343"/>
        <v>0</v>
      </c>
      <c r="BL639" s="753">
        <f t="shared" si="344"/>
        <v>0</v>
      </c>
      <c r="BM639" s="758">
        <f t="shared" si="345"/>
        <v>0</v>
      </c>
    </row>
    <row r="640" spans="2:65">
      <c r="B640" s="920"/>
      <c r="C640" s="1504"/>
      <c r="D640" s="920"/>
      <c r="E640" s="924"/>
      <c r="F640" s="924"/>
      <c r="G640" s="924"/>
      <c r="H640" s="924"/>
      <c r="I640" s="920"/>
      <c r="J640" s="924"/>
      <c r="K640" s="1500"/>
      <c r="L640" s="1502"/>
      <c r="M640" s="1502"/>
      <c r="N640" s="924"/>
      <c r="O640" s="924"/>
      <c r="P640" s="924"/>
      <c r="Q640" s="924"/>
      <c r="R640" s="925"/>
      <c r="S640" s="903"/>
      <c r="T640" s="808"/>
      <c r="U640" s="903"/>
      <c r="V640" s="926"/>
      <c r="W640" s="926"/>
      <c r="X640" s="903"/>
      <c r="Y640" s="808"/>
      <c r="Z640" s="759"/>
      <c r="AA640" s="886"/>
      <c r="AB640" s="886"/>
      <c r="AC640" s="886"/>
      <c r="AD640" s="886"/>
      <c r="AE640" s="888"/>
      <c r="AF640" s="1126">
        <f>((TABULADOR!$D$67)*(GLOBAL!$Y640)/2)*2</f>
        <v>0</v>
      </c>
      <c r="AG640" s="886"/>
      <c r="AH640" s="886"/>
      <c r="AI640" s="886"/>
      <c r="AJ640" s="886"/>
      <c r="AK640" s="886"/>
      <c r="AL640" s="886"/>
      <c r="AM640" s="886"/>
      <c r="AN640" s="886"/>
      <c r="AO640" s="886"/>
      <c r="AP640" s="886"/>
      <c r="AQ640" s="886"/>
      <c r="AR640" s="886"/>
      <c r="AS640" s="886"/>
      <c r="AT640" s="886"/>
      <c r="AU640" s="886"/>
      <c r="AV640" s="886"/>
      <c r="AW640" s="886"/>
      <c r="AX640" s="886"/>
      <c r="AY640" s="886"/>
      <c r="AZ640" s="886"/>
      <c r="BA640" s="927"/>
      <c r="BD640" s="753">
        <f t="shared" si="336"/>
        <v>0</v>
      </c>
      <c r="BE640" s="753">
        <f t="shared" si="337"/>
        <v>0</v>
      </c>
      <c r="BF640" s="753">
        <f t="shared" si="338"/>
        <v>0</v>
      </c>
      <c r="BG640" s="753">
        <f t="shared" si="339"/>
        <v>0</v>
      </c>
      <c r="BH640" s="758">
        <f t="shared" si="340"/>
        <v>0</v>
      </c>
      <c r="BI640" s="753">
        <f t="shared" si="341"/>
        <v>0</v>
      </c>
      <c r="BJ640" s="753">
        <f t="shared" si="342"/>
        <v>0</v>
      </c>
      <c r="BK640" s="753">
        <f t="shared" si="343"/>
        <v>0</v>
      </c>
      <c r="BL640" s="753">
        <f t="shared" si="344"/>
        <v>0</v>
      </c>
      <c r="BM640" s="758">
        <f t="shared" si="345"/>
        <v>0</v>
      </c>
    </row>
    <row r="641" spans="2:65">
      <c r="B641" s="920"/>
      <c r="C641" s="1504"/>
      <c r="D641" s="920"/>
      <c r="E641" s="924"/>
      <c r="F641" s="924"/>
      <c r="G641" s="924"/>
      <c r="H641" s="924"/>
      <c r="I641" s="920"/>
      <c r="J641" s="924"/>
      <c r="K641" s="1500"/>
      <c r="L641" s="1502"/>
      <c r="M641" s="1502"/>
      <c r="N641" s="924"/>
      <c r="O641" s="924"/>
      <c r="P641" s="924"/>
      <c r="Q641" s="924"/>
      <c r="R641" s="925"/>
      <c r="S641" s="903"/>
      <c r="T641" s="808"/>
      <c r="U641" s="903"/>
      <c r="V641" s="926"/>
      <c r="W641" s="926"/>
      <c r="X641" s="903"/>
      <c r="Y641" s="808"/>
      <c r="Z641" s="759"/>
      <c r="AA641" s="886"/>
      <c r="AB641" s="886"/>
      <c r="AC641" s="886"/>
      <c r="AD641" s="886"/>
      <c r="AE641" s="888"/>
      <c r="AF641" s="1126">
        <f>((TABULADOR!$D$67)*(GLOBAL!$Y641)/2)*2</f>
        <v>0</v>
      </c>
      <c r="AG641" s="886"/>
      <c r="AH641" s="886"/>
      <c r="AI641" s="886"/>
      <c r="AJ641" s="886"/>
      <c r="AK641" s="886"/>
      <c r="AL641" s="886"/>
      <c r="AM641" s="886"/>
      <c r="AN641" s="886"/>
      <c r="AO641" s="886"/>
      <c r="AP641" s="886"/>
      <c r="AQ641" s="886"/>
      <c r="AR641" s="886"/>
      <c r="AS641" s="886"/>
      <c r="AT641" s="886"/>
      <c r="AU641" s="886"/>
      <c r="AV641" s="886"/>
      <c r="AW641" s="886"/>
      <c r="AX641" s="886"/>
      <c r="AY641" s="886"/>
      <c r="AZ641" s="886"/>
      <c r="BA641" s="927"/>
      <c r="BD641" s="753">
        <f t="shared" si="336"/>
        <v>0</v>
      </c>
      <c r="BE641" s="753">
        <f t="shared" si="337"/>
        <v>0</v>
      </c>
      <c r="BF641" s="753">
        <f t="shared" si="338"/>
        <v>0</v>
      </c>
      <c r="BG641" s="753">
        <f t="shared" si="339"/>
        <v>0</v>
      </c>
      <c r="BH641" s="758">
        <f t="shared" si="340"/>
        <v>0</v>
      </c>
      <c r="BI641" s="753">
        <f t="shared" si="341"/>
        <v>0</v>
      </c>
      <c r="BJ641" s="753">
        <f t="shared" si="342"/>
        <v>0</v>
      </c>
      <c r="BK641" s="753">
        <f t="shared" si="343"/>
        <v>0</v>
      </c>
      <c r="BL641" s="753">
        <f t="shared" si="344"/>
        <v>0</v>
      </c>
      <c r="BM641" s="758">
        <f t="shared" si="345"/>
        <v>0</v>
      </c>
    </row>
    <row r="642" spans="2:65">
      <c r="B642" s="920"/>
      <c r="C642" s="1504"/>
      <c r="D642" s="920"/>
      <c r="E642" s="924"/>
      <c r="F642" s="924"/>
      <c r="G642" s="924"/>
      <c r="H642" s="924"/>
      <c r="I642" s="920"/>
      <c r="J642" s="924"/>
      <c r="K642" s="1500"/>
      <c r="L642" s="1502"/>
      <c r="M642" s="1502"/>
      <c r="N642" s="924"/>
      <c r="O642" s="924"/>
      <c r="P642" s="924"/>
      <c r="Q642" s="924"/>
      <c r="R642" s="925"/>
      <c r="S642" s="903"/>
      <c r="T642" s="808"/>
      <c r="U642" s="903"/>
      <c r="V642" s="926"/>
      <c r="W642" s="926"/>
      <c r="X642" s="903"/>
      <c r="Y642" s="808"/>
      <c r="Z642" s="759"/>
      <c r="AA642" s="886"/>
      <c r="AB642" s="886"/>
      <c r="AC642" s="886"/>
      <c r="AD642" s="886"/>
      <c r="AE642" s="888"/>
      <c r="AF642" s="1126">
        <f>((TABULADOR!$D$67)*(GLOBAL!$Y642)/2)*2</f>
        <v>0</v>
      </c>
      <c r="AG642" s="886"/>
      <c r="AH642" s="886"/>
      <c r="AI642" s="886"/>
      <c r="AJ642" s="886"/>
      <c r="AK642" s="886"/>
      <c r="AL642" s="886"/>
      <c r="AM642" s="886"/>
      <c r="AN642" s="886"/>
      <c r="AO642" s="886"/>
      <c r="AP642" s="886"/>
      <c r="AQ642" s="886"/>
      <c r="AR642" s="886"/>
      <c r="AS642" s="886"/>
      <c r="AT642" s="886"/>
      <c r="AU642" s="886"/>
      <c r="AV642" s="886"/>
      <c r="AW642" s="886"/>
      <c r="AX642" s="886"/>
      <c r="AY642" s="886"/>
      <c r="AZ642" s="886"/>
      <c r="BA642" s="927"/>
      <c r="BD642" s="753">
        <f t="shared" si="336"/>
        <v>0</v>
      </c>
      <c r="BE642" s="753">
        <f t="shared" si="337"/>
        <v>0</v>
      </c>
      <c r="BF642" s="753">
        <f t="shared" si="338"/>
        <v>0</v>
      </c>
      <c r="BG642" s="753">
        <f t="shared" si="339"/>
        <v>0</v>
      </c>
      <c r="BH642" s="758">
        <f t="shared" si="340"/>
        <v>0</v>
      </c>
      <c r="BI642" s="753">
        <f t="shared" si="341"/>
        <v>0</v>
      </c>
      <c r="BJ642" s="753">
        <f t="shared" si="342"/>
        <v>0</v>
      </c>
      <c r="BK642" s="753">
        <f t="shared" si="343"/>
        <v>0</v>
      </c>
      <c r="BL642" s="753">
        <f t="shared" si="344"/>
        <v>0</v>
      </c>
      <c r="BM642" s="758">
        <f t="shared" si="345"/>
        <v>0</v>
      </c>
    </row>
    <row r="643" spans="2:65">
      <c r="B643" s="920"/>
      <c r="C643" s="1504"/>
      <c r="D643" s="920"/>
      <c r="E643" s="924"/>
      <c r="F643" s="924"/>
      <c r="G643" s="924"/>
      <c r="H643" s="924"/>
      <c r="I643" s="920"/>
      <c r="J643" s="924"/>
      <c r="K643" s="1500"/>
      <c r="L643" s="1502"/>
      <c r="M643" s="1502"/>
      <c r="N643" s="924"/>
      <c r="O643" s="924"/>
      <c r="P643" s="924"/>
      <c r="Q643" s="924"/>
      <c r="R643" s="925"/>
      <c r="S643" s="903"/>
      <c r="T643" s="808"/>
      <c r="U643" s="903"/>
      <c r="V643" s="926"/>
      <c r="W643" s="926"/>
      <c r="X643" s="903"/>
      <c r="Y643" s="808"/>
      <c r="Z643" s="759"/>
      <c r="AA643" s="886"/>
      <c r="AB643" s="886"/>
      <c r="AC643" s="886"/>
      <c r="AD643" s="886"/>
      <c r="AE643" s="888"/>
      <c r="AF643" s="1126">
        <f>((TABULADOR!$D$67)*(GLOBAL!$Y643)/2)*2</f>
        <v>0</v>
      </c>
      <c r="AG643" s="886"/>
      <c r="AH643" s="886"/>
      <c r="AI643" s="886"/>
      <c r="AJ643" s="886"/>
      <c r="AK643" s="886"/>
      <c r="AL643" s="886"/>
      <c r="AM643" s="886"/>
      <c r="AN643" s="886"/>
      <c r="AO643" s="886"/>
      <c r="AP643" s="886"/>
      <c r="AQ643" s="886"/>
      <c r="AR643" s="886"/>
      <c r="AS643" s="886"/>
      <c r="AT643" s="886"/>
      <c r="AU643" s="886"/>
      <c r="AV643" s="886"/>
      <c r="AW643" s="886"/>
      <c r="AX643" s="886"/>
      <c r="AY643" s="886"/>
      <c r="AZ643" s="886"/>
      <c r="BA643" s="927"/>
      <c r="BD643" s="753">
        <f t="shared" si="336"/>
        <v>0</v>
      </c>
      <c r="BE643" s="753">
        <f t="shared" si="337"/>
        <v>0</v>
      </c>
      <c r="BF643" s="753">
        <f t="shared" si="338"/>
        <v>0</v>
      </c>
      <c r="BG643" s="753">
        <f t="shared" si="339"/>
        <v>0</v>
      </c>
      <c r="BH643" s="758">
        <f t="shared" si="340"/>
        <v>0</v>
      </c>
      <c r="BI643" s="753">
        <f t="shared" si="341"/>
        <v>0</v>
      </c>
      <c r="BJ643" s="753">
        <f t="shared" si="342"/>
        <v>0</v>
      </c>
      <c r="BK643" s="753">
        <f t="shared" si="343"/>
        <v>0</v>
      </c>
      <c r="BL643" s="753">
        <f t="shared" si="344"/>
        <v>0</v>
      </c>
      <c r="BM643" s="758">
        <f t="shared" si="345"/>
        <v>0</v>
      </c>
    </row>
    <row r="644" spans="2:65">
      <c r="B644" s="920"/>
      <c r="C644" s="1504"/>
      <c r="D644" s="920"/>
      <c r="E644" s="924"/>
      <c r="F644" s="924"/>
      <c r="G644" s="924"/>
      <c r="H644" s="924"/>
      <c r="I644" s="920"/>
      <c r="J644" s="924"/>
      <c r="K644" s="1500"/>
      <c r="L644" s="1502"/>
      <c r="M644" s="1502"/>
      <c r="N644" s="924"/>
      <c r="O644" s="924"/>
      <c r="P644" s="924"/>
      <c r="Q644" s="924"/>
      <c r="R644" s="925"/>
      <c r="S644" s="903"/>
      <c r="T644" s="808"/>
      <c r="U644" s="903"/>
      <c r="V644" s="926"/>
      <c r="W644" s="926"/>
      <c r="X644" s="903"/>
      <c r="Y644" s="808"/>
      <c r="Z644" s="759"/>
      <c r="AA644" s="886"/>
      <c r="AB644" s="886"/>
      <c r="AC644" s="886"/>
      <c r="AD644" s="886"/>
      <c r="AE644" s="888"/>
      <c r="AF644" s="1126">
        <f>((TABULADOR!$D$67)*(GLOBAL!$Y644)/2)*2</f>
        <v>0</v>
      </c>
      <c r="AG644" s="886"/>
      <c r="AH644" s="886"/>
      <c r="AI644" s="886"/>
      <c r="AJ644" s="886"/>
      <c r="AK644" s="886"/>
      <c r="AL644" s="886"/>
      <c r="AM644" s="886"/>
      <c r="AN644" s="886"/>
      <c r="AO644" s="886"/>
      <c r="AP644" s="886"/>
      <c r="AQ644" s="886"/>
      <c r="AR644" s="886"/>
      <c r="AS644" s="886"/>
      <c r="AT644" s="886"/>
      <c r="AU644" s="886"/>
      <c r="AV644" s="886"/>
      <c r="AW644" s="886"/>
      <c r="AX644" s="886"/>
      <c r="AY644" s="886"/>
      <c r="AZ644" s="886"/>
      <c r="BA644" s="927"/>
      <c r="BD644" s="753">
        <f t="shared" si="336"/>
        <v>0</v>
      </c>
      <c r="BE644" s="753">
        <f t="shared" si="337"/>
        <v>0</v>
      </c>
      <c r="BF644" s="753">
        <f t="shared" si="338"/>
        <v>0</v>
      </c>
      <c r="BG644" s="753">
        <f t="shared" si="339"/>
        <v>0</v>
      </c>
      <c r="BH644" s="758">
        <f t="shared" si="340"/>
        <v>0</v>
      </c>
      <c r="BI644" s="753">
        <f t="shared" si="341"/>
        <v>0</v>
      </c>
      <c r="BJ644" s="753">
        <f t="shared" si="342"/>
        <v>0</v>
      </c>
      <c r="BK644" s="753">
        <f t="shared" si="343"/>
        <v>0</v>
      </c>
      <c r="BL644" s="753">
        <f t="shared" si="344"/>
        <v>0</v>
      </c>
      <c r="BM644" s="758">
        <f t="shared" si="345"/>
        <v>0</v>
      </c>
    </row>
    <row r="645" spans="2:65">
      <c r="B645" s="920"/>
      <c r="C645" s="1504"/>
      <c r="D645" s="920"/>
      <c r="E645" s="924"/>
      <c r="F645" s="924"/>
      <c r="G645" s="924"/>
      <c r="H645" s="924"/>
      <c r="I645" s="920"/>
      <c r="J645" s="924"/>
      <c r="K645" s="1500"/>
      <c r="L645" s="1502"/>
      <c r="M645" s="1502"/>
      <c r="N645" s="924"/>
      <c r="O645" s="924"/>
      <c r="P645" s="924"/>
      <c r="Q645" s="924"/>
      <c r="R645" s="925"/>
      <c r="S645" s="903"/>
      <c r="T645" s="808"/>
      <c r="U645" s="903"/>
      <c r="V645" s="926"/>
      <c r="W645" s="926"/>
      <c r="X645" s="903"/>
      <c r="Y645" s="808"/>
      <c r="Z645" s="759"/>
      <c r="AA645" s="886"/>
      <c r="AB645" s="886"/>
      <c r="AC645" s="886"/>
      <c r="AD645" s="886"/>
      <c r="AE645" s="888"/>
      <c r="AF645" s="1126">
        <f>((TABULADOR!$D$67)*(GLOBAL!$Y645)/2)*2</f>
        <v>0</v>
      </c>
      <c r="AG645" s="886"/>
      <c r="AH645" s="886"/>
      <c r="AI645" s="886"/>
      <c r="AJ645" s="886"/>
      <c r="AK645" s="886"/>
      <c r="AL645" s="886"/>
      <c r="AM645" s="886"/>
      <c r="AN645" s="886"/>
      <c r="AO645" s="886"/>
      <c r="AP645" s="886"/>
      <c r="AQ645" s="886"/>
      <c r="AR645" s="886"/>
      <c r="AS645" s="886"/>
      <c r="AT645" s="886"/>
      <c r="AU645" s="886"/>
      <c r="AV645" s="886"/>
      <c r="AW645" s="886"/>
      <c r="AX645" s="886"/>
      <c r="AY645" s="886"/>
      <c r="AZ645" s="886"/>
      <c r="BA645" s="927"/>
      <c r="BD645" s="753">
        <f t="shared" si="336"/>
        <v>0</v>
      </c>
      <c r="BE645" s="753">
        <f t="shared" si="337"/>
        <v>0</v>
      </c>
      <c r="BF645" s="753">
        <f t="shared" si="338"/>
        <v>0</v>
      </c>
      <c r="BG645" s="753">
        <f t="shared" si="339"/>
        <v>0</v>
      </c>
      <c r="BH645" s="758">
        <f t="shared" si="340"/>
        <v>0</v>
      </c>
      <c r="BI645" s="753">
        <f t="shared" si="341"/>
        <v>0</v>
      </c>
      <c r="BJ645" s="753">
        <f t="shared" si="342"/>
        <v>0</v>
      </c>
      <c r="BK645" s="753">
        <f t="shared" si="343"/>
        <v>0</v>
      </c>
      <c r="BL645" s="753">
        <f t="shared" si="344"/>
        <v>0</v>
      </c>
      <c r="BM645" s="758">
        <f t="shared" si="345"/>
        <v>0</v>
      </c>
    </row>
    <row r="646" spans="2:65">
      <c r="B646" s="920"/>
      <c r="C646" s="1504"/>
      <c r="D646" s="920"/>
      <c r="E646" s="924"/>
      <c r="F646" s="924"/>
      <c r="G646" s="924"/>
      <c r="H646" s="924"/>
      <c r="I646" s="920"/>
      <c r="J646" s="924"/>
      <c r="K646" s="1500"/>
      <c r="L646" s="1502"/>
      <c r="M646" s="1502"/>
      <c r="N646" s="924"/>
      <c r="O646" s="924"/>
      <c r="P646" s="924"/>
      <c r="Q646" s="924"/>
      <c r="R646" s="925"/>
      <c r="S646" s="903"/>
      <c r="T646" s="808"/>
      <c r="U646" s="903"/>
      <c r="V646" s="926"/>
      <c r="W646" s="926"/>
      <c r="X646" s="903"/>
      <c r="Y646" s="808"/>
      <c r="Z646" s="759"/>
      <c r="AA646" s="886"/>
      <c r="AB646" s="886"/>
      <c r="AC646" s="886"/>
      <c r="AD646" s="886"/>
      <c r="AE646" s="888"/>
      <c r="AF646" s="1126">
        <f>((TABULADOR!$D$67)*(GLOBAL!$Y646)/2)*2</f>
        <v>0</v>
      </c>
      <c r="AG646" s="886"/>
      <c r="AH646" s="886"/>
      <c r="AI646" s="886"/>
      <c r="AJ646" s="886"/>
      <c r="AK646" s="886"/>
      <c r="AL646" s="886"/>
      <c r="AM646" s="886"/>
      <c r="AN646" s="886"/>
      <c r="AO646" s="886"/>
      <c r="AP646" s="886"/>
      <c r="AQ646" s="886"/>
      <c r="AR646" s="886"/>
      <c r="AS646" s="886"/>
      <c r="AT646" s="886"/>
      <c r="AU646" s="886"/>
      <c r="AV646" s="886"/>
      <c r="AW646" s="886"/>
      <c r="AX646" s="886"/>
      <c r="AY646" s="886"/>
      <c r="AZ646" s="886"/>
      <c r="BA646" s="927"/>
      <c r="BD646" s="753">
        <f t="shared" si="336"/>
        <v>0</v>
      </c>
      <c r="BE646" s="753">
        <f t="shared" si="337"/>
        <v>0</v>
      </c>
      <c r="BF646" s="753">
        <f t="shared" si="338"/>
        <v>0</v>
      </c>
      <c r="BG646" s="753">
        <f t="shared" si="339"/>
        <v>0</v>
      </c>
      <c r="BH646" s="758">
        <f t="shared" si="340"/>
        <v>0</v>
      </c>
      <c r="BI646" s="753">
        <f t="shared" si="341"/>
        <v>0</v>
      </c>
      <c r="BJ646" s="753">
        <f t="shared" si="342"/>
        <v>0</v>
      </c>
      <c r="BK646" s="753">
        <f t="shared" si="343"/>
        <v>0</v>
      </c>
      <c r="BL646" s="753">
        <f t="shared" si="344"/>
        <v>0</v>
      </c>
      <c r="BM646" s="758">
        <f t="shared" si="345"/>
        <v>0</v>
      </c>
    </row>
    <row r="647" spans="2:65">
      <c r="B647" s="920"/>
      <c r="C647" s="1504"/>
      <c r="D647" s="920"/>
      <c r="E647" s="924"/>
      <c r="F647" s="924"/>
      <c r="G647" s="924"/>
      <c r="H647" s="924"/>
      <c r="I647" s="920"/>
      <c r="J647" s="924"/>
      <c r="K647" s="1500"/>
      <c r="L647" s="1502"/>
      <c r="M647" s="1502"/>
      <c r="N647" s="924"/>
      <c r="O647" s="924"/>
      <c r="P647" s="924"/>
      <c r="Q647" s="924"/>
      <c r="R647" s="925"/>
      <c r="S647" s="903"/>
      <c r="T647" s="808"/>
      <c r="U647" s="903"/>
      <c r="V647" s="926"/>
      <c r="W647" s="926"/>
      <c r="X647" s="903"/>
      <c r="Y647" s="808"/>
      <c r="Z647" s="759"/>
      <c r="AA647" s="886"/>
      <c r="AB647" s="886"/>
      <c r="AC647" s="886"/>
      <c r="AD647" s="886"/>
      <c r="AE647" s="888"/>
      <c r="AF647" s="1126">
        <f>((TABULADOR!$D$67)*(GLOBAL!$Y647)/2)*2</f>
        <v>0</v>
      </c>
      <c r="AG647" s="886"/>
      <c r="AH647" s="886"/>
      <c r="AI647" s="886"/>
      <c r="AJ647" s="886"/>
      <c r="AK647" s="886"/>
      <c r="AL647" s="886"/>
      <c r="AM647" s="886"/>
      <c r="AN647" s="886"/>
      <c r="AO647" s="886"/>
      <c r="AP647" s="886"/>
      <c r="AQ647" s="886"/>
      <c r="AR647" s="886"/>
      <c r="AS647" s="886"/>
      <c r="AT647" s="886"/>
      <c r="AU647" s="886"/>
      <c r="AV647" s="886"/>
      <c r="AW647" s="886"/>
      <c r="AX647" s="886"/>
      <c r="AY647" s="886"/>
      <c r="AZ647" s="886"/>
      <c r="BA647" s="927"/>
      <c r="BD647" s="753">
        <f t="shared" si="336"/>
        <v>0</v>
      </c>
      <c r="BE647" s="753">
        <f t="shared" si="337"/>
        <v>0</v>
      </c>
      <c r="BF647" s="753">
        <f t="shared" si="338"/>
        <v>0</v>
      </c>
      <c r="BG647" s="753">
        <f t="shared" si="339"/>
        <v>0</v>
      </c>
      <c r="BH647" s="758">
        <f t="shared" si="340"/>
        <v>0</v>
      </c>
      <c r="BI647" s="753">
        <f t="shared" si="341"/>
        <v>0</v>
      </c>
      <c r="BJ647" s="753">
        <f t="shared" si="342"/>
        <v>0</v>
      </c>
      <c r="BK647" s="753">
        <f t="shared" si="343"/>
        <v>0</v>
      </c>
      <c r="BL647" s="753">
        <f t="shared" si="344"/>
        <v>0</v>
      </c>
      <c r="BM647" s="758">
        <f t="shared" si="345"/>
        <v>0</v>
      </c>
    </row>
    <row r="648" spans="2:65">
      <c r="B648" s="920"/>
      <c r="C648" s="1504"/>
      <c r="D648" s="920"/>
      <c r="E648" s="924"/>
      <c r="F648" s="924"/>
      <c r="G648" s="924"/>
      <c r="H648" s="924"/>
      <c r="I648" s="920"/>
      <c r="J648" s="924"/>
      <c r="K648" s="1500"/>
      <c r="L648" s="1502"/>
      <c r="M648" s="1502"/>
      <c r="N648" s="924"/>
      <c r="O648" s="924"/>
      <c r="P648" s="924"/>
      <c r="Q648" s="924"/>
      <c r="R648" s="925"/>
      <c r="S648" s="903"/>
      <c r="T648" s="808"/>
      <c r="U648" s="903"/>
      <c r="V648" s="926"/>
      <c r="W648" s="926"/>
      <c r="X648" s="903"/>
      <c r="Y648" s="808"/>
      <c r="Z648" s="759"/>
      <c r="AA648" s="886"/>
      <c r="AB648" s="886"/>
      <c r="AC648" s="886"/>
      <c r="AD648" s="886"/>
      <c r="AE648" s="888"/>
      <c r="AF648" s="1126">
        <f>((TABULADOR!$D$67)*(GLOBAL!$Y648)/2)*2</f>
        <v>0</v>
      </c>
      <c r="AG648" s="886"/>
      <c r="AH648" s="886"/>
      <c r="AI648" s="886"/>
      <c r="AJ648" s="886"/>
      <c r="AK648" s="886"/>
      <c r="AL648" s="886"/>
      <c r="AM648" s="886"/>
      <c r="AN648" s="886"/>
      <c r="AO648" s="886"/>
      <c r="AP648" s="886"/>
      <c r="AQ648" s="886"/>
      <c r="AR648" s="886"/>
      <c r="AS648" s="886"/>
      <c r="AT648" s="886"/>
      <c r="AU648" s="886"/>
      <c r="AV648" s="886"/>
      <c r="AW648" s="886"/>
      <c r="AX648" s="886"/>
      <c r="AY648" s="886"/>
      <c r="AZ648" s="886"/>
      <c r="BA648" s="927"/>
      <c r="BD648" s="753">
        <f t="shared" si="336"/>
        <v>0</v>
      </c>
      <c r="BE648" s="753">
        <f t="shared" si="337"/>
        <v>0</v>
      </c>
      <c r="BF648" s="753">
        <f t="shared" si="338"/>
        <v>0</v>
      </c>
      <c r="BG648" s="753">
        <f t="shared" si="339"/>
        <v>0</v>
      </c>
      <c r="BH648" s="758">
        <f t="shared" si="340"/>
        <v>0</v>
      </c>
      <c r="BI648" s="753">
        <f t="shared" si="341"/>
        <v>0</v>
      </c>
      <c r="BJ648" s="753">
        <f t="shared" si="342"/>
        <v>0</v>
      </c>
      <c r="BK648" s="753">
        <f t="shared" si="343"/>
        <v>0</v>
      </c>
      <c r="BL648" s="753">
        <f t="shared" si="344"/>
        <v>0</v>
      </c>
      <c r="BM648" s="758">
        <f t="shared" si="345"/>
        <v>0</v>
      </c>
    </row>
    <row r="649" spans="2:65">
      <c r="B649" s="920"/>
      <c r="C649" s="1504"/>
      <c r="D649" s="920"/>
      <c r="E649" s="924"/>
      <c r="F649" s="924"/>
      <c r="G649" s="924"/>
      <c r="H649" s="924"/>
      <c r="I649" s="920"/>
      <c r="J649" s="924"/>
      <c r="K649" s="1500"/>
      <c r="L649" s="1502"/>
      <c r="M649" s="1502"/>
      <c r="N649" s="924"/>
      <c r="O649" s="924"/>
      <c r="P649" s="924"/>
      <c r="Q649" s="924"/>
      <c r="R649" s="925"/>
      <c r="S649" s="903"/>
      <c r="T649" s="808"/>
      <c r="U649" s="903"/>
      <c r="V649" s="926"/>
      <c r="W649" s="926"/>
      <c r="X649" s="903"/>
      <c r="Y649" s="808"/>
      <c r="Z649" s="759"/>
      <c r="AA649" s="886"/>
      <c r="AB649" s="886"/>
      <c r="AC649" s="886"/>
      <c r="AD649" s="886"/>
      <c r="AE649" s="888"/>
      <c r="AF649" s="1126">
        <f>((TABULADOR!$D$67)*(GLOBAL!$Y649)/2)*2</f>
        <v>0</v>
      </c>
      <c r="AG649" s="886"/>
      <c r="AH649" s="886"/>
      <c r="AI649" s="886"/>
      <c r="AJ649" s="886"/>
      <c r="AK649" s="886"/>
      <c r="AL649" s="886"/>
      <c r="AM649" s="886"/>
      <c r="AN649" s="886"/>
      <c r="AO649" s="886"/>
      <c r="AP649" s="886"/>
      <c r="AQ649" s="886"/>
      <c r="AR649" s="886"/>
      <c r="AS649" s="886"/>
      <c r="AT649" s="886"/>
      <c r="AU649" s="886"/>
      <c r="AV649" s="886"/>
      <c r="AW649" s="886"/>
      <c r="AX649" s="886"/>
      <c r="AY649" s="886"/>
      <c r="AZ649" s="886"/>
      <c r="BA649" s="927"/>
      <c r="BD649" s="753">
        <f t="shared" si="336"/>
        <v>0</v>
      </c>
      <c r="BE649" s="753">
        <f t="shared" si="337"/>
        <v>0</v>
      </c>
      <c r="BF649" s="753">
        <f t="shared" si="338"/>
        <v>0</v>
      </c>
      <c r="BG649" s="753">
        <f t="shared" si="339"/>
        <v>0</v>
      </c>
      <c r="BH649" s="758">
        <f t="shared" si="340"/>
        <v>0</v>
      </c>
      <c r="BI649" s="753">
        <f t="shared" si="341"/>
        <v>0</v>
      </c>
      <c r="BJ649" s="753">
        <f t="shared" si="342"/>
        <v>0</v>
      </c>
      <c r="BK649" s="753">
        <f t="shared" si="343"/>
        <v>0</v>
      </c>
      <c r="BL649" s="753">
        <f t="shared" si="344"/>
        <v>0</v>
      </c>
      <c r="BM649" s="758">
        <f t="shared" si="345"/>
        <v>0</v>
      </c>
    </row>
    <row r="650" spans="2:65">
      <c r="B650" s="920"/>
      <c r="C650" s="1504"/>
      <c r="D650" s="920"/>
      <c r="E650" s="924"/>
      <c r="F650" s="924"/>
      <c r="G650" s="924"/>
      <c r="H650" s="924"/>
      <c r="I650" s="920"/>
      <c r="J650" s="924"/>
      <c r="K650" s="1500"/>
      <c r="L650" s="1502"/>
      <c r="M650" s="1502"/>
      <c r="N650" s="924"/>
      <c r="O650" s="924"/>
      <c r="P650" s="924"/>
      <c r="Q650" s="924"/>
      <c r="R650" s="925"/>
      <c r="S650" s="903"/>
      <c r="T650" s="808"/>
      <c r="U650" s="903"/>
      <c r="V650" s="926"/>
      <c r="W650" s="926"/>
      <c r="X650" s="903"/>
      <c r="Y650" s="808"/>
      <c r="Z650" s="759"/>
      <c r="AA650" s="886"/>
      <c r="AB650" s="886"/>
      <c r="AC650" s="886"/>
      <c r="AD650" s="886"/>
      <c r="AE650" s="888"/>
      <c r="AF650" s="1126">
        <f>((TABULADOR!$D$67)*(GLOBAL!$Y650)/2)*2</f>
        <v>0</v>
      </c>
      <c r="AG650" s="886"/>
      <c r="AH650" s="886"/>
      <c r="AI650" s="886"/>
      <c r="AJ650" s="886"/>
      <c r="AK650" s="886"/>
      <c r="AL650" s="886"/>
      <c r="AM650" s="886"/>
      <c r="AN650" s="886"/>
      <c r="AO650" s="886"/>
      <c r="AP650" s="886"/>
      <c r="AQ650" s="886"/>
      <c r="AR650" s="886"/>
      <c r="AS650" s="886"/>
      <c r="AT650" s="886"/>
      <c r="AU650" s="886"/>
      <c r="AV650" s="886"/>
      <c r="AW650" s="886"/>
      <c r="AX650" s="886"/>
      <c r="AY650" s="886"/>
      <c r="AZ650" s="886"/>
      <c r="BA650" s="927"/>
      <c r="BD650" s="753">
        <f t="shared" si="336"/>
        <v>0</v>
      </c>
      <c r="BE650" s="753">
        <f t="shared" si="337"/>
        <v>0</v>
      </c>
      <c r="BF650" s="753">
        <f t="shared" si="338"/>
        <v>0</v>
      </c>
      <c r="BG650" s="753">
        <f t="shared" si="339"/>
        <v>0</v>
      </c>
      <c r="BH650" s="758">
        <f t="shared" si="340"/>
        <v>0</v>
      </c>
      <c r="BI650" s="753">
        <f t="shared" si="341"/>
        <v>0</v>
      </c>
      <c r="BJ650" s="753">
        <f t="shared" si="342"/>
        <v>0</v>
      </c>
      <c r="BK650" s="753">
        <f t="shared" si="343"/>
        <v>0</v>
      </c>
      <c r="BL650" s="753">
        <f t="shared" si="344"/>
        <v>0</v>
      </c>
      <c r="BM650" s="758">
        <f t="shared" si="345"/>
        <v>0</v>
      </c>
    </row>
    <row r="651" spans="2:65">
      <c r="B651" s="920"/>
      <c r="C651" s="1504"/>
      <c r="D651" s="920"/>
      <c r="E651" s="924"/>
      <c r="F651" s="924"/>
      <c r="G651" s="924"/>
      <c r="H651" s="924"/>
      <c r="I651" s="920"/>
      <c r="J651" s="924"/>
      <c r="K651" s="1500"/>
      <c r="L651" s="1502"/>
      <c r="M651" s="1502"/>
      <c r="N651" s="924"/>
      <c r="O651" s="924"/>
      <c r="P651" s="924"/>
      <c r="Q651" s="924"/>
      <c r="R651" s="925"/>
      <c r="S651" s="903"/>
      <c r="T651" s="808"/>
      <c r="U651" s="903"/>
      <c r="V651" s="926"/>
      <c r="W651" s="926"/>
      <c r="X651" s="903"/>
      <c r="Y651" s="808"/>
      <c r="Z651" s="759"/>
      <c r="AA651" s="886"/>
      <c r="AB651" s="886"/>
      <c r="AC651" s="886"/>
      <c r="AD651" s="886"/>
      <c r="AE651" s="888"/>
      <c r="AF651" s="1126">
        <f>((TABULADOR!$D$67)*(GLOBAL!$Y651)/2)*2</f>
        <v>0</v>
      </c>
      <c r="AG651" s="886"/>
      <c r="AH651" s="886"/>
      <c r="AI651" s="886"/>
      <c r="AJ651" s="886"/>
      <c r="AK651" s="886"/>
      <c r="AL651" s="886"/>
      <c r="AM651" s="886"/>
      <c r="AN651" s="886"/>
      <c r="AO651" s="886"/>
      <c r="AP651" s="886"/>
      <c r="AQ651" s="886"/>
      <c r="AR651" s="886"/>
      <c r="AS651" s="886"/>
      <c r="AT651" s="886"/>
      <c r="AU651" s="886"/>
      <c r="AV651" s="886"/>
      <c r="AW651" s="886"/>
      <c r="AX651" s="886"/>
      <c r="AY651" s="886"/>
      <c r="AZ651" s="886"/>
      <c r="BA651" s="927"/>
      <c r="BD651" s="753">
        <f t="shared" si="336"/>
        <v>0</v>
      </c>
      <c r="BE651" s="753">
        <f t="shared" si="337"/>
        <v>0</v>
      </c>
      <c r="BF651" s="753">
        <f t="shared" si="338"/>
        <v>0</v>
      </c>
      <c r="BG651" s="753">
        <f t="shared" si="339"/>
        <v>0</v>
      </c>
      <c r="BH651" s="758">
        <f t="shared" si="340"/>
        <v>0</v>
      </c>
      <c r="BI651" s="753">
        <f t="shared" si="341"/>
        <v>0</v>
      </c>
      <c r="BJ651" s="753">
        <f t="shared" si="342"/>
        <v>0</v>
      </c>
      <c r="BK651" s="753">
        <f t="shared" si="343"/>
        <v>0</v>
      </c>
      <c r="BL651" s="753">
        <f t="shared" si="344"/>
        <v>0</v>
      </c>
      <c r="BM651" s="758">
        <f t="shared" si="345"/>
        <v>0</v>
      </c>
    </row>
    <row r="652" spans="2:65">
      <c r="B652" s="920"/>
      <c r="C652" s="1504"/>
      <c r="D652" s="920"/>
      <c r="E652" s="924"/>
      <c r="F652" s="924"/>
      <c r="G652" s="924"/>
      <c r="H652" s="924"/>
      <c r="I652" s="920"/>
      <c r="J652" s="924"/>
      <c r="K652" s="1500"/>
      <c r="L652" s="1502"/>
      <c r="M652" s="1502"/>
      <c r="N652" s="924"/>
      <c r="O652" s="924"/>
      <c r="P652" s="924"/>
      <c r="Q652" s="924"/>
      <c r="R652" s="925"/>
      <c r="S652" s="903"/>
      <c r="T652" s="808"/>
      <c r="U652" s="903"/>
      <c r="V652" s="926"/>
      <c r="W652" s="926"/>
      <c r="X652" s="903"/>
      <c r="Y652" s="808"/>
      <c r="Z652" s="759"/>
      <c r="AA652" s="886"/>
      <c r="AB652" s="886"/>
      <c r="AC652" s="886"/>
      <c r="AD652" s="886"/>
      <c r="AE652" s="888"/>
      <c r="AF652" s="1126">
        <f>((TABULADOR!$D$67)*(GLOBAL!$Y652)/2)*2</f>
        <v>0</v>
      </c>
      <c r="AG652" s="886"/>
      <c r="AH652" s="886"/>
      <c r="AI652" s="886"/>
      <c r="AJ652" s="886"/>
      <c r="AK652" s="886"/>
      <c r="AL652" s="886"/>
      <c r="AM652" s="886"/>
      <c r="AN652" s="886"/>
      <c r="AO652" s="886"/>
      <c r="AP652" s="886"/>
      <c r="AQ652" s="886"/>
      <c r="AR652" s="886"/>
      <c r="AS652" s="886"/>
      <c r="AT652" s="886"/>
      <c r="AU652" s="886"/>
      <c r="AV652" s="886"/>
      <c r="AW652" s="886"/>
      <c r="AX652" s="886"/>
      <c r="AY652" s="886"/>
      <c r="AZ652" s="886"/>
      <c r="BA652" s="927"/>
      <c r="BD652" s="753">
        <f t="shared" si="336"/>
        <v>0</v>
      </c>
      <c r="BE652" s="753">
        <f t="shared" si="337"/>
        <v>0</v>
      </c>
      <c r="BF652" s="753">
        <f t="shared" si="338"/>
        <v>0</v>
      </c>
      <c r="BG652" s="753">
        <f t="shared" si="339"/>
        <v>0</v>
      </c>
      <c r="BH652" s="758">
        <f t="shared" si="340"/>
        <v>0</v>
      </c>
      <c r="BI652" s="753">
        <f t="shared" si="341"/>
        <v>0</v>
      </c>
      <c r="BJ652" s="753">
        <f t="shared" si="342"/>
        <v>0</v>
      </c>
      <c r="BK652" s="753">
        <f t="shared" si="343"/>
        <v>0</v>
      </c>
      <c r="BL652" s="753">
        <f t="shared" si="344"/>
        <v>0</v>
      </c>
      <c r="BM652" s="758">
        <f t="shared" si="345"/>
        <v>0</v>
      </c>
    </row>
    <row r="653" spans="2:65">
      <c r="B653" s="920"/>
      <c r="C653" s="1504"/>
      <c r="D653" s="920"/>
      <c r="E653" s="924"/>
      <c r="F653" s="924"/>
      <c r="G653" s="924"/>
      <c r="H653" s="924"/>
      <c r="I653" s="920"/>
      <c r="J653" s="924"/>
      <c r="K653" s="1500"/>
      <c r="L653" s="1502"/>
      <c r="M653" s="1502"/>
      <c r="N653" s="924"/>
      <c r="O653" s="924"/>
      <c r="P653" s="924"/>
      <c r="Q653" s="924"/>
      <c r="R653" s="925"/>
      <c r="S653" s="903"/>
      <c r="T653" s="808"/>
      <c r="U653" s="903"/>
      <c r="V653" s="926"/>
      <c r="W653" s="926"/>
      <c r="X653" s="903"/>
      <c r="Y653" s="808"/>
      <c r="Z653" s="759"/>
      <c r="AA653" s="886"/>
      <c r="AB653" s="886"/>
      <c r="AC653" s="886"/>
      <c r="AD653" s="886"/>
      <c r="AE653" s="888"/>
      <c r="AF653" s="1126">
        <f>((TABULADOR!$D$67)*(GLOBAL!$Y653)/2)*2</f>
        <v>0</v>
      </c>
      <c r="AG653" s="886"/>
      <c r="AH653" s="886"/>
      <c r="AI653" s="886"/>
      <c r="AJ653" s="886"/>
      <c r="AK653" s="886"/>
      <c r="AL653" s="886"/>
      <c r="AM653" s="886"/>
      <c r="AN653" s="886"/>
      <c r="AO653" s="886"/>
      <c r="AP653" s="886"/>
      <c r="AQ653" s="886"/>
      <c r="AR653" s="886"/>
      <c r="AS653" s="886"/>
      <c r="AT653" s="886"/>
      <c r="AU653" s="886"/>
      <c r="AV653" s="886"/>
      <c r="AW653" s="886"/>
      <c r="AX653" s="886"/>
      <c r="AY653" s="886"/>
      <c r="AZ653" s="886"/>
      <c r="BA653" s="927"/>
      <c r="BD653" s="753">
        <f t="shared" si="336"/>
        <v>0</v>
      </c>
      <c r="BE653" s="753">
        <f t="shared" si="337"/>
        <v>0</v>
      </c>
      <c r="BF653" s="753">
        <f t="shared" si="338"/>
        <v>0</v>
      </c>
      <c r="BG653" s="753">
        <f t="shared" si="339"/>
        <v>0</v>
      </c>
      <c r="BH653" s="758">
        <f t="shared" si="340"/>
        <v>0</v>
      </c>
      <c r="BI653" s="753">
        <f t="shared" si="341"/>
        <v>0</v>
      </c>
      <c r="BJ653" s="753">
        <f t="shared" si="342"/>
        <v>0</v>
      </c>
      <c r="BK653" s="753">
        <f t="shared" si="343"/>
        <v>0</v>
      </c>
      <c r="BL653" s="753">
        <f t="shared" si="344"/>
        <v>0</v>
      </c>
      <c r="BM653" s="758">
        <f t="shared" si="345"/>
        <v>0</v>
      </c>
    </row>
    <row r="654" spans="2:65">
      <c r="B654" s="920"/>
      <c r="C654" s="1504"/>
      <c r="D654" s="920"/>
      <c r="E654" s="924"/>
      <c r="F654" s="924"/>
      <c r="G654" s="924"/>
      <c r="H654" s="924"/>
      <c r="I654" s="920"/>
      <c r="J654" s="924"/>
      <c r="K654" s="1500"/>
      <c r="L654" s="1502"/>
      <c r="M654" s="1502"/>
      <c r="N654" s="924"/>
      <c r="O654" s="924"/>
      <c r="P654" s="924"/>
      <c r="Q654" s="924"/>
      <c r="R654" s="925"/>
      <c r="S654" s="903"/>
      <c r="T654" s="808"/>
      <c r="U654" s="903"/>
      <c r="V654" s="926"/>
      <c r="W654" s="926"/>
      <c r="X654" s="903"/>
      <c r="Y654" s="808"/>
      <c r="Z654" s="759"/>
      <c r="AA654" s="886"/>
      <c r="AB654" s="886"/>
      <c r="AC654" s="886"/>
      <c r="AD654" s="886"/>
      <c r="AE654" s="888"/>
      <c r="AF654" s="1126">
        <f>((TABULADOR!$D$67)*(GLOBAL!$Y654)/2)*2</f>
        <v>0</v>
      </c>
      <c r="AG654" s="886"/>
      <c r="AH654" s="886"/>
      <c r="AI654" s="886"/>
      <c r="AJ654" s="886"/>
      <c r="AK654" s="886"/>
      <c r="AL654" s="886"/>
      <c r="AM654" s="886"/>
      <c r="AN654" s="886"/>
      <c r="AO654" s="886"/>
      <c r="AP654" s="886"/>
      <c r="AQ654" s="886"/>
      <c r="AR654" s="886"/>
      <c r="AS654" s="886"/>
      <c r="AT654" s="886"/>
      <c r="AU654" s="886"/>
      <c r="AV654" s="886"/>
      <c r="AW654" s="886"/>
      <c r="AX654" s="886"/>
      <c r="AY654" s="886"/>
      <c r="AZ654" s="886"/>
      <c r="BA654" s="927"/>
      <c r="BD654" s="753">
        <f t="shared" si="336"/>
        <v>0</v>
      </c>
      <c r="BE654" s="753">
        <f t="shared" si="337"/>
        <v>0</v>
      </c>
      <c r="BF654" s="753">
        <f t="shared" si="338"/>
        <v>0</v>
      </c>
      <c r="BG654" s="753">
        <f t="shared" si="339"/>
        <v>0</v>
      </c>
      <c r="BH654" s="758">
        <f t="shared" si="340"/>
        <v>0</v>
      </c>
      <c r="BI654" s="753">
        <f t="shared" si="341"/>
        <v>0</v>
      </c>
      <c r="BJ654" s="753">
        <f t="shared" si="342"/>
        <v>0</v>
      </c>
      <c r="BK654" s="753">
        <f t="shared" si="343"/>
        <v>0</v>
      </c>
      <c r="BL654" s="753">
        <f t="shared" si="344"/>
        <v>0</v>
      </c>
      <c r="BM654" s="758">
        <f t="shared" si="345"/>
        <v>0</v>
      </c>
    </row>
    <row r="655" spans="2:65">
      <c r="B655" s="920"/>
      <c r="C655" s="1504"/>
      <c r="D655" s="920"/>
      <c r="E655" s="924"/>
      <c r="F655" s="924"/>
      <c r="G655" s="924"/>
      <c r="H655" s="924"/>
      <c r="I655" s="920"/>
      <c r="J655" s="924"/>
      <c r="K655" s="1500"/>
      <c r="L655" s="1502"/>
      <c r="M655" s="1502"/>
      <c r="N655" s="924"/>
      <c r="O655" s="924"/>
      <c r="P655" s="924"/>
      <c r="Q655" s="924"/>
      <c r="R655" s="925"/>
      <c r="S655" s="903"/>
      <c r="T655" s="808"/>
      <c r="U655" s="903"/>
      <c r="V655" s="926"/>
      <c r="W655" s="926"/>
      <c r="X655" s="903"/>
      <c r="Y655" s="808"/>
      <c r="Z655" s="759"/>
      <c r="AA655" s="886"/>
      <c r="AB655" s="886"/>
      <c r="AC655" s="886"/>
      <c r="AD655" s="886"/>
      <c r="AE655" s="888"/>
      <c r="AF655" s="1126">
        <f>((TABULADOR!$D$67)*(GLOBAL!$Y655)/2)*2</f>
        <v>0</v>
      </c>
      <c r="AG655" s="886"/>
      <c r="AH655" s="886"/>
      <c r="AI655" s="886"/>
      <c r="AJ655" s="886"/>
      <c r="AK655" s="886"/>
      <c r="AL655" s="886"/>
      <c r="AM655" s="886"/>
      <c r="AN655" s="886"/>
      <c r="AO655" s="886"/>
      <c r="AP655" s="886"/>
      <c r="AQ655" s="886"/>
      <c r="AR655" s="886"/>
      <c r="AS655" s="886"/>
      <c r="AT655" s="886"/>
      <c r="AU655" s="886"/>
      <c r="AV655" s="886"/>
      <c r="AW655" s="886"/>
      <c r="AX655" s="886"/>
      <c r="AY655" s="886"/>
      <c r="AZ655" s="886"/>
      <c r="BA655" s="927"/>
      <c r="BD655" s="753">
        <f t="shared" si="336"/>
        <v>0</v>
      </c>
      <c r="BE655" s="753">
        <f t="shared" si="337"/>
        <v>0</v>
      </c>
      <c r="BF655" s="753">
        <f t="shared" si="338"/>
        <v>0</v>
      </c>
      <c r="BG655" s="753">
        <f t="shared" si="339"/>
        <v>0</v>
      </c>
      <c r="BH655" s="758">
        <f t="shared" si="340"/>
        <v>0</v>
      </c>
      <c r="BI655" s="753">
        <f t="shared" si="341"/>
        <v>0</v>
      </c>
      <c r="BJ655" s="753">
        <f t="shared" si="342"/>
        <v>0</v>
      </c>
      <c r="BK655" s="753">
        <f t="shared" si="343"/>
        <v>0</v>
      </c>
      <c r="BL655" s="753">
        <f t="shared" si="344"/>
        <v>0</v>
      </c>
      <c r="BM655" s="758">
        <f t="shared" si="345"/>
        <v>0</v>
      </c>
    </row>
    <row r="656" spans="2:65">
      <c r="B656" s="920"/>
      <c r="C656" s="1504"/>
      <c r="D656" s="920"/>
      <c r="E656" s="924"/>
      <c r="F656" s="924"/>
      <c r="G656" s="924"/>
      <c r="H656" s="924"/>
      <c r="I656" s="920"/>
      <c r="J656" s="924"/>
      <c r="K656" s="1500"/>
      <c r="L656" s="1502"/>
      <c r="M656" s="1502"/>
      <c r="N656" s="924"/>
      <c r="O656" s="924"/>
      <c r="P656" s="924"/>
      <c r="Q656" s="924"/>
      <c r="R656" s="925"/>
      <c r="S656" s="903"/>
      <c r="T656" s="808"/>
      <c r="U656" s="903"/>
      <c r="V656" s="926"/>
      <c r="W656" s="926"/>
      <c r="X656" s="903"/>
      <c r="Y656" s="808"/>
      <c r="Z656" s="759"/>
      <c r="AA656" s="886"/>
      <c r="AB656" s="886"/>
      <c r="AC656" s="886"/>
      <c r="AD656" s="886"/>
      <c r="AE656" s="888"/>
      <c r="AF656" s="1126">
        <f>((TABULADOR!$D$67)*(GLOBAL!$Y656)/2)*2</f>
        <v>0</v>
      </c>
      <c r="AG656" s="886"/>
      <c r="AH656" s="886"/>
      <c r="AI656" s="886"/>
      <c r="AJ656" s="886"/>
      <c r="AK656" s="886"/>
      <c r="AL656" s="886"/>
      <c r="AM656" s="886"/>
      <c r="AN656" s="886"/>
      <c r="AO656" s="886"/>
      <c r="AP656" s="886"/>
      <c r="AQ656" s="886"/>
      <c r="AR656" s="886"/>
      <c r="AS656" s="886"/>
      <c r="AT656" s="886"/>
      <c r="AU656" s="886"/>
      <c r="AV656" s="886"/>
      <c r="AW656" s="886"/>
      <c r="AX656" s="886"/>
      <c r="AY656" s="886"/>
      <c r="AZ656" s="886"/>
      <c r="BA656" s="927"/>
      <c r="BD656" s="753">
        <f t="shared" si="336"/>
        <v>0</v>
      </c>
      <c r="BE656" s="753">
        <f t="shared" si="337"/>
        <v>0</v>
      </c>
      <c r="BF656" s="753">
        <f t="shared" si="338"/>
        <v>0</v>
      </c>
      <c r="BG656" s="753">
        <f t="shared" si="339"/>
        <v>0</v>
      </c>
      <c r="BH656" s="758">
        <f t="shared" si="340"/>
        <v>0</v>
      </c>
      <c r="BI656" s="753">
        <f t="shared" si="341"/>
        <v>0</v>
      </c>
      <c r="BJ656" s="753">
        <f t="shared" si="342"/>
        <v>0</v>
      </c>
      <c r="BK656" s="753">
        <f t="shared" si="343"/>
        <v>0</v>
      </c>
      <c r="BL656" s="753">
        <f t="shared" si="344"/>
        <v>0</v>
      </c>
      <c r="BM656" s="758">
        <f t="shared" si="345"/>
        <v>0</v>
      </c>
    </row>
    <row r="657" spans="2:65">
      <c r="B657" s="920"/>
      <c r="C657" s="1504"/>
      <c r="D657" s="920"/>
      <c r="E657" s="924"/>
      <c r="F657" s="924"/>
      <c r="G657" s="924"/>
      <c r="H657" s="924"/>
      <c r="I657" s="920"/>
      <c r="J657" s="924"/>
      <c r="K657" s="1500"/>
      <c r="L657" s="1502"/>
      <c r="M657" s="1502"/>
      <c r="N657" s="924"/>
      <c r="O657" s="924"/>
      <c r="P657" s="924"/>
      <c r="Q657" s="924"/>
      <c r="R657" s="925"/>
      <c r="S657" s="903"/>
      <c r="T657" s="808"/>
      <c r="U657" s="903"/>
      <c r="V657" s="926"/>
      <c r="W657" s="926"/>
      <c r="X657" s="903"/>
      <c r="Y657" s="808"/>
      <c r="Z657" s="759"/>
      <c r="AA657" s="886"/>
      <c r="AB657" s="886"/>
      <c r="AC657" s="886"/>
      <c r="AD657" s="886"/>
      <c r="AE657" s="888"/>
      <c r="AF657" s="1126">
        <f>((TABULADOR!$D$67)*(GLOBAL!$Y657)/2)*2</f>
        <v>0</v>
      </c>
      <c r="AG657" s="886"/>
      <c r="AH657" s="886"/>
      <c r="AI657" s="886"/>
      <c r="AJ657" s="886"/>
      <c r="AK657" s="886"/>
      <c r="AL657" s="886"/>
      <c r="AM657" s="886"/>
      <c r="AN657" s="886"/>
      <c r="AO657" s="886"/>
      <c r="AP657" s="886"/>
      <c r="AQ657" s="886"/>
      <c r="AR657" s="886"/>
      <c r="AS657" s="886"/>
      <c r="AT657" s="886"/>
      <c r="AU657" s="886"/>
      <c r="AV657" s="886"/>
      <c r="AW657" s="886"/>
      <c r="AX657" s="886"/>
      <c r="AY657" s="886"/>
      <c r="AZ657" s="886"/>
      <c r="BA657" s="927"/>
      <c r="BD657" s="753">
        <f t="shared" si="336"/>
        <v>0</v>
      </c>
      <c r="BE657" s="753">
        <f t="shared" si="337"/>
        <v>0</v>
      </c>
      <c r="BF657" s="753">
        <f t="shared" si="338"/>
        <v>0</v>
      </c>
      <c r="BG657" s="753">
        <f t="shared" si="339"/>
        <v>0</v>
      </c>
      <c r="BH657" s="758">
        <f t="shared" si="340"/>
        <v>0</v>
      </c>
      <c r="BI657" s="753">
        <f t="shared" si="341"/>
        <v>0</v>
      </c>
      <c r="BJ657" s="753">
        <f t="shared" si="342"/>
        <v>0</v>
      </c>
      <c r="BK657" s="753">
        <f t="shared" si="343"/>
        <v>0</v>
      </c>
      <c r="BL657" s="753">
        <f t="shared" si="344"/>
        <v>0</v>
      </c>
      <c r="BM657" s="758">
        <f t="shared" si="345"/>
        <v>0</v>
      </c>
    </row>
    <row r="658" spans="2:65">
      <c r="B658" s="920"/>
      <c r="C658" s="1504"/>
      <c r="D658" s="920"/>
      <c r="E658" s="924"/>
      <c r="F658" s="924"/>
      <c r="G658" s="924"/>
      <c r="H658" s="924"/>
      <c r="I658" s="920"/>
      <c r="J658" s="924"/>
      <c r="K658" s="1500"/>
      <c r="L658" s="1502"/>
      <c r="M658" s="1502"/>
      <c r="N658" s="924"/>
      <c r="O658" s="924"/>
      <c r="P658" s="924"/>
      <c r="Q658" s="924"/>
      <c r="R658" s="925"/>
      <c r="S658" s="903"/>
      <c r="T658" s="808"/>
      <c r="U658" s="903"/>
      <c r="V658" s="926"/>
      <c r="W658" s="926"/>
      <c r="X658" s="903"/>
      <c r="Y658" s="808"/>
      <c r="Z658" s="759"/>
      <c r="AA658" s="886"/>
      <c r="AB658" s="886"/>
      <c r="AC658" s="886"/>
      <c r="AD658" s="886"/>
      <c r="AE658" s="888"/>
      <c r="AF658" s="1126">
        <f>((TABULADOR!$D$67)*(GLOBAL!$Y658)/2)*2</f>
        <v>0</v>
      </c>
      <c r="AG658" s="886"/>
      <c r="AH658" s="886"/>
      <c r="AI658" s="886"/>
      <c r="AJ658" s="886"/>
      <c r="AK658" s="886"/>
      <c r="AL658" s="886"/>
      <c r="AM658" s="886"/>
      <c r="AN658" s="886"/>
      <c r="AO658" s="886"/>
      <c r="AP658" s="886"/>
      <c r="AQ658" s="886"/>
      <c r="AR658" s="886"/>
      <c r="AS658" s="886"/>
      <c r="AT658" s="886"/>
      <c r="AU658" s="886"/>
      <c r="AV658" s="886"/>
      <c r="AW658" s="886"/>
      <c r="AX658" s="886"/>
      <c r="AY658" s="886"/>
      <c r="AZ658" s="886"/>
      <c r="BA658" s="927"/>
      <c r="BD658" s="753">
        <f t="shared" si="336"/>
        <v>0</v>
      </c>
      <c r="BE658" s="753">
        <f t="shared" si="337"/>
        <v>0</v>
      </c>
      <c r="BF658" s="753">
        <f t="shared" si="338"/>
        <v>0</v>
      </c>
      <c r="BG658" s="753">
        <f t="shared" si="339"/>
        <v>0</v>
      </c>
      <c r="BH658" s="758">
        <f t="shared" si="340"/>
        <v>0</v>
      </c>
      <c r="BI658" s="753">
        <f t="shared" si="341"/>
        <v>0</v>
      </c>
      <c r="BJ658" s="753">
        <f t="shared" si="342"/>
        <v>0</v>
      </c>
      <c r="BK658" s="753">
        <f t="shared" si="343"/>
        <v>0</v>
      </c>
      <c r="BL658" s="753">
        <f t="shared" si="344"/>
        <v>0</v>
      </c>
      <c r="BM658" s="758">
        <f t="shared" si="345"/>
        <v>0</v>
      </c>
    </row>
    <row r="659" spans="2:65">
      <c r="B659" s="920"/>
      <c r="C659" s="1504"/>
      <c r="D659" s="920"/>
      <c r="E659" s="924"/>
      <c r="F659" s="924"/>
      <c r="G659" s="924"/>
      <c r="H659" s="924"/>
      <c r="I659" s="920"/>
      <c r="J659" s="924"/>
      <c r="K659" s="1500"/>
      <c r="L659" s="1502"/>
      <c r="M659" s="1502"/>
      <c r="N659" s="924"/>
      <c r="O659" s="924"/>
      <c r="P659" s="924"/>
      <c r="Q659" s="924"/>
      <c r="R659" s="925"/>
      <c r="S659" s="903"/>
      <c r="T659" s="808"/>
      <c r="U659" s="903"/>
      <c r="V659" s="926"/>
      <c r="W659" s="926"/>
      <c r="X659" s="903"/>
      <c r="Y659" s="808"/>
      <c r="Z659" s="759"/>
      <c r="AA659" s="886"/>
      <c r="AB659" s="886"/>
      <c r="AC659" s="886"/>
      <c r="AD659" s="886"/>
      <c r="AE659" s="888"/>
      <c r="AF659" s="1126">
        <f>((TABULADOR!$D$67)*(GLOBAL!$Y659)/2)*2</f>
        <v>0</v>
      </c>
      <c r="AG659" s="886"/>
      <c r="AH659" s="886"/>
      <c r="AI659" s="886"/>
      <c r="AJ659" s="886"/>
      <c r="AK659" s="886"/>
      <c r="AL659" s="886"/>
      <c r="AM659" s="886"/>
      <c r="AN659" s="886"/>
      <c r="AO659" s="886"/>
      <c r="AP659" s="886"/>
      <c r="AQ659" s="886"/>
      <c r="AR659" s="886"/>
      <c r="AS659" s="886"/>
      <c r="AT659" s="886"/>
      <c r="AU659" s="886"/>
      <c r="AV659" s="886"/>
      <c r="AW659" s="886"/>
      <c r="AX659" s="886"/>
      <c r="AY659" s="886"/>
      <c r="AZ659" s="886"/>
      <c r="BA659" s="927"/>
      <c r="BD659" s="753">
        <f t="shared" si="336"/>
        <v>0</v>
      </c>
      <c r="BE659" s="753">
        <f t="shared" si="337"/>
        <v>0</v>
      </c>
      <c r="BF659" s="753">
        <f t="shared" si="338"/>
        <v>0</v>
      </c>
      <c r="BG659" s="753">
        <f t="shared" si="339"/>
        <v>0</v>
      </c>
      <c r="BH659" s="758">
        <f t="shared" si="340"/>
        <v>0</v>
      </c>
      <c r="BI659" s="753">
        <f t="shared" si="341"/>
        <v>0</v>
      </c>
      <c r="BJ659" s="753">
        <f t="shared" si="342"/>
        <v>0</v>
      </c>
      <c r="BK659" s="753">
        <f t="shared" si="343"/>
        <v>0</v>
      </c>
      <c r="BL659" s="753">
        <f t="shared" si="344"/>
        <v>0</v>
      </c>
      <c r="BM659" s="758">
        <f t="shared" si="345"/>
        <v>0</v>
      </c>
    </row>
    <row r="660" spans="2:65">
      <c r="B660" s="920"/>
      <c r="C660" s="1504"/>
      <c r="D660" s="920"/>
      <c r="E660" s="924"/>
      <c r="F660" s="924"/>
      <c r="G660" s="924"/>
      <c r="H660" s="924"/>
      <c r="I660" s="920"/>
      <c r="J660" s="924"/>
      <c r="K660" s="1500"/>
      <c r="L660" s="1502"/>
      <c r="M660" s="1502"/>
      <c r="N660" s="924"/>
      <c r="O660" s="924"/>
      <c r="P660" s="924"/>
      <c r="Q660" s="924"/>
      <c r="R660" s="925"/>
      <c r="S660" s="903"/>
      <c r="T660" s="808"/>
      <c r="U660" s="903"/>
      <c r="V660" s="926"/>
      <c r="W660" s="926"/>
      <c r="X660" s="903"/>
      <c r="Y660" s="808"/>
      <c r="Z660" s="759"/>
      <c r="AA660" s="886"/>
      <c r="AB660" s="886"/>
      <c r="AC660" s="886"/>
      <c r="AD660" s="886"/>
      <c r="AE660" s="888"/>
      <c r="AF660" s="1126">
        <f>((TABULADOR!$D$67)*(GLOBAL!$Y660)/2)*2</f>
        <v>0</v>
      </c>
      <c r="AG660" s="886"/>
      <c r="AH660" s="886"/>
      <c r="AI660" s="886"/>
      <c r="AJ660" s="886"/>
      <c r="AK660" s="886"/>
      <c r="AL660" s="886"/>
      <c r="AM660" s="886"/>
      <c r="AN660" s="886"/>
      <c r="AO660" s="886"/>
      <c r="AP660" s="886"/>
      <c r="AQ660" s="886"/>
      <c r="AR660" s="886"/>
      <c r="AS660" s="886"/>
      <c r="AT660" s="886"/>
      <c r="AU660" s="886"/>
      <c r="AV660" s="886"/>
      <c r="AW660" s="886"/>
      <c r="AX660" s="886"/>
      <c r="AY660" s="886"/>
      <c r="AZ660" s="886"/>
      <c r="BA660" s="927"/>
      <c r="BD660" s="753">
        <f t="shared" si="336"/>
        <v>0</v>
      </c>
      <c r="BE660" s="753">
        <f t="shared" si="337"/>
        <v>0</v>
      </c>
      <c r="BF660" s="753">
        <f t="shared" si="338"/>
        <v>0</v>
      </c>
      <c r="BG660" s="753">
        <f t="shared" si="339"/>
        <v>0</v>
      </c>
      <c r="BH660" s="758">
        <f t="shared" si="340"/>
        <v>0</v>
      </c>
      <c r="BI660" s="753">
        <f t="shared" si="341"/>
        <v>0</v>
      </c>
      <c r="BJ660" s="753">
        <f t="shared" si="342"/>
        <v>0</v>
      </c>
      <c r="BK660" s="753">
        <f t="shared" si="343"/>
        <v>0</v>
      </c>
      <c r="BL660" s="753">
        <f t="shared" si="344"/>
        <v>0</v>
      </c>
      <c r="BM660" s="758">
        <f t="shared" si="345"/>
        <v>0</v>
      </c>
    </row>
    <row r="661" spans="2:65">
      <c r="B661" s="920"/>
      <c r="C661" s="1504"/>
      <c r="D661" s="920"/>
      <c r="E661" s="924"/>
      <c r="F661" s="924"/>
      <c r="G661" s="924"/>
      <c r="H661" s="924"/>
      <c r="I661" s="920"/>
      <c r="J661" s="924"/>
      <c r="K661" s="1500"/>
      <c r="L661" s="1502"/>
      <c r="M661" s="1502"/>
      <c r="N661" s="924"/>
      <c r="O661" s="924"/>
      <c r="P661" s="924"/>
      <c r="Q661" s="924"/>
      <c r="R661" s="925"/>
      <c r="S661" s="903"/>
      <c r="T661" s="808"/>
      <c r="U661" s="903"/>
      <c r="V661" s="926"/>
      <c r="W661" s="926"/>
      <c r="X661" s="903"/>
      <c r="Y661" s="808"/>
      <c r="Z661" s="759"/>
      <c r="AA661" s="886"/>
      <c r="AB661" s="886"/>
      <c r="AC661" s="886"/>
      <c r="AD661" s="886"/>
      <c r="AE661" s="888"/>
      <c r="AF661" s="1126">
        <f>((TABULADOR!$D$67)*(GLOBAL!$Y661)/2)*2</f>
        <v>0</v>
      </c>
      <c r="AG661" s="886"/>
      <c r="AH661" s="886"/>
      <c r="AI661" s="886"/>
      <c r="AJ661" s="886"/>
      <c r="AK661" s="886"/>
      <c r="AL661" s="886"/>
      <c r="AM661" s="886"/>
      <c r="AN661" s="886"/>
      <c r="AO661" s="886"/>
      <c r="AP661" s="886"/>
      <c r="AQ661" s="886"/>
      <c r="AR661" s="886"/>
      <c r="AS661" s="886"/>
      <c r="AT661" s="886"/>
      <c r="AU661" s="886"/>
      <c r="AV661" s="886"/>
      <c r="AW661" s="886"/>
      <c r="AX661" s="886"/>
      <c r="AY661" s="886"/>
      <c r="AZ661" s="886"/>
      <c r="BA661" s="927"/>
      <c r="BD661" s="753">
        <f t="shared" si="336"/>
        <v>0</v>
      </c>
      <c r="BE661" s="753">
        <f t="shared" si="337"/>
        <v>0</v>
      </c>
      <c r="BF661" s="753">
        <f t="shared" si="338"/>
        <v>0</v>
      </c>
      <c r="BG661" s="753">
        <f t="shared" si="339"/>
        <v>0</v>
      </c>
      <c r="BH661" s="758">
        <f t="shared" si="340"/>
        <v>0</v>
      </c>
      <c r="BI661" s="753">
        <f t="shared" si="341"/>
        <v>0</v>
      </c>
      <c r="BJ661" s="753">
        <f t="shared" si="342"/>
        <v>0</v>
      </c>
      <c r="BK661" s="753">
        <f t="shared" si="343"/>
        <v>0</v>
      </c>
      <c r="BL661" s="753">
        <f t="shared" si="344"/>
        <v>0</v>
      </c>
      <c r="BM661" s="758">
        <f t="shared" si="345"/>
        <v>0</v>
      </c>
    </row>
    <row r="662" spans="2:65">
      <c r="B662" s="920"/>
      <c r="C662" s="1504"/>
      <c r="D662" s="920"/>
      <c r="E662" s="924"/>
      <c r="F662" s="924"/>
      <c r="G662" s="924"/>
      <c r="H662" s="924"/>
      <c r="I662" s="920"/>
      <c r="J662" s="924"/>
      <c r="K662" s="1500"/>
      <c r="L662" s="1502"/>
      <c r="M662" s="1502"/>
      <c r="N662" s="924"/>
      <c r="O662" s="924"/>
      <c r="P662" s="924"/>
      <c r="Q662" s="924"/>
      <c r="R662" s="925"/>
      <c r="S662" s="903"/>
      <c r="T662" s="808"/>
      <c r="U662" s="903"/>
      <c r="V662" s="926"/>
      <c r="W662" s="926"/>
      <c r="X662" s="903"/>
      <c r="Y662" s="808"/>
      <c r="Z662" s="759"/>
      <c r="AA662" s="886"/>
      <c r="AB662" s="886"/>
      <c r="AC662" s="886"/>
      <c r="AD662" s="886"/>
      <c r="AE662" s="888"/>
      <c r="AF662" s="1126">
        <f>((TABULADOR!$D$67)*(GLOBAL!$Y662)/2)*2</f>
        <v>0</v>
      </c>
      <c r="AG662" s="886"/>
      <c r="AH662" s="886"/>
      <c r="AI662" s="886"/>
      <c r="AJ662" s="886"/>
      <c r="AK662" s="886"/>
      <c r="AL662" s="886"/>
      <c r="AM662" s="886"/>
      <c r="AN662" s="886"/>
      <c r="AO662" s="886"/>
      <c r="AP662" s="886"/>
      <c r="AQ662" s="886"/>
      <c r="AR662" s="886"/>
      <c r="AS662" s="886"/>
      <c r="AT662" s="886"/>
      <c r="AU662" s="886"/>
      <c r="AV662" s="886"/>
      <c r="AW662" s="886"/>
      <c r="AX662" s="886"/>
      <c r="AY662" s="886"/>
      <c r="AZ662" s="886"/>
      <c r="BA662" s="927"/>
      <c r="BD662" s="753">
        <f t="shared" si="336"/>
        <v>0</v>
      </c>
      <c r="BE662" s="753">
        <f t="shared" si="337"/>
        <v>0</v>
      </c>
      <c r="BF662" s="753">
        <f t="shared" si="338"/>
        <v>0</v>
      </c>
      <c r="BG662" s="753">
        <f t="shared" si="339"/>
        <v>0</v>
      </c>
      <c r="BH662" s="758">
        <f t="shared" si="340"/>
        <v>0</v>
      </c>
      <c r="BI662" s="753">
        <f t="shared" si="341"/>
        <v>0</v>
      </c>
      <c r="BJ662" s="753">
        <f t="shared" si="342"/>
        <v>0</v>
      </c>
      <c r="BK662" s="753">
        <f t="shared" si="343"/>
        <v>0</v>
      </c>
      <c r="BL662" s="753">
        <f t="shared" si="344"/>
        <v>0</v>
      </c>
      <c r="BM662" s="758">
        <f t="shared" si="345"/>
        <v>0</v>
      </c>
    </row>
    <row r="663" spans="2:65">
      <c r="B663" s="920"/>
      <c r="C663" s="1504"/>
      <c r="D663" s="920"/>
      <c r="E663" s="924"/>
      <c r="F663" s="924"/>
      <c r="G663" s="924"/>
      <c r="H663" s="924"/>
      <c r="I663" s="920"/>
      <c r="J663" s="924"/>
      <c r="K663" s="1500"/>
      <c r="L663" s="1502"/>
      <c r="M663" s="1502"/>
      <c r="N663" s="924"/>
      <c r="O663" s="924"/>
      <c r="P663" s="924"/>
      <c r="Q663" s="924"/>
      <c r="R663" s="925"/>
      <c r="S663" s="903"/>
      <c r="T663" s="808"/>
      <c r="U663" s="903"/>
      <c r="V663" s="926"/>
      <c r="W663" s="926"/>
      <c r="X663" s="903"/>
      <c r="Y663" s="808"/>
      <c r="Z663" s="759"/>
      <c r="AA663" s="886"/>
      <c r="AB663" s="886"/>
      <c r="AC663" s="886"/>
      <c r="AD663" s="886"/>
      <c r="AE663" s="888"/>
      <c r="AF663" s="1126">
        <f>((TABULADOR!$D$67)*(GLOBAL!$Y663)/2)*2</f>
        <v>0</v>
      </c>
      <c r="AG663" s="886"/>
      <c r="AH663" s="886"/>
      <c r="AI663" s="886"/>
      <c r="AJ663" s="886"/>
      <c r="AK663" s="886"/>
      <c r="AL663" s="886"/>
      <c r="AM663" s="886"/>
      <c r="AN663" s="886"/>
      <c r="AO663" s="886"/>
      <c r="AP663" s="886"/>
      <c r="AQ663" s="886"/>
      <c r="AR663" s="886"/>
      <c r="AS663" s="886"/>
      <c r="AT663" s="886"/>
      <c r="AU663" s="886"/>
      <c r="AV663" s="886"/>
      <c r="AW663" s="886"/>
      <c r="AX663" s="886"/>
      <c r="AY663" s="886"/>
      <c r="AZ663" s="886"/>
      <c r="BA663" s="927"/>
      <c r="BD663" s="753">
        <f t="shared" si="336"/>
        <v>0</v>
      </c>
      <c r="BE663" s="753">
        <f t="shared" si="337"/>
        <v>0</v>
      </c>
      <c r="BF663" s="753">
        <f t="shared" si="338"/>
        <v>0</v>
      </c>
      <c r="BG663" s="753">
        <f t="shared" si="339"/>
        <v>0</v>
      </c>
      <c r="BH663" s="758">
        <f t="shared" si="340"/>
        <v>0</v>
      </c>
      <c r="BI663" s="753">
        <f t="shared" si="341"/>
        <v>0</v>
      </c>
      <c r="BJ663" s="753">
        <f t="shared" si="342"/>
        <v>0</v>
      </c>
      <c r="BK663" s="753">
        <f t="shared" si="343"/>
        <v>0</v>
      </c>
      <c r="BL663" s="753">
        <f t="shared" si="344"/>
        <v>0</v>
      </c>
      <c r="BM663" s="758">
        <f t="shared" si="345"/>
        <v>0</v>
      </c>
    </row>
    <row r="664" spans="2:65">
      <c r="B664" s="920"/>
      <c r="C664" s="1504"/>
      <c r="D664" s="920"/>
      <c r="E664" s="924"/>
      <c r="F664" s="924"/>
      <c r="G664" s="924"/>
      <c r="H664" s="924"/>
      <c r="I664" s="920"/>
      <c r="J664" s="924"/>
      <c r="K664" s="1500"/>
      <c r="L664" s="1502"/>
      <c r="M664" s="1502"/>
      <c r="N664" s="924"/>
      <c r="O664" s="924"/>
      <c r="P664" s="924"/>
      <c r="Q664" s="924"/>
      <c r="R664" s="925"/>
      <c r="S664" s="903"/>
      <c r="T664" s="808"/>
      <c r="U664" s="903"/>
      <c r="V664" s="926"/>
      <c r="W664" s="926"/>
      <c r="X664" s="903"/>
      <c r="Y664" s="808"/>
      <c r="Z664" s="759"/>
      <c r="AA664" s="886"/>
      <c r="AB664" s="886"/>
      <c r="AC664" s="886"/>
      <c r="AD664" s="886"/>
      <c r="AE664" s="888"/>
      <c r="AF664" s="1126">
        <f>((TABULADOR!$D$67)*(GLOBAL!$Y664)/2)*2</f>
        <v>0</v>
      </c>
      <c r="AG664" s="886"/>
      <c r="AH664" s="886"/>
      <c r="AI664" s="886"/>
      <c r="AJ664" s="886"/>
      <c r="AK664" s="886"/>
      <c r="AL664" s="886"/>
      <c r="AM664" s="886"/>
      <c r="AN664" s="886"/>
      <c r="AO664" s="886"/>
      <c r="AP664" s="886"/>
      <c r="AQ664" s="886"/>
      <c r="AR664" s="886"/>
      <c r="AS664" s="886"/>
      <c r="AT664" s="886"/>
      <c r="AU664" s="886"/>
      <c r="AV664" s="886"/>
      <c r="AW664" s="886"/>
      <c r="AX664" s="886"/>
      <c r="AY664" s="886"/>
      <c r="AZ664" s="886"/>
      <c r="BA664" s="927"/>
      <c r="BD664" s="753">
        <f t="shared" si="336"/>
        <v>0</v>
      </c>
      <c r="BE664" s="753">
        <f t="shared" si="337"/>
        <v>0</v>
      </c>
      <c r="BF664" s="753">
        <f t="shared" si="338"/>
        <v>0</v>
      </c>
      <c r="BG664" s="753">
        <f t="shared" si="339"/>
        <v>0</v>
      </c>
      <c r="BH664" s="758">
        <f t="shared" si="340"/>
        <v>0</v>
      </c>
      <c r="BI664" s="753">
        <f t="shared" si="341"/>
        <v>0</v>
      </c>
      <c r="BJ664" s="753">
        <f t="shared" si="342"/>
        <v>0</v>
      </c>
      <c r="BK664" s="753">
        <f t="shared" si="343"/>
        <v>0</v>
      </c>
      <c r="BL664" s="753">
        <f t="shared" si="344"/>
        <v>0</v>
      </c>
      <c r="BM664" s="758">
        <f t="shared" si="345"/>
        <v>0</v>
      </c>
    </row>
    <row r="665" spans="2:65">
      <c r="B665" s="920"/>
      <c r="C665" s="1504"/>
      <c r="D665" s="920"/>
      <c r="E665" s="924"/>
      <c r="F665" s="924"/>
      <c r="G665" s="924"/>
      <c r="H665" s="924"/>
      <c r="I665" s="920"/>
      <c r="J665" s="924"/>
      <c r="K665" s="1500"/>
      <c r="L665" s="1502"/>
      <c r="M665" s="1502"/>
      <c r="N665" s="924"/>
      <c r="O665" s="924"/>
      <c r="P665" s="924"/>
      <c r="Q665" s="924"/>
      <c r="R665" s="925"/>
      <c r="S665" s="903"/>
      <c r="T665" s="808"/>
      <c r="U665" s="903"/>
      <c r="V665" s="926"/>
      <c r="W665" s="926"/>
      <c r="X665" s="903"/>
      <c r="Y665" s="808"/>
      <c r="Z665" s="759"/>
      <c r="AA665" s="886"/>
      <c r="AB665" s="886"/>
      <c r="AC665" s="886"/>
      <c r="AD665" s="886"/>
      <c r="AE665" s="888"/>
      <c r="AF665" s="1126">
        <f>((TABULADOR!$D$67)*(GLOBAL!$Y665)/2)*2</f>
        <v>0</v>
      </c>
      <c r="AG665" s="886"/>
      <c r="AH665" s="886"/>
      <c r="AI665" s="886"/>
      <c r="AJ665" s="886"/>
      <c r="AK665" s="886"/>
      <c r="AL665" s="886"/>
      <c r="AM665" s="886"/>
      <c r="AN665" s="886"/>
      <c r="AO665" s="886"/>
      <c r="AP665" s="886"/>
      <c r="AQ665" s="886"/>
      <c r="AR665" s="886"/>
      <c r="AS665" s="886"/>
      <c r="AT665" s="886"/>
      <c r="AU665" s="886"/>
      <c r="AV665" s="886"/>
      <c r="AW665" s="886"/>
      <c r="AX665" s="886"/>
      <c r="AY665" s="886"/>
      <c r="AZ665" s="886"/>
      <c r="BA665" s="927"/>
      <c r="BD665" s="753">
        <f t="shared" si="336"/>
        <v>0</v>
      </c>
      <c r="BE665" s="753">
        <f t="shared" si="337"/>
        <v>0</v>
      </c>
      <c r="BF665" s="753">
        <f t="shared" si="338"/>
        <v>0</v>
      </c>
      <c r="BG665" s="753">
        <f t="shared" si="339"/>
        <v>0</v>
      </c>
      <c r="BH665" s="758">
        <f t="shared" si="340"/>
        <v>0</v>
      </c>
      <c r="BI665" s="753">
        <f t="shared" si="341"/>
        <v>0</v>
      </c>
      <c r="BJ665" s="753">
        <f t="shared" si="342"/>
        <v>0</v>
      </c>
      <c r="BK665" s="753">
        <f t="shared" si="343"/>
        <v>0</v>
      </c>
      <c r="BL665" s="753">
        <f t="shared" si="344"/>
        <v>0</v>
      </c>
      <c r="BM665" s="758">
        <f t="shared" si="345"/>
        <v>0</v>
      </c>
    </row>
    <row r="666" spans="2:65">
      <c r="B666" s="920"/>
      <c r="C666" s="1504"/>
      <c r="D666" s="920"/>
      <c r="E666" s="924"/>
      <c r="F666" s="924"/>
      <c r="G666" s="924"/>
      <c r="H666" s="924"/>
      <c r="I666" s="920"/>
      <c r="J666" s="924"/>
      <c r="K666" s="1500"/>
      <c r="L666" s="1502"/>
      <c r="M666" s="1502"/>
      <c r="N666" s="924"/>
      <c r="O666" s="924"/>
      <c r="P666" s="924"/>
      <c r="Q666" s="924"/>
      <c r="R666" s="925"/>
      <c r="S666" s="903"/>
      <c r="T666" s="808"/>
      <c r="U666" s="903"/>
      <c r="V666" s="926"/>
      <c r="W666" s="926"/>
      <c r="X666" s="903"/>
      <c r="Y666" s="808"/>
      <c r="Z666" s="759"/>
      <c r="AA666" s="886"/>
      <c r="AB666" s="886"/>
      <c r="AC666" s="886"/>
      <c r="AD666" s="886"/>
      <c r="AE666" s="888"/>
      <c r="AF666" s="1126">
        <f>((TABULADOR!$D$67)*(GLOBAL!$Y666)/2)*2</f>
        <v>0</v>
      </c>
      <c r="AG666" s="886"/>
      <c r="AH666" s="886"/>
      <c r="AI666" s="886"/>
      <c r="AJ666" s="886"/>
      <c r="AK666" s="886"/>
      <c r="AL666" s="886"/>
      <c r="AM666" s="886"/>
      <c r="AN666" s="886"/>
      <c r="AO666" s="886"/>
      <c r="AP666" s="886"/>
      <c r="AQ666" s="886"/>
      <c r="AR666" s="886"/>
      <c r="AS666" s="886"/>
      <c r="AT666" s="886"/>
      <c r="AU666" s="886"/>
      <c r="AV666" s="886"/>
      <c r="AW666" s="886"/>
      <c r="AX666" s="886"/>
      <c r="AY666" s="886"/>
      <c r="AZ666" s="886"/>
      <c r="BA666" s="927"/>
      <c r="BD666" s="753">
        <f t="shared" si="336"/>
        <v>0</v>
      </c>
      <c r="BE666" s="753">
        <f t="shared" si="337"/>
        <v>0</v>
      </c>
      <c r="BF666" s="753">
        <f t="shared" si="338"/>
        <v>0</v>
      </c>
      <c r="BG666" s="753">
        <f t="shared" si="339"/>
        <v>0</v>
      </c>
      <c r="BH666" s="758">
        <f t="shared" si="340"/>
        <v>0</v>
      </c>
      <c r="BI666" s="753">
        <f t="shared" si="341"/>
        <v>0</v>
      </c>
      <c r="BJ666" s="753">
        <f t="shared" si="342"/>
        <v>0</v>
      </c>
      <c r="BK666" s="753">
        <f t="shared" si="343"/>
        <v>0</v>
      </c>
      <c r="BL666" s="753">
        <f t="shared" si="344"/>
        <v>0</v>
      </c>
      <c r="BM666" s="758">
        <f t="shared" si="345"/>
        <v>0</v>
      </c>
    </row>
    <row r="667" spans="2:65">
      <c r="B667" s="920"/>
      <c r="C667" s="1504"/>
      <c r="D667" s="920"/>
      <c r="E667" s="924"/>
      <c r="F667" s="924"/>
      <c r="G667" s="924"/>
      <c r="H667" s="924"/>
      <c r="I667" s="920"/>
      <c r="J667" s="924"/>
      <c r="K667" s="1500"/>
      <c r="L667" s="1502"/>
      <c r="M667" s="1502"/>
      <c r="N667" s="924"/>
      <c r="O667" s="924"/>
      <c r="P667" s="924"/>
      <c r="Q667" s="924"/>
      <c r="R667" s="925"/>
      <c r="S667" s="903"/>
      <c r="T667" s="808"/>
      <c r="U667" s="903"/>
      <c r="V667" s="926"/>
      <c r="W667" s="926"/>
      <c r="X667" s="903"/>
      <c r="Y667" s="808"/>
      <c r="Z667" s="759"/>
      <c r="AA667" s="886"/>
      <c r="AB667" s="886"/>
      <c r="AC667" s="886"/>
      <c r="AD667" s="886"/>
      <c r="AE667" s="888"/>
      <c r="AF667" s="1126">
        <f>((TABULADOR!$D$67)*(GLOBAL!$Y667)/2)*2</f>
        <v>0</v>
      </c>
      <c r="AG667" s="886"/>
      <c r="AH667" s="886"/>
      <c r="AI667" s="886"/>
      <c r="AJ667" s="886"/>
      <c r="AK667" s="886"/>
      <c r="AL667" s="886"/>
      <c r="AM667" s="886"/>
      <c r="AN667" s="886"/>
      <c r="AO667" s="886"/>
      <c r="AP667" s="886"/>
      <c r="AQ667" s="886"/>
      <c r="AR667" s="886"/>
      <c r="AS667" s="886"/>
      <c r="AT667" s="886"/>
      <c r="AU667" s="886"/>
      <c r="AV667" s="886"/>
      <c r="AW667" s="886"/>
      <c r="AX667" s="886"/>
      <c r="AY667" s="886"/>
      <c r="AZ667" s="886"/>
      <c r="BA667" s="927"/>
      <c r="BD667" s="753">
        <f t="shared" si="336"/>
        <v>0</v>
      </c>
      <c r="BE667" s="753">
        <f t="shared" si="337"/>
        <v>0</v>
      </c>
      <c r="BF667" s="753">
        <f t="shared" si="338"/>
        <v>0</v>
      </c>
      <c r="BG667" s="753">
        <f t="shared" si="339"/>
        <v>0</v>
      </c>
      <c r="BH667" s="758">
        <f t="shared" si="340"/>
        <v>0</v>
      </c>
      <c r="BI667" s="753">
        <f t="shared" si="341"/>
        <v>0</v>
      </c>
      <c r="BJ667" s="753">
        <f t="shared" si="342"/>
        <v>0</v>
      </c>
      <c r="BK667" s="753">
        <f t="shared" si="343"/>
        <v>0</v>
      </c>
      <c r="BL667" s="753">
        <f t="shared" si="344"/>
        <v>0</v>
      </c>
      <c r="BM667" s="758">
        <f t="shared" si="345"/>
        <v>0</v>
      </c>
    </row>
    <row r="668" spans="2:65">
      <c r="B668" s="920"/>
      <c r="C668" s="1504"/>
      <c r="D668" s="920"/>
      <c r="E668" s="924"/>
      <c r="F668" s="924"/>
      <c r="G668" s="924"/>
      <c r="H668" s="924"/>
      <c r="I668" s="920"/>
      <c r="J668" s="924"/>
      <c r="K668" s="1500"/>
      <c r="L668" s="1502"/>
      <c r="M668" s="1502"/>
      <c r="N668" s="924"/>
      <c r="O668" s="924"/>
      <c r="P668" s="924"/>
      <c r="Q668" s="924"/>
      <c r="R668" s="925"/>
      <c r="S668" s="903"/>
      <c r="T668" s="808"/>
      <c r="U668" s="903"/>
      <c r="V668" s="926"/>
      <c r="W668" s="926"/>
      <c r="X668" s="903"/>
      <c r="Y668" s="808"/>
      <c r="Z668" s="759"/>
      <c r="AA668" s="886"/>
      <c r="AB668" s="886"/>
      <c r="AC668" s="886"/>
      <c r="AD668" s="886"/>
      <c r="AE668" s="888"/>
      <c r="AF668" s="1126">
        <f>((TABULADOR!$D$67)*(GLOBAL!$Y668)/2)*2</f>
        <v>0</v>
      </c>
      <c r="AG668" s="886"/>
      <c r="AH668" s="886"/>
      <c r="AI668" s="886"/>
      <c r="AJ668" s="886"/>
      <c r="AK668" s="886"/>
      <c r="AL668" s="886"/>
      <c r="AM668" s="886"/>
      <c r="AN668" s="886"/>
      <c r="AO668" s="886"/>
      <c r="AP668" s="886"/>
      <c r="AQ668" s="886"/>
      <c r="AR668" s="886"/>
      <c r="AS668" s="886"/>
      <c r="AT668" s="886"/>
      <c r="AU668" s="886"/>
      <c r="AV668" s="886"/>
      <c r="AW668" s="886"/>
      <c r="AX668" s="886"/>
      <c r="AY668" s="886"/>
      <c r="AZ668" s="886"/>
      <c r="BA668" s="927"/>
      <c r="BD668" s="753">
        <f t="shared" si="336"/>
        <v>0</v>
      </c>
      <c r="BE668" s="753">
        <f t="shared" si="337"/>
        <v>0</v>
      </c>
      <c r="BF668" s="753">
        <f t="shared" si="338"/>
        <v>0</v>
      </c>
      <c r="BG668" s="753">
        <f t="shared" si="339"/>
        <v>0</v>
      </c>
      <c r="BH668" s="758">
        <f t="shared" si="340"/>
        <v>0</v>
      </c>
      <c r="BI668" s="753">
        <f t="shared" si="341"/>
        <v>0</v>
      </c>
      <c r="BJ668" s="753">
        <f t="shared" si="342"/>
        <v>0</v>
      </c>
      <c r="BK668" s="753">
        <f t="shared" si="343"/>
        <v>0</v>
      </c>
      <c r="BL668" s="753">
        <f t="shared" si="344"/>
        <v>0</v>
      </c>
      <c r="BM668" s="758">
        <f t="shared" si="345"/>
        <v>0</v>
      </c>
    </row>
    <row r="669" spans="2:65">
      <c r="B669" s="920"/>
      <c r="C669" s="1504"/>
      <c r="D669" s="920"/>
      <c r="E669" s="924"/>
      <c r="F669" s="924"/>
      <c r="G669" s="924"/>
      <c r="H669" s="924"/>
      <c r="I669" s="920"/>
      <c r="J669" s="924"/>
      <c r="K669" s="1500"/>
      <c r="L669" s="1502"/>
      <c r="M669" s="1502"/>
      <c r="N669" s="924"/>
      <c r="O669" s="924"/>
      <c r="P669" s="924"/>
      <c r="Q669" s="924"/>
      <c r="R669" s="925"/>
      <c r="S669" s="903"/>
      <c r="T669" s="808"/>
      <c r="U669" s="903"/>
      <c r="V669" s="926"/>
      <c r="W669" s="926"/>
      <c r="X669" s="903"/>
      <c r="Y669" s="808"/>
      <c r="Z669" s="759"/>
      <c r="AA669" s="886"/>
      <c r="AB669" s="886"/>
      <c r="AC669" s="886"/>
      <c r="AD669" s="886"/>
      <c r="AE669" s="888"/>
      <c r="AF669" s="1126">
        <f>((TABULADOR!$D$67)*(GLOBAL!$Y669)/2)*2</f>
        <v>0</v>
      </c>
      <c r="AG669" s="886"/>
      <c r="AH669" s="886"/>
      <c r="AI669" s="886"/>
      <c r="AJ669" s="886"/>
      <c r="AK669" s="886"/>
      <c r="AL669" s="886"/>
      <c r="AM669" s="886"/>
      <c r="AN669" s="886"/>
      <c r="AO669" s="886"/>
      <c r="AP669" s="886"/>
      <c r="AQ669" s="886"/>
      <c r="AR669" s="886"/>
      <c r="AS669" s="886"/>
      <c r="AT669" s="886"/>
      <c r="AU669" s="886"/>
      <c r="AV669" s="886"/>
      <c r="AW669" s="886"/>
      <c r="AX669" s="886"/>
      <c r="AY669" s="886"/>
      <c r="AZ669" s="886"/>
      <c r="BA669" s="927"/>
      <c r="BD669" s="753">
        <f t="shared" si="336"/>
        <v>0</v>
      </c>
      <c r="BE669" s="753">
        <f t="shared" si="337"/>
        <v>0</v>
      </c>
      <c r="BF669" s="753">
        <f t="shared" si="338"/>
        <v>0</v>
      </c>
      <c r="BG669" s="753">
        <f t="shared" si="339"/>
        <v>0</v>
      </c>
      <c r="BH669" s="758">
        <f t="shared" si="340"/>
        <v>0</v>
      </c>
      <c r="BI669" s="753">
        <f t="shared" si="341"/>
        <v>0</v>
      </c>
      <c r="BJ669" s="753">
        <f t="shared" si="342"/>
        <v>0</v>
      </c>
      <c r="BK669" s="753">
        <f t="shared" si="343"/>
        <v>0</v>
      </c>
      <c r="BL669" s="753">
        <f t="shared" si="344"/>
        <v>0</v>
      </c>
      <c r="BM669" s="758">
        <f t="shared" si="345"/>
        <v>0</v>
      </c>
    </row>
    <row r="670" spans="2:65">
      <c r="B670" s="920"/>
      <c r="C670" s="1504"/>
      <c r="D670" s="920"/>
      <c r="E670" s="924"/>
      <c r="F670" s="924"/>
      <c r="G670" s="924"/>
      <c r="H670" s="924"/>
      <c r="I670" s="920"/>
      <c r="J670" s="924"/>
      <c r="K670" s="1500"/>
      <c r="L670" s="1502"/>
      <c r="M670" s="1502"/>
      <c r="N670" s="924"/>
      <c r="O670" s="924"/>
      <c r="P670" s="924"/>
      <c r="Q670" s="924"/>
      <c r="R670" s="925"/>
      <c r="S670" s="903"/>
      <c r="T670" s="808"/>
      <c r="U670" s="903"/>
      <c r="V670" s="926"/>
      <c r="W670" s="926"/>
      <c r="X670" s="903"/>
      <c r="Y670" s="808"/>
      <c r="Z670" s="759"/>
      <c r="AA670" s="886"/>
      <c r="AB670" s="886"/>
      <c r="AC670" s="886"/>
      <c r="AD670" s="886"/>
      <c r="AE670" s="888"/>
      <c r="AF670" s="1126">
        <f>((TABULADOR!$D$67)*(GLOBAL!$Y670)/2)*2</f>
        <v>0</v>
      </c>
      <c r="AG670" s="886"/>
      <c r="AH670" s="886"/>
      <c r="AI670" s="886"/>
      <c r="AJ670" s="886"/>
      <c r="AK670" s="886"/>
      <c r="AL670" s="886"/>
      <c r="AM670" s="886"/>
      <c r="AN670" s="886"/>
      <c r="AO670" s="886"/>
      <c r="AP670" s="886"/>
      <c r="AQ670" s="886"/>
      <c r="AR670" s="886"/>
      <c r="AS670" s="886"/>
      <c r="AT670" s="886"/>
      <c r="AU670" s="886"/>
      <c r="AV670" s="886"/>
      <c r="AW670" s="886"/>
      <c r="AX670" s="886"/>
      <c r="AY670" s="886"/>
      <c r="AZ670" s="886"/>
      <c r="BA670" s="927"/>
      <c r="BD670" s="753">
        <f t="shared" si="336"/>
        <v>0</v>
      </c>
      <c r="BE670" s="753">
        <f t="shared" si="337"/>
        <v>0</v>
      </c>
      <c r="BF670" s="753">
        <f t="shared" si="338"/>
        <v>0</v>
      </c>
      <c r="BG670" s="753">
        <f t="shared" si="339"/>
        <v>0</v>
      </c>
      <c r="BH670" s="758">
        <f t="shared" si="340"/>
        <v>0</v>
      </c>
      <c r="BI670" s="753">
        <f t="shared" si="341"/>
        <v>0</v>
      </c>
      <c r="BJ670" s="753">
        <f t="shared" si="342"/>
        <v>0</v>
      </c>
      <c r="BK670" s="753">
        <f t="shared" si="343"/>
        <v>0</v>
      </c>
      <c r="BL670" s="753">
        <f t="shared" si="344"/>
        <v>0</v>
      </c>
      <c r="BM670" s="758">
        <f t="shared" si="345"/>
        <v>0</v>
      </c>
    </row>
    <row r="671" spans="2:65">
      <c r="B671" s="920"/>
      <c r="C671" s="1504"/>
      <c r="D671" s="920"/>
      <c r="E671" s="924"/>
      <c r="F671" s="924"/>
      <c r="G671" s="924"/>
      <c r="H671" s="924"/>
      <c r="I671" s="920"/>
      <c r="J671" s="924"/>
      <c r="K671" s="1500"/>
      <c r="L671" s="1502"/>
      <c r="M671" s="1502"/>
      <c r="N671" s="924"/>
      <c r="O671" s="924"/>
      <c r="P671" s="924"/>
      <c r="Q671" s="924"/>
      <c r="R671" s="925"/>
      <c r="S671" s="903"/>
      <c r="T671" s="808"/>
      <c r="U671" s="903"/>
      <c r="V671" s="926"/>
      <c r="W671" s="926"/>
      <c r="X671" s="903"/>
      <c r="Y671" s="808"/>
      <c r="Z671" s="759"/>
      <c r="AA671" s="886"/>
      <c r="AB671" s="886"/>
      <c r="AC671" s="886"/>
      <c r="AD671" s="886"/>
      <c r="AE671" s="888"/>
      <c r="AF671" s="1126">
        <f>((TABULADOR!$D$67)*(GLOBAL!$Y671)/2)*2</f>
        <v>0</v>
      </c>
      <c r="AG671" s="886"/>
      <c r="AH671" s="886"/>
      <c r="AI671" s="886"/>
      <c r="AJ671" s="886"/>
      <c r="AK671" s="886"/>
      <c r="AL671" s="886"/>
      <c r="AM671" s="886"/>
      <c r="AN671" s="886"/>
      <c r="AO671" s="886"/>
      <c r="AP671" s="886"/>
      <c r="AQ671" s="886"/>
      <c r="AR671" s="886"/>
      <c r="AS671" s="886"/>
      <c r="AT671" s="886"/>
      <c r="AU671" s="886"/>
      <c r="AV671" s="886"/>
      <c r="AW671" s="886"/>
      <c r="AX671" s="886"/>
      <c r="AY671" s="886"/>
      <c r="AZ671" s="886"/>
      <c r="BA671" s="927"/>
      <c r="BD671" s="753">
        <f t="shared" si="336"/>
        <v>0</v>
      </c>
      <c r="BE671" s="753">
        <f t="shared" si="337"/>
        <v>0</v>
      </c>
      <c r="BF671" s="753">
        <f t="shared" si="338"/>
        <v>0</v>
      </c>
      <c r="BG671" s="753">
        <f t="shared" si="339"/>
        <v>0</v>
      </c>
      <c r="BH671" s="758">
        <f t="shared" si="340"/>
        <v>0</v>
      </c>
      <c r="BI671" s="753">
        <f t="shared" si="341"/>
        <v>0</v>
      </c>
      <c r="BJ671" s="753">
        <f t="shared" si="342"/>
        <v>0</v>
      </c>
      <c r="BK671" s="753">
        <f t="shared" si="343"/>
        <v>0</v>
      </c>
      <c r="BL671" s="753">
        <f t="shared" si="344"/>
        <v>0</v>
      </c>
      <c r="BM671" s="758">
        <f t="shared" si="345"/>
        <v>0</v>
      </c>
    </row>
    <row r="672" spans="2:65">
      <c r="B672" s="920"/>
      <c r="C672" s="1504"/>
      <c r="D672" s="920"/>
      <c r="E672" s="924"/>
      <c r="F672" s="924"/>
      <c r="G672" s="924"/>
      <c r="H672" s="924"/>
      <c r="I672" s="920"/>
      <c r="J672" s="924"/>
      <c r="K672" s="1500"/>
      <c r="L672" s="1502"/>
      <c r="M672" s="1502"/>
      <c r="N672" s="924"/>
      <c r="O672" s="924"/>
      <c r="P672" s="924"/>
      <c r="Q672" s="924"/>
      <c r="R672" s="925"/>
      <c r="S672" s="903"/>
      <c r="T672" s="808"/>
      <c r="U672" s="903"/>
      <c r="V672" s="926"/>
      <c r="W672" s="926"/>
      <c r="X672" s="903"/>
      <c r="Y672" s="808"/>
      <c r="Z672" s="759"/>
      <c r="AA672" s="886"/>
      <c r="AB672" s="886"/>
      <c r="AC672" s="886"/>
      <c r="AD672" s="886"/>
      <c r="AE672" s="888"/>
      <c r="AF672" s="1126">
        <f>((TABULADOR!$D$67)*(GLOBAL!$Y672)/2)*2</f>
        <v>0</v>
      </c>
      <c r="AG672" s="886"/>
      <c r="AH672" s="886"/>
      <c r="AI672" s="886"/>
      <c r="AJ672" s="886"/>
      <c r="AK672" s="886"/>
      <c r="AL672" s="886"/>
      <c r="AM672" s="886"/>
      <c r="AN672" s="886"/>
      <c r="AO672" s="886"/>
      <c r="AP672" s="886"/>
      <c r="AQ672" s="886"/>
      <c r="AR672" s="886"/>
      <c r="AS672" s="886"/>
      <c r="AT672" s="886"/>
      <c r="AU672" s="886"/>
      <c r="AV672" s="886"/>
      <c r="AW672" s="886"/>
      <c r="AX672" s="886"/>
      <c r="AY672" s="886"/>
      <c r="AZ672" s="886"/>
      <c r="BA672" s="927"/>
      <c r="BD672" s="753">
        <f t="shared" si="336"/>
        <v>0</v>
      </c>
      <c r="BE672" s="753">
        <f t="shared" si="337"/>
        <v>0</v>
      </c>
      <c r="BF672" s="753">
        <f t="shared" si="338"/>
        <v>0</v>
      </c>
      <c r="BG672" s="753">
        <f t="shared" si="339"/>
        <v>0</v>
      </c>
      <c r="BH672" s="758">
        <f t="shared" si="340"/>
        <v>0</v>
      </c>
      <c r="BI672" s="753">
        <f t="shared" si="341"/>
        <v>0</v>
      </c>
      <c r="BJ672" s="753">
        <f t="shared" si="342"/>
        <v>0</v>
      </c>
      <c r="BK672" s="753">
        <f t="shared" si="343"/>
        <v>0</v>
      </c>
      <c r="BL672" s="753">
        <f t="shared" si="344"/>
        <v>0</v>
      </c>
      <c r="BM672" s="758">
        <f t="shared" si="345"/>
        <v>0</v>
      </c>
    </row>
    <row r="673" spans="2:65">
      <c r="B673" s="920"/>
      <c r="C673" s="1504"/>
      <c r="D673" s="920"/>
      <c r="E673" s="924"/>
      <c r="F673" s="924"/>
      <c r="G673" s="924"/>
      <c r="H673" s="924"/>
      <c r="I673" s="920"/>
      <c r="J673" s="924"/>
      <c r="K673" s="1500"/>
      <c r="L673" s="1502"/>
      <c r="M673" s="1502"/>
      <c r="N673" s="924"/>
      <c r="O673" s="924"/>
      <c r="P673" s="924"/>
      <c r="Q673" s="924"/>
      <c r="R673" s="925"/>
      <c r="S673" s="903"/>
      <c r="T673" s="808"/>
      <c r="U673" s="903"/>
      <c r="V673" s="926"/>
      <c r="W673" s="926"/>
      <c r="X673" s="903"/>
      <c r="Y673" s="808"/>
      <c r="Z673" s="759"/>
      <c r="AA673" s="886"/>
      <c r="AB673" s="886"/>
      <c r="AC673" s="886"/>
      <c r="AD673" s="886"/>
      <c r="AE673" s="888"/>
      <c r="AF673" s="1126">
        <f>((TABULADOR!$D$67)*(GLOBAL!$Y673)/2)*2</f>
        <v>0</v>
      </c>
      <c r="AG673" s="886"/>
      <c r="AH673" s="886"/>
      <c r="AI673" s="886"/>
      <c r="AJ673" s="886"/>
      <c r="AK673" s="886"/>
      <c r="AL673" s="886"/>
      <c r="AM673" s="886"/>
      <c r="AN673" s="886"/>
      <c r="AO673" s="886"/>
      <c r="AP673" s="886"/>
      <c r="AQ673" s="886"/>
      <c r="AR673" s="886"/>
      <c r="AS673" s="886"/>
      <c r="AT673" s="886"/>
      <c r="AU673" s="886"/>
      <c r="AV673" s="886"/>
      <c r="AW673" s="886"/>
      <c r="AX673" s="886"/>
      <c r="AY673" s="886"/>
      <c r="AZ673" s="886"/>
      <c r="BA673" s="927"/>
      <c r="BD673" s="753">
        <f t="shared" si="336"/>
        <v>0</v>
      </c>
      <c r="BE673" s="753">
        <f t="shared" si="337"/>
        <v>0</v>
      </c>
      <c r="BF673" s="753">
        <f t="shared" si="338"/>
        <v>0</v>
      </c>
      <c r="BG673" s="753">
        <f t="shared" si="339"/>
        <v>0</v>
      </c>
      <c r="BH673" s="758">
        <f t="shared" si="340"/>
        <v>0</v>
      </c>
      <c r="BI673" s="753">
        <f t="shared" si="341"/>
        <v>0</v>
      </c>
      <c r="BJ673" s="753">
        <f t="shared" si="342"/>
        <v>0</v>
      </c>
      <c r="BK673" s="753">
        <f t="shared" si="343"/>
        <v>0</v>
      </c>
      <c r="BL673" s="753">
        <f t="shared" si="344"/>
        <v>0</v>
      </c>
      <c r="BM673" s="758">
        <f t="shared" si="345"/>
        <v>0</v>
      </c>
    </row>
    <row r="674" spans="2:65">
      <c r="B674" s="920"/>
      <c r="C674" s="1504"/>
      <c r="D674" s="920"/>
      <c r="E674" s="924"/>
      <c r="F674" s="924"/>
      <c r="G674" s="924"/>
      <c r="H674" s="924"/>
      <c r="I674" s="920"/>
      <c r="J674" s="924"/>
      <c r="K674" s="1500"/>
      <c r="L674" s="1502"/>
      <c r="M674" s="1502"/>
      <c r="N674" s="924"/>
      <c r="O674" s="924"/>
      <c r="P674" s="924"/>
      <c r="Q674" s="924"/>
      <c r="R674" s="925"/>
      <c r="S674" s="903"/>
      <c r="T674" s="808"/>
      <c r="U674" s="903"/>
      <c r="V674" s="926"/>
      <c r="W674" s="926"/>
      <c r="X674" s="903"/>
      <c r="Y674" s="808"/>
      <c r="Z674" s="759"/>
      <c r="AA674" s="886"/>
      <c r="AB674" s="886"/>
      <c r="AC674" s="886"/>
      <c r="AD674" s="886"/>
      <c r="AE674" s="888"/>
      <c r="AF674" s="1126">
        <f>((TABULADOR!$D$67)*(GLOBAL!$Y674)/2)*2</f>
        <v>0</v>
      </c>
      <c r="AG674" s="886"/>
      <c r="AH674" s="886"/>
      <c r="AI674" s="886"/>
      <c r="AJ674" s="886"/>
      <c r="AK674" s="886"/>
      <c r="AL674" s="886"/>
      <c r="AM674" s="886"/>
      <c r="AN674" s="886"/>
      <c r="AO674" s="886"/>
      <c r="AP674" s="886"/>
      <c r="AQ674" s="886"/>
      <c r="AR674" s="886"/>
      <c r="AS674" s="886"/>
      <c r="AT674" s="886"/>
      <c r="AU674" s="886"/>
      <c r="AV674" s="886"/>
      <c r="AW674" s="886"/>
      <c r="AX674" s="886"/>
      <c r="AY674" s="886"/>
      <c r="AZ674" s="886"/>
      <c r="BA674" s="927"/>
      <c r="BD674" s="753">
        <f t="shared" si="336"/>
        <v>0</v>
      </c>
      <c r="BE674" s="753">
        <f t="shared" si="337"/>
        <v>0</v>
      </c>
      <c r="BF674" s="753">
        <f t="shared" si="338"/>
        <v>0</v>
      </c>
      <c r="BG674" s="753">
        <f t="shared" si="339"/>
        <v>0</v>
      </c>
      <c r="BH674" s="758">
        <f t="shared" si="340"/>
        <v>0</v>
      </c>
      <c r="BI674" s="753">
        <f t="shared" si="341"/>
        <v>0</v>
      </c>
      <c r="BJ674" s="753">
        <f t="shared" si="342"/>
        <v>0</v>
      </c>
      <c r="BK674" s="753">
        <f t="shared" si="343"/>
        <v>0</v>
      </c>
      <c r="BL674" s="753">
        <f t="shared" si="344"/>
        <v>0</v>
      </c>
      <c r="BM674" s="758">
        <f t="shared" si="345"/>
        <v>0</v>
      </c>
    </row>
    <row r="675" spans="2:65">
      <c r="B675" s="920"/>
      <c r="C675" s="1504"/>
      <c r="D675" s="920"/>
      <c r="E675" s="924"/>
      <c r="F675" s="924"/>
      <c r="G675" s="924"/>
      <c r="H675" s="924"/>
      <c r="I675" s="920"/>
      <c r="J675" s="924"/>
      <c r="K675" s="1500"/>
      <c r="L675" s="1502"/>
      <c r="M675" s="1502"/>
      <c r="N675" s="924"/>
      <c r="O675" s="924"/>
      <c r="P675" s="924"/>
      <c r="Q675" s="924"/>
      <c r="R675" s="925"/>
      <c r="S675" s="903"/>
      <c r="T675" s="808"/>
      <c r="U675" s="903"/>
      <c r="V675" s="926"/>
      <c r="W675" s="926"/>
      <c r="X675" s="903"/>
      <c r="Y675" s="808"/>
      <c r="Z675" s="759"/>
      <c r="AA675" s="886"/>
      <c r="AB675" s="886"/>
      <c r="AC675" s="886"/>
      <c r="AD675" s="886"/>
      <c r="AE675" s="888"/>
      <c r="AF675" s="1126">
        <f>((TABULADOR!$D$67)*(GLOBAL!$Y675)/2)*2</f>
        <v>0</v>
      </c>
      <c r="AG675" s="886"/>
      <c r="AH675" s="886"/>
      <c r="AI675" s="886"/>
      <c r="AJ675" s="886"/>
      <c r="AK675" s="886"/>
      <c r="AL675" s="886"/>
      <c r="AM675" s="886"/>
      <c r="AN675" s="886"/>
      <c r="AO675" s="886"/>
      <c r="AP675" s="886"/>
      <c r="AQ675" s="886"/>
      <c r="AR675" s="886"/>
      <c r="AS675" s="886"/>
      <c r="AT675" s="886"/>
      <c r="AU675" s="886"/>
      <c r="AV675" s="886"/>
      <c r="AW675" s="886"/>
      <c r="AX675" s="886"/>
      <c r="AY675" s="886"/>
      <c r="AZ675" s="886"/>
      <c r="BA675" s="927"/>
      <c r="BD675" s="753">
        <f t="shared" si="336"/>
        <v>0</v>
      </c>
      <c r="BE675" s="753">
        <f t="shared" si="337"/>
        <v>0</v>
      </c>
      <c r="BF675" s="753">
        <f t="shared" si="338"/>
        <v>0</v>
      </c>
      <c r="BG675" s="753">
        <f t="shared" si="339"/>
        <v>0</v>
      </c>
      <c r="BH675" s="758">
        <f t="shared" si="340"/>
        <v>0</v>
      </c>
      <c r="BI675" s="753">
        <f t="shared" si="341"/>
        <v>0</v>
      </c>
      <c r="BJ675" s="753">
        <f t="shared" si="342"/>
        <v>0</v>
      </c>
      <c r="BK675" s="753">
        <f t="shared" si="343"/>
        <v>0</v>
      </c>
      <c r="BL675" s="753">
        <f t="shared" si="344"/>
        <v>0</v>
      </c>
      <c r="BM675" s="758">
        <f t="shared" si="345"/>
        <v>0</v>
      </c>
    </row>
    <row r="676" spans="2:65">
      <c r="B676" s="920"/>
      <c r="C676" s="1504"/>
      <c r="D676" s="920"/>
      <c r="E676" s="924"/>
      <c r="F676" s="924"/>
      <c r="G676" s="924"/>
      <c r="H676" s="924"/>
      <c r="I676" s="920"/>
      <c r="J676" s="924"/>
      <c r="K676" s="1500"/>
      <c r="L676" s="1502"/>
      <c r="M676" s="1502"/>
      <c r="N676" s="924"/>
      <c r="O676" s="924"/>
      <c r="P676" s="924"/>
      <c r="Q676" s="924"/>
      <c r="R676" s="925"/>
      <c r="S676" s="903"/>
      <c r="T676" s="808"/>
      <c r="U676" s="903"/>
      <c r="V676" s="926"/>
      <c r="W676" s="926"/>
      <c r="X676" s="903"/>
      <c r="Y676" s="808"/>
      <c r="Z676" s="759"/>
      <c r="AA676" s="886"/>
      <c r="AB676" s="886"/>
      <c r="AC676" s="886"/>
      <c r="AD676" s="886"/>
      <c r="AE676" s="888"/>
      <c r="AF676" s="1126">
        <f>((TABULADOR!$D$67)*(GLOBAL!$Y676)/2)*2</f>
        <v>0</v>
      </c>
      <c r="AG676" s="886"/>
      <c r="AH676" s="886"/>
      <c r="AI676" s="886"/>
      <c r="AJ676" s="886"/>
      <c r="AK676" s="886"/>
      <c r="AL676" s="886"/>
      <c r="AM676" s="886"/>
      <c r="AN676" s="886"/>
      <c r="AO676" s="886"/>
      <c r="AP676" s="886"/>
      <c r="AQ676" s="886"/>
      <c r="AR676" s="886"/>
      <c r="AS676" s="886"/>
      <c r="AT676" s="886"/>
      <c r="AU676" s="886"/>
      <c r="AV676" s="886"/>
      <c r="AW676" s="886"/>
      <c r="AX676" s="886"/>
      <c r="AY676" s="886"/>
      <c r="AZ676" s="886"/>
      <c r="BA676" s="927"/>
      <c r="BD676" s="753">
        <f t="shared" si="336"/>
        <v>0</v>
      </c>
      <c r="BE676" s="753">
        <f t="shared" si="337"/>
        <v>0</v>
      </c>
      <c r="BF676" s="753">
        <f t="shared" si="338"/>
        <v>0</v>
      </c>
      <c r="BG676" s="753">
        <f t="shared" si="339"/>
        <v>0</v>
      </c>
      <c r="BH676" s="758">
        <f t="shared" si="340"/>
        <v>0</v>
      </c>
      <c r="BI676" s="753">
        <f t="shared" si="341"/>
        <v>0</v>
      </c>
      <c r="BJ676" s="753">
        <f t="shared" si="342"/>
        <v>0</v>
      </c>
      <c r="BK676" s="753">
        <f t="shared" si="343"/>
        <v>0</v>
      </c>
      <c r="BL676" s="753">
        <f t="shared" si="344"/>
        <v>0</v>
      </c>
      <c r="BM676" s="758">
        <f t="shared" si="345"/>
        <v>0</v>
      </c>
    </row>
    <row r="677" spans="2:65">
      <c r="B677" s="920"/>
      <c r="C677" s="1504"/>
      <c r="D677" s="920"/>
      <c r="E677" s="924"/>
      <c r="F677" s="924"/>
      <c r="G677" s="924"/>
      <c r="H677" s="924"/>
      <c r="I677" s="920"/>
      <c r="J677" s="924"/>
      <c r="K677" s="1500"/>
      <c r="L677" s="1502"/>
      <c r="M677" s="1502"/>
      <c r="N677" s="924"/>
      <c r="O677" s="924"/>
      <c r="P677" s="924"/>
      <c r="Q677" s="924"/>
      <c r="R677" s="925"/>
      <c r="S677" s="903"/>
      <c r="T677" s="808"/>
      <c r="U677" s="903"/>
      <c r="V677" s="926"/>
      <c r="W677" s="926"/>
      <c r="X677" s="903"/>
      <c r="Y677" s="808"/>
      <c r="Z677" s="759"/>
      <c r="AA677" s="886"/>
      <c r="AB677" s="886"/>
      <c r="AC677" s="886"/>
      <c r="AD677" s="886"/>
      <c r="AE677" s="888"/>
      <c r="AF677" s="1126">
        <f>((TABULADOR!$D$67)*(GLOBAL!$Y677)/2)*2</f>
        <v>0</v>
      </c>
      <c r="AG677" s="886"/>
      <c r="AH677" s="886"/>
      <c r="AI677" s="886"/>
      <c r="AJ677" s="886"/>
      <c r="AK677" s="886"/>
      <c r="AL677" s="886"/>
      <c r="AM677" s="886"/>
      <c r="AN677" s="886"/>
      <c r="AO677" s="886"/>
      <c r="AP677" s="886"/>
      <c r="AQ677" s="886"/>
      <c r="AR677" s="886"/>
      <c r="AS677" s="886"/>
      <c r="AT677" s="886"/>
      <c r="AU677" s="886"/>
      <c r="AV677" s="886"/>
      <c r="AW677" s="886"/>
      <c r="AX677" s="886"/>
      <c r="AY677" s="886"/>
      <c r="AZ677" s="886"/>
      <c r="BA677" s="927"/>
      <c r="BD677" s="753">
        <f t="shared" si="336"/>
        <v>0</v>
      </c>
      <c r="BE677" s="753">
        <f t="shared" si="337"/>
        <v>0</v>
      </c>
      <c r="BF677" s="753">
        <f t="shared" si="338"/>
        <v>0</v>
      </c>
      <c r="BG677" s="753">
        <f t="shared" si="339"/>
        <v>0</v>
      </c>
      <c r="BH677" s="758">
        <f t="shared" si="340"/>
        <v>0</v>
      </c>
      <c r="BI677" s="753">
        <f t="shared" si="341"/>
        <v>0</v>
      </c>
      <c r="BJ677" s="753">
        <f t="shared" si="342"/>
        <v>0</v>
      </c>
      <c r="BK677" s="753">
        <f t="shared" si="343"/>
        <v>0</v>
      </c>
      <c r="BL677" s="753">
        <f t="shared" si="344"/>
        <v>0</v>
      </c>
      <c r="BM677" s="758">
        <f t="shared" si="345"/>
        <v>0</v>
      </c>
    </row>
    <row r="678" spans="2:65">
      <c r="B678" s="920"/>
      <c r="C678" s="1504"/>
      <c r="D678" s="920"/>
      <c r="E678" s="924"/>
      <c r="F678" s="924"/>
      <c r="G678" s="924"/>
      <c r="H678" s="924"/>
      <c r="I678" s="920"/>
      <c r="J678" s="924"/>
      <c r="K678" s="1500"/>
      <c r="L678" s="1502"/>
      <c r="M678" s="1502"/>
      <c r="N678" s="924"/>
      <c r="O678" s="924"/>
      <c r="P678" s="924"/>
      <c r="Q678" s="924"/>
      <c r="R678" s="925"/>
      <c r="S678" s="903"/>
      <c r="T678" s="808"/>
      <c r="U678" s="903"/>
      <c r="V678" s="926"/>
      <c r="W678" s="926"/>
      <c r="X678" s="903"/>
      <c r="Y678" s="808"/>
      <c r="Z678" s="759"/>
      <c r="AA678" s="886"/>
      <c r="AB678" s="886"/>
      <c r="AC678" s="886"/>
      <c r="AD678" s="886"/>
      <c r="AE678" s="888"/>
      <c r="AF678" s="1126">
        <f>((TABULADOR!$D$67)*(GLOBAL!$Y678)/2)*2</f>
        <v>0</v>
      </c>
      <c r="AG678" s="886"/>
      <c r="AH678" s="886"/>
      <c r="AI678" s="886"/>
      <c r="AJ678" s="886"/>
      <c r="AK678" s="886"/>
      <c r="AL678" s="886"/>
      <c r="AM678" s="886"/>
      <c r="AN678" s="886"/>
      <c r="AO678" s="886"/>
      <c r="AP678" s="886"/>
      <c r="AQ678" s="886"/>
      <c r="AR678" s="886"/>
      <c r="AS678" s="886"/>
      <c r="AT678" s="886"/>
      <c r="AU678" s="886"/>
      <c r="AV678" s="886"/>
      <c r="AW678" s="886"/>
      <c r="AX678" s="886"/>
      <c r="AY678" s="886"/>
      <c r="AZ678" s="886"/>
      <c r="BA678" s="927"/>
      <c r="BD678" s="753">
        <f t="shared" si="336"/>
        <v>0</v>
      </c>
      <c r="BE678" s="753">
        <f t="shared" si="337"/>
        <v>0</v>
      </c>
      <c r="BF678" s="753">
        <f t="shared" si="338"/>
        <v>0</v>
      </c>
      <c r="BG678" s="753">
        <f t="shared" si="339"/>
        <v>0</v>
      </c>
      <c r="BH678" s="758">
        <f t="shared" si="340"/>
        <v>0</v>
      </c>
      <c r="BI678" s="753">
        <f t="shared" si="341"/>
        <v>0</v>
      </c>
      <c r="BJ678" s="753">
        <f t="shared" si="342"/>
        <v>0</v>
      </c>
      <c r="BK678" s="753">
        <f t="shared" si="343"/>
        <v>0</v>
      </c>
      <c r="BL678" s="753">
        <f t="shared" si="344"/>
        <v>0</v>
      </c>
      <c r="BM678" s="758">
        <f t="shared" si="345"/>
        <v>0</v>
      </c>
    </row>
    <row r="679" spans="2:65">
      <c r="B679" s="920"/>
      <c r="C679" s="1504"/>
      <c r="D679" s="920"/>
      <c r="E679" s="924"/>
      <c r="F679" s="924"/>
      <c r="G679" s="924"/>
      <c r="H679" s="924"/>
      <c r="I679" s="920"/>
      <c r="J679" s="924"/>
      <c r="K679" s="1500"/>
      <c r="L679" s="1502"/>
      <c r="M679" s="1502"/>
      <c r="N679" s="924"/>
      <c r="O679" s="924"/>
      <c r="P679" s="924"/>
      <c r="Q679" s="924"/>
      <c r="R679" s="925"/>
      <c r="S679" s="903"/>
      <c r="T679" s="808"/>
      <c r="U679" s="903"/>
      <c r="V679" s="926"/>
      <c r="W679" s="926"/>
      <c r="X679" s="903"/>
      <c r="Y679" s="808"/>
      <c r="Z679" s="759"/>
      <c r="AA679" s="886"/>
      <c r="AB679" s="886"/>
      <c r="AC679" s="886"/>
      <c r="AD679" s="886"/>
      <c r="AE679" s="888"/>
      <c r="AF679" s="1126">
        <f>((TABULADOR!$D$67)*(GLOBAL!$Y679)/2)*2</f>
        <v>0</v>
      </c>
      <c r="AG679" s="886"/>
      <c r="AH679" s="886"/>
      <c r="AI679" s="886"/>
      <c r="AJ679" s="886"/>
      <c r="AK679" s="886"/>
      <c r="AL679" s="886"/>
      <c r="AM679" s="886"/>
      <c r="AN679" s="886"/>
      <c r="AO679" s="886"/>
      <c r="AP679" s="886"/>
      <c r="AQ679" s="886"/>
      <c r="AR679" s="886"/>
      <c r="AS679" s="886"/>
      <c r="AT679" s="886"/>
      <c r="AU679" s="886"/>
      <c r="AV679" s="886"/>
      <c r="AW679" s="886"/>
      <c r="AX679" s="886"/>
      <c r="AY679" s="886"/>
      <c r="AZ679" s="886"/>
      <c r="BA679" s="927"/>
      <c r="BD679" s="753">
        <f t="shared" si="336"/>
        <v>0</v>
      </c>
      <c r="BE679" s="753">
        <f t="shared" si="337"/>
        <v>0</v>
      </c>
      <c r="BF679" s="753">
        <f t="shared" si="338"/>
        <v>0</v>
      </c>
      <c r="BG679" s="753">
        <f t="shared" si="339"/>
        <v>0</v>
      </c>
      <c r="BH679" s="758">
        <f t="shared" si="340"/>
        <v>0</v>
      </c>
      <c r="BI679" s="753">
        <f t="shared" si="341"/>
        <v>0</v>
      </c>
      <c r="BJ679" s="753">
        <f t="shared" si="342"/>
        <v>0</v>
      </c>
      <c r="BK679" s="753">
        <f t="shared" si="343"/>
        <v>0</v>
      </c>
      <c r="BL679" s="753">
        <f t="shared" si="344"/>
        <v>0</v>
      </c>
      <c r="BM679" s="758">
        <f t="shared" si="345"/>
        <v>0</v>
      </c>
    </row>
    <row r="680" spans="2:65">
      <c r="B680" s="920"/>
      <c r="C680" s="1504"/>
      <c r="D680" s="920"/>
      <c r="E680" s="924"/>
      <c r="F680" s="924"/>
      <c r="G680" s="924"/>
      <c r="H680" s="924"/>
      <c r="I680" s="920"/>
      <c r="J680" s="924"/>
      <c r="K680" s="1500"/>
      <c r="L680" s="1502"/>
      <c r="M680" s="1502"/>
      <c r="N680" s="924"/>
      <c r="O680" s="924"/>
      <c r="P680" s="924"/>
      <c r="Q680" s="924"/>
      <c r="R680" s="925"/>
      <c r="S680" s="903"/>
      <c r="T680" s="808"/>
      <c r="U680" s="903"/>
      <c r="V680" s="926"/>
      <c r="W680" s="926"/>
      <c r="X680" s="903"/>
      <c r="Y680" s="808"/>
      <c r="Z680" s="759"/>
      <c r="AA680" s="886"/>
      <c r="AB680" s="886"/>
      <c r="AC680" s="886"/>
      <c r="AD680" s="886"/>
      <c r="AE680" s="888"/>
      <c r="AF680" s="1126">
        <f>((TABULADOR!$D$67)*(GLOBAL!$Y680)/2)*2</f>
        <v>0</v>
      </c>
      <c r="AG680" s="886"/>
      <c r="AH680" s="886"/>
      <c r="AI680" s="886"/>
      <c r="AJ680" s="886"/>
      <c r="AK680" s="886"/>
      <c r="AL680" s="886"/>
      <c r="AM680" s="886"/>
      <c r="AN680" s="886"/>
      <c r="AO680" s="886"/>
      <c r="AP680" s="886"/>
      <c r="AQ680" s="886"/>
      <c r="AR680" s="886"/>
      <c r="AS680" s="886"/>
      <c r="AT680" s="886"/>
      <c r="AU680" s="886"/>
      <c r="AV680" s="886"/>
      <c r="AW680" s="886"/>
      <c r="AX680" s="886"/>
      <c r="AY680" s="886"/>
      <c r="AZ680" s="886"/>
      <c r="BA680" s="927"/>
      <c r="BD680" s="753">
        <f t="shared" si="336"/>
        <v>0</v>
      </c>
      <c r="BE680" s="753">
        <f t="shared" si="337"/>
        <v>0</v>
      </c>
      <c r="BF680" s="753">
        <f t="shared" si="338"/>
        <v>0</v>
      </c>
      <c r="BG680" s="753">
        <f t="shared" si="339"/>
        <v>0</v>
      </c>
      <c r="BH680" s="758">
        <f t="shared" si="340"/>
        <v>0</v>
      </c>
      <c r="BI680" s="753">
        <f t="shared" si="341"/>
        <v>0</v>
      </c>
      <c r="BJ680" s="753">
        <f t="shared" si="342"/>
        <v>0</v>
      </c>
      <c r="BK680" s="753">
        <f t="shared" si="343"/>
        <v>0</v>
      </c>
      <c r="BL680" s="753">
        <f t="shared" si="344"/>
        <v>0</v>
      </c>
      <c r="BM680" s="758">
        <f t="shared" si="345"/>
        <v>0</v>
      </c>
    </row>
    <row r="681" spans="2:65">
      <c r="B681" s="920"/>
      <c r="C681" s="1504"/>
      <c r="D681" s="920"/>
      <c r="E681" s="924"/>
      <c r="F681" s="924"/>
      <c r="G681" s="924"/>
      <c r="H681" s="924"/>
      <c r="I681" s="920"/>
      <c r="J681" s="924"/>
      <c r="K681" s="1500"/>
      <c r="L681" s="1502"/>
      <c r="M681" s="1502"/>
      <c r="N681" s="924"/>
      <c r="O681" s="924"/>
      <c r="P681" s="924"/>
      <c r="Q681" s="924"/>
      <c r="R681" s="925"/>
      <c r="S681" s="903"/>
      <c r="T681" s="808"/>
      <c r="U681" s="903"/>
      <c r="V681" s="926"/>
      <c r="W681" s="926"/>
      <c r="X681" s="903"/>
      <c r="Y681" s="808"/>
      <c r="Z681" s="759"/>
      <c r="AA681" s="886"/>
      <c r="AB681" s="886"/>
      <c r="AC681" s="886"/>
      <c r="AD681" s="886"/>
      <c r="AE681" s="888"/>
      <c r="AF681" s="1126">
        <f>((TABULADOR!$D$67)*(GLOBAL!$Y681)/2)*2</f>
        <v>0</v>
      </c>
      <c r="AG681" s="886"/>
      <c r="AH681" s="886"/>
      <c r="AI681" s="886"/>
      <c r="AJ681" s="886"/>
      <c r="AK681" s="886"/>
      <c r="AL681" s="886"/>
      <c r="AM681" s="886"/>
      <c r="AN681" s="886"/>
      <c r="AO681" s="886"/>
      <c r="AP681" s="886"/>
      <c r="AQ681" s="886"/>
      <c r="AR681" s="886"/>
      <c r="AS681" s="886"/>
      <c r="AT681" s="886"/>
      <c r="AU681" s="886"/>
      <c r="AV681" s="886"/>
      <c r="AW681" s="886"/>
      <c r="AX681" s="886"/>
      <c r="AY681" s="886"/>
      <c r="AZ681" s="886"/>
      <c r="BA681" s="927"/>
      <c r="BD681" s="753">
        <f t="shared" si="336"/>
        <v>0</v>
      </c>
      <c r="BE681" s="753">
        <f t="shared" si="337"/>
        <v>0</v>
      </c>
      <c r="BF681" s="753">
        <f t="shared" si="338"/>
        <v>0</v>
      </c>
      <c r="BG681" s="753">
        <f t="shared" si="339"/>
        <v>0</v>
      </c>
      <c r="BH681" s="758">
        <f t="shared" si="340"/>
        <v>0</v>
      </c>
      <c r="BI681" s="753">
        <f t="shared" si="341"/>
        <v>0</v>
      </c>
      <c r="BJ681" s="753">
        <f t="shared" si="342"/>
        <v>0</v>
      </c>
      <c r="BK681" s="753">
        <f t="shared" si="343"/>
        <v>0</v>
      </c>
      <c r="BL681" s="753">
        <f t="shared" si="344"/>
        <v>0</v>
      </c>
      <c r="BM681" s="758">
        <f t="shared" si="345"/>
        <v>0</v>
      </c>
    </row>
    <row r="682" spans="2:65">
      <c r="B682" s="920"/>
      <c r="C682" s="1504"/>
      <c r="D682" s="920"/>
      <c r="E682" s="924"/>
      <c r="F682" s="924"/>
      <c r="G682" s="924"/>
      <c r="H682" s="924"/>
      <c r="I682" s="920"/>
      <c r="J682" s="924"/>
      <c r="K682" s="1500"/>
      <c r="L682" s="1502"/>
      <c r="M682" s="1502"/>
      <c r="N682" s="924"/>
      <c r="O682" s="924"/>
      <c r="P682" s="924"/>
      <c r="Q682" s="924"/>
      <c r="R682" s="925"/>
      <c r="S682" s="903"/>
      <c r="T682" s="808"/>
      <c r="U682" s="903"/>
      <c r="V682" s="926"/>
      <c r="W682" s="926"/>
      <c r="X682" s="903"/>
      <c r="Y682" s="808"/>
      <c r="Z682" s="759"/>
      <c r="AA682" s="886"/>
      <c r="AB682" s="886"/>
      <c r="AC682" s="886"/>
      <c r="AD682" s="886"/>
      <c r="AE682" s="888"/>
      <c r="AF682" s="1126">
        <f>((TABULADOR!$D$67)*(GLOBAL!$Y682)/2)*2</f>
        <v>0</v>
      </c>
      <c r="AG682" s="886"/>
      <c r="AH682" s="886"/>
      <c r="AI682" s="886"/>
      <c r="AJ682" s="886"/>
      <c r="AK682" s="886"/>
      <c r="AL682" s="886"/>
      <c r="AM682" s="886"/>
      <c r="AN682" s="886"/>
      <c r="AO682" s="886"/>
      <c r="AP682" s="886"/>
      <c r="AQ682" s="886"/>
      <c r="AR682" s="886"/>
      <c r="AS682" s="886"/>
      <c r="AT682" s="886"/>
      <c r="AU682" s="886"/>
      <c r="AV682" s="886"/>
      <c r="AW682" s="886"/>
      <c r="AX682" s="886"/>
      <c r="AY682" s="886"/>
      <c r="AZ682" s="886"/>
      <c r="BA682" s="927"/>
      <c r="BD682" s="753">
        <f t="shared" si="336"/>
        <v>0</v>
      </c>
      <c r="BE682" s="753">
        <f t="shared" si="337"/>
        <v>0</v>
      </c>
      <c r="BF682" s="753">
        <f t="shared" si="338"/>
        <v>0</v>
      </c>
      <c r="BG682" s="753">
        <f t="shared" si="339"/>
        <v>0</v>
      </c>
      <c r="BH682" s="758">
        <f t="shared" si="340"/>
        <v>0</v>
      </c>
      <c r="BI682" s="753">
        <f t="shared" si="341"/>
        <v>0</v>
      </c>
      <c r="BJ682" s="753">
        <f t="shared" si="342"/>
        <v>0</v>
      </c>
      <c r="BK682" s="753">
        <f t="shared" si="343"/>
        <v>0</v>
      </c>
      <c r="BL682" s="753">
        <f t="shared" si="344"/>
        <v>0</v>
      </c>
      <c r="BM682" s="758">
        <f t="shared" si="345"/>
        <v>0</v>
      </c>
    </row>
    <row r="683" spans="2:65">
      <c r="B683" s="920"/>
      <c r="C683" s="1504"/>
      <c r="D683" s="920"/>
      <c r="E683" s="924"/>
      <c r="F683" s="924"/>
      <c r="G683" s="924"/>
      <c r="H683" s="924"/>
      <c r="I683" s="920"/>
      <c r="J683" s="924"/>
      <c r="K683" s="1500"/>
      <c r="L683" s="1502"/>
      <c r="M683" s="1502"/>
      <c r="N683" s="924"/>
      <c r="O683" s="924"/>
      <c r="P683" s="924"/>
      <c r="Q683" s="924"/>
      <c r="R683" s="925"/>
      <c r="S683" s="903"/>
      <c r="T683" s="808"/>
      <c r="U683" s="903"/>
      <c r="V683" s="926"/>
      <c r="W683" s="926"/>
      <c r="X683" s="903"/>
      <c r="Y683" s="808"/>
      <c r="Z683" s="759"/>
      <c r="AA683" s="886"/>
      <c r="AB683" s="886"/>
      <c r="AC683" s="886"/>
      <c r="AD683" s="886"/>
      <c r="AE683" s="888"/>
      <c r="AF683" s="1126">
        <f>((TABULADOR!$D$67)*(GLOBAL!$Y683)/2)*2</f>
        <v>0</v>
      </c>
      <c r="AG683" s="886"/>
      <c r="AH683" s="886"/>
      <c r="AI683" s="886"/>
      <c r="AJ683" s="886"/>
      <c r="AK683" s="886"/>
      <c r="AL683" s="886"/>
      <c r="AM683" s="886"/>
      <c r="AN683" s="886"/>
      <c r="AO683" s="886"/>
      <c r="AP683" s="886"/>
      <c r="AQ683" s="886"/>
      <c r="AR683" s="886"/>
      <c r="AS683" s="886"/>
      <c r="AT683" s="886"/>
      <c r="AU683" s="886"/>
      <c r="AV683" s="886"/>
      <c r="AW683" s="886"/>
      <c r="AX683" s="886"/>
      <c r="AY683" s="886"/>
      <c r="AZ683" s="886"/>
      <c r="BA683" s="927"/>
      <c r="BD683" s="753">
        <f t="shared" si="336"/>
        <v>0</v>
      </c>
      <c r="BE683" s="753">
        <f t="shared" si="337"/>
        <v>0</v>
      </c>
      <c r="BF683" s="753">
        <f t="shared" si="338"/>
        <v>0</v>
      </c>
      <c r="BG683" s="753">
        <f t="shared" si="339"/>
        <v>0</v>
      </c>
      <c r="BH683" s="758">
        <f t="shared" si="340"/>
        <v>0</v>
      </c>
      <c r="BI683" s="753">
        <f t="shared" si="341"/>
        <v>0</v>
      </c>
      <c r="BJ683" s="753">
        <f t="shared" si="342"/>
        <v>0</v>
      </c>
      <c r="BK683" s="753">
        <f t="shared" si="343"/>
        <v>0</v>
      </c>
      <c r="BL683" s="753">
        <f t="shared" si="344"/>
        <v>0</v>
      </c>
      <c r="BM683" s="758">
        <f t="shared" si="345"/>
        <v>0</v>
      </c>
    </row>
    <row r="684" spans="2:65">
      <c r="B684" s="924"/>
      <c r="C684" s="1454"/>
      <c r="D684" s="924"/>
      <c r="E684" s="924"/>
      <c r="F684" s="924"/>
      <c r="G684" s="924"/>
      <c r="H684" s="924"/>
      <c r="I684" s="920"/>
      <c r="J684" s="924"/>
      <c r="K684" s="1500"/>
      <c r="L684" s="1502"/>
      <c r="M684" s="1502"/>
      <c r="N684" s="924"/>
      <c r="O684" s="924"/>
      <c r="P684" s="924"/>
      <c r="Q684" s="924"/>
      <c r="R684" s="925"/>
      <c r="S684" s="903"/>
      <c r="T684" s="808"/>
      <c r="U684" s="903"/>
      <c r="V684" s="926"/>
      <c r="W684" s="926"/>
      <c r="X684" s="903"/>
      <c r="Y684" s="808"/>
      <c r="Z684" s="759"/>
      <c r="AA684" s="886"/>
      <c r="AB684" s="886"/>
      <c r="AC684" s="886"/>
      <c r="AD684" s="886"/>
      <c r="AE684" s="888"/>
      <c r="AF684" s="1126">
        <f>((TABULADOR!$D$67)*(GLOBAL!$Y684)/2)*2</f>
        <v>0</v>
      </c>
      <c r="AG684" s="886"/>
      <c r="AH684" s="886"/>
      <c r="AI684" s="886"/>
      <c r="AJ684" s="886"/>
      <c r="AK684" s="886"/>
      <c r="AL684" s="886"/>
      <c r="AM684" s="886"/>
      <c r="AN684" s="886"/>
      <c r="AO684" s="886"/>
      <c r="AP684" s="886"/>
      <c r="AQ684" s="886"/>
      <c r="AR684" s="886"/>
      <c r="AS684" s="886"/>
      <c r="AT684" s="886"/>
      <c r="AU684" s="886"/>
      <c r="AV684" s="886"/>
      <c r="AW684" s="886"/>
      <c r="AX684" s="886"/>
      <c r="AY684" s="886"/>
      <c r="AZ684" s="886"/>
      <c r="BA684" s="927"/>
      <c r="BD684" s="753">
        <f t="shared" si="336"/>
        <v>0</v>
      </c>
      <c r="BE684" s="753">
        <f t="shared" si="337"/>
        <v>0</v>
      </c>
      <c r="BF684" s="753">
        <f t="shared" si="338"/>
        <v>0</v>
      </c>
      <c r="BG684" s="753">
        <f t="shared" si="339"/>
        <v>0</v>
      </c>
      <c r="BH684" s="758">
        <f t="shared" si="340"/>
        <v>0</v>
      </c>
      <c r="BI684" s="753">
        <f t="shared" si="341"/>
        <v>0</v>
      </c>
      <c r="BJ684" s="753">
        <f t="shared" si="342"/>
        <v>0</v>
      </c>
      <c r="BK684" s="753">
        <f t="shared" si="343"/>
        <v>0</v>
      </c>
      <c r="BL684" s="753">
        <f t="shared" si="344"/>
        <v>0</v>
      </c>
      <c r="BM684" s="758">
        <f t="shared" si="345"/>
        <v>0</v>
      </c>
    </row>
    <row r="685" spans="2:65">
      <c r="B685" s="924"/>
      <c r="C685" s="1454"/>
      <c r="D685" s="924"/>
      <c r="E685" s="924"/>
      <c r="F685" s="924"/>
      <c r="G685" s="924"/>
      <c r="H685" s="924"/>
      <c r="I685" s="920"/>
      <c r="J685" s="924"/>
      <c r="K685" s="1500"/>
      <c r="L685" s="1502"/>
      <c r="M685" s="1502"/>
      <c r="N685" s="924"/>
      <c r="O685" s="924"/>
      <c r="P685" s="924"/>
      <c r="Q685" s="924"/>
      <c r="R685" s="925"/>
      <c r="S685" s="903"/>
      <c r="T685" s="808"/>
      <c r="U685" s="903"/>
      <c r="V685" s="926"/>
      <c r="W685" s="926"/>
      <c r="X685" s="903"/>
      <c r="Y685" s="808"/>
      <c r="Z685" s="759"/>
      <c r="AA685" s="886"/>
      <c r="AB685" s="886"/>
      <c r="AC685" s="886"/>
      <c r="AD685" s="886"/>
      <c r="AE685" s="888"/>
      <c r="AF685" s="1126">
        <f>((TABULADOR!$D$67)*(GLOBAL!$Y685)/2)*2</f>
        <v>0</v>
      </c>
      <c r="AG685" s="886"/>
      <c r="AH685" s="886"/>
      <c r="AI685" s="886"/>
      <c r="AJ685" s="886"/>
      <c r="AK685" s="886"/>
      <c r="AL685" s="886"/>
      <c r="AM685" s="886"/>
      <c r="AN685" s="886"/>
      <c r="AO685" s="886"/>
      <c r="AP685" s="886"/>
      <c r="AQ685" s="886"/>
      <c r="AR685" s="886"/>
      <c r="AS685" s="886"/>
      <c r="AT685" s="886"/>
      <c r="AU685" s="886"/>
      <c r="AV685" s="886"/>
      <c r="AW685" s="886"/>
      <c r="AX685" s="886"/>
      <c r="AY685" s="886"/>
      <c r="AZ685" s="886"/>
      <c r="BA685" s="927"/>
      <c r="BD685" s="753">
        <f t="shared" si="336"/>
        <v>0</v>
      </c>
      <c r="BE685" s="753">
        <f t="shared" si="337"/>
        <v>0</v>
      </c>
      <c r="BF685" s="753">
        <f t="shared" si="338"/>
        <v>0</v>
      </c>
      <c r="BG685" s="753">
        <f t="shared" si="339"/>
        <v>0</v>
      </c>
      <c r="BH685" s="758">
        <f t="shared" si="340"/>
        <v>0</v>
      </c>
      <c r="BI685" s="753">
        <f t="shared" si="341"/>
        <v>0</v>
      </c>
      <c r="BJ685" s="753">
        <f t="shared" si="342"/>
        <v>0</v>
      </c>
      <c r="BK685" s="753">
        <f t="shared" si="343"/>
        <v>0</v>
      </c>
      <c r="BL685" s="753">
        <f t="shared" si="344"/>
        <v>0</v>
      </c>
      <c r="BM685" s="758">
        <f t="shared" si="345"/>
        <v>0</v>
      </c>
    </row>
    <row r="686" spans="2:65">
      <c r="B686" s="924"/>
      <c r="C686" s="1454"/>
      <c r="D686" s="924"/>
      <c r="E686" s="924"/>
      <c r="F686" s="924"/>
      <c r="G686" s="924"/>
      <c r="H686" s="924"/>
      <c r="I686" s="920"/>
      <c r="J686" s="924"/>
      <c r="K686" s="1500"/>
      <c r="L686" s="1502"/>
      <c r="M686" s="1502"/>
      <c r="N686" s="924"/>
      <c r="O686" s="924"/>
      <c r="P686" s="924"/>
      <c r="Q686" s="924"/>
      <c r="R686" s="925"/>
      <c r="S686" s="903"/>
      <c r="T686" s="808"/>
      <c r="U686" s="903"/>
      <c r="V686" s="926"/>
      <c r="W686" s="926"/>
      <c r="X686" s="903"/>
      <c r="Y686" s="808"/>
      <c r="Z686" s="759"/>
      <c r="AA686" s="886"/>
      <c r="AB686" s="886"/>
      <c r="AC686" s="886"/>
      <c r="AD686" s="886"/>
      <c r="AE686" s="888"/>
      <c r="AF686" s="1126">
        <f>((TABULADOR!$D$67)*(GLOBAL!$Y686)/2)*2</f>
        <v>0</v>
      </c>
      <c r="AG686" s="886"/>
      <c r="AH686" s="886"/>
      <c r="AI686" s="886"/>
      <c r="AJ686" s="886"/>
      <c r="AK686" s="886"/>
      <c r="AL686" s="886"/>
      <c r="AM686" s="886"/>
      <c r="AN686" s="886"/>
      <c r="AO686" s="886"/>
      <c r="AP686" s="886"/>
      <c r="AQ686" s="886"/>
      <c r="AR686" s="886"/>
      <c r="AS686" s="886"/>
      <c r="AT686" s="886"/>
      <c r="AU686" s="886"/>
      <c r="AV686" s="886"/>
      <c r="AW686" s="886"/>
      <c r="AX686" s="886"/>
      <c r="AY686" s="886"/>
      <c r="AZ686" s="886"/>
      <c r="BA686" s="927"/>
      <c r="BD686" s="753">
        <f t="shared" si="336"/>
        <v>0</v>
      </c>
      <c r="BE686" s="753">
        <f t="shared" si="337"/>
        <v>0</v>
      </c>
      <c r="BF686" s="753">
        <f t="shared" si="338"/>
        <v>0</v>
      </c>
      <c r="BG686" s="753">
        <f t="shared" si="339"/>
        <v>0</v>
      </c>
      <c r="BH686" s="758">
        <f t="shared" si="340"/>
        <v>0</v>
      </c>
      <c r="BI686" s="753">
        <f t="shared" si="341"/>
        <v>0</v>
      </c>
      <c r="BJ686" s="753">
        <f t="shared" si="342"/>
        <v>0</v>
      </c>
      <c r="BK686" s="753">
        <f t="shared" si="343"/>
        <v>0</v>
      </c>
      <c r="BL686" s="753">
        <f t="shared" si="344"/>
        <v>0</v>
      </c>
      <c r="BM686" s="758">
        <f t="shared" si="345"/>
        <v>0</v>
      </c>
    </row>
    <row r="687" spans="2:65">
      <c r="AF687" s="1126">
        <f>((TABULADOR!$D$67)*(GLOBAL!$Y687)/2)*2</f>
        <v>0</v>
      </c>
      <c r="BD687" s="753">
        <f t="shared" ref="BD687:BD750" si="346">($AM687*$BO$5/$BO$6*$BO$7*$BO$8)</f>
        <v>0</v>
      </c>
      <c r="BE687" s="753">
        <f t="shared" ref="BE687:BE750" si="347">($AM687)*$BQ$2</f>
        <v>0</v>
      </c>
      <c r="BF687" s="753">
        <f t="shared" ref="BF687:BF750" si="348">($AM687*$BQ$5/$BQ$6*$BQ$7*$BQ$8)</f>
        <v>0</v>
      </c>
      <c r="BG687" s="753">
        <f t="shared" ref="BG687:BG750" si="349">$AM687*$BS$2</f>
        <v>0</v>
      </c>
      <c r="BH687" s="758">
        <f t="shared" ref="BH687:BH750" si="350">SUM(BD687:BF687)</f>
        <v>0</v>
      </c>
      <c r="BI687" s="753">
        <f t="shared" ref="BI687:BI750" si="351">$BD687*$BP$2/$BO$2</f>
        <v>0</v>
      </c>
      <c r="BJ687" s="753">
        <f t="shared" ref="BJ687:BJ750" si="352">($AM687)*$BR$2</f>
        <v>0</v>
      </c>
      <c r="BK687" s="753">
        <f t="shared" ref="BK687:BK750" si="353">$BF687*$BT$2/$BU$2</f>
        <v>0</v>
      </c>
      <c r="BL687" s="753">
        <f t="shared" ref="BL687:BL750" si="354">$AM687*$BS$2</f>
        <v>0</v>
      </c>
      <c r="BM687" s="758">
        <f t="shared" ref="BM687:BM750" si="355">SUM(BI687:BL687)+BG687</f>
        <v>0</v>
      </c>
    </row>
    <row r="688" spans="2:65">
      <c r="AF688" s="1126">
        <f>((TABULADOR!$D$67)*(GLOBAL!$Y688)/2)*2</f>
        <v>0</v>
      </c>
      <c r="BD688" s="753">
        <f t="shared" si="346"/>
        <v>0</v>
      </c>
      <c r="BE688" s="753">
        <f t="shared" si="347"/>
        <v>0</v>
      </c>
      <c r="BF688" s="753">
        <f t="shared" si="348"/>
        <v>0</v>
      </c>
      <c r="BG688" s="753">
        <f t="shared" si="349"/>
        <v>0</v>
      </c>
      <c r="BH688" s="758">
        <f t="shared" si="350"/>
        <v>0</v>
      </c>
      <c r="BI688" s="753">
        <f t="shared" si="351"/>
        <v>0</v>
      </c>
      <c r="BJ688" s="753">
        <f t="shared" si="352"/>
        <v>0</v>
      </c>
      <c r="BK688" s="753">
        <f t="shared" si="353"/>
        <v>0</v>
      </c>
      <c r="BL688" s="753">
        <f t="shared" si="354"/>
        <v>0</v>
      </c>
      <c r="BM688" s="758">
        <f t="shared" si="355"/>
        <v>0</v>
      </c>
    </row>
    <row r="689" spans="32:65">
      <c r="AF689" s="1126">
        <f>((TABULADOR!$D$67)*(GLOBAL!$Y689)/2)*2</f>
        <v>0</v>
      </c>
      <c r="BD689" s="753">
        <f t="shared" si="346"/>
        <v>0</v>
      </c>
      <c r="BE689" s="753">
        <f t="shared" si="347"/>
        <v>0</v>
      </c>
      <c r="BF689" s="753">
        <f t="shared" si="348"/>
        <v>0</v>
      </c>
      <c r="BG689" s="753">
        <f t="shared" si="349"/>
        <v>0</v>
      </c>
      <c r="BH689" s="758">
        <f t="shared" si="350"/>
        <v>0</v>
      </c>
      <c r="BI689" s="753">
        <f t="shared" si="351"/>
        <v>0</v>
      </c>
      <c r="BJ689" s="753">
        <f t="shared" si="352"/>
        <v>0</v>
      </c>
      <c r="BK689" s="753">
        <f t="shared" si="353"/>
        <v>0</v>
      </c>
      <c r="BL689" s="753">
        <f t="shared" si="354"/>
        <v>0</v>
      </c>
      <c r="BM689" s="758">
        <f t="shared" si="355"/>
        <v>0</v>
      </c>
    </row>
    <row r="690" spans="32:65">
      <c r="AF690" s="1126">
        <f>((TABULADOR!$D$67)*(GLOBAL!$Y690)/2)*2</f>
        <v>0</v>
      </c>
      <c r="BD690" s="753">
        <f t="shared" si="346"/>
        <v>0</v>
      </c>
      <c r="BE690" s="753">
        <f t="shared" si="347"/>
        <v>0</v>
      </c>
      <c r="BF690" s="753">
        <f t="shared" si="348"/>
        <v>0</v>
      </c>
      <c r="BG690" s="753">
        <f t="shared" si="349"/>
        <v>0</v>
      </c>
      <c r="BH690" s="758">
        <f t="shared" si="350"/>
        <v>0</v>
      </c>
      <c r="BI690" s="753">
        <f t="shared" si="351"/>
        <v>0</v>
      </c>
      <c r="BJ690" s="753">
        <f t="shared" si="352"/>
        <v>0</v>
      </c>
      <c r="BK690" s="753">
        <f t="shared" si="353"/>
        <v>0</v>
      </c>
      <c r="BL690" s="753">
        <f t="shared" si="354"/>
        <v>0</v>
      </c>
      <c r="BM690" s="758">
        <f t="shared" si="355"/>
        <v>0</v>
      </c>
    </row>
    <row r="691" spans="32:65">
      <c r="AF691" s="1126">
        <f>((TABULADOR!$D$67)*(GLOBAL!$Y691)/2)*2</f>
        <v>0</v>
      </c>
      <c r="BD691" s="753">
        <f t="shared" si="346"/>
        <v>0</v>
      </c>
      <c r="BE691" s="753">
        <f t="shared" si="347"/>
        <v>0</v>
      </c>
      <c r="BF691" s="753">
        <f t="shared" si="348"/>
        <v>0</v>
      </c>
      <c r="BG691" s="753">
        <f t="shared" si="349"/>
        <v>0</v>
      </c>
      <c r="BH691" s="758">
        <f t="shared" si="350"/>
        <v>0</v>
      </c>
      <c r="BI691" s="753">
        <f t="shared" si="351"/>
        <v>0</v>
      </c>
      <c r="BJ691" s="753">
        <f t="shared" si="352"/>
        <v>0</v>
      </c>
      <c r="BK691" s="753">
        <f t="shared" si="353"/>
        <v>0</v>
      </c>
      <c r="BL691" s="753">
        <f t="shared" si="354"/>
        <v>0</v>
      </c>
      <c r="BM691" s="758">
        <f t="shared" si="355"/>
        <v>0</v>
      </c>
    </row>
    <row r="692" spans="32:65">
      <c r="AF692" s="1126">
        <f>((TABULADOR!$D$67)*(GLOBAL!$Y692)/2)*2</f>
        <v>0</v>
      </c>
      <c r="BD692" s="753">
        <f t="shared" si="346"/>
        <v>0</v>
      </c>
      <c r="BE692" s="753">
        <f t="shared" si="347"/>
        <v>0</v>
      </c>
      <c r="BF692" s="753">
        <f t="shared" si="348"/>
        <v>0</v>
      </c>
      <c r="BG692" s="753">
        <f t="shared" si="349"/>
        <v>0</v>
      </c>
      <c r="BH692" s="758">
        <f t="shared" si="350"/>
        <v>0</v>
      </c>
      <c r="BI692" s="753">
        <f t="shared" si="351"/>
        <v>0</v>
      </c>
      <c r="BJ692" s="753">
        <f t="shared" si="352"/>
        <v>0</v>
      </c>
      <c r="BK692" s="753">
        <f t="shared" si="353"/>
        <v>0</v>
      </c>
      <c r="BL692" s="753">
        <f t="shared" si="354"/>
        <v>0</v>
      </c>
      <c r="BM692" s="758">
        <f t="shared" si="355"/>
        <v>0</v>
      </c>
    </row>
    <row r="693" spans="32:65">
      <c r="AF693" s="1126">
        <f>((TABULADOR!$D$67)*(GLOBAL!$Y693)/2)*2</f>
        <v>0</v>
      </c>
      <c r="BD693" s="753">
        <f t="shared" si="346"/>
        <v>0</v>
      </c>
      <c r="BE693" s="753">
        <f t="shared" si="347"/>
        <v>0</v>
      </c>
      <c r="BF693" s="753">
        <f t="shared" si="348"/>
        <v>0</v>
      </c>
      <c r="BG693" s="753">
        <f t="shared" si="349"/>
        <v>0</v>
      </c>
      <c r="BH693" s="758">
        <f t="shared" si="350"/>
        <v>0</v>
      </c>
      <c r="BI693" s="753">
        <f t="shared" si="351"/>
        <v>0</v>
      </c>
      <c r="BJ693" s="753">
        <f t="shared" si="352"/>
        <v>0</v>
      </c>
      <c r="BK693" s="753">
        <f t="shared" si="353"/>
        <v>0</v>
      </c>
      <c r="BL693" s="753">
        <f t="shared" si="354"/>
        <v>0</v>
      </c>
      <c r="BM693" s="758">
        <f t="shared" si="355"/>
        <v>0</v>
      </c>
    </row>
    <row r="694" spans="32:65">
      <c r="AF694" s="1126">
        <f>((TABULADOR!$D$67)*(GLOBAL!$Y694)/2)*2</f>
        <v>0</v>
      </c>
      <c r="BD694" s="753">
        <f t="shared" si="346"/>
        <v>0</v>
      </c>
      <c r="BE694" s="753">
        <f t="shared" si="347"/>
        <v>0</v>
      </c>
      <c r="BF694" s="753">
        <f t="shared" si="348"/>
        <v>0</v>
      </c>
      <c r="BG694" s="753">
        <f t="shared" si="349"/>
        <v>0</v>
      </c>
      <c r="BH694" s="758">
        <f t="shared" si="350"/>
        <v>0</v>
      </c>
      <c r="BI694" s="753">
        <f t="shared" si="351"/>
        <v>0</v>
      </c>
      <c r="BJ694" s="753">
        <f t="shared" si="352"/>
        <v>0</v>
      </c>
      <c r="BK694" s="753">
        <f t="shared" si="353"/>
        <v>0</v>
      </c>
      <c r="BL694" s="753">
        <f t="shared" si="354"/>
        <v>0</v>
      </c>
      <c r="BM694" s="758">
        <f t="shared" si="355"/>
        <v>0</v>
      </c>
    </row>
    <row r="695" spans="32:65">
      <c r="AF695" s="1126">
        <f>((TABULADOR!$D$67)*(GLOBAL!$Y695)/2)*2</f>
        <v>0</v>
      </c>
      <c r="BD695" s="753">
        <f t="shared" si="346"/>
        <v>0</v>
      </c>
      <c r="BE695" s="753">
        <f t="shared" si="347"/>
        <v>0</v>
      </c>
      <c r="BF695" s="753">
        <f t="shared" si="348"/>
        <v>0</v>
      </c>
      <c r="BG695" s="753">
        <f t="shared" si="349"/>
        <v>0</v>
      </c>
      <c r="BH695" s="758">
        <f t="shared" si="350"/>
        <v>0</v>
      </c>
      <c r="BI695" s="753">
        <f t="shared" si="351"/>
        <v>0</v>
      </c>
      <c r="BJ695" s="753">
        <f t="shared" si="352"/>
        <v>0</v>
      </c>
      <c r="BK695" s="753">
        <f t="shared" si="353"/>
        <v>0</v>
      </c>
      <c r="BL695" s="753">
        <f t="shared" si="354"/>
        <v>0</v>
      </c>
      <c r="BM695" s="758">
        <f t="shared" si="355"/>
        <v>0</v>
      </c>
    </row>
    <row r="696" spans="32:65">
      <c r="AF696" s="1126">
        <f>((TABULADOR!$D$67)*(GLOBAL!$Y696)/2)*2</f>
        <v>0</v>
      </c>
      <c r="BD696" s="753">
        <f t="shared" si="346"/>
        <v>0</v>
      </c>
      <c r="BE696" s="753">
        <f t="shared" si="347"/>
        <v>0</v>
      </c>
      <c r="BF696" s="753">
        <f t="shared" si="348"/>
        <v>0</v>
      </c>
      <c r="BG696" s="753">
        <f t="shared" si="349"/>
        <v>0</v>
      </c>
      <c r="BH696" s="758">
        <f t="shared" si="350"/>
        <v>0</v>
      </c>
      <c r="BI696" s="753">
        <f t="shared" si="351"/>
        <v>0</v>
      </c>
      <c r="BJ696" s="753">
        <f t="shared" si="352"/>
        <v>0</v>
      </c>
      <c r="BK696" s="753">
        <f t="shared" si="353"/>
        <v>0</v>
      </c>
      <c r="BL696" s="753">
        <f t="shared" si="354"/>
        <v>0</v>
      </c>
      <c r="BM696" s="758">
        <f t="shared" si="355"/>
        <v>0</v>
      </c>
    </row>
    <row r="697" spans="32:65">
      <c r="AF697" s="1126">
        <f>((TABULADOR!$D$67)*(GLOBAL!$Y697)/2)*2</f>
        <v>0</v>
      </c>
      <c r="BD697" s="753">
        <f t="shared" si="346"/>
        <v>0</v>
      </c>
      <c r="BE697" s="753">
        <f t="shared" si="347"/>
        <v>0</v>
      </c>
      <c r="BF697" s="753">
        <f t="shared" si="348"/>
        <v>0</v>
      </c>
      <c r="BG697" s="753">
        <f t="shared" si="349"/>
        <v>0</v>
      </c>
      <c r="BH697" s="758">
        <f t="shared" si="350"/>
        <v>0</v>
      </c>
      <c r="BI697" s="753">
        <f t="shared" si="351"/>
        <v>0</v>
      </c>
      <c r="BJ697" s="753">
        <f t="shared" si="352"/>
        <v>0</v>
      </c>
      <c r="BK697" s="753">
        <f t="shared" si="353"/>
        <v>0</v>
      </c>
      <c r="BL697" s="753">
        <f t="shared" si="354"/>
        <v>0</v>
      </c>
      <c r="BM697" s="758">
        <f t="shared" si="355"/>
        <v>0</v>
      </c>
    </row>
    <row r="698" spans="32:65">
      <c r="AF698" s="1126">
        <f>((TABULADOR!$D$67)*(GLOBAL!$Y698)/2)*2</f>
        <v>0</v>
      </c>
      <c r="BD698" s="753">
        <f t="shared" si="346"/>
        <v>0</v>
      </c>
      <c r="BE698" s="753">
        <f t="shared" si="347"/>
        <v>0</v>
      </c>
      <c r="BF698" s="753">
        <f t="shared" si="348"/>
        <v>0</v>
      </c>
      <c r="BG698" s="753">
        <f t="shared" si="349"/>
        <v>0</v>
      </c>
      <c r="BH698" s="758">
        <f t="shared" si="350"/>
        <v>0</v>
      </c>
      <c r="BI698" s="753">
        <f t="shared" si="351"/>
        <v>0</v>
      </c>
      <c r="BJ698" s="753">
        <f t="shared" si="352"/>
        <v>0</v>
      </c>
      <c r="BK698" s="753">
        <f t="shared" si="353"/>
        <v>0</v>
      </c>
      <c r="BL698" s="753">
        <f t="shared" si="354"/>
        <v>0</v>
      </c>
      <c r="BM698" s="758">
        <f t="shared" si="355"/>
        <v>0</v>
      </c>
    </row>
    <row r="699" spans="32:65">
      <c r="AF699" s="1126">
        <f>((TABULADOR!$D$67)*(GLOBAL!$Y699)/2)*2</f>
        <v>0</v>
      </c>
      <c r="BD699" s="753">
        <f t="shared" si="346"/>
        <v>0</v>
      </c>
      <c r="BE699" s="753">
        <f t="shared" si="347"/>
        <v>0</v>
      </c>
      <c r="BF699" s="753">
        <f t="shared" si="348"/>
        <v>0</v>
      </c>
      <c r="BG699" s="753">
        <f t="shared" si="349"/>
        <v>0</v>
      </c>
      <c r="BH699" s="758">
        <f t="shared" si="350"/>
        <v>0</v>
      </c>
      <c r="BI699" s="753">
        <f t="shared" si="351"/>
        <v>0</v>
      </c>
      <c r="BJ699" s="753">
        <f t="shared" si="352"/>
        <v>0</v>
      </c>
      <c r="BK699" s="753">
        <f t="shared" si="353"/>
        <v>0</v>
      </c>
      <c r="BL699" s="753">
        <f t="shared" si="354"/>
        <v>0</v>
      </c>
      <c r="BM699" s="758">
        <f t="shared" si="355"/>
        <v>0</v>
      </c>
    </row>
    <row r="700" spans="32:65">
      <c r="AF700" s="1126">
        <f>((TABULADOR!$D$67)*(GLOBAL!$Y700)/2)*2</f>
        <v>0</v>
      </c>
      <c r="BD700" s="753">
        <f t="shared" si="346"/>
        <v>0</v>
      </c>
      <c r="BE700" s="753">
        <f t="shared" si="347"/>
        <v>0</v>
      </c>
      <c r="BF700" s="753">
        <f t="shared" si="348"/>
        <v>0</v>
      </c>
      <c r="BG700" s="753">
        <f t="shared" si="349"/>
        <v>0</v>
      </c>
      <c r="BH700" s="758">
        <f t="shared" si="350"/>
        <v>0</v>
      </c>
      <c r="BI700" s="753">
        <f t="shared" si="351"/>
        <v>0</v>
      </c>
      <c r="BJ700" s="753">
        <f t="shared" si="352"/>
        <v>0</v>
      </c>
      <c r="BK700" s="753">
        <f t="shared" si="353"/>
        <v>0</v>
      </c>
      <c r="BL700" s="753">
        <f t="shared" si="354"/>
        <v>0</v>
      </c>
      <c r="BM700" s="758">
        <f t="shared" si="355"/>
        <v>0</v>
      </c>
    </row>
    <row r="701" spans="32:65">
      <c r="AF701" s="1126">
        <f>((TABULADOR!$D$67)*(GLOBAL!$Y701)/2)*2</f>
        <v>0</v>
      </c>
      <c r="BD701" s="753">
        <f t="shared" si="346"/>
        <v>0</v>
      </c>
      <c r="BE701" s="753">
        <f t="shared" si="347"/>
        <v>0</v>
      </c>
      <c r="BF701" s="753">
        <f t="shared" si="348"/>
        <v>0</v>
      </c>
      <c r="BG701" s="753">
        <f t="shared" si="349"/>
        <v>0</v>
      </c>
      <c r="BH701" s="758">
        <f t="shared" si="350"/>
        <v>0</v>
      </c>
      <c r="BI701" s="753">
        <f t="shared" si="351"/>
        <v>0</v>
      </c>
      <c r="BJ701" s="753">
        <f t="shared" si="352"/>
        <v>0</v>
      </c>
      <c r="BK701" s="753">
        <f t="shared" si="353"/>
        <v>0</v>
      </c>
      <c r="BL701" s="753">
        <f t="shared" si="354"/>
        <v>0</v>
      </c>
      <c r="BM701" s="758">
        <f t="shared" si="355"/>
        <v>0</v>
      </c>
    </row>
    <row r="702" spans="32:65">
      <c r="AF702" s="1126">
        <f>((TABULADOR!$D$67)*(GLOBAL!$Y702)/2)*2</f>
        <v>0</v>
      </c>
      <c r="BD702" s="753">
        <f t="shared" si="346"/>
        <v>0</v>
      </c>
      <c r="BE702" s="753">
        <f t="shared" si="347"/>
        <v>0</v>
      </c>
      <c r="BF702" s="753">
        <f t="shared" si="348"/>
        <v>0</v>
      </c>
      <c r="BG702" s="753">
        <f t="shared" si="349"/>
        <v>0</v>
      </c>
      <c r="BH702" s="758">
        <f t="shared" si="350"/>
        <v>0</v>
      </c>
      <c r="BI702" s="753">
        <f t="shared" si="351"/>
        <v>0</v>
      </c>
      <c r="BJ702" s="753">
        <f t="shared" si="352"/>
        <v>0</v>
      </c>
      <c r="BK702" s="753">
        <f t="shared" si="353"/>
        <v>0</v>
      </c>
      <c r="BL702" s="753">
        <f t="shared" si="354"/>
        <v>0</v>
      </c>
      <c r="BM702" s="758">
        <f t="shared" si="355"/>
        <v>0</v>
      </c>
    </row>
    <row r="703" spans="32:65">
      <c r="AF703" s="1126">
        <f>((TABULADOR!$D$67)*(GLOBAL!$Y703)/2)*2</f>
        <v>0</v>
      </c>
      <c r="BD703" s="753">
        <f t="shared" si="346"/>
        <v>0</v>
      </c>
      <c r="BE703" s="753">
        <f t="shared" si="347"/>
        <v>0</v>
      </c>
      <c r="BF703" s="753">
        <f t="shared" si="348"/>
        <v>0</v>
      </c>
      <c r="BG703" s="753">
        <f t="shared" si="349"/>
        <v>0</v>
      </c>
      <c r="BH703" s="758">
        <f t="shared" si="350"/>
        <v>0</v>
      </c>
      <c r="BI703" s="753">
        <f t="shared" si="351"/>
        <v>0</v>
      </c>
      <c r="BJ703" s="753">
        <f t="shared" si="352"/>
        <v>0</v>
      </c>
      <c r="BK703" s="753">
        <f t="shared" si="353"/>
        <v>0</v>
      </c>
      <c r="BL703" s="753">
        <f t="shared" si="354"/>
        <v>0</v>
      </c>
      <c r="BM703" s="758">
        <f t="shared" si="355"/>
        <v>0</v>
      </c>
    </row>
    <row r="704" spans="32:65">
      <c r="AF704" s="1126">
        <f>((TABULADOR!$D$67)*(GLOBAL!$Y704)/2)*2</f>
        <v>0</v>
      </c>
      <c r="BD704" s="753">
        <f t="shared" si="346"/>
        <v>0</v>
      </c>
      <c r="BE704" s="753">
        <f t="shared" si="347"/>
        <v>0</v>
      </c>
      <c r="BF704" s="753">
        <f t="shared" si="348"/>
        <v>0</v>
      </c>
      <c r="BG704" s="753">
        <f t="shared" si="349"/>
        <v>0</v>
      </c>
      <c r="BH704" s="758">
        <f t="shared" si="350"/>
        <v>0</v>
      </c>
      <c r="BI704" s="753">
        <f t="shared" si="351"/>
        <v>0</v>
      </c>
      <c r="BJ704" s="753">
        <f t="shared" si="352"/>
        <v>0</v>
      </c>
      <c r="BK704" s="753">
        <f t="shared" si="353"/>
        <v>0</v>
      </c>
      <c r="BL704" s="753">
        <f t="shared" si="354"/>
        <v>0</v>
      </c>
      <c r="BM704" s="758">
        <f t="shared" si="355"/>
        <v>0</v>
      </c>
    </row>
    <row r="705" spans="32:65">
      <c r="AF705" s="1126">
        <f>((TABULADOR!$D$67)*(GLOBAL!$Y705)/2)*2</f>
        <v>0</v>
      </c>
      <c r="BD705" s="753">
        <f t="shared" si="346"/>
        <v>0</v>
      </c>
      <c r="BE705" s="753">
        <f t="shared" si="347"/>
        <v>0</v>
      </c>
      <c r="BF705" s="753">
        <f t="shared" si="348"/>
        <v>0</v>
      </c>
      <c r="BG705" s="753">
        <f t="shared" si="349"/>
        <v>0</v>
      </c>
      <c r="BH705" s="758">
        <f t="shared" si="350"/>
        <v>0</v>
      </c>
      <c r="BI705" s="753">
        <f t="shared" si="351"/>
        <v>0</v>
      </c>
      <c r="BJ705" s="753">
        <f t="shared" si="352"/>
        <v>0</v>
      </c>
      <c r="BK705" s="753">
        <f t="shared" si="353"/>
        <v>0</v>
      </c>
      <c r="BL705" s="753">
        <f t="shared" si="354"/>
        <v>0</v>
      </c>
      <c r="BM705" s="758">
        <f t="shared" si="355"/>
        <v>0</v>
      </c>
    </row>
    <row r="706" spans="32:65">
      <c r="AF706" s="1126">
        <f>((TABULADOR!$D$67)*(GLOBAL!$Y706)/2)*2</f>
        <v>0</v>
      </c>
      <c r="BD706" s="753">
        <f t="shared" si="346"/>
        <v>0</v>
      </c>
      <c r="BE706" s="753">
        <f t="shared" si="347"/>
        <v>0</v>
      </c>
      <c r="BF706" s="753">
        <f t="shared" si="348"/>
        <v>0</v>
      </c>
      <c r="BG706" s="753">
        <f t="shared" si="349"/>
        <v>0</v>
      </c>
      <c r="BH706" s="758">
        <f t="shared" si="350"/>
        <v>0</v>
      </c>
      <c r="BI706" s="753">
        <f t="shared" si="351"/>
        <v>0</v>
      </c>
      <c r="BJ706" s="753">
        <f t="shared" si="352"/>
        <v>0</v>
      </c>
      <c r="BK706" s="753">
        <f t="shared" si="353"/>
        <v>0</v>
      </c>
      <c r="BL706" s="753">
        <f t="shared" si="354"/>
        <v>0</v>
      </c>
      <c r="BM706" s="758">
        <f t="shared" si="355"/>
        <v>0</v>
      </c>
    </row>
    <row r="707" spans="32:65">
      <c r="AF707" s="1126">
        <f>((TABULADOR!$D$67)*(GLOBAL!$Y707)/2)*2</f>
        <v>0</v>
      </c>
      <c r="BD707" s="753">
        <f t="shared" si="346"/>
        <v>0</v>
      </c>
      <c r="BE707" s="753">
        <f t="shared" si="347"/>
        <v>0</v>
      </c>
      <c r="BF707" s="753">
        <f t="shared" si="348"/>
        <v>0</v>
      </c>
      <c r="BG707" s="753">
        <f t="shared" si="349"/>
        <v>0</v>
      </c>
      <c r="BH707" s="758">
        <f t="shared" si="350"/>
        <v>0</v>
      </c>
      <c r="BI707" s="753">
        <f t="shared" si="351"/>
        <v>0</v>
      </c>
      <c r="BJ707" s="753">
        <f t="shared" si="352"/>
        <v>0</v>
      </c>
      <c r="BK707" s="753">
        <f t="shared" si="353"/>
        <v>0</v>
      </c>
      <c r="BL707" s="753">
        <f t="shared" si="354"/>
        <v>0</v>
      </c>
      <c r="BM707" s="758">
        <f t="shared" si="355"/>
        <v>0</v>
      </c>
    </row>
    <row r="708" spans="32:65">
      <c r="AF708" s="1126">
        <f>((TABULADOR!$D$67)*(GLOBAL!$Y708)/2)*2</f>
        <v>0</v>
      </c>
      <c r="BD708" s="753">
        <f t="shared" si="346"/>
        <v>0</v>
      </c>
      <c r="BE708" s="753">
        <f t="shared" si="347"/>
        <v>0</v>
      </c>
      <c r="BF708" s="753">
        <f t="shared" si="348"/>
        <v>0</v>
      </c>
      <c r="BG708" s="753">
        <f t="shared" si="349"/>
        <v>0</v>
      </c>
      <c r="BH708" s="758">
        <f t="shared" si="350"/>
        <v>0</v>
      </c>
      <c r="BI708" s="753">
        <f t="shared" si="351"/>
        <v>0</v>
      </c>
      <c r="BJ708" s="753">
        <f t="shared" si="352"/>
        <v>0</v>
      </c>
      <c r="BK708" s="753">
        <f t="shared" si="353"/>
        <v>0</v>
      </c>
      <c r="BL708" s="753">
        <f t="shared" si="354"/>
        <v>0</v>
      </c>
      <c r="BM708" s="758">
        <f t="shared" si="355"/>
        <v>0</v>
      </c>
    </row>
    <row r="709" spans="32:65">
      <c r="AF709" s="1126">
        <f>((TABULADOR!$D$67)*(GLOBAL!$Y709)/2)*2</f>
        <v>0</v>
      </c>
      <c r="BD709" s="753">
        <f t="shared" si="346"/>
        <v>0</v>
      </c>
      <c r="BE709" s="753">
        <f t="shared" si="347"/>
        <v>0</v>
      </c>
      <c r="BF709" s="753">
        <f t="shared" si="348"/>
        <v>0</v>
      </c>
      <c r="BG709" s="753">
        <f t="shared" si="349"/>
        <v>0</v>
      </c>
      <c r="BH709" s="758">
        <f t="shared" si="350"/>
        <v>0</v>
      </c>
      <c r="BI709" s="753">
        <f t="shared" si="351"/>
        <v>0</v>
      </c>
      <c r="BJ709" s="753">
        <f t="shared" si="352"/>
        <v>0</v>
      </c>
      <c r="BK709" s="753">
        <f t="shared" si="353"/>
        <v>0</v>
      </c>
      <c r="BL709" s="753">
        <f t="shared" si="354"/>
        <v>0</v>
      </c>
      <c r="BM709" s="758">
        <f t="shared" si="355"/>
        <v>0</v>
      </c>
    </row>
    <row r="710" spans="32:65">
      <c r="AF710" s="1126">
        <f>((TABULADOR!$D$67)*(GLOBAL!$Y710)/2)*2</f>
        <v>0</v>
      </c>
      <c r="BD710" s="753">
        <f t="shared" si="346"/>
        <v>0</v>
      </c>
      <c r="BE710" s="753">
        <f t="shared" si="347"/>
        <v>0</v>
      </c>
      <c r="BF710" s="753">
        <f t="shared" si="348"/>
        <v>0</v>
      </c>
      <c r="BG710" s="753">
        <f t="shared" si="349"/>
        <v>0</v>
      </c>
      <c r="BH710" s="758">
        <f t="shared" si="350"/>
        <v>0</v>
      </c>
      <c r="BI710" s="753">
        <f t="shared" si="351"/>
        <v>0</v>
      </c>
      <c r="BJ710" s="753">
        <f t="shared" si="352"/>
        <v>0</v>
      </c>
      <c r="BK710" s="753">
        <f t="shared" si="353"/>
        <v>0</v>
      </c>
      <c r="BL710" s="753">
        <f t="shared" si="354"/>
        <v>0</v>
      </c>
      <c r="BM710" s="758">
        <f t="shared" si="355"/>
        <v>0</v>
      </c>
    </row>
    <row r="711" spans="32:65">
      <c r="AF711" s="1126">
        <f>((TABULADOR!$D$67)*(GLOBAL!$Y711)/2)*2</f>
        <v>0</v>
      </c>
      <c r="BD711" s="753">
        <f t="shared" si="346"/>
        <v>0</v>
      </c>
      <c r="BE711" s="753">
        <f t="shared" si="347"/>
        <v>0</v>
      </c>
      <c r="BF711" s="753">
        <f t="shared" si="348"/>
        <v>0</v>
      </c>
      <c r="BG711" s="753">
        <f t="shared" si="349"/>
        <v>0</v>
      </c>
      <c r="BH711" s="758">
        <f t="shared" si="350"/>
        <v>0</v>
      </c>
      <c r="BI711" s="753">
        <f t="shared" si="351"/>
        <v>0</v>
      </c>
      <c r="BJ711" s="753">
        <f t="shared" si="352"/>
        <v>0</v>
      </c>
      <c r="BK711" s="753">
        <f t="shared" si="353"/>
        <v>0</v>
      </c>
      <c r="BL711" s="753">
        <f t="shared" si="354"/>
        <v>0</v>
      </c>
      <c r="BM711" s="758">
        <f t="shared" si="355"/>
        <v>0</v>
      </c>
    </row>
    <row r="712" spans="32:65">
      <c r="AF712" s="1126">
        <f>((TABULADOR!$D$67)*(GLOBAL!$Y712)/2)*2</f>
        <v>0</v>
      </c>
      <c r="BD712" s="753">
        <f t="shared" si="346"/>
        <v>0</v>
      </c>
      <c r="BE712" s="753">
        <f t="shared" si="347"/>
        <v>0</v>
      </c>
      <c r="BF712" s="753">
        <f t="shared" si="348"/>
        <v>0</v>
      </c>
      <c r="BG712" s="753">
        <f t="shared" si="349"/>
        <v>0</v>
      </c>
      <c r="BH712" s="758">
        <f t="shared" si="350"/>
        <v>0</v>
      </c>
      <c r="BI712" s="753">
        <f t="shared" si="351"/>
        <v>0</v>
      </c>
      <c r="BJ712" s="753">
        <f t="shared" si="352"/>
        <v>0</v>
      </c>
      <c r="BK712" s="753">
        <f t="shared" si="353"/>
        <v>0</v>
      </c>
      <c r="BL712" s="753">
        <f t="shared" si="354"/>
        <v>0</v>
      </c>
      <c r="BM712" s="758">
        <f t="shared" si="355"/>
        <v>0</v>
      </c>
    </row>
    <row r="713" spans="32:65">
      <c r="AF713" s="1126">
        <f>((TABULADOR!$D$67)*(GLOBAL!$Y713)/2)*2</f>
        <v>0</v>
      </c>
      <c r="BD713" s="753">
        <f t="shared" si="346"/>
        <v>0</v>
      </c>
      <c r="BE713" s="753">
        <f t="shared" si="347"/>
        <v>0</v>
      </c>
      <c r="BF713" s="753">
        <f t="shared" si="348"/>
        <v>0</v>
      </c>
      <c r="BG713" s="753">
        <f t="shared" si="349"/>
        <v>0</v>
      </c>
      <c r="BH713" s="758">
        <f t="shared" si="350"/>
        <v>0</v>
      </c>
      <c r="BI713" s="753">
        <f t="shared" si="351"/>
        <v>0</v>
      </c>
      <c r="BJ713" s="753">
        <f t="shared" si="352"/>
        <v>0</v>
      </c>
      <c r="BK713" s="753">
        <f t="shared" si="353"/>
        <v>0</v>
      </c>
      <c r="BL713" s="753">
        <f t="shared" si="354"/>
        <v>0</v>
      </c>
      <c r="BM713" s="758">
        <f t="shared" si="355"/>
        <v>0</v>
      </c>
    </row>
    <row r="714" spans="32:65">
      <c r="AF714" s="1126">
        <f>((TABULADOR!$D$67)*(GLOBAL!$Y714)/2)*2</f>
        <v>0</v>
      </c>
      <c r="BD714" s="753">
        <f t="shared" si="346"/>
        <v>0</v>
      </c>
      <c r="BE714" s="753">
        <f t="shared" si="347"/>
        <v>0</v>
      </c>
      <c r="BF714" s="753">
        <f t="shared" si="348"/>
        <v>0</v>
      </c>
      <c r="BG714" s="753">
        <f t="shared" si="349"/>
        <v>0</v>
      </c>
      <c r="BH714" s="758">
        <f t="shared" si="350"/>
        <v>0</v>
      </c>
      <c r="BI714" s="753">
        <f t="shared" si="351"/>
        <v>0</v>
      </c>
      <c r="BJ714" s="753">
        <f t="shared" si="352"/>
        <v>0</v>
      </c>
      <c r="BK714" s="753">
        <f t="shared" si="353"/>
        <v>0</v>
      </c>
      <c r="BL714" s="753">
        <f t="shared" si="354"/>
        <v>0</v>
      </c>
      <c r="BM714" s="758">
        <f t="shared" si="355"/>
        <v>0</v>
      </c>
    </row>
    <row r="715" spans="32:65">
      <c r="AF715" s="1126">
        <f>((TABULADOR!$D$67)*(GLOBAL!$Y715)/2)*2</f>
        <v>0</v>
      </c>
      <c r="BD715" s="753">
        <f t="shared" si="346"/>
        <v>0</v>
      </c>
      <c r="BE715" s="753">
        <f t="shared" si="347"/>
        <v>0</v>
      </c>
      <c r="BF715" s="753">
        <f t="shared" si="348"/>
        <v>0</v>
      </c>
      <c r="BG715" s="753">
        <f t="shared" si="349"/>
        <v>0</v>
      </c>
      <c r="BH715" s="758">
        <f t="shared" si="350"/>
        <v>0</v>
      </c>
      <c r="BI715" s="753">
        <f t="shared" si="351"/>
        <v>0</v>
      </c>
      <c r="BJ715" s="753">
        <f t="shared" si="352"/>
        <v>0</v>
      </c>
      <c r="BK715" s="753">
        <f t="shared" si="353"/>
        <v>0</v>
      </c>
      <c r="BL715" s="753">
        <f t="shared" si="354"/>
        <v>0</v>
      </c>
      <c r="BM715" s="758">
        <f t="shared" si="355"/>
        <v>0</v>
      </c>
    </row>
    <row r="716" spans="32:65">
      <c r="AF716" s="1126">
        <f>((TABULADOR!$D$67)*(GLOBAL!$Y716)/2)*2</f>
        <v>0</v>
      </c>
      <c r="BD716" s="753">
        <f t="shared" si="346"/>
        <v>0</v>
      </c>
      <c r="BE716" s="753">
        <f t="shared" si="347"/>
        <v>0</v>
      </c>
      <c r="BF716" s="753">
        <f t="shared" si="348"/>
        <v>0</v>
      </c>
      <c r="BG716" s="753">
        <f t="shared" si="349"/>
        <v>0</v>
      </c>
      <c r="BH716" s="758">
        <f t="shared" si="350"/>
        <v>0</v>
      </c>
      <c r="BI716" s="753">
        <f t="shared" si="351"/>
        <v>0</v>
      </c>
      <c r="BJ716" s="753">
        <f t="shared" si="352"/>
        <v>0</v>
      </c>
      <c r="BK716" s="753">
        <f t="shared" si="353"/>
        <v>0</v>
      </c>
      <c r="BL716" s="753">
        <f t="shared" si="354"/>
        <v>0</v>
      </c>
      <c r="BM716" s="758">
        <f t="shared" si="355"/>
        <v>0</v>
      </c>
    </row>
    <row r="717" spans="32:65">
      <c r="AF717" s="1126">
        <f>((TABULADOR!$D$67)*(GLOBAL!$Y717)/2)*2</f>
        <v>0</v>
      </c>
      <c r="BD717" s="753">
        <f t="shared" si="346"/>
        <v>0</v>
      </c>
      <c r="BE717" s="753">
        <f t="shared" si="347"/>
        <v>0</v>
      </c>
      <c r="BF717" s="753">
        <f t="shared" si="348"/>
        <v>0</v>
      </c>
      <c r="BG717" s="753">
        <f t="shared" si="349"/>
        <v>0</v>
      </c>
      <c r="BH717" s="758">
        <f t="shared" si="350"/>
        <v>0</v>
      </c>
      <c r="BI717" s="753">
        <f t="shared" si="351"/>
        <v>0</v>
      </c>
      <c r="BJ717" s="753">
        <f t="shared" si="352"/>
        <v>0</v>
      </c>
      <c r="BK717" s="753">
        <f t="shared" si="353"/>
        <v>0</v>
      </c>
      <c r="BL717" s="753">
        <f t="shared" si="354"/>
        <v>0</v>
      </c>
      <c r="BM717" s="758">
        <f t="shared" si="355"/>
        <v>0</v>
      </c>
    </row>
    <row r="718" spans="32:65">
      <c r="AF718" s="1126">
        <f>((TABULADOR!$D$67)*(GLOBAL!$Y718)/2)*2</f>
        <v>0</v>
      </c>
      <c r="BD718" s="753">
        <f t="shared" si="346"/>
        <v>0</v>
      </c>
      <c r="BE718" s="753">
        <f t="shared" si="347"/>
        <v>0</v>
      </c>
      <c r="BF718" s="753">
        <f t="shared" si="348"/>
        <v>0</v>
      </c>
      <c r="BG718" s="753">
        <f t="shared" si="349"/>
        <v>0</v>
      </c>
      <c r="BH718" s="758">
        <f t="shared" si="350"/>
        <v>0</v>
      </c>
      <c r="BI718" s="753">
        <f t="shared" si="351"/>
        <v>0</v>
      </c>
      <c r="BJ718" s="753">
        <f t="shared" si="352"/>
        <v>0</v>
      </c>
      <c r="BK718" s="753">
        <f t="shared" si="353"/>
        <v>0</v>
      </c>
      <c r="BL718" s="753">
        <f t="shared" si="354"/>
        <v>0</v>
      </c>
      <c r="BM718" s="758">
        <f t="shared" si="355"/>
        <v>0</v>
      </c>
    </row>
    <row r="719" spans="32:65">
      <c r="AF719" s="1126">
        <f>((TABULADOR!$D$67)*(GLOBAL!$Y719)/2)*2</f>
        <v>0</v>
      </c>
      <c r="BD719" s="753">
        <f t="shared" si="346"/>
        <v>0</v>
      </c>
      <c r="BE719" s="753">
        <f t="shared" si="347"/>
        <v>0</v>
      </c>
      <c r="BF719" s="753">
        <f t="shared" si="348"/>
        <v>0</v>
      </c>
      <c r="BG719" s="753">
        <f t="shared" si="349"/>
        <v>0</v>
      </c>
      <c r="BH719" s="758">
        <f t="shared" si="350"/>
        <v>0</v>
      </c>
      <c r="BI719" s="753">
        <f t="shared" si="351"/>
        <v>0</v>
      </c>
      <c r="BJ719" s="753">
        <f t="shared" si="352"/>
        <v>0</v>
      </c>
      <c r="BK719" s="753">
        <f t="shared" si="353"/>
        <v>0</v>
      </c>
      <c r="BL719" s="753">
        <f t="shared" si="354"/>
        <v>0</v>
      </c>
      <c r="BM719" s="758">
        <f t="shared" si="355"/>
        <v>0</v>
      </c>
    </row>
    <row r="720" spans="32:65">
      <c r="AF720" s="1126">
        <f>((TABULADOR!$D$67)*(GLOBAL!$Y720)/2)*2</f>
        <v>0</v>
      </c>
      <c r="BD720" s="753">
        <f t="shared" si="346"/>
        <v>0</v>
      </c>
      <c r="BE720" s="753">
        <f t="shared" si="347"/>
        <v>0</v>
      </c>
      <c r="BF720" s="753">
        <f t="shared" si="348"/>
        <v>0</v>
      </c>
      <c r="BG720" s="753">
        <f t="shared" si="349"/>
        <v>0</v>
      </c>
      <c r="BH720" s="758">
        <f t="shared" si="350"/>
        <v>0</v>
      </c>
      <c r="BI720" s="753">
        <f t="shared" si="351"/>
        <v>0</v>
      </c>
      <c r="BJ720" s="753">
        <f t="shared" si="352"/>
        <v>0</v>
      </c>
      <c r="BK720" s="753">
        <f t="shared" si="353"/>
        <v>0</v>
      </c>
      <c r="BL720" s="753">
        <f t="shared" si="354"/>
        <v>0</v>
      </c>
      <c r="BM720" s="758">
        <f t="shared" si="355"/>
        <v>0</v>
      </c>
    </row>
    <row r="721" spans="32:65">
      <c r="AF721" s="1126">
        <f>((TABULADOR!$D$67)*(GLOBAL!$Y721)/2)*2</f>
        <v>0</v>
      </c>
      <c r="BD721" s="753">
        <f t="shared" si="346"/>
        <v>0</v>
      </c>
      <c r="BE721" s="753">
        <f t="shared" si="347"/>
        <v>0</v>
      </c>
      <c r="BF721" s="753">
        <f t="shared" si="348"/>
        <v>0</v>
      </c>
      <c r="BG721" s="753">
        <f t="shared" si="349"/>
        <v>0</v>
      </c>
      <c r="BH721" s="758">
        <f t="shared" si="350"/>
        <v>0</v>
      </c>
      <c r="BI721" s="753">
        <f t="shared" si="351"/>
        <v>0</v>
      </c>
      <c r="BJ721" s="753">
        <f t="shared" si="352"/>
        <v>0</v>
      </c>
      <c r="BK721" s="753">
        <f t="shared" si="353"/>
        <v>0</v>
      </c>
      <c r="BL721" s="753">
        <f t="shared" si="354"/>
        <v>0</v>
      </c>
      <c r="BM721" s="758">
        <f t="shared" si="355"/>
        <v>0</v>
      </c>
    </row>
    <row r="722" spans="32:65">
      <c r="AF722" s="1126">
        <f>((TABULADOR!$D$67)*(GLOBAL!$Y722)/2)*2</f>
        <v>0</v>
      </c>
      <c r="BD722" s="753">
        <f t="shared" si="346"/>
        <v>0</v>
      </c>
      <c r="BE722" s="753">
        <f t="shared" si="347"/>
        <v>0</v>
      </c>
      <c r="BF722" s="753">
        <f t="shared" si="348"/>
        <v>0</v>
      </c>
      <c r="BG722" s="753">
        <f t="shared" si="349"/>
        <v>0</v>
      </c>
      <c r="BH722" s="758">
        <f t="shared" si="350"/>
        <v>0</v>
      </c>
      <c r="BI722" s="753">
        <f t="shared" si="351"/>
        <v>0</v>
      </c>
      <c r="BJ722" s="753">
        <f t="shared" si="352"/>
        <v>0</v>
      </c>
      <c r="BK722" s="753">
        <f t="shared" si="353"/>
        <v>0</v>
      </c>
      <c r="BL722" s="753">
        <f t="shared" si="354"/>
        <v>0</v>
      </c>
      <c r="BM722" s="758">
        <f t="shared" si="355"/>
        <v>0</v>
      </c>
    </row>
    <row r="723" spans="32:65">
      <c r="AF723" s="1126">
        <f>((TABULADOR!$D$67)*(GLOBAL!$Y723)/2)*2</f>
        <v>0</v>
      </c>
      <c r="BD723" s="753">
        <f t="shared" si="346"/>
        <v>0</v>
      </c>
      <c r="BE723" s="753">
        <f t="shared" si="347"/>
        <v>0</v>
      </c>
      <c r="BF723" s="753">
        <f t="shared" si="348"/>
        <v>0</v>
      </c>
      <c r="BG723" s="753">
        <f t="shared" si="349"/>
        <v>0</v>
      </c>
      <c r="BH723" s="758">
        <f t="shared" si="350"/>
        <v>0</v>
      </c>
      <c r="BI723" s="753">
        <f t="shared" si="351"/>
        <v>0</v>
      </c>
      <c r="BJ723" s="753">
        <f t="shared" si="352"/>
        <v>0</v>
      </c>
      <c r="BK723" s="753">
        <f t="shared" si="353"/>
        <v>0</v>
      </c>
      <c r="BL723" s="753">
        <f t="shared" si="354"/>
        <v>0</v>
      </c>
      <c r="BM723" s="758">
        <f t="shared" si="355"/>
        <v>0</v>
      </c>
    </row>
    <row r="724" spans="32:65">
      <c r="AF724" s="1126">
        <f>((TABULADOR!$D$67)*(GLOBAL!$Y724)/2)*2</f>
        <v>0</v>
      </c>
      <c r="BD724" s="753">
        <f t="shared" si="346"/>
        <v>0</v>
      </c>
      <c r="BE724" s="753">
        <f t="shared" si="347"/>
        <v>0</v>
      </c>
      <c r="BF724" s="753">
        <f t="shared" si="348"/>
        <v>0</v>
      </c>
      <c r="BG724" s="753">
        <f t="shared" si="349"/>
        <v>0</v>
      </c>
      <c r="BH724" s="758">
        <f t="shared" si="350"/>
        <v>0</v>
      </c>
      <c r="BI724" s="753">
        <f t="shared" si="351"/>
        <v>0</v>
      </c>
      <c r="BJ724" s="753">
        <f t="shared" si="352"/>
        <v>0</v>
      </c>
      <c r="BK724" s="753">
        <f t="shared" si="353"/>
        <v>0</v>
      </c>
      <c r="BL724" s="753">
        <f t="shared" si="354"/>
        <v>0</v>
      </c>
      <c r="BM724" s="758">
        <f t="shared" si="355"/>
        <v>0</v>
      </c>
    </row>
    <row r="725" spans="32:65">
      <c r="AF725" s="1126">
        <f>((TABULADOR!$D$67)*(GLOBAL!$Y725)/2)*2</f>
        <v>0</v>
      </c>
      <c r="BD725" s="753">
        <f t="shared" si="346"/>
        <v>0</v>
      </c>
      <c r="BE725" s="753">
        <f t="shared" si="347"/>
        <v>0</v>
      </c>
      <c r="BF725" s="753">
        <f t="shared" si="348"/>
        <v>0</v>
      </c>
      <c r="BG725" s="753">
        <f t="shared" si="349"/>
        <v>0</v>
      </c>
      <c r="BH725" s="758">
        <f t="shared" si="350"/>
        <v>0</v>
      </c>
      <c r="BI725" s="753">
        <f t="shared" si="351"/>
        <v>0</v>
      </c>
      <c r="BJ725" s="753">
        <f t="shared" si="352"/>
        <v>0</v>
      </c>
      <c r="BK725" s="753">
        <f t="shared" si="353"/>
        <v>0</v>
      </c>
      <c r="BL725" s="753">
        <f t="shared" si="354"/>
        <v>0</v>
      </c>
      <c r="BM725" s="758">
        <f t="shared" si="355"/>
        <v>0</v>
      </c>
    </row>
    <row r="726" spans="32:65">
      <c r="AF726" s="1126">
        <f>((TABULADOR!$D$67)*(GLOBAL!$Y726)/2)*2</f>
        <v>0</v>
      </c>
      <c r="BD726" s="753">
        <f t="shared" si="346"/>
        <v>0</v>
      </c>
      <c r="BE726" s="753">
        <f t="shared" si="347"/>
        <v>0</v>
      </c>
      <c r="BF726" s="753">
        <f t="shared" si="348"/>
        <v>0</v>
      </c>
      <c r="BG726" s="753">
        <f t="shared" si="349"/>
        <v>0</v>
      </c>
      <c r="BH726" s="758">
        <f t="shared" si="350"/>
        <v>0</v>
      </c>
      <c r="BI726" s="753">
        <f t="shared" si="351"/>
        <v>0</v>
      </c>
      <c r="BJ726" s="753">
        <f t="shared" si="352"/>
        <v>0</v>
      </c>
      <c r="BK726" s="753">
        <f t="shared" si="353"/>
        <v>0</v>
      </c>
      <c r="BL726" s="753">
        <f t="shared" si="354"/>
        <v>0</v>
      </c>
      <c r="BM726" s="758">
        <f t="shared" si="355"/>
        <v>0</v>
      </c>
    </row>
    <row r="727" spans="32:65">
      <c r="AF727" s="1126">
        <f>((TABULADOR!$D$67)*(GLOBAL!$Y727)/2)*2</f>
        <v>0</v>
      </c>
      <c r="BD727" s="753">
        <f t="shared" si="346"/>
        <v>0</v>
      </c>
      <c r="BE727" s="753">
        <f t="shared" si="347"/>
        <v>0</v>
      </c>
      <c r="BF727" s="753">
        <f t="shared" si="348"/>
        <v>0</v>
      </c>
      <c r="BG727" s="753">
        <f t="shared" si="349"/>
        <v>0</v>
      </c>
      <c r="BH727" s="758">
        <f t="shared" si="350"/>
        <v>0</v>
      </c>
      <c r="BI727" s="753">
        <f t="shared" si="351"/>
        <v>0</v>
      </c>
      <c r="BJ727" s="753">
        <f t="shared" si="352"/>
        <v>0</v>
      </c>
      <c r="BK727" s="753">
        <f t="shared" si="353"/>
        <v>0</v>
      </c>
      <c r="BL727" s="753">
        <f t="shared" si="354"/>
        <v>0</v>
      </c>
      <c r="BM727" s="758">
        <f t="shared" si="355"/>
        <v>0</v>
      </c>
    </row>
    <row r="728" spans="32:65">
      <c r="AF728" s="1126">
        <f>((TABULADOR!$D$67)*(GLOBAL!$Y728)/2)*2</f>
        <v>0</v>
      </c>
      <c r="BD728" s="753">
        <f t="shared" si="346"/>
        <v>0</v>
      </c>
      <c r="BE728" s="753">
        <f t="shared" si="347"/>
        <v>0</v>
      </c>
      <c r="BF728" s="753">
        <f t="shared" si="348"/>
        <v>0</v>
      </c>
      <c r="BG728" s="753">
        <f t="shared" si="349"/>
        <v>0</v>
      </c>
      <c r="BH728" s="758">
        <f t="shared" si="350"/>
        <v>0</v>
      </c>
      <c r="BI728" s="753">
        <f t="shared" si="351"/>
        <v>0</v>
      </c>
      <c r="BJ728" s="753">
        <f t="shared" si="352"/>
        <v>0</v>
      </c>
      <c r="BK728" s="753">
        <f t="shared" si="353"/>
        <v>0</v>
      </c>
      <c r="BL728" s="753">
        <f t="shared" si="354"/>
        <v>0</v>
      </c>
      <c r="BM728" s="758">
        <f t="shared" si="355"/>
        <v>0</v>
      </c>
    </row>
    <row r="729" spans="32:65">
      <c r="AF729" s="1126">
        <f>((TABULADOR!$D$67)*(GLOBAL!$Y729)/2)*2</f>
        <v>0</v>
      </c>
      <c r="BD729" s="753">
        <f t="shared" si="346"/>
        <v>0</v>
      </c>
      <c r="BE729" s="753">
        <f t="shared" si="347"/>
        <v>0</v>
      </c>
      <c r="BF729" s="753">
        <f t="shared" si="348"/>
        <v>0</v>
      </c>
      <c r="BG729" s="753">
        <f t="shared" si="349"/>
        <v>0</v>
      </c>
      <c r="BH729" s="758">
        <f t="shared" si="350"/>
        <v>0</v>
      </c>
      <c r="BI729" s="753">
        <f t="shared" si="351"/>
        <v>0</v>
      </c>
      <c r="BJ729" s="753">
        <f t="shared" si="352"/>
        <v>0</v>
      </c>
      <c r="BK729" s="753">
        <f t="shared" si="353"/>
        <v>0</v>
      </c>
      <c r="BL729" s="753">
        <f t="shared" si="354"/>
        <v>0</v>
      </c>
      <c r="BM729" s="758">
        <f t="shared" si="355"/>
        <v>0</v>
      </c>
    </row>
    <row r="730" spans="32:65">
      <c r="AF730" s="1126">
        <f>((TABULADOR!$D$67)*(GLOBAL!$Y730)/2)*2</f>
        <v>0</v>
      </c>
      <c r="BD730" s="753">
        <f t="shared" si="346"/>
        <v>0</v>
      </c>
      <c r="BE730" s="753">
        <f t="shared" si="347"/>
        <v>0</v>
      </c>
      <c r="BF730" s="753">
        <f t="shared" si="348"/>
        <v>0</v>
      </c>
      <c r="BG730" s="753">
        <f t="shared" si="349"/>
        <v>0</v>
      </c>
      <c r="BH730" s="758">
        <f t="shared" si="350"/>
        <v>0</v>
      </c>
      <c r="BI730" s="753">
        <f t="shared" si="351"/>
        <v>0</v>
      </c>
      <c r="BJ730" s="753">
        <f t="shared" si="352"/>
        <v>0</v>
      </c>
      <c r="BK730" s="753">
        <f t="shared" si="353"/>
        <v>0</v>
      </c>
      <c r="BL730" s="753">
        <f t="shared" si="354"/>
        <v>0</v>
      </c>
      <c r="BM730" s="758">
        <f t="shared" si="355"/>
        <v>0</v>
      </c>
    </row>
    <row r="731" spans="32:65">
      <c r="AF731" s="1126">
        <f>((TABULADOR!$D$67)*(GLOBAL!$Y731)/2)*2</f>
        <v>0</v>
      </c>
      <c r="BD731" s="753">
        <f t="shared" si="346"/>
        <v>0</v>
      </c>
      <c r="BE731" s="753">
        <f t="shared" si="347"/>
        <v>0</v>
      </c>
      <c r="BF731" s="753">
        <f t="shared" si="348"/>
        <v>0</v>
      </c>
      <c r="BG731" s="753">
        <f t="shared" si="349"/>
        <v>0</v>
      </c>
      <c r="BH731" s="758">
        <f t="shared" si="350"/>
        <v>0</v>
      </c>
      <c r="BI731" s="753">
        <f t="shared" si="351"/>
        <v>0</v>
      </c>
      <c r="BJ731" s="753">
        <f t="shared" si="352"/>
        <v>0</v>
      </c>
      <c r="BK731" s="753">
        <f t="shared" si="353"/>
        <v>0</v>
      </c>
      <c r="BL731" s="753">
        <f t="shared" si="354"/>
        <v>0</v>
      </c>
      <c r="BM731" s="758">
        <f t="shared" si="355"/>
        <v>0</v>
      </c>
    </row>
    <row r="732" spans="32:65">
      <c r="AF732" s="1126">
        <f>((TABULADOR!$D$67)*(GLOBAL!$Y732)/2)*2</f>
        <v>0</v>
      </c>
      <c r="BD732" s="753">
        <f t="shared" si="346"/>
        <v>0</v>
      </c>
      <c r="BE732" s="753">
        <f t="shared" si="347"/>
        <v>0</v>
      </c>
      <c r="BF732" s="753">
        <f t="shared" si="348"/>
        <v>0</v>
      </c>
      <c r="BG732" s="753">
        <f t="shared" si="349"/>
        <v>0</v>
      </c>
      <c r="BH732" s="758">
        <f t="shared" si="350"/>
        <v>0</v>
      </c>
      <c r="BI732" s="753">
        <f t="shared" si="351"/>
        <v>0</v>
      </c>
      <c r="BJ732" s="753">
        <f t="shared" si="352"/>
        <v>0</v>
      </c>
      <c r="BK732" s="753">
        <f t="shared" si="353"/>
        <v>0</v>
      </c>
      <c r="BL732" s="753">
        <f t="shared" si="354"/>
        <v>0</v>
      </c>
      <c r="BM732" s="758">
        <f t="shared" si="355"/>
        <v>0</v>
      </c>
    </row>
    <row r="733" spans="32:65">
      <c r="AF733" s="1126">
        <f>((TABULADOR!$D$67)*(GLOBAL!$Y733)/2)*2</f>
        <v>0</v>
      </c>
      <c r="BD733" s="753">
        <f t="shared" si="346"/>
        <v>0</v>
      </c>
      <c r="BE733" s="753">
        <f t="shared" si="347"/>
        <v>0</v>
      </c>
      <c r="BF733" s="753">
        <f t="shared" si="348"/>
        <v>0</v>
      </c>
      <c r="BG733" s="753">
        <f t="shared" si="349"/>
        <v>0</v>
      </c>
      <c r="BH733" s="758">
        <f t="shared" si="350"/>
        <v>0</v>
      </c>
      <c r="BI733" s="753">
        <f t="shared" si="351"/>
        <v>0</v>
      </c>
      <c r="BJ733" s="753">
        <f t="shared" si="352"/>
        <v>0</v>
      </c>
      <c r="BK733" s="753">
        <f t="shared" si="353"/>
        <v>0</v>
      </c>
      <c r="BL733" s="753">
        <f t="shared" si="354"/>
        <v>0</v>
      </c>
      <c r="BM733" s="758">
        <f t="shared" si="355"/>
        <v>0</v>
      </c>
    </row>
    <row r="734" spans="32:65">
      <c r="AF734" s="1126">
        <f>((TABULADOR!$D$67)*(GLOBAL!$Y734)/2)*2</f>
        <v>0</v>
      </c>
      <c r="BD734" s="753">
        <f t="shared" si="346"/>
        <v>0</v>
      </c>
      <c r="BE734" s="753">
        <f t="shared" si="347"/>
        <v>0</v>
      </c>
      <c r="BF734" s="753">
        <f t="shared" si="348"/>
        <v>0</v>
      </c>
      <c r="BG734" s="753">
        <f t="shared" si="349"/>
        <v>0</v>
      </c>
      <c r="BH734" s="758">
        <f t="shared" si="350"/>
        <v>0</v>
      </c>
      <c r="BI734" s="753">
        <f t="shared" si="351"/>
        <v>0</v>
      </c>
      <c r="BJ734" s="753">
        <f t="shared" si="352"/>
        <v>0</v>
      </c>
      <c r="BK734" s="753">
        <f t="shared" si="353"/>
        <v>0</v>
      </c>
      <c r="BL734" s="753">
        <f t="shared" si="354"/>
        <v>0</v>
      </c>
      <c r="BM734" s="758">
        <f t="shared" si="355"/>
        <v>0</v>
      </c>
    </row>
    <row r="735" spans="32:65">
      <c r="AF735" s="1126">
        <f>((TABULADOR!$D$67)*(GLOBAL!$Y735)/2)*2</f>
        <v>0</v>
      </c>
      <c r="BD735" s="753">
        <f t="shared" si="346"/>
        <v>0</v>
      </c>
      <c r="BE735" s="753">
        <f t="shared" si="347"/>
        <v>0</v>
      </c>
      <c r="BF735" s="753">
        <f t="shared" si="348"/>
        <v>0</v>
      </c>
      <c r="BG735" s="753">
        <f t="shared" si="349"/>
        <v>0</v>
      </c>
      <c r="BH735" s="758">
        <f t="shared" si="350"/>
        <v>0</v>
      </c>
      <c r="BI735" s="753">
        <f t="shared" si="351"/>
        <v>0</v>
      </c>
      <c r="BJ735" s="753">
        <f t="shared" si="352"/>
        <v>0</v>
      </c>
      <c r="BK735" s="753">
        <f t="shared" si="353"/>
        <v>0</v>
      </c>
      <c r="BL735" s="753">
        <f t="shared" si="354"/>
        <v>0</v>
      </c>
      <c r="BM735" s="758">
        <f t="shared" si="355"/>
        <v>0</v>
      </c>
    </row>
    <row r="736" spans="32:65">
      <c r="AF736" s="1126">
        <f>((TABULADOR!$D$67)*(GLOBAL!$Y736)/2)*2</f>
        <v>0</v>
      </c>
      <c r="BD736" s="753">
        <f t="shared" si="346"/>
        <v>0</v>
      </c>
      <c r="BE736" s="753">
        <f t="shared" si="347"/>
        <v>0</v>
      </c>
      <c r="BF736" s="753">
        <f t="shared" si="348"/>
        <v>0</v>
      </c>
      <c r="BG736" s="753">
        <f t="shared" si="349"/>
        <v>0</v>
      </c>
      <c r="BH736" s="758">
        <f t="shared" si="350"/>
        <v>0</v>
      </c>
      <c r="BI736" s="753">
        <f t="shared" si="351"/>
        <v>0</v>
      </c>
      <c r="BJ736" s="753">
        <f t="shared" si="352"/>
        <v>0</v>
      </c>
      <c r="BK736" s="753">
        <f t="shared" si="353"/>
        <v>0</v>
      </c>
      <c r="BL736" s="753">
        <f t="shared" si="354"/>
        <v>0</v>
      </c>
      <c r="BM736" s="758">
        <f t="shared" si="355"/>
        <v>0</v>
      </c>
    </row>
    <row r="737" spans="32:65">
      <c r="AF737" s="1126">
        <f>((TABULADOR!$D$67)*(GLOBAL!$Y737)/2)*2</f>
        <v>0</v>
      </c>
      <c r="BD737" s="753">
        <f t="shared" si="346"/>
        <v>0</v>
      </c>
      <c r="BE737" s="753">
        <f t="shared" si="347"/>
        <v>0</v>
      </c>
      <c r="BF737" s="753">
        <f t="shared" si="348"/>
        <v>0</v>
      </c>
      <c r="BG737" s="753">
        <f t="shared" si="349"/>
        <v>0</v>
      </c>
      <c r="BH737" s="758">
        <f t="shared" si="350"/>
        <v>0</v>
      </c>
      <c r="BI737" s="753">
        <f t="shared" si="351"/>
        <v>0</v>
      </c>
      <c r="BJ737" s="753">
        <f t="shared" si="352"/>
        <v>0</v>
      </c>
      <c r="BK737" s="753">
        <f t="shared" si="353"/>
        <v>0</v>
      </c>
      <c r="BL737" s="753">
        <f t="shared" si="354"/>
        <v>0</v>
      </c>
      <c r="BM737" s="758">
        <f t="shared" si="355"/>
        <v>0</v>
      </c>
    </row>
    <row r="738" spans="32:65">
      <c r="AF738" s="1126">
        <f>((TABULADOR!$D$67)*(GLOBAL!$Y738)/2)*2</f>
        <v>0</v>
      </c>
      <c r="BD738" s="753">
        <f t="shared" si="346"/>
        <v>0</v>
      </c>
      <c r="BE738" s="753">
        <f t="shared" si="347"/>
        <v>0</v>
      </c>
      <c r="BF738" s="753">
        <f t="shared" si="348"/>
        <v>0</v>
      </c>
      <c r="BG738" s="753">
        <f t="shared" si="349"/>
        <v>0</v>
      </c>
      <c r="BH738" s="758">
        <f t="shared" si="350"/>
        <v>0</v>
      </c>
      <c r="BI738" s="753">
        <f t="shared" si="351"/>
        <v>0</v>
      </c>
      <c r="BJ738" s="753">
        <f t="shared" si="352"/>
        <v>0</v>
      </c>
      <c r="BK738" s="753">
        <f t="shared" si="353"/>
        <v>0</v>
      </c>
      <c r="BL738" s="753">
        <f t="shared" si="354"/>
        <v>0</v>
      </c>
      <c r="BM738" s="758">
        <f t="shared" si="355"/>
        <v>0</v>
      </c>
    </row>
    <row r="739" spans="32:65">
      <c r="AF739" s="1126">
        <f>((TABULADOR!$D$67)*(GLOBAL!$Y739)/2)*2</f>
        <v>0</v>
      </c>
      <c r="BD739" s="753">
        <f t="shared" si="346"/>
        <v>0</v>
      </c>
      <c r="BE739" s="753">
        <f t="shared" si="347"/>
        <v>0</v>
      </c>
      <c r="BF739" s="753">
        <f t="shared" si="348"/>
        <v>0</v>
      </c>
      <c r="BG739" s="753">
        <f t="shared" si="349"/>
        <v>0</v>
      </c>
      <c r="BH739" s="758">
        <f t="shared" si="350"/>
        <v>0</v>
      </c>
      <c r="BI739" s="753">
        <f t="shared" si="351"/>
        <v>0</v>
      </c>
      <c r="BJ739" s="753">
        <f t="shared" si="352"/>
        <v>0</v>
      </c>
      <c r="BK739" s="753">
        <f t="shared" si="353"/>
        <v>0</v>
      </c>
      <c r="BL739" s="753">
        <f t="shared" si="354"/>
        <v>0</v>
      </c>
      <c r="BM739" s="758">
        <f t="shared" si="355"/>
        <v>0</v>
      </c>
    </row>
    <row r="740" spans="32:65">
      <c r="AF740" s="1126">
        <f>((TABULADOR!$D$67)*(GLOBAL!$Y740)/2)*2</f>
        <v>0</v>
      </c>
      <c r="BD740" s="753">
        <f t="shared" si="346"/>
        <v>0</v>
      </c>
      <c r="BE740" s="753">
        <f t="shared" si="347"/>
        <v>0</v>
      </c>
      <c r="BF740" s="753">
        <f t="shared" si="348"/>
        <v>0</v>
      </c>
      <c r="BG740" s="753">
        <f t="shared" si="349"/>
        <v>0</v>
      </c>
      <c r="BH740" s="758">
        <f t="shared" si="350"/>
        <v>0</v>
      </c>
      <c r="BI740" s="753">
        <f t="shared" si="351"/>
        <v>0</v>
      </c>
      <c r="BJ740" s="753">
        <f t="shared" si="352"/>
        <v>0</v>
      </c>
      <c r="BK740" s="753">
        <f t="shared" si="353"/>
        <v>0</v>
      </c>
      <c r="BL740" s="753">
        <f t="shared" si="354"/>
        <v>0</v>
      </c>
      <c r="BM740" s="758">
        <f t="shared" si="355"/>
        <v>0</v>
      </c>
    </row>
    <row r="741" spans="32:65">
      <c r="AF741" s="1126">
        <f>((TABULADOR!$D$67)*(GLOBAL!$Y741)/2)*2</f>
        <v>0</v>
      </c>
      <c r="BD741" s="753">
        <f t="shared" si="346"/>
        <v>0</v>
      </c>
      <c r="BE741" s="753">
        <f t="shared" si="347"/>
        <v>0</v>
      </c>
      <c r="BF741" s="753">
        <f t="shared" si="348"/>
        <v>0</v>
      </c>
      <c r="BG741" s="753">
        <f t="shared" si="349"/>
        <v>0</v>
      </c>
      <c r="BH741" s="758">
        <f t="shared" si="350"/>
        <v>0</v>
      </c>
      <c r="BI741" s="753">
        <f t="shared" si="351"/>
        <v>0</v>
      </c>
      <c r="BJ741" s="753">
        <f t="shared" si="352"/>
        <v>0</v>
      </c>
      <c r="BK741" s="753">
        <f t="shared" si="353"/>
        <v>0</v>
      </c>
      <c r="BL741" s="753">
        <f t="shared" si="354"/>
        <v>0</v>
      </c>
      <c r="BM741" s="758">
        <f t="shared" si="355"/>
        <v>0</v>
      </c>
    </row>
    <row r="742" spans="32:65">
      <c r="AF742" s="1126">
        <f>((TABULADOR!$D$67)*(GLOBAL!$Y742)/2)*2</f>
        <v>0</v>
      </c>
      <c r="BD742" s="753">
        <f t="shared" si="346"/>
        <v>0</v>
      </c>
      <c r="BE742" s="753">
        <f t="shared" si="347"/>
        <v>0</v>
      </c>
      <c r="BF742" s="753">
        <f t="shared" si="348"/>
        <v>0</v>
      </c>
      <c r="BG742" s="753">
        <f t="shared" si="349"/>
        <v>0</v>
      </c>
      <c r="BH742" s="758">
        <f t="shared" si="350"/>
        <v>0</v>
      </c>
      <c r="BI742" s="753">
        <f t="shared" si="351"/>
        <v>0</v>
      </c>
      <c r="BJ742" s="753">
        <f t="shared" si="352"/>
        <v>0</v>
      </c>
      <c r="BK742" s="753">
        <f t="shared" si="353"/>
        <v>0</v>
      </c>
      <c r="BL742" s="753">
        <f t="shared" si="354"/>
        <v>0</v>
      </c>
      <c r="BM742" s="758">
        <f t="shared" si="355"/>
        <v>0</v>
      </c>
    </row>
    <row r="743" spans="32:65">
      <c r="AF743" s="1126">
        <f>((TABULADOR!$D$67)*(GLOBAL!$Y743)/2)*2</f>
        <v>0</v>
      </c>
      <c r="BD743" s="753">
        <f t="shared" si="346"/>
        <v>0</v>
      </c>
      <c r="BE743" s="753">
        <f t="shared" si="347"/>
        <v>0</v>
      </c>
      <c r="BF743" s="753">
        <f t="shared" si="348"/>
        <v>0</v>
      </c>
      <c r="BG743" s="753">
        <f t="shared" si="349"/>
        <v>0</v>
      </c>
      <c r="BH743" s="758">
        <f t="shared" si="350"/>
        <v>0</v>
      </c>
      <c r="BI743" s="753">
        <f t="shared" si="351"/>
        <v>0</v>
      </c>
      <c r="BJ743" s="753">
        <f t="shared" si="352"/>
        <v>0</v>
      </c>
      <c r="BK743" s="753">
        <f t="shared" si="353"/>
        <v>0</v>
      </c>
      <c r="BL743" s="753">
        <f t="shared" si="354"/>
        <v>0</v>
      </c>
      <c r="BM743" s="758">
        <f t="shared" si="355"/>
        <v>0</v>
      </c>
    </row>
    <row r="744" spans="32:65">
      <c r="AF744" s="1126">
        <f>((TABULADOR!$D$67)*(GLOBAL!$Y744)/2)*2</f>
        <v>0</v>
      </c>
      <c r="BD744" s="753">
        <f t="shared" si="346"/>
        <v>0</v>
      </c>
      <c r="BE744" s="753">
        <f t="shared" si="347"/>
        <v>0</v>
      </c>
      <c r="BF744" s="753">
        <f t="shared" si="348"/>
        <v>0</v>
      </c>
      <c r="BG744" s="753">
        <f t="shared" si="349"/>
        <v>0</v>
      </c>
      <c r="BH744" s="758">
        <f t="shared" si="350"/>
        <v>0</v>
      </c>
      <c r="BI744" s="753">
        <f t="shared" si="351"/>
        <v>0</v>
      </c>
      <c r="BJ744" s="753">
        <f t="shared" si="352"/>
        <v>0</v>
      </c>
      <c r="BK744" s="753">
        <f t="shared" si="353"/>
        <v>0</v>
      </c>
      <c r="BL744" s="753">
        <f t="shared" si="354"/>
        <v>0</v>
      </c>
      <c r="BM744" s="758">
        <f t="shared" si="355"/>
        <v>0</v>
      </c>
    </row>
    <row r="745" spans="32:65">
      <c r="AF745" s="1126">
        <f>((TABULADOR!$D$67)*(GLOBAL!$Y745)/2)*2</f>
        <v>0</v>
      </c>
      <c r="BD745" s="753">
        <f t="shared" si="346"/>
        <v>0</v>
      </c>
      <c r="BE745" s="753">
        <f t="shared" si="347"/>
        <v>0</v>
      </c>
      <c r="BF745" s="753">
        <f t="shared" si="348"/>
        <v>0</v>
      </c>
      <c r="BG745" s="753">
        <f t="shared" si="349"/>
        <v>0</v>
      </c>
      <c r="BH745" s="758">
        <f t="shared" si="350"/>
        <v>0</v>
      </c>
      <c r="BI745" s="753">
        <f t="shared" si="351"/>
        <v>0</v>
      </c>
      <c r="BJ745" s="753">
        <f t="shared" si="352"/>
        <v>0</v>
      </c>
      <c r="BK745" s="753">
        <f t="shared" si="353"/>
        <v>0</v>
      </c>
      <c r="BL745" s="753">
        <f t="shared" si="354"/>
        <v>0</v>
      </c>
      <c r="BM745" s="758">
        <f t="shared" si="355"/>
        <v>0</v>
      </c>
    </row>
    <row r="746" spans="32:65">
      <c r="AF746" s="1126">
        <f>((TABULADOR!$D$67)*(GLOBAL!$Y746)/2)*2</f>
        <v>0</v>
      </c>
      <c r="BD746" s="753">
        <f t="shared" si="346"/>
        <v>0</v>
      </c>
      <c r="BE746" s="753">
        <f t="shared" si="347"/>
        <v>0</v>
      </c>
      <c r="BF746" s="753">
        <f t="shared" si="348"/>
        <v>0</v>
      </c>
      <c r="BG746" s="753">
        <f t="shared" si="349"/>
        <v>0</v>
      </c>
      <c r="BH746" s="758">
        <f t="shared" si="350"/>
        <v>0</v>
      </c>
      <c r="BI746" s="753">
        <f t="shared" si="351"/>
        <v>0</v>
      </c>
      <c r="BJ746" s="753">
        <f t="shared" si="352"/>
        <v>0</v>
      </c>
      <c r="BK746" s="753">
        <f t="shared" si="353"/>
        <v>0</v>
      </c>
      <c r="BL746" s="753">
        <f t="shared" si="354"/>
        <v>0</v>
      </c>
      <c r="BM746" s="758">
        <f t="shared" si="355"/>
        <v>0</v>
      </c>
    </row>
    <row r="747" spans="32:65">
      <c r="AF747" s="1126">
        <f>((TABULADOR!$D$67)*(GLOBAL!$Y747)/2)*2</f>
        <v>0</v>
      </c>
      <c r="BD747" s="753">
        <f t="shared" si="346"/>
        <v>0</v>
      </c>
      <c r="BE747" s="753">
        <f t="shared" si="347"/>
        <v>0</v>
      </c>
      <c r="BF747" s="753">
        <f t="shared" si="348"/>
        <v>0</v>
      </c>
      <c r="BG747" s="753">
        <f t="shared" si="349"/>
        <v>0</v>
      </c>
      <c r="BH747" s="758">
        <f t="shared" si="350"/>
        <v>0</v>
      </c>
      <c r="BI747" s="753">
        <f t="shared" si="351"/>
        <v>0</v>
      </c>
      <c r="BJ747" s="753">
        <f t="shared" si="352"/>
        <v>0</v>
      </c>
      <c r="BK747" s="753">
        <f t="shared" si="353"/>
        <v>0</v>
      </c>
      <c r="BL747" s="753">
        <f t="shared" si="354"/>
        <v>0</v>
      </c>
      <c r="BM747" s="758">
        <f t="shared" si="355"/>
        <v>0</v>
      </c>
    </row>
    <row r="748" spans="32:65">
      <c r="AF748" s="1126">
        <f>((TABULADOR!$D$67)*(GLOBAL!$Y748)/2)*2</f>
        <v>0</v>
      </c>
      <c r="BD748" s="753">
        <f t="shared" si="346"/>
        <v>0</v>
      </c>
      <c r="BE748" s="753">
        <f t="shared" si="347"/>
        <v>0</v>
      </c>
      <c r="BF748" s="753">
        <f t="shared" si="348"/>
        <v>0</v>
      </c>
      <c r="BG748" s="753">
        <f t="shared" si="349"/>
        <v>0</v>
      </c>
      <c r="BH748" s="758">
        <f t="shared" si="350"/>
        <v>0</v>
      </c>
      <c r="BI748" s="753">
        <f t="shared" si="351"/>
        <v>0</v>
      </c>
      <c r="BJ748" s="753">
        <f t="shared" si="352"/>
        <v>0</v>
      </c>
      <c r="BK748" s="753">
        <f t="shared" si="353"/>
        <v>0</v>
      </c>
      <c r="BL748" s="753">
        <f t="shared" si="354"/>
        <v>0</v>
      </c>
      <c r="BM748" s="758">
        <f t="shared" si="355"/>
        <v>0</v>
      </c>
    </row>
    <row r="749" spans="32:65">
      <c r="AF749" s="1126">
        <f>((TABULADOR!$D$67)*(GLOBAL!$Y749)/2)*2</f>
        <v>0</v>
      </c>
      <c r="BD749" s="753">
        <f t="shared" si="346"/>
        <v>0</v>
      </c>
      <c r="BE749" s="753">
        <f t="shared" si="347"/>
        <v>0</v>
      </c>
      <c r="BF749" s="753">
        <f t="shared" si="348"/>
        <v>0</v>
      </c>
      <c r="BG749" s="753">
        <f t="shared" si="349"/>
        <v>0</v>
      </c>
      <c r="BH749" s="758">
        <f t="shared" si="350"/>
        <v>0</v>
      </c>
      <c r="BI749" s="753">
        <f t="shared" si="351"/>
        <v>0</v>
      </c>
      <c r="BJ749" s="753">
        <f t="shared" si="352"/>
        <v>0</v>
      </c>
      <c r="BK749" s="753">
        <f t="shared" si="353"/>
        <v>0</v>
      </c>
      <c r="BL749" s="753">
        <f t="shared" si="354"/>
        <v>0</v>
      </c>
      <c r="BM749" s="758">
        <f t="shared" si="355"/>
        <v>0</v>
      </c>
    </row>
    <row r="750" spans="32:65">
      <c r="AF750" s="1126">
        <f>((TABULADOR!$D$67)*(GLOBAL!$Y750)/2)*2</f>
        <v>0</v>
      </c>
      <c r="BD750" s="753">
        <f t="shared" si="346"/>
        <v>0</v>
      </c>
      <c r="BE750" s="753">
        <f t="shared" si="347"/>
        <v>0</v>
      </c>
      <c r="BF750" s="753">
        <f t="shared" si="348"/>
        <v>0</v>
      </c>
      <c r="BG750" s="753">
        <f t="shared" si="349"/>
        <v>0</v>
      </c>
      <c r="BH750" s="758">
        <f t="shared" si="350"/>
        <v>0</v>
      </c>
      <c r="BI750" s="753">
        <f t="shared" si="351"/>
        <v>0</v>
      </c>
      <c r="BJ750" s="753">
        <f t="shared" si="352"/>
        <v>0</v>
      </c>
      <c r="BK750" s="753">
        <f t="shared" si="353"/>
        <v>0</v>
      </c>
      <c r="BL750" s="753">
        <f t="shared" si="354"/>
        <v>0</v>
      </c>
      <c r="BM750" s="758">
        <f t="shared" si="355"/>
        <v>0</v>
      </c>
    </row>
    <row r="751" spans="32:65">
      <c r="AF751" s="1126">
        <f>((TABULADOR!$D$67)*(GLOBAL!$Y751)/2)*2</f>
        <v>0</v>
      </c>
      <c r="BD751" s="753">
        <f t="shared" ref="BD751:BD814" si="356">($AM751*$BO$5/$BO$6*$BO$7*$BO$8)</f>
        <v>0</v>
      </c>
      <c r="BE751" s="753">
        <f t="shared" ref="BE751:BE814" si="357">($AM751)*$BQ$2</f>
        <v>0</v>
      </c>
      <c r="BF751" s="753">
        <f t="shared" ref="BF751:BF814" si="358">($AM751*$BQ$5/$BQ$6*$BQ$7*$BQ$8)</f>
        <v>0</v>
      </c>
      <c r="BG751" s="753">
        <f t="shared" ref="BG751:BG814" si="359">$AM751*$BS$2</f>
        <v>0</v>
      </c>
      <c r="BH751" s="758">
        <f t="shared" ref="BH751:BH814" si="360">SUM(BD751:BF751)</f>
        <v>0</v>
      </c>
      <c r="BI751" s="753">
        <f t="shared" ref="BI751:BI814" si="361">$BD751*$BP$2/$BO$2</f>
        <v>0</v>
      </c>
      <c r="BJ751" s="753">
        <f t="shared" ref="BJ751:BJ814" si="362">($AM751)*$BR$2</f>
        <v>0</v>
      </c>
      <c r="BK751" s="753">
        <f t="shared" ref="BK751:BK814" si="363">$BF751*$BT$2/$BU$2</f>
        <v>0</v>
      </c>
      <c r="BL751" s="753">
        <f t="shared" ref="BL751:BL814" si="364">$AM751*$BS$2</f>
        <v>0</v>
      </c>
      <c r="BM751" s="758">
        <f t="shared" ref="BM751:BM814" si="365">SUM(BI751:BL751)+BG751</f>
        <v>0</v>
      </c>
    </row>
    <row r="752" spans="32:65">
      <c r="AF752" s="1126">
        <f>((TABULADOR!$D$67)*(GLOBAL!$Y752)/2)*2</f>
        <v>0</v>
      </c>
      <c r="BD752" s="753">
        <f t="shared" si="356"/>
        <v>0</v>
      </c>
      <c r="BE752" s="753">
        <f t="shared" si="357"/>
        <v>0</v>
      </c>
      <c r="BF752" s="753">
        <f t="shared" si="358"/>
        <v>0</v>
      </c>
      <c r="BG752" s="753">
        <f t="shared" si="359"/>
        <v>0</v>
      </c>
      <c r="BH752" s="758">
        <f t="shared" si="360"/>
        <v>0</v>
      </c>
      <c r="BI752" s="753">
        <f t="shared" si="361"/>
        <v>0</v>
      </c>
      <c r="BJ752" s="753">
        <f t="shared" si="362"/>
        <v>0</v>
      </c>
      <c r="BK752" s="753">
        <f t="shared" si="363"/>
        <v>0</v>
      </c>
      <c r="BL752" s="753">
        <f t="shared" si="364"/>
        <v>0</v>
      </c>
      <c r="BM752" s="758">
        <f t="shared" si="365"/>
        <v>0</v>
      </c>
    </row>
    <row r="753" spans="32:65">
      <c r="AF753" s="1126">
        <f>((TABULADOR!$D$67)*(GLOBAL!$Y753)/2)*2</f>
        <v>0</v>
      </c>
      <c r="BD753" s="753">
        <f t="shared" si="356"/>
        <v>0</v>
      </c>
      <c r="BE753" s="753">
        <f t="shared" si="357"/>
        <v>0</v>
      </c>
      <c r="BF753" s="753">
        <f t="shared" si="358"/>
        <v>0</v>
      </c>
      <c r="BG753" s="753">
        <f t="shared" si="359"/>
        <v>0</v>
      </c>
      <c r="BH753" s="758">
        <f t="shared" si="360"/>
        <v>0</v>
      </c>
      <c r="BI753" s="753">
        <f t="shared" si="361"/>
        <v>0</v>
      </c>
      <c r="BJ753" s="753">
        <f t="shared" si="362"/>
        <v>0</v>
      </c>
      <c r="BK753" s="753">
        <f t="shared" si="363"/>
        <v>0</v>
      </c>
      <c r="BL753" s="753">
        <f t="shared" si="364"/>
        <v>0</v>
      </c>
      <c r="BM753" s="758">
        <f t="shared" si="365"/>
        <v>0</v>
      </c>
    </row>
    <row r="754" spans="32:65">
      <c r="AF754" s="1126">
        <f>((TABULADOR!$D$67)*(GLOBAL!$Y754)/2)*2</f>
        <v>0</v>
      </c>
      <c r="BD754" s="753">
        <f t="shared" si="356"/>
        <v>0</v>
      </c>
      <c r="BE754" s="753">
        <f t="shared" si="357"/>
        <v>0</v>
      </c>
      <c r="BF754" s="753">
        <f t="shared" si="358"/>
        <v>0</v>
      </c>
      <c r="BG754" s="753">
        <f t="shared" si="359"/>
        <v>0</v>
      </c>
      <c r="BH754" s="758">
        <f t="shared" si="360"/>
        <v>0</v>
      </c>
      <c r="BI754" s="753">
        <f t="shared" si="361"/>
        <v>0</v>
      </c>
      <c r="BJ754" s="753">
        <f t="shared" si="362"/>
        <v>0</v>
      </c>
      <c r="BK754" s="753">
        <f t="shared" si="363"/>
        <v>0</v>
      </c>
      <c r="BL754" s="753">
        <f t="shared" si="364"/>
        <v>0</v>
      </c>
      <c r="BM754" s="758">
        <f t="shared" si="365"/>
        <v>0</v>
      </c>
    </row>
    <row r="755" spans="32:65">
      <c r="AF755" s="1126">
        <f>((TABULADOR!$D$67)*(GLOBAL!$Y755)/2)*2</f>
        <v>0</v>
      </c>
      <c r="BD755" s="753">
        <f t="shared" si="356"/>
        <v>0</v>
      </c>
      <c r="BE755" s="753">
        <f t="shared" si="357"/>
        <v>0</v>
      </c>
      <c r="BF755" s="753">
        <f t="shared" si="358"/>
        <v>0</v>
      </c>
      <c r="BG755" s="753">
        <f t="shared" si="359"/>
        <v>0</v>
      </c>
      <c r="BH755" s="758">
        <f t="shared" si="360"/>
        <v>0</v>
      </c>
      <c r="BI755" s="753">
        <f t="shared" si="361"/>
        <v>0</v>
      </c>
      <c r="BJ755" s="753">
        <f t="shared" si="362"/>
        <v>0</v>
      </c>
      <c r="BK755" s="753">
        <f t="shared" si="363"/>
        <v>0</v>
      </c>
      <c r="BL755" s="753">
        <f t="shared" si="364"/>
        <v>0</v>
      </c>
      <c r="BM755" s="758">
        <f t="shared" si="365"/>
        <v>0</v>
      </c>
    </row>
    <row r="756" spans="32:65">
      <c r="AF756" s="1126">
        <f>((TABULADOR!$D$67)*(GLOBAL!$Y756)/2)*2</f>
        <v>0</v>
      </c>
      <c r="BD756" s="753">
        <f t="shared" si="356"/>
        <v>0</v>
      </c>
      <c r="BE756" s="753">
        <f t="shared" si="357"/>
        <v>0</v>
      </c>
      <c r="BF756" s="753">
        <f t="shared" si="358"/>
        <v>0</v>
      </c>
      <c r="BG756" s="753">
        <f t="shared" si="359"/>
        <v>0</v>
      </c>
      <c r="BH756" s="758">
        <f t="shared" si="360"/>
        <v>0</v>
      </c>
      <c r="BI756" s="753">
        <f t="shared" si="361"/>
        <v>0</v>
      </c>
      <c r="BJ756" s="753">
        <f t="shared" si="362"/>
        <v>0</v>
      </c>
      <c r="BK756" s="753">
        <f t="shared" si="363"/>
        <v>0</v>
      </c>
      <c r="BL756" s="753">
        <f t="shared" si="364"/>
        <v>0</v>
      </c>
      <c r="BM756" s="758">
        <f t="shared" si="365"/>
        <v>0</v>
      </c>
    </row>
    <row r="757" spans="32:65">
      <c r="AF757" s="1126">
        <f>((TABULADOR!$D$67)*(GLOBAL!$Y757)/2)*2</f>
        <v>0</v>
      </c>
      <c r="BD757" s="753">
        <f t="shared" si="356"/>
        <v>0</v>
      </c>
      <c r="BE757" s="753">
        <f t="shared" si="357"/>
        <v>0</v>
      </c>
      <c r="BF757" s="753">
        <f t="shared" si="358"/>
        <v>0</v>
      </c>
      <c r="BG757" s="753">
        <f t="shared" si="359"/>
        <v>0</v>
      </c>
      <c r="BH757" s="758">
        <f t="shared" si="360"/>
        <v>0</v>
      </c>
      <c r="BI757" s="753">
        <f t="shared" si="361"/>
        <v>0</v>
      </c>
      <c r="BJ757" s="753">
        <f t="shared" si="362"/>
        <v>0</v>
      </c>
      <c r="BK757" s="753">
        <f t="shared" si="363"/>
        <v>0</v>
      </c>
      <c r="BL757" s="753">
        <f t="shared" si="364"/>
        <v>0</v>
      </c>
      <c r="BM757" s="758">
        <f t="shared" si="365"/>
        <v>0</v>
      </c>
    </row>
    <row r="758" spans="32:65">
      <c r="AF758" s="1126">
        <f>((TABULADOR!$D$67)*(GLOBAL!$Y758)/2)*2</f>
        <v>0</v>
      </c>
      <c r="BD758" s="753">
        <f t="shared" si="356"/>
        <v>0</v>
      </c>
      <c r="BE758" s="753">
        <f t="shared" si="357"/>
        <v>0</v>
      </c>
      <c r="BF758" s="753">
        <f t="shared" si="358"/>
        <v>0</v>
      </c>
      <c r="BG758" s="753">
        <f t="shared" si="359"/>
        <v>0</v>
      </c>
      <c r="BH758" s="758">
        <f t="shared" si="360"/>
        <v>0</v>
      </c>
      <c r="BI758" s="753">
        <f t="shared" si="361"/>
        <v>0</v>
      </c>
      <c r="BJ758" s="753">
        <f t="shared" si="362"/>
        <v>0</v>
      </c>
      <c r="BK758" s="753">
        <f t="shared" si="363"/>
        <v>0</v>
      </c>
      <c r="BL758" s="753">
        <f t="shared" si="364"/>
        <v>0</v>
      </c>
      <c r="BM758" s="758">
        <f t="shared" si="365"/>
        <v>0</v>
      </c>
    </row>
    <row r="759" spans="32:65">
      <c r="AF759" s="1126">
        <f>((TABULADOR!$D$67)*(GLOBAL!$Y759)/2)*2</f>
        <v>0</v>
      </c>
      <c r="BD759" s="753">
        <f t="shared" si="356"/>
        <v>0</v>
      </c>
      <c r="BE759" s="753">
        <f t="shared" si="357"/>
        <v>0</v>
      </c>
      <c r="BF759" s="753">
        <f t="shared" si="358"/>
        <v>0</v>
      </c>
      <c r="BG759" s="753">
        <f t="shared" si="359"/>
        <v>0</v>
      </c>
      <c r="BH759" s="758">
        <f t="shared" si="360"/>
        <v>0</v>
      </c>
      <c r="BI759" s="753">
        <f t="shared" si="361"/>
        <v>0</v>
      </c>
      <c r="BJ759" s="753">
        <f t="shared" si="362"/>
        <v>0</v>
      </c>
      <c r="BK759" s="753">
        <f t="shared" si="363"/>
        <v>0</v>
      </c>
      <c r="BL759" s="753">
        <f t="shared" si="364"/>
        <v>0</v>
      </c>
      <c r="BM759" s="758">
        <f t="shared" si="365"/>
        <v>0</v>
      </c>
    </row>
    <row r="760" spans="32:65">
      <c r="AF760" s="1126">
        <f>((TABULADOR!$D$67)*(GLOBAL!$Y760)/2)*2</f>
        <v>0</v>
      </c>
      <c r="BD760" s="753">
        <f t="shared" si="356"/>
        <v>0</v>
      </c>
      <c r="BE760" s="753">
        <f t="shared" si="357"/>
        <v>0</v>
      </c>
      <c r="BF760" s="753">
        <f t="shared" si="358"/>
        <v>0</v>
      </c>
      <c r="BG760" s="753">
        <f t="shared" si="359"/>
        <v>0</v>
      </c>
      <c r="BH760" s="758">
        <f t="shared" si="360"/>
        <v>0</v>
      </c>
      <c r="BI760" s="753">
        <f t="shared" si="361"/>
        <v>0</v>
      </c>
      <c r="BJ760" s="753">
        <f t="shared" si="362"/>
        <v>0</v>
      </c>
      <c r="BK760" s="753">
        <f t="shared" si="363"/>
        <v>0</v>
      </c>
      <c r="BL760" s="753">
        <f t="shared" si="364"/>
        <v>0</v>
      </c>
      <c r="BM760" s="758">
        <f t="shared" si="365"/>
        <v>0</v>
      </c>
    </row>
    <row r="761" spans="32:65">
      <c r="AF761" s="1126">
        <f>((TABULADOR!$D$67)*(GLOBAL!$Y761)/2)*2</f>
        <v>0</v>
      </c>
      <c r="BD761" s="753">
        <f t="shared" si="356"/>
        <v>0</v>
      </c>
      <c r="BE761" s="753">
        <f t="shared" si="357"/>
        <v>0</v>
      </c>
      <c r="BF761" s="753">
        <f t="shared" si="358"/>
        <v>0</v>
      </c>
      <c r="BG761" s="753">
        <f t="shared" si="359"/>
        <v>0</v>
      </c>
      <c r="BH761" s="758">
        <f t="shared" si="360"/>
        <v>0</v>
      </c>
      <c r="BI761" s="753">
        <f t="shared" si="361"/>
        <v>0</v>
      </c>
      <c r="BJ761" s="753">
        <f t="shared" si="362"/>
        <v>0</v>
      </c>
      <c r="BK761" s="753">
        <f t="shared" si="363"/>
        <v>0</v>
      </c>
      <c r="BL761" s="753">
        <f t="shared" si="364"/>
        <v>0</v>
      </c>
      <c r="BM761" s="758">
        <f t="shared" si="365"/>
        <v>0</v>
      </c>
    </row>
    <row r="762" spans="32:65">
      <c r="AF762" s="1126">
        <f>((TABULADOR!$D$67)*(GLOBAL!$Y762)/2)*2</f>
        <v>0</v>
      </c>
      <c r="BD762" s="753">
        <f t="shared" si="356"/>
        <v>0</v>
      </c>
      <c r="BE762" s="753">
        <f t="shared" si="357"/>
        <v>0</v>
      </c>
      <c r="BF762" s="753">
        <f t="shared" si="358"/>
        <v>0</v>
      </c>
      <c r="BG762" s="753">
        <f t="shared" si="359"/>
        <v>0</v>
      </c>
      <c r="BH762" s="758">
        <f t="shared" si="360"/>
        <v>0</v>
      </c>
      <c r="BI762" s="753">
        <f t="shared" si="361"/>
        <v>0</v>
      </c>
      <c r="BJ762" s="753">
        <f t="shared" si="362"/>
        <v>0</v>
      </c>
      <c r="BK762" s="753">
        <f t="shared" si="363"/>
        <v>0</v>
      </c>
      <c r="BL762" s="753">
        <f t="shared" si="364"/>
        <v>0</v>
      </c>
      <c r="BM762" s="758">
        <f t="shared" si="365"/>
        <v>0</v>
      </c>
    </row>
    <row r="763" spans="32:65">
      <c r="AF763" s="1126">
        <f>((TABULADOR!$D$67)*(GLOBAL!$Y763)/2)*2</f>
        <v>0</v>
      </c>
      <c r="BD763" s="753">
        <f t="shared" si="356"/>
        <v>0</v>
      </c>
      <c r="BE763" s="753">
        <f t="shared" si="357"/>
        <v>0</v>
      </c>
      <c r="BF763" s="753">
        <f t="shared" si="358"/>
        <v>0</v>
      </c>
      <c r="BG763" s="753">
        <f t="shared" si="359"/>
        <v>0</v>
      </c>
      <c r="BH763" s="758">
        <f t="shared" si="360"/>
        <v>0</v>
      </c>
      <c r="BI763" s="753">
        <f t="shared" si="361"/>
        <v>0</v>
      </c>
      <c r="BJ763" s="753">
        <f t="shared" si="362"/>
        <v>0</v>
      </c>
      <c r="BK763" s="753">
        <f t="shared" si="363"/>
        <v>0</v>
      </c>
      <c r="BL763" s="753">
        <f t="shared" si="364"/>
        <v>0</v>
      </c>
      <c r="BM763" s="758">
        <f t="shared" si="365"/>
        <v>0</v>
      </c>
    </row>
    <row r="764" spans="32:65">
      <c r="AF764" s="1126">
        <f>((TABULADOR!$D$67)*(GLOBAL!$Y764)/2)*2</f>
        <v>0</v>
      </c>
      <c r="BD764" s="753">
        <f t="shared" si="356"/>
        <v>0</v>
      </c>
      <c r="BE764" s="753">
        <f t="shared" si="357"/>
        <v>0</v>
      </c>
      <c r="BF764" s="753">
        <f t="shared" si="358"/>
        <v>0</v>
      </c>
      <c r="BG764" s="753">
        <f t="shared" si="359"/>
        <v>0</v>
      </c>
      <c r="BH764" s="758">
        <f t="shared" si="360"/>
        <v>0</v>
      </c>
      <c r="BI764" s="753">
        <f t="shared" si="361"/>
        <v>0</v>
      </c>
      <c r="BJ764" s="753">
        <f t="shared" si="362"/>
        <v>0</v>
      </c>
      <c r="BK764" s="753">
        <f t="shared" si="363"/>
        <v>0</v>
      </c>
      <c r="BL764" s="753">
        <f t="shared" si="364"/>
        <v>0</v>
      </c>
      <c r="BM764" s="758">
        <f t="shared" si="365"/>
        <v>0</v>
      </c>
    </row>
    <row r="765" spans="32:65">
      <c r="AF765" s="1126">
        <f>((TABULADOR!$D$67)*(GLOBAL!$Y765)/2)*2</f>
        <v>0</v>
      </c>
      <c r="BD765" s="753">
        <f t="shared" si="356"/>
        <v>0</v>
      </c>
      <c r="BE765" s="753">
        <f t="shared" si="357"/>
        <v>0</v>
      </c>
      <c r="BF765" s="753">
        <f t="shared" si="358"/>
        <v>0</v>
      </c>
      <c r="BG765" s="753">
        <f t="shared" si="359"/>
        <v>0</v>
      </c>
      <c r="BH765" s="758">
        <f t="shared" si="360"/>
        <v>0</v>
      </c>
      <c r="BI765" s="753">
        <f t="shared" si="361"/>
        <v>0</v>
      </c>
      <c r="BJ765" s="753">
        <f t="shared" si="362"/>
        <v>0</v>
      </c>
      <c r="BK765" s="753">
        <f t="shared" si="363"/>
        <v>0</v>
      </c>
      <c r="BL765" s="753">
        <f t="shared" si="364"/>
        <v>0</v>
      </c>
      <c r="BM765" s="758">
        <f t="shared" si="365"/>
        <v>0</v>
      </c>
    </row>
    <row r="766" spans="32:65">
      <c r="AF766" s="1126">
        <f>((TABULADOR!$D$67)*(GLOBAL!$Y766)/2)*2</f>
        <v>0</v>
      </c>
      <c r="BD766" s="753">
        <f t="shared" si="356"/>
        <v>0</v>
      </c>
      <c r="BE766" s="753">
        <f t="shared" si="357"/>
        <v>0</v>
      </c>
      <c r="BF766" s="753">
        <f t="shared" si="358"/>
        <v>0</v>
      </c>
      <c r="BG766" s="753">
        <f t="shared" si="359"/>
        <v>0</v>
      </c>
      <c r="BH766" s="758">
        <f t="shared" si="360"/>
        <v>0</v>
      </c>
      <c r="BI766" s="753">
        <f t="shared" si="361"/>
        <v>0</v>
      </c>
      <c r="BJ766" s="753">
        <f t="shared" si="362"/>
        <v>0</v>
      </c>
      <c r="BK766" s="753">
        <f t="shared" si="363"/>
        <v>0</v>
      </c>
      <c r="BL766" s="753">
        <f t="shared" si="364"/>
        <v>0</v>
      </c>
      <c r="BM766" s="758">
        <f t="shared" si="365"/>
        <v>0</v>
      </c>
    </row>
    <row r="767" spans="32:65">
      <c r="AF767" s="1126">
        <f>((TABULADOR!$D$67)*(GLOBAL!$Y767)/2)*2</f>
        <v>0</v>
      </c>
      <c r="BD767" s="753">
        <f t="shared" si="356"/>
        <v>0</v>
      </c>
      <c r="BE767" s="753">
        <f t="shared" si="357"/>
        <v>0</v>
      </c>
      <c r="BF767" s="753">
        <f t="shared" si="358"/>
        <v>0</v>
      </c>
      <c r="BG767" s="753">
        <f t="shared" si="359"/>
        <v>0</v>
      </c>
      <c r="BH767" s="758">
        <f t="shared" si="360"/>
        <v>0</v>
      </c>
      <c r="BI767" s="753">
        <f t="shared" si="361"/>
        <v>0</v>
      </c>
      <c r="BJ767" s="753">
        <f t="shared" si="362"/>
        <v>0</v>
      </c>
      <c r="BK767" s="753">
        <f t="shared" si="363"/>
        <v>0</v>
      </c>
      <c r="BL767" s="753">
        <f t="shared" si="364"/>
        <v>0</v>
      </c>
      <c r="BM767" s="758">
        <f t="shared" si="365"/>
        <v>0</v>
      </c>
    </row>
    <row r="768" spans="32:65">
      <c r="AF768" s="1126">
        <f>((TABULADOR!$D$67)*(GLOBAL!$Y768)/2)*2</f>
        <v>0</v>
      </c>
      <c r="BD768" s="753">
        <f t="shared" si="356"/>
        <v>0</v>
      </c>
      <c r="BE768" s="753">
        <f t="shared" si="357"/>
        <v>0</v>
      </c>
      <c r="BF768" s="753">
        <f t="shared" si="358"/>
        <v>0</v>
      </c>
      <c r="BG768" s="753">
        <f t="shared" si="359"/>
        <v>0</v>
      </c>
      <c r="BH768" s="758">
        <f t="shared" si="360"/>
        <v>0</v>
      </c>
      <c r="BI768" s="753">
        <f t="shared" si="361"/>
        <v>0</v>
      </c>
      <c r="BJ768" s="753">
        <f t="shared" si="362"/>
        <v>0</v>
      </c>
      <c r="BK768" s="753">
        <f t="shared" si="363"/>
        <v>0</v>
      </c>
      <c r="BL768" s="753">
        <f t="shared" si="364"/>
        <v>0</v>
      </c>
      <c r="BM768" s="758">
        <f t="shared" si="365"/>
        <v>0</v>
      </c>
    </row>
    <row r="769" spans="32:65">
      <c r="AF769" s="1126">
        <f>((TABULADOR!$D$67)*(GLOBAL!$Y769)/2)*2</f>
        <v>0</v>
      </c>
      <c r="BD769" s="753">
        <f t="shared" si="356"/>
        <v>0</v>
      </c>
      <c r="BE769" s="753">
        <f t="shared" si="357"/>
        <v>0</v>
      </c>
      <c r="BF769" s="753">
        <f t="shared" si="358"/>
        <v>0</v>
      </c>
      <c r="BG769" s="753">
        <f t="shared" si="359"/>
        <v>0</v>
      </c>
      <c r="BH769" s="758">
        <f t="shared" si="360"/>
        <v>0</v>
      </c>
      <c r="BI769" s="753">
        <f t="shared" si="361"/>
        <v>0</v>
      </c>
      <c r="BJ769" s="753">
        <f t="shared" si="362"/>
        <v>0</v>
      </c>
      <c r="BK769" s="753">
        <f t="shared" si="363"/>
        <v>0</v>
      </c>
      <c r="BL769" s="753">
        <f t="shared" si="364"/>
        <v>0</v>
      </c>
      <c r="BM769" s="758">
        <f t="shared" si="365"/>
        <v>0</v>
      </c>
    </row>
    <row r="770" spans="32:65">
      <c r="AF770" s="1126">
        <f>((TABULADOR!$D$67)*(GLOBAL!$Y770)/2)*2</f>
        <v>0</v>
      </c>
      <c r="BD770" s="753">
        <f t="shared" si="356"/>
        <v>0</v>
      </c>
      <c r="BE770" s="753">
        <f t="shared" si="357"/>
        <v>0</v>
      </c>
      <c r="BF770" s="753">
        <f t="shared" si="358"/>
        <v>0</v>
      </c>
      <c r="BG770" s="753">
        <f t="shared" si="359"/>
        <v>0</v>
      </c>
      <c r="BH770" s="758">
        <f t="shared" si="360"/>
        <v>0</v>
      </c>
      <c r="BI770" s="753">
        <f t="shared" si="361"/>
        <v>0</v>
      </c>
      <c r="BJ770" s="753">
        <f t="shared" si="362"/>
        <v>0</v>
      </c>
      <c r="BK770" s="753">
        <f t="shared" si="363"/>
        <v>0</v>
      </c>
      <c r="BL770" s="753">
        <f t="shared" si="364"/>
        <v>0</v>
      </c>
      <c r="BM770" s="758">
        <f t="shared" si="365"/>
        <v>0</v>
      </c>
    </row>
    <row r="771" spans="32:65">
      <c r="AF771" s="1126">
        <f>((TABULADOR!$D$67)*(GLOBAL!$Y771)/2)*2</f>
        <v>0</v>
      </c>
      <c r="BD771" s="753">
        <f t="shared" si="356"/>
        <v>0</v>
      </c>
      <c r="BE771" s="753">
        <f t="shared" si="357"/>
        <v>0</v>
      </c>
      <c r="BF771" s="753">
        <f t="shared" si="358"/>
        <v>0</v>
      </c>
      <c r="BG771" s="753">
        <f t="shared" si="359"/>
        <v>0</v>
      </c>
      <c r="BH771" s="758">
        <f t="shared" si="360"/>
        <v>0</v>
      </c>
      <c r="BI771" s="753">
        <f t="shared" si="361"/>
        <v>0</v>
      </c>
      <c r="BJ771" s="753">
        <f t="shared" si="362"/>
        <v>0</v>
      </c>
      <c r="BK771" s="753">
        <f t="shared" si="363"/>
        <v>0</v>
      </c>
      <c r="BL771" s="753">
        <f t="shared" si="364"/>
        <v>0</v>
      </c>
      <c r="BM771" s="758">
        <f t="shared" si="365"/>
        <v>0</v>
      </c>
    </row>
    <row r="772" spans="32:65">
      <c r="AF772" s="1126">
        <f>((TABULADOR!$D$67)*(GLOBAL!$Y772)/2)*2</f>
        <v>0</v>
      </c>
      <c r="BD772" s="753">
        <f t="shared" si="356"/>
        <v>0</v>
      </c>
      <c r="BE772" s="753">
        <f t="shared" si="357"/>
        <v>0</v>
      </c>
      <c r="BF772" s="753">
        <f t="shared" si="358"/>
        <v>0</v>
      </c>
      <c r="BG772" s="753">
        <f t="shared" si="359"/>
        <v>0</v>
      </c>
      <c r="BH772" s="758">
        <f t="shared" si="360"/>
        <v>0</v>
      </c>
      <c r="BI772" s="753">
        <f t="shared" si="361"/>
        <v>0</v>
      </c>
      <c r="BJ772" s="753">
        <f t="shared" si="362"/>
        <v>0</v>
      </c>
      <c r="BK772" s="753">
        <f t="shared" si="363"/>
        <v>0</v>
      </c>
      <c r="BL772" s="753">
        <f t="shared" si="364"/>
        <v>0</v>
      </c>
      <c r="BM772" s="758">
        <f t="shared" si="365"/>
        <v>0</v>
      </c>
    </row>
    <row r="773" spans="32:65">
      <c r="AF773" s="1126">
        <f>((TABULADOR!$D$67)*(GLOBAL!$Y773)/2)*2</f>
        <v>0</v>
      </c>
      <c r="BD773" s="753">
        <f t="shared" si="356"/>
        <v>0</v>
      </c>
      <c r="BE773" s="753">
        <f t="shared" si="357"/>
        <v>0</v>
      </c>
      <c r="BF773" s="753">
        <f t="shared" si="358"/>
        <v>0</v>
      </c>
      <c r="BG773" s="753">
        <f t="shared" si="359"/>
        <v>0</v>
      </c>
      <c r="BH773" s="758">
        <f t="shared" si="360"/>
        <v>0</v>
      </c>
      <c r="BI773" s="753">
        <f t="shared" si="361"/>
        <v>0</v>
      </c>
      <c r="BJ773" s="753">
        <f t="shared" si="362"/>
        <v>0</v>
      </c>
      <c r="BK773" s="753">
        <f t="shared" si="363"/>
        <v>0</v>
      </c>
      <c r="BL773" s="753">
        <f t="shared" si="364"/>
        <v>0</v>
      </c>
      <c r="BM773" s="758">
        <f t="shared" si="365"/>
        <v>0</v>
      </c>
    </row>
    <row r="774" spans="32:65">
      <c r="AF774" s="1126">
        <f>((TABULADOR!$D$67)*(GLOBAL!$Y774)/2)*2</f>
        <v>0</v>
      </c>
      <c r="BD774" s="753">
        <f t="shared" si="356"/>
        <v>0</v>
      </c>
      <c r="BE774" s="753">
        <f t="shared" si="357"/>
        <v>0</v>
      </c>
      <c r="BF774" s="753">
        <f t="shared" si="358"/>
        <v>0</v>
      </c>
      <c r="BG774" s="753">
        <f t="shared" si="359"/>
        <v>0</v>
      </c>
      <c r="BH774" s="758">
        <f t="shared" si="360"/>
        <v>0</v>
      </c>
      <c r="BI774" s="753">
        <f t="shared" si="361"/>
        <v>0</v>
      </c>
      <c r="BJ774" s="753">
        <f t="shared" si="362"/>
        <v>0</v>
      </c>
      <c r="BK774" s="753">
        <f t="shared" si="363"/>
        <v>0</v>
      </c>
      <c r="BL774" s="753">
        <f t="shared" si="364"/>
        <v>0</v>
      </c>
      <c r="BM774" s="758">
        <f t="shared" si="365"/>
        <v>0</v>
      </c>
    </row>
    <row r="775" spans="32:65">
      <c r="AF775" s="1126">
        <f>((TABULADOR!$D$67)*(GLOBAL!$Y775)/2)*2</f>
        <v>0</v>
      </c>
      <c r="BD775" s="753">
        <f t="shared" si="356"/>
        <v>0</v>
      </c>
      <c r="BE775" s="753">
        <f t="shared" si="357"/>
        <v>0</v>
      </c>
      <c r="BF775" s="753">
        <f t="shared" si="358"/>
        <v>0</v>
      </c>
      <c r="BG775" s="753">
        <f t="shared" si="359"/>
        <v>0</v>
      </c>
      <c r="BH775" s="758">
        <f t="shared" si="360"/>
        <v>0</v>
      </c>
      <c r="BI775" s="753">
        <f t="shared" si="361"/>
        <v>0</v>
      </c>
      <c r="BJ775" s="753">
        <f t="shared" si="362"/>
        <v>0</v>
      </c>
      <c r="BK775" s="753">
        <f t="shared" si="363"/>
        <v>0</v>
      </c>
      <c r="BL775" s="753">
        <f t="shared" si="364"/>
        <v>0</v>
      </c>
      <c r="BM775" s="758">
        <f t="shared" si="365"/>
        <v>0</v>
      </c>
    </row>
    <row r="776" spans="32:65">
      <c r="AF776" s="1126">
        <f>((TABULADOR!$D$67)*(GLOBAL!$Y776)/2)*2</f>
        <v>0</v>
      </c>
      <c r="BD776" s="753">
        <f t="shared" si="356"/>
        <v>0</v>
      </c>
      <c r="BE776" s="753">
        <f t="shared" si="357"/>
        <v>0</v>
      </c>
      <c r="BF776" s="753">
        <f t="shared" si="358"/>
        <v>0</v>
      </c>
      <c r="BG776" s="753">
        <f t="shared" si="359"/>
        <v>0</v>
      </c>
      <c r="BH776" s="758">
        <f t="shared" si="360"/>
        <v>0</v>
      </c>
      <c r="BI776" s="753">
        <f t="shared" si="361"/>
        <v>0</v>
      </c>
      <c r="BJ776" s="753">
        <f t="shared" si="362"/>
        <v>0</v>
      </c>
      <c r="BK776" s="753">
        <f t="shared" si="363"/>
        <v>0</v>
      </c>
      <c r="BL776" s="753">
        <f t="shared" si="364"/>
        <v>0</v>
      </c>
      <c r="BM776" s="758">
        <f t="shared" si="365"/>
        <v>0</v>
      </c>
    </row>
    <row r="777" spans="32:65">
      <c r="AF777" s="1126">
        <f>((TABULADOR!$D$67)*(GLOBAL!$Y777)/2)*2</f>
        <v>0</v>
      </c>
      <c r="BD777" s="753">
        <f t="shared" si="356"/>
        <v>0</v>
      </c>
      <c r="BE777" s="753">
        <f t="shared" si="357"/>
        <v>0</v>
      </c>
      <c r="BF777" s="753">
        <f t="shared" si="358"/>
        <v>0</v>
      </c>
      <c r="BG777" s="753">
        <f t="shared" si="359"/>
        <v>0</v>
      </c>
      <c r="BH777" s="758">
        <f t="shared" si="360"/>
        <v>0</v>
      </c>
      <c r="BI777" s="753">
        <f t="shared" si="361"/>
        <v>0</v>
      </c>
      <c r="BJ777" s="753">
        <f t="shared" si="362"/>
        <v>0</v>
      </c>
      <c r="BK777" s="753">
        <f t="shared" si="363"/>
        <v>0</v>
      </c>
      <c r="BL777" s="753">
        <f t="shared" si="364"/>
        <v>0</v>
      </c>
      <c r="BM777" s="758">
        <f t="shared" si="365"/>
        <v>0</v>
      </c>
    </row>
    <row r="778" spans="32:65">
      <c r="AF778" s="1126">
        <f>((TABULADOR!$D$67)*(GLOBAL!$Y778)/2)*2</f>
        <v>0</v>
      </c>
      <c r="BD778" s="753">
        <f t="shared" si="356"/>
        <v>0</v>
      </c>
      <c r="BE778" s="753">
        <f t="shared" si="357"/>
        <v>0</v>
      </c>
      <c r="BF778" s="753">
        <f t="shared" si="358"/>
        <v>0</v>
      </c>
      <c r="BG778" s="753">
        <f t="shared" si="359"/>
        <v>0</v>
      </c>
      <c r="BH778" s="758">
        <f t="shared" si="360"/>
        <v>0</v>
      </c>
      <c r="BI778" s="753">
        <f t="shared" si="361"/>
        <v>0</v>
      </c>
      <c r="BJ778" s="753">
        <f t="shared" si="362"/>
        <v>0</v>
      </c>
      <c r="BK778" s="753">
        <f t="shared" si="363"/>
        <v>0</v>
      </c>
      <c r="BL778" s="753">
        <f t="shared" si="364"/>
        <v>0</v>
      </c>
      <c r="BM778" s="758">
        <f t="shared" si="365"/>
        <v>0</v>
      </c>
    </row>
    <row r="779" spans="32:65">
      <c r="AF779" s="1126">
        <f>((TABULADOR!$D$67)*(GLOBAL!$Y779)/2)*2</f>
        <v>0</v>
      </c>
      <c r="BD779" s="753">
        <f t="shared" si="356"/>
        <v>0</v>
      </c>
      <c r="BE779" s="753">
        <f t="shared" si="357"/>
        <v>0</v>
      </c>
      <c r="BF779" s="753">
        <f t="shared" si="358"/>
        <v>0</v>
      </c>
      <c r="BG779" s="753">
        <f t="shared" si="359"/>
        <v>0</v>
      </c>
      <c r="BH779" s="758">
        <f t="shared" si="360"/>
        <v>0</v>
      </c>
      <c r="BI779" s="753">
        <f t="shared" si="361"/>
        <v>0</v>
      </c>
      <c r="BJ779" s="753">
        <f t="shared" si="362"/>
        <v>0</v>
      </c>
      <c r="BK779" s="753">
        <f t="shared" si="363"/>
        <v>0</v>
      </c>
      <c r="BL779" s="753">
        <f t="shared" si="364"/>
        <v>0</v>
      </c>
      <c r="BM779" s="758">
        <f t="shared" si="365"/>
        <v>0</v>
      </c>
    </row>
    <row r="780" spans="32:65">
      <c r="AF780" s="1126">
        <f>((TABULADOR!$D$67)*(GLOBAL!$Y780)/2)*2</f>
        <v>0</v>
      </c>
      <c r="BD780" s="753">
        <f t="shared" si="356"/>
        <v>0</v>
      </c>
      <c r="BE780" s="753">
        <f t="shared" si="357"/>
        <v>0</v>
      </c>
      <c r="BF780" s="753">
        <f t="shared" si="358"/>
        <v>0</v>
      </c>
      <c r="BG780" s="753">
        <f t="shared" si="359"/>
        <v>0</v>
      </c>
      <c r="BH780" s="758">
        <f t="shared" si="360"/>
        <v>0</v>
      </c>
      <c r="BI780" s="753">
        <f t="shared" si="361"/>
        <v>0</v>
      </c>
      <c r="BJ780" s="753">
        <f t="shared" si="362"/>
        <v>0</v>
      </c>
      <c r="BK780" s="753">
        <f t="shared" si="363"/>
        <v>0</v>
      </c>
      <c r="BL780" s="753">
        <f t="shared" si="364"/>
        <v>0</v>
      </c>
      <c r="BM780" s="758">
        <f t="shared" si="365"/>
        <v>0</v>
      </c>
    </row>
    <row r="781" spans="32:65">
      <c r="AF781" s="1126">
        <f>((TABULADOR!$D$67)*(GLOBAL!$Y781)/2)*2</f>
        <v>0</v>
      </c>
      <c r="BD781" s="753">
        <f t="shared" si="356"/>
        <v>0</v>
      </c>
      <c r="BE781" s="753">
        <f t="shared" si="357"/>
        <v>0</v>
      </c>
      <c r="BF781" s="753">
        <f t="shared" si="358"/>
        <v>0</v>
      </c>
      <c r="BG781" s="753">
        <f t="shared" si="359"/>
        <v>0</v>
      </c>
      <c r="BH781" s="758">
        <f t="shared" si="360"/>
        <v>0</v>
      </c>
      <c r="BI781" s="753">
        <f t="shared" si="361"/>
        <v>0</v>
      </c>
      <c r="BJ781" s="753">
        <f t="shared" si="362"/>
        <v>0</v>
      </c>
      <c r="BK781" s="753">
        <f t="shared" si="363"/>
        <v>0</v>
      </c>
      <c r="BL781" s="753">
        <f t="shared" si="364"/>
        <v>0</v>
      </c>
      <c r="BM781" s="758">
        <f t="shared" si="365"/>
        <v>0</v>
      </c>
    </row>
    <row r="782" spans="32:65">
      <c r="AF782" s="1126">
        <f>((TABULADOR!$D$67)*(GLOBAL!$Y782)/2)*2</f>
        <v>0</v>
      </c>
      <c r="BD782" s="753">
        <f t="shared" si="356"/>
        <v>0</v>
      </c>
      <c r="BE782" s="753">
        <f t="shared" si="357"/>
        <v>0</v>
      </c>
      <c r="BF782" s="753">
        <f t="shared" si="358"/>
        <v>0</v>
      </c>
      <c r="BG782" s="753">
        <f t="shared" si="359"/>
        <v>0</v>
      </c>
      <c r="BH782" s="758">
        <f t="shared" si="360"/>
        <v>0</v>
      </c>
      <c r="BI782" s="753">
        <f t="shared" si="361"/>
        <v>0</v>
      </c>
      <c r="BJ782" s="753">
        <f t="shared" si="362"/>
        <v>0</v>
      </c>
      <c r="BK782" s="753">
        <f t="shared" si="363"/>
        <v>0</v>
      </c>
      <c r="BL782" s="753">
        <f t="shared" si="364"/>
        <v>0</v>
      </c>
      <c r="BM782" s="758">
        <f t="shared" si="365"/>
        <v>0</v>
      </c>
    </row>
    <row r="783" spans="32:65">
      <c r="AF783" s="1126">
        <f>((TABULADOR!$D$67)*(GLOBAL!$Y783)/2)*2</f>
        <v>0</v>
      </c>
      <c r="BD783" s="753">
        <f t="shared" si="356"/>
        <v>0</v>
      </c>
      <c r="BE783" s="753">
        <f t="shared" si="357"/>
        <v>0</v>
      </c>
      <c r="BF783" s="753">
        <f t="shared" si="358"/>
        <v>0</v>
      </c>
      <c r="BG783" s="753">
        <f t="shared" si="359"/>
        <v>0</v>
      </c>
      <c r="BH783" s="758">
        <f t="shared" si="360"/>
        <v>0</v>
      </c>
      <c r="BI783" s="753">
        <f t="shared" si="361"/>
        <v>0</v>
      </c>
      <c r="BJ783" s="753">
        <f t="shared" si="362"/>
        <v>0</v>
      </c>
      <c r="BK783" s="753">
        <f t="shared" si="363"/>
        <v>0</v>
      </c>
      <c r="BL783" s="753">
        <f t="shared" si="364"/>
        <v>0</v>
      </c>
      <c r="BM783" s="758">
        <f t="shared" si="365"/>
        <v>0</v>
      </c>
    </row>
    <row r="784" spans="32:65">
      <c r="AF784" s="1126">
        <f>((TABULADOR!$D$67)*(GLOBAL!$Y784)/2)*2</f>
        <v>0</v>
      </c>
      <c r="BD784" s="753">
        <f t="shared" si="356"/>
        <v>0</v>
      </c>
      <c r="BE784" s="753">
        <f t="shared" si="357"/>
        <v>0</v>
      </c>
      <c r="BF784" s="753">
        <f t="shared" si="358"/>
        <v>0</v>
      </c>
      <c r="BG784" s="753">
        <f t="shared" si="359"/>
        <v>0</v>
      </c>
      <c r="BH784" s="758">
        <f t="shared" si="360"/>
        <v>0</v>
      </c>
      <c r="BI784" s="753">
        <f t="shared" si="361"/>
        <v>0</v>
      </c>
      <c r="BJ784" s="753">
        <f t="shared" si="362"/>
        <v>0</v>
      </c>
      <c r="BK784" s="753">
        <f t="shared" si="363"/>
        <v>0</v>
      </c>
      <c r="BL784" s="753">
        <f t="shared" si="364"/>
        <v>0</v>
      </c>
      <c r="BM784" s="758">
        <f t="shared" si="365"/>
        <v>0</v>
      </c>
    </row>
    <row r="785" spans="32:65">
      <c r="AF785" s="1126">
        <f>((TABULADOR!$D$67)*(GLOBAL!$Y785)/2)*2</f>
        <v>0</v>
      </c>
      <c r="BD785" s="753">
        <f t="shared" si="356"/>
        <v>0</v>
      </c>
      <c r="BE785" s="753">
        <f t="shared" si="357"/>
        <v>0</v>
      </c>
      <c r="BF785" s="753">
        <f t="shared" si="358"/>
        <v>0</v>
      </c>
      <c r="BG785" s="753">
        <f t="shared" si="359"/>
        <v>0</v>
      </c>
      <c r="BH785" s="758">
        <f t="shared" si="360"/>
        <v>0</v>
      </c>
      <c r="BI785" s="753">
        <f t="shared" si="361"/>
        <v>0</v>
      </c>
      <c r="BJ785" s="753">
        <f t="shared" si="362"/>
        <v>0</v>
      </c>
      <c r="BK785" s="753">
        <f t="shared" si="363"/>
        <v>0</v>
      </c>
      <c r="BL785" s="753">
        <f t="shared" si="364"/>
        <v>0</v>
      </c>
      <c r="BM785" s="758">
        <f t="shared" si="365"/>
        <v>0</v>
      </c>
    </row>
    <row r="786" spans="32:65">
      <c r="AF786" s="1126">
        <f>((TABULADOR!$D$67)*(GLOBAL!$Y786)/2)*2</f>
        <v>0</v>
      </c>
      <c r="BD786" s="753">
        <f t="shared" si="356"/>
        <v>0</v>
      </c>
      <c r="BE786" s="753">
        <f t="shared" si="357"/>
        <v>0</v>
      </c>
      <c r="BF786" s="753">
        <f t="shared" si="358"/>
        <v>0</v>
      </c>
      <c r="BG786" s="753">
        <f t="shared" si="359"/>
        <v>0</v>
      </c>
      <c r="BH786" s="758">
        <f t="shared" si="360"/>
        <v>0</v>
      </c>
      <c r="BI786" s="753">
        <f t="shared" si="361"/>
        <v>0</v>
      </c>
      <c r="BJ786" s="753">
        <f t="shared" si="362"/>
        <v>0</v>
      </c>
      <c r="BK786" s="753">
        <f t="shared" si="363"/>
        <v>0</v>
      </c>
      <c r="BL786" s="753">
        <f t="shared" si="364"/>
        <v>0</v>
      </c>
      <c r="BM786" s="758">
        <f t="shared" si="365"/>
        <v>0</v>
      </c>
    </row>
    <row r="787" spans="32:65">
      <c r="AF787" s="1126">
        <f>((TABULADOR!$D$67)*(GLOBAL!$Y787)/2)*2</f>
        <v>0</v>
      </c>
      <c r="BD787" s="753">
        <f t="shared" si="356"/>
        <v>0</v>
      </c>
      <c r="BE787" s="753">
        <f t="shared" si="357"/>
        <v>0</v>
      </c>
      <c r="BF787" s="753">
        <f t="shared" si="358"/>
        <v>0</v>
      </c>
      <c r="BG787" s="753">
        <f t="shared" si="359"/>
        <v>0</v>
      </c>
      <c r="BH787" s="758">
        <f t="shared" si="360"/>
        <v>0</v>
      </c>
      <c r="BI787" s="753">
        <f t="shared" si="361"/>
        <v>0</v>
      </c>
      <c r="BJ787" s="753">
        <f t="shared" si="362"/>
        <v>0</v>
      </c>
      <c r="BK787" s="753">
        <f t="shared" si="363"/>
        <v>0</v>
      </c>
      <c r="BL787" s="753">
        <f t="shared" si="364"/>
        <v>0</v>
      </c>
      <c r="BM787" s="758">
        <f t="shared" si="365"/>
        <v>0</v>
      </c>
    </row>
    <row r="788" spans="32:65">
      <c r="AF788" s="1126">
        <f>((TABULADOR!$D$67)*(GLOBAL!$Y788)/2)*2</f>
        <v>0</v>
      </c>
      <c r="BD788" s="753">
        <f t="shared" si="356"/>
        <v>0</v>
      </c>
      <c r="BE788" s="753">
        <f t="shared" si="357"/>
        <v>0</v>
      </c>
      <c r="BF788" s="753">
        <f t="shared" si="358"/>
        <v>0</v>
      </c>
      <c r="BG788" s="753">
        <f t="shared" si="359"/>
        <v>0</v>
      </c>
      <c r="BH788" s="758">
        <f t="shared" si="360"/>
        <v>0</v>
      </c>
      <c r="BI788" s="753">
        <f t="shared" si="361"/>
        <v>0</v>
      </c>
      <c r="BJ788" s="753">
        <f t="shared" si="362"/>
        <v>0</v>
      </c>
      <c r="BK788" s="753">
        <f t="shared" si="363"/>
        <v>0</v>
      </c>
      <c r="BL788" s="753">
        <f t="shared" si="364"/>
        <v>0</v>
      </c>
      <c r="BM788" s="758">
        <f t="shared" si="365"/>
        <v>0</v>
      </c>
    </row>
    <row r="789" spans="32:65">
      <c r="AF789" s="1126">
        <f>((TABULADOR!$D$67)*(GLOBAL!$Y789)/2)*2</f>
        <v>0</v>
      </c>
      <c r="BD789" s="753">
        <f t="shared" si="356"/>
        <v>0</v>
      </c>
      <c r="BE789" s="753">
        <f t="shared" si="357"/>
        <v>0</v>
      </c>
      <c r="BF789" s="753">
        <f t="shared" si="358"/>
        <v>0</v>
      </c>
      <c r="BG789" s="753">
        <f t="shared" si="359"/>
        <v>0</v>
      </c>
      <c r="BH789" s="758">
        <f t="shared" si="360"/>
        <v>0</v>
      </c>
      <c r="BI789" s="753">
        <f t="shared" si="361"/>
        <v>0</v>
      </c>
      <c r="BJ789" s="753">
        <f t="shared" si="362"/>
        <v>0</v>
      </c>
      <c r="BK789" s="753">
        <f t="shared" si="363"/>
        <v>0</v>
      </c>
      <c r="BL789" s="753">
        <f t="shared" si="364"/>
        <v>0</v>
      </c>
      <c r="BM789" s="758">
        <f t="shared" si="365"/>
        <v>0</v>
      </c>
    </row>
    <row r="790" spans="32:65">
      <c r="AF790" s="1126">
        <f>((TABULADOR!$D$67)*(GLOBAL!$Y790)/2)*2</f>
        <v>0</v>
      </c>
      <c r="BD790" s="753">
        <f t="shared" si="356"/>
        <v>0</v>
      </c>
      <c r="BE790" s="753">
        <f t="shared" si="357"/>
        <v>0</v>
      </c>
      <c r="BF790" s="753">
        <f t="shared" si="358"/>
        <v>0</v>
      </c>
      <c r="BG790" s="753">
        <f t="shared" si="359"/>
        <v>0</v>
      </c>
      <c r="BH790" s="758">
        <f t="shared" si="360"/>
        <v>0</v>
      </c>
      <c r="BI790" s="753">
        <f t="shared" si="361"/>
        <v>0</v>
      </c>
      <c r="BJ790" s="753">
        <f t="shared" si="362"/>
        <v>0</v>
      </c>
      <c r="BK790" s="753">
        <f t="shared" si="363"/>
        <v>0</v>
      </c>
      <c r="BL790" s="753">
        <f t="shared" si="364"/>
        <v>0</v>
      </c>
      <c r="BM790" s="758">
        <f t="shared" si="365"/>
        <v>0</v>
      </c>
    </row>
    <row r="791" spans="32:65">
      <c r="AF791" s="1126">
        <f>((TABULADOR!$D$67)*(GLOBAL!$Y791)/2)*2</f>
        <v>0</v>
      </c>
      <c r="BD791" s="753">
        <f t="shared" si="356"/>
        <v>0</v>
      </c>
      <c r="BE791" s="753">
        <f t="shared" si="357"/>
        <v>0</v>
      </c>
      <c r="BF791" s="753">
        <f t="shared" si="358"/>
        <v>0</v>
      </c>
      <c r="BG791" s="753">
        <f t="shared" si="359"/>
        <v>0</v>
      </c>
      <c r="BH791" s="758">
        <f t="shared" si="360"/>
        <v>0</v>
      </c>
      <c r="BI791" s="753">
        <f t="shared" si="361"/>
        <v>0</v>
      </c>
      <c r="BJ791" s="753">
        <f t="shared" si="362"/>
        <v>0</v>
      </c>
      <c r="BK791" s="753">
        <f t="shared" si="363"/>
        <v>0</v>
      </c>
      <c r="BL791" s="753">
        <f t="shared" si="364"/>
        <v>0</v>
      </c>
      <c r="BM791" s="758">
        <f t="shared" si="365"/>
        <v>0</v>
      </c>
    </row>
    <row r="792" spans="32:65">
      <c r="AF792" s="1126">
        <f>((TABULADOR!$D$67)*(GLOBAL!$Y792)/2)*2</f>
        <v>0</v>
      </c>
      <c r="BD792" s="753">
        <f t="shared" si="356"/>
        <v>0</v>
      </c>
      <c r="BE792" s="753">
        <f t="shared" si="357"/>
        <v>0</v>
      </c>
      <c r="BF792" s="753">
        <f t="shared" si="358"/>
        <v>0</v>
      </c>
      <c r="BG792" s="753">
        <f t="shared" si="359"/>
        <v>0</v>
      </c>
      <c r="BH792" s="758">
        <f t="shared" si="360"/>
        <v>0</v>
      </c>
      <c r="BI792" s="753">
        <f t="shared" si="361"/>
        <v>0</v>
      </c>
      <c r="BJ792" s="753">
        <f t="shared" si="362"/>
        <v>0</v>
      </c>
      <c r="BK792" s="753">
        <f t="shared" si="363"/>
        <v>0</v>
      </c>
      <c r="BL792" s="753">
        <f t="shared" si="364"/>
        <v>0</v>
      </c>
      <c r="BM792" s="758">
        <f t="shared" si="365"/>
        <v>0</v>
      </c>
    </row>
    <row r="793" spans="32:65">
      <c r="AF793" s="1126">
        <f>((TABULADOR!$D$67)*(GLOBAL!$Y793)/2)*2</f>
        <v>0</v>
      </c>
      <c r="BD793" s="753">
        <f t="shared" si="356"/>
        <v>0</v>
      </c>
      <c r="BE793" s="753">
        <f t="shared" si="357"/>
        <v>0</v>
      </c>
      <c r="BF793" s="753">
        <f t="shared" si="358"/>
        <v>0</v>
      </c>
      <c r="BG793" s="753">
        <f t="shared" si="359"/>
        <v>0</v>
      </c>
      <c r="BH793" s="758">
        <f t="shared" si="360"/>
        <v>0</v>
      </c>
      <c r="BI793" s="753">
        <f t="shared" si="361"/>
        <v>0</v>
      </c>
      <c r="BJ793" s="753">
        <f t="shared" si="362"/>
        <v>0</v>
      </c>
      <c r="BK793" s="753">
        <f t="shared" si="363"/>
        <v>0</v>
      </c>
      <c r="BL793" s="753">
        <f t="shared" si="364"/>
        <v>0</v>
      </c>
      <c r="BM793" s="758">
        <f t="shared" si="365"/>
        <v>0</v>
      </c>
    </row>
    <row r="794" spans="32:65">
      <c r="AF794" s="1126">
        <f>((TABULADOR!$D$67)*(GLOBAL!$Y794)/2)*2</f>
        <v>0</v>
      </c>
      <c r="BD794" s="753">
        <f t="shared" si="356"/>
        <v>0</v>
      </c>
      <c r="BE794" s="753">
        <f t="shared" si="357"/>
        <v>0</v>
      </c>
      <c r="BF794" s="753">
        <f t="shared" si="358"/>
        <v>0</v>
      </c>
      <c r="BG794" s="753">
        <f t="shared" si="359"/>
        <v>0</v>
      </c>
      <c r="BH794" s="758">
        <f t="shared" si="360"/>
        <v>0</v>
      </c>
      <c r="BI794" s="753">
        <f t="shared" si="361"/>
        <v>0</v>
      </c>
      <c r="BJ794" s="753">
        <f t="shared" si="362"/>
        <v>0</v>
      </c>
      <c r="BK794" s="753">
        <f t="shared" si="363"/>
        <v>0</v>
      </c>
      <c r="BL794" s="753">
        <f t="shared" si="364"/>
        <v>0</v>
      </c>
      <c r="BM794" s="758">
        <f t="shared" si="365"/>
        <v>0</v>
      </c>
    </row>
    <row r="795" spans="32:65">
      <c r="AF795" s="1126">
        <f>((TABULADOR!$D$67)*(GLOBAL!$Y795)/2)*2</f>
        <v>0</v>
      </c>
      <c r="BD795" s="753">
        <f t="shared" si="356"/>
        <v>0</v>
      </c>
      <c r="BE795" s="753">
        <f t="shared" si="357"/>
        <v>0</v>
      </c>
      <c r="BF795" s="753">
        <f t="shared" si="358"/>
        <v>0</v>
      </c>
      <c r="BG795" s="753">
        <f t="shared" si="359"/>
        <v>0</v>
      </c>
      <c r="BH795" s="758">
        <f t="shared" si="360"/>
        <v>0</v>
      </c>
      <c r="BI795" s="753">
        <f t="shared" si="361"/>
        <v>0</v>
      </c>
      <c r="BJ795" s="753">
        <f t="shared" si="362"/>
        <v>0</v>
      </c>
      <c r="BK795" s="753">
        <f t="shared" si="363"/>
        <v>0</v>
      </c>
      <c r="BL795" s="753">
        <f t="shared" si="364"/>
        <v>0</v>
      </c>
      <c r="BM795" s="758">
        <f t="shared" si="365"/>
        <v>0</v>
      </c>
    </row>
    <row r="796" spans="32:65">
      <c r="AF796" s="1126">
        <f>((TABULADOR!$D$67)*(GLOBAL!$Y796)/2)*2</f>
        <v>0</v>
      </c>
      <c r="BD796" s="753">
        <f t="shared" si="356"/>
        <v>0</v>
      </c>
      <c r="BE796" s="753">
        <f t="shared" si="357"/>
        <v>0</v>
      </c>
      <c r="BF796" s="753">
        <f t="shared" si="358"/>
        <v>0</v>
      </c>
      <c r="BG796" s="753">
        <f t="shared" si="359"/>
        <v>0</v>
      </c>
      <c r="BH796" s="758">
        <f t="shared" si="360"/>
        <v>0</v>
      </c>
      <c r="BI796" s="753">
        <f t="shared" si="361"/>
        <v>0</v>
      </c>
      <c r="BJ796" s="753">
        <f t="shared" si="362"/>
        <v>0</v>
      </c>
      <c r="BK796" s="753">
        <f t="shared" si="363"/>
        <v>0</v>
      </c>
      <c r="BL796" s="753">
        <f t="shared" si="364"/>
        <v>0</v>
      </c>
      <c r="BM796" s="758">
        <f t="shared" si="365"/>
        <v>0</v>
      </c>
    </row>
    <row r="797" spans="32:65">
      <c r="AF797" s="1126">
        <f>((TABULADOR!$D$67)*(GLOBAL!$Y797)/2)*2</f>
        <v>0</v>
      </c>
      <c r="BD797" s="753">
        <f t="shared" si="356"/>
        <v>0</v>
      </c>
      <c r="BE797" s="753">
        <f t="shared" si="357"/>
        <v>0</v>
      </c>
      <c r="BF797" s="753">
        <f t="shared" si="358"/>
        <v>0</v>
      </c>
      <c r="BG797" s="753">
        <f t="shared" si="359"/>
        <v>0</v>
      </c>
      <c r="BH797" s="758">
        <f t="shared" si="360"/>
        <v>0</v>
      </c>
      <c r="BI797" s="753">
        <f t="shared" si="361"/>
        <v>0</v>
      </c>
      <c r="BJ797" s="753">
        <f t="shared" si="362"/>
        <v>0</v>
      </c>
      <c r="BK797" s="753">
        <f t="shared" si="363"/>
        <v>0</v>
      </c>
      <c r="BL797" s="753">
        <f t="shared" si="364"/>
        <v>0</v>
      </c>
      <c r="BM797" s="758">
        <f t="shared" si="365"/>
        <v>0</v>
      </c>
    </row>
    <row r="798" spans="32:65">
      <c r="AF798" s="1126">
        <f>((TABULADOR!$D$67)*(GLOBAL!$Y798)/2)*2</f>
        <v>0</v>
      </c>
      <c r="BD798" s="753">
        <f t="shared" si="356"/>
        <v>0</v>
      </c>
      <c r="BE798" s="753">
        <f t="shared" si="357"/>
        <v>0</v>
      </c>
      <c r="BF798" s="753">
        <f t="shared" si="358"/>
        <v>0</v>
      </c>
      <c r="BG798" s="753">
        <f t="shared" si="359"/>
        <v>0</v>
      </c>
      <c r="BH798" s="758">
        <f t="shared" si="360"/>
        <v>0</v>
      </c>
      <c r="BI798" s="753">
        <f t="shared" si="361"/>
        <v>0</v>
      </c>
      <c r="BJ798" s="753">
        <f t="shared" si="362"/>
        <v>0</v>
      </c>
      <c r="BK798" s="753">
        <f t="shared" si="363"/>
        <v>0</v>
      </c>
      <c r="BL798" s="753">
        <f t="shared" si="364"/>
        <v>0</v>
      </c>
      <c r="BM798" s="758">
        <f t="shared" si="365"/>
        <v>0</v>
      </c>
    </row>
    <row r="799" spans="32:65">
      <c r="AF799" s="1126">
        <f>((TABULADOR!$D$67)*(GLOBAL!$Y799)/2)*2</f>
        <v>0</v>
      </c>
      <c r="BD799" s="753">
        <f t="shared" si="356"/>
        <v>0</v>
      </c>
      <c r="BE799" s="753">
        <f t="shared" si="357"/>
        <v>0</v>
      </c>
      <c r="BF799" s="753">
        <f t="shared" si="358"/>
        <v>0</v>
      </c>
      <c r="BG799" s="753">
        <f t="shared" si="359"/>
        <v>0</v>
      </c>
      <c r="BH799" s="758">
        <f t="shared" si="360"/>
        <v>0</v>
      </c>
      <c r="BI799" s="753">
        <f t="shared" si="361"/>
        <v>0</v>
      </c>
      <c r="BJ799" s="753">
        <f t="shared" si="362"/>
        <v>0</v>
      </c>
      <c r="BK799" s="753">
        <f t="shared" si="363"/>
        <v>0</v>
      </c>
      <c r="BL799" s="753">
        <f t="shared" si="364"/>
        <v>0</v>
      </c>
      <c r="BM799" s="758">
        <f t="shared" si="365"/>
        <v>0</v>
      </c>
    </row>
    <row r="800" spans="32:65">
      <c r="AF800" s="1126">
        <f>((TABULADOR!$D$67)*(GLOBAL!$Y800)/2)*2</f>
        <v>0</v>
      </c>
      <c r="BD800" s="753">
        <f t="shared" si="356"/>
        <v>0</v>
      </c>
      <c r="BE800" s="753">
        <f t="shared" si="357"/>
        <v>0</v>
      </c>
      <c r="BF800" s="753">
        <f t="shared" si="358"/>
        <v>0</v>
      </c>
      <c r="BG800" s="753">
        <f t="shared" si="359"/>
        <v>0</v>
      </c>
      <c r="BH800" s="758">
        <f t="shared" si="360"/>
        <v>0</v>
      </c>
      <c r="BI800" s="753">
        <f t="shared" si="361"/>
        <v>0</v>
      </c>
      <c r="BJ800" s="753">
        <f t="shared" si="362"/>
        <v>0</v>
      </c>
      <c r="BK800" s="753">
        <f t="shared" si="363"/>
        <v>0</v>
      </c>
      <c r="BL800" s="753">
        <f t="shared" si="364"/>
        <v>0</v>
      </c>
      <c r="BM800" s="758">
        <f t="shared" si="365"/>
        <v>0</v>
      </c>
    </row>
    <row r="801" spans="32:65">
      <c r="AF801" s="1126">
        <f>((TABULADOR!$D$67)*(GLOBAL!$Y801)/2)*2</f>
        <v>0</v>
      </c>
      <c r="BD801" s="753">
        <f t="shared" si="356"/>
        <v>0</v>
      </c>
      <c r="BE801" s="753">
        <f t="shared" si="357"/>
        <v>0</v>
      </c>
      <c r="BF801" s="753">
        <f t="shared" si="358"/>
        <v>0</v>
      </c>
      <c r="BG801" s="753">
        <f t="shared" si="359"/>
        <v>0</v>
      </c>
      <c r="BH801" s="758">
        <f t="shared" si="360"/>
        <v>0</v>
      </c>
      <c r="BI801" s="753">
        <f t="shared" si="361"/>
        <v>0</v>
      </c>
      <c r="BJ801" s="753">
        <f t="shared" si="362"/>
        <v>0</v>
      </c>
      <c r="BK801" s="753">
        <f t="shared" si="363"/>
        <v>0</v>
      </c>
      <c r="BL801" s="753">
        <f t="shared" si="364"/>
        <v>0</v>
      </c>
      <c r="BM801" s="758">
        <f t="shared" si="365"/>
        <v>0</v>
      </c>
    </row>
    <row r="802" spans="32:65">
      <c r="AF802" s="1126">
        <f>((TABULADOR!$D$67)*(GLOBAL!$Y802)/2)*2</f>
        <v>0</v>
      </c>
      <c r="BD802" s="753">
        <f t="shared" si="356"/>
        <v>0</v>
      </c>
      <c r="BE802" s="753">
        <f t="shared" si="357"/>
        <v>0</v>
      </c>
      <c r="BF802" s="753">
        <f t="shared" si="358"/>
        <v>0</v>
      </c>
      <c r="BG802" s="753">
        <f t="shared" si="359"/>
        <v>0</v>
      </c>
      <c r="BH802" s="758">
        <f t="shared" si="360"/>
        <v>0</v>
      </c>
      <c r="BI802" s="753">
        <f t="shared" si="361"/>
        <v>0</v>
      </c>
      <c r="BJ802" s="753">
        <f t="shared" si="362"/>
        <v>0</v>
      </c>
      <c r="BK802" s="753">
        <f t="shared" si="363"/>
        <v>0</v>
      </c>
      <c r="BL802" s="753">
        <f t="shared" si="364"/>
        <v>0</v>
      </c>
      <c r="BM802" s="758">
        <f t="shared" si="365"/>
        <v>0</v>
      </c>
    </row>
    <row r="803" spans="32:65">
      <c r="AF803" s="1126">
        <f>((TABULADOR!$D$67)*(GLOBAL!$Y803)/2)*2</f>
        <v>0</v>
      </c>
      <c r="BD803" s="753">
        <f t="shared" si="356"/>
        <v>0</v>
      </c>
      <c r="BE803" s="753">
        <f t="shared" si="357"/>
        <v>0</v>
      </c>
      <c r="BF803" s="753">
        <f t="shared" si="358"/>
        <v>0</v>
      </c>
      <c r="BG803" s="753">
        <f t="shared" si="359"/>
        <v>0</v>
      </c>
      <c r="BH803" s="758">
        <f t="shared" si="360"/>
        <v>0</v>
      </c>
      <c r="BI803" s="753">
        <f t="shared" si="361"/>
        <v>0</v>
      </c>
      <c r="BJ803" s="753">
        <f t="shared" si="362"/>
        <v>0</v>
      </c>
      <c r="BK803" s="753">
        <f t="shared" si="363"/>
        <v>0</v>
      </c>
      <c r="BL803" s="753">
        <f t="shared" si="364"/>
        <v>0</v>
      </c>
      <c r="BM803" s="758">
        <f t="shared" si="365"/>
        <v>0</v>
      </c>
    </row>
    <row r="804" spans="32:65">
      <c r="AF804" s="1126">
        <f>((TABULADOR!$D$67)*(GLOBAL!$Y804)/2)*2</f>
        <v>0</v>
      </c>
      <c r="BD804" s="753">
        <f t="shared" si="356"/>
        <v>0</v>
      </c>
      <c r="BE804" s="753">
        <f t="shared" si="357"/>
        <v>0</v>
      </c>
      <c r="BF804" s="753">
        <f t="shared" si="358"/>
        <v>0</v>
      </c>
      <c r="BG804" s="753">
        <f t="shared" si="359"/>
        <v>0</v>
      </c>
      <c r="BH804" s="758">
        <f t="shared" si="360"/>
        <v>0</v>
      </c>
      <c r="BI804" s="753">
        <f t="shared" si="361"/>
        <v>0</v>
      </c>
      <c r="BJ804" s="753">
        <f t="shared" si="362"/>
        <v>0</v>
      </c>
      <c r="BK804" s="753">
        <f t="shared" si="363"/>
        <v>0</v>
      </c>
      <c r="BL804" s="753">
        <f t="shared" si="364"/>
        <v>0</v>
      </c>
      <c r="BM804" s="758">
        <f t="shared" si="365"/>
        <v>0</v>
      </c>
    </row>
    <row r="805" spans="32:65">
      <c r="AF805" s="1126">
        <f>((TABULADOR!$D$67)*(GLOBAL!$Y805)/2)*2</f>
        <v>0</v>
      </c>
      <c r="BD805" s="753">
        <f t="shared" si="356"/>
        <v>0</v>
      </c>
      <c r="BE805" s="753">
        <f t="shared" si="357"/>
        <v>0</v>
      </c>
      <c r="BF805" s="753">
        <f t="shared" si="358"/>
        <v>0</v>
      </c>
      <c r="BG805" s="753">
        <f t="shared" si="359"/>
        <v>0</v>
      </c>
      <c r="BH805" s="758">
        <f t="shared" si="360"/>
        <v>0</v>
      </c>
      <c r="BI805" s="753">
        <f t="shared" si="361"/>
        <v>0</v>
      </c>
      <c r="BJ805" s="753">
        <f t="shared" si="362"/>
        <v>0</v>
      </c>
      <c r="BK805" s="753">
        <f t="shared" si="363"/>
        <v>0</v>
      </c>
      <c r="BL805" s="753">
        <f t="shared" si="364"/>
        <v>0</v>
      </c>
      <c r="BM805" s="758">
        <f t="shared" si="365"/>
        <v>0</v>
      </c>
    </row>
    <row r="806" spans="32:65">
      <c r="AF806" s="1126">
        <f>((TABULADOR!$D$67)*(GLOBAL!$Y806)/2)*2</f>
        <v>0</v>
      </c>
      <c r="BD806" s="753">
        <f t="shared" si="356"/>
        <v>0</v>
      </c>
      <c r="BE806" s="753">
        <f t="shared" si="357"/>
        <v>0</v>
      </c>
      <c r="BF806" s="753">
        <f t="shared" si="358"/>
        <v>0</v>
      </c>
      <c r="BG806" s="753">
        <f t="shared" si="359"/>
        <v>0</v>
      </c>
      <c r="BH806" s="758">
        <f t="shared" si="360"/>
        <v>0</v>
      </c>
      <c r="BI806" s="753">
        <f t="shared" si="361"/>
        <v>0</v>
      </c>
      <c r="BJ806" s="753">
        <f t="shared" si="362"/>
        <v>0</v>
      </c>
      <c r="BK806" s="753">
        <f t="shared" si="363"/>
        <v>0</v>
      </c>
      <c r="BL806" s="753">
        <f t="shared" si="364"/>
        <v>0</v>
      </c>
      <c r="BM806" s="758">
        <f t="shared" si="365"/>
        <v>0</v>
      </c>
    </row>
    <row r="807" spans="32:65">
      <c r="AF807" s="1126">
        <f>((TABULADOR!$D$67)*(GLOBAL!$Y807)/2)*2</f>
        <v>0</v>
      </c>
      <c r="BD807" s="753">
        <f t="shared" si="356"/>
        <v>0</v>
      </c>
      <c r="BE807" s="753">
        <f t="shared" si="357"/>
        <v>0</v>
      </c>
      <c r="BF807" s="753">
        <f t="shared" si="358"/>
        <v>0</v>
      </c>
      <c r="BG807" s="753">
        <f t="shared" si="359"/>
        <v>0</v>
      </c>
      <c r="BH807" s="758">
        <f t="shared" si="360"/>
        <v>0</v>
      </c>
      <c r="BI807" s="753">
        <f t="shared" si="361"/>
        <v>0</v>
      </c>
      <c r="BJ807" s="753">
        <f t="shared" si="362"/>
        <v>0</v>
      </c>
      <c r="BK807" s="753">
        <f t="shared" si="363"/>
        <v>0</v>
      </c>
      <c r="BL807" s="753">
        <f t="shared" si="364"/>
        <v>0</v>
      </c>
      <c r="BM807" s="758">
        <f t="shared" si="365"/>
        <v>0</v>
      </c>
    </row>
    <row r="808" spans="32:65">
      <c r="AF808" s="1126">
        <f>((TABULADOR!$D$67)*(GLOBAL!$Y808)/2)*2</f>
        <v>0</v>
      </c>
      <c r="BD808" s="753">
        <f t="shared" si="356"/>
        <v>0</v>
      </c>
      <c r="BE808" s="753">
        <f t="shared" si="357"/>
        <v>0</v>
      </c>
      <c r="BF808" s="753">
        <f t="shared" si="358"/>
        <v>0</v>
      </c>
      <c r="BG808" s="753">
        <f t="shared" si="359"/>
        <v>0</v>
      </c>
      <c r="BH808" s="758">
        <f t="shared" si="360"/>
        <v>0</v>
      </c>
      <c r="BI808" s="753">
        <f t="shared" si="361"/>
        <v>0</v>
      </c>
      <c r="BJ808" s="753">
        <f t="shared" si="362"/>
        <v>0</v>
      </c>
      <c r="BK808" s="753">
        <f t="shared" si="363"/>
        <v>0</v>
      </c>
      <c r="BL808" s="753">
        <f t="shared" si="364"/>
        <v>0</v>
      </c>
      <c r="BM808" s="758">
        <f t="shared" si="365"/>
        <v>0</v>
      </c>
    </row>
    <row r="809" spans="32:65">
      <c r="AF809" s="1126">
        <f>((TABULADOR!$D$67)*(GLOBAL!$Y809)/2)*2</f>
        <v>0</v>
      </c>
      <c r="BD809" s="753">
        <f t="shared" si="356"/>
        <v>0</v>
      </c>
      <c r="BE809" s="753">
        <f t="shared" si="357"/>
        <v>0</v>
      </c>
      <c r="BF809" s="753">
        <f t="shared" si="358"/>
        <v>0</v>
      </c>
      <c r="BG809" s="753">
        <f t="shared" si="359"/>
        <v>0</v>
      </c>
      <c r="BH809" s="758">
        <f t="shared" si="360"/>
        <v>0</v>
      </c>
      <c r="BI809" s="753">
        <f t="shared" si="361"/>
        <v>0</v>
      </c>
      <c r="BJ809" s="753">
        <f t="shared" si="362"/>
        <v>0</v>
      </c>
      <c r="BK809" s="753">
        <f t="shared" si="363"/>
        <v>0</v>
      </c>
      <c r="BL809" s="753">
        <f t="shared" si="364"/>
        <v>0</v>
      </c>
      <c r="BM809" s="758">
        <f t="shared" si="365"/>
        <v>0</v>
      </c>
    </row>
    <row r="810" spans="32:65">
      <c r="AF810" s="1126">
        <f>((TABULADOR!$D$67)*(GLOBAL!$Y810)/2)*2</f>
        <v>0</v>
      </c>
      <c r="BD810" s="753">
        <f t="shared" si="356"/>
        <v>0</v>
      </c>
      <c r="BE810" s="753">
        <f t="shared" si="357"/>
        <v>0</v>
      </c>
      <c r="BF810" s="753">
        <f t="shared" si="358"/>
        <v>0</v>
      </c>
      <c r="BG810" s="753">
        <f t="shared" si="359"/>
        <v>0</v>
      </c>
      <c r="BH810" s="758">
        <f t="shared" si="360"/>
        <v>0</v>
      </c>
      <c r="BI810" s="753">
        <f t="shared" si="361"/>
        <v>0</v>
      </c>
      <c r="BJ810" s="753">
        <f t="shared" si="362"/>
        <v>0</v>
      </c>
      <c r="BK810" s="753">
        <f t="shared" si="363"/>
        <v>0</v>
      </c>
      <c r="BL810" s="753">
        <f t="shared" si="364"/>
        <v>0</v>
      </c>
      <c r="BM810" s="758">
        <f t="shared" si="365"/>
        <v>0</v>
      </c>
    </row>
    <row r="811" spans="32:65">
      <c r="AF811" s="1126">
        <f>((TABULADOR!$D$67)*(GLOBAL!$Y811)/2)*2</f>
        <v>0</v>
      </c>
      <c r="BD811" s="753">
        <f t="shared" si="356"/>
        <v>0</v>
      </c>
      <c r="BE811" s="753">
        <f t="shared" si="357"/>
        <v>0</v>
      </c>
      <c r="BF811" s="753">
        <f t="shared" si="358"/>
        <v>0</v>
      </c>
      <c r="BG811" s="753">
        <f t="shared" si="359"/>
        <v>0</v>
      </c>
      <c r="BH811" s="758">
        <f t="shared" si="360"/>
        <v>0</v>
      </c>
      <c r="BI811" s="753">
        <f t="shared" si="361"/>
        <v>0</v>
      </c>
      <c r="BJ811" s="753">
        <f t="shared" si="362"/>
        <v>0</v>
      </c>
      <c r="BK811" s="753">
        <f t="shared" si="363"/>
        <v>0</v>
      </c>
      <c r="BL811" s="753">
        <f t="shared" si="364"/>
        <v>0</v>
      </c>
      <c r="BM811" s="758">
        <f t="shared" si="365"/>
        <v>0</v>
      </c>
    </row>
    <row r="812" spans="32:65">
      <c r="AF812" s="1126">
        <f>((TABULADOR!$D$67)*(GLOBAL!$Y812)/2)*2</f>
        <v>0</v>
      </c>
      <c r="BD812" s="753">
        <f t="shared" si="356"/>
        <v>0</v>
      </c>
      <c r="BE812" s="753">
        <f t="shared" si="357"/>
        <v>0</v>
      </c>
      <c r="BF812" s="753">
        <f t="shared" si="358"/>
        <v>0</v>
      </c>
      <c r="BG812" s="753">
        <f t="shared" si="359"/>
        <v>0</v>
      </c>
      <c r="BH812" s="758">
        <f t="shared" si="360"/>
        <v>0</v>
      </c>
      <c r="BI812" s="753">
        <f t="shared" si="361"/>
        <v>0</v>
      </c>
      <c r="BJ812" s="753">
        <f t="shared" si="362"/>
        <v>0</v>
      </c>
      <c r="BK812" s="753">
        <f t="shared" si="363"/>
        <v>0</v>
      </c>
      <c r="BL812" s="753">
        <f t="shared" si="364"/>
        <v>0</v>
      </c>
      <c r="BM812" s="758">
        <f t="shared" si="365"/>
        <v>0</v>
      </c>
    </row>
    <row r="813" spans="32:65">
      <c r="AF813" s="1126">
        <f>((TABULADOR!$D$67)*(GLOBAL!$Y813)/2)*2</f>
        <v>0</v>
      </c>
      <c r="BD813" s="753">
        <f t="shared" si="356"/>
        <v>0</v>
      </c>
      <c r="BE813" s="753">
        <f t="shared" si="357"/>
        <v>0</v>
      </c>
      <c r="BF813" s="753">
        <f t="shared" si="358"/>
        <v>0</v>
      </c>
      <c r="BG813" s="753">
        <f t="shared" si="359"/>
        <v>0</v>
      </c>
      <c r="BH813" s="758">
        <f t="shared" si="360"/>
        <v>0</v>
      </c>
      <c r="BI813" s="753">
        <f t="shared" si="361"/>
        <v>0</v>
      </c>
      <c r="BJ813" s="753">
        <f t="shared" si="362"/>
        <v>0</v>
      </c>
      <c r="BK813" s="753">
        <f t="shared" si="363"/>
        <v>0</v>
      </c>
      <c r="BL813" s="753">
        <f t="shared" si="364"/>
        <v>0</v>
      </c>
      <c r="BM813" s="758">
        <f t="shared" si="365"/>
        <v>0</v>
      </c>
    </row>
    <row r="814" spans="32:65">
      <c r="AF814" s="1126">
        <f>((TABULADOR!$D$67)*(GLOBAL!$Y814)/2)*2</f>
        <v>0</v>
      </c>
      <c r="BD814" s="753">
        <f t="shared" si="356"/>
        <v>0</v>
      </c>
      <c r="BE814" s="753">
        <f t="shared" si="357"/>
        <v>0</v>
      </c>
      <c r="BF814" s="753">
        <f t="shared" si="358"/>
        <v>0</v>
      </c>
      <c r="BG814" s="753">
        <f t="shared" si="359"/>
        <v>0</v>
      </c>
      <c r="BH814" s="758">
        <f t="shared" si="360"/>
        <v>0</v>
      </c>
      <c r="BI814" s="753">
        <f t="shared" si="361"/>
        <v>0</v>
      </c>
      <c r="BJ814" s="753">
        <f t="shared" si="362"/>
        <v>0</v>
      </c>
      <c r="BK814" s="753">
        <f t="shared" si="363"/>
        <v>0</v>
      </c>
      <c r="BL814" s="753">
        <f t="shared" si="364"/>
        <v>0</v>
      </c>
      <c r="BM814" s="758">
        <f t="shared" si="365"/>
        <v>0</v>
      </c>
    </row>
    <row r="815" spans="32:65">
      <c r="AF815" s="1126">
        <f>((TABULADOR!$D$67)*(GLOBAL!$Y815)/2)*2</f>
        <v>0</v>
      </c>
      <c r="BD815" s="753">
        <f t="shared" ref="BD815:BD843" si="366">($AM815*$BO$5/$BO$6*$BO$7*$BO$8)</f>
        <v>0</v>
      </c>
      <c r="BE815" s="753">
        <f t="shared" ref="BE815:BE843" si="367">($AM815)*$BQ$2</f>
        <v>0</v>
      </c>
      <c r="BF815" s="753">
        <f t="shared" ref="BF815:BF843" si="368">($AM815*$BQ$5/$BQ$6*$BQ$7*$BQ$8)</f>
        <v>0</v>
      </c>
      <c r="BG815" s="753">
        <f t="shared" ref="BG815:BG843" si="369">$AM815*$BS$2</f>
        <v>0</v>
      </c>
      <c r="BH815" s="758">
        <f t="shared" ref="BH815:BH843" si="370">SUM(BD815:BF815)</f>
        <v>0</v>
      </c>
      <c r="BI815" s="753">
        <f t="shared" ref="BI815:BI843" si="371">$BD815*$BP$2/$BO$2</f>
        <v>0</v>
      </c>
      <c r="BJ815" s="753">
        <f t="shared" ref="BJ815:BJ843" si="372">($AM815)*$BR$2</f>
        <v>0</v>
      </c>
      <c r="BK815" s="753">
        <f t="shared" ref="BK815:BK843" si="373">$BF815*$BT$2/$BU$2</f>
        <v>0</v>
      </c>
      <c r="BL815" s="753">
        <f t="shared" ref="BL815:BL843" si="374">$AM815*$BS$2</f>
        <v>0</v>
      </c>
      <c r="BM815" s="758">
        <f t="shared" ref="BM815:BM843" si="375">SUM(BI815:BL815)+BG815</f>
        <v>0</v>
      </c>
    </row>
    <row r="816" spans="32:65">
      <c r="AF816" s="1126">
        <f>((TABULADOR!$D$67)*(GLOBAL!$Y816)/2)*2</f>
        <v>0</v>
      </c>
      <c r="BD816" s="753">
        <f t="shared" si="366"/>
        <v>0</v>
      </c>
      <c r="BE816" s="753">
        <f t="shared" si="367"/>
        <v>0</v>
      </c>
      <c r="BF816" s="753">
        <f t="shared" si="368"/>
        <v>0</v>
      </c>
      <c r="BG816" s="753">
        <f t="shared" si="369"/>
        <v>0</v>
      </c>
      <c r="BH816" s="758">
        <f t="shared" si="370"/>
        <v>0</v>
      </c>
      <c r="BI816" s="753">
        <f t="shared" si="371"/>
        <v>0</v>
      </c>
      <c r="BJ816" s="753">
        <f t="shared" si="372"/>
        <v>0</v>
      </c>
      <c r="BK816" s="753">
        <f t="shared" si="373"/>
        <v>0</v>
      </c>
      <c r="BL816" s="753">
        <f t="shared" si="374"/>
        <v>0</v>
      </c>
      <c r="BM816" s="758">
        <f t="shared" si="375"/>
        <v>0</v>
      </c>
    </row>
    <row r="817" spans="32:65">
      <c r="AF817" s="1126">
        <f>((TABULADOR!$D$67)*(GLOBAL!$Y817)/2)*2</f>
        <v>0</v>
      </c>
      <c r="BD817" s="753">
        <f t="shared" si="366"/>
        <v>0</v>
      </c>
      <c r="BE817" s="753">
        <f t="shared" si="367"/>
        <v>0</v>
      </c>
      <c r="BF817" s="753">
        <f t="shared" si="368"/>
        <v>0</v>
      </c>
      <c r="BG817" s="753">
        <f t="shared" si="369"/>
        <v>0</v>
      </c>
      <c r="BH817" s="758">
        <f t="shared" si="370"/>
        <v>0</v>
      </c>
      <c r="BI817" s="753">
        <f t="shared" si="371"/>
        <v>0</v>
      </c>
      <c r="BJ817" s="753">
        <f t="shared" si="372"/>
        <v>0</v>
      </c>
      <c r="BK817" s="753">
        <f t="shared" si="373"/>
        <v>0</v>
      </c>
      <c r="BL817" s="753">
        <f t="shared" si="374"/>
        <v>0</v>
      </c>
      <c r="BM817" s="758">
        <f t="shared" si="375"/>
        <v>0</v>
      </c>
    </row>
    <row r="818" spans="32:65">
      <c r="AF818" s="1126">
        <f>((TABULADOR!$D$67)*(GLOBAL!$Y818)/2)*2</f>
        <v>0</v>
      </c>
      <c r="BD818" s="753">
        <f t="shared" si="366"/>
        <v>0</v>
      </c>
      <c r="BE818" s="753">
        <f t="shared" si="367"/>
        <v>0</v>
      </c>
      <c r="BF818" s="753">
        <f t="shared" si="368"/>
        <v>0</v>
      </c>
      <c r="BG818" s="753">
        <f t="shared" si="369"/>
        <v>0</v>
      </c>
      <c r="BH818" s="758">
        <f t="shared" si="370"/>
        <v>0</v>
      </c>
      <c r="BI818" s="753">
        <f t="shared" si="371"/>
        <v>0</v>
      </c>
      <c r="BJ818" s="753">
        <f t="shared" si="372"/>
        <v>0</v>
      </c>
      <c r="BK818" s="753">
        <f t="shared" si="373"/>
        <v>0</v>
      </c>
      <c r="BL818" s="753">
        <f t="shared" si="374"/>
        <v>0</v>
      </c>
      <c r="BM818" s="758">
        <f t="shared" si="375"/>
        <v>0</v>
      </c>
    </row>
    <row r="819" spans="32:65">
      <c r="AF819" s="1126">
        <f>((TABULADOR!$D$67)*(GLOBAL!$Y819)/2)*2</f>
        <v>0</v>
      </c>
      <c r="BD819" s="753">
        <f t="shared" si="366"/>
        <v>0</v>
      </c>
      <c r="BE819" s="753">
        <f t="shared" si="367"/>
        <v>0</v>
      </c>
      <c r="BF819" s="753">
        <f t="shared" si="368"/>
        <v>0</v>
      </c>
      <c r="BG819" s="753">
        <f t="shared" si="369"/>
        <v>0</v>
      </c>
      <c r="BH819" s="758">
        <f t="shared" si="370"/>
        <v>0</v>
      </c>
      <c r="BI819" s="753">
        <f t="shared" si="371"/>
        <v>0</v>
      </c>
      <c r="BJ819" s="753">
        <f t="shared" si="372"/>
        <v>0</v>
      </c>
      <c r="BK819" s="753">
        <f t="shared" si="373"/>
        <v>0</v>
      </c>
      <c r="BL819" s="753">
        <f t="shared" si="374"/>
        <v>0</v>
      </c>
      <c r="BM819" s="758">
        <f t="shared" si="375"/>
        <v>0</v>
      </c>
    </row>
    <row r="820" spans="32:65">
      <c r="AF820" s="1126">
        <f>((TABULADOR!$D$67)*(GLOBAL!$Y820)/2)*2</f>
        <v>0</v>
      </c>
      <c r="BD820" s="753">
        <f t="shared" si="366"/>
        <v>0</v>
      </c>
      <c r="BE820" s="753">
        <f t="shared" si="367"/>
        <v>0</v>
      </c>
      <c r="BF820" s="753">
        <f t="shared" si="368"/>
        <v>0</v>
      </c>
      <c r="BG820" s="753">
        <f t="shared" si="369"/>
        <v>0</v>
      </c>
      <c r="BH820" s="758">
        <f t="shared" si="370"/>
        <v>0</v>
      </c>
      <c r="BI820" s="753">
        <f t="shared" si="371"/>
        <v>0</v>
      </c>
      <c r="BJ820" s="753">
        <f t="shared" si="372"/>
        <v>0</v>
      </c>
      <c r="BK820" s="753">
        <f t="shared" si="373"/>
        <v>0</v>
      </c>
      <c r="BL820" s="753">
        <f t="shared" si="374"/>
        <v>0</v>
      </c>
      <c r="BM820" s="758">
        <f t="shared" si="375"/>
        <v>0</v>
      </c>
    </row>
    <row r="821" spans="32:65">
      <c r="AF821" s="1126">
        <f>((TABULADOR!$D$67)*(GLOBAL!$Y821)/2)*2</f>
        <v>0</v>
      </c>
      <c r="BD821" s="753">
        <f t="shared" si="366"/>
        <v>0</v>
      </c>
      <c r="BE821" s="753">
        <f t="shared" si="367"/>
        <v>0</v>
      </c>
      <c r="BF821" s="753">
        <f t="shared" si="368"/>
        <v>0</v>
      </c>
      <c r="BG821" s="753">
        <f t="shared" si="369"/>
        <v>0</v>
      </c>
      <c r="BH821" s="758">
        <f t="shared" si="370"/>
        <v>0</v>
      </c>
      <c r="BI821" s="753">
        <f t="shared" si="371"/>
        <v>0</v>
      </c>
      <c r="BJ821" s="753">
        <f t="shared" si="372"/>
        <v>0</v>
      </c>
      <c r="BK821" s="753">
        <f t="shared" si="373"/>
        <v>0</v>
      </c>
      <c r="BL821" s="753">
        <f t="shared" si="374"/>
        <v>0</v>
      </c>
      <c r="BM821" s="758">
        <f t="shared" si="375"/>
        <v>0</v>
      </c>
    </row>
    <row r="822" spans="32:65">
      <c r="AF822" s="1126">
        <f>((TABULADOR!$D$67)*(GLOBAL!$Y822)/2)*2</f>
        <v>0</v>
      </c>
      <c r="BD822" s="753">
        <f t="shared" si="366"/>
        <v>0</v>
      </c>
      <c r="BE822" s="753">
        <f t="shared" si="367"/>
        <v>0</v>
      </c>
      <c r="BF822" s="753">
        <f t="shared" si="368"/>
        <v>0</v>
      </c>
      <c r="BG822" s="753">
        <f t="shared" si="369"/>
        <v>0</v>
      </c>
      <c r="BH822" s="758">
        <f t="shared" si="370"/>
        <v>0</v>
      </c>
      <c r="BI822" s="753">
        <f t="shared" si="371"/>
        <v>0</v>
      </c>
      <c r="BJ822" s="753">
        <f t="shared" si="372"/>
        <v>0</v>
      </c>
      <c r="BK822" s="753">
        <f t="shared" si="373"/>
        <v>0</v>
      </c>
      <c r="BL822" s="753">
        <f t="shared" si="374"/>
        <v>0</v>
      </c>
      <c r="BM822" s="758">
        <f t="shared" si="375"/>
        <v>0</v>
      </c>
    </row>
    <row r="823" spans="32:65">
      <c r="AF823" s="1126">
        <f>((TABULADOR!$D$67)*(GLOBAL!$Y823)/2)*2</f>
        <v>0</v>
      </c>
      <c r="BD823" s="753">
        <f t="shared" si="366"/>
        <v>0</v>
      </c>
      <c r="BE823" s="753">
        <f t="shared" si="367"/>
        <v>0</v>
      </c>
      <c r="BF823" s="753">
        <f t="shared" si="368"/>
        <v>0</v>
      </c>
      <c r="BG823" s="753">
        <f t="shared" si="369"/>
        <v>0</v>
      </c>
      <c r="BH823" s="758">
        <f t="shared" si="370"/>
        <v>0</v>
      </c>
      <c r="BI823" s="753">
        <f t="shared" si="371"/>
        <v>0</v>
      </c>
      <c r="BJ823" s="753">
        <f t="shared" si="372"/>
        <v>0</v>
      </c>
      <c r="BK823" s="753">
        <f t="shared" si="373"/>
        <v>0</v>
      </c>
      <c r="BL823" s="753">
        <f t="shared" si="374"/>
        <v>0</v>
      </c>
      <c r="BM823" s="758">
        <f t="shared" si="375"/>
        <v>0</v>
      </c>
    </row>
    <row r="824" spans="32:65">
      <c r="AF824" s="1126">
        <f>((TABULADOR!$D$67)*(GLOBAL!$Y824)/2)*2</f>
        <v>0</v>
      </c>
      <c r="BD824" s="753">
        <f t="shared" si="366"/>
        <v>0</v>
      </c>
      <c r="BE824" s="753">
        <f t="shared" si="367"/>
        <v>0</v>
      </c>
      <c r="BF824" s="753">
        <f t="shared" si="368"/>
        <v>0</v>
      </c>
      <c r="BG824" s="753">
        <f t="shared" si="369"/>
        <v>0</v>
      </c>
      <c r="BH824" s="758">
        <f t="shared" si="370"/>
        <v>0</v>
      </c>
      <c r="BI824" s="753">
        <f t="shared" si="371"/>
        <v>0</v>
      </c>
      <c r="BJ824" s="753">
        <f t="shared" si="372"/>
        <v>0</v>
      </c>
      <c r="BK824" s="753">
        <f t="shared" si="373"/>
        <v>0</v>
      </c>
      <c r="BL824" s="753">
        <f t="shared" si="374"/>
        <v>0</v>
      </c>
      <c r="BM824" s="758">
        <f t="shared" si="375"/>
        <v>0</v>
      </c>
    </row>
    <row r="825" spans="32:65">
      <c r="AF825" s="1126">
        <f>((TABULADOR!$D$67)*(GLOBAL!$Y825)/2)*2</f>
        <v>0</v>
      </c>
      <c r="BD825" s="753">
        <f t="shared" si="366"/>
        <v>0</v>
      </c>
      <c r="BE825" s="753">
        <f t="shared" si="367"/>
        <v>0</v>
      </c>
      <c r="BF825" s="753">
        <f t="shared" si="368"/>
        <v>0</v>
      </c>
      <c r="BG825" s="753">
        <f t="shared" si="369"/>
        <v>0</v>
      </c>
      <c r="BH825" s="758">
        <f t="shared" si="370"/>
        <v>0</v>
      </c>
      <c r="BI825" s="753">
        <f t="shared" si="371"/>
        <v>0</v>
      </c>
      <c r="BJ825" s="753">
        <f t="shared" si="372"/>
        <v>0</v>
      </c>
      <c r="BK825" s="753">
        <f t="shared" si="373"/>
        <v>0</v>
      </c>
      <c r="BL825" s="753">
        <f t="shared" si="374"/>
        <v>0</v>
      </c>
      <c r="BM825" s="758">
        <f t="shared" si="375"/>
        <v>0</v>
      </c>
    </row>
    <row r="826" spans="32:65">
      <c r="AF826" s="1126">
        <f>((TABULADOR!$D$67)*(GLOBAL!$Y826)/2)*2</f>
        <v>0</v>
      </c>
      <c r="BD826" s="753">
        <f t="shared" si="366"/>
        <v>0</v>
      </c>
      <c r="BE826" s="753">
        <f t="shared" si="367"/>
        <v>0</v>
      </c>
      <c r="BF826" s="753">
        <f t="shared" si="368"/>
        <v>0</v>
      </c>
      <c r="BG826" s="753">
        <f t="shared" si="369"/>
        <v>0</v>
      </c>
      <c r="BH826" s="758">
        <f t="shared" si="370"/>
        <v>0</v>
      </c>
      <c r="BI826" s="753">
        <f t="shared" si="371"/>
        <v>0</v>
      </c>
      <c r="BJ826" s="753">
        <f t="shared" si="372"/>
        <v>0</v>
      </c>
      <c r="BK826" s="753">
        <f t="shared" si="373"/>
        <v>0</v>
      </c>
      <c r="BL826" s="753">
        <f t="shared" si="374"/>
        <v>0</v>
      </c>
      <c r="BM826" s="758">
        <f t="shared" si="375"/>
        <v>0</v>
      </c>
    </row>
    <row r="827" spans="32:65">
      <c r="AF827" s="1126">
        <f>((TABULADOR!$D$67)*(GLOBAL!$Y827)/2)*2</f>
        <v>0</v>
      </c>
      <c r="BD827" s="753">
        <f t="shared" si="366"/>
        <v>0</v>
      </c>
      <c r="BE827" s="753">
        <f t="shared" si="367"/>
        <v>0</v>
      </c>
      <c r="BF827" s="753">
        <f t="shared" si="368"/>
        <v>0</v>
      </c>
      <c r="BG827" s="753">
        <f t="shared" si="369"/>
        <v>0</v>
      </c>
      <c r="BH827" s="758">
        <f t="shared" si="370"/>
        <v>0</v>
      </c>
      <c r="BI827" s="753">
        <f t="shared" si="371"/>
        <v>0</v>
      </c>
      <c r="BJ827" s="753">
        <f t="shared" si="372"/>
        <v>0</v>
      </c>
      <c r="BK827" s="753">
        <f t="shared" si="373"/>
        <v>0</v>
      </c>
      <c r="BL827" s="753">
        <f t="shared" si="374"/>
        <v>0</v>
      </c>
      <c r="BM827" s="758">
        <f t="shared" si="375"/>
        <v>0</v>
      </c>
    </row>
    <row r="828" spans="32:65">
      <c r="AF828" s="1126">
        <f>((TABULADOR!$D$67)*(GLOBAL!$Y828)/2)*2</f>
        <v>0</v>
      </c>
      <c r="BD828" s="753">
        <f t="shared" si="366"/>
        <v>0</v>
      </c>
      <c r="BE828" s="753">
        <f t="shared" si="367"/>
        <v>0</v>
      </c>
      <c r="BF828" s="753">
        <f t="shared" si="368"/>
        <v>0</v>
      </c>
      <c r="BG828" s="753">
        <f t="shared" si="369"/>
        <v>0</v>
      </c>
      <c r="BH828" s="758">
        <f t="shared" si="370"/>
        <v>0</v>
      </c>
      <c r="BI828" s="753">
        <f t="shared" si="371"/>
        <v>0</v>
      </c>
      <c r="BJ828" s="753">
        <f t="shared" si="372"/>
        <v>0</v>
      </c>
      <c r="BK828" s="753">
        <f t="shared" si="373"/>
        <v>0</v>
      </c>
      <c r="BL828" s="753">
        <f t="shared" si="374"/>
        <v>0</v>
      </c>
      <c r="BM828" s="758">
        <f t="shared" si="375"/>
        <v>0</v>
      </c>
    </row>
    <row r="829" spans="32:65">
      <c r="AF829" s="1126">
        <f>((TABULADOR!$D$67)*(GLOBAL!$Y829)/2)*2</f>
        <v>0</v>
      </c>
      <c r="BD829" s="753">
        <f t="shared" si="366"/>
        <v>0</v>
      </c>
      <c r="BE829" s="753">
        <f t="shared" si="367"/>
        <v>0</v>
      </c>
      <c r="BF829" s="753">
        <f t="shared" si="368"/>
        <v>0</v>
      </c>
      <c r="BG829" s="753">
        <f t="shared" si="369"/>
        <v>0</v>
      </c>
      <c r="BH829" s="758">
        <f t="shared" si="370"/>
        <v>0</v>
      </c>
      <c r="BI829" s="753">
        <f t="shared" si="371"/>
        <v>0</v>
      </c>
      <c r="BJ829" s="753">
        <f t="shared" si="372"/>
        <v>0</v>
      </c>
      <c r="BK829" s="753">
        <f t="shared" si="373"/>
        <v>0</v>
      </c>
      <c r="BL829" s="753">
        <f t="shared" si="374"/>
        <v>0</v>
      </c>
      <c r="BM829" s="758">
        <f t="shared" si="375"/>
        <v>0</v>
      </c>
    </row>
    <row r="830" spans="32:65">
      <c r="AF830" s="1126">
        <f>((TABULADOR!$D$67)*(GLOBAL!$Y830)/2)*2</f>
        <v>0</v>
      </c>
      <c r="BD830" s="753">
        <f t="shared" si="366"/>
        <v>0</v>
      </c>
      <c r="BE830" s="753">
        <f t="shared" si="367"/>
        <v>0</v>
      </c>
      <c r="BF830" s="753">
        <f t="shared" si="368"/>
        <v>0</v>
      </c>
      <c r="BG830" s="753">
        <f t="shared" si="369"/>
        <v>0</v>
      </c>
      <c r="BH830" s="758">
        <f t="shared" si="370"/>
        <v>0</v>
      </c>
      <c r="BI830" s="753">
        <f t="shared" si="371"/>
        <v>0</v>
      </c>
      <c r="BJ830" s="753">
        <f t="shared" si="372"/>
        <v>0</v>
      </c>
      <c r="BK830" s="753">
        <f t="shared" si="373"/>
        <v>0</v>
      </c>
      <c r="BL830" s="753">
        <f t="shared" si="374"/>
        <v>0</v>
      </c>
      <c r="BM830" s="758">
        <f t="shared" si="375"/>
        <v>0</v>
      </c>
    </row>
    <row r="831" spans="32:65">
      <c r="AF831" s="1126">
        <f>((TABULADOR!$D$67)*(GLOBAL!$Y831)/2)*2</f>
        <v>0</v>
      </c>
      <c r="BD831" s="753">
        <f t="shared" si="366"/>
        <v>0</v>
      </c>
      <c r="BE831" s="753">
        <f t="shared" si="367"/>
        <v>0</v>
      </c>
      <c r="BF831" s="753">
        <f t="shared" si="368"/>
        <v>0</v>
      </c>
      <c r="BG831" s="753">
        <f t="shared" si="369"/>
        <v>0</v>
      </c>
      <c r="BH831" s="758">
        <f t="shared" si="370"/>
        <v>0</v>
      </c>
      <c r="BI831" s="753">
        <f t="shared" si="371"/>
        <v>0</v>
      </c>
      <c r="BJ831" s="753">
        <f t="shared" si="372"/>
        <v>0</v>
      </c>
      <c r="BK831" s="753">
        <f t="shared" si="373"/>
        <v>0</v>
      </c>
      <c r="BL831" s="753">
        <f t="shared" si="374"/>
        <v>0</v>
      </c>
      <c r="BM831" s="758">
        <f t="shared" si="375"/>
        <v>0</v>
      </c>
    </row>
    <row r="832" spans="32:65">
      <c r="AF832" s="1126">
        <f>((TABULADOR!$D$67)*(GLOBAL!$Y832)/2)*2</f>
        <v>0</v>
      </c>
      <c r="BD832" s="753">
        <f t="shared" si="366"/>
        <v>0</v>
      </c>
      <c r="BE832" s="753">
        <f t="shared" si="367"/>
        <v>0</v>
      </c>
      <c r="BF832" s="753">
        <f t="shared" si="368"/>
        <v>0</v>
      </c>
      <c r="BG832" s="753">
        <f t="shared" si="369"/>
        <v>0</v>
      </c>
      <c r="BH832" s="758">
        <f t="shared" si="370"/>
        <v>0</v>
      </c>
      <c r="BI832" s="753">
        <f t="shared" si="371"/>
        <v>0</v>
      </c>
      <c r="BJ832" s="753">
        <f t="shared" si="372"/>
        <v>0</v>
      </c>
      <c r="BK832" s="753">
        <f t="shared" si="373"/>
        <v>0</v>
      </c>
      <c r="BL832" s="753">
        <f t="shared" si="374"/>
        <v>0</v>
      </c>
      <c r="BM832" s="758">
        <f t="shared" si="375"/>
        <v>0</v>
      </c>
    </row>
    <row r="833" spans="32:65">
      <c r="AF833" s="1126">
        <f>((TABULADOR!$D$67)*(GLOBAL!$Y833)/2)*2</f>
        <v>0</v>
      </c>
      <c r="BD833" s="753">
        <f t="shared" si="366"/>
        <v>0</v>
      </c>
      <c r="BE833" s="753">
        <f t="shared" si="367"/>
        <v>0</v>
      </c>
      <c r="BF833" s="753">
        <f t="shared" si="368"/>
        <v>0</v>
      </c>
      <c r="BG833" s="753">
        <f t="shared" si="369"/>
        <v>0</v>
      </c>
      <c r="BH833" s="758">
        <f t="shared" si="370"/>
        <v>0</v>
      </c>
      <c r="BI833" s="753">
        <f t="shared" si="371"/>
        <v>0</v>
      </c>
      <c r="BJ833" s="753">
        <f t="shared" si="372"/>
        <v>0</v>
      </c>
      <c r="BK833" s="753">
        <f t="shared" si="373"/>
        <v>0</v>
      </c>
      <c r="BL833" s="753">
        <f t="shared" si="374"/>
        <v>0</v>
      </c>
      <c r="BM833" s="758">
        <f t="shared" si="375"/>
        <v>0</v>
      </c>
    </row>
    <row r="834" spans="32:65">
      <c r="AF834" s="1126">
        <f>((TABULADOR!$D$67)*(GLOBAL!$Y834)/2)*2</f>
        <v>0</v>
      </c>
      <c r="BD834" s="753">
        <f t="shared" si="366"/>
        <v>0</v>
      </c>
      <c r="BE834" s="753">
        <f t="shared" si="367"/>
        <v>0</v>
      </c>
      <c r="BF834" s="753">
        <f t="shared" si="368"/>
        <v>0</v>
      </c>
      <c r="BG834" s="753">
        <f t="shared" si="369"/>
        <v>0</v>
      </c>
      <c r="BH834" s="758">
        <f t="shared" si="370"/>
        <v>0</v>
      </c>
      <c r="BI834" s="753">
        <f t="shared" si="371"/>
        <v>0</v>
      </c>
      <c r="BJ834" s="753">
        <f t="shared" si="372"/>
        <v>0</v>
      </c>
      <c r="BK834" s="753">
        <f t="shared" si="373"/>
        <v>0</v>
      </c>
      <c r="BL834" s="753">
        <f t="shared" si="374"/>
        <v>0</v>
      </c>
      <c r="BM834" s="758">
        <f t="shared" si="375"/>
        <v>0</v>
      </c>
    </row>
    <row r="835" spans="32:65">
      <c r="AF835" s="1126">
        <f>((TABULADOR!$D$67)*(GLOBAL!$Y835)/2)*2</f>
        <v>0</v>
      </c>
      <c r="BD835" s="753">
        <f t="shared" si="366"/>
        <v>0</v>
      </c>
      <c r="BE835" s="753">
        <f t="shared" si="367"/>
        <v>0</v>
      </c>
      <c r="BF835" s="753">
        <f t="shared" si="368"/>
        <v>0</v>
      </c>
      <c r="BG835" s="753">
        <f t="shared" si="369"/>
        <v>0</v>
      </c>
      <c r="BH835" s="758">
        <f t="shared" si="370"/>
        <v>0</v>
      </c>
      <c r="BI835" s="753">
        <f t="shared" si="371"/>
        <v>0</v>
      </c>
      <c r="BJ835" s="753">
        <f t="shared" si="372"/>
        <v>0</v>
      </c>
      <c r="BK835" s="753">
        <f t="shared" si="373"/>
        <v>0</v>
      </c>
      <c r="BL835" s="753">
        <f t="shared" si="374"/>
        <v>0</v>
      </c>
      <c r="BM835" s="758">
        <f t="shared" si="375"/>
        <v>0</v>
      </c>
    </row>
    <row r="836" spans="32:65">
      <c r="AF836" s="1126">
        <f>((TABULADOR!$D$67)*(GLOBAL!$Y836)/2)*2</f>
        <v>0</v>
      </c>
      <c r="BD836" s="753">
        <f t="shared" si="366"/>
        <v>0</v>
      </c>
      <c r="BE836" s="753">
        <f t="shared" si="367"/>
        <v>0</v>
      </c>
      <c r="BF836" s="753">
        <f t="shared" si="368"/>
        <v>0</v>
      </c>
      <c r="BG836" s="753">
        <f t="shared" si="369"/>
        <v>0</v>
      </c>
      <c r="BH836" s="758">
        <f t="shared" si="370"/>
        <v>0</v>
      </c>
      <c r="BI836" s="753">
        <f t="shared" si="371"/>
        <v>0</v>
      </c>
      <c r="BJ836" s="753">
        <f t="shared" si="372"/>
        <v>0</v>
      </c>
      <c r="BK836" s="753">
        <f t="shared" si="373"/>
        <v>0</v>
      </c>
      <c r="BL836" s="753">
        <f t="shared" si="374"/>
        <v>0</v>
      </c>
      <c r="BM836" s="758">
        <f t="shared" si="375"/>
        <v>0</v>
      </c>
    </row>
    <row r="837" spans="32:65">
      <c r="AF837" s="1126">
        <f>((TABULADOR!$D$67)*(GLOBAL!$Y837)/2)*2</f>
        <v>0</v>
      </c>
      <c r="BD837" s="753">
        <f t="shared" si="366"/>
        <v>0</v>
      </c>
      <c r="BE837" s="753">
        <f t="shared" si="367"/>
        <v>0</v>
      </c>
      <c r="BF837" s="753">
        <f t="shared" si="368"/>
        <v>0</v>
      </c>
      <c r="BG837" s="753">
        <f t="shared" si="369"/>
        <v>0</v>
      </c>
      <c r="BH837" s="758">
        <f t="shared" si="370"/>
        <v>0</v>
      </c>
      <c r="BI837" s="753">
        <f t="shared" si="371"/>
        <v>0</v>
      </c>
      <c r="BJ837" s="753">
        <f t="shared" si="372"/>
        <v>0</v>
      </c>
      <c r="BK837" s="753">
        <f t="shared" si="373"/>
        <v>0</v>
      </c>
      <c r="BL837" s="753">
        <f t="shared" si="374"/>
        <v>0</v>
      </c>
      <c r="BM837" s="758">
        <f t="shared" si="375"/>
        <v>0</v>
      </c>
    </row>
    <row r="838" spans="32:65">
      <c r="AF838" s="1126">
        <f>((TABULADOR!$D$67)*(GLOBAL!$Y838)/2)*2</f>
        <v>0</v>
      </c>
      <c r="BD838" s="753">
        <f t="shared" si="366"/>
        <v>0</v>
      </c>
      <c r="BE838" s="753">
        <f t="shared" si="367"/>
        <v>0</v>
      </c>
      <c r="BF838" s="753">
        <f t="shared" si="368"/>
        <v>0</v>
      </c>
      <c r="BG838" s="753">
        <f t="shared" si="369"/>
        <v>0</v>
      </c>
      <c r="BH838" s="758">
        <f t="shared" si="370"/>
        <v>0</v>
      </c>
      <c r="BI838" s="753">
        <f t="shared" si="371"/>
        <v>0</v>
      </c>
      <c r="BJ838" s="753">
        <f t="shared" si="372"/>
        <v>0</v>
      </c>
      <c r="BK838" s="753">
        <f t="shared" si="373"/>
        <v>0</v>
      </c>
      <c r="BL838" s="753">
        <f t="shared" si="374"/>
        <v>0</v>
      </c>
      <c r="BM838" s="758">
        <f t="shared" si="375"/>
        <v>0</v>
      </c>
    </row>
    <row r="839" spans="32:65">
      <c r="AF839" s="1126">
        <f>((TABULADOR!$D$67)*(GLOBAL!$Y839)/2)*2</f>
        <v>0</v>
      </c>
      <c r="BD839" s="753">
        <f t="shared" si="366"/>
        <v>0</v>
      </c>
      <c r="BE839" s="753">
        <f t="shared" si="367"/>
        <v>0</v>
      </c>
      <c r="BF839" s="753">
        <f t="shared" si="368"/>
        <v>0</v>
      </c>
      <c r="BG839" s="753">
        <f t="shared" si="369"/>
        <v>0</v>
      </c>
      <c r="BH839" s="758">
        <f t="shared" si="370"/>
        <v>0</v>
      </c>
      <c r="BI839" s="753">
        <f t="shared" si="371"/>
        <v>0</v>
      </c>
      <c r="BJ839" s="753">
        <f t="shared" si="372"/>
        <v>0</v>
      </c>
      <c r="BK839" s="753">
        <f t="shared" si="373"/>
        <v>0</v>
      </c>
      <c r="BL839" s="753">
        <f t="shared" si="374"/>
        <v>0</v>
      </c>
      <c r="BM839" s="758">
        <f t="shared" si="375"/>
        <v>0</v>
      </c>
    </row>
    <row r="840" spans="32:65">
      <c r="AF840" s="1126">
        <f>((TABULADOR!$D$67)*(GLOBAL!$Y840)/2)*2</f>
        <v>0</v>
      </c>
      <c r="BD840" s="753">
        <f t="shared" si="366"/>
        <v>0</v>
      </c>
      <c r="BE840" s="753">
        <f t="shared" si="367"/>
        <v>0</v>
      </c>
      <c r="BF840" s="753">
        <f t="shared" si="368"/>
        <v>0</v>
      </c>
      <c r="BG840" s="753">
        <f t="shared" si="369"/>
        <v>0</v>
      </c>
      <c r="BH840" s="758">
        <f t="shared" si="370"/>
        <v>0</v>
      </c>
      <c r="BI840" s="753">
        <f t="shared" si="371"/>
        <v>0</v>
      </c>
      <c r="BJ840" s="753">
        <f t="shared" si="372"/>
        <v>0</v>
      </c>
      <c r="BK840" s="753">
        <f t="shared" si="373"/>
        <v>0</v>
      </c>
      <c r="BL840" s="753">
        <f t="shared" si="374"/>
        <v>0</v>
      </c>
      <c r="BM840" s="758">
        <f t="shared" si="375"/>
        <v>0</v>
      </c>
    </row>
    <row r="841" spans="32:65">
      <c r="AF841" s="1126">
        <f>((TABULADOR!$D$67)*(GLOBAL!$Y841)/2)*2</f>
        <v>0</v>
      </c>
      <c r="BD841" s="753">
        <f t="shared" si="366"/>
        <v>0</v>
      </c>
      <c r="BE841" s="753">
        <f t="shared" si="367"/>
        <v>0</v>
      </c>
      <c r="BF841" s="753">
        <f t="shared" si="368"/>
        <v>0</v>
      </c>
      <c r="BG841" s="753">
        <f t="shared" si="369"/>
        <v>0</v>
      </c>
      <c r="BH841" s="758">
        <f t="shared" si="370"/>
        <v>0</v>
      </c>
      <c r="BI841" s="753">
        <f t="shared" si="371"/>
        <v>0</v>
      </c>
      <c r="BJ841" s="753">
        <f t="shared" si="372"/>
        <v>0</v>
      </c>
      <c r="BK841" s="753">
        <f t="shared" si="373"/>
        <v>0</v>
      </c>
      <c r="BL841" s="753">
        <f t="shared" si="374"/>
        <v>0</v>
      </c>
      <c r="BM841" s="758">
        <f t="shared" si="375"/>
        <v>0</v>
      </c>
    </row>
    <row r="842" spans="32:65">
      <c r="AF842" s="1126">
        <f>((TABULADOR!$D$67)*(GLOBAL!$Y842)/2)*2</f>
        <v>0</v>
      </c>
      <c r="BD842" s="753">
        <f t="shared" si="366"/>
        <v>0</v>
      </c>
      <c r="BE842" s="753">
        <f t="shared" si="367"/>
        <v>0</v>
      </c>
      <c r="BF842" s="753">
        <f t="shared" si="368"/>
        <v>0</v>
      </c>
      <c r="BG842" s="753">
        <f t="shared" si="369"/>
        <v>0</v>
      </c>
      <c r="BH842" s="758">
        <f t="shared" si="370"/>
        <v>0</v>
      </c>
      <c r="BI842" s="753">
        <f t="shared" si="371"/>
        <v>0</v>
      </c>
      <c r="BJ842" s="753">
        <f t="shared" si="372"/>
        <v>0</v>
      </c>
      <c r="BK842" s="753">
        <f t="shared" si="373"/>
        <v>0</v>
      </c>
      <c r="BL842" s="753">
        <f t="shared" si="374"/>
        <v>0</v>
      </c>
      <c r="BM842" s="758">
        <f t="shared" si="375"/>
        <v>0</v>
      </c>
    </row>
    <row r="843" spans="32:65">
      <c r="AF843" s="1126">
        <f>((TABULADOR!$D$67)*(GLOBAL!$Y843)/2)*2</f>
        <v>0</v>
      </c>
      <c r="BD843" s="753">
        <f t="shared" si="366"/>
        <v>0</v>
      </c>
      <c r="BE843" s="753">
        <f t="shared" si="367"/>
        <v>0</v>
      </c>
      <c r="BF843" s="753">
        <f t="shared" si="368"/>
        <v>0</v>
      </c>
      <c r="BG843" s="753">
        <f t="shared" si="369"/>
        <v>0</v>
      </c>
      <c r="BH843" s="758">
        <f t="shared" si="370"/>
        <v>0</v>
      </c>
      <c r="BI843" s="753">
        <f t="shared" si="371"/>
        <v>0</v>
      </c>
      <c r="BJ843" s="753">
        <f t="shared" si="372"/>
        <v>0</v>
      </c>
      <c r="BK843" s="753">
        <f t="shared" si="373"/>
        <v>0</v>
      </c>
      <c r="BL843" s="753">
        <f t="shared" si="374"/>
        <v>0</v>
      </c>
      <c r="BM843" s="758">
        <f t="shared" si="375"/>
        <v>0</v>
      </c>
    </row>
  </sheetData>
  <autoFilter ref="A8:BM843"/>
  <mergeCells count="9">
    <mergeCell ref="BD7:BG7"/>
    <mergeCell ref="BI7:BL7"/>
    <mergeCell ref="AW7:BA7"/>
    <mergeCell ref="I4:O4"/>
    <mergeCell ref="I5:O5"/>
    <mergeCell ref="I6:O6"/>
    <mergeCell ref="AA7:AM7"/>
    <mergeCell ref="AS7:AV7"/>
    <mergeCell ref="AN7:AR7"/>
  </mergeCells>
  <conditionalFormatting sqref="C582 C557:C571 C594:C595 C606 C428:C453 C455:C456 C458:C467 C469:C477 C479:C490 C493:C504 C507:C510 C512:C514 C516:C518 C524:C533 C535:C555 B340 C349 C308 C313 C315:C319 C311 C267 B257 C252:C260 C406 C277:C289 C321:C331 C334:C339 C9:C250">
    <cfRule type="cellIs" dxfId="2146" priority="755" operator="equal">
      <formula>41877013.5</formula>
    </cfRule>
  </conditionalFormatting>
  <conditionalFormatting sqref="AI9:AI420">
    <cfRule type="cellIs" dxfId="2145" priority="746" operator="greaterThan">
      <formula>1</formula>
    </cfRule>
  </conditionalFormatting>
  <conditionalFormatting sqref="D489:D1048576 D1:D5 F314 D7:D8">
    <cfRule type="duplicateValues" dxfId="2144" priority="741"/>
  </conditionalFormatting>
  <conditionalFormatting sqref="L410:L411 L370:L390 L289 L315 L317:L321 M326 M322 L270:L276 M227 L327:L337 L323:L325 L228:L267 L363:L367 L413:L1048576 L392:L408 L1:L226">
    <cfRule type="duplicateValues" dxfId="2143" priority="694"/>
  </conditionalFormatting>
  <conditionalFormatting sqref="L311">
    <cfRule type="duplicateValues" dxfId="2142" priority="379"/>
  </conditionalFormatting>
  <conditionalFormatting sqref="C1:C7">
    <cfRule type="duplicateValues" dxfId="2141" priority="1081"/>
  </conditionalFormatting>
  <conditionalFormatting sqref="C260 C252:C258">
    <cfRule type="duplicateValues" dxfId="2140" priority="1092"/>
  </conditionalFormatting>
  <conditionalFormatting sqref="C259">
    <cfRule type="duplicateValues" dxfId="2139" priority="1094"/>
  </conditionalFormatting>
  <conditionalFormatting sqref="C613:C1048576 C273:C276 C270 C1:C267">
    <cfRule type="duplicateValues" dxfId="2138" priority="1095"/>
  </conditionalFormatting>
  <conditionalFormatting sqref="C613:C1048576 C273:C276 C270 C252:C258 C260:C267 C8:C250">
    <cfRule type="duplicateValues" dxfId="2137" priority="1099"/>
  </conditionalFormatting>
  <conditionalFormatting sqref="C613:C1048576">
    <cfRule type="duplicateValues" dxfId="2136" priority="1105"/>
  </conditionalFormatting>
  <conditionalFormatting sqref="C267">
    <cfRule type="duplicateValues" dxfId="2135" priority="1120"/>
  </conditionalFormatting>
  <conditionalFormatting sqref="C269">
    <cfRule type="duplicateValues" dxfId="2134" priority="1121"/>
  </conditionalFormatting>
  <conditionalFormatting sqref="C613:C1048576 C1:C276">
    <cfRule type="duplicateValues" dxfId="2133" priority="1122"/>
  </conditionalFormatting>
  <conditionalFormatting sqref="C613:C1048576 C1:C288">
    <cfRule type="duplicateValues" dxfId="2132" priority="1127"/>
  </conditionalFormatting>
  <conditionalFormatting sqref="C569 C557:C567">
    <cfRule type="duplicateValues" dxfId="2131" priority="1133"/>
  </conditionalFormatting>
  <conditionalFormatting sqref="C568">
    <cfRule type="duplicateValues" dxfId="2130" priority="1135"/>
  </conditionalFormatting>
  <conditionalFormatting sqref="C596:C599 C586:C587 C601:C603 C605 C607:C611 C571:C582 C590:C593 C315:C319 C537:C569 C321:C331 C334:C338">
    <cfRule type="duplicateValues" dxfId="2129" priority="1136"/>
  </conditionalFormatting>
  <conditionalFormatting sqref="C596:C599 C557:C567 C569 C586:C587 C601:C603 C605 C607:C611 C572:C582 C590:C593 C315:C319 C537:C555 C321:C331 C334:C338">
    <cfRule type="duplicateValues" dxfId="2128" priority="1146"/>
  </conditionalFormatting>
  <conditionalFormatting sqref="C596:C599 C586:C587 C601:C603 C605 C607:C611 C572:C582 C590:C593 C315:C319 C537:C569 C321:C331 C334:C338">
    <cfRule type="duplicateValues" dxfId="2127" priority="1158"/>
  </conditionalFormatting>
  <conditionalFormatting sqref="C571">
    <cfRule type="duplicateValues" dxfId="2126" priority="1168"/>
    <cfRule type="duplicateValues" dxfId="2125" priority="1169"/>
  </conditionalFormatting>
  <conditionalFormatting sqref="C571">
    <cfRule type="duplicateValues" dxfId="2124" priority="1170"/>
  </conditionalFormatting>
  <conditionalFormatting sqref="C582">
    <cfRule type="duplicateValues" dxfId="2123" priority="1171"/>
  </conditionalFormatting>
  <conditionalFormatting sqref="C585">
    <cfRule type="duplicateValues" dxfId="2122" priority="1172"/>
  </conditionalFormatting>
  <conditionalFormatting sqref="C596:C599 C601:C603 C605 C607:C611 C571:C593 C315:C319 C537:C569 C321:C331 C334:C338">
    <cfRule type="duplicateValues" dxfId="2121" priority="1173"/>
  </conditionalFormatting>
  <conditionalFormatting sqref="C594">
    <cfRule type="duplicateValues" dxfId="2120" priority="1181"/>
  </conditionalFormatting>
  <conditionalFormatting sqref="C570">
    <cfRule type="duplicateValues" dxfId="2119" priority="1182"/>
  </conditionalFormatting>
  <conditionalFormatting sqref="C595">
    <cfRule type="duplicateValues" dxfId="2118" priority="1183"/>
  </conditionalFormatting>
  <conditionalFormatting sqref="C604">
    <cfRule type="duplicateValues" dxfId="2117" priority="1184"/>
  </conditionalFormatting>
  <conditionalFormatting sqref="C606">
    <cfRule type="duplicateValues" dxfId="2116" priority="1185"/>
  </conditionalFormatting>
  <conditionalFormatting sqref="C612">
    <cfRule type="duplicateValues" dxfId="2115" priority="1186"/>
  </conditionalFormatting>
  <conditionalFormatting sqref="C537:C1048576 C315:C319 C321:C331 C334:C338 C1:C288">
    <cfRule type="duplicateValues" dxfId="2114" priority="1190"/>
  </conditionalFormatting>
  <conditionalFormatting sqref="C289">
    <cfRule type="duplicateValues" dxfId="2113" priority="1201"/>
  </conditionalFormatting>
  <conditionalFormatting sqref="C537:C1048576 C315:C319 C321:C331 C334:C338 C1:C289">
    <cfRule type="duplicateValues" dxfId="2112" priority="1202"/>
  </conditionalFormatting>
  <conditionalFormatting sqref="C537:C1048576 C315:C319 C321:C331 C334:C338 C1:C295">
    <cfRule type="duplicateValues" dxfId="2111" priority="1211"/>
    <cfRule type="duplicateValues" dxfId="2110" priority="1212"/>
  </conditionalFormatting>
  <conditionalFormatting sqref="C308">
    <cfRule type="duplicateValues" dxfId="2109" priority="1219"/>
  </conditionalFormatting>
  <conditionalFormatting sqref="C311">
    <cfRule type="duplicateValues" dxfId="2108" priority="1220"/>
  </conditionalFormatting>
  <conditionalFormatting sqref="C311">
    <cfRule type="duplicateValues" dxfId="2107" priority="1221"/>
    <cfRule type="duplicateValues" dxfId="2106" priority="1222"/>
  </conditionalFormatting>
  <conditionalFormatting sqref="C313">
    <cfRule type="duplicateValues" dxfId="2105" priority="1223"/>
  </conditionalFormatting>
  <conditionalFormatting sqref="C537:C1048576 C315:C319 C321:C331 C334:C338 C1:C313">
    <cfRule type="duplicateValues" dxfId="2104" priority="1225"/>
  </conditionalFormatting>
  <conditionalFormatting sqref="C331">
    <cfRule type="duplicateValues" dxfId="2103" priority="354"/>
  </conditionalFormatting>
  <conditionalFormatting sqref="L331">
    <cfRule type="duplicateValues" dxfId="2102" priority="351"/>
  </conditionalFormatting>
  <conditionalFormatting sqref="C537:C1048576 C321:C338 C1:C319">
    <cfRule type="duplicateValues" dxfId="2101" priority="341"/>
  </conditionalFormatting>
  <conditionalFormatting sqref="C537:C612 C315:C319 C321:C331 C334:C338">
    <cfRule type="duplicateValues" dxfId="2100" priority="1854"/>
  </conditionalFormatting>
  <conditionalFormatting sqref="L277:L288">
    <cfRule type="duplicateValues" dxfId="2099" priority="2133"/>
  </conditionalFormatting>
  <conditionalFormatting sqref="C277:C288">
    <cfRule type="duplicateValues" dxfId="2098" priority="2223"/>
  </conditionalFormatting>
  <conditionalFormatting sqref="C455">
    <cfRule type="duplicateValues" dxfId="2097" priority="328"/>
  </conditionalFormatting>
  <conditionalFormatting sqref="C456">
    <cfRule type="duplicateValues" dxfId="2096" priority="327"/>
  </conditionalFormatting>
  <conditionalFormatting sqref="C458">
    <cfRule type="duplicateValues" dxfId="2095" priority="326"/>
  </conditionalFormatting>
  <conditionalFormatting sqref="C459">
    <cfRule type="duplicateValues" dxfId="2094" priority="325"/>
  </conditionalFormatting>
  <conditionalFormatting sqref="C460">
    <cfRule type="duplicateValues" dxfId="2093" priority="324"/>
  </conditionalFormatting>
  <conditionalFormatting sqref="C461">
    <cfRule type="duplicateValues" dxfId="2092" priority="323"/>
  </conditionalFormatting>
  <conditionalFormatting sqref="C462">
    <cfRule type="duplicateValues" dxfId="2091" priority="322"/>
  </conditionalFormatting>
  <conditionalFormatting sqref="C463">
    <cfRule type="duplicateValues" dxfId="2090" priority="321"/>
  </conditionalFormatting>
  <conditionalFormatting sqref="C464">
    <cfRule type="duplicateValues" dxfId="2089" priority="320"/>
  </conditionalFormatting>
  <conditionalFormatting sqref="C465">
    <cfRule type="duplicateValues" dxfId="2088" priority="319"/>
  </conditionalFormatting>
  <conditionalFormatting sqref="C466">
    <cfRule type="duplicateValues" dxfId="2087" priority="318"/>
  </conditionalFormatting>
  <conditionalFormatting sqref="C467">
    <cfRule type="duplicateValues" dxfId="2086" priority="317"/>
  </conditionalFormatting>
  <conditionalFormatting sqref="C468:C472">
    <cfRule type="duplicateValues" dxfId="2085" priority="316"/>
  </conditionalFormatting>
  <conditionalFormatting sqref="C473">
    <cfRule type="duplicateValues" dxfId="2084" priority="315"/>
  </conditionalFormatting>
  <conditionalFormatting sqref="C474">
    <cfRule type="duplicateValues" dxfId="2083" priority="314"/>
  </conditionalFormatting>
  <conditionalFormatting sqref="C475">
    <cfRule type="duplicateValues" dxfId="2082" priority="313"/>
  </conditionalFormatting>
  <conditionalFormatting sqref="C476">
    <cfRule type="duplicateValues" dxfId="2081" priority="312"/>
  </conditionalFormatting>
  <conditionalFormatting sqref="C477">
    <cfRule type="duplicateValues" dxfId="2080" priority="311"/>
  </conditionalFormatting>
  <conditionalFormatting sqref="C478">
    <cfRule type="duplicateValues" dxfId="2079" priority="310"/>
  </conditionalFormatting>
  <conditionalFormatting sqref="C479">
    <cfRule type="duplicateValues" dxfId="2078" priority="307"/>
  </conditionalFormatting>
  <conditionalFormatting sqref="C479">
    <cfRule type="duplicateValues" dxfId="2077" priority="308"/>
    <cfRule type="duplicateValues" dxfId="2076" priority="309"/>
  </conditionalFormatting>
  <conditionalFormatting sqref="C480">
    <cfRule type="duplicateValues" dxfId="2075" priority="306"/>
  </conditionalFormatting>
  <conditionalFormatting sqref="C481">
    <cfRule type="duplicateValues" dxfId="2074" priority="305"/>
  </conditionalFormatting>
  <conditionalFormatting sqref="C481">
    <cfRule type="duplicateValues" dxfId="2073" priority="303"/>
    <cfRule type="duplicateValues" dxfId="2072" priority="304"/>
  </conditionalFormatting>
  <conditionalFormatting sqref="C482">
    <cfRule type="duplicateValues" dxfId="2071" priority="302"/>
  </conditionalFormatting>
  <conditionalFormatting sqref="C482">
    <cfRule type="duplicateValues" dxfId="2070" priority="300"/>
    <cfRule type="duplicateValues" dxfId="2069" priority="301"/>
  </conditionalFormatting>
  <conditionalFormatting sqref="C483">
    <cfRule type="duplicateValues" dxfId="2068" priority="299"/>
  </conditionalFormatting>
  <conditionalFormatting sqref="C483">
    <cfRule type="duplicateValues" dxfId="2067" priority="297"/>
    <cfRule type="duplicateValues" dxfId="2066" priority="298"/>
  </conditionalFormatting>
  <conditionalFormatting sqref="C484">
    <cfRule type="duplicateValues" dxfId="2065" priority="296"/>
  </conditionalFormatting>
  <conditionalFormatting sqref="C484">
    <cfRule type="duplicateValues" dxfId="2064" priority="294"/>
    <cfRule type="duplicateValues" dxfId="2063" priority="295"/>
  </conditionalFormatting>
  <conditionalFormatting sqref="C485">
    <cfRule type="duplicateValues" dxfId="2062" priority="293"/>
  </conditionalFormatting>
  <conditionalFormatting sqref="C485">
    <cfRule type="duplicateValues" dxfId="2061" priority="291"/>
    <cfRule type="duplicateValues" dxfId="2060" priority="292"/>
  </conditionalFormatting>
  <conditionalFormatting sqref="C486">
    <cfRule type="duplicateValues" dxfId="2059" priority="290"/>
  </conditionalFormatting>
  <conditionalFormatting sqref="C486">
    <cfRule type="duplicateValues" dxfId="2058" priority="288"/>
    <cfRule type="duplicateValues" dxfId="2057" priority="289"/>
  </conditionalFormatting>
  <conditionalFormatting sqref="C487">
    <cfRule type="duplicateValues" dxfId="2056" priority="287"/>
  </conditionalFormatting>
  <conditionalFormatting sqref="C487">
    <cfRule type="duplicateValues" dxfId="2055" priority="285"/>
    <cfRule type="duplicateValues" dxfId="2054" priority="286"/>
  </conditionalFormatting>
  <conditionalFormatting sqref="C488">
    <cfRule type="duplicateValues" dxfId="2053" priority="284"/>
  </conditionalFormatting>
  <conditionalFormatting sqref="C488">
    <cfRule type="duplicateValues" dxfId="2052" priority="282"/>
    <cfRule type="duplicateValues" dxfId="2051" priority="283"/>
  </conditionalFormatting>
  <conditionalFormatting sqref="C489">
    <cfRule type="duplicateValues" dxfId="2050" priority="281"/>
  </conditionalFormatting>
  <conditionalFormatting sqref="C489">
    <cfRule type="duplicateValues" dxfId="2049" priority="279"/>
    <cfRule type="duplicateValues" dxfId="2048" priority="280"/>
  </conditionalFormatting>
  <conditionalFormatting sqref="C490">
    <cfRule type="duplicateValues" dxfId="2047" priority="278"/>
  </conditionalFormatting>
  <conditionalFormatting sqref="C490">
    <cfRule type="duplicateValues" dxfId="2046" priority="276"/>
    <cfRule type="duplicateValues" dxfId="2045" priority="277"/>
  </conditionalFormatting>
  <conditionalFormatting sqref="C491">
    <cfRule type="duplicateValues" dxfId="2044" priority="275"/>
  </conditionalFormatting>
  <conditionalFormatting sqref="C491">
    <cfRule type="duplicateValues" dxfId="2043" priority="273"/>
    <cfRule type="duplicateValues" dxfId="2042" priority="274"/>
  </conditionalFormatting>
  <conditionalFormatting sqref="C492">
    <cfRule type="duplicateValues" dxfId="2041" priority="272"/>
  </conditionalFormatting>
  <conditionalFormatting sqref="C492">
    <cfRule type="duplicateValues" dxfId="2040" priority="270"/>
    <cfRule type="duplicateValues" dxfId="2039" priority="271"/>
  </conditionalFormatting>
  <conditionalFormatting sqref="C493">
    <cfRule type="duplicateValues" dxfId="2038" priority="269"/>
  </conditionalFormatting>
  <conditionalFormatting sqref="C493">
    <cfRule type="duplicateValues" dxfId="2037" priority="267"/>
    <cfRule type="duplicateValues" dxfId="2036" priority="268"/>
  </conditionalFormatting>
  <conditionalFormatting sqref="C494">
    <cfRule type="duplicateValues" dxfId="2035" priority="266"/>
  </conditionalFormatting>
  <conditionalFormatting sqref="C494">
    <cfRule type="duplicateValues" dxfId="2034" priority="264"/>
    <cfRule type="duplicateValues" dxfId="2033" priority="265"/>
  </conditionalFormatting>
  <conditionalFormatting sqref="C495">
    <cfRule type="duplicateValues" dxfId="2032" priority="263"/>
  </conditionalFormatting>
  <conditionalFormatting sqref="C495">
    <cfRule type="duplicateValues" dxfId="2031" priority="261"/>
    <cfRule type="duplicateValues" dxfId="2030" priority="262"/>
  </conditionalFormatting>
  <conditionalFormatting sqref="C496">
    <cfRule type="duplicateValues" dxfId="2029" priority="260"/>
  </conditionalFormatting>
  <conditionalFormatting sqref="C496">
    <cfRule type="duplicateValues" dxfId="2028" priority="258"/>
    <cfRule type="duplicateValues" dxfId="2027" priority="259"/>
  </conditionalFormatting>
  <conditionalFormatting sqref="C497">
    <cfRule type="duplicateValues" dxfId="2026" priority="257"/>
  </conditionalFormatting>
  <conditionalFormatting sqref="C497">
    <cfRule type="duplicateValues" dxfId="2025" priority="255"/>
    <cfRule type="duplicateValues" dxfId="2024" priority="256"/>
  </conditionalFormatting>
  <conditionalFormatting sqref="C498">
    <cfRule type="duplicateValues" dxfId="2023" priority="254"/>
  </conditionalFormatting>
  <conditionalFormatting sqref="C498">
    <cfRule type="duplicateValues" dxfId="2022" priority="252"/>
    <cfRule type="duplicateValues" dxfId="2021" priority="253"/>
  </conditionalFormatting>
  <conditionalFormatting sqref="C499">
    <cfRule type="duplicateValues" dxfId="2020" priority="251"/>
  </conditionalFormatting>
  <conditionalFormatting sqref="C499">
    <cfRule type="duplicateValues" dxfId="2019" priority="249"/>
    <cfRule type="duplicateValues" dxfId="2018" priority="250"/>
  </conditionalFormatting>
  <conditionalFormatting sqref="C500">
    <cfRule type="duplicateValues" dxfId="2017" priority="248"/>
  </conditionalFormatting>
  <conditionalFormatting sqref="C500">
    <cfRule type="duplicateValues" dxfId="2016" priority="246"/>
    <cfRule type="duplicateValues" dxfId="2015" priority="247"/>
  </conditionalFormatting>
  <conditionalFormatting sqref="C501">
    <cfRule type="duplicateValues" dxfId="2014" priority="245"/>
  </conditionalFormatting>
  <conditionalFormatting sqref="C501">
    <cfRule type="duplicateValues" dxfId="2013" priority="243"/>
    <cfRule type="duplicateValues" dxfId="2012" priority="244"/>
  </conditionalFormatting>
  <conditionalFormatting sqref="C502">
    <cfRule type="duplicateValues" dxfId="2011" priority="242"/>
  </conditionalFormatting>
  <conditionalFormatting sqref="C502">
    <cfRule type="duplicateValues" dxfId="2010" priority="240"/>
    <cfRule type="duplicateValues" dxfId="2009" priority="241"/>
  </conditionalFormatting>
  <conditionalFormatting sqref="C503">
    <cfRule type="duplicateValues" dxfId="2008" priority="239"/>
  </conditionalFormatting>
  <conditionalFormatting sqref="C503">
    <cfRule type="duplicateValues" dxfId="2007" priority="237"/>
    <cfRule type="duplicateValues" dxfId="2006" priority="238"/>
  </conditionalFormatting>
  <conditionalFormatting sqref="C504">
    <cfRule type="duplicateValues" dxfId="2005" priority="236"/>
  </conditionalFormatting>
  <conditionalFormatting sqref="C504">
    <cfRule type="duplicateValues" dxfId="2004" priority="234"/>
    <cfRule type="duplicateValues" dxfId="2003" priority="235"/>
  </conditionalFormatting>
  <conditionalFormatting sqref="C505">
    <cfRule type="duplicateValues" dxfId="2002" priority="233"/>
  </conditionalFormatting>
  <conditionalFormatting sqref="C506">
    <cfRule type="duplicateValues" dxfId="2001" priority="232"/>
  </conditionalFormatting>
  <conditionalFormatting sqref="C506">
    <cfRule type="duplicateValues" dxfId="2000" priority="230"/>
    <cfRule type="duplicateValues" dxfId="1999" priority="231"/>
  </conditionalFormatting>
  <conditionalFormatting sqref="C507">
    <cfRule type="duplicateValues" dxfId="1998" priority="228"/>
  </conditionalFormatting>
  <conditionalFormatting sqref="C507">
    <cfRule type="duplicateValues" dxfId="1997" priority="226"/>
    <cfRule type="duplicateValues" dxfId="1996" priority="227"/>
  </conditionalFormatting>
  <conditionalFormatting sqref="C508">
    <cfRule type="duplicateValues" dxfId="1995" priority="224"/>
  </conditionalFormatting>
  <conditionalFormatting sqref="C508">
    <cfRule type="duplicateValues" dxfId="1994" priority="222"/>
    <cfRule type="duplicateValues" dxfId="1993" priority="223"/>
  </conditionalFormatting>
  <conditionalFormatting sqref="C509">
    <cfRule type="duplicateValues" dxfId="1992" priority="220"/>
  </conditionalFormatting>
  <conditionalFormatting sqref="C509">
    <cfRule type="duplicateValues" dxfId="1991" priority="218"/>
    <cfRule type="duplicateValues" dxfId="1990" priority="219"/>
  </conditionalFormatting>
  <conditionalFormatting sqref="C510">
    <cfRule type="duplicateValues" dxfId="1989" priority="216"/>
  </conditionalFormatting>
  <conditionalFormatting sqref="C510">
    <cfRule type="duplicateValues" dxfId="1988" priority="214"/>
    <cfRule type="duplicateValues" dxfId="1987" priority="215"/>
  </conditionalFormatting>
  <conditionalFormatting sqref="C511">
    <cfRule type="duplicateValues" dxfId="1986" priority="213"/>
  </conditionalFormatting>
  <conditionalFormatting sqref="C511">
    <cfRule type="duplicateValues" dxfId="1985" priority="211"/>
    <cfRule type="duplicateValues" dxfId="1984" priority="212"/>
  </conditionalFormatting>
  <conditionalFormatting sqref="C512">
    <cfRule type="duplicateValues" dxfId="1983" priority="209"/>
  </conditionalFormatting>
  <conditionalFormatting sqref="C512">
    <cfRule type="duplicateValues" dxfId="1982" priority="207"/>
    <cfRule type="duplicateValues" dxfId="1981" priority="208"/>
  </conditionalFormatting>
  <conditionalFormatting sqref="C513">
    <cfRule type="duplicateValues" dxfId="1980" priority="205"/>
  </conditionalFormatting>
  <conditionalFormatting sqref="C513">
    <cfRule type="duplicateValues" dxfId="1979" priority="203"/>
    <cfRule type="duplicateValues" dxfId="1978" priority="204"/>
  </conditionalFormatting>
  <conditionalFormatting sqref="C514">
    <cfRule type="duplicateValues" dxfId="1977" priority="201"/>
  </conditionalFormatting>
  <conditionalFormatting sqref="C514">
    <cfRule type="duplicateValues" dxfId="1976" priority="199"/>
    <cfRule type="duplicateValues" dxfId="1975" priority="200"/>
  </conditionalFormatting>
  <conditionalFormatting sqref="C515">
    <cfRule type="duplicateValues" dxfId="1974" priority="198"/>
  </conditionalFormatting>
  <conditionalFormatting sqref="C515">
    <cfRule type="duplicateValues" dxfId="1973" priority="196"/>
    <cfRule type="duplicateValues" dxfId="1972" priority="197"/>
  </conditionalFormatting>
  <conditionalFormatting sqref="C516">
    <cfRule type="duplicateValues" dxfId="1971" priority="194"/>
  </conditionalFormatting>
  <conditionalFormatting sqref="C516">
    <cfRule type="duplicateValues" dxfId="1970" priority="192"/>
    <cfRule type="duplicateValues" dxfId="1969" priority="193"/>
  </conditionalFormatting>
  <conditionalFormatting sqref="C517">
    <cfRule type="duplicateValues" dxfId="1968" priority="189"/>
  </conditionalFormatting>
  <conditionalFormatting sqref="C517">
    <cfRule type="duplicateValues" dxfId="1967" priority="190"/>
    <cfRule type="duplicateValues" dxfId="1966" priority="191"/>
  </conditionalFormatting>
  <conditionalFormatting sqref="C518">
    <cfRule type="duplicateValues" dxfId="1965" priority="185"/>
  </conditionalFormatting>
  <conditionalFormatting sqref="C518">
    <cfRule type="duplicateValues" dxfId="1964" priority="186"/>
    <cfRule type="duplicateValues" dxfId="1963" priority="187"/>
  </conditionalFormatting>
  <conditionalFormatting sqref="C519">
    <cfRule type="duplicateValues" dxfId="1962" priority="183"/>
  </conditionalFormatting>
  <conditionalFormatting sqref="C520">
    <cfRule type="duplicateValues" dxfId="1961" priority="182"/>
  </conditionalFormatting>
  <conditionalFormatting sqref="C521">
    <cfRule type="duplicateValues" dxfId="1960" priority="181"/>
  </conditionalFormatting>
  <conditionalFormatting sqref="C522">
    <cfRule type="duplicateValues" dxfId="1959" priority="180"/>
  </conditionalFormatting>
  <conditionalFormatting sqref="C523">
    <cfRule type="duplicateValues" dxfId="1958" priority="177"/>
    <cfRule type="duplicateValues" dxfId="1957" priority="178"/>
  </conditionalFormatting>
  <conditionalFormatting sqref="C523">
    <cfRule type="duplicateValues" dxfId="1956" priority="179"/>
  </conditionalFormatting>
  <conditionalFormatting sqref="C524">
    <cfRule type="duplicateValues" dxfId="1955" priority="174"/>
  </conditionalFormatting>
  <conditionalFormatting sqref="C524">
    <cfRule type="duplicateValues" dxfId="1954" priority="175"/>
    <cfRule type="duplicateValues" dxfId="1953" priority="176"/>
  </conditionalFormatting>
  <conditionalFormatting sqref="C525">
    <cfRule type="duplicateValues" dxfId="1952" priority="170"/>
  </conditionalFormatting>
  <conditionalFormatting sqref="C525">
    <cfRule type="duplicateValues" dxfId="1951" priority="171"/>
    <cfRule type="duplicateValues" dxfId="1950" priority="172"/>
  </conditionalFormatting>
  <conditionalFormatting sqref="C526">
    <cfRule type="duplicateValues" dxfId="1949" priority="166"/>
  </conditionalFormatting>
  <conditionalFormatting sqref="C526">
    <cfRule type="duplicateValues" dxfId="1948" priority="167"/>
    <cfRule type="duplicateValues" dxfId="1947" priority="168"/>
  </conditionalFormatting>
  <conditionalFormatting sqref="C527">
    <cfRule type="duplicateValues" dxfId="1946" priority="162"/>
  </conditionalFormatting>
  <conditionalFormatting sqref="C527">
    <cfRule type="duplicateValues" dxfId="1945" priority="163"/>
    <cfRule type="duplicateValues" dxfId="1944" priority="164"/>
  </conditionalFormatting>
  <conditionalFormatting sqref="C528">
    <cfRule type="duplicateValues" dxfId="1943" priority="158"/>
  </conditionalFormatting>
  <conditionalFormatting sqref="C528">
    <cfRule type="duplicateValues" dxfId="1942" priority="159"/>
    <cfRule type="duplicateValues" dxfId="1941" priority="160"/>
  </conditionalFormatting>
  <conditionalFormatting sqref="C529">
    <cfRule type="duplicateValues" dxfId="1940" priority="154"/>
  </conditionalFormatting>
  <conditionalFormatting sqref="C529">
    <cfRule type="duplicateValues" dxfId="1939" priority="155"/>
    <cfRule type="duplicateValues" dxfId="1938" priority="156"/>
  </conditionalFormatting>
  <conditionalFormatting sqref="C530">
    <cfRule type="duplicateValues" dxfId="1937" priority="151"/>
  </conditionalFormatting>
  <conditionalFormatting sqref="C530">
    <cfRule type="duplicateValues" dxfId="1936" priority="149"/>
    <cfRule type="duplicateValues" dxfId="1935" priority="150"/>
  </conditionalFormatting>
  <conditionalFormatting sqref="C531">
    <cfRule type="duplicateValues" dxfId="1934" priority="146"/>
  </conditionalFormatting>
  <conditionalFormatting sqref="C531">
    <cfRule type="duplicateValues" dxfId="1933" priority="147"/>
    <cfRule type="duplicateValues" dxfId="1932" priority="148"/>
  </conditionalFormatting>
  <conditionalFormatting sqref="C532">
    <cfRule type="duplicateValues" dxfId="1931" priority="142"/>
  </conditionalFormatting>
  <conditionalFormatting sqref="C532">
    <cfRule type="duplicateValues" dxfId="1930" priority="143"/>
    <cfRule type="duplicateValues" dxfId="1929" priority="144"/>
  </conditionalFormatting>
  <conditionalFormatting sqref="C533">
    <cfRule type="duplicateValues" dxfId="1928" priority="138"/>
  </conditionalFormatting>
  <conditionalFormatting sqref="C533">
    <cfRule type="duplicateValues" dxfId="1927" priority="139"/>
    <cfRule type="duplicateValues" dxfId="1926" priority="140"/>
  </conditionalFormatting>
  <conditionalFormatting sqref="C534">
    <cfRule type="duplicateValues" dxfId="1925" priority="124"/>
  </conditionalFormatting>
  <conditionalFormatting sqref="C534">
    <cfRule type="duplicateValues" dxfId="1924" priority="134"/>
    <cfRule type="duplicateValues" dxfId="1923" priority="135"/>
  </conditionalFormatting>
  <conditionalFormatting sqref="C535">
    <cfRule type="duplicateValues" dxfId="1922" priority="110"/>
  </conditionalFormatting>
  <conditionalFormatting sqref="C535">
    <cfRule type="duplicateValues" dxfId="1921" priority="120"/>
    <cfRule type="duplicateValues" dxfId="1920" priority="121"/>
  </conditionalFormatting>
  <conditionalFormatting sqref="C536">
    <cfRule type="duplicateValues" dxfId="1919" priority="98"/>
  </conditionalFormatting>
  <conditionalFormatting sqref="C536">
    <cfRule type="duplicateValues" dxfId="1918" priority="104"/>
    <cfRule type="duplicateValues" dxfId="1917" priority="105"/>
  </conditionalFormatting>
  <conditionalFormatting sqref="C413:C1048576 C321:C338 C363:C411 C1:C319">
    <cfRule type="duplicateValues" dxfId="1916" priority="95"/>
  </conditionalFormatting>
  <conditionalFormatting sqref="C339">
    <cfRule type="duplicateValues" dxfId="1915" priority="92"/>
  </conditionalFormatting>
  <conditionalFormatting sqref="L339">
    <cfRule type="duplicateValues" dxfId="1914" priority="91"/>
  </conditionalFormatting>
  <conditionalFormatting sqref="C339">
    <cfRule type="duplicateValues" dxfId="1913" priority="89"/>
    <cfRule type="duplicateValues" dxfId="1912" priority="90"/>
  </conditionalFormatting>
  <conditionalFormatting sqref="C340">
    <cfRule type="duplicateValues" dxfId="1911" priority="81"/>
  </conditionalFormatting>
  <conditionalFormatting sqref="L340">
    <cfRule type="duplicateValues" dxfId="1910" priority="80"/>
  </conditionalFormatting>
  <conditionalFormatting sqref="C340">
    <cfRule type="duplicateValues" dxfId="1909" priority="78"/>
    <cfRule type="duplicateValues" dxfId="1908" priority="79"/>
  </conditionalFormatting>
  <conditionalFormatting sqref="C349">
    <cfRule type="duplicateValues" dxfId="1907" priority="75"/>
  </conditionalFormatting>
  <conditionalFormatting sqref="C349">
    <cfRule type="duplicateValues" dxfId="1906" priority="65"/>
    <cfRule type="duplicateValues" dxfId="1905" priority="66"/>
  </conditionalFormatting>
  <conditionalFormatting sqref="C413:C1048576 C1:C411">
    <cfRule type="duplicateValues" dxfId="1904" priority="61"/>
    <cfRule type="duplicateValues" dxfId="1903" priority="63"/>
  </conditionalFormatting>
  <conditionalFormatting sqref="L227">
    <cfRule type="duplicateValues" dxfId="1902" priority="62"/>
  </conditionalFormatting>
  <conditionalFormatting sqref="L406">
    <cfRule type="duplicateValues" dxfId="1901" priority="58"/>
  </conditionalFormatting>
  <conditionalFormatting sqref="C406">
    <cfRule type="duplicateValues" dxfId="1900" priority="57"/>
  </conditionalFormatting>
  <conditionalFormatting sqref="C406">
    <cfRule type="duplicateValues" dxfId="1899" priority="46"/>
    <cfRule type="duplicateValues" dxfId="1898" priority="47"/>
  </conditionalFormatting>
  <conditionalFormatting sqref="C412">
    <cfRule type="duplicateValues" dxfId="1897" priority="5"/>
  </conditionalFormatting>
  <conditionalFormatting sqref="C412">
    <cfRule type="duplicateValues" dxfId="1896" priority="4"/>
  </conditionalFormatting>
  <conditionalFormatting sqref="C412">
    <cfRule type="duplicateValues" dxfId="1895" priority="3"/>
  </conditionalFormatting>
  <conditionalFormatting sqref="C412">
    <cfRule type="duplicateValues" dxfId="1894" priority="1"/>
    <cfRule type="duplicateValues" dxfId="1893" priority="2"/>
  </conditionalFormatting>
  <dataValidations disablePrompts="1" count="1">
    <dataValidation type="whole" allowBlank="1" showInputMessage="1" showErrorMessage="1" errorTitle="CEDULA" error="DEBE SER SOLO NUMERO SIN COMA O PUNTO Y NO COLOCAR EL (V,E,P)" sqref="C426 C311 C197 C158 C122">
      <formula1>0</formula1>
      <formula2>9999999999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27"/>
  <sheetViews>
    <sheetView topLeftCell="AV3" workbookViewId="0">
      <selection activeCell="AV9" sqref="A9:XFD155"/>
    </sheetView>
  </sheetViews>
  <sheetFormatPr baseColWidth="10" defaultRowHeight="12.75"/>
  <cols>
    <col min="1" max="1" width="14" style="434" customWidth="1"/>
    <col min="2" max="2" width="23.28515625" style="434" customWidth="1"/>
    <col min="3" max="3" width="12.7109375" style="434" bestFit="1" customWidth="1"/>
    <col min="4" max="4" width="34.42578125" style="434" customWidth="1"/>
    <col min="5" max="5" width="10.28515625" style="434" customWidth="1"/>
    <col min="6" max="6" width="22.5703125" style="434" customWidth="1"/>
    <col min="7" max="7" width="14.7109375" style="434" hidden="1" customWidth="1"/>
    <col min="8" max="8" width="15.28515625" style="434" hidden="1" customWidth="1"/>
    <col min="9" max="9" width="37.85546875" style="434" hidden="1" customWidth="1"/>
    <col min="10" max="10" width="0" style="434" hidden="1" customWidth="1"/>
    <col min="11" max="11" width="14.7109375" style="434" hidden="1" customWidth="1"/>
    <col min="12" max="12" width="27.5703125" style="434" customWidth="1"/>
    <col min="13" max="13" width="26.28515625" style="434" customWidth="1"/>
    <col min="14" max="14" width="11.42578125" style="434"/>
    <col min="15" max="15" width="11.42578125" style="434" customWidth="1"/>
    <col min="16" max="16" width="16.140625" style="434" customWidth="1"/>
    <col min="17" max="17" width="19.85546875" style="434" customWidth="1"/>
    <col min="18" max="18" width="23.42578125" style="434" customWidth="1"/>
    <col min="19" max="19" width="16.42578125" style="434" customWidth="1"/>
    <col min="20" max="20" width="13" style="434" customWidth="1"/>
    <col min="21" max="21" width="17.5703125" style="434" customWidth="1"/>
    <col min="22" max="22" width="12.5703125" style="434" customWidth="1"/>
    <col min="23" max="23" width="19" style="434" customWidth="1"/>
    <col min="24" max="24" width="19" style="435" customWidth="1"/>
    <col min="25" max="25" width="7.28515625" style="434" customWidth="1"/>
    <col min="26" max="26" width="14" style="434" customWidth="1"/>
    <col min="27" max="27" width="23.85546875" style="434" customWidth="1"/>
    <col min="28" max="29" width="22" style="434" customWidth="1"/>
    <col min="30" max="30" width="23.42578125" style="434" customWidth="1"/>
    <col min="31" max="31" width="22" style="434" customWidth="1"/>
    <col min="32" max="32" width="18.85546875" style="434" customWidth="1"/>
    <col min="33" max="33" width="17.85546875" style="434" customWidth="1"/>
    <col min="34" max="34" width="24.42578125" style="434" customWidth="1"/>
    <col min="35" max="35" width="21.28515625" style="434" customWidth="1"/>
    <col min="36" max="36" width="17.5703125" style="434" customWidth="1"/>
    <col min="37" max="37" width="22.85546875" style="434" customWidth="1"/>
    <col min="38" max="38" width="11" style="434" customWidth="1"/>
    <col min="39" max="39" width="22" style="434" customWidth="1"/>
    <col min="40" max="41" width="19.7109375" style="434" customWidth="1"/>
    <col min="42" max="42" width="20" style="434" customWidth="1"/>
    <col min="43" max="44" width="22" style="434" customWidth="1"/>
    <col min="45" max="45" width="19.7109375" style="434" customWidth="1"/>
    <col min="46" max="46" width="20" style="434" customWidth="1"/>
    <col min="47" max="47" width="23.85546875" style="434" customWidth="1"/>
    <col min="48" max="48" width="22" style="434" customWidth="1"/>
    <col min="49" max="49" width="18.28515625" style="434" bestFit="1" customWidth="1"/>
    <col min="50" max="50" width="22" style="434" customWidth="1"/>
    <col min="51" max="51" width="25" style="436" customWidth="1"/>
    <col min="52" max="52" width="16.85546875" style="434" customWidth="1"/>
    <col min="53" max="53" width="20.140625" style="434" customWidth="1"/>
    <col min="54" max="54" width="25.28515625" style="434" bestFit="1" customWidth="1"/>
    <col min="55" max="55" width="11.5703125" style="434" bestFit="1" customWidth="1"/>
    <col min="56" max="56" width="16.7109375" style="434" bestFit="1" customWidth="1"/>
    <col min="57" max="57" width="17.140625" style="434" bestFit="1" customWidth="1"/>
    <col min="58" max="63" width="11.42578125" style="434"/>
    <col min="64" max="64" width="14.7109375" style="434" bestFit="1" customWidth="1"/>
    <col min="65" max="65" width="11.5703125" style="434" bestFit="1" customWidth="1"/>
    <col min="66" max="66" width="15.7109375" style="434" bestFit="1" customWidth="1"/>
    <col min="67" max="67" width="11.5703125" style="434" bestFit="1" customWidth="1"/>
    <col min="68" max="68" width="15.7109375" style="434" bestFit="1" customWidth="1"/>
    <col min="69" max="71" width="11.5703125" style="434" bestFit="1" customWidth="1"/>
    <col min="72" max="16384" width="11.42578125" style="434"/>
  </cols>
  <sheetData>
    <row r="1" spans="1:73" s="318" customFormat="1" ht="18" customHeight="1">
      <c r="A1" s="346"/>
      <c r="B1" s="384"/>
      <c r="C1" s="423"/>
      <c r="D1" s="384"/>
      <c r="E1" s="384"/>
      <c r="F1" s="384"/>
      <c r="G1" s="384"/>
      <c r="H1" s="384"/>
      <c r="I1" s="350"/>
      <c r="J1" s="384"/>
      <c r="K1" s="384"/>
      <c r="L1" s="424"/>
      <c r="M1" s="424"/>
      <c r="N1" s="384"/>
      <c r="O1" s="384"/>
      <c r="P1" s="384"/>
      <c r="Q1" s="384"/>
      <c r="R1" s="425"/>
      <c r="S1" s="423"/>
      <c r="T1" s="384"/>
      <c r="U1" s="423"/>
      <c r="V1" s="426"/>
      <c r="W1" s="384"/>
      <c r="X1" s="423"/>
      <c r="Y1" s="384"/>
      <c r="Z1" s="574"/>
      <c r="AA1" s="347"/>
      <c r="AB1" s="347"/>
      <c r="AC1" s="347"/>
      <c r="AD1" s="347"/>
      <c r="AE1" s="348"/>
      <c r="AF1" s="348"/>
      <c r="AG1" s="347"/>
      <c r="AH1" s="347"/>
      <c r="AI1" s="347"/>
      <c r="AJ1" s="347"/>
      <c r="AK1" s="347"/>
      <c r="AL1" s="347"/>
      <c r="AM1" s="639"/>
      <c r="AN1" s="347"/>
      <c r="AO1" s="347"/>
      <c r="AP1" s="347"/>
      <c r="AQ1" s="347"/>
      <c r="AR1" s="347"/>
      <c r="AS1" s="347"/>
      <c r="AT1" s="347"/>
      <c r="AU1" s="347"/>
      <c r="AV1" s="347"/>
      <c r="AW1" s="347"/>
      <c r="AX1" s="347"/>
      <c r="AY1" s="347"/>
      <c r="AZ1" s="347"/>
      <c r="BA1" s="419"/>
      <c r="BN1" s="349">
        <f ca="1">+TODAY()</f>
        <v>44615</v>
      </c>
      <c r="BO1" s="318" t="s">
        <v>629</v>
      </c>
      <c r="BP1" s="318" t="s">
        <v>629</v>
      </c>
      <c r="BQ1" s="318" t="s">
        <v>630</v>
      </c>
      <c r="BR1" s="318" t="s">
        <v>631</v>
      </c>
      <c r="BS1" s="318" t="s">
        <v>632</v>
      </c>
      <c r="BT1" s="318" t="s">
        <v>633</v>
      </c>
      <c r="BU1" s="318" t="s">
        <v>633</v>
      </c>
    </row>
    <row r="2" spans="1:73" s="318" customFormat="1" ht="29.25" customHeight="1">
      <c r="A2" s="350"/>
      <c r="B2" s="384"/>
      <c r="C2" s="423"/>
      <c r="D2" s="384"/>
      <c r="E2" s="384"/>
      <c r="F2" s="384"/>
      <c r="G2" s="384"/>
      <c r="H2" s="384"/>
      <c r="I2" s="350"/>
      <c r="J2" s="384"/>
      <c r="K2" s="427"/>
      <c r="L2" s="424"/>
      <c r="M2" s="428" t="s">
        <v>2288</v>
      </c>
      <c r="N2" s="429"/>
      <c r="O2" s="384"/>
      <c r="P2" s="384"/>
      <c r="Q2" s="384" t="s">
        <v>1811</v>
      </c>
      <c r="R2" s="425"/>
      <c r="S2" s="423"/>
      <c r="T2" s="384"/>
      <c r="U2" s="423"/>
      <c r="V2" s="426"/>
      <c r="W2" s="384"/>
      <c r="X2" s="423"/>
      <c r="Y2" s="384"/>
      <c r="Z2" s="574"/>
      <c r="AA2" s="347"/>
      <c r="AB2" s="347"/>
      <c r="AC2" s="347"/>
      <c r="AD2" s="347"/>
      <c r="AE2" s="348"/>
      <c r="AF2" s="348"/>
      <c r="AG2" s="347"/>
      <c r="AH2" s="347"/>
      <c r="AI2" s="347"/>
      <c r="AJ2" s="347"/>
      <c r="AK2" s="347"/>
      <c r="AL2" s="347"/>
      <c r="AM2" s="639"/>
      <c r="AN2" s="347"/>
      <c r="AO2" s="347"/>
      <c r="AP2" s="347"/>
      <c r="AQ2" s="347"/>
      <c r="AR2" s="347"/>
      <c r="AS2" s="347"/>
      <c r="AT2" s="347"/>
      <c r="AU2" s="347"/>
      <c r="AV2" s="347"/>
      <c r="AW2" s="347"/>
      <c r="AX2" s="347"/>
      <c r="AY2" s="347"/>
      <c r="AZ2" s="347"/>
      <c r="BA2" s="419"/>
      <c r="BB2" s="352" t="s">
        <v>625</v>
      </c>
      <c r="BC2" s="352" t="s">
        <v>627</v>
      </c>
      <c r="BD2" s="352" t="s">
        <v>626</v>
      </c>
      <c r="BN2" s="319">
        <v>44324</v>
      </c>
      <c r="BO2" s="351">
        <v>0.04</v>
      </c>
      <c r="BP2" s="351">
        <v>0.09</v>
      </c>
      <c r="BQ2" s="351">
        <v>0.01</v>
      </c>
      <c r="BR2" s="351">
        <v>0.02</v>
      </c>
      <c r="BS2" s="351">
        <v>0.03</v>
      </c>
      <c r="BT2" s="351">
        <v>0.02</v>
      </c>
      <c r="BU2" s="318">
        <v>5.0000000000000001E-3</v>
      </c>
    </row>
    <row r="3" spans="1:73" s="318" customFormat="1" ht="22.5" customHeight="1">
      <c r="A3" s="353" t="s">
        <v>634</v>
      </c>
      <c r="B3" s="384"/>
      <c r="C3" s="423"/>
      <c r="D3" s="384"/>
      <c r="E3" s="384"/>
      <c r="F3" s="384"/>
      <c r="G3" s="384"/>
      <c r="H3" s="384"/>
      <c r="I3" s="350"/>
      <c r="J3" s="384"/>
      <c r="K3" s="384"/>
      <c r="L3" s="424"/>
      <c r="M3" s="424"/>
      <c r="N3" s="384"/>
      <c r="O3" s="384"/>
      <c r="P3" s="384"/>
      <c r="Q3" s="384"/>
      <c r="R3" s="425"/>
      <c r="S3" s="423"/>
      <c r="T3" s="384"/>
      <c r="U3" s="423"/>
      <c r="V3" s="426"/>
      <c r="W3" s="384"/>
      <c r="X3" s="423"/>
      <c r="Y3" s="384"/>
      <c r="Z3" s="574"/>
      <c r="AA3" s="347">
        <f>AA5+AM5+AL5</f>
        <v>2341.350000000004</v>
      </c>
      <c r="AB3" s="347"/>
      <c r="AC3" s="347"/>
      <c r="AD3" s="347"/>
      <c r="AE3" s="348"/>
      <c r="AF3" s="348"/>
      <c r="AG3" s="347"/>
      <c r="AH3" s="347"/>
      <c r="AI3" s="347"/>
      <c r="AJ3" s="347"/>
      <c r="AK3" s="347"/>
      <c r="AL3" s="347"/>
      <c r="AM3" s="639"/>
      <c r="AN3" s="347"/>
      <c r="AO3" s="649">
        <f>AO5+BD6</f>
        <v>80.489999999999995</v>
      </c>
      <c r="AP3" s="649">
        <f>AP5+BE6</f>
        <v>31.380000000000024</v>
      </c>
      <c r="AQ3" s="649">
        <f>AQ5+BF6</f>
        <v>9.9800000000000058</v>
      </c>
      <c r="AR3" s="649">
        <f>AR5+BG6</f>
        <v>65.389999999999972</v>
      </c>
      <c r="AS3" s="649">
        <f>AS5+BI6</f>
        <v>181.22000000000037</v>
      </c>
      <c r="AT3" s="649">
        <f>AT5+BJ6</f>
        <v>62.780000000000044</v>
      </c>
      <c r="AU3" s="649">
        <f>AU5+BK6</f>
        <v>39.920000000000023</v>
      </c>
      <c r="AV3" s="649">
        <f>AV5+BL6</f>
        <v>65.389999999999972</v>
      </c>
      <c r="AW3" s="347"/>
      <c r="AX3" s="347"/>
      <c r="AY3" s="347"/>
      <c r="AZ3" s="347"/>
      <c r="BA3" s="419"/>
      <c r="BB3" s="354" t="s">
        <v>622</v>
      </c>
      <c r="BC3" s="693">
        <f>+COUNTA(M9:M3888)</f>
        <v>8</v>
      </c>
      <c r="BD3" s="694">
        <f>+SUM($BA$9:$BA$903)-BD4</f>
        <v>248.25000000000091</v>
      </c>
      <c r="BN3" s="356" t="s">
        <v>609</v>
      </c>
      <c r="BO3" s="357" t="s">
        <v>610</v>
      </c>
      <c r="BP3" s="357" t="s">
        <v>611</v>
      </c>
      <c r="BQ3" s="358" t="s">
        <v>612</v>
      </c>
      <c r="BR3" s="358" t="s">
        <v>613</v>
      </c>
    </row>
    <row r="4" spans="1:73" s="318" customFormat="1" ht="19.5" customHeight="1">
      <c r="A4" s="637"/>
      <c r="B4" s="637"/>
      <c r="C4" s="430"/>
      <c r="D4" s="637"/>
      <c r="E4" s="637"/>
      <c r="F4" s="637"/>
      <c r="G4" s="637"/>
      <c r="H4" s="637"/>
      <c r="I4" s="1605" t="s">
        <v>0</v>
      </c>
      <c r="J4" s="1605"/>
      <c r="K4" s="1605"/>
      <c r="L4" s="1605"/>
      <c r="M4" s="1605"/>
      <c r="N4" s="1605"/>
      <c r="O4" s="1605"/>
      <c r="P4" s="637"/>
      <c r="Q4" s="637"/>
      <c r="R4" s="425"/>
      <c r="S4" s="430"/>
      <c r="T4" s="637"/>
      <c r="U4" s="430"/>
      <c r="V4" s="431"/>
      <c r="W4" s="637"/>
      <c r="X4" s="430"/>
      <c r="Y4" s="384"/>
      <c r="Z4" s="574"/>
      <c r="AA4" s="701">
        <f t="shared" ref="AA4:BA4" si="0">SUBTOTAL(3,AA9:AA871)</f>
        <v>147</v>
      </c>
      <c r="AB4" s="701">
        <f t="shared" si="0"/>
        <v>147</v>
      </c>
      <c r="AC4" s="701">
        <f t="shared" si="0"/>
        <v>147</v>
      </c>
      <c r="AD4" s="701">
        <f t="shared" si="0"/>
        <v>147</v>
      </c>
      <c r="AE4" s="701">
        <f t="shared" si="0"/>
        <v>147</v>
      </c>
      <c r="AF4" s="701">
        <f t="shared" si="0"/>
        <v>147</v>
      </c>
      <c r="AG4" s="701">
        <f t="shared" si="0"/>
        <v>0</v>
      </c>
      <c r="AH4" s="701">
        <f t="shared" si="0"/>
        <v>147</v>
      </c>
      <c r="AI4" s="701">
        <f t="shared" si="0"/>
        <v>147</v>
      </c>
      <c r="AJ4" s="701">
        <f t="shared" si="0"/>
        <v>147</v>
      </c>
      <c r="AK4" s="701">
        <f t="shared" si="0"/>
        <v>147</v>
      </c>
      <c r="AL4" s="701">
        <f t="shared" si="0"/>
        <v>15</v>
      </c>
      <c r="AM4" s="701">
        <f t="shared" si="0"/>
        <v>0</v>
      </c>
      <c r="AN4" s="701">
        <f t="shared" si="0"/>
        <v>0</v>
      </c>
      <c r="AO4" s="701">
        <f t="shared" si="0"/>
        <v>147</v>
      </c>
      <c r="AP4" s="701">
        <f t="shared" si="0"/>
        <v>147</v>
      </c>
      <c r="AQ4" s="701">
        <f t="shared" si="0"/>
        <v>147</v>
      </c>
      <c r="AR4" s="701">
        <f t="shared" si="0"/>
        <v>147</v>
      </c>
      <c r="AS4" s="701">
        <f t="shared" si="0"/>
        <v>147</v>
      </c>
      <c r="AT4" s="701">
        <f t="shared" si="0"/>
        <v>147</v>
      </c>
      <c r="AU4" s="701">
        <f t="shared" si="0"/>
        <v>147</v>
      </c>
      <c r="AV4" s="701">
        <f t="shared" si="0"/>
        <v>147</v>
      </c>
      <c r="AW4" s="701">
        <f t="shared" si="0"/>
        <v>147</v>
      </c>
      <c r="AX4" s="701">
        <f t="shared" si="0"/>
        <v>147</v>
      </c>
      <c r="AY4" s="701">
        <f t="shared" si="0"/>
        <v>0</v>
      </c>
      <c r="AZ4" s="701">
        <f t="shared" si="0"/>
        <v>147</v>
      </c>
      <c r="BA4" s="701">
        <f t="shared" si="0"/>
        <v>147</v>
      </c>
      <c r="BB4" s="354" t="s">
        <v>623</v>
      </c>
      <c r="BC4" s="702">
        <f>+COUNTIFS($N$9:$N$4775,$N$9)</f>
        <v>139</v>
      </c>
      <c r="BD4" s="703">
        <f>+SUMIFS($BA$9:$BA$903,$N$9:$N$903,$N$9)</f>
        <v>5230.340000000002</v>
      </c>
      <c r="BE4" s="484"/>
      <c r="BF4" s="484"/>
      <c r="BG4" s="484"/>
      <c r="BH4" s="484"/>
      <c r="BI4" s="484"/>
      <c r="BJ4" s="484"/>
      <c r="BK4" s="484"/>
      <c r="BL4" s="484"/>
      <c r="BM4" s="484"/>
      <c r="BN4" s="361">
        <v>7000000</v>
      </c>
      <c r="BO4" s="361">
        <v>5</v>
      </c>
      <c r="BP4" s="361">
        <f>BN4*BO4</f>
        <v>35000000</v>
      </c>
      <c r="BQ4" s="362">
        <v>5</v>
      </c>
      <c r="BR4" s="361">
        <f>BQ4*BN4</f>
        <v>35000000</v>
      </c>
    </row>
    <row r="5" spans="1:73" s="318" customFormat="1" ht="27.75" customHeight="1">
      <c r="A5" s="637"/>
      <c r="B5" s="637"/>
      <c r="C5" s="430"/>
      <c r="D5" s="637"/>
      <c r="E5" s="637"/>
      <c r="F5" s="637"/>
      <c r="G5" s="637"/>
      <c r="H5" s="637"/>
      <c r="I5" s="1605" t="s">
        <v>2302</v>
      </c>
      <c r="J5" s="1605"/>
      <c r="K5" s="1605"/>
      <c r="L5" s="1605"/>
      <c r="M5" s="1605"/>
      <c r="N5" s="1605"/>
      <c r="O5" s="1605"/>
      <c r="P5" s="637"/>
      <c r="Q5" s="637"/>
      <c r="R5" s="425"/>
      <c r="S5" s="430"/>
      <c r="T5" s="637"/>
      <c r="U5" s="430"/>
      <c r="V5" s="431"/>
      <c r="W5" s="637"/>
      <c r="X5" s="430"/>
      <c r="Y5" s="384"/>
      <c r="Z5" s="574"/>
      <c r="AA5" s="707">
        <f t="shared" ref="AA5:BA5" si="1">+SUBTOTAL(9,AA9:AA949)</f>
        <v>1741.3500000000042</v>
      </c>
      <c r="AB5" s="707">
        <f t="shared" si="1"/>
        <v>215.92999999999975</v>
      </c>
      <c r="AC5" s="707">
        <f t="shared" si="1"/>
        <v>77.66</v>
      </c>
      <c r="AD5" s="707">
        <f t="shared" si="1"/>
        <v>88.536000000000001</v>
      </c>
      <c r="AE5" s="707">
        <f t="shared" si="1"/>
        <v>54</v>
      </c>
      <c r="AF5" s="707">
        <f t="shared" si="1"/>
        <v>94.5</v>
      </c>
      <c r="AG5" s="707">
        <f t="shared" si="1"/>
        <v>0</v>
      </c>
      <c r="AH5" s="707">
        <f t="shared" si="1"/>
        <v>2177.4760000000042</v>
      </c>
      <c r="AI5" s="707">
        <f t="shared" si="1"/>
        <v>961.69999999999982</v>
      </c>
      <c r="AJ5" s="707">
        <f t="shared" si="1"/>
        <v>0</v>
      </c>
      <c r="AK5" s="707">
        <f t="shared" si="1"/>
        <v>1766.743999999999</v>
      </c>
      <c r="AL5" s="707">
        <f t="shared" si="1"/>
        <v>600</v>
      </c>
      <c r="AM5" s="707">
        <f t="shared" si="1"/>
        <v>0</v>
      </c>
      <c r="AN5" s="707">
        <f t="shared" si="1"/>
        <v>0</v>
      </c>
      <c r="AO5" s="707">
        <f t="shared" si="1"/>
        <v>80.489999999999995</v>
      </c>
      <c r="AP5" s="707">
        <f t="shared" si="1"/>
        <v>31.380000000000024</v>
      </c>
      <c r="AQ5" s="707">
        <f t="shared" si="1"/>
        <v>9.9800000000000058</v>
      </c>
      <c r="AR5" s="707">
        <f t="shared" si="1"/>
        <v>65.389999999999972</v>
      </c>
      <c r="AS5" s="707">
        <f t="shared" si="1"/>
        <v>181.22000000000037</v>
      </c>
      <c r="AT5" s="707">
        <f t="shared" si="1"/>
        <v>62.780000000000044</v>
      </c>
      <c r="AU5" s="707">
        <f t="shared" si="1"/>
        <v>39.920000000000023</v>
      </c>
      <c r="AV5" s="707">
        <f t="shared" si="1"/>
        <v>65.389999999999972</v>
      </c>
      <c r="AW5" s="707">
        <f t="shared" si="1"/>
        <v>5600.4399999999987</v>
      </c>
      <c r="AX5" s="707">
        <f t="shared" si="1"/>
        <v>121.85000000000004</v>
      </c>
      <c r="AY5" s="707">
        <f t="shared" si="1"/>
        <v>0</v>
      </c>
      <c r="AZ5" s="707">
        <f t="shared" si="1"/>
        <v>414.7</v>
      </c>
      <c r="BA5" s="707">
        <f t="shared" si="1"/>
        <v>5478.5900000000029</v>
      </c>
      <c r="BB5" s="364" t="s">
        <v>624</v>
      </c>
      <c r="BC5" s="365">
        <f>SUBTOTAL(9,BC3:BC4)</f>
        <v>147</v>
      </c>
      <c r="BD5" s="366">
        <f>SUM(BD3:BD4)</f>
        <v>5478.5900000000029</v>
      </c>
      <c r="BE5" s="484"/>
      <c r="BF5" s="484"/>
      <c r="BG5" s="367"/>
      <c r="BH5" s="484"/>
      <c r="BI5" s="484"/>
      <c r="BJ5" s="484"/>
      <c r="BK5" s="484"/>
      <c r="BL5" s="484"/>
      <c r="BM5" s="484"/>
      <c r="BN5" s="361" t="s">
        <v>614</v>
      </c>
      <c r="BO5" s="361">
        <v>12</v>
      </c>
      <c r="BP5" s="361">
        <f>BO5*BP4</f>
        <v>420000000</v>
      </c>
      <c r="BQ5" s="362">
        <v>12</v>
      </c>
      <c r="BR5" s="361">
        <f>BR4*BQ5</f>
        <v>420000000</v>
      </c>
    </row>
    <row r="6" spans="1:73" s="318" customFormat="1" ht="15">
      <c r="A6" s="637"/>
      <c r="B6" s="637"/>
      <c r="C6" s="430"/>
      <c r="D6" s="637"/>
      <c r="E6" s="637"/>
      <c r="F6" s="637"/>
      <c r="G6" s="637"/>
      <c r="H6" s="637"/>
      <c r="I6" s="1605" t="s">
        <v>2</v>
      </c>
      <c r="J6" s="1605"/>
      <c r="K6" s="1605"/>
      <c r="L6" s="1605"/>
      <c r="M6" s="1605"/>
      <c r="N6" s="1605"/>
      <c r="O6" s="1605"/>
      <c r="P6" s="637"/>
      <c r="Q6" s="637"/>
      <c r="R6" s="425"/>
      <c r="S6" s="430"/>
      <c r="T6" s="637"/>
      <c r="U6" s="430"/>
      <c r="V6" s="431"/>
      <c r="W6" s="637"/>
      <c r="X6" s="430"/>
      <c r="Y6" s="384"/>
      <c r="Z6" s="574"/>
      <c r="AA6" s="359"/>
      <c r="AB6" s="368" t="e">
        <f>SUBTOTAL(3,#REF!)</f>
        <v>#REF!</v>
      </c>
      <c r="AC6" s="359"/>
      <c r="AD6" s="347"/>
      <c r="AE6" s="360"/>
      <c r="AF6" s="360"/>
      <c r="AG6" s="359"/>
      <c r="AH6" s="359"/>
      <c r="AI6" s="359"/>
      <c r="AJ6" s="359"/>
      <c r="AK6" s="359"/>
      <c r="AL6" s="359"/>
      <c r="AM6" s="642"/>
      <c r="AN6" s="359"/>
      <c r="AO6" s="359"/>
      <c r="AP6" s="359"/>
      <c r="AQ6" s="359"/>
      <c r="AR6" s="359"/>
      <c r="AS6" s="359"/>
      <c r="AT6" s="359"/>
      <c r="AU6" s="359"/>
      <c r="AV6" s="359"/>
      <c r="AW6" s="359"/>
      <c r="AX6" s="359"/>
      <c r="AY6" s="359"/>
      <c r="AZ6" s="359"/>
      <c r="BA6" s="420"/>
      <c r="BB6" s="484"/>
      <c r="BC6" s="484"/>
      <c r="BD6" s="707">
        <f>+SUBTOTAL(9,BD10:BD950)</f>
        <v>0</v>
      </c>
      <c r="BE6" s="707">
        <f>+SUBTOTAL(9,BE10:BE950)</f>
        <v>0</v>
      </c>
      <c r="BF6" s="707">
        <f>+SUBTOTAL(9,BF10:BF950)</f>
        <v>0</v>
      </c>
      <c r="BG6" s="707">
        <f>+SUBTOTAL(9,BG10:BG950)</f>
        <v>0</v>
      </c>
      <c r="BH6" s="369">
        <f>SUBTOTAL(3,BH9:BH999)</f>
        <v>147</v>
      </c>
      <c r="BI6" s="707">
        <f>+SUBTOTAL(9,BI10:BI950)</f>
        <v>0</v>
      </c>
      <c r="BJ6" s="707">
        <f>+SUBTOTAL(9,BJ10:BJ950)</f>
        <v>0</v>
      </c>
      <c r="BK6" s="707">
        <f>+SUBTOTAL(9,BK10:BK950)</f>
        <v>0</v>
      </c>
      <c r="BL6" s="707">
        <f>+SUBTOTAL(9,BL10:BL950)</f>
        <v>0</v>
      </c>
      <c r="BM6" s="369">
        <f>SUBTOTAL(3,BM9:BM999)</f>
        <v>147</v>
      </c>
      <c r="BN6" s="361" t="s">
        <v>615</v>
      </c>
      <c r="BO6" s="361">
        <v>52</v>
      </c>
      <c r="BP6" s="361">
        <f>BP5/BO6</f>
        <v>8076923.076923077</v>
      </c>
      <c r="BQ6" s="362">
        <v>52</v>
      </c>
      <c r="BR6" s="361">
        <f>BR5/BQ6</f>
        <v>8076923.076923077</v>
      </c>
    </row>
    <row r="7" spans="1:73" s="318" customFormat="1" ht="51" customHeight="1" thickBot="1">
      <c r="A7" s="369">
        <f>SUBTOTAL(3,A9:A202)</f>
        <v>147</v>
      </c>
      <c r="B7" s="370"/>
      <c r="C7" s="423"/>
      <c r="D7" s="384"/>
      <c r="E7" s="384"/>
      <c r="F7" s="384"/>
      <c r="G7" s="384"/>
      <c r="H7" s="384"/>
      <c r="I7" s="350"/>
      <c r="J7" s="384"/>
      <c r="K7" s="384"/>
      <c r="L7" s="424"/>
      <c r="M7" s="424"/>
      <c r="N7" s="384"/>
      <c r="O7" s="384"/>
      <c r="P7" s="384"/>
      <c r="Q7" s="384"/>
      <c r="R7" s="425"/>
      <c r="S7" s="423"/>
      <c r="T7" s="384"/>
      <c r="U7" s="423"/>
      <c r="V7" s="426"/>
      <c r="W7" s="384"/>
      <c r="X7" s="423"/>
      <c r="Y7" s="384"/>
      <c r="Z7" s="574"/>
      <c r="AA7" s="1606" t="s">
        <v>502</v>
      </c>
      <c r="AB7" s="1607"/>
      <c r="AC7" s="1607"/>
      <c r="AD7" s="1607"/>
      <c r="AE7" s="1607"/>
      <c r="AF7" s="1607"/>
      <c r="AG7" s="1607"/>
      <c r="AH7" s="1607"/>
      <c r="AI7" s="1607"/>
      <c r="AJ7" s="1607"/>
      <c r="AK7" s="1607"/>
      <c r="AL7" s="1607"/>
      <c r="AM7" s="1608"/>
      <c r="AN7" s="1599" t="s">
        <v>503</v>
      </c>
      <c r="AO7" s="1600"/>
      <c r="AP7" s="1600"/>
      <c r="AQ7" s="1600"/>
      <c r="AR7" s="1601"/>
      <c r="AS7" s="1599" t="s">
        <v>504</v>
      </c>
      <c r="AT7" s="1600"/>
      <c r="AU7" s="1600"/>
      <c r="AV7" s="1601"/>
      <c r="AW7" s="1602" t="s">
        <v>505</v>
      </c>
      <c r="AX7" s="1603"/>
      <c r="AY7" s="1603"/>
      <c r="AZ7" s="1603"/>
      <c r="BA7" s="1604"/>
      <c r="BD7" s="1596" t="s">
        <v>1900</v>
      </c>
      <c r="BE7" s="1596"/>
      <c r="BF7" s="1596"/>
      <c r="BG7" s="1596"/>
      <c r="BH7" s="707">
        <f>+SUBTOTAL(9,BH11:BH951)</f>
        <v>0</v>
      </c>
      <c r="BI7" s="1597" t="s">
        <v>1902</v>
      </c>
      <c r="BJ7" s="1598"/>
      <c r="BK7" s="1598"/>
      <c r="BL7" s="1598"/>
      <c r="BM7" s="707">
        <f>+SUBTOTAL(9,BM11:BM951)</f>
        <v>0</v>
      </c>
      <c r="BN7" s="361" t="s">
        <v>620</v>
      </c>
      <c r="BO7" s="371">
        <v>0.04</v>
      </c>
      <c r="BP7" s="361">
        <f>BP6*BO7</f>
        <v>323076.92307692306</v>
      </c>
      <c r="BQ7" s="372">
        <v>5.0000000000000001E-3</v>
      </c>
      <c r="BR7" s="361">
        <f>BR6*BQ7</f>
        <v>40384.615384615383</v>
      </c>
    </row>
    <row r="8" spans="1:73" s="384" customFormat="1" ht="30" customHeight="1" thickTop="1">
      <c r="A8" s="949" t="s">
        <v>3</v>
      </c>
      <c r="B8" s="949" t="s">
        <v>10</v>
      </c>
      <c r="C8" s="950" t="s">
        <v>4</v>
      </c>
      <c r="D8" s="949" t="s">
        <v>1809</v>
      </c>
      <c r="E8" s="949" t="s">
        <v>6</v>
      </c>
      <c r="F8" s="949" t="s">
        <v>7</v>
      </c>
      <c r="G8" s="949" t="s">
        <v>8</v>
      </c>
      <c r="H8" s="949" t="s">
        <v>606</v>
      </c>
      <c r="I8" s="949" t="s">
        <v>9</v>
      </c>
      <c r="J8" s="949" t="s">
        <v>0</v>
      </c>
      <c r="K8" s="949" t="s">
        <v>11</v>
      </c>
      <c r="L8" s="951" t="s">
        <v>12</v>
      </c>
      <c r="M8" s="951" t="s">
        <v>13</v>
      </c>
      <c r="N8" s="949" t="s">
        <v>14</v>
      </c>
      <c r="O8" s="949" t="s">
        <v>15</v>
      </c>
      <c r="P8" s="949" t="s">
        <v>16</v>
      </c>
      <c r="Q8" s="949" t="s">
        <v>17</v>
      </c>
      <c r="R8" s="952" t="s">
        <v>1122</v>
      </c>
      <c r="S8" s="953" t="s">
        <v>531</v>
      </c>
      <c r="T8" s="954" t="s">
        <v>530</v>
      </c>
      <c r="U8" s="953" t="s">
        <v>532</v>
      </c>
      <c r="V8" s="955" t="s">
        <v>533</v>
      </c>
      <c r="W8" s="954" t="s">
        <v>534</v>
      </c>
      <c r="X8" s="956" t="s">
        <v>1147</v>
      </c>
      <c r="Y8" s="957" t="s">
        <v>529</v>
      </c>
      <c r="Z8" s="958" t="s">
        <v>1124</v>
      </c>
      <c r="AA8" s="959" t="s">
        <v>506</v>
      </c>
      <c r="AB8" s="959" t="s">
        <v>507</v>
      </c>
      <c r="AC8" s="959" t="s">
        <v>508</v>
      </c>
      <c r="AD8" s="959" t="s">
        <v>509</v>
      </c>
      <c r="AE8" s="959" t="s">
        <v>513</v>
      </c>
      <c r="AF8" s="959" t="s">
        <v>511</v>
      </c>
      <c r="AG8" s="959" t="s">
        <v>512</v>
      </c>
      <c r="AH8" s="959" t="s">
        <v>621</v>
      </c>
      <c r="AI8" s="960" t="s">
        <v>514</v>
      </c>
      <c r="AJ8" s="959" t="s">
        <v>510</v>
      </c>
      <c r="AK8" s="961" t="s">
        <v>608</v>
      </c>
      <c r="AL8" s="961" t="s">
        <v>1684</v>
      </c>
      <c r="AM8" s="962" t="s">
        <v>968</v>
      </c>
      <c r="AN8" s="963" t="s">
        <v>515</v>
      </c>
      <c r="AO8" s="963" t="s">
        <v>516</v>
      </c>
      <c r="AP8" s="963" t="s">
        <v>517</v>
      </c>
      <c r="AQ8" s="963" t="s">
        <v>518</v>
      </c>
      <c r="AR8" s="963" t="s">
        <v>519</v>
      </c>
      <c r="AS8" s="964" t="s">
        <v>516</v>
      </c>
      <c r="AT8" s="964" t="s">
        <v>517</v>
      </c>
      <c r="AU8" s="964" t="s">
        <v>518</v>
      </c>
      <c r="AV8" s="964" t="s">
        <v>519</v>
      </c>
      <c r="AW8" s="965" t="s">
        <v>520</v>
      </c>
      <c r="AX8" s="965" t="s">
        <v>521</v>
      </c>
      <c r="AY8" s="965" t="s">
        <v>522</v>
      </c>
      <c r="AZ8" s="965" t="s">
        <v>523</v>
      </c>
      <c r="BA8" s="966" t="s">
        <v>524</v>
      </c>
      <c r="BB8" s="967" t="s">
        <v>915</v>
      </c>
      <c r="BC8" s="968"/>
      <c r="BD8" s="969" t="s">
        <v>1896</v>
      </c>
      <c r="BE8" s="969" t="s">
        <v>1897</v>
      </c>
      <c r="BF8" s="969" t="s">
        <v>1898</v>
      </c>
      <c r="BG8" s="969" t="s">
        <v>1899</v>
      </c>
      <c r="BH8" s="647" t="s">
        <v>959</v>
      </c>
      <c r="BI8" s="970" t="s">
        <v>1896</v>
      </c>
      <c r="BJ8" s="970" t="s">
        <v>1897</v>
      </c>
      <c r="BK8" s="970" t="s">
        <v>1898</v>
      </c>
      <c r="BL8" s="970" t="s">
        <v>1899</v>
      </c>
      <c r="BM8" s="647" t="s">
        <v>1901</v>
      </c>
      <c r="BN8" s="971" t="s">
        <v>617</v>
      </c>
      <c r="BO8" s="971">
        <v>4</v>
      </c>
      <c r="BP8" s="971">
        <f>BP7*BO8</f>
        <v>1292307.6923076923</v>
      </c>
      <c r="BQ8" s="972">
        <v>4</v>
      </c>
      <c r="BR8" s="971">
        <f>BR7*BQ8</f>
        <v>161538.46153846153</v>
      </c>
    </row>
    <row r="9" spans="1:73" s="560" customFormat="1" ht="15" customHeight="1">
      <c r="A9" s="560" t="s">
        <v>1119</v>
      </c>
      <c r="B9" s="560" t="s">
        <v>970</v>
      </c>
      <c r="C9" s="560">
        <v>17454190</v>
      </c>
      <c r="D9" s="560" t="s">
        <v>406</v>
      </c>
      <c r="E9" s="560" t="s">
        <v>20</v>
      </c>
      <c r="F9" s="560" t="s">
        <v>1644</v>
      </c>
      <c r="G9" s="560" t="s">
        <v>59</v>
      </c>
      <c r="H9" s="560" t="s">
        <v>59</v>
      </c>
      <c r="I9" s="560" t="s">
        <v>1778</v>
      </c>
      <c r="J9" s="560" t="s">
        <v>991</v>
      </c>
      <c r="K9" s="560">
        <v>44105</v>
      </c>
      <c r="L9" s="560" t="s">
        <v>1440</v>
      </c>
      <c r="N9" s="560" t="s">
        <v>914</v>
      </c>
      <c r="O9" s="560" t="s">
        <v>25</v>
      </c>
      <c r="P9" s="560" t="s">
        <v>63</v>
      </c>
      <c r="Q9" s="560" t="s">
        <v>25</v>
      </c>
      <c r="R9" s="560">
        <v>25.9</v>
      </c>
      <c r="S9" s="560">
        <v>1</v>
      </c>
      <c r="T9" s="560">
        <v>0</v>
      </c>
      <c r="U9" s="560">
        <v>1</v>
      </c>
      <c r="V9" s="560">
        <v>0.02</v>
      </c>
      <c r="W9" s="560">
        <v>0</v>
      </c>
      <c r="X9" s="1317">
        <v>0</v>
      </c>
      <c r="Y9" s="560">
        <v>0</v>
      </c>
      <c r="Z9" s="560">
        <v>15</v>
      </c>
      <c r="AA9" s="560">
        <v>12.95</v>
      </c>
      <c r="AB9" s="560">
        <v>0</v>
      </c>
      <c r="AC9" s="560">
        <v>0.26</v>
      </c>
      <c r="AD9" s="560">
        <v>0</v>
      </c>
      <c r="AE9" s="560">
        <v>0</v>
      </c>
      <c r="AF9" s="560">
        <v>0</v>
      </c>
      <c r="AH9" s="560">
        <v>13.209999999999999</v>
      </c>
      <c r="AI9" s="560">
        <v>0</v>
      </c>
      <c r="AJ9" s="560">
        <v>0</v>
      </c>
      <c r="AK9" s="560">
        <v>10.568</v>
      </c>
      <c r="AO9" s="560">
        <v>0.49</v>
      </c>
      <c r="AP9" s="560">
        <v>0.13</v>
      </c>
      <c r="AQ9" s="560">
        <v>0.06</v>
      </c>
      <c r="AR9" s="560">
        <v>0.4</v>
      </c>
      <c r="AS9" s="560">
        <v>1.1000000000000001</v>
      </c>
      <c r="AT9" s="560">
        <v>0.26</v>
      </c>
      <c r="AU9" s="560">
        <v>0.24</v>
      </c>
      <c r="AV9" s="560">
        <v>0.4</v>
      </c>
      <c r="AW9" s="560">
        <v>23.78</v>
      </c>
      <c r="AX9" s="560">
        <v>0.68</v>
      </c>
      <c r="AY9" s="1055"/>
      <c r="AZ9" s="560">
        <v>2.4</v>
      </c>
      <c r="BA9" s="560">
        <v>23.1</v>
      </c>
      <c r="BD9" s="560">
        <v>0</v>
      </c>
      <c r="BE9" s="560">
        <v>0</v>
      </c>
      <c r="BF9" s="560">
        <v>0</v>
      </c>
      <c r="BG9" s="560">
        <v>0</v>
      </c>
      <c r="BH9" s="560">
        <v>0</v>
      </c>
      <c r="BI9" s="560">
        <v>0</v>
      </c>
      <c r="BJ9" s="560">
        <v>0</v>
      </c>
      <c r="BK9" s="560">
        <v>0</v>
      </c>
      <c r="BL9" s="560">
        <v>0</v>
      </c>
      <c r="BM9" s="560">
        <v>0</v>
      </c>
    </row>
    <row r="10" spans="1:73" s="560" customFormat="1" ht="15" customHeight="1">
      <c r="A10" s="560" t="s">
        <v>1119</v>
      </c>
      <c r="B10" s="560" t="s">
        <v>970</v>
      </c>
      <c r="C10" s="560">
        <v>17317270</v>
      </c>
      <c r="D10" s="560" t="s">
        <v>71</v>
      </c>
      <c r="E10" s="560" t="s">
        <v>20</v>
      </c>
      <c r="F10" s="560" t="s">
        <v>1686</v>
      </c>
      <c r="G10" s="560" t="s">
        <v>59</v>
      </c>
      <c r="H10" s="560" t="s">
        <v>59</v>
      </c>
      <c r="I10" s="560" t="s">
        <v>1774</v>
      </c>
      <c r="J10" s="560" t="s">
        <v>991</v>
      </c>
      <c r="K10" s="560">
        <v>43133</v>
      </c>
      <c r="L10" s="560" t="s">
        <v>1209</v>
      </c>
      <c r="N10" s="560" t="s">
        <v>914</v>
      </c>
      <c r="O10" s="560" t="s">
        <v>73</v>
      </c>
      <c r="P10" s="560" t="s">
        <v>477</v>
      </c>
      <c r="Q10" s="560" t="s">
        <v>73</v>
      </c>
      <c r="R10" s="560">
        <v>25.9</v>
      </c>
      <c r="S10" s="560">
        <v>4</v>
      </c>
      <c r="T10" s="560">
        <v>0</v>
      </c>
      <c r="U10" s="560">
        <v>4</v>
      </c>
      <c r="V10" s="560">
        <v>0.08</v>
      </c>
      <c r="W10" s="560">
        <v>0</v>
      </c>
      <c r="X10" s="1317">
        <v>1</v>
      </c>
      <c r="Y10" s="560">
        <v>1</v>
      </c>
      <c r="Z10" s="560">
        <v>15</v>
      </c>
      <c r="AA10" s="560">
        <v>12.95</v>
      </c>
      <c r="AB10" s="560">
        <v>0</v>
      </c>
      <c r="AC10" s="560">
        <v>1.04</v>
      </c>
      <c r="AD10" s="560">
        <v>0</v>
      </c>
      <c r="AE10" s="560">
        <v>1</v>
      </c>
      <c r="AF10" s="560">
        <v>1.75</v>
      </c>
      <c r="AH10" s="560">
        <v>14.989999999999998</v>
      </c>
      <c r="AI10" s="560">
        <v>46.633333333333326</v>
      </c>
      <c r="AJ10" s="560">
        <v>0</v>
      </c>
      <c r="AK10" s="560">
        <v>11.192</v>
      </c>
      <c r="AO10" s="560">
        <v>0.55000000000000004</v>
      </c>
      <c r="AP10" s="560">
        <v>0.62</v>
      </c>
      <c r="AQ10" s="560">
        <v>7.0000000000000007E-2</v>
      </c>
      <c r="AR10" s="560">
        <v>0.45</v>
      </c>
      <c r="AS10" s="560">
        <v>1.24</v>
      </c>
      <c r="AT10" s="560">
        <v>1.23</v>
      </c>
      <c r="AU10" s="560">
        <v>0.28000000000000003</v>
      </c>
      <c r="AV10" s="560">
        <v>0.45</v>
      </c>
      <c r="AW10" s="560">
        <v>74.569999999999993</v>
      </c>
      <c r="AX10" s="560">
        <v>1.24</v>
      </c>
      <c r="AY10" s="1055"/>
      <c r="AZ10" s="560">
        <v>3.65</v>
      </c>
      <c r="BA10" s="560">
        <v>73.33</v>
      </c>
      <c r="BD10" s="560">
        <v>0</v>
      </c>
      <c r="BE10" s="560">
        <v>0</v>
      </c>
      <c r="BF10" s="560">
        <v>0</v>
      </c>
      <c r="BG10" s="560">
        <v>0</v>
      </c>
      <c r="BH10" s="560">
        <v>0</v>
      </c>
      <c r="BI10" s="560">
        <v>0</v>
      </c>
      <c r="BJ10" s="560">
        <v>0</v>
      </c>
      <c r="BK10" s="560">
        <v>0</v>
      </c>
      <c r="BL10" s="560">
        <v>0</v>
      </c>
      <c r="BM10" s="560">
        <v>0</v>
      </c>
    </row>
    <row r="11" spans="1:73" s="560" customFormat="1" ht="15" customHeight="1">
      <c r="A11" s="560" t="s">
        <v>1119</v>
      </c>
      <c r="B11" s="560" t="s">
        <v>970</v>
      </c>
      <c r="C11" s="560">
        <v>17501312</v>
      </c>
      <c r="D11" s="560" t="s">
        <v>81</v>
      </c>
      <c r="E11" s="560" t="s">
        <v>20</v>
      </c>
      <c r="F11" s="560" t="s">
        <v>1678</v>
      </c>
      <c r="G11" s="560" t="s">
        <v>59</v>
      </c>
      <c r="H11" s="560" t="s">
        <v>59</v>
      </c>
      <c r="I11" s="560" t="s">
        <v>1762</v>
      </c>
      <c r="J11" s="560" t="s">
        <v>991</v>
      </c>
      <c r="K11" s="560">
        <v>43269</v>
      </c>
      <c r="L11" s="560" t="s">
        <v>1213</v>
      </c>
      <c r="N11" s="560" t="s">
        <v>914</v>
      </c>
      <c r="O11" s="560" t="s">
        <v>82</v>
      </c>
      <c r="P11" s="560" t="s">
        <v>2345</v>
      </c>
      <c r="Q11" s="560" t="s">
        <v>82</v>
      </c>
      <c r="R11" s="560">
        <v>25.9</v>
      </c>
      <c r="S11" s="560">
        <v>3</v>
      </c>
      <c r="T11" s="560">
        <v>1</v>
      </c>
      <c r="U11" s="560">
        <v>4</v>
      </c>
      <c r="V11" s="560">
        <v>0.08</v>
      </c>
      <c r="W11" s="560">
        <v>0.2</v>
      </c>
      <c r="X11" s="1317">
        <v>1</v>
      </c>
      <c r="Y11" s="560">
        <v>1</v>
      </c>
      <c r="Z11" s="560">
        <v>15</v>
      </c>
      <c r="AA11" s="560">
        <v>12.95</v>
      </c>
      <c r="AB11" s="560">
        <v>2.59</v>
      </c>
      <c r="AC11" s="560">
        <v>1.04</v>
      </c>
      <c r="AD11" s="560">
        <v>0</v>
      </c>
      <c r="AE11" s="560">
        <v>1</v>
      </c>
      <c r="AF11" s="560">
        <v>1.75</v>
      </c>
      <c r="AH11" s="560">
        <v>17.579999999999998</v>
      </c>
      <c r="AI11" s="560">
        <v>0</v>
      </c>
      <c r="AJ11" s="560">
        <v>0</v>
      </c>
      <c r="AK11" s="560">
        <v>13.263999999999999</v>
      </c>
      <c r="AO11" s="560">
        <v>0.65</v>
      </c>
      <c r="AP11" s="560">
        <v>0.18</v>
      </c>
      <c r="AQ11" s="560">
        <v>0.08</v>
      </c>
      <c r="AR11" s="560">
        <v>0.53</v>
      </c>
      <c r="AS11" s="560">
        <v>1.46</v>
      </c>
      <c r="AT11" s="560">
        <v>0.35</v>
      </c>
      <c r="AU11" s="560">
        <v>0.32</v>
      </c>
      <c r="AV11" s="560">
        <v>0.53</v>
      </c>
      <c r="AW11" s="560">
        <v>32.590000000000003</v>
      </c>
      <c r="AX11" s="560">
        <v>0.91</v>
      </c>
      <c r="AY11" s="1055"/>
      <c r="AZ11" s="560">
        <v>3.19</v>
      </c>
      <c r="BA11" s="560">
        <v>31.68</v>
      </c>
      <c r="BD11" s="560">
        <v>0</v>
      </c>
      <c r="BE11" s="560">
        <v>0</v>
      </c>
      <c r="BF11" s="560">
        <v>0</v>
      </c>
      <c r="BG11" s="560">
        <v>0</v>
      </c>
      <c r="BH11" s="560">
        <v>0</v>
      </c>
      <c r="BI11" s="560">
        <v>0</v>
      </c>
      <c r="BJ11" s="560">
        <v>0</v>
      </c>
      <c r="BK11" s="560">
        <v>0</v>
      </c>
      <c r="BL11" s="560">
        <v>0</v>
      </c>
      <c r="BM11" s="560">
        <v>0</v>
      </c>
    </row>
    <row r="12" spans="1:73" s="560" customFormat="1" ht="15" customHeight="1">
      <c r="A12" s="560" t="s">
        <v>1119</v>
      </c>
      <c r="B12" s="560" t="s">
        <v>970</v>
      </c>
      <c r="C12" s="560">
        <v>24410345</v>
      </c>
      <c r="D12" s="560" t="s">
        <v>85</v>
      </c>
      <c r="E12" s="560" t="s">
        <v>20</v>
      </c>
      <c r="F12" s="560" t="s">
        <v>1688</v>
      </c>
      <c r="G12" s="560" t="s">
        <v>59</v>
      </c>
      <c r="H12" s="560" t="s">
        <v>59</v>
      </c>
      <c r="I12" s="560" t="s">
        <v>1775</v>
      </c>
      <c r="J12" s="560" t="s">
        <v>991</v>
      </c>
      <c r="K12" s="560">
        <v>44136</v>
      </c>
      <c r="L12" s="560" t="s">
        <v>1215</v>
      </c>
      <c r="N12" s="560" t="s">
        <v>914</v>
      </c>
      <c r="O12" s="560" t="s">
        <v>67</v>
      </c>
      <c r="P12" s="560" t="s">
        <v>63</v>
      </c>
      <c r="Q12" s="560" t="s">
        <v>67</v>
      </c>
      <c r="R12" s="560">
        <v>25.9</v>
      </c>
      <c r="S12" s="560">
        <v>1</v>
      </c>
      <c r="T12" s="560">
        <v>0</v>
      </c>
      <c r="U12" s="560">
        <v>1</v>
      </c>
      <c r="V12" s="560">
        <v>0.02</v>
      </c>
      <c r="W12" s="560">
        <v>0</v>
      </c>
      <c r="X12" s="1317">
        <v>0</v>
      </c>
      <c r="Y12" s="560">
        <v>0</v>
      </c>
      <c r="Z12" s="560">
        <v>15</v>
      </c>
      <c r="AA12" s="560">
        <v>12.95</v>
      </c>
      <c r="AB12" s="560">
        <v>0</v>
      </c>
      <c r="AC12" s="560">
        <v>0.26</v>
      </c>
      <c r="AD12" s="560">
        <v>0</v>
      </c>
      <c r="AE12" s="560">
        <v>0</v>
      </c>
      <c r="AF12" s="560">
        <v>0</v>
      </c>
      <c r="AH12" s="560">
        <v>13.209999999999999</v>
      </c>
      <c r="AI12" s="560">
        <v>0</v>
      </c>
      <c r="AJ12" s="560">
        <v>0</v>
      </c>
      <c r="AK12" s="560">
        <v>10.568</v>
      </c>
      <c r="AO12" s="560">
        <v>0.49</v>
      </c>
      <c r="AP12" s="560">
        <v>0.13</v>
      </c>
      <c r="AQ12" s="560">
        <v>0.06</v>
      </c>
      <c r="AR12" s="560">
        <v>0.4</v>
      </c>
      <c r="AS12" s="560">
        <v>1.1000000000000001</v>
      </c>
      <c r="AT12" s="560">
        <v>0.26</v>
      </c>
      <c r="AU12" s="560">
        <v>0.24</v>
      </c>
      <c r="AV12" s="560">
        <v>0.4</v>
      </c>
      <c r="AW12" s="560">
        <v>23.78</v>
      </c>
      <c r="AX12" s="560">
        <v>0.68</v>
      </c>
      <c r="AY12" s="1055"/>
      <c r="AZ12" s="560">
        <v>2.4</v>
      </c>
      <c r="BA12" s="560">
        <v>23.1</v>
      </c>
      <c r="BD12" s="560">
        <v>0</v>
      </c>
      <c r="BE12" s="560">
        <v>0</v>
      </c>
      <c r="BF12" s="560">
        <v>0</v>
      </c>
      <c r="BG12" s="560">
        <v>0</v>
      </c>
      <c r="BH12" s="560">
        <v>0</v>
      </c>
      <c r="BI12" s="560">
        <v>0</v>
      </c>
      <c r="BJ12" s="560">
        <v>0</v>
      </c>
      <c r="BK12" s="560">
        <v>0</v>
      </c>
      <c r="BL12" s="560">
        <v>0</v>
      </c>
      <c r="BM12" s="560">
        <v>0</v>
      </c>
    </row>
    <row r="13" spans="1:73" s="560" customFormat="1" ht="15" customHeight="1">
      <c r="A13" s="560" t="s">
        <v>1119</v>
      </c>
      <c r="B13" s="560" t="s">
        <v>970</v>
      </c>
      <c r="C13" s="560">
        <v>18992419</v>
      </c>
      <c r="D13" s="560" t="s">
        <v>105</v>
      </c>
      <c r="E13" s="560" t="s">
        <v>34</v>
      </c>
      <c r="F13" s="560" t="s">
        <v>1689</v>
      </c>
      <c r="G13" s="560" t="s">
        <v>59</v>
      </c>
      <c r="H13" s="560" t="s">
        <v>59</v>
      </c>
      <c r="I13" s="560" t="s">
        <v>1766</v>
      </c>
      <c r="J13" s="560" t="s">
        <v>991</v>
      </c>
      <c r="K13" s="560">
        <v>43164</v>
      </c>
      <c r="L13" s="560" t="s">
        <v>1223</v>
      </c>
      <c r="N13" s="560" t="s">
        <v>914</v>
      </c>
      <c r="O13" s="560" t="s">
        <v>62</v>
      </c>
      <c r="P13" s="560" t="s">
        <v>1981</v>
      </c>
      <c r="Q13" s="560" t="s">
        <v>62</v>
      </c>
      <c r="R13" s="560">
        <v>25.9</v>
      </c>
      <c r="S13" s="560">
        <v>3</v>
      </c>
      <c r="T13" s="560">
        <v>0</v>
      </c>
      <c r="U13" s="560">
        <v>3</v>
      </c>
      <c r="V13" s="560">
        <v>0.06</v>
      </c>
      <c r="W13" s="560">
        <v>0.3</v>
      </c>
      <c r="X13" s="1317">
        <v>1</v>
      </c>
      <c r="Y13" s="560">
        <v>1</v>
      </c>
      <c r="Z13" s="560">
        <v>15</v>
      </c>
      <c r="AA13" s="560">
        <v>12.95</v>
      </c>
      <c r="AB13" s="560">
        <v>3.89</v>
      </c>
      <c r="AC13" s="560">
        <v>0.78</v>
      </c>
      <c r="AD13" s="560">
        <v>0</v>
      </c>
      <c r="AE13" s="560">
        <v>1</v>
      </c>
      <c r="AF13" s="560">
        <v>1.75</v>
      </c>
      <c r="AH13" s="560">
        <v>18.62</v>
      </c>
      <c r="AI13" s="560">
        <v>0</v>
      </c>
      <c r="AJ13" s="560">
        <v>0</v>
      </c>
      <c r="AK13" s="560">
        <v>14.096000000000002</v>
      </c>
      <c r="AO13" s="560">
        <v>0.69</v>
      </c>
      <c r="AP13" s="560">
        <v>0.19</v>
      </c>
      <c r="AQ13" s="560">
        <v>0.09</v>
      </c>
      <c r="AR13" s="560">
        <v>0.56000000000000005</v>
      </c>
      <c r="AS13" s="560">
        <v>1.55</v>
      </c>
      <c r="AT13" s="560">
        <v>0.37</v>
      </c>
      <c r="AU13" s="560">
        <v>0.36</v>
      </c>
      <c r="AV13" s="560">
        <v>0.56000000000000005</v>
      </c>
      <c r="AW13" s="560">
        <v>34.47</v>
      </c>
      <c r="AX13" s="560">
        <v>0.97</v>
      </c>
      <c r="AY13" s="1055"/>
      <c r="AZ13" s="560">
        <v>3.4</v>
      </c>
      <c r="BA13" s="560">
        <v>33.5</v>
      </c>
      <c r="BD13" s="560">
        <v>0</v>
      </c>
      <c r="BE13" s="560">
        <v>0</v>
      </c>
      <c r="BF13" s="560">
        <v>0</v>
      </c>
      <c r="BG13" s="560">
        <v>0</v>
      </c>
      <c r="BH13" s="560">
        <v>0</v>
      </c>
      <c r="BI13" s="560">
        <v>0</v>
      </c>
      <c r="BJ13" s="560">
        <v>0</v>
      </c>
      <c r="BK13" s="560">
        <v>0</v>
      </c>
      <c r="BL13" s="560">
        <v>0</v>
      </c>
      <c r="BM13" s="560">
        <v>0</v>
      </c>
    </row>
    <row r="14" spans="1:73" s="560" customFormat="1" ht="15" customHeight="1">
      <c r="A14" s="560" t="s">
        <v>1119</v>
      </c>
      <c r="B14" s="560" t="s">
        <v>970</v>
      </c>
      <c r="C14" s="560">
        <v>20391351</v>
      </c>
      <c r="D14" s="560" t="s">
        <v>124</v>
      </c>
      <c r="E14" s="560" t="s">
        <v>20</v>
      </c>
      <c r="F14" s="560" t="s">
        <v>1691</v>
      </c>
      <c r="G14" s="560" t="s">
        <v>59</v>
      </c>
      <c r="H14" s="560" t="s">
        <v>59</v>
      </c>
      <c r="I14" s="560" t="s">
        <v>1763</v>
      </c>
      <c r="J14" s="560" t="s">
        <v>991</v>
      </c>
      <c r="K14" s="560">
        <v>43138</v>
      </c>
      <c r="L14" s="560" t="s">
        <v>1235</v>
      </c>
      <c r="N14" s="560" t="s">
        <v>914</v>
      </c>
      <c r="O14" s="560" t="s">
        <v>123</v>
      </c>
      <c r="P14" s="560" t="s">
        <v>63</v>
      </c>
      <c r="Q14" s="560" t="s">
        <v>123</v>
      </c>
      <c r="R14" s="560">
        <v>25.9</v>
      </c>
      <c r="S14" s="560">
        <v>4</v>
      </c>
      <c r="T14" s="560">
        <v>0</v>
      </c>
      <c r="U14" s="560">
        <v>4</v>
      </c>
      <c r="V14" s="560">
        <v>0.08</v>
      </c>
      <c r="W14" s="560">
        <v>0</v>
      </c>
      <c r="X14" s="1317">
        <v>0</v>
      </c>
      <c r="Y14" s="560">
        <v>0</v>
      </c>
      <c r="Z14" s="560">
        <v>15</v>
      </c>
      <c r="AA14" s="560">
        <v>12.95</v>
      </c>
      <c r="AB14" s="560">
        <v>0</v>
      </c>
      <c r="AC14" s="560">
        <v>1.04</v>
      </c>
      <c r="AD14" s="560">
        <v>0</v>
      </c>
      <c r="AE14" s="560">
        <v>0</v>
      </c>
      <c r="AF14" s="560">
        <v>0</v>
      </c>
      <c r="AH14" s="560">
        <v>13.989999999999998</v>
      </c>
      <c r="AI14" s="560">
        <v>46.633333333333326</v>
      </c>
      <c r="AJ14" s="560">
        <v>0</v>
      </c>
      <c r="AK14" s="560">
        <v>11.192</v>
      </c>
      <c r="AO14" s="560">
        <v>0.52</v>
      </c>
      <c r="AP14" s="560">
        <v>0.61</v>
      </c>
      <c r="AQ14" s="560">
        <v>0.06</v>
      </c>
      <c r="AR14" s="560">
        <v>0.42</v>
      </c>
      <c r="AS14" s="560">
        <v>1.17</v>
      </c>
      <c r="AT14" s="560">
        <v>1.21</v>
      </c>
      <c r="AU14" s="560">
        <v>0.24</v>
      </c>
      <c r="AV14" s="560">
        <v>0.42</v>
      </c>
      <c r="AW14" s="560">
        <v>71.819999999999993</v>
      </c>
      <c r="AX14" s="560">
        <v>1.19</v>
      </c>
      <c r="AY14" s="1055"/>
      <c r="AZ14" s="560">
        <v>3.46</v>
      </c>
      <c r="BA14" s="560">
        <v>70.63</v>
      </c>
      <c r="BD14" s="560">
        <v>0</v>
      </c>
      <c r="BE14" s="560">
        <v>0</v>
      </c>
      <c r="BF14" s="560">
        <v>0</v>
      </c>
      <c r="BG14" s="560">
        <v>0</v>
      </c>
      <c r="BH14" s="560">
        <v>0</v>
      </c>
      <c r="BI14" s="560">
        <v>0</v>
      </c>
      <c r="BJ14" s="560">
        <v>0</v>
      </c>
      <c r="BK14" s="560">
        <v>0</v>
      </c>
      <c r="BL14" s="560">
        <v>0</v>
      </c>
      <c r="BM14" s="560">
        <v>0</v>
      </c>
    </row>
    <row r="15" spans="1:73" s="560" customFormat="1" ht="15" customHeight="1">
      <c r="A15" s="560" t="s">
        <v>1119</v>
      </c>
      <c r="B15" s="560" t="s">
        <v>970</v>
      </c>
      <c r="C15" s="560">
        <v>25853079</v>
      </c>
      <c r="D15" s="560" t="s">
        <v>152</v>
      </c>
      <c r="E15" s="560" t="s">
        <v>20</v>
      </c>
      <c r="F15" s="560" t="s">
        <v>1692</v>
      </c>
      <c r="G15" s="560" t="s">
        <v>59</v>
      </c>
      <c r="H15" s="560" t="s">
        <v>59</v>
      </c>
      <c r="I15" s="560" t="s">
        <v>1776</v>
      </c>
      <c r="J15" s="560" t="s">
        <v>991</v>
      </c>
      <c r="K15" s="560">
        <v>43678</v>
      </c>
      <c r="M15" s="560" t="s">
        <v>1530</v>
      </c>
      <c r="N15" s="560" t="s">
        <v>153</v>
      </c>
      <c r="O15" s="560" t="s">
        <v>84</v>
      </c>
      <c r="P15" s="560" t="s">
        <v>63</v>
      </c>
      <c r="Q15" s="560" t="s">
        <v>84</v>
      </c>
      <c r="R15" s="560">
        <v>25.9</v>
      </c>
      <c r="S15" s="560">
        <v>2</v>
      </c>
      <c r="T15" s="560">
        <v>0</v>
      </c>
      <c r="U15" s="560">
        <v>2</v>
      </c>
      <c r="V15" s="560">
        <v>0.04</v>
      </c>
      <c r="W15" s="560">
        <v>0</v>
      </c>
      <c r="X15" s="1317">
        <v>0</v>
      </c>
      <c r="Y15" s="560">
        <v>0</v>
      </c>
      <c r="Z15" s="560">
        <v>15</v>
      </c>
      <c r="AA15" s="560">
        <v>12.95</v>
      </c>
      <c r="AB15" s="560">
        <v>0</v>
      </c>
      <c r="AC15" s="560">
        <v>0.52</v>
      </c>
      <c r="AD15" s="560">
        <v>0</v>
      </c>
      <c r="AE15" s="560">
        <v>0</v>
      </c>
      <c r="AF15" s="560">
        <v>0</v>
      </c>
      <c r="AH15" s="560">
        <v>13.469999999999999</v>
      </c>
      <c r="AI15" s="560">
        <v>0</v>
      </c>
      <c r="AJ15" s="560">
        <v>0</v>
      </c>
      <c r="AK15" s="560">
        <v>10.776</v>
      </c>
      <c r="AO15" s="560">
        <v>0.5</v>
      </c>
      <c r="AP15" s="560">
        <v>0.13</v>
      </c>
      <c r="AQ15" s="560">
        <v>0.06</v>
      </c>
      <c r="AR15" s="560">
        <v>0.4</v>
      </c>
      <c r="AS15" s="560">
        <v>1.1299999999999999</v>
      </c>
      <c r="AT15" s="560">
        <v>0.27</v>
      </c>
      <c r="AU15" s="560">
        <v>0.24</v>
      </c>
      <c r="AV15" s="560">
        <v>0.4</v>
      </c>
      <c r="AW15" s="560">
        <v>24.25</v>
      </c>
      <c r="AX15" s="560">
        <v>0.69</v>
      </c>
      <c r="AY15" s="1055"/>
      <c r="AZ15" s="560">
        <v>2.44</v>
      </c>
      <c r="BA15" s="560">
        <v>23.56</v>
      </c>
      <c r="BD15" s="560">
        <v>0</v>
      </c>
      <c r="BE15" s="560">
        <v>0</v>
      </c>
      <c r="BF15" s="560">
        <v>0</v>
      </c>
      <c r="BG15" s="560">
        <v>0</v>
      </c>
      <c r="BH15" s="560">
        <v>0</v>
      </c>
      <c r="BI15" s="560">
        <v>0</v>
      </c>
      <c r="BJ15" s="560">
        <v>0</v>
      </c>
      <c r="BK15" s="560">
        <v>0</v>
      </c>
      <c r="BL15" s="560">
        <v>0</v>
      </c>
      <c r="BM15" s="560">
        <v>0</v>
      </c>
    </row>
    <row r="16" spans="1:73" s="560" customFormat="1" ht="15" customHeight="1">
      <c r="A16" s="560" t="s">
        <v>1119</v>
      </c>
      <c r="B16" s="560" t="s">
        <v>970</v>
      </c>
      <c r="C16" s="560">
        <v>28317441</v>
      </c>
      <c r="D16" s="560" t="s">
        <v>172</v>
      </c>
      <c r="E16" s="560" t="s">
        <v>34</v>
      </c>
      <c r="F16" s="560" t="s">
        <v>1693</v>
      </c>
      <c r="G16" s="560" t="s">
        <v>59</v>
      </c>
      <c r="H16" s="560" t="s">
        <v>59</v>
      </c>
      <c r="I16" s="560" t="s">
        <v>1704</v>
      </c>
      <c r="J16" s="560" t="s">
        <v>991</v>
      </c>
      <c r="K16" s="560">
        <v>43762</v>
      </c>
      <c r="L16" s="560" t="s">
        <v>1257</v>
      </c>
      <c r="N16" s="560" t="s">
        <v>914</v>
      </c>
      <c r="O16" s="560" t="s">
        <v>78</v>
      </c>
      <c r="P16" s="560" t="s">
        <v>63</v>
      </c>
      <c r="Q16" s="560" t="s">
        <v>78</v>
      </c>
      <c r="R16" s="560">
        <v>25.9</v>
      </c>
      <c r="S16" s="560">
        <v>2</v>
      </c>
      <c r="T16" s="560">
        <v>0</v>
      </c>
      <c r="U16" s="560">
        <v>2</v>
      </c>
      <c r="V16" s="560">
        <v>0.04</v>
      </c>
      <c r="W16" s="560">
        <v>0</v>
      </c>
      <c r="X16" s="1317">
        <v>0</v>
      </c>
      <c r="Y16" s="560">
        <v>0</v>
      </c>
      <c r="Z16" s="560">
        <v>15</v>
      </c>
      <c r="AA16" s="560">
        <v>12.95</v>
      </c>
      <c r="AB16" s="560">
        <v>0</v>
      </c>
      <c r="AC16" s="560">
        <v>0.52</v>
      </c>
      <c r="AD16" s="560">
        <v>0</v>
      </c>
      <c r="AE16" s="560">
        <v>0</v>
      </c>
      <c r="AF16" s="560">
        <v>0</v>
      </c>
      <c r="AH16" s="560">
        <v>13.469999999999999</v>
      </c>
      <c r="AI16" s="560">
        <v>0</v>
      </c>
      <c r="AJ16" s="560">
        <v>0</v>
      </c>
      <c r="AK16" s="560">
        <v>10.776</v>
      </c>
      <c r="AO16" s="560">
        <v>0.5</v>
      </c>
      <c r="AP16" s="560">
        <v>0.13</v>
      </c>
      <c r="AQ16" s="560">
        <v>0.06</v>
      </c>
      <c r="AR16" s="560">
        <v>0.4</v>
      </c>
      <c r="AS16" s="560">
        <v>1.1299999999999999</v>
      </c>
      <c r="AT16" s="560">
        <v>0.27</v>
      </c>
      <c r="AU16" s="560">
        <v>0.24</v>
      </c>
      <c r="AV16" s="560">
        <v>0.4</v>
      </c>
      <c r="AW16" s="560">
        <v>24.25</v>
      </c>
      <c r="AX16" s="560">
        <v>0.69</v>
      </c>
      <c r="AY16" s="1055"/>
      <c r="AZ16" s="560">
        <v>2.44</v>
      </c>
      <c r="BA16" s="560">
        <v>23.56</v>
      </c>
      <c r="BD16" s="560">
        <v>0</v>
      </c>
      <c r="BE16" s="560">
        <v>0</v>
      </c>
      <c r="BF16" s="560">
        <v>0</v>
      </c>
      <c r="BG16" s="560">
        <v>0</v>
      </c>
      <c r="BH16" s="560">
        <v>0</v>
      </c>
      <c r="BI16" s="560">
        <v>0</v>
      </c>
      <c r="BJ16" s="560">
        <v>0</v>
      </c>
      <c r="BK16" s="560">
        <v>0</v>
      </c>
      <c r="BL16" s="560">
        <v>0</v>
      </c>
      <c r="BM16" s="560">
        <v>0</v>
      </c>
    </row>
    <row r="17" spans="1:65" s="560" customFormat="1" ht="15" customHeight="1">
      <c r="A17" s="560" t="s">
        <v>1119</v>
      </c>
      <c r="B17" s="560" t="s">
        <v>970</v>
      </c>
      <c r="C17" s="560">
        <v>24942502</v>
      </c>
      <c r="D17" s="560" t="s">
        <v>183</v>
      </c>
      <c r="E17" s="560" t="s">
        <v>34</v>
      </c>
      <c r="F17" s="560" t="s">
        <v>1694</v>
      </c>
      <c r="G17" s="560" t="s">
        <v>59</v>
      </c>
      <c r="H17" s="560" t="s">
        <v>59</v>
      </c>
      <c r="I17" s="560" t="s">
        <v>229</v>
      </c>
      <c r="J17" s="560" t="s">
        <v>991</v>
      </c>
      <c r="K17" s="560">
        <v>43557</v>
      </c>
      <c r="L17" s="560" t="s">
        <v>1263</v>
      </c>
      <c r="N17" s="560" t="s">
        <v>914</v>
      </c>
      <c r="O17" s="560" t="s">
        <v>184</v>
      </c>
      <c r="P17" s="560" t="s">
        <v>477</v>
      </c>
      <c r="Q17" s="560" t="s">
        <v>184</v>
      </c>
      <c r="R17" s="560">
        <v>25.9</v>
      </c>
      <c r="S17" s="560">
        <v>2</v>
      </c>
      <c r="T17" s="560">
        <v>1</v>
      </c>
      <c r="U17" s="560">
        <v>3</v>
      </c>
      <c r="V17" s="560">
        <v>0.06</v>
      </c>
      <c r="W17" s="560">
        <v>0.3</v>
      </c>
      <c r="X17" s="1317">
        <v>0</v>
      </c>
      <c r="Y17" s="560">
        <v>0</v>
      </c>
      <c r="Z17" s="560">
        <v>15</v>
      </c>
      <c r="AA17" s="560">
        <v>12.95</v>
      </c>
      <c r="AB17" s="560">
        <v>3.89</v>
      </c>
      <c r="AC17" s="560">
        <v>0.78</v>
      </c>
      <c r="AD17" s="560">
        <v>0</v>
      </c>
      <c r="AE17" s="560">
        <v>0</v>
      </c>
      <c r="AF17" s="560">
        <v>0</v>
      </c>
      <c r="AH17" s="560">
        <v>17.62</v>
      </c>
      <c r="AI17" s="560">
        <v>0</v>
      </c>
      <c r="AJ17" s="560">
        <v>0</v>
      </c>
      <c r="AK17" s="560">
        <v>14.096000000000002</v>
      </c>
      <c r="AO17" s="560">
        <v>0.65</v>
      </c>
      <c r="AP17" s="560">
        <v>0.18</v>
      </c>
      <c r="AQ17" s="560">
        <v>0.08</v>
      </c>
      <c r="AR17" s="560">
        <v>0.53</v>
      </c>
      <c r="AS17" s="560">
        <v>1.46</v>
      </c>
      <c r="AT17" s="560">
        <v>0.35</v>
      </c>
      <c r="AU17" s="560">
        <v>0.32</v>
      </c>
      <c r="AV17" s="560">
        <v>0.53</v>
      </c>
      <c r="AW17" s="560">
        <v>31.72</v>
      </c>
      <c r="AX17" s="560">
        <v>0.91</v>
      </c>
      <c r="AY17" s="1055"/>
      <c r="AZ17" s="560">
        <v>3.19</v>
      </c>
      <c r="BA17" s="560">
        <v>30.81</v>
      </c>
      <c r="BD17" s="560">
        <v>0</v>
      </c>
      <c r="BE17" s="560">
        <v>0</v>
      </c>
      <c r="BF17" s="560">
        <v>0</v>
      </c>
      <c r="BG17" s="560">
        <v>0</v>
      </c>
      <c r="BH17" s="560">
        <v>0</v>
      </c>
      <c r="BI17" s="560">
        <v>0</v>
      </c>
      <c r="BJ17" s="560">
        <v>0</v>
      </c>
      <c r="BK17" s="560">
        <v>0</v>
      </c>
      <c r="BL17" s="560">
        <v>0</v>
      </c>
      <c r="BM17" s="560">
        <v>0</v>
      </c>
    </row>
    <row r="18" spans="1:65" s="560" customFormat="1" ht="15" customHeight="1">
      <c r="A18" s="560" t="s">
        <v>1119</v>
      </c>
      <c r="B18" s="560" t="s">
        <v>970</v>
      </c>
      <c r="C18" s="560">
        <v>26667497</v>
      </c>
      <c r="D18" s="560" t="s">
        <v>194</v>
      </c>
      <c r="E18" s="560" t="s">
        <v>34</v>
      </c>
      <c r="F18" s="560" t="s">
        <v>1695</v>
      </c>
      <c r="G18" s="560" t="s">
        <v>59</v>
      </c>
      <c r="H18" s="560" t="s">
        <v>59</v>
      </c>
      <c r="I18" s="560" t="s">
        <v>1708</v>
      </c>
      <c r="J18" s="560" t="s">
        <v>991</v>
      </c>
      <c r="K18" s="560">
        <v>44020</v>
      </c>
      <c r="L18" s="560" t="s">
        <v>1268</v>
      </c>
      <c r="N18" s="560" t="s">
        <v>914</v>
      </c>
      <c r="O18" s="560" t="s">
        <v>65</v>
      </c>
      <c r="P18" s="560" t="s">
        <v>63</v>
      </c>
      <c r="Q18" s="560" t="s">
        <v>65</v>
      </c>
      <c r="R18" s="560">
        <v>25.9</v>
      </c>
      <c r="S18" s="560">
        <v>1</v>
      </c>
      <c r="T18" s="560">
        <v>0</v>
      </c>
      <c r="U18" s="560">
        <v>1</v>
      </c>
      <c r="V18" s="560">
        <v>0.02</v>
      </c>
      <c r="W18" s="560">
        <v>0</v>
      </c>
      <c r="X18" s="1317">
        <v>1</v>
      </c>
      <c r="Y18" s="560">
        <v>1</v>
      </c>
      <c r="Z18" s="560">
        <v>15</v>
      </c>
      <c r="AA18" s="560">
        <v>12.95</v>
      </c>
      <c r="AB18" s="560">
        <v>0</v>
      </c>
      <c r="AC18" s="560">
        <v>0.26</v>
      </c>
      <c r="AD18" s="560">
        <v>0</v>
      </c>
      <c r="AE18" s="560">
        <v>1</v>
      </c>
      <c r="AF18" s="560">
        <v>1.75</v>
      </c>
      <c r="AH18" s="560">
        <v>14.209999999999999</v>
      </c>
      <c r="AI18" s="560">
        <v>0</v>
      </c>
      <c r="AJ18" s="560">
        <v>0</v>
      </c>
      <c r="AK18" s="560">
        <v>10.568</v>
      </c>
      <c r="AO18" s="560">
        <v>0.52</v>
      </c>
      <c r="AP18" s="560">
        <v>0.14000000000000001</v>
      </c>
      <c r="AQ18" s="560">
        <v>7.0000000000000007E-2</v>
      </c>
      <c r="AR18" s="560">
        <v>0.43</v>
      </c>
      <c r="AS18" s="560">
        <v>1.17</v>
      </c>
      <c r="AT18" s="560">
        <v>0.28000000000000003</v>
      </c>
      <c r="AU18" s="560">
        <v>0.28000000000000003</v>
      </c>
      <c r="AV18" s="560">
        <v>0.43</v>
      </c>
      <c r="AW18" s="560">
        <v>26.53</v>
      </c>
      <c r="AX18" s="560">
        <v>0.73</v>
      </c>
      <c r="AY18" s="1055"/>
      <c r="AZ18" s="560">
        <v>2.59</v>
      </c>
      <c r="BA18" s="560">
        <v>25.8</v>
      </c>
      <c r="BD18" s="560">
        <v>0</v>
      </c>
      <c r="BE18" s="560">
        <v>0</v>
      </c>
      <c r="BF18" s="560">
        <v>0</v>
      </c>
      <c r="BG18" s="560">
        <v>0</v>
      </c>
      <c r="BH18" s="560">
        <v>0</v>
      </c>
      <c r="BI18" s="560">
        <v>0</v>
      </c>
      <c r="BJ18" s="560">
        <v>0</v>
      </c>
      <c r="BK18" s="560">
        <v>0</v>
      </c>
      <c r="BL18" s="560">
        <v>0</v>
      </c>
      <c r="BM18" s="560">
        <v>0</v>
      </c>
    </row>
    <row r="19" spans="1:65" s="560" customFormat="1" ht="15" customHeight="1">
      <c r="A19" s="560" t="s">
        <v>1119</v>
      </c>
      <c r="B19" s="560" t="s">
        <v>970</v>
      </c>
      <c r="C19" s="560">
        <v>20142998</v>
      </c>
      <c r="D19" s="560" t="s">
        <v>199</v>
      </c>
      <c r="E19" s="560" t="s">
        <v>34</v>
      </c>
      <c r="F19" s="560" t="s">
        <v>1696</v>
      </c>
      <c r="G19" s="560" t="s">
        <v>59</v>
      </c>
      <c r="H19" s="560" t="s">
        <v>59</v>
      </c>
      <c r="I19" s="560" t="s">
        <v>1764</v>
      </c>
      <c r="J19" s="560" t="s">
        <v>991</v>
      </c>
      <c r="K19" s="560">
        <v>44105</v>
      </c>
      <c r="L19" s="560" t="s">
        <v>1270</v>
      </c>
      <c r="N19" s="560" t="s">
        <v>914</v>
      </c>
      <c r="O19" s="560" t="s">
        <v>52</v>
      </c>
      <c r="P19" s="560" t="s">
        <v>63</v>
      </c>
      <c r="Q19" s="560" t="s">
        <v>52</v>
      </c>
      <c r="R19" s="560">
        <v>25.9</v>
      </c>
      <c r="S19" s="560">
        <v>1</v>
      </c>
      <c r="T19" s="560">
        <v>0</v>
      </c>
      <c r="U19" s="560">
        <v>1</v>
      </c>
      <c r="V19" s="560">
        <v>0.02</v>
      </c>
      <c r="W19" s="560">
        <v>0</v>
      </c>
      <c r="X19" s="1317">
        <v>0</v>
      </c>
      <c r="Y19" s="560">
        <v>0</v>
      </c>
      <c r="Z19" s="560">
        <v>15</v>
      </c>
      <c r="AA19" s="560">
        <v>12.95</v>
      </c>
      <c r="AB19" s="560">
        <v>0</v>
      </c>
      <c r="AC19" s="560">
        <v>0.26</v>
      </c>
      <c r="AD19" s="560">
        <v>0</v>
      </c>
      <c r="AE19" s="560">
        <v>0</v>
      </c>
      <c r="AF19" s="560">
        <v>0</v>
      </c>
      <c r="AH19" s="560">
        <v>13.209999999999999</v>
      </c>
      <c r="AI19" s="560">
        <v>0</v>
      </c>
      <c r="AJ19" s="560">
        <v>0</v>
      </c>
      <c r="AK19" s="560">
        <v>10.568</v>
      </c>
      <c r="AO19" s="560">
        <v>0.49</v>
      </c>
      <c r="AP19" s="560">
        <v>0.13</v>
      </c>
      <c r="AQ19" s="560">
        <v>0.06</v>
      </c>
      <c r="AR19" s="560">
        <v>0.4</v>
      </c>
      <c r="AS19" s="560">
        <v>1.1000000000000001</v>
      </c>
      <c r="AT19" s="560">
        <v>0.26</v>
      </c>
      <c r="AU19" s="560">
        <v>0.24</v>
      </c>
      <c r="AV19" s="560">
        <v>0.4</v>
      </c>
      <c r="AW19" s="560">
        <v>23.78</v>
      </c>
      <c r="AX19" s="560">
        <v>0.68</v>
      </c>
      <c r="AY19" s="1055"/>
      <c r="AZ19" s="560">
        <v>2.4</v>
      </c>
      <c r="BA19" s="560">
        <v>23.1</v>
      </c>
      <c r="BD19" s="560">
        <v>0</v>
      </c>
      <c r="BE19" s="560">
        <v>0</v>
      </c>
      <c r="BF19" s="560">
        <v>0</v>
      </c>
      <c r="BG19" s="560">
        <v>0</v>
      </c>
      <c r="BH19" s="560">
        <v>0</v>
      </c>
      <c r="BI19" s="560">
        <v>0</v>
      </c>
      <c r="BJ19" s="560">
        <v>0</v>
      </c>
      <c r="BK19" s="560">
        <v>0</v>
      </c>
      <c r="BL19" s="560">
        <v>0</v>
      </c>
      <c r="BM19" s="560">
        <v>0</v>
      </c>
    </row>
    <row r="20" spans="1:65" s="560" customFormat="1" ht="15" customHeight="1">
      <c r="A20" s="560" t="s">
        <v>1119</v>
      </c>
      <c r="B20" s="560" t="s">
        <v>970</v>
      </c>
      <c r="C20" s="560">
        <v>25926165</v>
      </c>
      <c r="D20" s="560" t="s">
        <v>214</v>
      </c>
      <c r="E20" s="560" t="s">
        <v>20</v>
      </c>
      <c r="F20" s="560" t="s">
        <v>1697</v>
      </c>
      <c r="G20" s="560" t="s">
        <v>59</v>
      </c>
      <c r="H20" s="560" t="s">
        <v>59</v>
      </c>
      <c r="I20" s="560" t="s">
        <v>1770</v>
      </c>
      <c r="J20" s="560" t="s">
        <v>991</v>
      </c>
      <c r="K20" s="560">
        <v>44105</v>
      </c>
      <c r="L20" s="560" t="s">
        <v>1278</v>
      </c>
      <c r="N20" s="560" t="s">
        <v>914</v>
      </c>
      <c r="O20" s="560" t="s">
        <v>96</v>
      </c>
      <c r="P20" s="560" t="s">
        <v>2345</v>
      </c>
      <c r="Q20" s="560" t="s">
        <v>96</v>
      </c>
      <c r="R20" s="560">
        <v>25.9</v>
      </c>
      <c r="S20" s="560">
        <v>1</v>
      </c>
      <c r="T20" s="560">
        <v>0</v>
      </c>
      <c r="U20" s="560">
        <v>1</v>
      </c>
      <c r="V20" s="560">
        <v>0.02</v>
      </c>
      <c r="W20" s="560">
        <v>0.2</v>
      </c>
      <c r="X20" s="1317">
        <v>0</v>
      </c>
      <c r="Y20" s="560">
        <v>0</v>
      </c>
      <c r="Z20" s="560">
        <v>15</v>
      </c>
      <c r="AA20" s="560">
        <v>12.95</v>
      </c>
      <c r="AB20" s="560">
        <v>2.59</v>
      </c>
      <c r="AC20" s="560">
        <v>0.26</v>
      </c>
      <c r="AD20" s="560">
        <v>0</v>
      </c>
      <c r="AE20" s="560">
        <v>0</v>
      </c>
      <c r="AF20" s="560">
        <v>0</v>
      </c>
      <c r="AH20" s="560">
        <v>15.799999999999999</v>
      </c>
      <c r="AI20" s="560">
        <v>0</v>
      </c>
      <c r="AJ20" s="560">
        <v>0</v>
      </c>
      <c r="AK20" s="560">
        <v>12.64</v>
      </c>
      <c r="AO20" s="560">
        <v>0.57999999999999996</v>
      </c>
      <c r="AP20" s="560">
        <v>0.16</v>
      </c>
      <c r="AQ20" s="560">
        <v>7.0000000000000007E-2</v>
      </c>
      <c r="AR20" s="560">
        <v>0.47</v>
      </c>
      <c r="AS20" s="560">
        <v>1.31</v>
      </c>
      <c r="AT20" s="560">
        <v>0.32</v>
      </c>
      <c r="AU20" s="560">
        <v>0.28000000000000003</v>
      </c>
      <c r="AV20" s="560">
        <v>0.47</v>
      </c>
      <c r="AW20" s="560">
        <v>28.44</v>
      </c>
      <c r="AX20" s="560">
        <v>0.81</v>
      </c>
      <c r="AY20" s="1055"/>
      <c r="AZ20" s="560">
        <v>2.85</v>
      </c>
      <c r="BA20" s="560">
        <v>27.63</v>
      </c>
      <c r="BD20" s="560">
        <v>0</v>
      </c>
      <c r="BE20" s="560">
        <v>0</v>
      </c>
      <c r="BF20" s="560">
        <v>0</v>
      </c>
      <c r="BG20" s="560">
        <v>0</v>
      </c>
      <c r="BH20" s="560">
        <v>0</v>
      </c>
      <c r="BI20" s="560">
        <v>0</v>
      </c>
      <c r="BJ20" s="560">
        <v>0</v>
      </c>
      <c r="BK20" s="560">
        <v>0</v>
      </c>
      <c r="BL20" s="560">
        <v>0</v>
      </c>
      <c r="BM20" s="560">
        <v>0</v>
      </c>
    </row>
    <row r="21" spans="1:65" s="560" customFormat="1" ht="15" customHeight="1">
      <c r="A21" s="560" t="s">
        <v>1119</v>
      </c>
      <c r="B21" s="560" t="s">
        <v>970</v>
      </c>
      <c r="C21" s="560">
        <v>17710640</v>
      </c>
      <c r="D21" s="560" t="s">
        <v>244</v>
      </c>
      <c r="E21" s="560" t="s">
        <v>34</v>
      </c>
      <c r="F21" s="560" t="s">
        <v>1698</v>
      </c>
      <c r="G21" s="560" t="s">
        <v>59</v>
      </c>
      <c r="H21" s="560" t="s">
        <v>59</v>
      </c>
      <c r="I21" s="560" t="s">
        <v>1705</v>
      </c>
      <c r="J21" s="560" t="s">
        <v>991</v>
      </c>
      <c r="K21" s="560">
        <v>44256</v>
      </c>
      <c r="L21" s="560" t="s">
        <v>1294</v>
      </c>
      <c r="N21" s="560" t="s">
        <v>914</v>
      </c>
      <c r="O21" s="560" t="s">
        <v>46</v>
      </c>
      <c r="P21" s="560" t="s">
        <v>63</v>
      </c>
      <c r="Q21" s="560" t="s">
        <v>46</v>
      </c>
      <c r="R21" s="560">
        <v>25.9</v>
      </c>
      <c r="S21" s="560">
        <v>0</v>
      </c>
      <c r="T21" s="560">
        <v>0</v>
      </c>
      <c r="U21" s="560">
        <v>0</v>
      </c>
      <c r="V21" s="560">
        <v>0</v>
      </c>
      <c r="W21" s="560">
        <v>0</v>
      </c>
      <c r="X21" s="1317">
        <v>0</v>
      </c>
      <c r="Y21" s="560">
        <v>0</v>
      </c>
      <c r="Z21" s="560">
        <v>15</v>
      </c>
      <c r="AA21" s="560">
        <v>12.95</v>
      </c>
      <c r="AB21" s="560">
        <v>0</v>
      </c>
      <c r="AC21" s="560">
        <v>0</v>
      </c>
      <c r="AD21" s="560">
        <v>0</v>
      </c>
      <c r="AE21" s="560">
        <v>0</v>
      </c>
      <c r="AF21" s="560">
        <v>0</v>
      </c>
      <c r="AH21" s="560">
        <v>12.95</v>
      </c>
      <c r="AI21" s="560" t="b">
        <v>0</v>
      </c>
      <c r="AJ21" s="560">
        <v>0</v>
      </c>
      <c r="AK21" s="560">
        <v>10.36</v>
      </c>
      <c r="AO21" s="560">
        <v>0.48</v>
      </c>
      <c r="AP21" s="560">
        <v>0.13</v>
      </c>
      <c r="AQ21" s="560">
        <v>0.06</v>
      </c>
      <c r="AR21" s="560">
        <v>0.39</v>
      </c>
      <c r="AS21" s="560">
        <v>1.08</v>
      </c>
      <c r="AT21" s="560">
        <v>0.26</v>
      </c>
      <c r="AU21" s="560">
        <v>0.24</v>
      </c>
      <c r="AV21" s="560">
        <v>0.39</v>
      </c>
      <c r="AW21" s="560">
        <v>23.31</v>
      </c>
      <c r="AX21" s="560">
        <v>0.67</v>
      </c>
      <c r="AY21" s="1055"/>
      <c r="AZ21" s="560">
        <v>2.36</v>
      </c>
      <c r="BA21" s="560">
        <v>22.64</v>
      </c>
      <c r="BD21" s="560">
        <v>0</v>
      </c>
      <c r="BE21" s="560">
        <v>0</v>
      </c>
      <c r="BF21" s="560">
        <v>0</v>
      </c>
      <c r="BG21" s="560">
        <v>0</v>
      </c>
      <c r="BH21" s="560">
        <v>0</v>
      </c>
      <c r="BI21" s="560">
        <v>0</v>
      </c>
      <c r="BJ21" s="560">
        <v>0</v>
      </c>
      <c r="BK21" s="560">
        <v>0</v>
      </c>
      <c r="BL21" s="560">
        <v>0</v>
      </c>
      <c r="BM21" s="560">
        <v>0</v>
      </c>
    </row>
    <row r="22" spans="1:65" s="560" customFormat="1" ht="15" customHeight="1">
      <c r="A22" s="560" t="s">
        <v>1119</v>
      </c>
      <c r="B22" s="560" t="s">
        <v>970</v>
      </c>
      <c r="C22" s="560">
        <v>17324633</v>
      </c>
      <c r="D22" s="560" t="s">
        <v>245</v>
      </c>
      <c r="E22" s="560" t="s">
        <v>34</v>
      </c>
      <c r="F22" s="560" t="s">
        <v>1699</v>
      </c>
      <c r="G22" s="560" t="s">
        <v>59</v>
      </c>
      <c r="H22" s="560" t="s">
        <v>59</v>
      </c>
      <c r="I22" s="560" t="s">
        <v>1777</v>
      </c>
      <c r="J22" s="560" t="s">
        <v>991</v>
      </c>
      <c r="K22" s="560">
        <v>44256</v>
      </c>
      <c r="L22" s="560" t="s">
        <v>1295</v>
      </c>
      <c r="N22" s="560" t="s">
        <v>914</v>
      </c>
      <c r="O22" s="560" t="s">
        <v>218</v>
      </c>
      <c r="P22" s="560" t="s">
        <v>2345</v>
      </c>
      <c r="Q22" s="560" t="s">
        <v>218</v>
      </c>
      <c r="R22" s="560">
        <v>25.9</v>
      </c>
      <c r="S22" s="560">
        <v>0</v>
      </c>
      <c r="T22" s="560">
        <v>0</v>
      </c>
      <c r="U22" s="560">
        <v>0</v>
      </c>
      <c r="V22" s="560">
        <v>0</v>
      </c>
      <c r="W22" s="560">
        <v>0.2</v>
      </c>
      <c r="X22" s="1317">
        <v>0</v>
      </c>
      <c r="Y22" s="560">
        <v>0</v>
      </c>
      <c r="Z22" s="560">
        <v>15</v>
      </c>
      <c r="AA22" s="560">
        <v>12.95</v>
      </c>
      <c r="AB22" s="560">
        <v>2.59</v>
      </c>
      <c r="AC22" s="560">
        <v>0</v>
      </c>
      <c r="AD22" s="560">
        <v>0</v>
      </c>
      <c r="AE22" s="560">
        <v>0</v>
      </c>
      <c r="AF22" s="560">
        <v>0</v>
      </c>
      <c r="AH22" s="560">
        <v>15.54</v>
      </c>
      <c r="AI22" s="560" t="b">
        <v>0</v>
      </c>
      <c r="AJ22" s="560">
        <v>0</v>
      </c>
      <c r="AK22" s="560">
        <v>12.432000000000002</v>
      </c>
      <c r="AO22" s="560">
        <v>0.56999999999999995</v>
      </c>
      <c r="AP22" s="560">
        <v>0.16</v>
      </c>
      <c r="AQ22" s="560">
        <v>7.0000000000000007E-2</v>
      </c>
      <c r="AR22" s="560">
        <v>0.47</v>
      </c>
      <c r="AS22" s="560">
        <v>1.28</v>
      </c>
      <c r="AT22" s="560">
        <v>0.31</v>
      </c>
      <c r="AU22" s="560">
        <v>0.28000000000000003</v>
      </c>
      <c r="AV22" s="560">
        <v>0.47</v>
      </c>
      <c r="AW22" s="560">
        <v>27.97</v>
      </c>
      <c r="AX22" s="560">
        <v>0.8</v>
      </c>
      <c r="AY22" s="1055"/>
      <c r="AZ22" s="560">
        <v>2.81</v>
      </c>
      <c r="BA22" s="560">
        <v>27.17</v>
      </c>
      <c r="BD22" s="560">
        <v>0</v>
      </c>
      <c r="BE22" s="560">
        <v>0</v>
      </c>
      <c r="BF22" s="560">
        <v>0</v>
      </c>
      <c r="BG22" s="560">
        <v>0</v>
      </c>
      <c r="BH22" s="560">
        <v>0</v>
      </c>
      <c r="BI22" s="560">
        <v>0</v>
      </c>
      <c r="BJ22" s="560">
        <v>0</v>
      </c>
      <c r="BK22" s="560">
        <v>0</v>
      </c>
      <c r="BL22" s="560">
        <v>0</v>
      </c>
      <c r="BM22" s="560">
        <v>0</v>
      </c>
    </row>
    <row r="23" spans="1:65" s="560" customFormat="1" ht="15" customHeight="1">
      <c r="A23" s="560" t="s">
        <v>1119</v>
      </c>
      <c r="B23" s="560" t="s">
        <v>970</v>
      </c>
      <c r="C23" s="560">
        <v>27329212</v>
      </c>
      <c r="D23" s="560" t="s">
        <v>1623</v>
      </c>
      <c r="E23" s="560" t="s">
        <v>20</v>
      </c>
      <c r="F23" s="560" t="s">
        <v>1626</v>
      </c>
      <c r="G23" s="560" t="s">
        <v>59</v>
      </c>
      <c r="H23" s="560" t="s">
        <v>59</v>
      </c>
      <c r="I23" s="560" t="s">
        <v>1769</v>
      </c>
      <c r="J23" s="560" t="s">
        <v>991</v>
      </c>
      <c r="K23" s="560">
        <v>44341</v>
      </c>
      <c r="L23" s="560" t="s">
        <v>1635</v>
      </c>
      <c r="N23" s="560" t="s">
        <v>914</v>
      </c>
      <c r="O23" s="560" t="s">
        <v>50</v>
      </c>
      <c r="P23" s="560" t="s">
        <v>63</v>
      </c>
      <c r="Q23" s="560" t="s">
        <v>50</v>
      </c>
      <c r="R23" s="560">
        <v>25.9</v>
      </c>
      <c r="S23" s="560">
        <v>0</v>
      </c>
      <c r="T23" s="560">
        <v>5</v>
      </c>
      <c r="U23" s="560">
        <v>5</v>
      </c>
      <c r="V23" s="560">
        <v>0.1</v>
      </c>
      <c r="W23" s="560">
        <v>0</v>
      </c>
      <c r="X23" s="1317">
        <v>0</v>
      </c>
      <c r="Y23" s="560">
        <v>0</v>
      </c>
      <c r="Z23" s="560">
        <v>15</v>
      </c>
      <c r="AA23" s="560">
        <v>12.95</v>
      </c>
      <c r="AB23" s="560">
        <v>0</v>
      </c>
      <c r="AC23" s="560">
        <v>1.3</v>
      </c>
      <c r="AD23" s="560">
        <v>0</v>
      </c>
      <c r="AE23" s="560">
        <v>0</v>
      </c>
      <c r="AF23" s="560">
        <v>0</v>
      </c>
      <c r="AH23" s="560">
        <v>14.25</v>
      </c>
      <c r="AI23" s="560" t="b">
        <v>0</v>
      </c>
      <c r="AJ23" s="560">
        <v>0</v>
      </c>
      <c r="AK23" s="560">
        <v>11.4</v>
      </c>
      <c r="AO23" s="560">
        <v>0.53</v>
      </c>
      <c r="AP23" s="560">
        <v>0.14000000000000001</v>
      </c>
      <c r="AQ23" s="560">
        <v>7.0000000000000007E-2</v>
      </c>
      <c r="AR23" s="560">
        <v>0.43</v>
      </c>
      <c r="AS23" s="560">
        <v>1.19</v>
      </c>
      <c r="AT23" s="560">
        <v>0.28999999999999998</v>
      </c>
      <c r="AU23" s="560">
        <v>0.28000000000000003</v>
      </c>
      <c r="AV23" s="560">
        <v>0.43</v>
      </c>
      <c r="AW23" s="560">
        <v>25.65</v>
      </c>
      <c r="AX23" s="560">
        <v>0.74</v>
      </c>
      <c r="AY23" s="1055"/>
      <c r="AZ23" s="560">
        <v>2.62</v>
      </c>
      <c r="BA23" s="560">
        <v>24.91</v>
      </c>
      <c r="BD23" s="560">
        <v>0</v>
      </c>
      <c r="BE23" s="560">
        <v>0</v>
      </c>
      <c r="BF23" s="560">
        <v>0</v>
      </c>
      <c r="BG23" s="560">
        <v>0</v>
      </c>
      <c r="BH23" s="560">
        <v>0</v>
      </c>
      <c r="BI23" s="560">
        <v>0</v>
      </c>
      <c r="BJ23" s="560">
        <v>0</v>
      </c>
      <c r="BK23" s="560">
        <v>0</v>
      </c>
      <c r="BL23" s="560">
        <v>0</v>
      </c>
      <c r="BM23" s="560">
        <v>0</v>
      </c>
    </row>
    <row r="24" spans="1:65" s="560" customFormat="1" ht="15" customHeight="1">
      <c r="A24" s="560" t="s">
        <v>1119</v>
      </c>
      <c r="B24" s="560" t="s">
        <v>970</v>
      </c>
      <c r="C24" s="560">
        <v>20633744</v>
      </c>
      <c r="D24" s="560" t="s">
        <v>1658</v>
      </c>
      <c r="E24" s="560" t="s">
        <v>34</v>
      </c>
      <c r="F24" s="560" t="s">
        <v>1659</v>
      </c>
      <c r="G24" s="560" t="s">
        <v>59</v>
      </c>
      <c r="H24" s="560" t="s">
        <v>59</v>
      </c>
      <c r="I24" s="560" t="s">
        <v>1765</v>
      </c>
      <c r="J24" s="560" t="s">
        <v>991</v>
      </c>
      <c r="K24" s="560">
        <v>44362</v>
      </c>
      <c r="L24" s="560" t="s">
        <v>1661</v>
      </c>
      <c r="N24" s="560" t="s">
        <v>914</v>
      </c>
      <c r="O24" s="560" t="s">
        <v>126</v>
      </c>
      <c r="P24" s="560" t="s">
        <v>2333</v>
      </c>
      <c r="Q24" s="560" t="s">
        <v>126</v>
      </c>
      <c r="R24" s="560">
        <v>25.9</v>
      </c>
      <c r="S24" s="560">
        <v>0</v>
      </c>
      <c r="T24" s="560">
        <v>0</v>
      </c>
      <c r="U24" s="560">
        <v>0</v>
      </c>
      <c r="V24" s="560">
        <v>0</v>
      </c>
      <c r="W24" s="560">
        <v>0.3</v>
      </c>
      <c r="X24" s="1317">
        <v>0</v>
      </c>
      <c r="Y24" s="560">
        <v>0</v>
      </c>
      <c r="Z24" s="560">
        <v>15</v>
      </c>
      <c r="AA24" s="560">
        <v>12.95</v>
      </c>
      <c r="AB24" s="560">
        <v>3.89</v>
      </c>
      <c r="AC24" s="560">
        <v>0</v>
      </c>
      <c r="AD24" s="560">
        <v>0</v>
      </c>
      <c r="AE24" s="560">
        <v>0</v>
      </c>
      <c r="AF24" s="560">
        <v>0</v>
      </c>
      <c r="AH24" s="560">
        <v>16.84</v>
      </c>
      <c r="AI24" s="560" t="b">
        <v>0</v>
      </c>
      <c r="AJ24" s="560">
        <v>0</v>
      </c>
      <c r="AK24" s="560">
        <v>13.472000000000001</v>
      </c>
      <c r="AO24" s="560">
        <v>0.62</v>
      </c>
      <c r="AP24" s="560">
        <v>0.17</v>
      </c>
      <c r="AQ24" s="560">
        <v>0.08</v>
      </c>
      <c r="AR24" s="560">
        <v>0.51</v>
      </c>
      <c r="AS24" s="560">
        <v>1.4</v>
      </c>
      <c r="AT24" s="560">
        <v>0.34</v>
      </c>
      <c r="AU24" s="560">
        <v>0.32</v>
      </c>
      <c r="AV24" s="560">
        <v>0.51</v>
      </c>
      <c r="AW24" s="560">
        <v>30.31</v>
      </c>
      <c r="AX24" s="560">
        <v>0.87</v>
      </c>
      <c r="AY24" s="1055"/>
      <c r="AZ24" s="560">
        <v>3.08</v>
      </c>
      <c r="BA24" s="560">
        <v>29.44</v>
      </c>
      <c r="BD24" s="560">
        <v>0</v>
      </c>
      <c r="BE24" s="560">
        <v>0</v>
      </c>
      <c r="BF24" s="560">
        <v>0</v>
      </c>
      <c r="BG24" s="560">
        <v>0</v>
      </c>
      <c r="BH24" s="560">
        <v>0</v>
      </c>
      <c r="BI24" s="560">
        <v>0</v>
      </c>
      <c r="BJ24" s="560">
        <v>0</v>
      </c>
      <c r="BK24" s="560">
        <v>0</v>
      </c>
      <c r="BL24" s="560">
        <v>0</v>
      </c>
      <c r="BM24" s="560">
        <v>0</v>
      </c>
    </row>
    <row r="25" spans="1:65" s="560" customFormat="1" ht="15" customHeight="1">
      <c r="A25" s="560" t="s">
        <v>1119</v>
      </c>
      <c r="B25" s="560" t="s">
        <v>970</v>
      </c>
      <c r="C25" s="560">
        <v>22490434</v>
      </c>
      <c r="D25" s="560" t="s">
        <v>403</v>
      </c>
      <c r="E25" s="560" t="s">
        <v>20</v>
      </c>
      <c r="F25" s="560" t="s">
        <v>2311</v>
      </c>
      <c r="G25" s="560" t="s">
        <v>27</v>
      </c>
      <c r="H25" s="560" t="s">
        <v>27</v>
      </c>
      <c r="I25" s="560" t="s">
        <v>2292</v>
      </c>
      <c r="J25" s="560" t="s">
        <v>991</v>
      </c>
      <c r="K25" s="560">
        <v>44105</v>
      </c>
      <c r="L25" s="560" t="s">
        <v>1438</v>
      </c>
      <c r="N25" s="560" t="s">
        <v>914</v>
      </c>
      <c r="O25" s="560" t="s">
        <v>25</v>
      </c>
      <c r="P25" s="560" t="s">
        <v>63</v>
      </c>
      <c r="Q25" s="560" t="s">
        <v>25</v>
      </c>
      <c r="R25" s="560">
        <v>23.8</v>
      </c>
      <c r="S25" s="560">
        <v>1</v>
      </c>
      <c r="T25" s="560">
        <v>0</v>
      </c>
      <c r="U25" s="560">
        <v>1</v>
      </c>
      <c r="V25" s="560">
        <v>0.02</v>
      </c>
      <c r="W25" s="560">
        <v>0</v>
      </c>
      <c r="X25" s="1317">
        <v>1</v>
      </c>
      <c r="Y25" s="560">
        <v>1</v>
      </c>
      <c r="Z25" s="560">
        <v>15</v>
      </c>
      <c r="AA25" s="560">
        <v>11.9</v>
      </c>
      <c r="AB25" s="560">
        <v>0</v>
      </c>
      <c r="AC25" s="560">
        <v>0.24</v>
      </c>
      <c r="AD25" s="560">
        <v>0</v>
      </c>
      <c r="AE25" s="560">
        <v>1</v>
      </c>
      <c r="AF25" s="560">
        <v>1.75</v>
      </c>
      <c r="AH25" s="560">
        <v>13.14</v>
      </c>
      <c r="AI25" s="560">
        <v>0</v>
      </c>
      <c r="AJ25" s="560">
        <v>0</v>
      </c>
      <c r="AK25" s="560">
        <v>11.5</v>
      </c>
      <c r="AO25" s="560">
        <v>0.49</v>
      </c>
      <c r="AP25" s="560">
        <v>0.13</v>
      </c>
      <c r="AQ25" s="560">
        <v>0.06</v>
      </c>
      <c r="AR25" s="560">
        <v>0.39</v>
      </c>
      <c r="AS25" s="560">
        <v>1.1000000000000001</v>
      </c>
      <c r="AT25" s="560">
        <v>0.26</v>
      </c>
      <c r="AU25" s="560">
        <v>0.24</v>
      </c>
      <c r="AV25" s="560">
        <v>0.39</v>
      </c>
      <c r="AW25" s="560">
        <v>26.39</v>
      </c>
      <c r="AX25" s="560">
        <v>0.68</v>
      </c>
      <c r="AY25" s="1055"/>
      <c r="AZ25" s="560">
        <v>2.38</v>
      </c>
      <c r="BA25" s="560">
        <v>25.71</v>
      </c>
      <c r="BD25" s="560">
        <v>0</v>
      </c>
      <c r="BE25" s="560">
        <v>0</v>
      </c>
      <c r="BF25" s="560">
        <v>0</v>
      </c>
      <c r="BG25" s="560">
        <v>0</v>
      </c>
      <c r="BH25" s="560">
        <v>0</v>
      </c>
      <c r="BI25" s="560">
        <v>0</v>
      </c>
      <c r="BJ25" s="560">
        <v>0</v>
      </c>
      <c r="BK25" s="560">
        <v>0</v>
      </c>
      <c r="BL25" s="560">
        <v>0</v>
      </c>
      <c r="BM25" s="560">
        <v>0</v>
      </c>
    </row>
    <row r="26" spans="1:65" s="560" customFormat="1" ht="15" customHeight="1">
      <c r="A26" s="560" t="s">
        <v>1119</v>
      </c>
      <c r="B26" s="560" t="s">
        <v>970</v>
      </c>
      <c r="C26" s="560">
        <v>20638394</v>
      </c>
      <c r="D26" s="560" t="s">
        <v>19</v>
      </c>
      <c r="E26" s="560" t="s">
        <v>20</v>
      </c>
      <c r="F26" s="560" t="s">
        <v>21</v>
      </c>
      <c r="G26" s="560" t="s">
        <v>21</v>
      </c>
      <c r="H26" s="560" t="s">
        <v>21</v>
      </c>
      <c r="I26" s="560" t="s">
        <v>22</v>
      </c>
      <c r="J26" s="560" t="s">
        <v>991</v>
      </c>
      <c r="K26" s="560">
        <v>43193</v>
      </c>
      <c r="L26" s="560" t="s">
        <v>1192</v>
      </c>
      <c r="N26" s="560" t="s">
        <v>914</v>
      </c>
      <c r="O26" s="560" t="s">
        <v>1714</v>
      </c>
      <c r="P26" s="560" t="s">
        <v>2331</v>
      </c>
      <c r="Q26" s="560" t="s">
        <v>25</v>
      </c>
      <c r="R26" s="560">
        <v>28.475999999999999</v>
      </c>
      <c r="S26" s="560">
        <v>3</v>
      </c>
      <c r="T26" s="560">
        <v>0</v>
      </c>
      <c r="U26" s="560">
        <v>3</v>
      </c>
      <c r="V26" s="560">
        <v>0.06</v>
      </c>
      <c r="W26" s="560">
        <v>0.3</v>
      </c>
      <c r="X26" s="1317">
        <v>1</v>
      </c>
      <c r="Y26" s="560">
        <v>1</v>
      </c>
      <c r="Z26" s="560">
        <v>15</v>
      </c>
      <c r="AA26" s="560">
        <v>14.24</v>
      </c>
      <c r="AB26" s="560">
        <v>4.2699999999999996</v>
      </c>
      <c r="AC26" s="560">
        <v>0.85</v>
      </c>
      <c r="AD26" s="560">
        <v>0</v>
      </c>
      <c r="AE26" s="560">
        <v>1</v>
      </c>
      <c r="AF26" s="560">
        <v>1.75</v>
      </c>
      <c r="AH26" s="560">
        <v>20.36</v>
      </c>
      <c r="AI26" s="560">
        <v>0</v>
      </c>
      <c r="AJ26" s="560">
        <v>0</v>
      </c>
      <c r="AK26" s="560">
        <v>15.488</v>
      </c>
      <c r="AL26" s="560">
        <v>40</v>
      </c>
      <c r="AO26" s="560">
        <v>0.75</v>
      </c>
      <c r="AP26" s="560">
        <v>0.2</v>
      </c>
      <c r="AQ26" s="560">
        <v>0.09</v>
      </c>
      <c r="AR26" s="560">
        <v>0.61</v>
      </c>
      <c r="AS26" s="560">
        <v>1.69</v>
      </c>
      <c r="AT26" s="560">
        <v>0.41</v>
      </c>
      <c r="AU26" s="560">
        <v>0.36</v>
      </c>
      <c r="AV26" s="560">
        <v>0.61</v>
      </c>
      <c r="AW26" s="560">
        <v>77.599999999999994</v>
      </c>
      <c r="AX26" s="560">
        <v>1.04</v>
      </c>
      <c r="AY26" s="1055"/>
      <c r="AZ26" s="560">
        <v>3.68</v>
      </c>
      <c r="BA26" s="560">
        <v>76.56</v>
      </c>
      <c r="BD26" s="560">
        <v>0</v>
      </c>
      <c r="BE26" s="560">
        <v>0</v>
      </c>
      <c r="BF26" s="560">
        <v>0</v>
      </c>
      <c r="BG26" s="560">
        <v>0</v>
      </c>
      <c r="BH26" s="560">
        <v>0</v>
      </c>
      <c r="BI26" s="560">
        <v>0</v>
      </c>
      <c r="BJ26" s="560">
        <v>0</v>
      </c>
      <c r="BK26" s="560">
        <v>0</v>
      </c>
      <c r="BL26" s="560">
        <v>0</v>
      </c>
      <c r="BM26" s="560">
        <v>0</v>
      </c>
    </row>
    <row r="27" spans="1:65" s="560" customFormat="1" ht="15" customHeight="1">
      <c r="A27" s="560" t="s">
        <v>1119</v>
      </c>
      <c r="B27" s="560" t="s">
        <v>970</v>
      </c>
      <c r="C27" s="560">
        <v>6155751</v>
      </c>
      <c r="D27" s="560" t="s">
        <v>30</v>
      </c>
      <c r="E27" s="560" t="s">
        <v>20</v>
      </c>
      <c r="F27" s="560" t="s">
        <v>31</v>
      </c>
      <c r="G27" s="560" t="s">
        <v>27</v>
      </c>
      <c r="H27" s="560" t="s">
        <v>27</v>
      </c>
      <c r="I27" s="560" t="s">
        <v>32</v>
      </c>
      <c r="J27" s="560" t="s">
        <v>991</v>
      </c>
      <c r="K27" s="560">
        <v>42466</v>
      </c>
      <c r="L27" s="560" t="s">
        <v>1194</v>
      </c>
      <c r="N27" s="560" t="s">
        <v>914</v>
      </c>
      <c r="O27" s="560" t="s">
        <v>1831</v>
      </c>
      <c r="P27" s="560" t="s">
        <v>2327</v>
      </c>
      <c r="Q27" s="560" t="s">
        <v>25</v>
      </c>
      <c r="R27" s="560">
        <v>23.8</v>
      </c>
      <c r="S27" s="560">
        <v>5</v>
      </c>
      <c r="T27" s="560">
        <v>8</v>
      </c>
      <c r="U27" s="560">
        <v>13</v>
      </c>
      <c r="V27" s="560">
        <v>0.3</v>
      </c>
      <c r="W27" s="560">
        <v>0.3</v>
      </c>
      <c r="X27" s="1317">
        <v>1</v>
      </c>
      <c r="Y27" s="560">
        <v>1</v>
      </c>
      <c r="Z27" s="560">
        <v>15</v>
      </c>
      <c r="AA27" s="560">
        <v>11.9</v>
      </c>
      <c r="AB27" s="560">
        <v>3.57</v>
      </c>
      <c r="AC27" s="560">
        <v>3.57</v>
      </c>
      <c r="AD27" s="560">
        <v>0</v>
      </c>
      <c r="AE27" s="560">
        <v>1</v>
      </c>
      <c r="AF27" s="560">
        <v>1.75</v>
      </c>
      <c r="AH27" s="560">
        <v>20.04</v>
      </c>
      <c r="AI27" s="560">
        <v>0</v>
      </c>
      <c r="AJ27" s="560">
        <v>0</v>
      </c>
      <c r="AK27" s="560">
        <v>15.231999999999999</v>
      </c>
      <c r="AO27" s="560">
        <v>0.74</v>
      </c>
      <c r="AP27" s="560">
        <v>0.2</v>
      </c>
      <c r="AQ27" s="560">
        <v>0.09</v>
      </c>
      <c r="AR27" s="560">
        <v>0.6</v>
      </c>
      <c r="AS27" s="560">
        <v>1.67</v>
      </c>
      <c r="AT27" s="560">
        <v>0.4</v>
      </c>
      <c r="AU27" s="560">
        <v>0.36</v>
      </c>
      <c r="AV27" s="560">
        <v>0.6</v>
      </c>
      <c r="AW27" s="560">
        <v>37.020000000000003</v>
      </c>
      <c r="AX27" s="560">
        <v>1.03</v>
      </c>
      <c r="AY27" s="1055"/>
      <c r="AZ27" s="560">
        <v>3.63</v>
      </c>
      <c r="BA27" s="560">
        <v>35.99</v>
      </c>
      <c r="BD27" s="560">
        <v>0</v>
      </c>
      <c r="BE27" s="560">
        <v>0</v>
      </c>
      <c r="BF27" s="560">
        <v>0</v>
      </c>
      <c r="BG27" s="560">
        <v>0</v>
      </c>
      <c r="BH27" s="560">
        <v>0</v>
      </c>
      <c r="BI27" s="560">
        <v>0</v>
      </c>
      <c r="BJ27" s="560">
        <v>0</v>
      </c>
      <c r="BK27" s="560">
        <v>0</v>
      </c>
      <c r="BL27" s="560">
        <v>0</v>
      </c>
      <c r="BM27" s="560">
        <v>0</v>
      </c>
    </row>
    <row r="28" spans="1:65" s="560" customFormat="1" ht="15" customHeight="1">
      <c r="A28" s="560" t="s">
        <v>1119</v>
      </c>
      <c r="B28" s="560" t="s">
        <v>970</v>
      </c>
      <c r="C28" s="560">
        <v>6449307</v>
      </c>
      <c r="D28" s="560" t="s">
        <v>33</v>
      </c>
      <c r="E28" s="560" t="s">
        <v>34</v>
      </c>
      <c r="F28" s="560" t="s">
        <v>35</v>
      </c>
      <c r="G28" s="560" t="s">
        <v>59</v>
      </c>
      <c r="H28" s="560" t="s">
        <v>59</v>
      </c>
      <c r="I28" s="560" t="s">
        <v>36</v>
      </c>
      <c r="J28" s="560" t="s">
        <v>991</v>
      </c>
      <c r="K28" s="560">
        <v>43601</v>
      </c>
      <c r="L28" s="560" t="s">
        <v>1195</v>
      </c>
      <c r="N28" s="560" t="s">
        <v>914</v>
      </c>
      <c r="O28" s="560" t="s">
        <v>1714</v>
      </c>
      <c r="P28" s="560" t="s">
        <v>1981</v>
      </c>
      <c r="Q28" s="560" t="s">
        <v>25</v>
      </c>
      <c r="R28" s="560">
        <v>25.9</v>
      </c>
      <c r="S28" s="560">
        <v>2</v>
      </c>
      <c r="T28" s="560">
        <v>30</v>
      </c>
      <c r="U28" s="560">
        <v>32</v>
      </c>
      <c r="V28" s="560">
        <v>0.6</v>
      </c>
      <c r="W28" s="560">
        <v>0.3</v>
      </c>
      <c r="X28" s="1317">
        <v>0</v>
      </c>
      <c r="Y28" s="560">
        <v>0</v>
      </c>
      <c r="Z28" s="560">
        <v>15</v>
      </c>
      <c r="AA28" s="560">
        <v>12.95</v>
      </c>
      <c r="AB28" s="560">
        <v>3.89</v>
      </c>
      <c r="AC28" s="560">
        <v>7.77</v>
      </c>
      <c r="AD28" s="560">
        <v>0</v>
      </c>
      <c r="AE28" s="560">
        <v>0</v>
      </c>
      <c r="AF28" s="560">
        <v>0</v>
      </c>
      <c r="AH28" s="560">
        <v>24.61</v>
      </c>
      <c r="AI28" s="560">
        <v>0</v>
      </c>
      <c r="AJ28" s="560">
        <v>0</v>
      </c>
      <c r="AK28" s="560">
        <v>19.688000000000002</v>
      </c>
      <c r="AL28" s="560">
        <v>40</v>
      </c>
      <c r="AO28" s="560">
        <v>0.91</v>
      </c>
      <c r="AP28" s="560">
        <v>0.25</v>
      </c>
      <c r="AQ28" s="560">
        <v>0.11</v>
      </c>
      <c r="AR28" s="560">
        <v>0.74</v>
      </c>
      <c r="AS28" s="560">
        <v>2.0499999999999998</v>
      </c>
      <c r="AT28" s="560">
        <v>0.49</v>
      </c>
      <c r="AU28" s="560">
        <v>0.44</v>
      </c>
      <c r="AV28" s="560">
        <v>0.74</v>
      </c>
      <c r="AW28" s="560">
        <v>84.3</v>
      </c>
      <c r="AX28" s="560">
        <v>1.27</v>
      </c>
      <c r="AY28" s="1055"/>
      <c r="AZ28" s="560">
        <v>4.46</v>
      </c>
      <c r="BA28" s="560">
        <v>83.03</v>
      </c>
      <c r="BD28" s="560">
        <v>0</v>
      </c>
      <c r="BE28" s="560">
        <v>0</v>
      </c>
      <c r="BF28" s="560">
        <v>0</v>
      </c>
      <c r="BG28" s="560">
        <v>0</v>
      </c>
      <c r="BH28" s="560">
        <v>0</v>
      </c>
      <c r="BI28" s="560">
        <v>0</v>
      </c>
      <c r="BJ28" s="560">
        <v>0</v>
      </c>
      <c r="BK28" s="560">
        <v>0</v>
      </c>
      <c r="BL28" s="560">
        <v>0</v>
      </c>
      <c r="BM28" s="560">
        <v>0</v>
      </c>
    </row>
    <row r="29" spans="1:65" s="560" customFormat="1" ht="15" customHeight="1">
      <c r="A29" s="560" t="s">
        <v>1119</v>
      </c>
      <c r="B29" s="560" t="s">
        <v>970</v>
      </c>
      <c r="C29" s="560">
        <v>10776538</v>
      </c>
      <c r="D29" s="560" t="s">
        <v>37</v>
      </c>
      <c r="E29" s="560" t="s">
        <v>20</v>
      </c>
      <c r="F29" s="560" t="s">
        <v>27</v>
      </c>
      <c r="G29" s="560" t="s">
        <v>27</v>
      </c>
      <c r="H29" s="560" t="s">
        <v>27</v>
      </c>
      <c r="I29" s="560" t="s">
        <v>1799</v>
      </c>
      <c r="J29" s="560" t="s">
        <v>991</v>
      </c>
      <c r="K29" s="560">
        <v>43132</v>
      </c>
      <c r="L29" s="560" t="s">
        <v>1196</v>
      </c>
      <c r="N29" s="560" t="s">
        <v>914</v>
      </c>
      <c r="O29" s="560" t="s">
        <v>39</v>
      </c>
      <c r="P29" s="560" t="s">
        <v>63</v>
      </c>
      <c r="Q29" s="560" t="s">
        <v>39</v>
      </c>
      <c r="R29" s="560">
        <v>23.8</v>
      </c>
      <c r="S29" s="560">
        <v>4</v>
      </c>
      <c r="T29" s="560">
        <v>0</v>
      </c>
      <c r="U29" s="560">
        <v>4</v>
      </c>
      <c r="V29" s="560">
        <v>0.08</v>
      </c>
      <c r="W29" s="560">
        <v>0</v>
      </c>
      <c r="X29" s="1317">
        <v>0</v>
      </c>
      <c r="Y29" s="560">
        <v>0</v>
      </c>
      <c r="Z29" s="560">
        <v>15</v>
      </c>
      <c r="AA29" s="560">
        <v>11.9</v>
      </c>
      <c r="AB29" s="560">
        <v>0</v>
      </c>
      <c r="AC29" s="560">
        <v>0.95</v>
      </c>
      <c r="AD29" s="560">
        <v>0</v>
      </c>
      <c r="AE29" s="560">
        <v>0</v>
      </c>
      <c r="AF29" s="560">
        <v>0</v>
      </c>
      <c r="AH29" s="560">
        <v>12.85</v>
      </c>
      <c r="AI29" s="560">
        <v>42.833333333333336</v>
      </c>
      <c r="AJ29" s="560">
        <v>0</v>
      </c>
      <c r="AK29" s="560">
        <v>10.280000000000001</v>
      </c>
      <c r="AO29" s="560">
        <v>0.47</v>
      </c>
      <c r="AP29" s="560">
        <v>0.56000000000000005</v>
      </c>
      <c r="AQ29" s="560">
        <v>0.06</v>
      </c>
      <c r="AR29" s="560">
        <v>0.39</v>
      </c>
      <c r="AS29" s="560">
        <v>1.06</v>
      </c>
      <c r="AT29" s="560">
        <v>1.1100000000000001</v>
      </c>
      <c r="AU29" s="560">
        <v>0.24</v>
      </c>
      <c r="AV29" s="560">
        <v>0.39</v>
      </c>
      <c r="AW29" s="560">
        <v>65.959999999999994</v>
      </c>
      <c r="AX29" s="560">
        <v>1.0900000000000001</v>
      </c>
      <c r="AY29" s="1055"/>
      <c r="AZ29" s="560">
        <v>3.19</v>
      </c>
      <c r="BA29" s="560">
        <v>64.87</v>
      </c>
      <c r="BD29" s="560">
        <v>0</v>
      </c>
      <c r="BE29" s="560">
        <v>0</v>
      </c>
      <c r="BF29" s="560">
        <v>0</v>
      </c>
      <c r="BG29" s="560">
        <v>0</v>
      </c>
      <c r="BH29" s="560">
        <v>0</v>
      </c>
      <c r="BI29" s="560">
        <v>0</v>
      </c>
      <c r="BJ29" s="560">
        <v>0</v>
      </c>
      <c r="BK29" s="560">
        <v>0</v>
      </c>
      <c r="BL29" s="560">
        <v>0</v>
      </c>
      <c r="BM29" s="560">
        <v>0</v>
      </c>
    </row>
    <row r="30" spans="1:65" s="560" customFormat="1" ht="15" customHeight="1">
      <c r="A30" s="560" t="s">
        <v>1119</v>
      </c>
      <c r="B30" s="560" t="s">
        <v>970</v>
      </c>
      <c r="C30" s="560">
        <v>11062084</v>
      </c>
      <c r="D30" s="560" t="s">
        <v>45</v>
      </c>
      <c r="E30" s="560" t="s">
        <v>20</v>
      </c>
      <c r="F30" s="560" t="s">
        <v>27</v>
      </c>
      <c r="G30" s="560" t="s">
        <v>27</v>
      </c>
      <c r="H30" s="560" t="s">
        <v>27</v>
      </c>
      <c r="I30" s="560" t="s">
        <v>2292</v>
      </c>
      <c r="J30" s="560" t="s">
        <v>991</v>
      </c>
      <c r="K30" s="560">
        <v>43535</v>
      </c>
      <c r="L30" s="560" t="s">
        <v>1198</v>
      </c>
      <c r="N30" s="560" t="s">
        <v>914</v>
      </c>
      <c r="O30" s="560" t="s">
        <v>46</v>
      </c>
      <c r="P30" s="560" t="s">
        <v>63</v>
      </c>
      <c r="Q30" s="560" t="s">
        <v>46</v>
      </c>
      <c r="R30" s="560">
        <v>23.8</v>
      </c>
      <c r="S30" s="560">
        <v>2</v>
      </c>
      <c r="T30" s="560">
        <v>0</v>
      </c>
      <c r="U30" s="560">
        <v>2</v>
      </c>
      <c r="V30" s="560">
        <v>0.04</v>
      </c>
      <c r="W30" s="560">
        <v>0</v>
      </c>
      <c r="X30" s="1317">
        <v>1</v>
      </c>
      <c r="Y30" s="560">
        <v>1</v>
      </c>
      <c r="Z30" s="560">
        <v>15</v>
      </c>
      <c r="AA30" s="560">
        <v>11.9</v>
      </c>
      <c r="AB30" s="560">
        <v>0</v>
      </c>
      <c r="AC30" s="560">
        <v>0.48</v>
      </c>
      <c r="AD30" s="560">
        <v>0</v>
      </c>
      <c r="AE30" s="560">
        <v>1</v>
      </c>
      <c r="AF30" s="560">
        <v>1.75</v>
      </c>
      <c r="AH30" s="560">
        <v>13.38</v>
      </c>
      <c r="AI30" s="560">
        <v>0</v>
      </c>
      <c r="AJ30" s="560">
        <v>0</v>
      </c>
      <c r="AK30" s="560">
        <v>11.5</v>
      </c>
      <c r="AO30" s="560">
        <v>0.49</v>
      </c>
      <c r="AP30" s="560">
        <v>0.13</v>
      </c>
      <c r="AQ30" s="560">
        <v>0.06</v>
      </c>
      <c r="AR30" s="560">
        <v>0.4</v>
      </c>
      <c r="AS30" s="560">
        <v>1.1000000000000001</v>
      </c>
      <c r="AT30" s="560">
        <v>0.27</v>
      </c>
      <c r="AU30" s="560">
        <v>0.24</v>
      </c>
      <c r="AV30" s="560">
        <v>0.4</v>
      </c>
      <c r="AW30" s="560">
        <v>26.63</v>
      </c>
      <c r="AX30" s="560">
        <v>0.68</v>
      </c>
      <c r="AY30" s="1055"/>
      <c r="AZ30" s="560">
        <v>2.41</v>
      </c>
      <c r="BA30" s="560">
        <v>25.95</v>
      </c>
      <c r="BD30" s="560">
        <v>0</v>
      </c>
      <c r="BE30" s="560">
        <v>0</v>
      </c>
      <c r="BF30" s="560">
        <v>0</v>
      </c>
      <c r="BG30" s="560">
        <v>0</v>
      </c>
      <c r="BH30" s="560">
        <v>0</v>
      </c>
      <c r="BI30" s="560">
        <v>0</v>
      </c>
      <c r="BJ30" s="560">
        <v>0</v>
      </c>
      <c r="BK30" s="560">
        <v>0</v>
      </c>
      <c r="BL30" s="560">
        <v>0</v>
      </c>
      <c r="BM30" s="560">
        <v>0</v>
      </c>
    </row>
    <row r="31" spans="1:65" s="560" customFormat="1" ht="15" customHeight="1">
      <c r="A31" s="560" t="s">
        <v>1119</v>
      </c>
      <c r="B31" s="560" t="s">
        <v>970</v>
      </c>
      <c r="C31" s="560">
        <v>11383415</v>
      </c>
      <c r="D31" s="560" t="s">
        <v>47</v>
      </c>
      <c r="E31" s="560" t="s">
        <v>20</v>
      </c>
      <c r="F31" s="560" t="s">
        <v>27</v>
      </c>
      <c r="G31" s="560" t="s">
        <v>27</v>
      </c>
      <c r="H31" s="560" t="s">
        <v>27</v>
      </c>
      <c r="I31" s="560" t="s">
        <v>1824</v>
      </c>
      <c r="J31" s="560" t="s">
        <v>991</v>
      </c>
      <c r="K31" s="560">
        <v>42310</v>
      </c>
      <c r="L31" s="560" t="s">
        <v>1199</v>
      </c>
      <c r="N31" s="560" t="s">
        <v>914</v>
      </c>
      <c r="O31" s="560" t="s">
        <v>25</v>
      </c>
      <c r="P31" s="560" t="s">
        <v>477</v>
      </c>
      <c r="Q31" s="560" t="s">
        <v>25</v>
      </c>
      <c r="R31" s="560">
        <v>23.8</v>
      </c>
      <c r="S31" s="560">
        <v>6</v>
      </c>
      <c r="T31" s="560">
        <v>0</v>
      </c>
      <c r="U31" s="560">
        <v>6</v>
      </c>
      <c r="V31" s="560">
        <v>0.12</v>
      </c>
      <c r="W31" s="560">
        <v>0.3</v>
      </c>
      <c r="X31" s="1317">
        <v>0</v>
      </c>
      <c r="Y31" s="560">
        <v>0</v>
      </c>
      <c r="Z31" s="560">
        <v>15</v>
      </c>
      <c r="AA31" s="560">
        <v>11.9</v>
      </c>
      <c r="AB31" s="560">
        <v>3.57</v>
      </c>
      <c r="AC31" s="560">
        <v>1.43</v>
      </c>
      <c r="AD31" s="560">
        <v>0</v>
      </c>
      <c r="AE31" s="560">
        <v>0</v>
      </c>
      <c r="AF31" s="560">
        <v>0</v>
      </c>
      <c r="AH31" s="560">
        <v>16.900000000000002</v>
      </c>
      <c r="AI31" s="560">
        <v>0</v>
      </c>
      <c r="AJ31" s="560">
        <v>0</v>
      </c>
      <c r="AK31" s="560">
        <v>13.520000000000003</v>
      </c>
      <c r="AO31" s="560">
        <v>0.62</v>
      </c>
      <c r="AP31" s="560">
        <v>0.17</v>
      </c>
      <c r="AQ31" s="560">
        <v>0.08</v>
      </c>
      <c r="AR31" s="560">
        <v>0.51</v>
      </c>
      <c r="AS31" s="560">
        <v>1.4</v>
      </c>
      <c r="AT31" s="560">
        <v>0.34</v>
      </c>
      <c r="AU31" s="560">
        <v>0.32</v>
      </c>
      <c r="AV31" s="560">
        <v>0.51</v>
      </c>
      <c r="AW31" s="560">
        <v>30.42</v>
      </c>
      <c r="AX31" s="560">
        <v>0.87</v>
      </c>
      <c r="AY31" s="1055"/>
      <c r="AZ31" s="560">
        <v>3.08</v>
      </c>
      <c r="BA31" s="560">
        <v>29.55</v>
      </c>
      <c r="BD31" s="560">
        <v>0</v>
      </c>
      <c r="BE31" s="560">
        <v>0</v>
      </c>
      <c r="BF31" s="560">
        <v>0</v>
      </c>
      <c r="BG31" s="560">
        <v>0</v>
      </c>
      <c r="BH31" s="560">
        <v>0</v>
      </c>
      <c r="BI31" s="560">
        <v>0</v>
      </c>
      <c r="BJ31" s="560">
        <v>0</v>
      </c>
      <c r="BK31" s="560">
        <v>0</v>
      </c>
      <c r="BL31" s="560">
        <v>0</v>
      </c>
      <c r="BM31" s="560">
        <v>0</v>
      </c>
    </row>
    <row r="32" spans="1:65" s="560" customFormat="1" ht="15" customHeight="1">
      <c r="A32" s="560" t="s">
        <v>1119</v>
      </c>
      <c r="B32" s="560" t="s">
        <v>970</v>
      </c>
      <c r="C32" s="560">
        <v>11964354</v>
      </c>
      <c r="D32" s="560" t="s">
        <v>49</v>
      </c>
      <c r="E32" s="560" t="s">
        <v>20</v>
      </c>
      <c r="F32" s="560" t="s">
        <v>27</v>
      </c>
      <c r="G32" s="560" t="s">
        <v>27</v>
      </c>
      <c r="H32" s="560" t="s">
        <v>27</v>
      </c>
      <c r="I32" s="560" t="s">
        <v>2292</v>
      </c>
      <c r="J32" s="560" t="s">
        <v>991</v>
      </c>
      <c r="K32" s="560">
        <v>43683</v>
      </c>
      <c r="L32" s="560" t="s">
        <v>1200</v>
      </c>
      <c r="N32" s="560" t="s">
        <v>914</v>
      </c>
      <c r="O32" s="560" t="s">
        <v>50</v>
      </c>
      <c r="P32" s="560" t="s">
        <v>2340</v>
      </c>
      <c r="Q32" s="560" t="s">
        <v>50</v>
      </c>
      <c r="R32" s="560">
        <v>23.8</v>
      </c>
      <c r="S32" s="560">
        <v>2</v>
      </c>
      <c r="T32" s="560">
        <v>10</v>
      </c>
      <c r="U32" s="560">
        <v>12</v>
      </c>
      <c r="V32" s="560">
        <v>0.28000000000000003</v>
      </c>
      <c r="W32" s="560">
        <v>0.3</v>
      </c>
      <c r="X32" s="1317">
        <v>2</v>
      </c>
      <c r="Y32" s="560">
        <v>2</v>
      </c>
      <c r="Z32" s="560">
        <v>15</v>
      </c>
      <c r="AA32" s="560">
        <v>11.9</v>
      </c>
      <c r="AB32" s="560">
        <v>3.57</v>
      </c>
      <c r="AC32" s="560">
        <v>3.33</v>
      </c>
      <c r="AD32" s="560">
        <v>0</v>
      </c>
      <c r="AE32" s="560">
        <v>2</v>
      </c>
      <c r="AF32" s="560">
        <v>3.5</v>
      </c>
      <c r="AH32" s="560">
        <v>20.8</v>
      </c>
      <c r="AI32" s="560">
        <v>0</v>
      </c>
      <c r="AJ32" s="560">
        <v>0</v>
      </c>
      <c r="AK32" s="560">
        <v>15.040000000000001</v>
      </c>
      <c r="AO32" s="560">
        <v>0.77</v>
      </c>
      <c r="AP32" s="560">
        <v>0.21</v>
      </c>
      <c r="AQ32" s="560">
        <v>0.1</v>
      </c>
      <c r="AR32" s="560">
        <v>0.62</v>
      </c>
      <c r="AS32" s="560">
        <v>1.73</v>
      </c>
      <c r="AT32" s="560">
        <v>0.42</v>
      </c>
      <c r="AU32" s="560">
        <v>0.4</v>
      </c>
      <c r="AV32" s="560">
        <v>0.62</v>
      </c>
      <c r="AW32" s="560">
        <v>39.340000000000003</v>
      </c>
      <c r="AX32" s="560">
        <v>1.08</v>
      </c>
      <c r="AY32" s="1055"/>
      <c r="AZ32" s="560">
        <v>3.79</v>
      </c>
      <c r="BA32" s="560">
        <v>38.26</v>
      </c>
      <c r="BD32" s="560">
        <v>0</v>
      </c>
      <c r="BE32" s="560">
        <v>0</v>
      </c>
      <c r="BF32" s="560">
        <v>0</v>
      </c>
      <c r="BG32" s="560">
        <v>0</v>
      </c>
      <c r="BH32" s="560">
        <v>0</v>
      </c>
      <c r="BI32" s="560">
        <v>0</v>
      </c>
      <c r="BJ32" s="560">
        <v>0</v>
      </c>
      <c r="BK32" s="560">
        <v>0</v>
      </c>
      <c r="BL32" s="560">
        <v>0</v>
      </c>
      <c r="BM32" s="560">
        <v>0</v>
      </c>
    </row>
    <row r="33" spans="1:65" s="560" customFormat="1" ht="15" customHeight="1">
      <c r="A33" s="560" t="s">
        <v>1119</v>
      </c>
      <c r="B33" s="560" t="s">
        <v>970</v>
      </c>
      <c r="C33" s="560">
        <v>12239094</v>
      </c>
      <c r="D33" s="560" t="s">
        <v>51</v>
      </c>
      <c r="E33" s="560" t="s">
        <v>34</v>
      </c>
      <c r="F33" s="560" t="s">
        <v>27</v>
      </c>
      <c r="G33" s="560" t="s">
        <v>27</v>
      </c>
      <c r="H33" s="560" t="s">
        <v>27</v>
      </c>
      <c r="I33" s="560" t="s">
        <v>1799</v>
      </c>
      <c r="J33" s="560" t="s">
        <v>991</v>
      </c>
      <c r="K33" s="560">
        <v>43710</v>
      </c>
      <c r="L33" s="560" t="s">
        <v>1201</v>
      </c>
      <c r="N33" s="560" t="s">
        <v>914</v>
      </c>
      <c r="O33" s="560" t="s">
        <v>52</v>
      </c>
      <c r="P33" s="560" t="s">
        <v>2345</v>
      </c>
      <c r="Q33" s="560" t="s">
        <v>52</v>
      </c>
      <c r="R33" s="560">
        <v>23.8</v>
      </c>
      <c r="S33" s="560">
        <v>2</v>
      </c>
      <c r="T33" s="560">
        <v>10</v>
      </c>
      <c r="U33" s="560">
        <v>12</v>
      </c>
      <c r="V33" s="560">
        <v>0.28000000000000003</v>
      </c>
      <c r="W33" s="560">
        <v>0.2</v>
      </c>
      <c r="X33" s="1317">
        <v>1</v>
      </c>
      <c r="Y33" s="560">
        <v>1</v>
      </c>
      <c r="Z33" s="560">
        <v>15</v>
      </c>
      <c r="AA33" s="560">
        <v>11.9</v>
      </c>
      <c r="AB33" s="560">
        <v>2.38</v>
      </c>
      <c r="AC33" s="560">
        <v>3.33</v>
      </c>
      <c r="AD33" s="560">
        <v>0</v>
      </c>
      <c r="AE33" s="560">
        <v>1</v>
      </c>
      <c r="AF33" s="560">
        <v>1.75</v>
      </c>
      <c r="AH33" s="560">
        <v>18.61</v>
      </c>
      <c r="AI33" s="560">
        <v>0</v>
      </c>
      <c r="AJ33" s="560">
        <v>0</v>
      </c>
      <c r="AK33" s="560">
        <v>14.088000000000001</v>
      </c>
      <c r="AO33" s="560">
        <v>0.69</v>
      </c>
      <c r="AP33" s="560">
        <v>0.19</v>
      </c>
      <c r="AQ33" s="560">
        <v>0.09</v>
      </c>
      <c r="AR33" s="560">
        <v>0.56000000000000005</v>
      </c>
      <c r="AS33" s="560">
        <v>1.55</v>
      </c>
      <c r="AT33" s="560">
        <v>0.37</v>
      </c>
      <c r="AU33" s="560">
        <v>0.36</v>
      </c>
      <c r="AV33" s="560">
        <v>0.56000000000000005</v>
      </c>
      <c r="AW33" s="560">
        <v>34.450000000000003</v>
      </c>
      <c r="AX33" s="560">
        <v>0.97</v>
      </c>
      <c r="AY33" s="1055"/>
      <c r="AZ33" s="560">
        <v>3.4</v>
      </c>
      <c r="BA33" s="560">
        <v>33.479999999999997</v>
      </c>
      <c r="BD33" s="560">
        <v>0</v>
      </c>
      <c r="BE33" s="560">
        <v>0</v>
      </c>
      <c r="BF33" s="560">
        <v>0</v>
      </c>
      <c r="BG33" s="560">
        <v>0</v>
      </c>
      <c r="BH33" s="560">
        <v>0</v>
      </c>
      <c r="BI33" s="560">
        <v>0</v>
      </c>
      <c r="BJ33" s="560">
        <v>0</v>
      </c>
      <c r="BK33" s="560">
        <v>0</v>
      </c>
      <c r="BL33" s="560">
        <v>0</v>
      </c>
      <c r="BM33" s="560">
        <v>0</v>
      </c>
    </row>
    <row r="34" spans="1:65" s="560" customFormat="1" ht="15" customHeight="1">
      <c r="A34" s="560" t="s">
        <v>1119</v>
      </c>
      <c r="B34" s="560" t="s">
        <v>970</v>
      </c>
      <c r="C34" s="560">
        <v>13115539</v>
      </c>
      <c r="D34" s="560" t="s">
        <v>53</v>
      </c>
      <c r="E34" s="560" t="s">
        <v>20</v>
      </c>
      <c r="F34" s="560" t="s">
        <v>54</v>
      </c>
      <c r="G34" s="560" t="s">
        <v>27</v>
      </c>
      <c r="H34" s="560" t="s">
        <v>27</v>
      </c>
      <c r="I34" s="560" t="s">
        <v>1814</v>
      </c>
      <c r="J34" s="560" t="s">
        <v>991</v>
      </c>
      <c r="K34" s="560">
        <v>42415</v>
      </c>
      <c r="L34" s="560" t="s">
        <v>1202</v>
      </c>
      <c r="N34" s="560" t="s">
        <v>914</v>
      </c>
      <c r="O34" s="560" t="s">
        <v>25</v>
      </c>
      <c r="P34" s="560" t="s">
        <v>63</v>
      </c>
      <c r="Q34" s="560" t="s">
        <v>25</v>
      </c>
      <c r="R34" s="560">
        <v>23.8</v>
      </c>
      <c r="S34" s="560">
        <v>6</v>
      </c>
      <c r="T34" s="560">
        <v>0</v>
      </c>
      <c r="U34" s="560">
        <v>6</v>
      </c>
      <c r="V34" s="560">
        <v>0.12</v>
      </c>
      <c r="W34" s="560">
        <v>0</v>
      </c>
      <c r="X34" s="1317">
        <v>0</v>
      </c>
      <c r="Y34" s="560">
        <v>0</v>
      </c>
      <c r="Z34" s="560">
        <v>15</v>
      </c>
      <c r="AA34" s="560">
        <v>11.9</v>
      </c>
      <c r="AB34" s="560">
        <v>0</v>
      </c>
      <c r="AC34" s="560">
        <v>1.43</v>
      </c>
      <c r="AD34" s="560">
        <v>0</v>
      </c>
      <c r="AE34" s="560">
        <v>0</v>
      </c>
      <c r="AF34" s="560">
        <v>0</v>
      </c>
      <c r="AH34" s="560">
        <v>13.33</v>
      </c>
      <c r="AI34" s="560">
        <v>44.433333333333337</v>
      </c>
      <c r="AJ34" s="560">
        <v>0</v>
      </c>
      <c r="AK34" s="560">
        <v>10.664000000000001</v>
      </c>
      <c r="AO34" s="560">
        <v>0.49</v>
      </c>
      <c r="AP34" s="560">
        <v>0.57999999999999996</v>
      </c>
      <c r="AQ34" s="560">
        <v>0.06</v>
      </c>
      <c r="AR34" s="560">
        <v>0.4</v>
      </c>
      <c r="AS34" s="560">
        <v>1.1000000000000001</v>
      </c>
      <c r="AT34" s="560">
        <v>1.1599999999999999</v>
      </c>
      <c r="AU34" s="560">
        <v>0.24</v>
      </c>
      <c r="AV34" s="560">
        <v>0.4</v>
      </c>
      <c r="AW34" s="560">
        <v>68.430000000000007</v>
      </c>
      <c r="AX34" s="560">
        <v>1.1299999999999999</v>
      </c>
      <c r="AY34" s="1055"/>
      <c r="AZ34" s="560">
        <v>3.3</v>
      </c>
      <c r="BA34" s="560">
        <v>67.3</v>
      </c>
      <c r="BD34" s="560">
        <v>0</v>
      </c>
      <c r="BE34" s="560">
        <v>0</v>
      </c>
      <c r="BF34" s="560">
        <v>0</v>
      </c>
      <c r="BG34" s="560">
        <v>0</v>
      </c>
      <c r="BH34" s="560">
        <v>0</v>
      </c>
      <c r="BI34" s="560">
        <v>0</v>
      </c>
      <c r="BJ34" s="560">
        <v>0</v>
      </c>
      <c r="BK34" s="560">
        <v>0</v>
      </c>
      <c r="BL34" s="560">
        <v>0</v>
      </c>
      <c r="BM34" s="560">
        <v>0</v>
      </c>
    </row>
    <row r="35" spans="1:65" s="560" customFormat="1" ht="15" customHeight="1">
      <c r="A35" s="560" t="s">
        <v>1119</v>
      </c>
      <c r="B35" s="560" t="s">
        <v>970</v>
      </c>
      <c r="C35" s="560">
        <v>13651980</v>
      </c>
      <c r="D35" s="560" t="s">
        <v>56</v>
      </c>
      <c r="E35" s="560" t="s">
        <v>34</v>
      </c>
      <c r="F35" s="560" t="s">
        <v>27</v>
      </c>
      <c r="G35" s="560" t="s">
        <v>27</v>
      </c>
      <c r="H35" s="560" t="s">
        <v>27</v>
      </c>
      <c r="I35" s="560" t="s">
        <v>1808</v>
      </c>
      <c r="J35" s="560" t="s">
        <v>991</v>
      </c>
      <c r="K35" s="560">
        <v>43236</v>
      </c>
      <c r="L35" s="560" t="s">
        <v>1203</v>
      </c>
      <c r="N35" s="560" t="s">
        <v>914</v>
      </c>
      <c r="O35" s="560" t="s">
        <v>39</v>
      </c>
      <c r="P35" s="560" t="s">
        <v>63</v>
      </c>
      <c r="Q35" s="560" t="s">
        <v>39</v>
      </c>
      <c r="R35" s="560">
        <v>23.8</v>
      </c>
      <c r="S35" s="560">
        <v>3</v>
      </c>
      <c r="T35" s="560">
        <v>0</v>
      </c>
      <c r="U35" s="560">
        <v>3</v>
      </c>
      <c r="V35" s="560">
        <v>0.06</v>
      </c>
      <c r="W35" s="560">
        <v>0</v>
      </c>
      <c r="X35" s="1317">
        <v>2</v>
      </c>
      <c r="Y35" s="560">
        <v>2</v>
      </c>
      <c r="Z35" s="560">
        <v>15</v>
      </c>
      <c r="AA35" s="560">
        <v>11.9</v>
      </c>
      <c r="AB35" s="560">
        <v>0</v>
      </c>
      <c r="AC35" s="560">
        <v>0.71</v>
      </c>
      <c r="AD35" s="560">
        <v>0</v>
      </c>
      <c r="AE35" s="560">
        <v>2</v>
      </c>
      <c r="AF35" s="560">
        <v>3.5</v>
      </c>
      <c r="AH35" s="560">
        <v>14.61</v>
      </c>
      <c r="AI35" s="560">
        <v>0</v>
      </c>
      <c r="AJ35" s="560">
        <v>0</v>
      </c>
      <c r="AK35" s="560">
        <v>10.088000000000001</v>
      </c>
      <c r="AO35" s="560">
        <v>0.54</v>
      </c>
      <c r="AP35" s="560">
        <v>0.15</v>
      </c>
      <c r="AQ35" s="560">
        <v>7.0000000000000007E-2</v>
      </c>
      <c r="AR35" s="560">
        <v>0.44</v>
      </c>
      <c r="AS35" s="560">
        <v>1.22</v>
      </c>
      <c r="AT35" s="560">
        <v>0.28999999999999998</v>
      </c>
      <c r="AU35" s="560">
        <v>0.28000000000000003</v>
      </c>
      <c r="AV35" s="560">
        <v>0.44</v>
      </c>
      <c r="AW35" s="560">
        <v>28.2</v>
      </c>
      <c r="AX35" s="560">
        <v>0.76</v>
      </c>
      <c r="AY35" s="1055"/>
      <c r="AZ35" s="560">
        <v>2.67</v>
      </c>
      <c r="BA35" s="560">
        <v>27.44</v>
      </c>
      <c r="BD35" s="560">
        <v>0</v>
      </c>
      <c r="BE35" s="560">
        <v>0</v>
      </c>
      <c r="BF35" s="560">
        <v>0</v>
      </c>
      <c r="BG35" s="560">
        <v>0</v>
      </c>
      <c r="BH35" s="560">
        <v>0</v>
      </c>
      <c r="BI35" s="560">
        <v>0</v>
      </c>
      <c r="BJ35" s="560">
        <v>0</v>
      </c>
      <c r="BK35" s="560">
        <v>0</v>
      </c>
      <c r="BL35" s="560">
        <v>0</v>
      </c>
      <c r="BM35" s="560">
        <v>0</v>
      </c>
    </row>
    <row r="36" spans="1:65" s="560" customFormat="1" ht="15" customHeight="1">
      <c r="A36" s="560" t="s">
        <v>1119</v>
      </c>
      <c r="B36" s="560" t="s">
        <v>970</v>
      </c>
      <c r="C36" s="560">
        <v>15041246</v>
      </c>
      <c r="D36" s="560" t="s">
        <v>60</v>
      </c>
      <c r="E36" s="560" t="s">
        <v>34</v>
      </c>
      <c r="F36" s="560" t="s">
        <v>27</v>
      </c>
      <c r="G36" s="560" t="s">
        <v>27</v>
      </c>
      <c r="H36" s="560" t="s">
        <v>27</v>
      </c>
      <c r="I36" s="560" t="s">
        <v>1802</v>
      </c>
      <c r="J36" s="560" t="s">
        <v>991</v>
      </c>
      <c r="K36" s="560">
        <v>43754</v>
      </c>
      <c r="L36" s="560" t="s">
        <v>1205</v>
      </c>
      <c r="N36" s="560" t="s">
        <v>914</v>
      </c>
      <c r="O36" s="560" t="s">
        <v>62</v>
      </c>
      <c r="P36" s="560" t="s">
        <v>63</v>
      </c>
      <c r="Q36" s="560" t="s">
        <v>62</v>
      </c>
      <c r="R36" s="560">
        <v>23.8</v>
      </c>
      <c r="S36" s="560">
        <v>2</v>
      </c>
      <c r="T36" s="560">
        <v>0</v>
      </c>
      <c r="U36" s="560">
        <v>2</v>
      </c>
      <c r="V36" s="560">
        <v>0.04</v>
      </c>
      <c r="W36" s="560">
        <v>0</v>
      </c>
      <c r="X36" s="1317">
        <v>0</v>
      </c>
      <c r="Y36" s="560">
        <v>0</v>
      </c>
      <c r="Z36" s="560">
        <v>15</v>
      </c>
      <c r="AA36" s="560">
        <v>11.9</v>
      </c>
      <c r="AB36" s="560">
        <v>0</v>
      </c>
      <c r="AC36" s="560">
        <v>0.48</v>
      </c>
      <c r="AD36" s="560">
        <v>0</v>
      </c>
      <c r="AE36" s="560">
        <v>0</v>
      </c>
      <c r="AF36" s="560">
        <v>0</v>
      </c>
      <c r="AH36" s="560">
        <v>12.38</v>
      </c>
      <c r="AI36" s="560">
        <v>0</v>
      </c>
      <c r="AJ36" s="560">
        <v>0</v>
      </c>
      <c r="AK36" s="560">
        <v>11.5</v>
      </c>
      <c r="AO36" s="560">
        <v>0.46</v>
      </c>
      <c r="AP36" s="560">
        <v>0.12</v>
      </c>
      <c r="AQ36" s="560">
        <v>0.06</v>
      </c>
      <c r="AR36" s="560">
        <v>0.37</v>
      </c>
      <c r="AS36" s="560">
        <v>1.04</v>
      </c>
      <c r="AT36" s="560">
        <v>0.25</v>
      </c>
      <c r="AU36" s="560">
        <v>0.24</v>
      </c>
      <c r="AV36" s="560">
        <v>0.37</v>
      </c>
      <c r="AW36" s="560">
        <v>23.88</v>
      </c>
      <c r="AX36" s="560">
        <v>0.64</v>
      </c>
      <c r="AY36" s="1055"/>
      <c r="AZ36" s="560">
        <v>2.27</v>
      </c>
      <c r="BA36" s="560">
        <v>23.24</v>
      </c>
      <c r="BD36" s="560">
        <v>0</v>
      </c>
      <c r="BE36" s="560">
        <v>0</v>
      </c>
      <c r="BF36" s="560">
        <v>0</v>
      </c>
      <c r="BG36" s="560">
        <v>0</v>
      </c>
      <c r="BH36" s="560">
        <v>0</v>
      </c>
      <c r="BI36" s="560">
        <v>0</v>
      </c>
      <c r="BJ36" s="560">
        <v>0</v>
      </c>
      <c r="BK36" s="560">
        <v>0</v>
      </c>
      <c r="BL36" s="560">
        <v>0</v>
      </c>
      <c r="BM36" s="560">
        <v>0</v>
      </c>
    </row>
    <row r="37" spans="1:65" s="560" customFormat="1" ht="15" customHeight="1">
      <c r="A37" s="560" t="s">
        <v>1119</v>
      </c>
      <c r="B37" s="560" t="s">
        <v>970</v>
      </c>
      <c r="C37" s="560">
        <v>15922974</v>
      </c>
      <c r="D37" s="560" t="s">
        <v>64</v>
      </c>
      <c r="E37" s="560" t="s">
        <v>34</v>
      </c>
      <c r="F37" s="560" t="s">
        <v>1913</v>
      </c>
      <c r="G37" s="560" t="s">
        <v>27</v>
      </c>
      <c r="H37" s="560" t="s">
        <v>27</v>
      </c>
      <c r="I37" s="560" t="s">
        <v>1802</v>
      </c>
      <c r="J37" s="560" t="s">
        <v>991</v>
      </c>
      <c r="K37" s="560">
        <v>43538</v>
      </c>
      <c r="L37" s="560" t="s">
        <v>1206</v>
      </c>
      <c r="N37" s="560" t="s">
        <v>914</v>
      </c>
      <c r="O37" s="560" t="s">
        <v>65</v>
      </c>
      <c r="P37" s="560" t="s">
        <v>63</v>
      </c>
      <c r="Q37" s="560" t="s">
        <v>65</v>
      </c>
      <c r="R37" s="560">
        <v>23.8</v>
      </c>
      <c r="S37" s="560">
        <v>2</v>
      </c>
      <c r="T37" s="560">
        <v>0</v>
      </c>
      <c r="U37" s="560">
        <v>2</v>
      </c>
      <c r="V37" s="560">
        <v>0.04</v>
      </c>
      <c r="W37" s="560">
        <v>0</v>
      </c>
      <c r="X37" s="1317">
        <v>0</v>
      </c>
      <c r="Y37" s="560">
        <v>0</v>
      </c>
      <c r="Z37" s="560">
        <v>15</v>
      </c>
      <c r="AA37" s="560">
        <v>11.9</v>
      </c>
      <c r="AB37" s="560">
        <v>0</v>
      </c>
      <c r="AC37" s="560">
        <v>0.48</v>
      </c>
      <c r="AD37" s="560">
        <v>0</v>
      </c>
      <c r="AE37" s="560">
        <v>0</v>
      </c>
      <c r="AF37" s="560">
        <v>0</v>
      </c>
      <c r="AH37" s="560">
        <v>12.38</v>
      </c>
      <c r="AI37" s="560">
        <v>0</v>
      </c>
      <c r="AJ37" s="560">
        <v>0</v>
      </c>
      <c r="AK37" s="560">
        <v>11.5</v>
      </c>
      <c r="AO37" s="560">
        <v>0.46</v>
      </c>
      <c r="AP37" s="560">
        <v>0.12</v>
      </c>
      <c r="AQ37" s="560">
        <v>0.06</v>
      </c>
      <c r="AR37" s="560">
        <v>0.37</v>
      </c>
      <c r="AS37" s="560">
        <v>1.04</v>
      </c>
      <c r="AT37" s="560">
        <v>0.25</v>
      </c>
      <c r="AU37" s="560">
        <v>0.24</v>
      </c>
      <c r="AV37" s="560">
        <v>0.37</v>
      </c>
      <c r="AW37" s="560">
        <v>23.88</v>
      </c>
      <c r="AX37" s="560">
        <v>0.64</v>
      </c>
      <c r="AY37" s="1055"/>
      <c r="AZ37" s="560">
        <v>2.27</v>
      </c>
      <c r="BA37" s="560">
        <v>23.24</v>
      </c>
      <c r="BD37" s="560">
        <v>0</v>
      </c>
      <c r="BE37" s="560">
        <v>0</v>
      </c>
      <c r="BF37" s="560">
        <v>0</v>
      </c>
      <c r="BG37" s="560">
        <v>0</v>
      </c>
      <c r="BH37" s="560">
        <v>0</v>
      </c>
      <c r="BI37" s="560">
        <v>0</v>
      </c>
      <c r="BJ37" s="560">
        <v>0</v>
      </c>
      <c r="BK37" s="560">
        <v>0</v>
      </c>
      <c r="BL37" s="560">
        <v>0</v>
      </c>
      <c r="BM37" s="560">
        <v>0</v>
      </c>
    </row>
    <row r="38" spans="1:65" s="560" customFormat="1" ht="15" customHeight="1">
      <c r="A38" s="560" t="s">
        <v>1119</v>
      </c>
      <c r="B38" s="560" t="s">
        <v>970</v>
      </c>
      <c r="C38" s="560">
        <v>16014148</v>
      </c>
      <c r="D38" s="560" t="s">
        <v>66</v>
      </c>
      <c r="E38" s="560" t="s">
        <v>34</v>
      </c>
      <c r="F38" s="560" t="s">
        <v>27</v>
      </c>
      <c r="G38" s="560" t="s">
        <v>27</v>
      </c>
      <c r="H38" s="560" t="s">
        <v>27</v>
      </c>
      <c r="I38" s="560" t="s">
        <v>1808</v>
      </c>
      <c r="J38" s="560" t="s">
        <v>991</v>
      </c>
      <c r="K38" s="560">
        <v>42416</v>
      </c>
      <c r="L38" s="560" t="s">
        <v>1207</v>
      </c>
      <c r="N38" s="560" t="s">
        <v>914</v>
      </c>
      <c r="O38" s="560" t="s">
        <v>67</v>
      </c>
      <c r="P38" s="560" t="s">
        <v>477</v>
      </c>
      <c r="Q38" s="560" t="s">
        <v>67</v>
      </c>
      <c r="R38" s="560">
        <v>23.8</v>
      </c>
      <c r="S38" s="560">
        <v>6</v>
      </c>
      <c r="T38" s="560">
        <v>0</v>
      </c>
      <c r="U38" s="560">
        <v>6</v>
      </c>
      <c r="V38" s="560">
        <v>0.12</v>
      </c>
      <c r="W38" s="560">
        <v>0.3</v>
      </c>
      <c r="X38" s="1317">
        <v>1</v>
      </c>
      <c r="Y38" s="560">
        <v>1</v>
      </c>
      <c r="Z38" s="560">
        <v>15</v>
      </c>
      <c r="AA38" s="560">
        <v>11.9</v>
      </c>
      <c r="AB38" s="560">
        <v>3.57</v>
      </c>
      <c r="AC38" s="560">
        <v>1.43</v>
      </c>
      <c r="AD38" s="560">
        <v>0</v>
      </c>
      <c r="AE38" s="560">
        <v>1</v>
      </c>
      <c r="AF38" s="560">
        <v>1.75</v>
      </c>
      <c r="AH38" s="560">
        <v>17.900000000000002</v>
      </c>
      <c r="AI38" s="560">
        <v>56.333333333333336</v>
      </c>
      <c r="AJ38" s="560">
        <v>0</v>
      </c>
      <c r="AK38" s="560">
        <v>13.520000000000003</v>
      </c>
      <c r="AO38" s="560">
        <v>0.66</v>
      </c>
      <c r="AP38" s="560">
        <v>0.74</v>
      </c>
      <c r="AQ38" s="560">
        <v>0.08</v>
      </c>
      <c r="AR38" s="560">
        <v>0.54</v>
      </c>
      <c r="AS38" s="560">
        <v>1.49</v>
      </c>
      <c r="AT38" s="560">
        <v>1.48</v>
      </c>
      <c r="AU38" s="560">
        <v>0.32</v>
      </c>
      <c r="AV38" s="560">
        <v>0.54</v>
      </c>
      <c r="AW38" s="560">
        <v>89.5</v>
      </c>
      <c r="AX38" s="560">
        <v>1.48</v>
      </c>
      <c r="AY38" s="1055"/>
      <c r="AZ38" s="560">
        <v>4.37</v>
      </c>
      <c r="BA38" s="560">
        <v>88.02</v>
      </c>
      <c r="BD38" s="560">
        <v>0</v>
      </c>
      <c r="BE38" s="560">
        <v>0</v>
      </c>
      <c r="BF38" s="560">
        <v>0</v>
      </c>
      <c r="BG38" s="560">
        <v>0</v>
      </c>
      <c r="BH38" s="560">
        <v>0</v>
      </c>
      <c r="BI38" s="560">
        <v>0</v>
      </c>
      <c r="BJ38" s="560">
        <v>0</v>
      </c>
      <c r="BK38" s="560">
        <v>0</v>
      </c>
      <c r="BL38" s="560">
        <v>0</v>
      </c>
      <c r="BM38" s="560">
        <v>0</v>
      </c>
    </row>
    <row r="39" spans="1:65" s="560" customFormat="1" ht="15" customHeight="1">
      <c r="A39" s="560" t="s">
        <v>1119</v>
      </c>
      <c r="B39" s="560" t="s">
        <v>970</v>
      </c>
      <c r="C39" s="560">
        <v>20990191</v>
      </c>
      <c r="D39" s="560" t="s">
        <v>76</v>
      </c>
      <c r="E39" s="560" t="s">
        <v>34</v>
      </c>
      <c r="F39" s="560" t="s">
        <v>77</v>
      </c>
      <c r="G39" s="560" t="s">
        <v>27</v>
      </c>
      <c r="H39" s="560" t="s">
        <v>27</v>
      </c>
      <c r="I39" s="560" t="s">
        <v>1799</v>
      </c>
      <c r="J39" s="560" t="s">
        <v>991</v>
      </c>
      <c r="K39" s="560">
        <v>44312</v>
      </c>
      <c r="L39" s="560" t="s">
        <v>1211</v>
      </c>
      <c r="N39" s="560" t="s">
        <v>914</v>
      </c>
      <c r="O39" s="560" t="s">
        <v>78</v>
      </c>
      <c r="P39" s="560" t="s">
        <v>63</v>
      </c>
      <c r="Q39" s="560" t="s">
        <v>78</v>
      </c>
      <c r="R39" s="560">
        <v>23.8</v>
      </c>
      <c r="S39" s="560">
        <v>0</v>
      </c>
      <c r="T39" s="560">
        <v>0</v>
      </c>
      <c r="U39" s="560">
        <v>0</v>
      </c>
      <c r="V39" s="560">
        <v>0</v>
      </c>
      <c r="W39" s="560">
        <v>0</v>
      </c>
      <c r="X39" s="1317">
        <v>0</v>
      </c>
      <c r="Y39" s="560">
        <v>0</v>
      </c>
      <c r="Z39" s="560">
        <v>15</v>
      </c>
      <c r="AA39" s="560">
        <v>11.9</v>
      </c>
      <c r="AB39" s="560">
        <v>0</v>
      </c>
      <c r="AC39" s="560">
        <v>0</v>
      </c>
      <c r="AD39" s="560">
        <v>0</v>
      </c>
      <c r="AE39" s="560">
        <v>0</v>
      </c>
      <c r="AF39" s="560">
        <v>0</v>
      </c>
      <c r="AH39" s="560">
        <v>11.9</v>
      </c>
      <c r="AI39" s="560" t="b">
        <v>0</v>
      </c>
      <c r="AJ39" s="560">
        <v>0</v>
      </c>
      <c r="AK39" s="560">
        <v>11.5</v>
      </c>
      <c r="AO39" s="560">
        <v>0.44</v>
      </c>
      <c r="AP39" s="560">
        <v>0.12</v>
      </c>
      <c r="AQ39" s="560">
        <v>0.05</v>
      </c>
      <c r="AR39" s="560">
        <v>0.36</v>
      </c>
      <c r="AS39" s="560">
        <v>0.99</v>
      </c>
      <c r="AT39" s="560">
        <v>0.24</v>
      </c>
      <c r="AU39" s="560">
        <v>0.2</v>
      </c>
      <c r="AV39" s="560">
        <v>0.36</v>
      </c>
      <c r="AW39" s="560">
        <v>23.4</v>
      </c>
      <c r="AX39" s="560">
        <v>0.61</v>
      </c>
      <c r="AY39" s="1055"/>
      <c r="AZ39" s="560">
        <v>2.15</v>
      </c>
      <c r="BA39" s="560">
        <v>22.79</v>
      </c>
      <c r="BD39" s="560">
        <v>0</v>
      </c>
      <c r="BE39" s="560">
        <v>0</v>
      </c>
      <c r="BF39" s="560">
        <v>0</v>
      </c>
      <c r="BG39" s="560">
        <v>0</v>
      </c>
      <c r="BH39" s="560">
        <v>0</v>
      </c>
      <c r="BI39" s="560">
        <v>0</v>
      </c>
      <c r="BJ39" s="560">
        <v>0</v>
      </c>
      <c r="BK39" s="560">
        <v>0</v>
      </c>
      <c r="BL39" s="560">
        <v>0</v>
      </c>
      <c r="BM39" s="560">
        <v>0</v>
      </c>
    </row>
    <row r="40" spans="1:65" s="560" customFormat="1" ht="15" customHeight="1">
      <c r="A40" s="560" t="s">
        <v>1119</v>
      </c>
      <c r="B40" s="560" t="s">
        <v>970</v>
      </c>
      <c r="C40" s="560">
        <v>18006915</v>
      </c>
      <c r="D40" s="560" t="s">
        <v>83</v>
      </c>
      <c r="E40" s="560" t="s">
        <v>20</v>
      </c>
      <c r="F40" s="560" t="s">
        <v>2069</v>
      </c>
      <c r="G40" s="560" t="s">
        <v>27</v>
      </c>
      <c r="H40" s="560" t="s">
        <v>27</v>
      </c>
      <c r="I40" s="560" t="s">
        <v>1776</v>
      </c>
      <c r="J40" s="560" t="s">
        <v>991</v>
      </c>
      <c r="K40" s="560">
        <v>43497</v>
      </c>
      <c r="L40" s="560" t="s">
        <v>1214</v>
      </c>
      <c r="N40" s="560" t="s">
        <v>914</v>
      </c>
      <c r="O40" s="560" t="s">
        <v>84</v>
      </c>
      <c r="P40" s="560" t="s">
        <v>63</v>
      </c>
      <c r="Q40" s="560" t="s">
        <v>84</v>
      </c>
      <c r="R40" s="560">
        <v>23.8</v>
      </c>
      <c r="S40" s="560">
        <v>3</v>
      </c>
      <c r="T40" s="560">
        <v>0</v>
      </c>
      <c r="U40" s="560">
        <v>3</v>
      </c>
      <c r="V40" s="560">
        <v>0.06</v>
      </c>
      <c r="W40" s="560">
        <v>0</v>
      </c>
      <c r="X40" s="1317">
        <v>0</v>
      </c>
      <c r="Y40" s="560">
        <v>0</v>
      </c>
      <c r="Z40" s="560">
        <v>15</v>
      </c>
      <c r="AA40" s="560">
        <v>11.9</v>
      </c>
      <c r="AB40" s="560">
        <v>0</v>
      </c>
      <c r="AC40" s="560">
        <v>0.71</v>
      </c>
      <c r="AD40" s="560">
        <v>0</v>
      </c>
      <c r="AE40" s="560">
        <v>0</v>
      </c>
      <c r="AF40" s="560">
        <v>0</v>
      </c>
      <c r="AH40" s="560">
        <v>12.61</v>
      </c>
      <c r="AI40" s="560">
        <v>42.033333333333331</v>
      </c>
      <c r="AJ40" s="560">
        <v>0</v>
      </c>
      <c r="AK40" s="560">
        <v>10.088000000000001</v>
      </c>
      <c r="AO40" s="560">
        <v>0.47</v>
      </c>
      <c r="AP40" s="560">
        <v>0.55000000000000004</v>
      </c>
      <c r="AQ40" s="560">
        <v>0.06</v>
      </c>
      <c r="AR40" s="560">
        <v>0.38</v>
      </c>
      <c r="AS40" s="560">
        <v>1.06</v>
      </c>
      <c r="AT40" s="560">
        <v>1.0900000000000001</v>
      </c>
      <c r="AU40" s="560">
        <v>0.24</v>
      </c>
      <c r="AV40" s="560">
        <v>0.38</v>
      </c>
      <c r="AW40" s="560">
        <v>64.73</v>
      </c>
      <c r="AX40" s="560">
        <v>1.08</v>
      </c>
      <c r="AY40" s="1055"/>
      <c r="AZ40" s="560">
        <v>3.15</v>
      </c>
      <c r="BA40" s="560">
        <v>63.65</v>
      </c>
      <c r="BD40" s="560">
        <v>0</v>
      </c>
      <c r="BE40" s="560">
        <v>0</v>
      </c>
      <c r="BF40" s="560">
        <v>0</v>
      </c>
      <c r="BG40" s="560">
        <v>0</v>
      </c>
      <c r="BH40" s="560">
        <v>0</v>
      </c>
      <c r="BI40" s="560">
        <v>0</v>
      </c>
      <c r="BJ40" s="560">
        <v>0</v>
      </c>
      <c r="BK40" s="560">
        <v>0</v>
      </c>
      <c r="BL40" s="560">
        <v>0</v>
      </c>
      <c r="BM40" s="560">
        <v>0</v>
      </c>
    </row>
    <row r="41" spans="1:65" s="560" customFormat="1" ht="15" customHeight="1">
      <c r="A41" s="560" t="s">
        <v>1119</v>
      </c>
      <c r="B41" s="560" t="s">
        <v>970</v>
      </c>
      <c r="C41" s="560">
        <v>18011675</v>
      </c>
      <c r="D41" s="560" t="s">
        <v>86</v>
      </c>
      <c r="E41" s="560" t="s">
        <v>20</v>
      </c>
      <c r="F41" s="560" t="s">
        <v>59</v>
      </c>
      <c r="G41" s="560" t="s">
        <v>59</v>
      </c>
      <c r="H41" s="560" t="s">
        <v>59</v>
      </c>
      <c r="I41" s="560" t="s">
        <v>1702</v>
      </c>
      <c r="J41" s="560" t="s">
        <v>991</v>
      </c>
      <c r="K41" s="560">
        <v>43497</v>
      </c>
      <c r="L41" s="560" t="s">
        <v>1216</v>
      </c>
      <c r="N41" s="560" t="s">
        <v>914</v>
      </c>
      <c r="O41" s="560" t="s">
        <v>1714</v>
      </c>
      <c r="P41" s="560" t="s">
        <v>2345</v>
      </c>
      <c r="Q41" s="560" t="s">
        <v>25</v>
      </c>
      <c r="R41" s="560">
        <v>25.9</v>
      </c>
      <c r="S41" s="560">
        <v>3</v>
      </c>
      <c r="T41" s="560">
        <v>0</v>
      </c>
      <c r="U41" s="560">
        <v>3</v>
      </c>
      <c r="V41" s="560">
        <v>0.06</v>
      </c>
      <c r="W41" s="560">
        <v>0.2</v>
      </c>
      <c r="X41" s="1317">
        <v>0</v>
      </c>
      <c r="Y41" s="560">
        <v>0</v>
      </c>
      <c r="Z41" s="560">
        <v>15</v>
      </c>
      <c r="AA41" s="560">
        <v>12.95</v>
      </c>
      <c r="AB41" s="560">
        <v>2.59</v>
      </c>
      <c r="AC41" s="560">
        <v>0.78</v>
      </c>
      <c r="AD41" s="560">
        <v>0</v>
      </c>
      <c r="AE41" s="560">
        <v>0</v>
      </c>
      <c r="AF41" s="560">
        <v>0</v>
      </c>
      <c r="AH41" s="560">
        <v>16.32</v>
      </c>
      <c r="AI41" s="560">
        <v>54.400000000000006</v>
      </c>
      <c r="AJ41" s="560">
        <v>0</v>
      </c>
      <c r="AK41" s="560">
        <v>13.056000000000001</v>
      </c>
      <c r="AL41" s="560">
        <v>40</v>
      </c>
      <c r="AO41" s="560">
        <v>0.6</v>
      </c>
      <c r="AP41" s="560">
        <v>0.71</v>
      </c>
      <c r="AQ41" s="560">
        <v>0.08</v>
      </c>
      <c r="AR41" s="560">
        <v>0.49</v>
      </c>
      <c r="AS41" s="560">
        <v>1.35</v>
      </c>
      <c r="AT41" s="560">
        <v>1.41</v>
      </c>
      <c r="AU41" s="560">
        <v>0.32</v>
      </c>
      <c r="AV41" s="560">
        <v>0.49</v>
      </c>
      <c r="AW41" s="560">
        <v>123.78</v>
      </c>
      <c r="AX41" s="560">
        <v>1.39</v>
      </c>
      <c r="AY41" s="1055"/>
      <c r="AZ41" s="560">
        <v>4.0599999999999996</v>
      </c>
      <c r="BA41" s="560">
        <v>122.39</v>
      </c>
      <c r="BD41" s="560">
        <v>0</v>
      </c>
      <c r="BE41" s="560">
        <v>0</v>
      </c>
      <c r="BF41" s="560">
        <v>0</v>
      </c>
      <c r="BG41" s="560">
        <v>0</v>
      </c>
      <c r="BH41" s="560">
        <v>0</v>
      </c>
      <c r="BI41" s="560">
        <v>0</v>
      </c>
      <c r="BJ41" s="560">
        <v>0</v>
      </c>
      <c r="BK41" s="560">
        <v>0</v>
      </c>
      <c r="BL41" s="560">
        <v>0</v>
      </c>
      <c r="BM41" s="560">
        <v>0</v>
      </c>
    </row>
    <row r="42" spans="1:65" s="560" customFormat="1" ht="15" customHeight="1">
      <c r="A42" s="560" t="s">
        <v>1119</v>
      </c>
      <c r="B42" s="560" t="s">
        <v>970</v>
      </c>
      <c r="C42" s="560">
        <v>18173279</v>
      </c>
      <c r="D42" s="560" t="s">
        <v>90</v>
      </c>
      <c r="E42" s="560" t="s">
        <v>34</v>
      </c>
      <c r="F42" s="560" t="s">
        <v>27</v>
      </c>
      <c r="G42" s="560" t="s">
        <v>27</v>
      </c>
      <c r="H42" s="560" t="s">
        <v>27</v>
      </c>
      <c r="I42" s="560" t="s">
        <v>1802</v>
      </c>
      <c r="J42" s="560" t="s">
        <v>991</v>
      </c>
      <c r="K42" s="560">
        <v>43140</v>
      </c>
      <c r="L42" s="560" t="s">
        <v>1218</v>
      </c>
      <c r="N42" s="560" t="s">
        <v>914</v>
      </c>
      <c r="O42" s="560" t="s">
        <v>48</v>
      </c>
      <c r="P42" s="560" t="s">
        <v>63</v>
      </c>
      <c r="Q42" s="560" t="s">
        <v>48</v>
      </c>
      <c r="R42" s="560">
        <v>23.8</v>
      </c>
      <c r="S42" s="560">
        <v>4</v>
      </c>
      <c r="T42" s="560">
        <v>0</v>
      </c>
      <c r="U42" s="560">
        <v>4</v>
      </c>
      <c r="V42" s="560">
        <v>0.08</v>
      </c>
      <c r="W42" s="560">
        <v>0</v>
      </c>
      <c r="X42" s="1317">
        <v>1</v>
      </c>
      <c r="Y42" s="560">
        <v>1</v>
      </c>
      <c r="Z42" s="560">
        <v>15</v>
      </c>
      <c r="AA42" s="560">
        <v>11.9</v>
      </c>
      <c r="AB42" s="560">
        <v>0</v>
      </c>
      <c r="AC42" s="560">
        <v>0.95</v>
      </c>
      <c r="AD42" s="560">
        <v>0</v>
      </c>
      <c r="AE42" s="560">
        <v>1</v>
      </c>
      <c r="AF42" s="560">
        <v>1.75</v>
      </c>
      <c r="AH42" s="560">
        <v>13.85</v>
      </c>
      <c r="AI42" s="560">
        <v>42.833333333333336</v>
      </c>
      <c r="AJ42" s="560">
        <v>0</v>
      </c>
      <c r="AK42" s="560">
        <v>10.280000000000001</v>
      </c>
      <c r="AO42" s="560">
        <v>0.51</v>
      </c>
      <c r="AP42" s="560">
        <v>0.56999999999999995</v>
      </c>
      <c r="AQ42" s="560">
        <v>0.06</v>
      </c>
      <c r="AR42" s="560">
        <v>0.42</v>
      </c>
      <c r="AS42" s="560">
        <v>1.1499999999999999</v>
      </c>
      <c r="AT42" s="560">
        <v>1.1299999999999999</v>
      </c>
      <c r="AU42" s="560">
        <v>0.24</v>
      </c>
      <c r="AV42" s="560">
        <v>0.42</v>
      </c>
      <c r="AW42" s="560">
        <v>68.709999999999994</v>
      </c>
      <c r="AX42" s="560">
        <v>1.1399999999999999</v>
      </c>
      <c r="AY42" s="1055"/>
      <c r="AZ42" s="560">
        <v>3.36</v>
      </c>
      <c r="BA42" s="560">
        <v>67.569999999999993</v>
      </c>
      <c r="BD42" s="560">
        <v>0</v>
      </c>
      <c r="BE42" s="560">
        <v>0</v>
      </c>
      <c r="BF42" s="560">
        <v>0</v>
      </c>
      <c r="BG42" s="560">
        <v>0</v>
      </c>
      <c r="BH42" s="560">
        <v>0</v>
      </c>
      <c r="BI42" s="560">
        <v>0</v>
      </c>
      <c r="BJ42" s="560">
        <v>0</v>
      </c>
      <c r="BK42" s="560">
        <v>0</v>
      </c>
      <c r="BL42" s="560">
        <v>0</v>
      </c>
      <c r="BM42" s="560">
        <v>0</v>
      </c>
    </row>
    <row r="43" spans="1:65" s="560" customFormat="1" ht="15" customHeight="1">
      <c r="A43" s="560" t="s">
        <v>1119</v>
      </c>
      <c r="B43" s="560" t="s">
        <v>970</v>
      </c>
      <c r="C43" s="560">
        <v>18212335</v>
      </c>
      <c r="D43" s="560" t="s">
        <v>91</v>
      </c>
      <c r="E43" s="560" t="s">
        <v>20</v>
      </c>
      <c r="F43" s="560" t="s">
        <v>27</v>
      </c>
      <c r="G43" s="560" t="s">
        <v>27</v>
      </c>
      <c r="H43" s="560" t="s">
        <v>27</v>
      </c>
      <c r="I43" s="560" t="s">
        <v>1799</v>
      </c>
      <c r="J43" s="560" t="s">
        <v>991</v>
      </c>
      <c r="K43" s="560">
        <v>43146</v>
      </c>
      <c r="L43" s="560" t="s">
        <v>1219</v>
      </c>
      <c r="N43" s="560" t="s">
        <v>914</v>
      </c>
      <c r="O43" s="560" t="s">
        <v>73</v>
      </c>
      <c r="P43" s="560" t="s">
        <v>2339</v>
      </c>
      <c r="Q43" s="560" t="s">
        <v>73</v>
      </c>
      <c r="R43" s="560">
        <v>23.8</v>
      </c>
      <c r="S43" s="560">
        <v>4</v>
      </c>
      <c r="T43" s="560">
        <v>0</v>
      </c>
      <c r="U43" s="560">
        <v>4</v>
      </c>
      <c r="V43" s="560">
        <v>0.08</v>
      </c>
      <c r="W43" s="560">
        <v>0.3</v>
      </c>
      <c r="X43" s="1317">
        <v>0</v>
      </c>
      <c r="Y43" s="560">
        <v>0</v>
      </c>
      <c r="Z43" s="560">
        <v>15</v>
      </c>
      <c r="AA43" s="560">
        <v>11.9</v>
      </c>
      <c r="AB43" s="560">
        <v>3.57</v>
      </c>
      <c r="AC43" s="560">
        <v>0.95</v>
      </c>
      <c r="AD43" s="560">
        <v>0</v>
      </c>
      <c r="AE43" s="560">
        <v>0</v>
      </c>
      <c r="AF43" s="560">
        <v>0</v>
      </c>
      <c r="AH43" s="560">
        <v>16.420000000000002</v>
      </c>
      <c r="AI43" s="560">
        <v>54.733333333333334</v>
      </c>
      <c r="AJ43" s="560">
        <v>0</v>
      </c>
      <c r="AK43" s="560">
        <v>13.136000000000003</v>
      </c>
      <c r="AO43" s="560">
        <v>0.61</v>
      </c>
      <c r="AP43" s="560">
        <v>0.71</v>
      </c>
      <c r="AQ43" s="560">
        <v>0.08</v>
      </c>
      <c r="AR43" s="560">
        <v>0.49</v>
      </c>
      <c r="AS43" s="560">
        <v>1.37</v>
      </c>
      <c r="AT43" s="560">
        <v>1.42</v>
      </c>
      <c r="AU43" s="560">
        <v>0.32</v>
      </c>
      <c r="AV43" s="560">
        <v>0.49</v>
      </c>
      <c r="AW43" s="560">
        <v>84.29</v>
      </c>
      <c r="AX43" s="560">
        <v>1.4</v>
      </c>
      <c r="AY43" s="1055"/>
      <c r="AZ43" s="560">
        <v>4.09</v>
      </c>
      <c r="BA43" s="560">
        <v>82.89</v>
      </c>
      <c r="BD43" s="560">
        <v>0</v>
      </c>
      <c r="BE43" s="560">
        <v>0</v>
      </c>
      <c r="BF43" s="560">
        <v>0</v>
      </c>
      <c r="BG43" s="560">
        <v>0</v>
      </c>
      <c r="BH43" s="560">
        <v>0</v>
      </c>
      <c r="BI43" s="560">
        <v>0</v>
      </c>
      <c r="BJ43" s="560">
        <v>0</v>
      </c>
      <c r="BK43" s="560">
        <v>0</v>
      </c>
      <c r="BL43" s="560">
        <v>0</v>
      </c>
      <c r="BM43" s="560">
        <v>0</v>
      </c>
    </row>
    <row r="44" spans="1:65" s="560" customFormat="1" ht="15" customHeight="1">
      <c r="A44" s="560" t="s">
        <v>1119</v>
      </c>
      <c r="B44" s="560" t="s">
        <v>970</v>
      </c>
      <c r="C44" s="560">
        <v>18387966</v>
      </c>
      <c r="D44" s="560" t="s">
        <v>95</v>
      </c>
      <c r="E44" s="560" t="s">
        <v>34</v>
      </c>
      <c r="F44" s="560" t="s">
        <v>27</v>
      </c>
      <c r="G44" s="560" t="s">
        <v>27</v>
      </c>
      <c r="H44" s="560" t="s">
        <v>27</v>
      </c>
      <c r="I44" s="560" t="s">
        <v>1802</v>
      </c>
      <c r="J44" s="560" t="s">
        <v>991</v>
      </c>
      <c r="K44" s="560">
        <v>43146</v>
      </c>
      <c r="L44" s="560" t="s">
        <v>1220</v>
      </c>
      <c r="N44" s="560" t="s">
        <v>914</v>
      </c>
      <c r="O44" s="560" t="s">
        <v>96</v>
      </c>
      <c r="P44" s="560" t="s">
        <v>2337</v>
      </c>
      <c r="Q44" s="560" t="s">
        <v>96</v>
      </c>
      <c r="R44" s="560">
        <v>23.8</v>
      </c>
      <c r="S44" s="560">
        <v>4</v>
      </c>
      <c r="T44" s="560">
        <v>0</v>
      </c>
      <c r="U44" s="560">
        <v>4</v>
      </c>
      <c r="V44" s="560">
        <v>0.08</v>
      </c>
      <c r="W44" s="560">
        <v>0.3</v>
      </c>
      <c r="X44" s="1317">
        <v>2</v>
      </c>
      <c r="Y44" s="560">
        <v>2</v>
      </c>
      <c r="Z44" s="560">
        <v>15</v>
      </c>
      <c r="AA44" s="560">
        <v>11.9</v>
      </c>
      <c r="AB44" s="560">
        <v>3.57</v>
      </c>
      <c r="AC44" s="560">
        <v>0.95</v>
      </c>
      <c r="AD44" s="560">
        <v>0</v>
      </c>
      <c r="AE44" s="560">
        <v>2</v>
      </c>
      <c r="AF44" s="560">
        <v>3.5</v>
      </c>
      <c r="AH44" s="560">
        <v>18.420000000000002</v>
      </c>
      <c r="AI44" s="560">
        <v>54.733333333333334</v>
      </c>
      <c r="AJ44" s="560">
        <v>0</v>
      </c>
      <c r="AK44" s="560">
        <v>13.136000000000003</v>
      </c>
      <c r="AO44" s="560">
        <v>0.68</v>
      </c>
      <c r="AP44" s="560">
        <v>0.73</v>
      </c>
      <c r="AQ44" s="560">
        <v>0.09</v>
      </c>
      <c r="AR44" s="560">
        <v>0.55000000000000004</v>
      </c>
      <c r="AS44" s="560">
        <v>1.53</v>
      </c>
      <c r="AT44" s="560">
        <v>1.46</v>
      </c>
      <c r="AU44" s="560">
        <v>0.36</v>
      </c>
      <c r="AV44" s="560">
        <v>0.55000000000000004</v>
      </c>
      <c r="AW44" s="560">
        <v>89.79</v>
      </c>
      <c r="AX44" s="560">
        <v>1.5</v>
      </c>
      <c r="AY44" s="1055"/>
      <c r="AZ44" s="560">
        <v>4.45</v>
      </c>
      <c r="BA44" s="560">
        <v>88.29</v>
      </c>
      <c r="BD44" s="560">
        <v>0</v>
      </c>
      <c r="BE44" s="560">
        <v>0</v>
      </c>
      <c r="BF44" s="560">
        <v>0</v>
      </c>
      <c r="BG44" s="560">
        <v>0</v>
      </c>
      <c r="BH44" s="560">
        <v>0</v>
      </c>
      <c r="BI44" s="560">
        <v>0</v>
      </c>
      <c r="BJ44" s="560">
        <v>0</v>
      </c>
      <c r="BK44" s="560">
        <v>0</v>
      </c>
      <c r="BL44" s="560">
        <v>0</v>
      </c>
      <c r="BM44" s="560">
        <v>0</v>
      </c>
    </row>
    <row r="45" spans="1:65" s="560" customFormat="1" ht="15" customHeight="1">
      <c r="A45" s="560" t="s">
        <v>1119</v>
      </c>
      <c r="B45" s="560" t="s">
        <v>970</v>
      </c>
      <c r="C45" s="560">
        <v>18557223</v>
      </c>
      <c r="D45" s="560" t="s">
        <v>101</v>
      </c>
      <c r="E45" s="560" t="s">
        <v>20</v>
      </c>
      <c r="F45" s="560" t="s">
        <v>59</v>
      </c>
      <c r="G45" s="560" t="s">
        <v>59</v>
      </c>
      <c r="H45" s="560" t="s">
        <v>59</v>
      </c>
      <c r="I45" s="560" t="s">
        <v>1799</v>
      </c>
      <c r="J45" s="560" t="s">
        <v>991</v>
      </c>
      <c r="K45" s="560">
        <v>43267</v>
      </c>
      <c r="L45" s="560" t="s">
        <v>1221</v>
      </c>
      <c r="N45" s="560" t="s">
        <v>914</v>
      </c>
      <c r="O45" s="560" t="s">
        <v>1714</v>
      </c>
      <c r="P45" s="560" t="s">
        <v>1986</v>
      </c>
      <c r="Q45" s="560" t="s">
        <v>25</v>
      </c>
      <c r="R45" s="560">
        <v>25.9</v>
      </c>
      <c r="S45" s="560">
        <v>3</v>
      </c>
      <c r="T45" s="560">
        <v>2</v>
      </c>
      <c r="U45" s="560">
        <v>5</v>
      </c>
      <c r="V45" s="560">
        <v>0.1</v>
      </c>
      <c r="W45" s="560">
        <v>0.3</v>
      </c>
      <c r="X45" s="1317">
        <v>0</v>
      </c>
      <c r="Y45" s="560">
        <v>0</v>
      </c>
      <c r="Z45" s="560">
        <v>15</v>
      </c>
      <c r="AA45" s="560">
        <v>12.95</v>
      </c>
      <c r="AB45" s="560">
        <v>3.89</v>
      </c>
      <c r="AC45" s="560">
        <v>1.3</v>
      </c>
      <c r="AD45" s="560">
        <v>0</v>
      </c>
      <c r="AE45" s="560">
        <v>0</v>
      </c>
      <c r="AF45" s="560">
        <v>0</v>
      </c>
      <c r="AH45" s="560">
        <v>18.14</v>
      </c>
      <c r="AI45" s="560">
        <v>0</v>
      </c>
      <c r="AJ45" s="560">
        <v>0</v>
      </c>
      <c r="AK45" s="560">
        <v>14.512</v>
      </c>
      <c r="AO45" s="560">
        <v>0.67</v>
      </c>
      <c r="AP45" s="560">
        <v>0.18</v>
      </c>
      <c r="AQ45" s="560">
        <v>0.08</v>
      </c>
      <c r="AR45" s="560">
        <v>0.54</v>
      </c>
      <c r="AS45" s="560">
        <v>1.51</v>
      </c>
      <c r="AT45" s="560">
        <v>0.36</v>
      </c>
      <c r="AU45" s="560">
        <v>0.32</v>
      </c>
      <c r="AV45" s="560">
        <v>0.54</v>
      </c>
      <c r="AW45" s="560">
        <v>32.65</v>
      </c>
      <c r="AX45" s="560">
        <v>0.93</v>
      </c>
      <c r="AY45" s="1055"/>
      <c r="AZ45" s="560">
        <v>3.27</v>
      </c>
      <c r="BA45" s="560">
        <v>31.72</v>
      </c>
      <c r="BD45" s="560">
        <v>0</v>
      </c>
      <c r="BE45" s="560">
        <v>0</v>
      </c>
      <c r="BF45" s="560">
        <v>0</v>
      </c>
      <c r="BG45" s="560">
        <v>0</v>
      </c>
      <c r="BH45" s="560">
        <v>0</v>
      </c>
      <c r="BI45" s="560">
        <v>0</v>
      </c>
      <c r="BJ45" s="560">
        <v>0</v>
      </c>
      <c r="BK45" s="560">
        <v>0</v>
      </c>
      <c r="BL45" s="560">
        <v>0</v>
      </c>
      <c r="BM45" s="560">
        <v>0</v>
      </c>
    </row>
    <row r="46" spans="1:65" s="560" customFormat="1" ht="15" customHeight="1">
      <c r="A46" s="560" t="s">
        <v>1119</v>
      </c>
      <c r="B46" s="560" t="s">
        <v>970</v>
      </c>
      <c r="C46" s="560">
        <v>18913037</v>
      </c>
      <c r="D46" s="560" t="s">
        <v>103</v>
      </c>
      <c r="E46" s="560" t="s">
        <v>34</v>
      </c>
      <c r="F46" s="560" t="s">
        <v>1681</v>
      </c>
      <c r="G46" s="560" t="s">
        <v>27</v>
      </c>
      <c r="H46" s="560" t="s">
        <v>27</v>
      </c>
      <c r="I46" s="560" t="s">
        <v>1799</v>
      </c>
      <c r="J46" s="560" t="s">
        <v>991</v>
      </c>
      <c r="K46" s="560">
        <v>43374</v>
      </c>
      <c r="L46" s="560" t="s">
        <v>1222</v>
      </c>
      <c r="N46" s="560" t="s">
        <v>914</v>
      </c>
      <c r="O46" s="560" t="s">
        <v>94</v>
      </c>
      <c r="P46" s="560" t="s">
        <v>63</v>
      </c>
      <c r="Q46" s="560" t="s">
        <v>94</v>
      </c>
      <c r="R46" s="560">
        <v>23.8</v>
      </c>
      <c r="S46" s="560">
        <v>3</v>
      </c>
      <c r="T46" s="560">
        <v>0</v>
      </c>
      <c r="U46" s="560">
        <v>3</v>
      </c>
      <c r="V46" s="560">
        <v>0.06</v>
      </c>
      <c r="W46" s="560">
        <v>0</v>
      </c>
      <c r="X46" s="1317">
        <v>1</v>
      </c>
      <c r="Y46" s="560">
        <v>1</v>
      </c>
      <c r="Z46" s="560">
        <v>15</v>
      </c>
      <c r="AA46" s="560">
        <v>11.9</v>
      </c>
      <c r="AB46" s="560">
        <v>0</v>
      </c>
      <c r="AC46" s="560">
        <v>0.71</v>
      </c>
      <c r="AD46" s="560">
        <v>0</v>
      </c>
      <c r="AE46" s="560">
        <v>1</v>
      </c>
      <c r="AF46" s="560">
        <v>1.75</v>
      </c>
      <c r="AH46" s="560">
        <v>13.61</v>
      </c>
      <c r="AI46" s="560">
        <v>0</v>
      </c>
      <c r="AJ46" s="560">
        <v>0</v>
      </c>
      <c r="AK46" s="560">
        <v>10.088000000000001</v>
      </c>
      <c r="AO46" s="560">
        <v>0.5</v>
      </c>
      <c r="AP46" s="560">
        <v>0.14000000000000001</v>
      </c>
      <c r="AQ46" s="560">
        <v>0.06</v>
      </c>
      <c r="AR46" s="560">
        <v>0.41</v>
      </c>
      <c r="AS46" s="560">
        <v>1.1299999999999999</v>
      </c>
      <c r="AT46" s="560">
        <v>0.27</v>
      </c>
      <c r="AU46" s="560">
        <v>0.24</v>
      </c>
      <c r="AV46" s="560">
        <v>0.41</v>
      </c>
      <c r="AW46" s="560">
        <v>25.45</v>
      </c>
      <c r="AX46" s="560">
        <v>0.7</v>
      </c>
      <c r="AY46" s="1055"/>
      <c r="AZ46" s="560">
        <v>2.46</v>
      </c>
      <c r="BA46" s="560">
        <v>24.75</v>
      </c>
      <c r="BD46" s="560">
        <v>0</v>
      </c>
      <c r="BE46" s="560">
        <v>0</v>
      </c>
      <c r="BF46" s="560">
        <v>0</v>
      </c>
      <c r="BG46" s="560">
        <v>0</v>
      </c>
      <c r="BH46" s="560">
        <v>0</v>
      </c>
      <c r="BI46" s="560">
        <v>0</v>
      </c>
      <c r="BJ46" s="560">
        <v>0</v>
      </c>
      <c r="BK46" s="560">
        <v>0</v>
      </c>
      <c r="BL46" s="560">
        <v>0</v>
      </c>
      <c r="BM46" s="560">
        <v>0</v>
      </c>
    </row>
    <row r="47" spans="1:65" s="560" customFormat="1" ht="15" customHeight="1">
      <c r="A47" s="560" t="s">
        <v>1119</v>
      </c>
      <c r="B47" s="560" t="s">
        <v>970</v>
      </c>
      <c r="C47" s="560">
        <v>19066069</v>
      </c>
      <c r="D47" s="560" t="s">
        <v>106</v>
      </c>
      <c r="E47" s="560" t="s">
        <v>20</v>
      </c>
      <c r="F47" s="560" t="s">
        <v>59</v>
      </c>
      <c r="G47" s="560" t="s">
        <v>59</v>
      </c>
      <c r="H47" s="560" t="s">
        <v>59</v>
      </c>
      <c r="I47" s="560" t="s">
        <v>1801</v>
      </c>
      <c r="J47" s="560" t="s">
        <v>991</v>
      </c>
      <c r="K47" s="560">
        <v>43770</v>
      </c>
      <c r="L47" s="560" t="s">
        <v>1224</v>
      </c>
      <c r="N47" s="560" t="s">
        <v>914</v>
      </c>
      <c r="O47" s="560" t="s">
        <v>1831</v>
      </c>
      <c r="P47" s="560" t="s">
        <v>2334</v>
      </c>
      <c r="Q47" s="560" t="s">
        <v>25</v>
      </c>
      <c r="R47" s="560">
        <v>25.9</v>
      </c>
      <c r="S47" s="560">
        <v>2</v>
      </c>
      <c r="T47" s="560">
        <v>0</v>
      </c>
      <c r="U47" s="560">
        <v>2</v>
      </c>
      <c r="V47" s="560">
        <v>0.04</v>
      </c>
      <c r="W47" s="560">
        <v>0.3</v>
      </c>
      <c r="X47" s="1317">
        <v>0</v>
      </c>
      <c r="Y47" s="560">
        <v>0</v>
      </c>
      <c r="Z47" s="560">
        <v>15</v>
      </c>
      <c r="AA47" s="560">
        <v>12.95</v>
      </c>
      <c r="AB47" s="560">
        <v>3.89</v>
      </c>
      <c r="AC47" s="560">
        <v>0.52</v>
      </c>
      <c r="AD47" s="560">
        <v>0</v>
      </c>
      <c r="AE47" s="560">
        <v>0</v>
      </c>
      <c r="AF47" s="560">
        <v>0</v>
      </c>
      <c r="AH47" s="560">
        <v>17.36</v>
      </c>
      <c r="AI47" s="560">
        <v>0</v>
      </c>
      <c r="AJ47" s="560">
        <v>0</v>
      </c>
      <c r="AK47" s="560">
        <v>13.888</v>
      </c>
      <c r="AL47" s="560">
        <v>40</v>
      </c>
      <c r="AO47" s="560">
        <v>0.64</v>
      </c>
      <c r="AP47" s="560">
        <v>0.17</v>
      </c>
      <c r="AQ47" s="560">
        <v>0.08</v>
      </c>
      <c r="AR47" s="560">
        <v>0.52</v>
      </c>
      <c r="AS47" s="560">
        <v>1.44</v>
      </c>
      <c r="AT47" s="560">
        <v>0.35</v>
      </c>
      <c r="AU47" s="560">
        <v>0.32</v>
      </c>
      <c r="AV47" s="560">
        <v>0.52</v>
      </c>
      <c r="AW47" s="560">
        <v>71.25</v>
      </c>
      <c r="AX47" s="560">
        <v>0.89</v>
      </c>
      <c r="AY47" s="1055"/>
      <c r="AZ47" s="560">
        <v>3.15</v>
      </c>
      <c r="BA47" s="560">
        <v>70.36</v>
      </c>
      <c r="BD47" s="560">
        <v>0</v>
      </c>
      <c r="BE47" s="560">
        <v>0</v>
      </c>
      <c r="BF47" s="560">
        <v>0</v>
      </c>
      <c r="BG47" s="560">
        <v>0</v>
      </c>
      <c r="BH47" s="560">
        <v>0</v>
      </c>
      <c r="BI47" s="560">
        <v>0</v>
      </c>
      <c r="BJ47" s="560">
        <v>0</v>
      </c>
      <c r="BK47" s="560">
        <v>0</v>
      </c>
      <c r="BL47" s="560">
        <v>0</v>
      </c>
      <c r="BM47" s="560">
        <v>0</v>
      </c>
    </row>
    <row r="48" spans="1:65" s="560" customFormat="1" ht="15" customHeight="1">
      <c r="A48" s="560" t="s">
        <v>1119</v>
      </c>
      <c r="B48" s="560" t="s">
        <v>970</v>
      </c>
      <c r="C48" s="560">
        <v>19182227</v>
      </c>
      <c r="D48" s="560" t="s">
        <v>109</v>
      </c>
      <c r="E48" s="560" t="s">
        <v>34</v>
      </c>
      <c r="F48" s="560" t="s">
        <v>27</v>
      </c>
      <c r="G48" s="560" t="s">
        <v>27</v>
      </c>
      <c r="H48" s="560" t="s">
        <v>27</v>
      </c>
      <c r="I48" s="560" t="s">
        <v>1802</v>
      </c>
      <c r="J48" s="560" t="s">
        <v>991</v>
      </c>
      <c r="K48" s="560">
        <v>43171</v>
      </c>
      <c r="L48" s="560" t="s">
        <v>1226</v>
      </c>
      <c r="N48" s="560" t="s">
        <v>914</v>
      </c>
      <c r="O48" s="560" t="s">
        <v>50</v>
      </c>
      <c r="P48" s="560" t="s">
        <v>1983</v>
      </c>
      <c r="Q48" s="560" t="s">
        <v>50</v>
      </c>
      <c r="R48" s="560">
        <v>23.8</v>
      </c>
      <c r="S48" s="560">
        <v>3</v>
      </c>
      <c r="T48" s="560">
        <v>0</v>
      </c>
      <c r="U48" s="560">
        <v>3</v>
      </c>
      <c r="V48" s="560">
        <v>0.06</v>
      </c>
      <c r="W48" s="560">
        <v>0.3</v>
      </c>
      <c r="X48" s="1317">
        <v>1</v>
      </c>
      <c r="Y48" s="560">
        <v>1</v>
      </c>
      <c r="Z48" s="560">
        <v>15</v>
      </c>
      <c r="AA48" s="560">
        <v>11.9</v>
      </c>
      <c r="AB48" s="560">
        <v>3.57</v>
      </c>
      <c r="AC48" s="560">
        <v>0.71</v>
      </c>
      <c r="AD48" s="560">
        <v>0</v>
      </c>
      <c r="AE48" s="560">
        <v>1</v>
      </c>
      <c r="AF48" s="560">
        <v>1.75</v>
      </c>
      <c r="AH48" s="560">
        <v>17.18</v>
      </c>
      <c r="AI48" s="560">
        <v>0</v>
      </c>
      <c r="AJ48" s="560">
        <v>0</v>
      </c>
      <c r="AK48" s="560">
        <v>12.944000000000001</v>
      </c>
      <c r="AO48" s="560">
        <v>0.63</v>
      </c>
      <c r="AP48" s="560">
        <v>0.17</v>
      </c>
      <c r="AQ48" s="560">
        <v>0.08</v>
      </c>
      <c r="AR48" s="560">
        <v>0.52</v>
      </c>
      <c r="AS48" s="560">
        <v>1.42</v>
      </c>
      <c r="AT48" s="560">
        <v>0.34</v>
      </c>
      <c r="AU48" s="560">
        <v>0.32</v>
      </c>
      <c r="AV48" s="560">
        <v>0.52</v>
      </c>
      <c r="AW48" s="560">
        <v>31.87</v>
      </c>
      <c r="AX48" s="560">
        <v>0.88</v>
      </c>
      <c r="AY48" s="1055"/>
      <c r="AZ48" s="560">
        <v>3.12</v>
      </c>
      <c r="BA48" s="560">
        <v>30.99</v>
      </c>
      <c r="BD48" s="560">
        <v>0</v>
      </c>
      <c r="BE48" s="560">
        <v>0</v>
      </c>
      <c r="BF48" s="560">
        <v>0</v>
      </c>
      <c r="BG48" s="560">
        <v>0</v>
      </c>
      <c r="BH48" s="560">
        <v>0</v>
      </c>
      <c r="BI48" s="560">
        <v>0</v>
      </c>
      <c r="BJ48" s="560">
        <v>0</v>
      </c>
      <c r="BK48" s="560">
        <v>0</v>
      </c>
      <c r="BL48" s="560">
        <v>0</v>
      </c>
      <c r="BM48" s="560">
        <v>0</v>
      </c>
    </row>
    <row r="49" spans="1:65" s="560" customFormat="1" ht="15" customHeight="1">
      <c r="A49" s="560" t="s">
        <v>1119</v>
      </c>
      <c r="B49" s="560" t="s">
        <v>970</v>
      </c>
      <c r="C49" s="560">
        <v>19461353</v>
      </c>
      <c r="D49" s="560" t="s">
        <v>111</v>
      </c>
      <c r="E49" s="560" t="s">
        <v>20</v>
      </c>
      <c r="F49" s="560" t="s">
        <v>27</v>
      </c>
      <c r="G49" s="560" t="s">
        <v>27</v>
      </c>
      <c r="H49" s="560" t="s">
        <v>27</v>
      </c>
      <c r="I49" s="560" t="s">
        <v>2138</v>
      </c>
      <c r="J49" s="560" t="s">
        <v>991</v>
      </c>
      <c r="K49" s="560">
        <v>43632</v>
      </c>
      <c r="L49" s="560" t="s">
        <v>1228</v>
      </c>
      <c r="N49" s="560" t="s">
        <v>914</v>
      </c>
      <c r="O49" s="560" t="s">
        <v>70</v>
      </c>
      <c r="P49" s="560" t="s">
        <v>1981</v>
      </c>
      <c r="Q49" s="560" t="s">
        <v>70</v>
      </c>
      <c r="R49" s="560">
        <v>23.8</v>
      </c>
      <c r="S49" s="560">
        <v>2</v>
      </c>
      <c r="T49" s="560">
        <v>0</v>
      </c>
      <c r="U49" s="560">
        <v>2</v>
      </c>
      <c r="V49" s="560">
        <v>0.04</v>
      </c>
      <c r="W49" s="560">
        <v>0.3</v>
      </c>
      <c r="X49" s="1317">
        <v>2</v>
      </c>
      <c r="Y49" s="560">
        <v>2</v>
      </c>
      <c r="Z49" s="560">
        <v>15</v>
      </c>
      <c r="AA49" s="560">
        <v>11.9</v>
      </c>
      <c r="AB49" s="560">
        <v>3.57</v>
      </c>
      <c r="AC49" s="560">
        <v>0.48</v>
      </c>
      <c r="AD49" s="560">
        <v>0</v>
      </c>
      <c r="AE49" s="560">
        <v>2</v>
      </c>
      <c r="AF49" s="560">
        <v>3.5</v>
      </c>
      <c r="AH49" s="560">
        <v>17.950000000000003</v>
      </c>
      <c r="AI49" s="560">
        <v>0</v>
      </c>
      <c r="AJ49" s="560">
        <v>0</v>
      </c>
      <c r="AK49" s="560">
        <v>12.760000000000003</v>
      </c>
      <c r="AO49" s="560">
        <v>0.66</v>
      </c>
      <c r="AP49" s="560">
        <v>0.18</v>
      </c>
      <c r="AQ49" s="560">
        <v>0.08</v>
      </c>
      <c r="AR49" s="560">
        <v>0.54</v>
      </c>
      <c r="AS49" s="560">
        <v>1.49</v>
      </c>
      <c r="AT49" s="560">
        <v>0.36</v>
      </c>
      <c r="AU49" s="560">
        <v>0.32</v>
      </c>
      <c r="AV49" s="560">
        <v>0.54</v>
      </c>
      <c r="AW49" s="560">
        <v>34.21</v>
      </c>
      <c r="AX49" s="560">
        <v>0.92</v>
      </c>
      <c r="AY49" s="1055"/>
      <c r="AZ49" s="560">
        <v>3.25</v>
      </c>
      <c r="BA49" s="560">
        <v>33.29</v>
      </c>
      <c r="BD49" s="560">
        <v>0</v>
      </c>
      <c r="BE49" s="560">
        <v>0</v>
      </c>
      <c r="BF49" s="560">
        <v>0</v>
      </c>
      <c r="BG49" s="560">
        <v>0</v>
      </c>
      <c r="BH49" s="560">
        <v>0</v>
      </c>
      <c r="BI49" s="560">
        <v>0</v>
      </c>
      <c r="BJ49" s="560">
        <v>0</v>
      </c>
      <c r="BK49" s="560">
        <v>0</v>
      </c>
      <c r="BL49" s="560">
        <v>0</v>
      </c>
      <c r="BM49" s="560">
        <v>0</v>
      </c>
    </row>
    <row r="50" spans="1:65" s="560" customFormat="1" ht="15" customHeight="1">
      <c r="A50" s="560" t="s">
        <v>1119</v>
      </c>
      <c r="B50" s="560" t="s">
        <v>970</v>
      </c>
      <c r="C50" s="560">
        <v>19723586</v>
      </c>
      <c r="D50" s="560" t="s">
        <v>113</v>
      </c>
      <c r="E50" s="560" t="s">
        <v>34</v>
      </c>
      <c r="F50" s="560" t="s">
        <v>27</v>
      </c>
      <c r="G50" s="560" t="s">
        <v>27</v>
      </c>
      <c r="H50" s="560" t="s">
        <v>27</v>
      </c>
      <c r="I50" s="560" t="s">
        <v>1808</v>
      </c>
      <c r="J50" s="560" t="s">
        <v>991</v>
      </c>
      <c r="K50" s="560">
        <v>42310</v>
      </c>
      <c r="L50" s="560" t="s">
        <v>1229</v>
      </c>
      <c r="N50" s="560" t="s">
        <v>914</v>
      </c>
      <c r="O50" s="560" t="s">
        <v>50</v>
      </c>
      <c r="P50" s="560" t="s">
        <v>2329</v>
      </c>
      <c r="Q50" s="560" t="s">
        <v>50</v>
      </c>
      <c r="R50" s="560">
        <v>23.8</v>
      </c>
      <c r="S50" s="560">
        <v>6</v>
      </c>
      <c r="T50" s="560">
        <v>0</v>
      </c>
      <c r="U50" s="560">
        <v>6</v>
      </c>
      <c r="V50" s="560">
        <v>0.12</v>
      </c>
      <c r="W50" s="560">
        <v>0.3</v>
      </c>
      <c r="X50" s="1317">
        <v>1</v>
      </c>
      <c r="Y50" s="560">
        <v>1</v>
      </c>
      <c r="Z50" s="560">
        <v>15</v>
      </c>
      <c r="AA50" s="560">
        <v>11.9</v>
      </c>
      <c r="AB50" s="560">
        <v>3.57</v>
      </c>
      <c r="AC50" s="560">
        <v>1.43</v>
      </c>
      <c r="AD50" s="560">
        <v>0</v>
      </c>
      <c r="AE50" s="560">
        <v>1</v>
      </c>
      <c r="AF50" s="560">
        <v>1.75</v>
      </c>
      <c r="AH50" s="560">
        <v>17.900000000000002</v>
      </c>
      <c r="AI50" s="560">
        <v>0</v>
      </c>
      <c r="AJ50" s="560">
        <v>0</v>
      </c>
      <c r="AK50" s="560">
        <v>13.520000000000003</v>
      </c>
      <c r="AO50" s="560">
        <v>0.66</v>
      </c>
      <c r="AP50" s="560">
        <v>0.18</v>
      </c>
      <c r="AQ50" s="560">
        <v>0.08</v>
      </c>
      <c r="AR50" s="560">
        <v>0.54</v>
      </c>
      <c r="AS50" s="560">
        <v>1.49</v>
      </c>
      <c r="AT50" s="560">
        <v>0.36</v>
      </c>
      <c r="AU50" s="560">
        <v>0.32</v>
      </c>
      <c r="AV50" s="560">
        <v>0.54</v>
      </c>
      <c r="AW50" s="560">
        <v>33.17</v>
      </c>
      <c r="AX50" s="560">
        <v>0.92</v>
      </c>
      <c r="AY50" s="1055"/>
      <c r="AZ50" s="560">
        <v>3.25</v>
      </c>
      <c r="BA50" s="560">
        <v>32.25</v>
      </c>
      <c r="BD50" s="560">
        <v>0</v>
      </c>
      <c r="BE50" s="560">
        <v>0</v>
      </c>
      <c r="BF50" s="560">
        <v>0</v>
      </c>
      <c r="BG50" s="560">
        <v>0</v>
      </c>
      <c r="BH50" s="560">
        <v>0</v>
      </c>
      <c r="BI50" s="560">
        <v>0</v>
      </c>
      <c r="BJ50" s="560">
        <v>0</v>
      </c>
      <c r="BK50" s="560">
        <v>0</v>
      </c>
      <c r="BL50" s="560">
        <v>0</v>
      </c>
      <c r="BM50" s="560">
        <v>0</v>
      </c>
    </row>
    <row r="51" spans="1:65" s="560" customFormat="1" ht="15" customHeight="1">
      <c r="A51" s="560" t="s">
        <v>1119</v>
      </c>
      <c r="B51" s="560" t="s">
        <v>970</v>
      </c>
      <c r="C51" s="560">
        <v>19824986</v>
      </c>
      <c r="D51" s="560" t="s">
        <v>114</v>
      </c>
      <c r="E51" s="560" t="s">
        <v>34</v>
      </c>
      <c r="F51" s="560" t="s">
        <v>27</v>
      </c>
      <c r="G51" s="560" t="s">
        <v>27</v>
      </c>
      <c r="H51" s="560" t="s">
        <v>27</v>
      </c>
      <c r="I51" s="560" t="s">
        <v>1808</v>
      </c>
      <c r="J51" s="560" t="s">
        <v>991</v>
      </c>
      <c r="K51" s="560">
        <v>43143</v>
      </c>
      <c r="L51" s="560" t="s">
        <v>1230</v>
      </c>
      <c r="N51" s="560" t="s">
        <v>914</v>
      </c>
      <c r="O51" s="560" t="s">
        <v>115</v>
      </c>
      <c r="P51" s="560" t="s">
        <v>477</v>
      </c>
      <c r="Q51" s="560" t="s">
        <v>115</v>
      </c>
      <c r="R51" s="560">
        <v>23.8</v>
      </c>
      <c r="S51" s="560">
        <v>4</v>
      </c>
      <c r="T51" s="560">
        <v>0</v>
      </c>
      <c r="U51" s="560">
        <v>4</v>
      </c>
      <c r="V51" s="560">
        <v>0.08</v>
      </c>
      <c r="W51" s="560">
        <v>0</v>
      </c>
      <c r="X51" s="1317">
        <v>1</v>
      </c>
      <c r="Y51" s="560">
        <v>1</v>
      </c>
      <c r="Z51" s="560">
        <v>15</v>
      </c>
      <c r="AA51" s="560">
        <v>11.9</v>
      </c>
      <c r="AB51" s="560">
        <v>0</v>
      </c>
      <c r="AC51" s="560">
        <v>0.95</v>
      </c>
      <c r="AD51" s="560">
        <v>0</v>
      </c>
      <c r="AE51" s="560">
        <v>1</v>
      </c>
      <c r="AF51" s="560">
        <v>1.75</v>
      </c>
      <c r="AH51" s="560">
        <v>13.85</v>
      </c>
      <c r="AI51" s="560">
        <v>42.833333333333336</v>
      </c>
      <c r="AJ51" s="560">
        <v>0</v>
      </c>
      <c r="AK51" s="560">
        <v>10.280000000000001</v>
      </c>
      <c r="AO51" s="560">
        <v>0.51</v>
      </c>
      <c r="AP51" s="560">
        <v>0.56999999999999995</v>
      </c>
      <c r="AQ51" s="560">
        <v>0.06</v>
      </c>
      <c r="AR51" s="560">
        <v>0.42</v>
      </c>
      <c r="AS51" s="560">
        <v>1.1499999999999999</v>
      </c>
      <c r="AT51" s="560">
        <v>1.1299999999999999</v>
      </c>
      <c r="AU51" s="560">
        <v>0.24</v>
      </c>
      <c r="AV51" s="560">
        <v>0.42</v>
      </c>
      <c r="AW51" s="560">
        <v>68.709999999999994</v>
      </c>
      <c r="AX51" s="560">
        <v>1.1399999999999999</v>
      </c>
      <c r="AY51" s="1055"/>
      <c r="AZ51" s="560">
        <v>3.36</v>
      </c>
      <c r="BA51" s="560">
        <v>67.569999999999993</v>
      </c>
      <c r="BD51" s="560">
        <v>0</v>
      </c>
      <c r="BE51" s="560">
        <v>0</v>
      </c>
      <c r="BF51" s="560">
        <v>0</v>
      </c>
      <c r="BG51" s="560">
        <v>0</v>
      </c>
      <c r="BH51" s="560">
        <v>0</v>
      </c>
      <c r="BI51" s="560">
        <v>0</v>
      </c>
      <c r="BJ51" s="560">
        <v>0</v>
      </c>
      <c r="BK51" s="560">
        <v>0</v>
      </c>
      <c r="BL51" s="560">
        <v>0</v>
      </c>
      <c r="BM51" s="560">
        <v>0</v>
      </c>
    </row>
    <row r="52" spans="1:65" s="560" customFormat="1" ht="15" customHeight="1">
      <c r="A52" s="560" t="s">
        <v>1119</v>
      </c>
      <c r="B52" s="560" t="s">
        <v>970</v>
      </c>
      <c r="C52" s="560">
        <v>19885041</v>
      </c>
      <c r="D52" s="560" t="s">
        <v>116</v>
      </c>
      <c r="E52" s="560" t="s">
        <v>20</v>
      </c>
      <c r="F52" s="560" t="s">
        <v>117</v>
      </c>
      <c r="G52" s="560" t="s">
        <v>27</v>
      </c>
      <c r="H52" s="560" t="s">
        <v>27</v>
      </c>
      <c r="I52" s="560" t="s">
        <v>1808</v>
      </c>
      <c r="J52" s="560" t="s">
        <v>991</v>
      </c>
      <c r="K52" s="560">
        <v>43543</v>
      </c>
      <c r="L52" s="560" t="s">
        <v>1231</v>
      </c>
      <c r="N52" s="560" t="s">
        <v>914</v>
      </c>
      <c r="O52" s="560" t="s">
        <v>1714</v>
      </c>
      <c r="P52" s="560" t="s">
        <v>2346</v>
      </c>
      <c r="Q52" s="560" t="s">
        <v>25</v>
      </c>
      <c r="R52" s="560">
        <v>23.8</v>
      </c>
      <c r="S52" s="560">
        <v>2</v>
      </c>
      <c r="T52" s="560">
        <v>0</v>
      </c>
      <c r="U52" s="560">
        <v>2</v>
      </c>
      <c r="V52" s="560">
        <v>0.04</v>
      </c>
      <c r="W52" s="560">
        <v>0.2</v>
      </c>
      <c r="X52" s="1317">
        <v>0</v>
      </c>
      <c r="Y52" s="560">
        <v>0</v>
      </c>
      <c r="Z52" s="560">
        <v>15</v>
      </c>
      <c r="AA52" s="560">
        <v>11.9</v>
      </c>
      <c r="AB52" s="560">
        <v>2.38</v>
      </c>
      <c r="AC52" s="560">
        <v>0.48</v>
      </c>
      <c r="AD52" s="560">
        <v>0</v>
      </c>
      <c r="AE52" s="560">
        <v>0</v>
      </c>
      <c r="AF52" s="560">
        <v>0</v>
      </c>
      <c r="AH52" s="560">
        <v>14.760000000000002</v>
      </c>
      <c r="AI52" s="560">
        <v>0</v>
      </c>
      <c r="AJ52" s="560">
        <v>0</v>
      </c>
      <c r="AK52" s="560">
        <v>11.808000000000002</v>
      </c>
      <c r="AO52" s="560">
        <v>0.54</v>
      </c>
      <c r="AP52" s="560">
        <v>0.15</v>
      </c>
      <c r="AQ52" s="560">
        <v>7.0000000000000007E-2</v>
      </c>
      <c r="AR52" s="560">
        <v>0.44</v>
      </c>
      <c r="AS52" s="560">
        <v>1.22</v>
      </c>
      <c r="AT52" s="560">
        <v>0.3</v>
      </c>
      <c r="AU52" s="560">
        <v>0.28000000000000003</v>
      </c>
      <c r="AV52" s="560">
        <v>0.44</v>
      </c>
      <c r="AW52" s="560">
        <v>26.57</v>
      </c>
      <c r="AX52" s="560">
        <v>0.76</v>
      </c>
      <c r="AY52" s="1055"/>
      <c r="AZ52" s="560">
        <v>2.68</v>
      </c>
      <c r="BA52" s="560">
        <v>25.81</v>
      </c>
      <c r="BD52" s="560">
        <v>0</v>
      </c>
      <c r="BE52" s="560">
        <v>0</v>
      </c>
      <c r="BF52" s="560">
        <v>0</v>
      </c>
      <c r="BG52" s="560">
        <v>0</v>
      </c>
      <c r="BH52" s="560">
        <v>0</v>
      </c>
      <c r="BI52" s="560">
        <v>0</v>
      </c>
      <c r="BJ52" s="560">
        <v>0</v>
      </c>
      <c r="BK52" s="560">
        <v>0</v>
      </c>
      <c r="BL52" s="560">
        <v>0</v>
      </c>
      <c r="BM52" s="560">
        <v>0</v>
      </c>
    </row>
    <row r="53" spans="1:65" s="560" customFormat="1" ht="15" customHeight="1">
      <c r="A53" s="560" t="s">
        <v>1119</v>
      </c>
      <c r="B53" s="560" t="s">
        <v>970</v>
      </c>
      <c r="C53" s="560">
        <v>20128440</v>
      </c>
      <c r="D53" s="560" t="s">
        <v>120</v>
      </c>
      <c r="E53" s="560" t="s">
        <v>20</v>
      </c>
      <c r="F53" s="560" t="s">
        <v>973</v>
      </c>
      <c r="G53" s="560" t="s">
        <v>44</v>
      </c>
      <c r="H53" s="560" t="s">
        <v>27</v>
      </c>
      <c r="I53" s="560" t="s">
        <v>121</v>
      </c>
      <c r="J53" s="560" t="s">
        <v>991</v>
      </c>
      <c r="K53" s="560">
        <v>43206</v>
      </c>
      <c r="L53" s="560" t="s">
        <v>1233</v>
      </c>
      <c r="N53" s="560" t="s">
        <v>914</v>
      </c>
      <c r="O53" s="560" t="s">
        <v>1714</v>
      </c>
      <c r="P53" s="560" t="s">
        <v>2347</v>
      </c>
      <c r="Q53" s="560" t="s">
        <v>25</v>
      </c>
      <c r="R53" s="560">
        <v>11.76</v>
      </c>
      <c r="S53" s="560">
        <v>3</v>
      </c>
      <c r="T53" s="560">
        <v>1</v>
      </c>
      <c r="U53" s="560">
        <v>4</v>
      </c>
      <c r="V53" s="560">
        <v>0.08</v>
      </c>
      <c r="W53" s="560">
        <v>0.2</v>
      </c>
      <c r="X53" s="1317">
        <v>0</v>
      </c>
      <c r="Y53" s="560">
        <v>0</v>
      </c>
      <c r="Z53" s="560">
        <v>15</v>
      </c>
      <c r="AA53" s="560">
        <v>5.88</v>
      </c>
      <c r="AB53" s="560">
        <v>1.18</v>
      </c>
      <c r="AC53" s="560">
        <v>0.47</v>
      </c>
      <c r="AD53" s="560">
        <v>12.040000000000001</v>
      </c>
      <c r="AE53" s="560">
        <v>0</v>
      </c>
      <c r="AF53" s="560">
        <v>0</v>
      </c>
      <c r="AH53" s="560">
        <v>19.57</v>
      </c>
      <c r="AI53" s="560">
        <v>0</v>
      </c>
      <c r="AJ53" s="560">
        <v>0</v>
      </c>
      <c r="AK53" s="560">
        <v>11.5</v>
      </c>
      <c r="AO53" s="560">
        <v>0.72</v>
      </c>
      <c r="AP53" s="560">
        <v>0.2</v>
      </c>
      <c r="AQ53" s="560">
        <v>0.09</v>
      </c>
      <c r="AR53" s="560">
        <v>0.59</v>
      </c>
      <c r="AS53" s="560">
        <v>1.62</v>
      </c>
      <c r="AT53" s="560">
        <v>0.39</v>
      </c>
      <c r="AU53" s="560">
        <v>0.36</v>
      </c>
      <c r="AV53" s="560">
        <v>0.59</v>
      </c>
      <c r="AW53" s="560">
        <v>31.07</v>
      </c>
      <c r="AX53" s="560">
        <v>1.01</v>
      </c>
      <c r="AY53" s="1055"/>
      <c r="AZ53" s="560">
        <v>3.55</v>
      </c>
      <c r="BA53" s="560">
        <v>30.06</v>
      </c>
      <c r="BD53" s="560">
        <v>0</v>
      </c>
      <c r="BE53" s="560">
        <v>0</v>
      </c>
      <c r="BF53" s="560">
        <v>0</v>
      </c>
      <c r="BG53" s="560">
        <v>0</v>
      </c>
      <c r="BH53" s="560">
        <v>0</v>
      </c>
      <c r="BI53" s="560">
        <v>0</v>
      </c>
      <c r="BJ53" s="560">
        <v>0</v>
      </c>
      <c r="BK53" s="560">
        <v>0</v>
      </c>
      <c r="BL53" s="560">
        <v>0</v>
      </c>
      <c r="BM53" s="560">
        <v>0</v>
      </c>
    </row>
    <row r="54" spans="1:65" s="560" customFormat="1" ht="15" customHeight="1">
      <c r="A54" s="560" t="s">
        <v>1119</v>
      </c>
      <c r="B54" s="560" t="s">
        <v>970</v>
      </c>
      <c r="C54" s="560">
        <v>20258016</v>
      </c>
      <c r="D54" s="560" t="s">
        <v>122</v>
      </c>
      <c r="E54" s="560" t="s">
        <v>34</v>
      </c>
      <c r="F54" s="560" t="s">
        <v>27</v>
      </c>
      <c r="G54" s="560" t="s">
        <v>27</v>
      </c>
      <c r="H54" s="560" t="s">
        <v>27</v>
      </c>
      <c r="I54" s="560" t="s">
        <v>2292</v>
      </c>
      <c r="J54" s="560" t="s">
        <v>991</v>
      </c>
      <c r="K54" s="560">
        <v>43405</v>
      </c>
      <c r="L54" s="560" t="s">
        <v>1234</v>
      </c>
      <c r="N54" s="560" t="s">
        <v>914</v>
      </c>
      <c r="O54" s="560" t="s">
        <v>123</v>
      </c>
      <c r="P54" s="560" t="s">
        <v>2332</v>
      </c>
      <c r="Q54" s="560" t="s">
        <v>123</v>
      </c>
      <c r="R54" s="560">
        <v>23.8</v>
      </c>
      <c r="S54" s="560">
        <v>3</v>
      </c>
      <c r="T54" s="560">
        <v>0</v>
      </c>
      <c r="U54" s="560">
        <v>3</v>
      </c>
      <c r="V54" s="560">
        <v>0.06</v>
      </c>
      <c r="W54" s="560">
        <v>0.3</v>
      </c>
      <c r="X54" s="1317">
        <v>0</v>
      </c>
      <c r="Y54" s="560">
        <v>0</v>
      </c>
      <c r="Z54" s="560">
        <v>15</v>
      </c>
      <c r="AA54" s="560">
        <v>11.9</v>
      </c>
      <c r="AB54" s="560">
        <v>3.57</v>
      </c>
      <c r="AC54" s="560">
        <v>0.71</v>
      </c>
      <c r="AD54" s="560">
        <v>0</v>
      </c>
      <c r="AE54" s="560">
        <v>0</v>
      </c>
      <c r="AF54" s="560">
        <v>0</v>
      </c>
      <c r="AH54" s="560">
        <v>16.18</v>
      </c>
      <c r="AI54" s="560">
        <v>0</v>
      </c>
      <c r="AJ54" s="560">
        <v>0</v>
      </c>
      <c r="AK54" s="560">
        <v>12.944000000000001</v>
      </c>
      <c r="AO54" s="560">
        <v>0.6</v>
      </c>
      <c r="AP54" s="560">
        <v>0.16</v>
      </c>
      <c r="AQ54" s="560">
        <v>7.0000000000000007E-2</v>
      </c>
      <c r="AR54" s="560">
        <v>0.49</v>
      </c>
      <c r="AS54" s="560">
        <v>1.35</v>
      </c>
      <c r="AT54" s="560">
        <v>0.32</v>
      </c>
      <c r="AU54" s="560">
        <v>0.28000000000000003</v>
      </c>
      <c r="AV54" s="560">
        <v>0.49</v>
      </c>
      <c r="AW54" s="560">
        <v>29.12</v>
      </c>
      <c r="AX54" s="560">
        <v>0.83</v>
      </c>
      <c r="AY54" s="1055"/>
      <c r="AZ54" s="560">
        <v>2.93</v>
      </c>
      <c r="BA54" s="560">
        <v>28.29</v>
      </c>
      <c r="BD54" s="560">
        <v>0</v>
      </c>
      <c r="BE54" s="560">
        <v>0</v>
      </c>
      <c r="BF54" s="560">
        <v>0</v>
      </c>
      <c r="BG54" s="560">
        <v>0</v>
      </c>
      <c r="BH54" s="560">
        <v>0</v>
      </c>
      <c r="BI54" s="560">
        <v>0</v>
      </c>
      <c r="BJ54" s="560">
        <v>0</v>
      </c>
      <c r="BK54" s="560">
        <v>0</v>
      </c>
      <c r="BL54" s="560">
        <v>0</v>
      </c>
      <c r="BM54" s="560">
        <v>0</v>
      </c>
    </row>
    <row r="55" spans="1:65" s="560" customFormat="1" ht="15" customHeight="1">
      <c r="A55" s="560" t="s">
        <v>1119</v>
      </c>
      <c r="B55" s="560" t="s">
        <v>970</v>
      </c>
      <c r="C55" s="560">
        <v>20746298</v>
      </c>
      <c r="D55" s="560" t="s">
        <v>127</v>
      </c>
      <c r="E55" s="560" t="s">
        <v>34</v>
      </c>
      <c r="F55" s="560" t="s">
        <v>27</v>
      </c>
      <c r="G55" s="560" t="s">
        <v>27</v>
      </c>
      <c r="H55" s="560" t="s">
        <v>27</v>
      </c>
      <c r="I55" s="560" t="s">
        <v>1799</v>
      </c>
      <c r="J55" s="560" t="s">
        <v>991</v>
      </c>
      <c r="K55" s="560">
        <v>42430</v>
      </c>
      <c r="L55" s="560" t="s">
        <v>1237</v>
      </c>
      <c r="N55" s="560" t="s">
        <v>914</v>
      </c>
      <c r="O55" s="560" t="s">
        <v>128</v>
      </c>
      <c r="P55" s="560" t="s">
        <v>477</v>
      </c>
      <c r="Q55" s="560" t="s">
        <v>128</v>
      </c>
      <c r="R55" s="560">
        <v>23.8</v>
      </c>
      <c r="S55" s="560">
        <v>5</v>
      </c>
      <c r="T55" s="560">
        <v>0</v>
      </c>
      <c r="U55" s="560">
        <v>5</v>
      </c>
      <c r="V55" s="560">
        <v>0.1</v>
      </c>
      <c r="W55" s="560">
        <v>0.3</v>
      </c>
      <c r="X55" s="1317">
        <v>0</v>
      </c>
      <c r="Y55" s="560">
        <v>0</v>
      </c>
      <c r="Z55" s="560">
        <v>15</v>
      </c>
      <c r="AA55" s="560">
        <v>11.9</v>
      </c>
      <c r="AB55" s="560">
        <v>3.57</v>
      </c>
      <c r="AC55" s="560">
        <v>1.19</v>
      </c>
      <c r="AD55" s="560">
        <v>0</v>
      </c>
      <c r="AE55" s="560">
        <v>0</v>
      </c>
      <c r="AF55" s="560">
        <v>0</v>
      </c>
      <c r="AH55" s="560">
        <v>16.66</v>
      </c>
      <c r="AI55" s="560">
        <v>0</v>
      </c>
      <c r="AJ55" s="560">
        <v>0</v>
      </c>
      <c r="AK55" s="560">
        <v>13.328000000000001</v>
      </c>
      <c r="AO55" s="560">
        <v>0.62</v>
      </c>
      <c r="AP55" s="560">
        <v>0.17</v>
      </c>
      <c r="AQ55" s="560">
        <v>0.08</v>
      </c>
      <c r="AR55" s="560">
        <v>0.5</v>
      </c>
      <c r="AS55" s="560">
        <v>1.4</v>
      </c>
      <c r="AT55" s="560">
        <v>0.33</v>
      </c>
      <c r="AU55" s="560">
        <v>0.32</v>
      </c>
      <c r="AV55" s="560">
        <v>0.5</v>
      </c>
      <c r="AW55" s="560">
        <v>29.99</v>
      </c>
      <c r="AX55" s="560">
        <v>0.87</v>
      </c>
      <c r="AY55" s="1055"/>
      <c r="AZ55" s="560">
        <v>3.05</v>
      </c>
      <c r="BA55" s="560">
        <v>29.12</v>
      </c>
      <c r="BD55" s="560">
        <v>0</v>
      </c>
      <c r="BE55" s="560">
        <v>0</v>
      </c>
      <c r="BF55" s="560">
        <v>0</v>
      </c>
      <c r="BG55" s="560">
        <v>0</v>
      </c>
      <c r="BH55" s="560">
        <v>0</v>
      </c>
      <c r="BI55" s="560">
        <v>0</v>
      </c>
      <c r="BJ55" s="560">
        <v>0</v>
      </c>
      <c r="BK55" s="560">
        <v>0</v>
      </c>
      <c r="BL55" s="560">
        <v>0</v>
      </c>
      <c r="BM55" s="560">
        <v>0</v>
      </c>
    </row>
    <row r="56" spans="1:65" s="560" customFormat="1" ht="15" customHeight="1">
      <c r="A56" s="560" t="s">
        <v>1119</v>
      </c>
      <c r="B56" s="560" t="s">
        <v>970</v>
      </c>
      <c r="C56" s="560">
        <v>20793634</v>
      </c>
      <c r="D56" s="560" t="s">
        <v>129</v>
      </c>
      <c r="E56" s="560" t="s">
        <v>34</v>
      </c>
      <c r="F56" s="560" t="s">
        <v>27</v>
      </c>
      <c r="G56" s="560" t="s">
        <v>27</v>
      </c>
      <c r="H56" s="560" t="s">
        <v>27</v>
      </c>
      <c r="I56" s="560" t="s">
        <v>1808</v>
      </c>
      <c r="J56" s="560" t="s">
        <v>991</v>
      </c>
      <c r="K56" s="560">
        <v>43252</v>
      </c>
      <c r="L56" s="560" t="s">
        <v>1238</v>
      </c>
      <c r="N56" s="560" t="s">
        <v>914</v>
      </c>
      <c r="O56" s="560" t="s">
        <v>94</v>
      </c>
      <c r="P56" s="560" t="s">
        <v>477</v>
      </c>
      <c r="Q56" s="560" t="s">
        <v>94</v>
      </c>
      <c r="R56" s="560">
        <v>23.8</v>
      </c>
      <c r="S56" s="560">
        <v>3</v>
      </c>
      <c r="T56" s="560">
        <v>0</v>
      </c>
      <c r="U56" s="560">
        <v>3</v>
      </c>
      <c r="V56" s="560">
        <v>0.06</v>
      </c>
      <c r="W56" s="560">
        <v>0.3</v>
      </c>
      <c r="X56" s="1317">
        <v>1</v>
      </c>
      <c r="Y56" s="560">
        <v>1</v>
      </c>
      <c r="Z56" s="560">
        <v>15</v>
      </c>
      <c r="AA56" s="560">
        <v>11.9</v>
      </c>
      <c r="AB56" s="560">
        <v>3.57</v>
      </c>
      <c r="AC56" s="560">
        <v>0.71</v>
      </c>
      <c r="AD56" s="560">
        <v>0</v>
      </c>
      <c r="AE56" s="560">
        <v>1</v>
      </c>
      <c r="AF56" s="560">
        <v>1.75</v>
      </c>
      <c r="AH56" s="560">
        <v>17.18</v>
      </c>
      <c r="AI56" s="560">
        <v>0</v>
      </c>
      <c r="AJ56" s="560">
        <v>0</v>
      </c>
      <c r="AK56" s="560">
        <v>12.944000000000001</v>
      </c>
      <c r="AO56" s="560">
        <v>0.63</v>
      </c>
      <c r="AP56" s="560">
        <v>0.17</v>
      </c>
      <c r="AQ56" s="560">
        <v>0.08</v>
      </c>
      <c r="AR56" s="560">
        <v>0.52</v>
      </c>
      <c r="AS56" s="560">
        <v>1.42</v>
      </c>
      <c r="AT56" s="560">
        <v>0.34</v>
      </c>
      <c r="AU56" s="560">
        <v>0.32</v>
      </c>
      <c r="AV56" s="560">
        <v>0.52</v>
      </c>
      <c r="AW56" s="560">
        <v>31.87</v>
      </c>
      <c r="AX56" s="560">
        <v>0.88</v>
      </c>
      <c r="AY56" s="1055"/>
      <c r="AZ56" s="560">
        <v>3.12</v>
      </c>
      <c r="BA56" s="560">
        <v>30.99</v>
      </c>
      <c r="BD56" s="560">
        <v>0</v>
      </c>
      <c r="BE56" s="560">
        <v>0</v>
      </c>
      <c r="BF56" s="560">
        <v>0</v>
      </c>
      <c r="BG56" s="560">
        <v>0</v>
      </c>
      <c r="BH56" s="560">
        <v>0</v>
      </c>
      <c r="BI56" s="560">
        <v>0</v>
      </c>
      <c r="BJ56" s="560">
        <v>0</v>
      </c>
      <c r="BK56" s="560">
        <v>0</v>
      </c>
      <c r="BL56" s="560">
        <v>0</v>
      </c>
      <c r="BM56" s="560">
        <v>0</v>
      </c>
    </row>
    <row r="57" spans="1:65" s="560" customFormat="1" ht="15" customHeight="1">
      <c r="A57" s="560" t="s">
        <v>1119</v>
      </c>
      <c r="B57" s="560" t="s">
        <v>970</v>
      </c>
      <c r="C57" s="560">
        <v>23920636</v>
      </c>
      <c r="D57" s="560" t="s">
        <v>137</v>
      </c>
      <c r="E57" s="560" t="s">
        <v>34</v>
      </c>
      <c r="F57" s="560" t="s">
        <v>138</v>
      </c>
      <c r="G57" s="560" t="s">
        <v>27</v>
      </c>
      <c r="H57" s="560" t="s">
        <v>27</v>
      </c>
      <c r="I57" s="560" t="s">
        <v>1799</v>
      </c>
      <c r="J57" s="560" t="s">
        <v>991</v>
      </c>
      <c r="K57" s="560">
        <v>43497</v>
      </c>
      <c r="L57" s="560" t="s">
        <v>1241</v>
      </c>
      <c r="N57" s="560" t="s">
        <v>914</v>
      </c>
      <c r="O57" s="560" t="s">
        <v>1714</v>
      </c>
      <c r="P57" s="560" t="s">
        <v>63</v>
      </c>
      <c r="Q57" s="560" t="s">
        <v>25</v>
      </c>
      <c r="R57" s="560">
        <v>23.8</v>
      </c>
      <c r="S57" s="560">
        <v>3</v>
      </c>
      <c r="T57" s="560">
        <v>0</v>
      </c>
      <c r="U57" s="560">
        <v>3</v>
      </c>
      <c r="V57" s="560">
        <v>0.06</v>
      </c>
      <c r="W57" s="560">
        <v>0</v>
      </c>
      <c r="X57" s="1317">
        <v>0</v>
      </c>
      <c r="Y57" s="560">
        <v>0</v>
      </c>
      <c r="Z57" s="560">
        <v>15</v>
      </c>
      <c r="AA57" s="560">
        <v>11.9</v>
      </c>
      <c r="AB57" s="560">
        <v>0</v>
      </c>
      <c r="AC57" s="560">
        <v>0.71</v>
      </c>
      <c r="AD57" s="560">
        <v>0</v>
      </c>
      <c r="AE57" s="560">
        <v>0</v>
      </c>
      <c r="AF57" s="560">
        <v>0</v>
      </c>
      <c r="AH57" s="560">
        <v>12.61</v>
      </c>
      <c r="AI57" s="560">
        <v>42.033333333333331</v>
      </c>
      <c r="AJ57" s="560">
        <v>0</v>
      </c>
      <c r="AK57" s="560">
        <v>10.088000000000001</v>
      </c>
      <c r="AO57" s="560">
        <v>0.47</v>
      </c>
      <c r="AP57" s="560">
        <v>0.55000000000000004</v>
      </c>
      <c r="AQ57" s="560">
        <v>0.06</v>
      </c>
      <c r="AR57" s="560">
        <v>0.38</v>
      </c>
      <c r="AS57" s="560">
        <v>1.06</v>
      </c>
      <c r="AT57" s="560">
        <v>1.0900000000000001</v>
      </c>
      <c r="AU57" s="560">
        <v>0.24</v>
      </c>
      <c r="AV57" s="560">
        <v>0.38</v>
      </c>
      <c r="AW57" s="560">
        <v>64.73</v>
      </c>
      <c r="AX57" s="560">
        <v>1.08</v>
      </c>
      <c r="AY57" s="1055"/>
      <c r="AZ57" s="560">
        <v>3.15</v>
      </c>
      <c r="BA57" s="560">
        <v>63.65</v>
      </c>
      <c r="BD57" s="560">
        <v>0</v>
      </c>
      <c r="BE57" s="560">
        <v>0</v>
      </c>
      <c r="BF57" s="560">
        <v>0</v>
      </c>
      <c r="BG57" s="560">
        <v>0</v>
      </c>
      <c r="BH57" s="560">
        <v>0</v>
      </c>
      <c r="BI57" s="560">
        <v>0</v>
      </c>
      <c r="BJ57" s="560">
        <v>0</v>
      </c>
      <c r="BK57" s="560">
        <v>0</v>
      </c>
      <c r="BL57" s="560">
        <v>0</v>
      </c>
      <c r="BM57" s="560">
        <v>0</v>
      </c>
    </row>
    <row r="58" spans="1:65" s="560" customFormat="1" ht="15" customHeight="1">
      <c r="A58" s="560" t="s">
        <v>1119</v>
      </c>
      <c r="B58" s="560" t="s">
        <v>970</v>
      </c>
      <c r="C58" s="560">
        <v>24174020</v>
      </c>
      <c r="D58" s="560" t="s">
        <v>140</v>
      </c>
      <c r="E58" s="560" t="s">
        <v>34</v>
      </c>
      <c r="F58" s="560" t="s">
        <v>27</v>
      </c>
      <c r="G58" s="560" t="s">
        <v>27</v>
      </c>
      <c r="H58" s="560" t="s">
        <v>27</v>
      </c>
      <c r="I58" s="560" t="s">
        <v>2138</v>
      </c>
      <c r="J58" s="560" t="s">
        <v>991</v>
      </c>
      <c r="K58" s="560">
        <v>43497</v>
      </c>
      <c r="L58" s="560" t="s">
        <v>142</v>
      </c>
      <c r="N58" s="560" t="s">
        <v>914</v>
      </c>
      <c r="O58" s="560" t="s">
        <v>78</v>
      </c>
      <c r="P58" s="560" t="s">
        <v>63</v>
      </c>
      <c r="Q58" s="560" t="s">
        <v>78</v>
      </c>
      <c r="R58" s="560">
        <v>23.8</v>
      </c>
      <c r="S58" s="560">
        <v>3</v>
      </c>
      <c r="T58" s="560">
        <v>0</v>
      </c>
      <c r="U58" s="560">
        <v>3</v>
      </c>
      <c r="V58" s="560">
        <v>0.06</v>
      </c>
      <c r="W58" s="560">
        <v>0</v>
      </c>
      <c r="X58" s="1317">
        <v>3</v>
      </c>
      <c r="Y58" s="560">
        <v>3</v>
      </c>
      <c r="Z58" s="560">
        <v>15</v>
      </c>
      <c r="AA58" s="560">
        <v>11.9</v>
      </c>
      <c r="AB58" s="560">
        <v>0</v>
      </c>
      <c r="AC58" s="560">
        <v>0.71</v>
      </c>
      <c r="AD58" s="560">
        <v>0</v>
      </c>
      <c r="AE58" s="560">
        <v>3</v>
      </c>
      <c r="AF58" s="560">
        <v>5.25</v>
      </c>
      <c r="AH58" s="560">
        <v>15.61</v>
      </c>
      <c r="AI58" s="560">
        <v>42.033333333333331</v>
      </c>
      <c r="AJ58" s="560">
        <v>0</v>
      </c>
      <c r="AK58" s="560">
        <v>10.088000000000001</v>
      </c>
      <c r="AO58" s="560">
        <v>0.57999999999999996</v>
      </c>
      <c r="AP58" s="560">
        <v>0.57999999999999996</v>
      </c>
      <c r="AQ58" s="560">
        <v>7.0000000000000007E-2</v>
      </c>
      <c r="AR58" s="560">
        <v>0.47</v>
      </c>
      <c r="AS58" s="560">
        <v>1.31</v>
      </c>
      <c r="AT58" s="560">
        <v>1.1499999999999999</v>
      </c>
      <c r="AU58" s="560">
        <v>0.28000000000000003</v>
      </c>
      <c r="AV58" s="560">
        <v>0.47</v>
      </c>
      <c r="AW58" s="560">
        <v>72.98</v>
      </c>
      <c r="AX58" s="560">
        <v>1.23</v>
      </c>
      <c r="AY58" s="1055"/>
      <c r="AZ58" s="560">
        <v>3.68</v>
      </c>
      <c r="BA58" s="560">
        <v>71.75</v>
      </c>
      <c r="BD58" s="560">
        <v>0</v>
      </c>
      <c r="BE58" s="560">
        <v>0</v>
      </c>
      <c r="BF58" s="560">
        <v>0</v>
      </c>
      <c r="BG58" s="560">
        <v>0</v>
      </c>
      <c r="BH58" s="560">
        <v>0</v>
      </c>
      <c r="BI58" s="560">
        <v>0</v>
      </c>
      <c r="BJ58" s="560">
        <v>0</v>
      </c>
      <c r="BK58" s="560">
        <v>0</v>
      </c>
      <c r="BL58" s="560">
        <v>0</v>
      </c>
      <c r="BM58" s="560">
        <v>0</v>
      </c>
    </row>
    <row r="59" spans="1:65" s="560" customFormat="1" ht="15" customHeight="1">
      <c r="A59" s="560" t="s">
        <v>1119</v>
      </c>
      <c r="B59" s="560" t="s">
        <v>970</v>
      </c>
      <c r="C59" s="560">
        <v>25807265</v>
      </c>
      <c r="D59" s="560" t="s">
        <v>151</v>
      </c>
      <c r="E59" s="560" t="s">
        <v>20</v>
      </c>
      <c r="F59" s="560" t="s">
        <v>27</v>
      </c>
      <c r="G59" s="560" t="s">
        <v>27</v>
      </c>
      <c r="H59" s="560" t="s">
        <v>27</v>
      </c>
      <c r="I59" s="560" t="s">
        <v>1802</v>
      </c>
      <c r="J59" s="560" t="s">
        <v>991</v>
      </c>
      <c r="K59" s="560">
        <v>43678</v>
      </c>
      <c r="L59" s="560" t="s">
        <v>1245</v>
      </c>
      <c r="N59" s="560" t="s">
        <v>914</v>
      </c>
      <c r="O59" s="560" t="s">
        <v>52</v>
      </c>
      <c r="P59" s="560" t="s">
        <v>63</v>
      </c>
      <c r="Q59" s="560" t="s">
        <v>52</v>
      </c>
      <c r="R59" s="560">
        <v>23.8</v>
      </c>
      <c r="S59" s="560">
        <v>2</v>
      </c>
      <c r="T59" s="560">
        <v>0</v>
      </c>
      <c r="U59" s="560">
        <v>2</v>
      </c>
      <c r="V59" s="560">
        <v>0.04</v>
      </c>
      <c r="W59" s="560">
        <v>0</v>
      </c>
      <c r="X59" s="1317">
        <v>0</v>
      </c>
      <c r="Y59" s="560">
        <v>0</v>
      </c>
      <c r="Z59" s="560">
        <v>15</v>
      </c>
      <c r="AA59" s="560">
        <v>11.9</v>
      </c>
      <c r="AB59" s="560">
        <v>0</v>
      </c>
      <c r="AC59" s="560">
        <v>0.48</v>
      </c>
      <c r="AD59" s="560">
        <v>0</v>
      </c>
      <c r="AE59" s="560">
        <v>0</v>
      </c>
      <c r="AF59" s="560">
        <v>0</v>
      </c>
      <c r="AH59" s="560">
        <v>12.38</v>
      </c>
      <c r="AI59" s="560">
        <v>0</v>
      </c>
      <c r="AJ59" s="560">
        <v>0</v>
      </c>
      <c r="AK59" s="560">
        <v>11.5</v>
      </c>
      <c r="AO59" s="560">
        <v>0.46</v>
      </c>
      <c r="AP59" s="560">
        <v>0.12</v>
      </c>
      <c r="AQ59" s="560">
        <v>0.06</v>
      </c>
      <c r="AR59" s="560">
        <v>0.37</v>
      </c>
      <c r="AS59" s="560">
        <v>1.04</v>
      </c>
      <c r="AT59" s="560">
        <v>0.25</v>
      </c>
      <c r="AU59" s="560">
        <v>0.24</v>
      </c>
      <c r="AV59" s="560">
        <v>0.37</v>
      </c>
      <c r="AW59" s="560">
        <v>23.88</v>
      </c>
      <c r="AX59" s="560">
        <v>0.64</v>
      </c>
      <c r="AY59" s="1055"/>
      <c r="AZ59" s="560">
        <v>2.27</v>
      </c>
      <c r="BA59" s="560">
        <v>23.24</v>
      </c>
      <c r="BD59" s="560">
        <v>0</v>
      </c>
      <c r="BE59" s="560">
        <v>0</v>
      </c>
      <c r="BF59" s="560">
        <v>0</v>
      </c>
      <c r="BG59" s="560">
        <v>0</v>
      </c>
      <c r="BH59" s="560">
        <v>0</v>
      </c>
      <c r="BI59" s="560">
        <v>0</v>
      </c>
      <c r="BJ59" s="560">
        <v>0</v>
      </c>
      <c r="BK59" s="560">
        <v>0</v>
      </c>
      <c r="BL59" s="560">
        <v>0</v>
      </c>
      <c r="BM59" s="560">
        <v>0</v>
      </c>
    </row>
    <row r="60" spans="1:65" s="560" customFormat="1" ht="15" customHeight="1">
      <c r="A60" s="560" t="s">
        <v>1119</v>
      </c>
      <c r="B60" s="560" t="s">
        <v>970</v>
      </c>
      <c r="C60" s="560">
        <v>26042064</v>
      </c>
      <c r="D60" s="560" t="s">
        <v>154</v>
      </c>
      <c r="E60" s="560" t="s">
        <v>34</v>
      </c>
      <c r="F60" s="560" t="s">
        <v>155</v>
      </c>
      <c r="G60" s="560" t="s">
        <v>27</v>
      </c>
      <c r="H60" s="560" t="s">
        <v>27</v>
      </c>
      <c r="I60" s="560" t="s">
        <v>1802</v>
      </c>
      <c r="J60" s="560" t="s">
        <v>991</v>
      </c>
      <c r="K60" s="560">
        <v>43535</v>
      </c>
      <c r="L60" s="560" t="s">
        <v>1246</v>
      </c>
      <c r="N60" s="560" t="s">
        <v>914</v>
      </c>
      <c r="O60" s="560" t="s">
        <v>1714</v>
      </c>
      <c r="P60" s="560" t="s">
        <v>63</v>
      </c>
      <c r="Q60" s="560" t="s">
        <v>25</v>
      </c>
      <c r="R60" s="560">
        <v>23.8</v>
      </c>
      <c r="S60" s="560">
        <v>2</v>
      </c>
      <c r="T60" s="560">
        <v>0</v>
      </c>
      <c r="U60" s="560">
        <v>2</v>
      </c>
      <c r="V60" s="560">
        <v>0.04</v>
      </c>
      <c r="W60" s="560">
        <v>0</v>
      </c>
      <c r="X60" s="1317">
        <v>0</v>
      </c>
      <c r="Y60" s="560">
        <v>0</v>
      </c>
      <c r="Z60" s="560">
        <v>15</v>
      </c>
      <c r="AA60" s="560">
        <v>11.9</v>
      </c>
      <c r="AB60" s="560">
        <v>0</v>
      </c>
      <c r="AC60" s="560">
        <v>0.48</v>
      </c>
      <c r="AD60" s="560">
        <v>0</v>
      </c>
      <c r="AE60" s="560">
        <v>0</v>
      </c>
      <c r="AF60" s="560">
        <v>0</v>
      </c>
      <c r="AH60" s="560">
        <v>12.38</v>
      </c>
      <c r="AI60" s="560">
        <v>0</v>
      </c>
      <c r="AJ60" s="560">
        <v>0</v>
      </c>
      <c r="AK60" s="560">
        <v>11.5</v>
      </c>
      <c r="AO60" s="560">
        <v>0.46</v>
      </c>
      <c r="AP60" s="560">
        <v>0.12</v>
      </c>
      <c r="AQ60" s="560">
        <v>0.06</v>
      </c>
      <c r="AR60" s="560">
        <v>0.37</v>
      </c>
      <c r="AS60" s="560">
        <v>1.04</v>
      </c>
      <c r="AT60" s="560">
        <v>0.25</v>
      </c>
      <c r="AU60" s="560">
        <v>0.24</v>
      </c>
      <c r="AV60" s="560">
        <v>0.37</v>
      </c>
      <c r="AW60" s="560">
        <v>23.88</v>
      </c>
      <c r="AX60" s="560">
        <v>0.64</v>
      </c>
      <c r="AY60" s="1055"/>
      <c r="AZ60" s="560">
        <v>2.27</v>
      </c>
      <c r="BA60" s="560">
        <v>23.24</v>
      </c>
      <c r="BD60" s="560">
        <v>0</v>
      </c>
      <c r="BE60" s="560">
        <v>0</v>
      </c>
      <c r="BF60" s="560">
        <v>0</v>
      </c>
      <c r="BG60" s="560">
        <v>0</v>
      </c>
      <c r="BH60" s="560">
        <v>0</v>
      </c>
      <c r="BI60" s="560">
        <v>0</v>
      </c>
      <c r="BJ60" s="560">
        <v>0</v>
      </c>
      <c r="BK60" s="560">
        <v>0</v>
      </c>
      <c r="BL60" s="560">
        <v>0</v>
      </c>
      <c r="BM60" s="560">
        <v>0</v>
      </c>
    </row>
    <row r="61" spans="1:65" s="560" customFormat="1" ht="15" customHeight="1">
      <c r="A61" s="560" t="s">
        <v>1119</v>
      </c>
      <c r="B61" s="560" t="s">
        <v>970</v>
      </c>
      <c r="C61" s="560">
        <v>26042065</v>
      </c>
      <c r="D61" s="560" t="s">
        <v>157</v>
      </c>
      <c r="E61" s="560" t="s">
        <v>34</v>
      </c>
      <c r="F61" s="560" t="s">
        <v>158</v>
      </c>
      <c r="G61" s="560" t="s">
        <v>27</v>
      </c>
      <c r="H61" s="560" t="s">
        <v>27</v>
      </c>
      <c r="I61" s="560" t="s">
        <v>1799</v>
      </c>
      <c r="J61" s="560" t="s">
        <v>991</v>
      </c>
      <c r="K61" s="560">
        <v>43535</v>
      </c>
      <c r="L61" s="560" t="s">
        <v>1247</v>
      </c>
      <c r="N61" s="560" t="s">
        <v>914</v>
      </c>
      <c r="O61" s="560" t="s">
        <v>1714</v>
      </c>
      <c r="P61" s="560" t="s">
        <v>63</v>
      </c>
      <c r="Q61" s="560" t="s">
        <v>25</v>
      </c>
      <c r="R61" s="560">
        <v>23.8</v>
      </c>
      <c r="S61" s="560">
        <v>2</v>
      </c>
      <c r="T61" s="560">
        <v>0</v>
      </c>
      <c r="U61" s="560">
        <v>2</v>
      </c>
      <c r="V61" s="560">
        <v>0.04</v>
      </c>
      <c r="W61" s="560">
        <v>0</v>
      </c>
      <c r="X61" s="1317">
        <v>0</v>
      </c>
      <c r="Y61" s="560">
        <v>0</v>
      </c>
      <c r="Z61" s="560">
        <v>15</v>
      </c>
      <c r="AA61" s="560">
        <v>11.9</v>
      </c>
      <c r="AB61" s="560">
        <v>0</v>
      </c>
      <c r="AC61" s="560">
        <v>0.48</v>
      </c>
      <c r="AD61" s="560">
        <v>0</v>
      </c>
      <c r="AE61" s="560">
        <v>0</v>
      </c>
      <c r="AF61" s="560">
        <v>0</v>
      </c>
      <c r="AH61" s="560">
        <v>12.38</v>
      </c>
      <c r="AI61" s="560">
        <v>0</v>
      </c>
      <c r="AJ61" s="560">
        <v>0</v>
      </c>
      <c r="AK61" s="560">
        <v>11.5</v>
      </c>
      <c r="AO61" s="560">
        <v>0.46</v>
      </c>
      <c r="AP61" s="560">
        <v>0.12</v>
      </c>
      <c r="AQ61" s="560">
        <v>0.06</v>
      </c>
      <c r="AR61" s="560">
        <v>0.37</v>
      </c>
      <c r="AS61" s="560">
        <v>1.04</v>
      </c>
      <c r="AT61" s="560">
        <v>0.25</v>
      </c>
      <c r="AU61" s="560">
        <v>0.24</v>
      </c>
      <c r="AV61" s="560">
        <v>0.37</v>
      </c>
      <c r="AW61" s="560">
        <v>23.88</v>
      </c>
      <c r="AX61" s="560">
        <v>0.64</v>
      </c>
      <c r="AY61" s="1055"/>
      <c r="AZ61" s="560">
        <v>2.27</v>
      </c>
      <c r="BA61" s="560">
        <v>23.24</v>
      </c>
      <c r="BD61" s="560">
        <v>0</v>
      </c>
      <c r="BE61" s="560">
        <v>0</v>
      </c>
      <c r="BF61" s="560">
        <v>0</v>
      </c>
      <c r="BG61" s="560">
        <v>0</v>
      </c>
      <c r="BH61" s="560">
        <v>0</v>
      </c>
      <c r="BI61" s="560">
        <v>0</v>
      </c>
      <c r="BJ61" s="560">
        <v>0</v>
      </c>
      <c r="BK61" s="560">
        <v>0</v>
      </c>
      <c r="BL61" s="560">
        <v>0</v>
      </c>
      <c r="BM61" s="560">
        <v>0</v>
      </c>
    </row>
    <row r="62" spans="1:65" s="560" customFormat="1" ht="15" customHeight="1">
      <c r="A62" s="560" t="s">
        <v>1119</v>
      </c>
      <c r="B62" s="560" t="s">
        <v>970</v>
      </c>
      <c r="C62" s="560">
        <v>26159664</v>
      </c>
      <c r="D62" s="560" t="s">
        <v>159</v>
      </c>
      <c r="E62" s="560" t="s">
        <v>34</v>
      </c>
      <c r="F62" s="560" t="s">
        <v>160</v>
      </c>
      <c r="G62" s="560" t="s">
        <v>27</v>
      </c>
      <c r="H62" s="560" t="s">
        <v>27</v>
      </c>
      <c r="I62" s="560" t="s">
        <v>161</v>
      </c>
      <c r="J62" s="560" t="s">
        <v>991</v>
      </c>
      <c r="K62" s="560">
        <v>43346</v>
      </c>
      <c r="L62" s="560" t="s">
        <v>1248</v>
      </c>
      <c r="N62" s="560" t="s">
        <v>914</v>
      </c>
      <c r="O62" s="560" t="s">
        <v>1714</v>
      </c>
      <c r="P62" s="560" t="s">
        <v>2330</v>
      </c>
      <c r="Q62" s="560" t="s">
        <v>25</v>
      </c>
      <c r="R62" s="560">
        <v>23.8</v>
      </c>
      <c r="S62" s="560">
        <v>3</v>
      </c>
      <c r="T62" s="560">
        <v>0</v>
      </c>
      <c r="U62" s="560">
        <v>3</v>
      </c>
      <c r="V62" s="560">
        <v>0.06</v>
      </c>
      <c r="W62" s="560">
        <v>0.3</v>
      </c>
      <c r="X62" s="1317">
        <v>0</v>
      </c>
      <c r="Y62" s="560">
        <v>0</v>
      </c>
      <c r="Z62" s="560">
        <v>15</v>
      </c>
      <c r="AA62" s="560">
        <v>11.9</v>
      </c>
      <c r="AB62" s="560">
        <v>3.57</v>
      </c>
      <c r="AC62" s="560">
        <v>0.71</v>
      </c>
      <c r="AD62" s="560">
        <v>0</v>
      </c>
      <c r="AE62" s="560">
        <v>0</v>
      </c>
      <c r="AF62" s="560">
        <v>0</v>
      </c>
      <c r="AH62" s="560">
        <v>16.18</v>
      </c>
      <c r="AI62" s="560">
        <v>0</v>
      </c>
      <c r="AJ62" s="560">
        <v>0</v>
      </c>
      <c r="AK62" s="560">
        <v>12.944000000000001</v>
      </c>
      <c r="AO62" s="560">
        <v>0.6</v>
      </c>
      <c r="AP62" s="560">
        <v>0.16</v>
      </c>
      <c r="AQ62" s="560">
        <v>7.0000000000000007E-2</v>
      </c>
      <c r="AR62" s="560">
        <v>0.49</v>
      </c>
      <c r="AS62" s="560">
        <v>1.35</v>
      </c>
      <c r="AT62" s="560">
        <v>0.32</v>
      </c>
      <c r="AU62" s="560">
        <v>0.28000000000000003</v>
      </c>
      <c r="AV62" s="560">
        <v>0.49</v>
      </c>
      <c r="AW62" s="560">
        <v>29.12</v>
      </c>
      <c r="AX62" s="560">
        <v>0.83</v>
      </c>
      <c r="AY62" s="1055"/>
      <c r="AZ62" s="560">
        <v>2.93</v>
      </c>
      <c r="BA62" s="560">
        <v>28.29</v>
      </c>
      <c r="BD62" s="560">
        <v>0</v>
      </c>
      <c r="BE62" s="560">
        <v>0</v>
      </c>
      <c r="BF62" s="560">
        <v>0</v>
      </c>
      <c r="BG62" s="560">
        <v>0</v>
      </c>
      <c r="BH62" s="560">
        <v>0</v>
      </c>
      <c r="BI62" s="560">
        <v>0</v>
      </c>
      <c r="BJ62" s="560">
        <v>0</v>
      </c>
      <c r="BK62" s="560">
        <v>0</v>
      </c>
      <c r="BL62" s="560">
        <v>0</v>
      </c>
      <c r="BM62" s="560">
        <v>0</v>
      </c>
    </row>
    <row r="63" spans="1:65" s="560" customFormat="1" ht="15" customHeight="1">
      <c r="A63" s="560" t="s">
        <v>1119</v>
      </c>
      <c r="B63" s="560" t="s">
        <v>970</v>
      </c>
      <c r="C63" s="560">
        <v>26712833</v>
      </c>
      <c r="D63" s="560" t="s">
        <v>163</v>
      </c>
      <c r="E63" s="560" t="s">
        <v>34</v>
      </c>
      <c r="F63" s="560" t="s">
        <v>27</v>
      </c>
      <c r="G63" s="560" t="s">
        <v>27</v>
      </c>
      <c r="H63" s="560" t="s">
        <v>27</v>
      </c>
      <c r="I63" s="560" t="s">
        <v>69</v>
      </c>
      <c r="J63" s="560" t="s">
        <v>991</v>
      </c>
      <c r="K63" s="560">
        <v>43617</v>
      </c>
      <c r="M63" s="560" t="s">
        <v>1531</v>
      </c>
      <c r="N63" s="560" t="s">
        <v>974</v>
      </c>
      <c r="O63" s="560" t="s">
        <v>39</v>
      </c>
      <c r="P63" s="560" t="s">
        <v>1984</v>
      </c>
      <c r="Q63" s="560" t="s">
        <v>39</v>
      </c>
      <c r="R63" s="560">
        <v>23.8</v>
      </c>
      <c r="S63" s="560">
        <v>2</v>
      </c>
      <c r="T63" s="560">
        <v>0</v>
      </c>
      <c r="U63" s="560">
        <v>2</v>
      </c>
      <c r="V63" s="560">
        <v>0.04</v>
      </c>
      <c r="W63" s="560">
        <v>0.3</v>
      </c>
      <c r="X63" s="1317">
        <v>0</v>
      </c>
      <c r="Y63" s="560">
        <v>0</v>
      </c>
      <c r="Z63" s="560">
        <v>15</v>
      </c>
      <c r="AA63" s="560">
        <v>11.9</v>
      </c>
      <c r="AB63" s="560">
        <v>3.57</v>
      </c>
      <c r="AC63" s="560">
        <v>0.48</v>
      </c>
      <c r="AD63" s="560">
        <v>0</v>
      </c>
      <c r="AE63" s="560">
        <v>0</v>
      </c>
      <c r="AF63" s="560">
        <v>0</v>
      </c>
      <c r="AH63" s="560">
        <v>15.950000000000001</v>
      </c>
      <c r="AI63" s="560">
        <v>0</v>
      </c>
      <c r="AJ63" s="560">
        <v>0</v>
      </c>
      <c r="AK63" s="560">
        <v>12.760000000000003</v>
      </c>
      <c r="AO63" s="560">
        <v>0.59</v>
      </c>
      <c r="AP63" s="560">
        <v>0.16</v>
      </c>
      <c r="AQ63" s="560">
        <v>7.0000000000000007E-2</v>
      </c>
      <c r="AR63" s="560">
        <v>0.48</v>
      </c>
      <c r="AS63" s="560">
        <v>1.33</v>
      </c>
      <c r="AT63" s="560">
        <v>0.32</v>
      </c>
      <c r="AU63" s="560">
        <v>0.28000000000000003</v>
      </c>
      <c r="AV63" s="560">
        <v>0.48</v>
      </c>
      <c r="AW63" s="560">
        <v>28.71</v>
      </c>
      <c r="AX63" s="560">
        <v>0.82</v>
      </c>
      <c r="AY63" s="1055"/>
      <c r="AZ63" s="560">
        <v>2.89</v>
      </c>
      <c r="BA63" s="560">
        <v>27.89</v>
      </c>
      <c r="BD63" s="560">
        <v>0</v>
      </c>
      <c r="BE63" s="560">
        <v>0</v>
      </c>
      <c r="BF63" s="560">
        <v>0</v>
      </c>
      <c r="BG63" s="560">
        <v>0</v>
      </c>
      <c r="BH63" s="560">
        <v>0</v>
      </c>
      <c r="BI63" s="560">
        <v>0</v>
      </c>
      <c r="BJ63" s="560">
        <v>0</v>
      </c>
      <c r="BK63" s="560">
        <v>0</v>
      </c>
      <c r="BL63" s="560">
        <v>0</v>
      </c>
      <c r="BM63" s="560">
        <v>0</v>
      </c>
    </row>
    <row r="64" spans="1:65" s="560" customFormat="1" ht="15" customHeight="1">
      <c r="A64" s="560" t="s">
        <v>1119</v>
      </c>
      <c r="B64" s="560" t="s">
        <v>970</v>
      </c>
      <c r="C64" s="560">
        <v>26831632</v>
      </c>
      <c r="D64" s="560" t="s">
        <v>164</v>
      </c>
      <c r="E64" s="560" t="s">
        <v>34</v>
      </c>
      <c r="F64" s="560" t="s">
        <v>27</v>
      </c>
      <c r="G64" s="560" t="s">
        <v>27</v>
      </c>
      <c r="H64" s="560" t="s">
        <v>27</v>
      </c>
      <c r="I64" s="560" t="s">
        <v>1802</v>
      </c>
      <c r="J64" s="560" t="s">
        <v>991</v>
      </c>
      <c r="K64" s="560">
        <v>43388</v>
      </c>
      <c r="L64" s="560" t="s">
        <v>1250</v>
      </c>
      <c r="N64" s="560" t="s">
        <v>914</v>
      </c>
      <c r="O64" s="560" t="s">
        <v>39</v>
      </c>
      <c r="P64" s="560" t="s">
        <v>63</v>
      </c>
      <c r="Q64" s="560" t="s">
        <v>39</v>
      </c>
      <c r="R64" s="560">
        <v>23.8</v>
      </c>
      <c r="S64" s="560">
        <v>3</v>
      </c>
      <c r="T64" s="560">
        <v>0</v>
      </c>
      <c r="U64" s="560">
        <v>3</v>
      </c>
      <c r="V64" s="560">
        <v>0.06</v>
      </c>
      <c r="W64" s="560">
        <v>0</v>
      </c>
      <c r="X64" s="1317">
        <v>0</v>
      </c>
      <c r="Y64" s="560">
        <v>0</v>
      </c>
      <c r="Z64" s="560">
        <v>15</v>
      </c>
      <c r="AA64" s="560">
        <v>11.9</v>
      </c>
      <c r="AB64" s="560">
        <v>0</v>
      </c>
      <c r="AC64" s="560">
        <v>0.71</v>
      </c>
      <c r="AD64" s="560">
        <v>0</v>
      </c>
      <c r="AE64" s="560">
        <v>0</v>
      </c>
      <c r="AF64" s="560">
        <v>0</v>
      </c>
      <c r="AH64" s="560">
        <v>12.61</v>
      </c>
      <c r="AI64" s="560">
        <v>0</v>
      </c>
      <c r="AJ64" s="560">
        <v>0</v>
      </c>
      <c r="AK64" s="560">
        <v>10.088000000000001</v>
      </c>
      <c r="AO64" s="560">
        <v>0.47</v>
      </c>
      <c r="AP64" s="560">
        <v>0.13</v>
      </c>
      <c r="AQ64" s="560">
        <v>0.06</v>
      </c>
      <c r="AR64" s="560">
        <v>0.38</v>
      </c>
      <c r="AS64" s="560">
        <v>1.06</v>
      </c>
      <c r="AT64" s="560">
        <v>0.25</v>
      </c>
      <c r="AU64" s="560">
        <v>0.24</v>
      </c>
      <c r="AV64" s="560">
        <v>0.38</v>
      </c>
      <c r="AW64" s="560">
        <v>22.7</v>
      </c>
      <c r="AX64" s="560">
        <v>0.66</v>
      </c>
      <c r="AY64" s="1055"/>
      <c r="AZ64" s="560">
        <v>2.31</v>
      </c>
      <c r="BA64" s="560">
        <v>22.04</v>
      </c>
      <c r="BD64" s="560">
        <v>0</v>
      </c>
      <c r="BE64" s="560">
        <v>0</v>
      </c>
      <c r="BF64" s="560">
        <v>0</v>
      </c>
      <c r="BG64" s="560">
        <v>0</v>
      </c>
      <c r="BH64" s="560">
        <v>0</v>
      </c>
      <c r="BI64" s="560">
        <v>0</v>
      </c>
      <c r="BJ64" s="560">
        <v>0</v>
      </c>
      <c r="BK64" s="560">
        <v>0</v>
      </c>
      <c r="BL64" s="560">
        <v>0</v>
      </c>
      <c r="BM64" s="560">
        <v>0</v>
      </c>
    </row>
    <row r="65" spans="1:65" s="560" customFormat="1" ht="15" customHeight="1">
      <c r="A65" s="560" t="s">
        <v>1119</v>
      </c>
      <c r="B65" s="560" t="s">
        <v>970</v>
      </c>
      <c r="C65" s="560">
        <v>26967944</v>
      </c>
      <c r="D65" s="560" t="s">
        <v>165</v>
      </c>
      <c r="E65" s="560" t="s">
        <v>20</v>
      </c>
      <c r="F65" s="560" t="s">
        <v>59</v>
      </c>
      <c r="G65" s="560" t="s">
        <v>59</v>
      </c>
      <c r="H65" s="560" t="s">
        <v>59</v>
      </c>
      <c r="I65" s="560" t="s">
        <v>1802</v>
      </c>
      <c r="J65" s="560" t="s">
        <v>991</v>
      </c>
      <c r="K65" s="560">
        <v>43199</v>
      </c>
      <c r="L65" s="560" t="s">
        <v>1251</v>
      </c>
      <c r="N65" s="560" t="s">
        <v>914</v>
      </c>
      <c r="O65" s="560" t="s">
        <v>1714</v>
      </c>
      <c r="P65" s="560" t="s">
        <v>63</v>
      </c>
      <c r="Q65" s="560" t="s">
        <v>25</v>
      </c>
      <c r="R65" s="560">
        <v>25.9</v>
      </c>
      <c r="S65" s="560">
        <v>3</v>
      </c>
      <c r="T65" s="560">
        <v>0</v>
      </c>
      <c r="U65" s="560">
        <v>3</v>
      </c>
      <c r="V65" s="560">
        <v>0.06</v>
      </c>
      <c r="W65" s="560">
        <v>0</v>
      </c>
      <c r="X65" s="1317">
        <v>1</v>
      </c>
      <c r="Y65" s="560">
        <v>1</v>
      </c>
      <c r="Z65" s="560">
        <v>15</v>
      </c>
      <c r="AA65" s="560">
        <v>12.95</v>
      </c>
      <c r="AB65" s="560">
        <v>0</v>
      </c>
      <c r="AC65" s="560">
        <v>0.78</v>
      </c>
      <c r="AD65" s="560">
        <v>0</v>
      </c>
      <c r="AE65" s="560">
        <v>1</v>
      </c>
      <c r="AF65" s="560">
        <v>1.75</v>
      </c>
      <c r="AH65" s="560">
        <v>14.729999999999999</v>
      </c>
      <c r="AI65" s="560">
        <v>0</v>
      </c>
      <c r="AJ65" s="560">
        <v>0</v>
      </c>
      <c r="AK65" s="560">
        <v>10.984</v>
      </c>
      <c r="AL65" s="560">
        <v>40</v>
      </c>
      <c r="AO65" s="560">
        <v>0.54</v>
      </c>
      <c r="AP65" s="560">
        <v>0.15</v>
      </c>
      <c r="AQ65" s="560">
        <v>7.0000000000000007E-2</v>
      </c>
      <c r="AR65" s="560">
        <v>0.44</v>
      </c>
      <c r="AS65" s="560">
        <v>1.22</v>
      </c>
      <c r="AT65" s="560">
        <v>0.28999999999999998</v>
      </c>
      <c r="AU65" s="560">
        <v>0.28000000000000003</v>
      </c>
      <c r="AV65" s="560">
        <v>0.44</v>
      </c>
      <c r="AW65" s="560">
        <v>67.459999999999994</v>
      </c>
      <c r="AX65" s="560">
        <v>0.76</v>
      </c>
      <c r="AY65" s="1055"/>
      <c r="AZ65" s="560">
        <v>2.67</v>
      </c>
      <c r="BA65" s="560">
        <v>66.7</v>
      </c>
      <c r="BD65" s="560">
        <v>0</v>
      </c>
      <c r="BE65" s="560">
        <v>0</v>
      </c>
      <c r="BF65" s="560">
        <v>0</v>
      </c>
      <c r="BG65" s="560">
        <v>0</v>
      </c>
      <c r="BH65" s="560">
        <v>0</v>
      </c>
      <c r="BI65" s="560">
        <v>0</v>
      </c>
      <c r="BJ65" s="560">
        <v>0</v>
      </c>
      <c r="BK65" s="560">
        <v>0</v>
      </c>
      <c r="BL65" s="560">
        <v>0</v>
      </c>
      <c r="BM65" s="560">
        <v>0</v>
      </c>
    </row>
    <row r="66" spans="1:65" s="560" customFormat="1" ht="15" customHeight="1">
      <c r="A66" s="560" t="s">
        <v>1119</v>
      </c>
      <c r="B66" s="560" t="s">
        <v>970</v>
      </c>
      <c r="C66" s="560">
        <v>28209733</v>
      </c>
      <c r="D66" s="560" t="s">
        <v>1148</v>
      </c>
      <c r="E66" s="560" t="s">
        <v>20</v>
      </c>
      <c r="F66" s="560" t="s">
        <v>27</v>
      </c>
      <c r="G66" s="560" t="s">
        <v>27</v>
      </c>
      <c r="H66" s="560" t="s">
        <v>27</v>
      </c>
      <c r="I66" s="560" t="s">
        <v>2292</v>
      </c>
      <c r="J66" s="560" t="s">
        <v>991</v>
      </c>
      <c r="K66" s="560">
        <v>43678</v>
      </c>
      <c r="L66" s="560" t="s">
        <v>1256</v>
      </c>
      <c r="N66" s="560" t="s">
        <v>914</v>
      </c>
      <c r="O66" s="560" t="s">
        <v>94</v>
      </c>
      <c r="P66" s="560" t="s">
        <v>63</v>
      </c>
      <c r="Q66" s="560" t="s">
        <v>94</v>
      </c>
      <c r="R66" s="560">
        <v>23.8</v>
      </c>
      <c r="S66" s="560">
        <v>2</v>
      </c>
      <c r="T66" s="560">
        <v>0</v>
      </c>
      <c r="U66" s="560">
        <v>2</v>
      </c>
      <c r="V66" s="560">
        <v>0.04</v>
      </c>
      <c r="W66" s="560">
        <v>0</v>
      </c>
      <c r="X66" s="1317">
        <v>1</v>
      </c>
      <c r="Y66" s="560">
        <v>0</v>
      </c>
      <c r="Z66" s="560">
        <v>15</v>
      </c>
      <c r="AA66" s="560">
        <v>11.9</v>
      </c>
      <c r="AB66" s="560">
        <v>0</v>
      </c>
      <c r="AC66" s="560">
        <v>0.48</v>
      </c>
      <c r="AD66" s="560">
        <v>0</v>
      </c>
      <c r="AE66" s="560">
        <v>0</v>
      </c>
      <c r="AF66" s="560">
        <v>0</v>
      </c>
      <c r="AH66" s="560">
        <v>12.38</v>
      </c>
      <c r="AI66" s="560">
        <v>0</v>
      </c>
      <c r="AJ66" s="560">
        <v>0</v>
      </c>
      <c r="AK66" s="560">
        <v>11.5</v>
      </c>
      <c r="AO66" s="560">
        <v>0.46</v>
      </c>
      <c r="AP66" s="560">
        <v>0.12</v>
      </c>
      <c r="AQ66" s="560">
        <v>0.06</v>
      </c>
      <c r="AR66" s="560">
        <v>0.37</v>
      </c>
      <c r="AS66" s="560">
        <v>1.04</v>
      </c>
      <c r="AT66" s="560">
        <v>0.25</v>
      </c>
      <c r="AU66" s="560">
        <v>0.24</v>
      </c>
      <c r="AV66" s="560">
        <v>0.37</v>
      </c>
      <c r="AW66" s="560">
        <v>23.88</v>
      </c>
      <c r="AX66" s="560">
        <v>0.64</v>
      </c>
      <c r="AY66" s="1055"/>
      <c r="AZ66" s="560">
        <v>2.27</v>
      </c>
      <c r="BA66" s="560">
        <v>23.24</v>
      </c>
      <c r="BD66" s="560">
        <v>0</v>
      </c>
      <c r="BE66" s="560">
        <v>0</v>
      </c>
      <c r="BF66" s="560">
        <v>0</v>
      </c>
      <c r="BG66" s="560">
        <v>0</v>
      </c>
      <c r="BH66" s="560">
        <v>0</v>
      </c>
      <c r="BI66" s="560">
        <v>0</v>
      </c>
      <c r="BJ66" s="560">
        <v>0</v>
      </c>
      <c r="BK66" s="560">
        <v>0</v>
      </c>
      <c r="BL66" s="560">
        <v>0</v>
      </c>
      <c r="BM66" s="560">
        <v>0</v>
      </c>
    </row>
    <row r="67" spans="1:65" s="560" customFormat="1" ht="15" customHeight="1">
      <c r="A67" s="560" t="s">
        <v>1119</v>
      </c>
      <c r="B67" s="560" t="s">
        <v>970</v>
      </c>
      <c r="C67" s="560">
        <v>29500905</v>
      </c>
      <c r="D67" s="560" t="s">
        <v>173</v>
      </c>
      <c r="E67" s="560" t="s">
        <v>20</v>
      </c>
      <c r="F67" s="560" t="s">
        <v>27</v>
      </c>
      <c r="G67" s="560" t="s">
        <v>27</v>
      </c>
      <c r="H67" s="560" t="s">
        <v>27</v>
      </c>
      <c r="I67" s="560" t="s">
        <v>1802</v>
      </c>
      <c r="J67" s="560" t="s">
        <v>991</v>
      </c>
      <c r="K67" s="560">
        <v>43252</v>
      </c>
      <c r="L67" s="560" t="s">
        <v>1258</v>
      </c>
      <c r="N67" s="560" t="s">
        <v>914</v>
      </c>
      <c r="O67" s="560" t="s">
        <v>94</v>
      </c>
      <c r="P67" s="560" t="s">
        <v>63</v>
      </c>
      <c r="Q67" s="560" t="s">
        <v>94</v>
      </c>
      <c r="R67" s="560">
        <v>23.8</v>
      </c>
      <c r="S67" s="560">
        <v>3</v>
      </c>
      <c r="T67" s="560">
        <v>0</v>
      </c>
      <c r="U67" s="560">
        <v>3</v>
      </c>
      <c r="V67" s="560">
        <v>0.06</v>
      </c>
      <c r="W67" s="560">
        <v>0</v>
      </c>
      <c r="X67" s="1317">
        <v>0</v>
      </c>
      <c r="Y67" s="560">
        <v>0</v>
      </c>
      <c r="Z67" s="560">
        <v>15</v>
      </c>
      <c r="AA67" s="560">
        <v>11.9</v>
      </c>
      <c r="AB67" s="560">
        <v>0</v>
      </c>
      <c r="AC67" s="560">
        <v>0.71</v>
      </c>
      <c r="AD67" s="560">
        <v>0</v>
      </c>
      <c r="AE67" s="560">
        <v>0</v>
      </c>
      <c r="AF67" s="560">
        <v>0</v>
      </c>
      <c r="AH67" s="560">
        <v>12.61</v>
      </c>
      <c r="AI67" s="560">
        <v>0</v>
      </c>
      <c r="AJ67" s="560">
        <v>0</v>
      </c>
      <c r="AK67" s="560">
        <v>10.088000000000001</v>
      </c>
      <c r="AO67" s="560">
        <v>0.47</v>
      </c>
      <c r="AP67" s="560">
        <v>0.13</v>
      </c>
      <c r="AQ67" s="560">
        <v>0.06</v>
      </c>
      <c r="AR67" s="560">
        <v>0.38</v>
      </c>
      <c r="AS67" s="560">
        <v>1.06</v>
      </c>
      <c r="AT67" s="560">
        <v>0.25</v>
      </c>
      <c r="AU67" s="560">
        <v>0.24</v>
      </c>
      <c r="AV67" s="560">
        <v>0.38</v>
      </c>
      <c r="AW67" s="560">
        <v>22.7</v>
      </c>
      <c r="AX67" s="560">
        <v>0.66</v>
      </c>
      <c r="AY67" s="1055"/>
      <c r="AZ67" s="560">
        <v>2.31</v>
      </c>
      <c r="BA67" s="560">
        <v>22.04</v>
      </c>
      <c r="BD67" s="560">
        <v>0</v>
      </c>
      <c r="BE67" s="560">
        <v>0</v>
      </c>
      <c r="BF67" s="560">
        <v>0</v>
      </c>
      <c r="BG67" s="560">
        <v>0</v>
      </c>
      <c r="BH67" s="560">
        <v>0</v>
      </c>
      <c r="BI67" s="560">
        <v>0</v>
      </c>
      <c r="BJ67" s="560">
        <v>0</v>
      </c>
      <c r="BK67" s="560">
        <v>0</v>
      </c>
      <c r="BL67" s="560">
        <v>0</v>
      </c>
      <c r="BM67" s="560">
        <v>0</v>
      </c>
    </row>
    <row r="68" spans="1:65" s="560" customFormat="1" ht="15" customHeight="1">
      <c r="A68" s="560" t="s">
        <v>1119</v>
      </c>
      <c r="B68" s="560" t="s">
        <v>970</v>
      </c>
      <c r="C68" s="560">
        <v>20829884</v>
      </c>
      <c r="D68" s="560" t="s">
        <v>180</v>
      </c>
      <c r="E68" s="560" t="s">
        <v>20</v>
      </c>
      <c r="F68" s="560" t="s">
        <v>59</v>
      </c>
      <c r="G68" s="560" t="s">
        <v>605</v>
      </c>
      <c r="H68" s="560" t="s">
        <v>605</v>
      </c>
      <c r="I68" s="560" t="s">
        <v>179</v>
      </c>
      <c r="J68" s="560" t="s">
        <v>991</v>
      </c>
      <c r="K68" s="560">
        <v>43952</v>
      </c>
      <c r="L68" s="560" t="s">
        <v>1261</v>
      </c>
      <c r="N68" s="560" t="s">
        <v>914</v>
      </c>
      <c r="O68" s="560" t="s">
        <v>1714</v>
      </c>
      <c r="P68" s="560" t="s">
        <v>63</v>
      </c>
      <c r="Q68" s="560" t="s">
        <v>25</v>
      </c>
      <c r="R68" s="560">
        <v>27.076000000000001</v>
      </c>
      <c r="S68" s="560">
        <v>1</v>
      </c>
      <c r="T68" s="560">
        <v>0</v>
      </c>
      <c r="U68" s="560">
        <v>1</v>
      </c>
      <c r="V68" s="560">
        <v>0.02</v>
      </c>
      <c r="W68" s="560">
        <v>0</v>
      </c>
      <c r="X68" s="1317">
        <v>0</v>
      </c>
      <c r="Y68" s="560">
        <v>0</v>
      </c>
      <c r="Z68" s="560">
        <v>15</v>
      </c>
      <c r="AA68" s="560">
        <v>13.54</v>
      </c>
      <c r="AB68" s="560">
        <v>0</v>
      </c>
      <c r="AC68" s="560">
        <v>0.27</v>
      </c>
      <c r="AD68" s="560">
        <v>0</v>
      </c>
      <c r="AE68" s="560">
        <v>0</v>
      </c>
      <c r="AF68" s="560">
        <v>0</v>
      </c>
      <c r="AH68" s="560">
        <v>13.809999999999999</v>
      </c>
      <c r="AI68" s="560">
        <v>0</v>
      </c>
      <c r="AJ68" s="560">
        <v>0</v>
      </c>
      <c r="AK68" s="560">
        <v>11.048</v>
      </c>
      <c r="AL68" s="560">
        <v>40</v>
      </c>
      <c r="AO68" s="560">
        <v>0.51</v>
      </c>
      <c r="AP68" s="560">
        <v>0.14000000000000001</v>
      </c>
      <c r="AQ68" s="560">
        <v>0.06</v>
      </c>
      <c r="AR68" s="560">
        <v>0.41</v>
      </c>
      <c r="AS68" s="560">
        <v>1.1499999999999999</v>
      </c>
      <c r="AT68" s="560">
        <v>0.28000000000000003</v>
      </c>
      <c r="AU68" s="560">
        <v>0.24</v>
      </c>
      <c r="AV68" s="560">
        <v>0.41</v>
      </c>
      <c r="AW68" s="560">
        <v>64.86</v>
      </c>
      <c r="AX68" s="560">
        <v>0.71</v>
      </c>
      <c r="AY68" s="1055"/>
      <c r="AZ68" s="560">
        <v>2.4900000000000002</v>
      </c>
      <c r="BA68" s="560">
        <v>64.150000000000006</v>
      </c>
      <c r="BD68" s="560">
        <v>0</v>
      </c>
      <c r="BE68" s="560">
        <v>0</v>
      </c>
      <c r="BF68" s="560">
        <v>0</v>
      </c>
      <c r="BG68" s="560">
        <v>0</v>
      </c>
      <c r="BH68" s="560">
        <v>0</v>
      </c>
      <c r="BI68" s="560">
        <v>0</v>
      </c>
      <c r="BJ68" s="560">
        <v>0</v>
      </c>
      <c r="BK68" s="560">
        <v>0</v>
      </c>
      <c r="BL68" s="560">
        <v>0</v>
      </c>
      <c r="BM68" s="560">
        <v>0</v>
      </c>
    </row>
    <row r="69" spans="1:65" s="560" customFormat="1" ht="15" customHeight="1">
      <c r="A69" s="560" t="s">
        <v>1119</v>
      </c>
      <c r="B69" s="560" t="s">
        <v>970</v>
      </c>
      <c r="C69" s="560">
        <v>24002234</v>
      </c>
      <c r="D69" s="560" t="s">
        <v>185</v>
      </c>
      <c r="E69" s="560" t="s">
        <v>20</v>
      </c>
      <c r="F69" s="560" t="s">
        <v>27</v>
      </c>
      <c r="G69" s="560" t="s">
        <v>27</v>
      </c>
      <c r="H69" s="560" t="s">
        <v>27</v>
      </c>
      <c r="I69" s="560" t="s">
        <v>2292</v>
      </c>
      <c r="J69" s="560" t="s">
        <v>991</v>
      </c>
      <c r="K69" s="560">
        <v>44028</v>
      </c>
      <c r="L69" s="560" t="s">
        <v>1264</v>
      </c>
      <c r="N69" s="560" t="s">
        <v>914</v>
      </c>
      <c r="O69" s="560" t="s">
        <v>184</v>
      </c>
      <c r="P69" s="560" t="s">
        <v>63</v>
      </c>
      <c r="Q69" s="560" t="s">
        <v>184</v>
      </c>
      <c r="R69" s="560">
        <v>23.8</v>
      </c>
      <c r="S69" s="560">
        <v>1</v>
      </c>
      <c r="T69" s="560">
        <v>0</v>
      </c>
      <c r="U69" s="560">
        <v>1</v>
      </c>
      <c r="V69" s="560">
        <v>0.02</v>
      </c>
      <c r="W69" s="560">
        <v>0</v>
      </c>
      <c r="X69" s="1317">
        <v>0</v>
      </c>
      <c r="Y69" s="560">
        <v>0</v>
      </c>
      <c r="Z69" s="560">
        <v>15</v>
      </c>
      <c r="AA69" s="560">
        <v>11.9</v>
      </c>
      <c r="AB69" s="560">
        <v>0</v>
      </c>
      <c r="AC69" s="560">
        <v>0.24</v>
      </c>
      <c r="AD69" s="560">
        <v>0</v>
      </c>
      <c r="AE69" s="560">
        <v>0</v>
      </c>
      <c r="AF69" s="560">
        <v>0</v>
      </c>
      <c r="AH69" s="560">
        <v>12.14</v>
      </c>
      <c r="AI69" s="560">
        <v>0</v>
      </c>
      <c r="AJ69" s="560">
        <v>0</v>
      </c>
      <c r="AK69" s="560">
        <v>11.5</v>
      </c>
      <c r="AO69" s="560">
        <v>0.45</v>
      </c>
      <c r="AP69" s="560">
        <v>0.12</v>
      </c>
      <c r="AQ69" s="560">
        <v>0.06</v>
      </c>
      <c r="AR69" s="560">
        <v>0.36</v>
      </c>
      <c r="AS69" s="560">
        <v>1.01</v>
      </c>
      <c r="AT69" s="560">
        <v>0.24</v>
      </c>
      <c r="AU69" s="560">
        <v>0.24</v>
      </c>
      <c r="AV69" s="560">
        <v>0.36</v>
      </c>
      <c r="AW69" s="560">
        <v>23.64</v>
      </c>
      <c r="AX69" s="560">
        <v>0.63</v>
      </c>
      <c r="AY69" s="1055"/>
      <c r="AZ69" s="560">
        <v>2.21</v>
      </c>
      <c r="BA69" s="560">
        <v>23.01</v>
      </c>
      <c r="BD69" s="560">
        <v>0</v>
      </c>
      <c r="BE69" s="560">
        <v>0</v>
      </c>
      <c r="BF69" s="560">
        <v>0</v>
      </c>
      <c r="BG69" s="560">
        <v>0</v>
      </c>
      <c r="BH69" s="560">
        <v>0</v>
      </c>
      <c r="BI69" s="560">
        <v>0</v>
      </c>
      <c r="BJ69" s="560">
        <v>0</v>
      </c>
      <c r="BK69" s="560">
        <v>0</v>
      </c>
      <c r="BL69" s="560">
        <v>0</v>
      </c>
      <c r="BM69" s="560">
        <v>0</v>
      </c>
    </row>
    <row r="70" spans="1:65" s="560" customFormat="1" ht="15" customHeight="1">
      <c r="A70" s="560" t="s">
        <v>1119</v>
      </c>
      <c r="B70" s="560" t="s">
        <v>970</v>
      </c>
      <c r="C70" s="560">
        <v>16482230</v>
      </c>
      <c r="D70" s="560" t="s">
        <v>186</v>
      </c>
      <c r="E70" s="560" t="s">
        <v>34</v>
      </c>
      <c r="F70" s="560" t="s">
        <v>27</v>
      </c>
      <c r="G70" s="560" t="s">
        <v>27</v>
      </c>
      <c r="H70" s="560" t="s">
        <v>27</v>
      </c>
      <c r="I70" s="560" t="s">
        <v>1799</v>
      </c>
      <c r="J70" s="560" t="s">
        <v>991</v>
      </c>
      <c r="K70" s="560">
        <v>44075</v>
      </c>
      <c r="L70" s="560" t="s">
        <v>1265</v>
      </c>
      <c r="N70" s="560" t="s">
        <v>914</v>
      </c>
      <c r="O70" s="560" t="s">
        <v>184</v>
      </c>
      <c r="P70" s="560" t="s">
        <v>2329</v>
      </c>
      <c r="Q70" s="560" t="s">
        <v>184</v>
      </c>
      <c r="R70" s="560">
        <v>23.8</v>
      </c>
      <c r="S70" s="560">
        <v>1</v>
      </c>
      <c r="T70" s="560">
        <v>0</v>
      </c>
      <c r="U70" s="560">
        <v>1</v>
      </c>
      <c r="V70" s="560">
        <v>0.02</v>
      </c>
      <c r="W70" s="560">
        <v>0.3</v>
      </c>
      <c r="X70" s="1317">
        <v>1</v>
      </c>
      <c r="Y70" s="560">
        <v>1</v>
      </c>
      <c r="Z70" s="560">
        <v>15</v>
      </c>
      <c r="AA70" s="560">
        <v>11.9</v>
      </c>
      <c r="AB70" s="560">
        <v>3.57</v>
      </c>
      <c r="AC70" s="560">
        <v>0.24</v>
      </c>
      <c r="AD70" s="560">
        <v>0</v>
      </c>
      <c r="AE70" s="560">
        <v>1</v>
      </c>
      <c r="AF70" s="560">
        <v>1.75</v>
      </c>
      <c r="AH70" s="560">
        <v>16.71</v>
      </c>
      <c r="AI70" s="560">
        <v>0</v>
      </c>
      <c r="AJ70" s="560">
        <v>0</v>
      </c>
      <c r="AK70" s="560">
        <v>12.568000000000001</v>
      </c>
      <c r="AO70" s="560">
        <v>0.62</v>
      </c>
      <c r="AP70" s="560">
        <v>0.17</v>
      </c>
      <c r="AQ70" s="560">
        <v>0.08</v>
      </c>
      <c r="AR70" s="560">
        <v>0.5</v>
      </c>
      <c r="AS70" s="560">
        <v>1.4</v>
      </c>
      <c r="AT70" s="560">
        <v>0.33</v>
      </c>
      <c r="AU70" s="560">
        <v>0.32</v>
      </c>
      <c r="AV70" s="560">
        <v>0.5</v>
      </c>
      <c r="AW70" s="560">
        <v>31.03</v>
      </c>
      <c r="AX70" s="560">
        <v>0.87</v>
      </c>
      <c r="AY70" s="1055"/>
      <c r="AZ70" s="560">
        <v>3.05</v>
      </c>
      <c r="BA70" s="560">
        <v>30.16</v>
      </c>
      <c r="BD70" s="560">
        <v>0</v>
      </c>
      <c r="BE70" s="560">
        <v>0</v>
      </c>
      <c r="BF70" s="560">
        <v>0</v>
      </c>
      <c r="BG70" s="560">
        <v>0</v>
      </c>
      <c r="BH70" s="560">
        <v>0</v>
      </c>
      <c r="BI70" s="560">
        <v>0</v>
      </c>
      <c r="BJ70" s="560">
        <v>0</v>
      </c>
      <c r="BK70" s="560">
        <v>0</v>
      </c>
      <c r="BL70" s="560">
        <v>0</v>
      </c>
      <c r="BM70" s="560">
        <v>0</v>
      </c>
    </row>
    <row r="71" spans="1:65" s="560" customFormat="1" ht="15" customHeight="1">
      <c r="A71" s="560" t="s">
        <v>1119</v>
      </c>
      <c r="B71" s="560" t="s">
        <v>970</v>
      </c>
      <c r="C71" s="560">
        <v>20888678</v>
      </c>
      <c r="D71" s="560" t="s">
        <v>187</v>
      </c>
      <c r="E71" s="560" t="s">
        <v>20</v>
      </c>
      <c r="F71" s="560" t="s">
        <v>188</v>
      </c>
      <c r="G71" s="560" t="s">
        <v>27</v>
      </c>
      <c r="H71" s="560" t="s">
        <v>27</v>
      </c>
      <c r="I71" s="560" t="s">
        <v>1702</v>
      </c>
      <c r="J71" s="560" t="s">
        <v>991</v>
      </c>
      <c r="K71" s="560">
        <v>44075</v>
      </c>
      <c r="L71" s="560" t="s">
        <v>1266</v>
      </c>
      <c r="N71" s="560" t="s">
        <v>914</v>
      </c>
      <c r="O71" s="560" t="s">
        <v>184</v>
      </c>
      <c r="P71" s="560" t="s">
        <v>63</v>
      </c>
      <c r="Q71" s="560" t="s">
        <v>184</v>
      </c>
      <c r="R71" s="560">
        <v>23.8</v>
      </c>
      <c r="S71" s="560">
        <v>1</v>
      </c>
      <c r="T71" s="560">
        <v>0</v>
      </c>
      <c r="U71" s="560">
        <v>1</v>
      </c>
      <c r="V71" s="560">
        <v>0.02</v>
      </c>
      <c r="W71" s="560">
        <v>0.3</v>
      </c>
      <c r="X71" s="1317">
        <v>0</v>
      </c>
      <c r="Y71" s="560">
        <v>0</v>
      </c>
      <c r="Z71" s="560">
        <v>15</v>
      </c>
      <c r="AA71" s="560">
        <v>11.9</v>
      </c>
      <c r="AB71" s="560">
        <v>3.57</v>
      </c>
      <c r="AC71" s="560">
        <v>0.24</v>
      </c>
      <c r="AD71" s="560">
        <v>0</v>
      </c>
      <c r="AE71" s="560">
        <v>0</v>
      </c>
      <c r="AF71" s="560">
        <v>0</v>
      </c>
      <c r="AH71" s="560">
        <v>15.71</v>
      </c>
      <c r="AI71" s="560">
        <v>0</v>
      </c>
      <c r="AJ71" s="560">
        <v>0</v>
      </c>
      <c r="AK71" s="560">
        <v>12.568000000000001</v>
      </c>
      <c r="AO71" s="560">
        <v>0.57999999999999996</v>
      </c>
      <c r="AP71" s="560">
        <v>0.16</v>
      </c>
      <c r="AQ71" s="560">
        <v>7.0000000000000007E-2</v>
      </c>
      <c r="AR71" s="560">
        <v>0.47</v>
      </c>
      <c r="AS71" s="560">
        <v>1.31</v>
      </c>
      <c r="AT71" s="560">
        <v>0.31</v>
      </c>
      <c r="AU71" s="560">
        <v>0.28000000000000003</v>
      </c>
      <c r="AV71" s="560">
        <v>0.47</v>
      </c>
      <c r="AW71" s="560">
        <v>28.28</v>
      </c>
      <c r="AX71" s="560">
        <v>0.81</v>
      </c>
      <c r="AY71" s="1055"/>
      <c r="AZ71" s="560">
        <v>2.84</v>
      </c>
      <c r="BA71" s="560">
        <v>27.47</v>
      </c>
      <c r="BD71" s="560">
        <v>0</v>
      </c>
      <c r="BE71" s="560">
        <v>0</v>
      </c>
      <c r="BF71" s="560">
        <v>0</v>
      </c>
      <c r="BG71" s="560">
        <v>0</v>
      </c>
      <c r="BH71" s="560">
        <v>0</v>
      </c>
      <c r="BI71" s="560">
        <v>0</v>
      </c>
      <c r="BJ71" s="560">
        <v>0</v>
      </c>
      <c r="BK71" s="560">
        <v>0</v>
      </c>
      <c r="BL71" s="560">
        <v>0</v>
      </c>
      <c r="BM71" s="560">
        <v>0</v>
      </c>
    </row>
    <row r="72" spans="1:65" s="560" customFormat="1" ht="15" customHeight="1">
      <c r="A72" s="560" t="s">
        <v>1119</v>
      </c>
      <c r="B72" s="560" t="s">
        <v>970</v>
      </c>
      <c r="C72" s="560">
        <v>8236646</v>
      </c>
      <c r="D72" s="560" t="s">
        <v>200</v>
      </c>
      <c r="E72" s="560" t="s">
        <v>20</v>
      </c>
      <c r="F72" s="560" t="s">
        <v>201</v>
      </c>
      <c r="G72" s="560" t="s">
        <v>27</v>
      </c>
      <c r="H72" s="560" t="s">
        <v>27</v>
      </c>
      <c r="I72" s="560" t="s">
        <v>1765</v>
      </c>
      <c r="J72" s="560" t="s">
        <v>991</v>
      </c>
      <c r="K72" s="560">
        <v>44105</v>
      </c>
      <c r="L72" s="560" t="s">
        <v>1271</v>
      </c>
      <c r="N72" s="560" t="s">
        <v>914</v>
      </c>
      <c r="O72" s="560" t="s">
        <v>126</v>
      </c>
      <c r="P72" s="560" t="s">
        <v>63</v>
      </c>
      <c r="Q72" s="560" t="s">
        <v>126</v>
      </c>
      <c r="R72" s="560">
        <v>23.8</v>
      </c>
      <c r="S72" s="560">
        <v>1</v>
      </c>
      <c r="T72" s="560">
        <v>0</v>
      </c>
      <c r="U72" s="560">
        <v>1</v>
      </c>
      <c r="V72" s="560">
        <v>0.02</v>
      </c>
      <c r="W72" s="560">
        <v>0</v>
      </c>
      <c r="X72" s="1317">
        <v>0</v>
      </c>
      <c r="Y72" s="560">
        <v>0</v>
      </c>
      <c r="Z72" s="560">
        <v>15</v>
      </c>
      <c r="AA72" s="560">
        <v>11.9</v>
      </c>
      <c r="AB72" s="560">
        <v>0</v>
      </c>
      <c r="AC72" s="560">
        <v>0.24</v>
      </c>
      <c r="AD72" s="560">
        <v>0</v>
      </c>
      <c r="AE72" s="560">
        <v>0</v>
      </c>
      <c r="AF72" s="560">
        <v>0</v>
      </c>
      <c r="AH72" s="560">
        <v>12.14</v>
      </c>
      <c r="AI72" s="560">
        <v>0</v>
      </c>
      <c r="AJ72" s="560">
        <v>0</v>
      </c>
      <c r="AK72" s="560">
        <v>11.5</v>
      </c>
      <c r="AO72" s="560">
        <v>0.45</v>
      </c>
      <c r="AP72" s="560">
        <v>0.12</v>
      </c>
      <c r="AQ72" s="560">
        <v>0.06</v>
      </c>
      <c r="AR72" s="560">
        <v>0.36</v>
      </c>
      <c r="AS72" s="560">
        <v>1.01</v>
      </c>
      <c r="AT72" s="560">
        <v>0.24</v>
      </c>
      <c r="AU72" s="560">
        <v>0.24</v>
      </c>
      <c r="AV72" s="560">
        <v>0.36</v>
      </c>
      <c r="AW72" s="560">
        <v>23.64</v>
      </c>
      <c r="AX72" s="560">
        <v>0.63</v>
      </c>
      <c r="AY72" s="1055"/>
      <c r="AZ72" s="560">
        <v>2.21</v>
      </c>
      <c r="BA72" s="560">
        <v>23.01</v>
      </c>
      <c r="BD72" s="560">
        <v>0</v>
      </c>
      <c r="BE72" s="560">
        <v>0</v>
      </c>
      <c r="BF72" s="560">
        <v>0</v>
      </c>
      <c r="BG72" s="560">
        <v>0</v>
      </c>
      <c r="BH72" s="560">
        <v>0</v>
      </c>
      <c r="BI72" s="560">
        <v>0</v>
      </c>
      <c r="BJ72" s="560">
        <v>0</v>
      </c>
      <c r="BK72" s="560">
        <v>0</v>
      </c>
      <c r="BL72" s="560">
        <v>0</v>
      </c>
      <c r="BM72" s="560">
        <v>0</v>
      </c>
    </row>
    <row r="73" spans="1:65" s="560" customFormat="1" ht="15" customHeight="1">
      <c r="A73" s="560" t="s">
        <v>1119</v>
      </c>
      <c r="B73" s="560" t="s">
        <v>970</v>
      </c>
      <c r="C73" s="560">
        <v>25806328</v>
      </c>
      <c r="D73" s="560" t="s">
        <v>202</v>
      </c>
      <c r="E73" s="560" t="s">
        <v>34</v>
      </c>
      <c r="F73" s="560" t="s">
        <v>27</v>
      </c>
      <c r="G73" s="560" t="s">
        <v>27</v>
      </c>
      <c r="H73" s="560" t="s">
        <v>27</v>
      </c>
      <c r="I73" s="560" t="s">
        <v>1802</v>
      </c>
      <c r="J73" s="560" t="s">
        <v>991</v>
      </c>
      <c r="K73" s="560">
        <v>44105</v>
      </c>
      <c r="L73" s="560" t="s">
        <v>1272</v>
      </c>
      <c r="N73" s="560" t="s">
        <v>914</v>
      </c>
      <c r="O73" s="560" t="s">
        <v>65</v>
      </c>
      <c r="P73" s="560" t="s">
        <v>63</v>
      </c>
      <c r="Q73" s="560" t="s">
        <v>65</v>
      </c>
      <c r="R73" s="560">
        <v>23.8</v>
      </c>
      <c r="S73" s="560">
        <v>1</v>
      </c>
      <c r="T73" s="560">
        <v>0</v>
      </c>
      <c r="U73" s="560">
        <v>1</v>
      </c>
      <c r="V73" s="560">
        <v>0.02</v>
      </c>
      <c r="W73" s="560">
        <v>0</v>
      </c>
      <c r="X73" s="1317">
        <v>0</v>
      </c>
      <c r="Y73" s="560">
        <v>0</v>
      </c>
      <c r="Z73" s="560">
        <v>15</v>
      </c>
      <c r="AA73" s="560">
        <v>11.9</v>
      </c>
      <c r="AB73" s="560">
        <v>0</v>
      </c>
      <c r="AC73" s="560">
        <v>0.24</v>
      </c>
      <c r="AD73" s="560">
        <v>0</v>
      </c>
      <c r="AE73" s="560">
        <v>0</v>
      </c>
      <c r="AF73" s="560">
        <v>0</v>
      </c>
      <c r="AH73" s="560">
        <v>12.14</v>
      </c>
      <c r="AI73" s="560">
        <v>0</v>
      </c>
      <c r="AJ73" s="560">
        <v>0</v>
      </c>
      <c r="AK73" s="560">
        <v>11.5</v>
      </c>
      <c r="AO73" s="560">
        <v>0.45</v>
      </c>
      <c r="AP73" s="560">
        <v>0.12</v>
      </c>
      <c r="AQ73" s="560">
        <v>0.06</v>
      </c>
      <c r="AR73" s="560">
        <v>0.36</v>
      </c>
      <c r="AS73" s="560">
        <v>1.01</v>
      </c>
      <c r="AT73" s="560">
        <v>0.24</v>
      </c>
      <c r="AU73" s="560">
        <v>0.24</v>
      </c>
      <c r="AV73" s="560">
        <v>0.36</v>
      </c>
      <c r="AW73" s="560">
        <v>23.64</v>
      </c>
      <c r="AX73" s="560">
        <v>0.63</v>
      </c>
      <c r="AY73" s="1055"/>
      <c r="AZ73" s="560">
        <v>2.21</v>
      </c>
      <c r="BA73" s="560">
        <v>23.01</v>
      </c>
      <c r="BD73" s="560">
        <v>0</v>
      </c>
      <c r="BE73" s="560">
        <v>0</v>
      </c>
      <c r="BF73" s="560">
        <v>0</v>
      </c>
      <c r="BG73" s="560">
        <v>0</v>
      </c>
      <c r="BH73" s="560">
        <v>0</v>
      </c>
      <c r="BI73" s="560">
        <v>0</v>
      </c>
      <c r="BJ73" s="560">
        <v>0</v>
      </c>
      <c r="BK73" s="560">
        <v>0</v>
      </c>
      <c r="BL73" s="560">
        <v>0</v>
      </c>
      <c r="BM73" s="560">
        <v>0</v>
      </c>
    </row>
    <row r="74" spans="1:65" s="560" customFormat="1" ht="15" customHeight="1">
      <c r="A74" s="560" t="s">
        <v>1119</v>
      </c>
      <c r="B74" s="560" t="s">
        <v>970</v>
      </c>
      <c r="C74" s="560">
        <v>27364140</v>
      </c>
      <c r="D74" s="560" t="s">
        <v>203</v>
      </c>
      <c r="E74" s="560" t="s">
        <v>20</v>
      </c>
      <c r="F74" s="560" t="s">
        <v>204</v>
      </c>
      <c r="G74" s="560" t="s">
        <v>27</v>
      </c>
      <c r="H74" s="560" t="s">
        <v>27</v>
      </c>
      <c r="I74" s="560" t="s">
        <v>1708</v>
      </c>
      <c r="J74" s="560" t="s">
        <v>991</v>
      </c>
      <c r="K74" s="560">
        <v>44105</v>
      </c>
      <c r="L74" s="560" t="s">
        <v>1273</v>
      </c>
      <c r="N74" s="560" t="s">
        <v>914</v>
      </c>
      <c r="O74" s="560" t="s">
        <v>65</v>
      </c>
      <c r="P74" s="560" t="s">
        <v>63</v>
      </c>
      <c r="Q74" s="560" t="s">
        <v>65</v>
      </c>
      <c r="R74" s="560">
        <v>23.8</v>
      </c>
      <c r="S74" s="560">
        <v>1</v>
      </c>
      <c r="T74" s="560">
        <v>0</v>
      </c>
      <c r="U74" s="560">
        <v>1</v>
      </c>
      <c r="V74" s="560">
        <v>0.02</v>
      </c>
      <c r="W74" s="560">
        <v>0</v>
      </c>
      <c r="X74" s="1317">
        <v>0</v>
      </c>
      <c r="Y74" s="560">
        <v>0</v>
      </c>
      <c r="Z74" s="560">
        <v>15</v>
      </c>
      <c r="AA74" s="560">
        <v>11.9</v>
      </c>
      <c r="AB74" s="560">
        <v>0</v>
      </c>
      <c r="AC74" s="560">
        <v>0.24</v>
      </c>
      <c r="AD74" s="560">
        <v>0</v>
      </c>
      <c r="AE74" s="560">
        <v>0</v>
      </c>
      <c r="AF74" s="560">
        <v>0</v>
      </c>
      <c r="AH74" s="560">
        <v>12.14</v>
      </c>
      <c r="AI74" s="560">
        <v>0</v>
      </c>
      <c r="AJ74" s="560">
        <v>0</v>
      </c>
      <c r="AK74" s="560">
        <v>11.5</v>
      </c>
      <c r="AO74" s="560">
        <v>0.45</v>
      </c>
      <c r="AP74" s="560">
        <v>0.12</v>
      </c>
      <c r="AQ74" s="560">
        <v>0.06</v>
      </c>
      <c r="AR74" s="560">
        <v>0.36</v>
      </c>
      <c r="AS74" s="560">
        <v>1.01</v>
      </c>
      <c r="AT74" s="560">
        <v>0.24</v>
      </c>
      <c r="AU74" s="560">
        <v>0.24</v>
      </c>
      <c r="AV74" s="560">
        <v>0.36</v>
      </c>
      <c r="AW74" s="560">
        <v>23.64</v>
      </c>
      <c r="AX74" s="560">
        <v>0.63</v>
      </c>
      <c r="AY74" s="1055"/>
      <c r="AZ74" s="560">
        <v>2.21</v>
      </c>
      <c r="BA74" s="560">
        <v>23.01</v>
      </c>
      <c r="BD74" s="560">
        <v>0</v>
      </c>
      <c r="BE74" s="560">
        <v>0</v>
      </c>
      <c r="BF74" s="560">
        <v>0</v>
      </c>
      <c r="BG74" s="560">
        <v>0</v>
      </c>
      <c r="BH74" s="560">
        <v>0</v>
      </c>
      <c r="BI74" s="560">
        <v>0</v>
      </c>
      <c r="BJ74" s="560">
        <v>0</v>
      </c>
      <c r="BK74" s="560">
        <v>0</v>
      </c>
      <c r="BL74" s="560">
        <v>0</v>
      </c>
      <c r="BM74" s="560">
        <v>0</v>
      </c>
    </row>
    <row r="75" spans="1:65" s="560" customFormat="1" ht="15" customHeight="1">
      <c r="A75" s="560" t="s">
        <v>1119</v>
      </c>
      <c r="B75" s="560" t="s">
        <v>970</v>
      </c>
      <c r="C75" s="560">
        <v>26373052</v>
      </c>
      <c r="D75" s="560" t="s">
        <v>205</v>
      </c>
      <c r="E75" s="560" t="s">
        <v>20</v>
      </c>
      <c r="F75" s="560" t="s">
        <v>206</v>
      </c>
      <c r="G75" s="560" t="s">
        <v>27</v>
      </c>
      <c r="H75" s="560" t="s">
        <v>27</v>
      </c>
      <c r="I75" s="560" t="s">
        <v>1708</v>
      </c>
      <c r="J75" s="560" t="s">
        <v>991</v>
      </c>
      <c r="K75" s="560">
        <v>44105</v>
      </c>
      <c r="L75" s="560" t="s">
        <v>1274</v>
      </c>
      <c r="N75" s="560" t="s">
        <v>914</v>
      </c>
      <c r="O75" s="560" t="s">
        <v>65</v>
      </c>
      <c r="P75" s="560" t="s">
        <v>63</v>
      </c>
      <c r="Q75" s="560" t="s">
        <v>65</v>
      </c>
      <c r="R75" s="560">
        <v>23.8</v>
      </c>
      <c r="S75" s="560">
        <v>1</v>
      </c>
      <c r="T75" s="560">
        <v>0</v>
      </c>
      <c r="U75" s="560">
        <v>1</v>
      </c>
      <c r="V75" s="560">
        <v>0.02</v>
      </c>
      <c r="W75" s="560">
        <v>0</v>
      </c>
      <c r="X75" s="1317">
        <v>1</v>
      </c>
      <c r="Y75" s="560">
        <v>1</v>
      </c>
      <c r="Z75" s="560">
        <v>15</v>
      </c>
      <c r="AA75" s="560">
        <v>11.9</v>
      </c>
      <c r="AB75" s="560">
        <v>0</v>
      </c>
      <c r="AC75" s="560">
        <v>0.24</v>
      </c>
      <c r="AD75" s="560">
        <v>0</v>
      </c>
      <c r="AE75" s="560">
        <v>1</v>
      </c>
      <c r="AF75" s="560">
        <v>1.75</v>
      </c>
      <c r="AH75" s="560">
        <v>13.14</v>
      </c>
      <c r="AI75" s="560">
        <v>0</v>
      </c>
      <c r="AJ75" s="560">
        <v>0</v>
      </c>
      <c r="AK75" s="560">
        <v>11.5</v>
      </c>
      <c r="AO75" s="560">
        <v>0.49</v>
      </c>
      <c r="AP75" s="560">
        <v>0.13</v>
      </c>
      <c r="AQ75" s="560">
        <v>0.06</v>
      </c>
      <c r="AR75" s="560">
        <v>0.39</v>
      </c>
      <c r="AS75" s="560">
        <v>1.1000000000000001</v>
      </c>
      <c r="AT75" s="560">
        <v>0.26</v>
      </c>
      <c r="AU75" s="560">
        <v>0.24</v>
      </c>
      <c r="AV75" s="560">
        <v>0.39</v>
      </c>
      <c r="AW75" s="560">
        <v>26.39</v>
      </c>
      <c r="AX75" s="560">
        <v>0.68</v>
      </c>
      <c r="AY75" s="1055"/>
      <c r="AZ75" s="560">
        <v>2.38</v>
      </c>
      <c r="BA75" s="560">
        <v>25.71</v>
      </c>
      <c r="BD75" s="560">
        <v>0</v>
      </c>
      <c r="BE75" s="560">
        <v>0</v>
      </c>
      <c r="BF75" s="560">
        <v>0</v>
      </c>
      <c r="BG75" s="560">
        <v>0</v>
      </c>
      <c r="BH75" s="560">
        <v>0</v>
      </c>
      <c r="BI75" s="560">
        <v>0</v>
      </c>
      <c r="BJ75" s="560">
        <v>0</v>
      </c>
      <c r="BK75" s="560">
        <v>0</v>
      </c>
      <c r="BL75" s="560">
        <v>0</v>
      </c>
      <c r="BM75" s="560">
        <v>0</v>
      </c>
    </row>
    <row r="76" spans="1:65" s="560" customFormat="1" ht="15" customHeight="1">
      <c r="A76" s="560" t="s">
        <v>1119</v>
      </c>
      <c r="B76" s="560" t="s">
        <v>970</v>
      </c>
      <c r="C76" s="560">
        <v>24686911</v>
      </c>
      <c r="D76" s="560" t="s">
        <v>207</v>
      </c>
      <c r="E76" s="560" t="s">
        <v>20</v>
      </c>
      <c r="F76" s="560" t="s">
        <v>208</v>
      </c>
      <c r="G76" s="560" t="s">
        <v>27</v>
      </c>
      <c r="H76" s="560" t="s">
        <v>27</v>
      </c>
      <c r="I76" s="560" t="s">
        <v>1704</v>
      </c>
      <c r="J76" s="560" t="s">
        <v>991</v>
      </c>
      <c r="K76" s="560">
        <v>44105</v>
      </c>
      <c r="L76" s="560" t="s">
        <v>1275</v>
      </c>
      <c r="N76" s="560" t="s">
        <v>914</v>
      </c>
      <c r="O76" s="560" t="s">
        <v>78</v>
      </c>
      <c r="P76" s="560" t="s">
        <v>63</v>
      </c>
      <c r="Q76" s="560" t="s">
        <v>78</v>
      </c>
      <c r="R76" s="560">
        <v>23.8</v>
      </c>
      <c r="S76" s="560">
        <v>1</v>
      </c>
      <c r="T76" s="560">
        <v>0</v>
      </c>
      <c r="U76" s="560">
        <v>1</v>
      </c>
      <c r="V76" s="560">
        <v>0.02</v>
      </c>
      <c r="W76" s="560">
        <v>0</v>
      </c>
      <c r="X76" s="1317">
        <v>0</v>
      </c>
      <c r="Y76" s="560">
        <v>0</v>
      </c>
      <c r="Z76" s="560">
        <v>15</v>
      </c>
      <c r="AA76" s="560">
        <v>11.9</v>
      </c>
      <c r="AB76" s="560">
        <v>0</v>
      </c>
      <c r="AC76" s="560">
        <v>0.24</v>
      </c>
      <c r="AD76" s="560">
        <v>0</v>
      </c>
      <c r="AE76" s="560">
        <v>0</v>
      </c>
      <c r="AF76" s="560">
        <v>0</v>
      </c>
      <c r="AH76" s="560">
        <v>12.14</v>
      </c>
      <c r="AI76" s="560">
        <v>0</v>
      </c>
      <c r="AJ76" s="560">
        <v>0</v>
      </c>
      <c r="AK76" s="560">
        <v>11.5</v>
      </c>
      <c r="AO76" s="560">
        <v>0.45</v>
      </c>
      <c r="AP76" s="560">
        <v>0.12</v>
      </c>
      <c r="AQ76" s="560">
        <v>0.06</v>
      </c>
      <c r="AR76" s="560">
        <v>0.36</v>
      </c>
      <c r="AS76" s="560">
        <v>1.01</v>
      </c>
      <c r="AT76" s="560">
        <v>0.24</v>
      </c>
      <c r="AU76" s="560">
        <v>0.24</v>
      </c>
      <c r="AV76" s="560">
        <v>0.36</v>
      </c>
      <c r="AW76" s="560">
        <v>23.64</v>
      </c>
      <c r="AX76" s="560">
        <v>0.63</v>
      </c>
      <c r="AY76" s="1055"/>
      <c r="AZ76" s="560">
        <v>2.21</v>
      </c>
      <c r="BA76" s="560">
        <v>23.01</v>
      </c>
      <c r="BD76" s="560">
        <v>0</v>
      </c>
      <c r="BE76" s="560">
        <v>0</v>
      </c>
      <c r="BF76" s="560">
        <v>0</v>
      </c>
      <c r="BG76" s="560">
        <v>0</v>
      </c>
      <c r="BH76" s="560">
        <v>0</v>
      </c>
      <c r="BI76" s="560">
        <v>0</v>
      </c>
      <c r="BJ76" s="560">
        <v>0</v>
      </c>
      <c r="BK76" s="560">
        <v>0</v>
      </c>
      <c r="BL76" s="560">
        <v>0</v>
      </c>
      <c r="BM76" s="560">
        <v>0</v>
      </c>
    </row>
    <row r="77" spans="1:65" s="560" customFormat="1" ht="15" customHeight="1">
      <c r="A77" s="560" t="s">
        <v>1119</v>
      </c>
      <c r="B77" s="560" t="s">
        <v>970</v>
      </c>
      <c r="C77" s="560">
        <v>5333736</v>
      </c>
      <c r="D77" s="560" t="s">
        <v>210</v>
      </c>
      <c r="E77" s="560" t="s">
        <v>34</v>
      </c>
      <c r="F77" s="560" t="s">
        <v>1883</v>
      </c>
      <c r="G77" s="560" t="s">
        <v>27</v>
      </c>
      <c r="H77" s="560" t="s">
        <v>27</v>
      </c>
      <c r="I77" s="560" t="s">
        <v>1808</v>
      </c>
      <c r="J77" s="560" t="s">
        <v>991</v>
      </c>
      <c r="K77" s="560">
        <v>44105</v>
      </c>
      <c r="L77" s="560" t="s">
        <v>1276</v>
      </c>
      <c r="N77" s="560" t="s">
        <v>914</v>
      </c>
      <c r="O77" s="560" t="s">
        <v>1714</v>
      </c>
      <c r="P77" s="560" t="s">
        <v>63</v>
      </c>
      <c r="Q77" s="560" t="s">
        <v>25</v>
      </c>
      <c r="R77" s="560">
        <v>23.8</v>
      </c>
      <c r="S77" s="560">
        <v>1</v>
      </c>
      <c r="T77" s="560">
        <v>0</v>
      </c>
      <c r="U77" s="560">
        <v>1</v>
      </c>
      <c r="V77" s="560">
        <v>0.02</v>
      </c>
      <c r="W77" s="560">
        <v>0</v>
      </c>
      <c r="X77" s="1317">
        <v>0</v>
      </c>
      <c r="Y77" s="560">
        <v>0</v>
      </c>
      <c r="Z77" s="560">
        <v>15</v>
      </c>
      <c r="AA77" s="560">
        <v>11.9</v>
      </c>
      <c r="AB77" s="560">
        <v>0</v>
      </c>
      <c r="AC77" s="560">
        <v>0.24</v>
      </c>
      <c r="AD77" s="560">
        <v>0</v>
      </c>
      <c r="AE77" s="560">
        <v>0</v>
      </c>
      <c r="AF77" s="560">
        <v>0</v>
      </c>
      <c r="AH77" s="560">
        <v>12.14</v>
      </c>
      <c r="AI77" s="560">
        <v>0</v>
      </c>
      <c r="AJ77" s="560">
        <v>0</v>
      </c>
      <c r="AK77" s="560">
        <v>11.5</v>
      </c>
      <c r="AO77" s="560">
        <v>0.45</v>
      </c>
      <c r="AP77" s="560">
        <v>0.12</v>
      </c>
      <c r="AQ77" s="560">
        <v>0.06</v>
      </c>
      <c r="AR77" s="560">
        <v>0.36</v>
      </c>
      <c r="AS77" s="560">
        <v>1.01</v>
      </c>
      <c r="AT77" s="560">
        <v>0.24</v>
      </c>
      <c r="AU77" s="560">
        <v>0.24</v>
      </c>
      <c r="AV77" s="560">
        <v>0.36</v>
      </c>
      <c r="AW77" s="560">
        <v>23.64</v>
      </c>
      <c r="AX77" s="560">
        <v>0.63</v>
      </c>
      <c r="AY77" s="1055"/>
      <c r="AZ77" s="560">
        <v>2.21</v>
      </c>
      <c r="BA77" s="560">
        <v>23.01</v>
      </c>
      <c r="BD77" s="560">
        <v>0</v>
      </c>
      <c r="BE77" s="560">
        <v>0</v>
      </c>
      <c r="BF77" s="560">
        <v>0</v>
      </c>
      <c r="BG77" s="560">
        <v>0</v>
      </c>
      <c r="BH77" s="560">
        <v>0</v>
      </c>
      <c r="BI77" s="560">
        <v>0</v>
      </c>
      <c r="BJ77" s="560">
        <v>0</v>
      </c>
      <c r="BK77" s="560">
        <v>0</v>
      </c>
      <c r="BL77" s="560">
        <v>0</v>
      </c>
      <c r="BM77" s="560">
        <v>0</v>
      </c>
    </row>
    <row r="78" spans="1:65" s="560" customFormat="1" ht="15" customHeight="1">
      <c r="A78" s="560" t="s">
        <v>1119</v>
      </c>
      <c r="B78" s="560" t="s">
        <v>970</v>
      </c>
      <c r="C78" s="560">
        <v>15086759</v>
      </c>
      <c r="D78" s="560" t="s">
        <v>217</v>
      </c>
      <c r="E78" s="560" t="s">
        <v>34</v>
      </c>
      <c r="F78" s="560" t="s">
        <v>27</v>
      </c>
      <c r="G78" s="560" t="s">
        <v>27</v>
      </c>
      <c r="H78" s="560" t="s">
        <v>27</v>
      </c>
      <c r="I78" s="560" t="s">
        <v>2292</v>
      </c>
      <c r="J78" s="560" t="s">
        <v>991</v>
      </c>
      <c r="K78" s="560">
        <v>44105</v>
      </c>
      <c r="M78" s="560" t="s">
        <v>1534</v>
      </c>
      <c r="N78" s="560" t="s">
        <v>974</v>
      </c>
      <c r="O78" s="560" t="s">
        <v>218</v>
      </c>
      <c r="P78" s="560" t="s">
        <v>2345</v>
      </c>
      <c r="Q78" s="560" t="s">
        <v>218</v>
      </c>
      <c r="R78" s="560">
        <v>23.8</v>
      </c>
      <c r="S78" s="560">
        <v>1</v>
      </c>
      <c r="T78" s="560">
        <v>0</v>
      </c>
      <c r="U78" s="560">
        <v>1</v>
      </c>
      <c r="V78" s="560">
        <v>0.02</v>
      </c>
      <c r="W78" s="560">
        <v>0</v>
      </c>
      <c r="X78" s="1317">
        <v>4</v>
      </c>
      <c r="Y78" s="560">
        <v>4</v>
      </c>
      <c r="Z78" s="560">
        <v>15</v>
      </c>
      <c r="AA78" s="560">
        <v>11.9</v>
      </c>
      <c r="AB78" s="560">
        <v>0</v>
      </c>
      <c r="AC78" s="560">
        <v>0.24</v>
      </c>
      <c r="AD78" s="560">
        <v>0</v>
      </c>
      <c r="AE78" s="560">
        <v>4</v>
      </c>
      <c r="AF78" s="560">
        <v>7</v>
      </c>
      <c r="AH78" s="560">
        <v>16.14</v>
      </c>
      <c r="AI78" s="560">
        <v>0</v>
      </c>
      <c r="AJ78" s="560">
        <v>0</v>
      </c>
      <c r="AK78" s="560">
        <v>11.5</v>
      </c>
      <c r="AO78" s="560">
        <v>0.6</v>
      </c>
      <c r="AP78" s="560">
        <v>0.16</v>
      </c>
      <c r="AQ78" s="560">
        <v>7.0000000000000007E-2</v>
      </c>
      <c r="AR78" s="560">
        <v>0.48</v>
      </c>
      <c r="AS78" s="560">
        <v>1.35</v>
      </c>
      <c r="AT78" s="560">
        <v>0.32</v>
      </c>
      <c r="AU78" s="560">
        <v>0.28000000000000003</v>
      </c>
      <c r="AV78" s="560">
        <v>0.48</v>
      </c>
      <c r="AW78" s="560">
        <v>34.64</v>
      </c>
      <c r="AX78" s="560">
        <v>0.83</v>
      </c>
      <c r="AY78" s="1055"/>
      <c r="AZ78" s="560">
        <v>2.91</v>
      </c>
      <c r="BA78" s="560">
        <v>33.81</v>
      </c>
      <c r="BD78" s="560">
        <v>0</v>
      </c>
      <c r="BE78" s="560">
        <v>0</v>
      </c>
      <c r="BF78" s="560">
        <v>0</v>
      </c>
      <c r="BG78" s="560">
        <v>0</v>
      </c>
      <c r="BH78" s="560">
        <v>0</v>
      </c>
      <c r="BI78" s="560">
        <v>0</v>
      </c>
      <c r="BJ78" s="560">
        <v>0</v>
      </c>
      <c r="BK78" s="560">
        <v>0</v>
      </c>
      <c r="BL78" s="560">
        <v>0</v>
      </c>
      <c r="BM78" s="560">
        <v>0</v>
      </c>
    </row>
    <row r="79" spans="1:65" s="560" customFormat="1" ht="15" customHeight="1">
      <c r="A79" s="560" t="s">
        <v>1119</v>
      </c>
      <c r="B79" s="560" t="s">
        <v>970</v>
      </c>
      <c r="C79" s="560">
        <v>25545729</v>
      </c>
      <c r="D79" s="560" t="s">
        <v>219</v>
      </c>
      <c r="E79" s="560" t="s">
        <v>20</v>
      </c>
      <c r="F79" s="560" t="s">
        <v>59</v>
      </c>
      <c r="G79" s="560" t="s">
        <v>59</v>
      </c>
      <c r="H79" s="560" t="s">
        <v>59</v>
      </c>
      <c r="I79" s="560" t="s">
        <v>1803</v>
      </c>
      <c r="J79" s="560" t="s">
        <v>991</v>
      </c>
      <c r="K79" s="560">
        <v>44105</v>
      </c>
      <c r="L79" s="560" t="s">
        <v>1280</v>
      </c>
      <c r="N79" s="560" t="s">
        <v>914</v>
      </c>
      <c r="O79" s="560" t="s">
        <v>1714</v>
      </c>
      <c r="P79" s="560" t="s">
        <v>63</v>
      </c>
      <c r="Q79" s="560" t="s">
        <v>25</v>
      </c>
      <c r="R79" s="560">
        <v>25.9</v>
      </c>
      <c r="S79" s="560">
        <v>1</v>
      </c>
      <c r="T79" s="560">
        <v>0</v>
      </c>
      <c r="U79" s="560">
        <v>1</v>
      </c>
      <c r="V79" s="560">
        <v>0.02</v>
      </c>
      <c r="W79" s="560">
        <v>0</v>
      </c>
      <c r="X79" s="1317">
        <v>0</v>
      </c>
      <c r="Y79" s="560">
        <v>0</v>
      </c>
      <c r="Z79" s="560">
        <v>15</v>
      </c>
      <c r="AA79" s="560">
        <v>12.95</v>
      </c>
      <c r="AB79" s="560">
        <v>0</v>
      </c>
      <c r="AC79" s="560">
        <v>0.26</v>
      </c>
      <c r="AD79" s="560">
        <v>0</v>
      </c>
      <c r="AE79" s="560">
        <v>0</v>
      </c>
      <c r="AF79" s="560">
        <v>0</v>
      </c>
      <c r="AH79" s="560">
        <v>13.209999999999999</v>
      </c>
      <c r="AI79" s="560">
        <v>0</v>
      </c>
      <c r="AJ79" s="560">
        <v>0</v>
      </c>
      <c r="AK79" s="560">
        <v>10.568</v>
      </c>
      <c r="AL79" s="560">
        <v>40</v>
      </c>
      <c r="AO79" s="560">
        <v>0.49</v>
      </c>
      <c r="AP79" s="560">
        <v>0.13</v>
      </c>
      <c r="AQ79" s="560">
        <v>0.06</v>
      </c>
      <c r="AR79" s="560">
        <v>0.4</v>
      </c>
      <c r="AS79" s="560">
        <v>1.1000000000000001</v>
      </c>
      <c r="AT79" s="560">
        <v>0.26</v>
      </c>
      <c r="AU79" s="560">
        <v>0.24</v>
      </c>
      <c r="AV79" s="560">
        <v>0.4</v>
      </c>
      <c r="AW79" s="560">
        <v>63.78</v>
      </c>
      <c r="AX79" s="560">
        <v>0.68</v>
      </c>
      <c r="AY79" s="1055"/>
      <c r="AZ79" s="560">
        <v>2.4</v>
      </c>
      <c r="BA79" s="560">
        <v>63.1</v>
      </c>
      <c r="BD79" s="560">
        <v>0</v>
      </c>
      <c r="BE79" s="560">
        <v>0</v>
      </c>
      <c r="BF79" s="560">
        <v>0</v>
      </c>
      <c r="BG79" s="560">
        <v>0</v>
      </c>
      <c r="BH79" s="560">
        <v>0</v>
      </c>
      <c r="BI79" s="560">
        <v>0</v>
      </c>
      <c r="BJ79" s="560">
        <v>0</v>
      </c>
      <c r="BK79" s="560">
        <v>0</v>
      </c>
      <c r="BL79" s="560">
        <v>0</v>
      </c>
      <c r="BM79" s="560">
        <v>0</v>
      </c>
    </row>
    <row r="80" spans="1:65" s="560" customFormat="1" ht="15" customHeight="1">
      <c r="A80" s="560" t="s">
        <v>1119</v>
      </c>
      <c r="B80" s="560" t="s">
        <v>970</v>
      </c>
      <c r="C80" s="560">
        <v>20233099</v>
      </c>
      <c r="D80" s="560" t="s">
        <v>220</v>
      </c>
      <c r="E80" s="560" t="s">
        <v>20</v>
      </c>
      <c r="F80" s="560" t="s">
        <v>59</v>
      </c>
      <c r="G80" s="560" t="s">
        <v>59</v>
      </c>
      <c r="H80" s="560" t="s">
        <v>59</v>
      </c>
      <c r="I80" s="560" t="s">
        <v>2292</v>
      </c>
      <c r="J80" s="560" t="s">
        <v>991</v>
      </c>
      <c r="K80" s="560">
        <v>44228</v>
      </c>
      <c r="L80" s="560" t="s">
        <v>1281</v>
      </c>
      <c r="N80" s="560" t="s">
        <v>914</v>
      </c>
      <c r="O80" s="560" t="s">
        <v>1714</v>
      </c>
      <c r="P80" s="560" t="s">
        <v>1981</v>
      </c>
      <c r="Q80" s="560" t="s">
        <v>25</v>
      </c>
      <c r="R80" s="560">
        <v>25.9</v>
      </c>
      <c r="S80" s="560">
        <v>1</v>
      </c>
      <c r="T80" s="560">
        <v>0</v>
      </c>
      <c r="U80" s="560">
        <v>1</v>
      </c>
      <c r="V80" s="560">
        <v>0.02</v>
      </c>
      <c r="W80" s="560">
        <v>0.3</v>
      </c>
      <c r="X80" s="1317">
        <v>1</v>
      </c>
      <c r="Y80" s="560">
        <v>1</v>
      </c>
      <c r="Z80" s="560">
        <v>15</v>
      </c>
      <c r="AA80" s="560">
        <v>12.95</v>
      </c>
      <c r="AB80" s="560">
        <v>3.89</v>
      </c>
      <c r="AC80" s="560">
        <v>0.26</v>
      </c>
      <c r="AD80" s="560">
        <v>0</v>
      </c>
      <c r="AE80" s="560">
        <v>1</v>
      </c>
      <c r="AF80" s="560">
        <v>1.75</v>
      </c>
      <c r="AH80" s="560">
        <v>18.100000000000001</v>
      </c>
      <c r="AI80" s="560">
        <v>57.000000000000007</v>
      </c>
      <c r="AJ80" s="560">
        <v>0</v>
      </c>
      <c r="AK80" s="560">
        <v>13.680000000000001</v>
      </c>
      <c r="AO80" s="560">
        <v>0.67</v>
      </c>
      <c r="AP80" s="560">
        <v>0.75</v>
      </c>
      <c r="AQ80" s="560">
        <v>0.08</v>
      </c>
      <c r="AR80" s="560">
        <v>0.54</v>
      </c>
      <c r="AS80" s="560">
        <v>1.51</v>
      </c>
      <c r="AT80" s="560">
        <v>1.5</v>
      </c>
      <c r="AU80" s="560">
        <v>0.32</v>
      </c>
      <c r="AV80" s="560">
        <v>0.54</v>
      </c>
      <c r="AW80" s="560">
        <v>90.53</v>
      </c>
      <c r="AX80" s="560">
        <v>1.5</v>
      </c>
      <c r="AY80" s="1055"/>
      <c r="AZ80" s="560">
        <v>4.41</v>
      </c>
      <c r="BA80" s="560">
        <v>89.03</v>
      </c>
      <c r="BD80" s="560">
        <v>0</v>
      </c>
      <c r="BE80" s="560">
        <v>0</v>
      </c>
      <c r="BF80" s="560">
        <v>0</v>
      </c>
      <c r="BG80" s="560">
        <v>0</v>
      </c>
      <c r="BH80" s="560">
        <v>0</v>
      </c>
      <c r="BI80" s="560">
        <v>0</v>
      </c>
      <c r="BJ80" s="560">
        <v>0</v>
      </c>
      <c r="BK80" s="560">
        <v>0</v>
      </c>
      <c r="BL80" s="560">
        <v>0</v>
      </c>
      <c r="BM80" s="560">
        <v>0</v>
      </c>
    </row>
    <row r="81" spans="1:65" s="560" customFormat="1" ht="15" customHeight="1">
      <c r="A81" s="560" t="s">
        <v>1119</v>
      </c>
      <c r="B81" s="560" t="s">
        <v>970</v>
      </c>
      <c r="C81" s="560">
        <v>6449358</v>
      </c>
      <c r="D81" s="560" t="s">
        <v>224</v>
      </c>
      <c r="E81" s="560" t="s">
        <v>34</v>
      </c>
      <c r="F81" s="560" t="s">
        <v>225</v>
      </c>
      <c r="G81" s="560" t="s">
        <v>59</v>
      </c>
      <c r="H81" s="560" t="s">
        <v>59</v>
      </c>
      <c r="I81" s="560" t="s">
        <v>1824</v>
      </c>
      <c r="J81" s="560" t="s">
        <v>991</v>
      </c>
      <c r="K81" s="560">
        <v>44228</v>
      </c>
      <c r="L81" s="560" t="s">
        <v>1284</v>
      </c>
      <c r="N81" s="560" t="s">
        <v>914</v>
      </c>
      <c r="O81" s="560" t="s">
        <v>1714</v>
      </c>
      <c r="P81" s="560" t="s">
        <v>1993</v>
      </c>
      <c r="Q81" s="560" t="s">
        <v>25</v>
      </c>
      <c r="R81" s="560">
        <v>25.9</v>
      </c>
      <c r="S81" s="560">
        <v>1</v>
      </c>
      <c r="T81" s="560">
        <v>0</v>
      </c>
      <c r="U81" s="560">
        <v>1</v>
      </c>
      <c r="V81" s="560">
        <v>0.02</v>
      </c>
      <c r="W81" s="560">
        <v>0.6</v>
      </c>
      <c r="X81" s="1317">
        <v>0</v>
      </c>
      <c r="Y81" s="560">
        <v>0</v>
      </c>
      <c r="Z81" s="560">
        <v>15</v>
      </c>
      <c r="AA81" s="560">
        <v>12.95</v>
      </c>
      <c r="AB81" s="560">
        <v>7.77</v>
      </c>
      <c r="AC81" s="560">
        <v>0.26</v>
      </c>
      <c r="AD81" s="560">
        <v>0</v>
      </c>
      <c r="AE81" s="560">
        <v>0</v>
      </c>
      <c r="AF81" s="560">
        <v>0</v>
      </c>
      <c r="AH81" s="560">
        <v>20.98</v>
      </c>
      <c r="AI81" s="560">
        <v>69.933333333333337</v>
      </c>
      <c r="AJ81" s="560">
        <v>0</v>
      </c>
      <c r="AK81" s="560">
        <v>16.784000000000002</v>
      </c>
      <c r="AL81" s="560">
        <v>40</v>
      </c>
      <c r="AO81" s="560">
        <v>0.77</v>
      </c>
      <c r="AP81" s="560">
        <v>0.91</v>
      </c>
      <c r="AQ81" s="560">
        <v>0.1</v>
      </c>
      <c r="AR81" s="560">
        <v>0.63</v>
      </c>
      <c r="AS81" s="560">
        <v>1.73</v>
      </c>
      <c r="AT81" s="560">
        <v>1.82</v>
      </c>
      <c r="AU81" s="560">
        <v>0.4</v>
      </c>
      <c r="AV81" s="560">
        <v>0.63</v>
      </c>
      <c r="AW81" s="560">
        <v>147.69999999999999</v>
      </c>
      <c r="AX81" s="560">
        <v>1.78</v>
      </c>
      <c r="AY81" s="1055"/>
      <c r="AZ81" s="560">
        <v>5.21</v>
      </c>
      <c r="BA81" s="560">
        <v>145.91999999999999</v>
      </c>
      <c r="BD81" s="560">
        <v>0</v>
      </c>
      <c r="BE81" s="560">
        <v>0</v>
      </c>
      <c r="BF81" s="560">
        <v>0</v>
      </c>
      <c r="BG81" s="560">
        <v>0</v>
      </c>
      <c r="BH81" s="560">
        <v>0</v>
      </c>
      <c r="BI81" s="560">
        <v>0</v>
      </c>
      <c r="BJ81" s="560">
        <v>0</v>
      </c>
      <c r="BK81" s="560">
        <v>0</v>
      </c>
      <c r="BL81" s="560">
        <v>0</v>
      </c>
      <c r="BM81" s="560">
        <v>0</v>
      </c>
    </row>
    <row r="82" spans="1:65" s="560" customFormat="1" ht="15" customHeight="1">
      <c r="A82" s="560" t="s">
        <v>1119</v>
      </c>
      <c r="B82" s="560" t="s">
        <v>970</v>
      </c>
      <c r="C82" s="560">
        <v>20707550</v>
      </c>
      <c r="D82" s="560" t="s">
        <v>226</v>
      </c>
      <c r="E82" s="560" t="s">
        <v>34</v>
      </c>
      <c r="F82" s="560" t="s">
        <v>1683</v>
      </c>
      <c r="G82" s="560" t="s">
        <v>27</v>
      </c>
      <c r="H82" s="560" t="s">
        <v>27</v>
      </c>
      <c r="I82" s="560" t="s">
        <v>1775</v>
      </c>
      <c r="J82" s="560" t="s">
        <v>991</v>
      </c>
      <c r="K82" s="560">
        <v>44228</v>
      </c>
      <c r="L82" s="560" t="s">
        <v>1285</v>
      </c>
      <c r="N82" s="560" t="s">
        <v>914</v>
      </c>
      <c r="O82" s="560" t="s">
        <v>67</v>
      </c>
      <c r="P82" s="560" t="s">
        <v>1981</v>
      </c>
      <c r="Q82" s="560" t="s">
        <v>67</v>
      </c>
      <c r="R82" s="560">
        <v>23.8</v>
      </c>
      <c r="S82" s="560">
        <v>1</v>
      </c>
      <c r="T82" s="560">
        <v>0</v>
      </c>
      <c r="U82" s="560">
        <v>1</v>
      </c>
      <c r="V82" s="560">
        <v>0.02</v>
      </c>
      <c r="W82" s="560">
        <v>0.3</v>
      </c>
      <c r="X82" s="1317">
        <v>0</v>
      </c>
      <c r="Y82" s="560">
        <v>0</v>
      </c>
      <c r="Z82" s="560">
        <v>15</v>
      </c>
      <c r="AA82" s="560">
        <v>11.9</v>
      </c>
      <c r="AB82" s="560">
        <v>3.57</v>
      </c>
      <c r="AC82" s="560">
        <v>0.24</v>
      </c>
      <c r="AD82" s="560">
        <v>0</v>
      </c>
      <c r="AE82" s="560">
        <v>0</v>
      </c>
      <c r="AF82" s="560">
        <v>0</v>
      </c>
      <c r="AH82" s="560">
        <v>15.71</v>
      </c>
      <c r="AI82" s="560">
        <v>52.366666666666674</v>
      </c>
      <c r="AJ82" s="560">
        <v>0</v>
      </c>
      <c r="AK82" s="560">
        <v>12.568000000000001</v>
      </c>
      <c r="AO82" s="560">
        <v>0.57999999999999996</v>
      </c>
      <c r="AP82" s="560">
        <v>0.68</v>
      </c>
      <c r="AQ82" s="560">
        <v>7.0000000000000007E-2</v>
      </c>
      <c r="AR82" s="560">
        <v>0.47</v>
      </c>
      <c r="AS82" s="560">
        <v>1.31</v>
      </c>
      <c r="AT82" s="560">
        <v>1.36</v>
      </c>
      <c r="AU82" s="560">
        <v>0.28000000000000003</v>
      </c>
      <c r="AV82" s="560">
        <v>0.47</v>
      </c>
      <c r="AW82" s="560">
        <v>80.64</v>
      </c>
      <c r="AX82" s="560">
        <v>1.33</v>
      </c>
      <c r="AY82" s="1055"/>
      <c r="AZ82" s="560">
        <v>3.89</v>
      </c>
      <c r="BA82" s="560">
        <v>79.31</v>
      </c>
      <c r="BD82" s="560">
        <v>0</v>
      </c>
      <c r="BE82" s="560">
        <v>0</v>
      </c>
      <c r="BF82" s="560">
        <v>0</v>
      </c>
      <c r="BG82" s="560">
        <v>0</v>
      </c>
      <c r="BH82" s="560">
        <v>0</v>
      </c>
      <c r="BI82" s="560">
        <v>0</v>
      </c>
      <c r="BJ82" s="560">
        <v>0</v>
      </c>
      <c r="BK82" s="560">
        <v>0</v>
      </c>
      <c r="BL82" s="560">
        <v>0</v>
      </c>
      <c r="BM82" s="560">
        <v>0</v>
      </c>
    </row>
    <row r="83" spans="1:65" s="560" customFormat="1" ht="15" customHeight="1">
      <c r="A83" s="560" t="s">
        <v>1119</v>
      </c>
      <c r="B83" s="560" t="s">
        <v>970</v>
      </c>
      <c r="C83" s="560">
        <v>14046500</v>
      </c>
      <c r="D83" s="560" t="s">
        <v>235</v>
      </c>
      <c r="E83" s="560" t="s">
        <v>34</v>
      </c>
      <c r="F83" s="560" t="s">
        <v>234</v>
      </c>
      <c r="G83" s="560" t="s">
        <v>27</v>
      </c>
      <c r="H83" s="560" t="s">
        <v>27</v>
      </c>
      <c r="I83" s="560" t="s">
        <v>1702</v>
      </c>
      <c r="J83" s="560" t="s">
        <v>991</v>
      </c>
      <c r="K83" s="560">
        <v>44256</v>
      </c>
      <c r="L83" s="560" t="s">
        <v>1288</v>
      </c>
      <c r="N83" s="560" t="s">
        <v>914</v>
      </c>
      <c r="O83" s="560" t="s">
        <v>52</v>
      </c>
      <c r="P83" s="560" t="s">
        <v>63</v>
      </c>
      <c r="Q83" s="560" t="s">
        <v>52</v>
      </c>
      <c r="R83" s="560">
        <v>23.8</v>
      </c>
      <c r="S83" s="560">
        <v>0</v>
      </c>
      <c r="T83" s="560">
        <v>0</v>
      </c>
      <c r="U83" s="560">
        <v>0</v>
      </c>
      <c r="V83" s="560">
        <v>0</v>
      </c>
      <c r="W83" s="560">
        <v>0</v>
      </c>
      <c r="X83" s="1317">
        <v>0</v>
      </c>
      <c r="Y83" s="560">
        <v>0</v>
      </c>
      <c r="Z83" s="560">
        <v>15</v>
      </c>
      <c r="AA83" s="560">
        <v>11.9</v>
      </c>
      <c r="AB83" s="560">
        <v>0</v>
      </c>
      <c r="AC83" s="560">
        <v>0</v>
      </c>
      <c r="AD83" s="560">
        <v>0</v>
      </c>
      <c r="AE83" s="560">
        <v>0</v>
      </c>
      <c r="AF83" s="560">
        <v>0</v>
      </c>
      <c r="AH83" s="560">
        <v>11.9</v>
      </c>
      <c r="AI83" s="560" t="b">
        <v>0</v>
      </c>
      <c r="AJ83" s="560">
        <v>0</v>
      </c>
      <c r="AK83" s="560">
        <v>11.5</v>
      </c>
      <c r="AO83" s="560">
        <v>0.44</v>
      </c>
      <c r="AP83" s="560">
        <v>0.12</v>
      </c>
      <c r="AQ83" s="560">
        <v>0.05</v>
      </c>
      <c r="AR83" s="560">
        <v>0.36</v>
      </c>
      <c r="AS83" s="560">
        <v>0.99</v>
      </c>
      <c r="AT83" s="560">
        <v>0.24</v>
      </c>
      <c r="AU83" s="560">
        <v>0.2</v>
      </c>
      <c r="AV83" s="560">
        <v>0.36</v>
      </c>
      <c r="AW83" s="560">
        <v>23.4</v>
      </c>
      <c r="AX83" s="560">
        <v>0.61</v>
      </c>
      <c r="AY83" s="1055"/>
      <c r="AZ83" s="560">
        <v>2.15</v>
      </c>
      <c r="BA83" s="560">
        <v>22.79</v>
      </c>
      <c r="BD83" s="560">
        <v>0</v>
      </c>
      <c r="BE83" s="560">
        <v>0</v>
      </c>
      <c r="BF83" s="560">
        <v>0</v>
      </c>
      <c r="BG83" s="560">
        <v>0</v>
      </c>
      <c r="BH83" s="560">
        <v>0</v>
      </c>
      <c r="BI83" s="560">
        <v>0</v>
      </c>
      <c r="BJ83" s="560">
        <v>0</v>
      </c>
      <c r="BK83" s="560">
        <v>0</v>
      </c>
      <c r="BL83" s="560">
        <v>0</v>
      </c>
      <c r="BM83" s="560">
        <v>0</v>
      </c>
    </row>
    <row r="84" spans="1:65" s="560" customFormat="1" ht="15" customHeight="1">
      <c r="A84" s="560" t="s">
        <v>1119</v>
      </c>
      <c r="B84" s="560" t="s">
        <v>970</v>
      </c>
      <c r="C84" s="560">
        <v>21415213</v>
      </c>
      <c r="D84" s="560" t="s">
        <v>135</v>
      </c>
      <c r="E84" s="560" t="s">
        <v>20</v>
      </c>
      <c r="F84" s="560" t="s">
        <v>136</v>
      </c>
      <c r="G84" s="560" t="s">
        <v>27</v>
      </c>
      <c r="H84" s="560" t="s">
        <v>27</v>
      </c>
      <c r="I84" s="560" t="s">
        <v>1702</v>
      </c>
      <c r="J84" s="560" t="s">
        <v>2351</v>
      </c>
      <c r="K84" s="560">
        <v>42262</v>
      </c>
      <c r="L84" s="560" t="s">
        <v>1240</v>
      </c>
      <c r="N84" s="560" t="s">
        <v>914</v>
      </c>
      <c r="O84" s="560" t="s">
        <v>1714</v>
      </c>
      <c r="P84" s="560" t="s">
        <v>2332</v>
      </c>
      <c r="Q84" s="560" t="s">
        <v>25</v>
      </c>
      <c r="R84" s="560">
        <v>23.8</v>
      </c>
      <c r="S84" s="560">
        <v>6</v>
      </c>
      <c r="T84" s="560">
        <v>0</v>
      </c>
      <c r="U84" s="560">
        <v>6</v>
      </c>
      <c r="V84" s="560">
        <v>0.12</v>
      </c>
      <c r="W84" s="560">
        <v>0.3</v>
      </c>
      <c r="X84" s="1317">
        <v>0</v>
      </c>
      <c r="Y84" s="560">
        <v>0</v>
      </c>
      <c r="Z84" s="560">
        <v>15</v>
      </c>
      <c r="AA84" s="560">
        <v>11.9</v>
      </c>
      <c r="AB84" s="560">
        <v>3.57</v>
      </c>
      <c r="AC84" s="560">
        <v>1.43</v>
      </c>
      <c r="AD84" s="560">
        <v>0</v>
      </c>
      <c r="AE84" s="560">
        <v>0</v>
      </c>
      <c r="AF84" s="560">
        <v>0</v>
      </c>
      <c r="AH84" s="560">
        <v>16.900000000000002</v>
      </c>
      <c r="AI84" s="560">
        <v>0</v>
      </c>
      <c r="AJ84" s="560">
        <v>0</v>
      </c>
      <c r="AK84" s="560">
        <v>13.520000000000003</v>
      </c>
      <c r="AO84" s="560">
        <v>0.62</v>
      </c>
      <c r="AP84" s="560">
        <v>0.17</v>
      </c>
      <c r="AQ84" s="560">
        <v>0.08</v>
      </c>
      <c r="AR84" s="560">
        <v>0.51</v>
      </c>
      <c r="AS84" s="560">
        <v>1.4</v>
      </c>
      <c r="AT84" s="560">
        <v>0.34</v>
      </c>
      <c r="AU84" s="560">
        <v>0.32</v>
      </c>
      <c r="AV84" s="560">
        <v>0.51</v>
      </c>
      <c r="AW84" s="560">
        <v>30.42</v>
      </c>
      <c r="AX84" s="560">
        <v>0.87</v>
      </c>
      <c r="AY84" s="1055"/>
      <c r="AZ84" s="560">
        <v>3.08</v>
      </c>
      <c r="BA84" s="560">
        <v>29.55</v>
      </c>
      <c r="BD84" s="560">
        <v>0</v>
      </c>
      <c r="BE84" s="560">
        <v>0</v>
      </c>
      <c r="BF84" s="560">
        <v>0</v>
      </c>
      <c r="BG84" s="560">
        <v>0</v>
      </c>
      <c r="BH84" s="560">
        <v>0</v>
      </c>
      <c r="BI84" s="560">
        <v>0</v>
      </c>
      <c r="BJ84" s="560">
        <v>0</v>
      </c>
      <c r="BK84" s="560">
        <v>0</v>
      </c>
      <c r="BL84" s="560">
        <v>0</v>
      </c>
      <c r="BM84" s="560">
        <v>0</v>
      </c>
    </row>
    <row r="85" spans="1:65" s="560" customFormat="1" ht="15" customHeight="1">
      <c r="A85" s="560" t="s">
        <v>1119</v>
      </c>
      <c r="B85" s="560" t="s">
        <v>970</v>
      </c>
      <c r="C85" s="560">
        <v>28476608</v>
      </c>
      <c r="D85" s="560" t="s">
        <v>239</v>
      </c>
      <c r="E85" s="560" t="s">
        <v>20</v>
      </c>
      <c r="F85" s="560" t="s">
        <v>1804</v>
      </c>
      <c r="G85" s="560" t="s">
        <v>27</v>
      </c>
      <c r="H85" s="560" t="s">
        <v>27</v>
      </c>
      <c r="I85" s="560" t="s">
        <v>179</v>
      </c>
      <c r="J85" s="560" t="s">
        <v>2351</v>
      </c>
      <c r="K85" s="560">
        <v>44256</v>
      </c>
      <c r="L85" s="560" t="s">
        <v>1291</v>
      </c>
      <c r="N85" s="560" t="s">
        <v>914</v>
      </c>
      <c r="O85" s="560" t="s">
        <v>1714</v>
      </c>
      <c r="P85" s="560" t="s">
        <v>63</v>
      </c>
      <c r="Q85" s="560" t="s">
        <v>25</v>
      </c>
      <c r="R85" s="560">
        <v>23.8</v>
      </c>
      <c r="S85" s="560">
        <v>0</v>
      </c>
      <c r="T85" s="560">
        <v>0</v>
      </c>
      <c r="U85" s="560">
        <v>0</v>
      </c>
      <c r="V85" s="560">
        <v>0</v>
      </c>
      <c r="W85" s="560">
        <v>0</v>
      </c>
      <c r="X85" s="1317">
        <v>0</v>
      </c>
      <c r="Y85" s="560">
        <v>0</v>
      </c>
      <c r="Z85" s="560">
        <v>15</v>
      </c>
      <c r="AA85" s="560">
        <v>11.9</v>
      </c>
      <c r="AB85" s="560">
        <v>0</v>
      </c>
      <c r="AC85" s="560">
        <v>0</v>
      </c>
      <c r="AD85" s="560">
        <v>0</v>
      </c>
      <c r="AE85" s="560">
        <v>0</v>
      </c>
      <c r="AF85" s="560">
        <v>0</v>
      </c>
      <c r="AH85" s="560">
        <v>11.9</v>
      </c>
      <c r="AI85" s="560" t="b">
        <v>0</v>
      </c>
      <c r="AJ85" s="560">
        <v>0</v>
      </c>
      <c r="AK85" s="560">
        <v>11.5</v>
      </c>
      <c r="AO85" s="560">
        <v>0.44</v>
      </c>
      <c r="AP85" s="560">
        <v>0.12</v>
      </c>
      <c r="AQ85" s="560">
        <v>0.05</v>
      </c>
      <c r="AR85" s="560">
        <v>0.36</v>
      </c>
      <c r="AS85" s="560">
        <v>0.99</v>
      </c>
      <c r="AT85" s="560">
        <v>0.24</v>
      </c>
      <c r="AU85" s="560">
        <v>0.2</v>
      </c>
      <c r="AV85" s="560">
        <v>0.36</v>
      </c>
      <c r="AW85" s="560">
        <v>23.4</v>
      </c>
      <c r="AX85" s="560">
        <v>0.61</v>
      </c>
      <c r="AY85" s="1055"/>
      <c r="AZ85" s="560">
        <v>2.15</v>
      </c>
      <c r="BA85" s="560">
        <v>22.79</v>
      </c>
      <c r="BD85" s="560">
        <v>0</v>
      </c>
      <c r="BE85" s="560">
        <v>0</v>
      </c>
      <c r="BF85" s="560">
        <v>0</v>
      </c>
      <c r="BG85" s="560">
        <v>0</v>
      </c>
      <c r="BH85" s="560">
        <v>0</v>
      </c>
      <c r="BI85" s="560">
        <v>0</v>
      </c>
      <c r="BJ85" s="560">
        <v>0</v>
      </c>
      <c r="BK85" s="560">
        <v>0</v>
      </c>
      <c r="BL85" s="560">
        <v>0</v>
      </c>
      <c r="BM85" s="560">
        <v>0</v>
      </c>
    </row>
    <row r="86" spans="1:65" s="560" customFormat="1" ht="15" customHeight="1">
      <c r="A86" s="560" t="s">
        <v>1119</v>
      </c>
      <c r="B86" s="560" t="s">
        <v>970</v>
      </c>
      <c r="C86" s="560">
        <v>25001826</v>
      </c>
      <c r="D86" s="560" t="s">
        <v>240</v>
      </c>
      <c r="E86" s="560" t="s">
        <v>20</v>
      </c>
      <c r="F86" s="560" t="s">
        <v>241</v>
      </c>
      <c r="G86" s="560" t="s">
        <v>59</v>
      </c>
      <c r="H86" s="560" t="s">
        <v>59</v>
      </c>
      <c r="I86" s="560" t="s">
        <v>121</v>
      </c>
      <c r="J86" s="560" t="s">
        <v>2351</v>
      </c>
      <c r="K86" s="560">
        <v>44257</v>
      </c>
      <c r="L86" s="560" t="s">
        <v>1292</v>
      </c>
      <c r="N86" s="560" t="s">
        <v>914</v>
      </c>
      <c r="O86" s="560" t="s">
        <v>1714</v>
      </c>
      <c r="P86" s="560" t="s">
        <v>63</v>
      </c>
      <c r="Q86" s="560" t="s">
        <v>25</v>
      </c>
      <c r="R86" s="560">
        <v>25.9</v>
      </c>
      <c r="S86" s="560">
        <v>0</v>
      </c>
      <c r="T86" s="560">
        <v>0</v>
      </c>
      <c r="U86" s="560">
        <v>0</v>
      </c>
      <c r="V86" s="560">
        <v>0</v>
      </c>
      <c r="W86" s="560">
        <v>0</v>
      </c>
      <c r="X86" s="1317">
        <v>0</v>
      </c>
      <c r="Y86" s="560">
        <v>0</v>
      </c>
      <c r="Z86" s="560">
        <v>15</v>
      </c>
      <c r="AA86" s="560">
        <v>12.95</v>
      </c>
      <c r="AB86" s="560">
        <v>0</v>
      </c>
      <c r="AC86" s="560">
        <v>0</v>
      </c>
      <c r="AD86" s="560">
        <v>0</v>
      </c>
      <c r="AE86" s="560">
        <v>0</v>
      </c>
      <c r="AF86" s="560">
        <v>0</v>
      </c>
      <c r="AH86" s="560">
        <v>12.95</v>
      </c>
      <c r="AI86" s="560" t="b">
        <v>0</v>
      </c>
      <c r="AJ86" s="560">
        <v>0</v>
      </c>
      <c r="AK86" s="560">
        <v>10.36</v>
      </c>
      <c r="AO86" s="560">
        <v>0.48</v>
      </c>
      <c r="AP86" s="560">
        <v>0.13</v>
      </c>
      <c r="AQ86" s="560">
        <v>0.06</v>
      </c>
      <c r="AR86" s="560">
        <v>0.39</v>
      </c>
      <c r="AS86" s="560">
        <v>1.08</v>
      </c>
      <c r="AT86" s="560">
        <v>0.26</v>
      </c>
      <c r="AU86" s="560">
        <v>0.24</v>
      </c>
      <c r="AV86" s="560">
        <v>0.39</v>
      </c>
      <c r="AW86" s="560">
        <v>23.31</v>
      </c>
      <c r="AX86" s="560">
        <v>0.67</v>
      </c>
      <c r="AY86" s="1055"/>
      <c r="AZ86" s="560">
        <v>2.36</v>
      </c>
      <c r="BA86" s="560">
        <v>22.64</v>
      </c>
      <c r="BD86" s="560">
        <v>0</v>
      </c>
      <c r="BE86" s="560">
        <v>0</v>
      </c>
      <c r="BF86" s="560">
        <v>0</v>
      </c>
      <c r="BG86" s="560">
        <v>0</v>
      </c>
      <c r="BH86" s="560">
        <v>0</v>
      </c>
      <c r="BI86" s="560">
        <v>0</v>
      </c>
      <c r="BJ86" s="560">
        <v>0</v>
      </c>
      <c r="BK86" s="560">
        <v>0</v>
      </c>
      <c r="BL86" s="560">
        <v>0</v>
      </c>
      <c r="BM86" s="560">
        <v>0</v>
      </c>
    </row>
    <row r="87" spans="1:65" s="560" customFormat="1" ht="15" customHeight="1">
      <c r="A87" s="560" t="s">
        <v>1119</v>
      </c>
      <c r="B87" s="560" t="s">
        <v>970</v>
      </c>
      <c r="C87" s="560">
        <v>21408256</v>
      </c>
      <c r="D87" s="560" t="s">
        <v>242</v>
      </c>
      <c r="E87" s="560" t="s">
        <v>34</v>
      </c>
      <c r="F87" s="560" t="s">
        <v>243</v>
      </c>
      <c r="G87" s="560" t="s">
        <v>526</v>
      </c>
      <c r="H87" s="560" t="s">
        <v>27</v>
      </c>
      <c r="I87" s="560" t="s">
        <v>32</v>
      </c>
      <c r="J87" s="560" t="s">
        <v>2351</v>
      </c>
      <c r="K87" s="560">
        <v>44257</v>
      </c>
      <c r="L87" s="560" t="s">
        <v>1293</v>
      </c>
      <c r="N87" s="560" t="s">
        <v>914</v>
      </c>
      <c r="O87" s="560" t="s">
        <v>1714</v>
      </c>
      <c r="P87" s="560" t="s">
        <v>2350</v>
      </c>
      <c r="Q87" s="560" t="s">
        <v>25</v>
      </c>
      <c r="R87" s="560">
        <v>18.2</v>
      </c>
      <c r="S87" s="560">
        <v>0</v>
      </c>
      <c r="T87" s="560">
        <v>2</v>
      </c>
      <c r="U87" s="560">
        <v>2</v>
      </c>
      <c r="V87" s="560">
        <v>0.04</v>
      </c>
      <c r="W87" s="560">
        <v>0.2</v>
      </c>
      <c r="X87" s="1317">
        <v>0</v>
      </c>
      <c r="Y87" s="560">
        <v>0</v>
      </c>
      <c r="Z87" s="560">
        <v>15</v>
      </c>
      <c r="AA87" s="560">
        <v>9.1</v>
      </c>
      <c r="AB87" s="560">
        <v>1.82</v>
      </c>
      <c r="AC87" s="560">
        <v>0.36</v>
      </c>
      <c r="AD87" s="560">
        <v>5.6000000000000014</v>
      </c>
      <c r="AE87" s="560">
        <v>0</v>
      </c>
      <c r="AF87" s="560">
        <v>0</v>
      </c>
      <c r="AH87" s="560">
        <v>16.880000000000003</v>
      </c>
      <c r="AI87" s="560" t="b">
        <v>0</v>
      </c>
      <c r="AJ87" s="560">
        <v>0</v>
      </c>
      <c r="AK87" s="560">
        <v>11.5</v>
      </c>
      <c r="AO87" s="560">
        <v>0.62</v>
      </c>
      <c r="AP87" s="560">
        <v>0.17</v>
      </c>
      <c r="AQ87" s="560">
        <v>0.08</v>
      </c>
      <c r="AR87" s="560">
        <v>0.51</v>
      </c>
      <c r="AS87" s="560">
        <v>1.4</v>
      </c>
      <c r="AT87" s="560">
        <v>0.34</v>
      </c>
      <c r="AU87" s="560">
        <v>0.32</v>
      </c>
      <c r="AV87" s="560">
        <v>0.51</v>
      </c>
      <c r="AW87" s="560">
        <v>28.38</v>
      </c>
      <c r="AX87" s="560">
        <v>0.87</v>
      </c>
      <c r="AY87" s="1055"/>
      <c r="AZ87" s="560">
        <v>3.08</v>
      </c>
      <c r="BA87" s="560">
        <v>27.51</v>
      </c>
      <c r="BD87" s="560">
        <v>0</v>
      </c>
      <c r="BE87" s="560">
        <v>0</v>
      </c>
      <c r="BF87" s="560">
        <v>0</v>
      </c>
      <c r="BG87" s="560">
        <v>0</v>
      </c>
      <c r="BH87" s="560">
        <v>0</v>
      </c>
      <c r="BI87" s="560">
        <v>0</v>
      </c>
      <c r="BJ87" s="560">
        <v>0</v>
      </c>
      <c r="BK87" s="560">
        <v>0</v>
      </c>
      <c r="BL87" s="560">
        <v>0</v>
      </c>
      <c r="BM87" s="560">
        <v>0</v>
      </c>
    </row>
    <row r="88" spans="1:65" s="560" customFormat="1" ht="15" customHeight="1">
      <c r="A88" s="560" t="s">
        <v>1119</v>
      </c>
      <c r="B88" s="560" t="s">
        <v>970</v>
      </c>
      <c r="C88" s="560">
        <v>20291942</v>
      </c>
      <c r="D88" s="560" t="s">
        <v>916</v>
      </c>
      <c r="E88" s="560" t="s">
        <v>20</v>
      </c>
      <c r="F88" s="560" t="s">
        <v>59</v>
      </c>
      <c r="G88" s="560" t="s">
        <v>59</v>
      </c>
      <c r="H88" s="560" t="s">
        <v>59</v>
      </c>
      <c r="I88" s="560" t="s">
        <v>1894</v>
      </c>
      <c r="J88" s="560" t="s">
        <v>2351</v>
      </c>
      <c r="K88" s="560">
        <v>44317</v>
      </c>
      <c r="L88" s="560" t="s">
        <v>1296</v>
      </c>
      <c r="N88" s="560" t="s">
        <v>914</v>
      </c>
      <c r="O88" s="560" t="s">
        <v>1714</v>
      </c>
      <c r="P88" s="560" t="s">
        <v>477</v>
      </c>
      <c r="Q88" s="560" t="s">
        <v>25</v>
      </c>
      <c r="R88" s="560">
        <v>25.9</v>
      </c>
      <c r="S88" s="560">
        <v>0</v>
      </c>
      <c r="T88" s="560">
        <v>4</v>
      </c>
      <c r="U88" s="560">
        <v>4</v>
      </c>
      <c r="V88" s="560">
        <v>0.08</v>
      </c>
      <c r="W88" s="560">
        <v>0.5</v>
      </c>
      <c r="X88" s="1317">
        <v>1</v>
      </c>
      <c r="Y88" s="560">
        <v>1</v>
      </c>
      <c r="Z88" s="560">
        <v>15</v>
      </c>
      <c r="AA88" s="560">
        <v>12.95</v>
      </c>
      <c r="AB88" s="560">
        <v>6.48</v>
      </c>
      <c r="AC88" s="560">
        <v>1.04</v>
      </c>
      <c r="AD88" s="560">
        <v>0</v>
      </c>
      <c r="AE88" s="560">
        <v>1</v>
      </c>
      <c r="AF88" s="560">
        <v>1.75</v>
      </c>
      <c r="AH88" s="560">
        <v>21.47</v>
      </c>
      <c r="AI88" s="560" t="b">
        <v>0</v>
      </c>
      <c r="AJ88" s="560">
        <v>0</v>
      </c>
      <c r="AK88" s="560">
        <v>16.376000000000001</v>
      </c>
      <c r="AL88" s="560">
        <v>40</v>
      </c>
      <c r="AO88" s="560">
        <v>0.79</v>
      </c>
      <c r="AP88" s="560">
        <v>0.21</v>
      </c>
      <c r="AQ88" s="560">
        <v>0.1</v>
      </c>
      <c r="AR88" s="560">
        <v>0.64</v>
      </c>
      <c r="AS88" s="560">
        <v>1.78</v>
      </c>
      <c r="AT88" s="560">
        <v>0.43</v>
      </c>
      <c r="AU88" s="560">
        <v>0.4</v>
      </c>
      <c r="AV88" s="560">
        <v>0.64</v>
      </c>
      <c r="AW88" s="560">
        <v>79.599999999999994</v>
      </c>
      <c r="AX88" s="560">
        <v>1.1000000000000001</v>
      </c>
      <c r="AY88" s="1055"/>
      <c r="AZ88" s="560">
        <v>3.89</v>
      </c>
      <c r="BA88" s="560">
        <v>78.5</v>
      </c>
      <c r="BD88" s="560">
        <v>0</v>
      </c>
      <c r="BE88" s="560">
        <v>0</v>
      </c>
      <c r="BF88" s="560">
        <v>0</v>
      </c>
      <c r="BG88" s="560">
        <v>0</v>
      </c>
      <c r="BH88" s="560">
        <v>0</v>
      </c>
      <c r="BI88" s="560">
        <v>0</v>
      </c>
      <c r="BJ88" s="560">
        <v>0</v>
      </c>
      <c r="BK88" s="560">
        <v>0</v>
      </c>
      <c r="BL88" s="560">
        <v>0</v>
      </c>
      <c r="BM88" s="560">
        <v>0</v>
      </c>
    </row>
    <row r="89" spans="1:65" s="560" customFormat="1" ht="15" customHeight="1">
      <c r="A89" s="560" t="s">
        <v>1119</v>
      </c>
      <c r="B89" s="560" t="s">
        <v>970</v>
      </c>
      <c r="C89" s="560">
        <v>26542042</v>
      </c>
      <c r="D89" s="560" t="s">
        <v>917</v>
      </c>
      <c r="E89" s="560" t="s">
        <v>34</v>
      </c>
      <c r="F89" s="560" t="s">
        <v>946</v>
      </c>
      <c r="G89" s="560" t="s">
        <v>27</v>
      </c>
      <c r="H89" s="560" t="s">
        <v>27</v>
      </c>
      <c r="I89" s="560" t="s">
        <v>1824</v>
      </c>
      <c r="J89" s="560" t="s">
        <v>2351</v>
      </c>
      <c r="K89" s="560">
        <v>44317</v>
      </c>
      <c r="L89" s="560" t="s">
        <v>804</v>
      </c>
      <c r="N89" s="560" t="s">
        <v>914</v>
      </c>
      <c r="O89" s="560" t="s">
        <v>218</v>
      </c>
      <c r="P89" s="560" t="s">
        <v>63</v>
      </c>
      <c r="Q89" s="560" t="s">
        <v>218</v>
      </c>
      <c r="R89" s="560">
        <v>23.8</v>
      </c>
      <c r="S89" s="560">
        <v>0</v>
      </c>
      <c r="T89" s="560">
        <v>0</v>
      </c>
      <c r="U89" s="560">
        <v>0</v>
      </c>
      <c r="V89" s="560">
        <v>0</v>
      </c>
      <c r="W89" s="560">
        <v>0</v>
      </c>
      <c r="X89" s="1317">
        <v>1</v>
      </c>
      <c r="Y89" s="560">
        <v>1</v>
      </c>
      <c r="Z89" s="560">
        <v>15</v>
      </c>
      <c r="AA89" s="560">
        <v>11.9</v>
      </c>
      <c r="AB89" s="560">
        <v>0</v>
      </c>
      <c r="AC89" s="560">
        <v>0</v>
      </c>
      <c r="AD89" s="560">
        <v>0</v>
      </c>
      <c r="AE89" s="560">
        <v>1</v>
      </c>
      <c r="AF89" s="560">
        <v>1.75</v>
      </c>
      <c r="AH89" s="560">
        <v>12.9</v>
      </c>
      <c r="AI89" s="560" t="b">
        <v>0</v>
      </c>
      <c r="AJ89" s="560">
        <v>0</v>
      </c>
      <c r="AK89" s="560">
        <v>11.5</v>
      </c>
      <c r="AO89" s="560">
        <v>0.48</v>
      </c>
      <c r="AP89" s="560">
        <v>0.13</v>
      </c>
      <c r="AQ89" s="560">
        <v>0.06</v>
      </c>
      <c r="AR89" s="560">
        <v>0.39</v>
      </c>
      <c r="AS89" s="560">
        <v>1.08</v>
      </c>
      <c r="AT89" s="560">
        <v>0.26</v>
      </c>
      <c r="AU89" s="560">
        <v>0.24</v>
      </c>
      <c r="AV89" s="560">
        <v>0.39</v>
      </c>
      <c r="AW89" s="560">
        <v>26.15</v>
      </c>
      <c r="AX89" s="560">
        <v>0.67</v>
      </c>
      <c r="AY89" s="1055"/>
      <c r="AZ89" s="560">
        <v>2.36</v>
      </c>
      <c r="BA89" s="560">
        <v>25.48</v>
      </c>
      <c r="BD89" s="560">
        <v>0</v>
      </c>
      <c r="BE89" s="560">
        <v>0</v>
      </c>
      <c r="BF89" s="560">
        <v>0</v>
      </c>
      <c r="BG89" s="560">
        <v>0</v>
      </c>
      <c r="BH89" s="560">
        <v>0</v>
      </c>
      <c r="BI89" s="560">
        <v>0</v>
      </c>
      <c r="BJ89" s="560">
        <v>0</v>
      </c>
      <c r="BK89" s="560">
        <v>0</v>
      </c>
      <c r="BL89" s="560">
        <v>0</v>
      </c>
      <c r="BM89" s="560">
        <v>0</v>
      </c>
    </row>
    <row r="90" spans="1:65" s="560" customFormat="1" ht="15" customHeight="1">
      <c r="A90" s="560" t="s">
        <v>1119</v>
      </c>
      <c r="B90" s="560" t="s">
        <v>970</v>
      </c>
      <c r="C90" s="560">
        <v>26664688</v>
      </c>
      <c r="D90" s="560" t="s">
        <v>918</v>
      </c>
      <c r="E90" s="560" t="s">
        <v>20</v>
      </c>
      <c r="F90" s="560" t="s">
        <v>250</v>
      </c>
      <c r="G90" s="560" t="s">
        <v>27</v>
      </c>
      <c r="H90" s="560" t="s">
        <v>27</v>
      </c>
      <c r="I90" s="560" t="s">
        <v>1702</v>
      </c>
      <c r="J90" s="560" t="s">
        <v>2351</v>
      </c>
      <c r="K90" s="560">
        <v>44317</v>
      </c>
      <c r="L90" s="560" t="s">
        <v>1297</v>
      </c>
      <c r="N90" s="560" t="s">
        <v>914</v>
      </c>
      <c r="O90" s="560" t="s">
        <v>218</v>
      </c>
      <c r="P90" s="560" t="s">
        <v>63</v>
      </c>
      <c r="Q90" s="560" t="s">
        <v>218</v>
      </c>
      <c r="R90" s="560">
        <v>23.8</v>
      </c>
      <c r="S90" s="560">
        <v>0</v>
      </c>
      <c r="T90" s="560">
        <v>0</v>
      </c>
      <c r="U90" s="560">
        <v>0</v>
      </c>
      <c r="V90" s="560">
        <v>0</v>
      </c>
      <c r="W90" s="560">
        <v>0</v>
      </c>
      <c r="X90" s="1317">
        <v>0</v>
      </c>
      <c r="Y90" s="560">
        <v>0</v>
      </c>
      <c r="Z90" s="560">
        <v>15</v>
      </c>
      <c r="AA90" s="560">
        <v>11.9</v>
      </c>
      <c r="AB90" s="560">
        <v>0</v>
      </c>
      <c r="AC90" s="560">
        <v>0</v>
      </c>
      <c r="AD90" s="560">
        <v>0</v>
      </c>
      <c r="AE90" s="560">
        <v>0</v>
      </c>
      <c r="AF90" s="560">
        <v>0</v>
      </c>
      <c r="AH90" s="560">
        <v>11.9</v>
      </c>
      <c r="AI90" s="560" t="b">
        <v>0</v>
      </c>
      <c r="AJ90" s="560">
        <v>0</v>
      </c>
      <c r="AK90" s="560">
        <v>11.5</v>
      </c>
      <c r="AO90" s="560">
        <v>0.44</v>
      </c>
      <c r="AP90" s="560">
        <v>0.12</v>
      </c>
      <c r="AQ90" s="560">
        <v>0.05</v>
      </c>
      <c r="AR90" s="560">
        <v>0.36</v>
      </c>
      <c r="AS90" s="560">
        <v>0.99</v>
      </c>
      <c r="AT90" s="560">
        <v>0.24</v>
      </c>
      <c r="AU90" s="560">
        <v>0.2</v>
      </c>
      <c r="AV90" s="560">
        <v>0.36</v>
      </c>
      <c r="AW90" s="560">
        <v>23.4</v>
      </c>
      <c r="AX90" s="560">
        <v>0.61</v>
      </c>
      <c r="AY90" s="1055"/>
      <c r="AZ90" s="560">
        <v>2.15</v>
      </c>
      <c r="BA90" s="560">
        <v>22.79</v>
      </c>
      <c r="BD90" s="560">
        <v>0</v>
      </c>
      <c r="BE90" s="560">
        <v>0</v>
      </c>
      <c r="BF90" s="560">
        <v>0</v>
      </c>
      <c r="BG90" s="560">
        <v>0</v>
      </c>
      <c r="BH90" s="560">
        <v>0</v>
      </c>
      <c r="BI90" s="560">
        <v>0</v>
      </c>
      <c r="BJ90" s="560">
        <v>0</v>
      </c>
      <c r="BK90" s="560">
        <v>0</v>
      </c>
      <c r="BL90" s="560">
        <v>0</v>
      </c>
      <c r="BM90" s="560">
        <v>0</v>
      </c>
    </row>
    <row r="91" spans="1:65" s="560" customFormat="1" ht="15" customHeight="1">
      <c r="A91" s="560" t="s">
        <v>1119</v>
      </c>
      <c r="B91" s="560" t="s">
        <v>970</v>
      </c>
      <c r="C91" s="560">
        <v>17756011</v>
      </c>
      <c r="D91" s="560" t="s">
        <v>921</v>
      </c>
      <c r="E91" s="560" t="s">
        <v>34</v>
      </c>
      <c r="F91" s="560" t="s">
        <v>2071</v>
      </c>
      <c r="G91" s="560" t="s">
        <v>27</v>
      </c>
      <c r="H91" s="560" t="s">
        <v>27</v>
      </c>
      <c r="I91" s="560" t="s">
        <v>1824</v>
      </c>
      <c r="J91" s="560" t="s">
        <v>2351</v>
      </c>
      <c r="K91" s="560">
        <v>44317</v>
      </c>
      <c r="L91" s="560" t="s">
        <v>1299</v>
      </c>
      <c r="N91" s="560" t="s">
        <v>914</v>
      </c>
      <c r="O91" s="560" t="s">
        <v>46</v>
      </c>
      <c r="P91" s="560" t="s">
        <v>63</v>
      </c>
      <c r="Q91" s="560" t="s">
        <v>46</v>
      </c>
      <c r="R91" s="560">
        <v>23.8</v>
      </c>
      <c r="S91" s="560">
        <v>0</v>
      </c>
      <c r="T91" s="560">
        <v>0</v>
      </c>
      <c r="U91" s="560">
        <v>0</v>
      </c>
      <c r="V91" s="560">
        <v>0</v>
      </c>
      <c r="W91" s="560">
        <v>0</v>
      </c>
      <c r="X91" s="1317">
        <v>0</v>
      </c>
      <c r="Y91" s="560">
        <v>0</v>
      </c>
      <c r="Z91" s="560">
        <v>15</v>
      </c>
      <c r="AA91" s="560">
        <v>11.9</v>
      </c>
      <c r="AB91" s="560">
        <v>0</v>
      </c>
      <c r="AC91" s="560">
        <v>0</v>
      </c>
      <c r="AD91" s="560">
        <v>0</v>
      </c>
      <c r="AE91" s="560">
        <v>0</v>
      </c>
      <c r="AF91" s="560">
        <v>0</v>
      </c>
      <c r="AH91" s="560">
        <v>11.9</v>
      </c>
      <c r="AI91" s="560" t="b">
        <v>0</v>
      </c>
      <c r="AJ91" s="560">
        <v>0</v>
      </c>
      <c r="AK91" s="560">
        <v>11.5</v>
      </c>
      <c r="AO91" s="560">
        <v>0.44</v>
      </c>
      <c r="AP91" s="560">
        <v>0.12</v>
      </c>
      <c r="AQ91" s="560">
        <v>0.05</v>
      </c>
      <c r="AR91" s="560">
        <v>0.36</v>
      </c>
      <c r="AS91" s="560">
        <v>0.99</v>
      </c>
      <c r="AT91" s="560">
        <v>0.24</v>
      </c>
      <c r="AU91" s="560">
        <v>0.2</v>
      </c>
      <c r="AV91" s="560">
        <v>0.36</v>
      </c>
      <c r="AW91" s="560">
        <v>23.4</v>
      </c>
      <c r="AX91" s="560">
        <v>0.61</v>
      </c>
      <c r="AY91" s="1055"/>
      <c r="AZ91" s="560">
        <v>2.15</v>
      </c>
      <c r="BA91" s="560">
        <v>22.79</v>
      </c>
      <c r="BD91" s="560">
        <v>0</v>
      </c>
      <c r="BE91" s="560">
        <v>0</v>
      </c>
      <c r="BF91" s="560">
        <v>0</v>
      </c>
      <c r="BG91" s="560">
        <v>0</v>
      </c>
      <c r="BH91" s="560">
        <v>0</v>
      </c>
      <c r="BI91" s="560">
        <v>0</v>
      </c>
      <c r="BJ91" s="560">
        <v>0</v>
      </c>
      <c r="BK91" s="560">
        <v>0</v>
      </c>
      <c r="BL91" s="560">
        <v>0</v>
      </c>
      <c r="BM91" s="560">
        <v>0</v>
      </c>
    </row>
    <row r="92" spans="1:65" s="560" customFormat="1" ht="15" customHeight="1">
      <c r="A92" s="560" t="s">
        <v>1119</v>
      </c>
      <c r="B92" s="560" t="s">
        <v>970</v>
      </c>
      <c r="C92" s="560">
        <v>18368755</v>
      </c>
      <c r="D92" s="560" t="s">
        <v>246</v>
      </c>
      <c r="E92" s="560" t="s">
        <v>34</v>
      </c>
      <c r="F92" s="560" t="s">
        <v>247</v>
      </c>
      <c r="G92" s="560" t="s">
        <v>27</v>
      </c>
      <c r="H92" s="560" t="s">
        <v>27</v>
      </c>
      <c r="I92" s="560" t="s">
        <v>161</v>
      </c>
      <c r="J92" s="560" t="s">
        <v>2351</v>
      </c>
      <c r="K92" s="560">
        <v>44287</v>
      </c>
      <c r="L92" s="560" t="s">
        <v>1301</v>
      </c>
      <c r="N92" s="560" t="s">
        <v>914</v>
      </c>
      <c r="O92" s="560" t="s">
        <v>1714</v>
      </c>
      <c r="P92" s="560" t="s">
        <v>2330</v>
      </c>
      <c r="Q92" s="560" t="s">
        <v>25</v>
      </c>
      <c r="R92" s="560">
        <v>23.8</v>
      </c>
      <c r="S92" s="560">
        <v>0</v>
      </c>
      <c r="T92" s="560">
        <v>8</v>
      </c>
      <c r="U92" s="560">
        <v>8</v>
      </c>
      <c r="V92" s="560">
        <v>0.17</v>
      </c>
      <c r="W92" s="560">
        <v>0.3</v>
      </c>
      <c r="X92" s="1317">
        <v>1</v>
      </c>
      <c r="Y92" s="560">
        <v>1</v>
      </c>
      <c r="Z92" s="560">
        <v>15</v>
      </c>
      <c r="AA92" s="560">
        <v>11.9</v>
      </c>
      <c r="AB92" s="560">
        <v>3.57</v>
      </c>
      <c r="AC92" s="560">
        <v>2.02</v>
      </c>
      <c r="AD92" s="560">
        <v>0</v>
      </c>
      <c r="AE92" s="560">
        <v>1</v>
      </c>
      <c r="AF92" s="560">
        <v>1.75</v>
      </c>
      <c r="AH92" s="560">
        <v>18.490000000000002</v>
      </c>
      <c r="AI92" s="560" t="b">
        <v>0</v>
      </c>
      <c r="AJ92" s="560">
        <v>0</v>
      </c>
      <c r="AK92" s="560">
        <v>13.992000000000003</v>
      </c>
      <c r="AO92" s="560">
        <v>0.68</v>
      </c>
      <c r="AP92" s="560">
        <v>0.18</v>
      </c>
      <c r="AQ92" s="560">
        <v>0.09</v>
      </c>
      <c r="AR92" s="560">
        <v>0.55000000000000004</v>
      </c>
      <c r="AS92" s="560">
        <v>1.53</v>
      </c>
      <c r="AT92" s="560">
        <v>0.37</v>
      </c>
      <c r="AU92" s="560">
        <v>0.36</v>
      </c>
      <c r="AV92" s="560">
        <v>0.55000000000000004</v>
      </c>
      <c r="AW92" s="560">
        <v>34.229999999999997</v>
      </c>
      <c r="AX92" s="560">
        <v>0.95</v>
      </c>
      <c r="AY92" s="1055"/>
      <c r="AZ92" s="560">
        <v>3.36</v>
      </c>
      <c r="BA92" s="560">
        <v>33.28</v>
      </c>
      <c r="BD92" s="560">
        <v>0</v>
      </c>
      <c r="BE92" s="560">
        <v>0</v>
      </c>
      <c r="BF92" s="560">
        <v>0</v>
      </c>
      <c r="BG92" s="560">
        <v>0</v>
      </c>
      <c r="BH92" s="560">
        <v>0</v>
      </c>
      <c r="BI92" s="560">
        <v>0</v>
      </c>
      <c r="BJ92" s="560">
        <v>0</v>
      </c>
      <c r="BK92" s="560">
        <v>0</v>
      </c>
      <c r="BL92" s="560">
        <v>0</v>
      </c>
      <c r="BM92" s="560">
        <v>0</v>
      </c>
    </row>
    <row r="93" spans="1:65" s="560" customFormat="1" ht="15" customHeight="1">
      <c r="A93" s="560" t="s">
        <v>1119</v>
      </c>
      <c r="B93" s="560" t="s">
        <v>970</v>
      </c>
      <c r="C93" s="560">
        <v>9454715</v>
      </c>
      <c r="D93" s="560" t="s">
        <v>261</v>
      </c>
      <c r="E93" s="560" t="s">
        <v>20</v>
      </c>
      <c r="F93" s="560" t="s">
        <v>2373</v>
      </c>
      <c r="G93" s="560" t="s">
        <v>27</v>
      </c>
      <c r="H93" s="560" t="s">
        <v>27</v>
      </c>
      <c r="I93" s="560" t="s">
        <v>1767</v>
      </c>
      <c r="J93" s="560" t="s">
        <v>2351</v>
      </c>
      <c r="K93" s="560">
        <v>42310</v>
      </c>
      <c r="L93" s="560" t="s">
        <v>1307</v>
      </c>
      <c r="N93" s="560" t="s">
        <v>914</v>
      </c>
      <c r="O93" s="560" t="s">
        <v>75</v>
      </c>
      <c r="P93" s="560" t="s">
        <v>477</v>
      </c>
      <c r="Q93" s="560" t="s">
        <v>75</v>
      </c>
      <c r="R93" s="560">
        <v>23.8</v>
      </c>
      <c r="S93" s="560">
        <v>6</v>
      </c>
      <c r="T93" s="560">
        <v>0</v>
      </c>
      <c r="U93" s="560">
        <v>6</v>
      </c>
      <c r="V93" s="560">
        <v>0.12</v>
      </c>
      <c r="W93" s="560">
        <v>0.3</v>
      </c>
      <c r="X93" s="1317">
        <v>0</v>
      </c>
      <c r="Y93" s="560">
        <v>0</v>
      </c>
      <c r="Z93" s="560">
        <v>15</v>
      </c>
      <c r="AA93" s="560">
        <v>11.9</v>
      </c>
      <c r="AB93" s="560">
        <v>3.57</v>
      </c>
      <c r="AC93" s="560">
        <v>1.43</v>
      </c>
      <c r="AD93" s="560">
        <v>0</v>
      </c>
      <c r="AE93" s="560">
        <v>0</v>
      </c>
      <c r="AF93" s="560">
        <v>0</v>
      </c>
      <c r="AH93" s="560">
        <v>16.900000000000002</v>
      </c>
      <c r="AI93" s="560">
        <v>0</v>
      </c>
      <c r="AJ93" s="560">
        <v>0</v>
      </c>
      <c r="AK93" s="560">
        <v>13.520000000000003</v>
      </c>
      <c r="AO93" s="560">
        <v>0.62</v>
      </c>
      <c r="AP93" s="560">
        <v>0.17</v>
      </c>
      <c r="AQ93" s="560">
        <v>0.08</v>
      </c>
      <c r="AR93" s="560">
        <v>0.51</v>
      </c>
      <c r="AS93" s="560">
        <v>1.4</v>
      </c>
      <c r="AT93" s="560">
        <v>0.34</v>
      </c>
      <c r="AU93" s="560">
        <v>0.32</v>
      </c>
      <c r="AV93" s="560">
        <v>0.51</v>
      </c>
      <c r="AW93" s="560">
        <v>30.42</v>
      </c>
      <c r="AX93" s="560">
        <v>0.87</v>
      </c>
      <c r="AY93" s="1055"/>
      <c r="AZ93" s="560">
        <v>3.08</v>
      </c>
      <c r="BA93" s="560">
        <v>29.55</v>
      </c>
      <c r="BD93" s="560">
        <v>0</v>
      </c>
      <c r="BE93" s="560">
        <v>0</v>
      </c>
      <c r="BF93" s="560">
        <v>0</v>
      </c>
      <c r="BG93" s="560">
        <v>0</v>
      </c>
      <c r="BH93" s="560">
        <v>0</v>
      </c>
      <c r="BI93" s="560">
        <v>0</v>
      </c>
      <c r="BJ93" s="560">
        <v>0</v>
      </c>
      <c r="BK93" s="560">
        <v>0</v>
      </c>
      <c r="BL93" s="560">
        <v>0</v>
      </c>
      <c r="BM93" s="560">
        <v>0</v>
      </c>
    </row>
    <row r="94" spans="1:65" s="560" customFormat="1" ht="15" customHeight="1">
      <c r="A94" s="560" t="s">
        <v>1119</v>
      </c>
      <c r="B94" s="560" t="s">
        <v>970</v>
      </c>
      <c r="C94" s="560">
        <v>6932972</v>
      </c>
      <c r="D94" s="560" t="s">
        <v>262</v>
      </c>
      <c r="E94" s="560" t="s">
        <v>34</v>
      </c>
      <c r="F94" s="560" t="s">
        <v>1591</v>
      </c>
      <c r="G94" s="560" t="s">
        <v>263</v>
      </c>
      <c r="H94" s="560" t="s">
        <v>27</v>
      </c>
      <c r="I94" s="560" t="s">
        <v>36</v>
      </c>
      <c r="J94" s="560" t="s">
        <v>2351</v>
      </c>
      <c r="K94" s="560">
        <v>43070</v>
      </c>
      <c r="L94" s="560" t="s">
        <v>1308</v>
      </c>
      <c r="N94" s="560" t="s">
        <v>914</v>
      </c>
      <c r="O94" s="560" t="s">
        <v>1714</v>
      </c>
      <c r="P94" s="560" t="s">
        <v>2345</v>
      </c>
      <c r="Q94" s="560" t="s">
        <v>25</v>
      </c>
      <c r="R94" s="560">
        <v>13.72</v>
      </c>
      <c r="S94" s="560">
        <v>4</v>
      </c>
      <c r="T94" s="560">
        <v>13</v>
      </c>
      <c r="U94" s="560">
        <v>17</v>
      </c>
      <c r="V94" s="560">
        <v>0.42</v>
      </c>
      <c r="W94" s="560">
        <v>0.2</v>
      </c>
      <c r="X94" s="1317">
        <v>0</v>
      </c>
      <c r="Y94" s="560">
        <v>0</v>
      </c>
      <c r="Z94" s="560">
        <v>15</v>
      </c>
      <c r="AA94" s="560">
        <v>6.86</v>
      </c>
      <c r="AB94" s="560">
        <v>1.37</v>
      </c>
      <c r="AC94" s="560">
        <v>2.88</v>
      </c>
      <c r="AD94" s="560">
        <v>10.08</v>
      </c>
      <c r="AE94" s="560">
        <v>0</v>
      </c>
      <c r="AF94" s="560">
        <v>0</v>
      </c>
      <c r="AH94" s="560">
        <v>21.189999999999998</v>
      </c>
      <c r="AI94" s="560">
        <v>0</v>
      </c>
      <c r="AJ94" s="560">
        <v>0</v>
      </c>
      <c r="AK94" s="560">
        <v>11.5</v>
      </c>
      <c r="AO94" s="560">
        <v>0.78</v>
      </c>
      <c r="AP94" s="560">
        <v>0.21</v>
      </c>
      <c r="AQ94" s="560">
        <v>0.1</v>
      </c>
      <c r="AR94" s="560">
        <v>0.64</v>
      </c>
      <c r="AS94" s="560">
        <v>1.76</v>
      </c>
      <c r="AT94" s="560">
        <v>0.42</v>
      </c>
      <c r="AU94" s="560">
        <v>0.4</v>
      </c>
      <c r="AV94" s="560">
        <v>0.64</v>
      </c>
      <c r="AW94" s="560">
        <v>32.69</v>
      </c>
      <c r="AX94" s="560">
        <v>1.0900000000000001</v>
      </c>
      <c r="AY94" s="1055"/>
      <c r="AZ94" s="560">
        <v>3.86</v>
      </c>
      <c r="BA94" s="560">
        <v>31.6</v>
      </c>
      <c r="BD94" s="560">
        <v>0</v>
      </c>
      <c r="BE94" s="560">
        <v>0</v>
      </c>
      <c r="BF94" s="560">
        <v>0</v>
      </c>
      <c r="BG94" s="560">
        <v>0</v>
      </c>
      <c r="BH94" s="560">
        <v>0</v>
      </c>
      <c r="BI94" s="560">
        <v>0</v>
      </c>
      <c r="BJ94" s="560">
        <v>0</v>
      </c>
      <c r="BK94" s="560">
        <v>0</v>
      </c>
      <c r="BL94" s="560">
        <v>0</v>
      </c>
      <c r="BM94" s="560">
        <v>0</v>
      </c>
    </row>
    <row r="95" spans="1:65" s="560" customFormat="1" ht="15" customHeight="1">
      <c r="A95" s="560" t="s">
        <v>1119</v>
      </c>
      <c r="B95" s="560" t="s">
        <v>970</v>
      </c>
      <c r="C95" s="560">
        <v>16620542</v>
      </c>
      <c r="D95" s="560" t="s">
        <v>332</v>
      </c>
      <c r="E95" s="560" t="s">
        <v>34</v>
      </c>
      <c r="F95" s="560" t="s">
        <v>333</v>
      </c>
      <c r="G95" s="560" t="s">
        <v>27</v>
      </c>
      <c r="H95" s="560" t="s">
        <v>27</v>
      </c>
      <c r="I95" s="560" t="s">
        <v>161</v>
      </c>
      <c r="J95" s="560" t="s">
        <v>2351</v>
      </c>
      <c r="K95" s="560">
        <v>43559</v>
      </c>
      <c r="L95" s="560" t="s">
        <v>1369</v>
      </c>
      <c r="N95" s="560" t="s">
        <v>914</v>
      </c>
      <c r="O95" s="560" t="s">
        <v>1714</v>
      </c>
      <c r="P95" s="560" t="s">
        <v>63</v>
      </c>
      <c r="Q95" s="560" t="s">
        <v>25</v>
      </c>
      <c r="R95" s="560">
        <v>23.8</v>
      </c>
      <c r="S95" s="560">
        <v>2</v>
      </c>
      <c r="T95" s="560">
        <v>0</v>
      </c>
      <c r="U95" s="560">
        <v>2</v>
      </c>
      <c r="V95" s="560">
        <v>0.04</v>
      </c>
      <c r="W95" s="560">
        <v>0</v>
      </c>
      <c r="X95" s="1317">
        <v>1</v>
      </c>
      <c r="Y95" s="560">
        <v>1</v>
      </c>
      <c r="Z95" s="560">
        <v>15</v>
      </c>
      <c r="AA95" s="560">
        <v>11.9</v>
      </c>
      <c r="AB95" s="560">
        <v>0</v>
      </c>
      <c r="AC95" s="560">
        <v>0.48</v>
      </c>
      <c r="AD95" s="560">
        <v>0</v>
      </c>
      <c r="AE95" s="560">
        <v>1</v>
      </c>
      <c r="AF95" s="560">
        <v>1.75</v>
      </c>
      <c r="AH95" s="560">
        <v>13.38</v>
      </c>
      <c r="AI95" s="560">
        <v>0</v>
      </c>
      <c r="AJ95" s="560">
        <v>0</v>
      </c>
      <c r="AK95" s="560">
        <v>11.5</v>
      </c>
      <c r="AO95" s="560">
        <v>0.49</v>
      </c>
      <c r="AP95" s="560">
        <v>0.13</v>
      </c>
      <c r="AQ95" s="560">
        <v>0.06</v>
      </c>
      <c r="AR95" s="560">
        <v>0.4</v>
      </c>
      <c r="AS95" s="560">
        <v>1.1000000000000001</v>
      </c>
      <c r="AT95" s="560">
        <v>0.27</v>
      </c>
      <c r="AU95" s="560">
        <v>0.24</v>
      </c>
      <c r="AV95" s="560">
        <v>0.4</v>
      </c>
      <c r="AW95" s="560">
        <v>26.63</v>
      </c>
      <c r="AX95" s="560">
        <v>0.68</v>
      </c>
      <c r="AY95" s="1055"/>
      <c r="AZ95" s="560">
        <v>2.41</v>
      </c>
      <c r="BA95" s="560">
        <v>25.95</v>
      </c>
      <c r="BD95" s="560">
        <v>0</v>
      </c>
      <c r="BE95" s="560">
        <v>0</v>
      </c>
      <c r="BF95" s="560">
        <v>0</v>
      </c>
      <c r="BG95" s="560">
        <v>0</v>
      </c>
      <c r="BH95" s="560">
        <v>0</v>
      </c>
      <c r="BI95" s="560">
        <v>0</v>
      </c>
      <c r="BJ95" s="560">
        <v>0</v>
      </c>
      <c r="BK95" s="560">
        <v>0</v>
      </c>
      <c r="BL95" s="560">
        <v>0</v>
      </c>
      <c r="BM95" s="560">
        <v>0</v>
      </c>
    </row>
    <row r="96" spans="1:65" s="560" customFormat="1" ht="15" customHeight="1">
      <c r="A96" s="560" t="s">
        <v>1119</v>
      </c>
      <c r="B96" s="560" t="s">
        <v>970</v>
      </c>
      <c r="C96" s="560">
        <v>17712212</v>
      </c>
      <c r="D96" s="560" t="s">
        <v>341</v>
      </c>
      <c r="E96" s="560" t="s">
        <v>34</v>
      </c>
      <c r="F96" s="560" t="s">
        <v>2314</v>
      </c>
      <c r="G96" s="560" t="s">
        <v>27</v>
      </c>
      <c r="H96" s="560" t="s">
        <v>27</v>
      </c>
      <c r="I96" s="560" t="s">
        <v>1802</v>
      </c>
      <c r="J96" s="560" t="s">
        <v>2351</v>
      </c>
      <c r="K96" s="560">
        <v>43398</v>
      </c>
      <c r="L96" s="560" t="s">
        <v>1377</v>
      </c>
      <c r="N96" s="560" t="s">
        <v>914</v>
      </c>
      <c r="O96" s="560" t="s">
        <v>48</v>
      </c>
      <c r="P96" s="560" t="s">
        <v>2345</v>
      </c>
      <c r="Q96" s="560" t="s">
        <v>48</v>
      </c>
      <c r="R96" s="560">
        <v>23.8</v>
      </c>
      <c r="S96" s="560">
        <v>3</v>
      </c>
      <c r="T96" s="560">
        <v>0</v>
      </c>
      <c r="U96" s="560">
        <v>3</v>
      </c>
      <c r="V96" s="560">
        <v>0.06</v>
      </c>
      <c r="W96" s="560">
        <v>0.2</v>
      </c>
      <c r="X96" s="1317">
        <v>0</v>
      </c>
      <c r="Y96" s="560">
        <v>0</v>
      </c>
      <c r="Z96" s="560">
        <v>15</v>
      </c>
      <c r="AA96" s="560">
        <v>11.9</v>
      </c>
      <c r="AB96" s="560">
        <v>2.38</v>
      </c>
      <c r="AC96" s="560">
        <v>0.71</v>
      </c>
      <c r="AD96" s="560">
        <v>0</v>
      </c>
      <c r="AE96" s="560">
        <v>0</v>
      </c>
      <c r="AF96" s="560">
        <v>0</v>
      </c>
      <c r="AH96" s="560">
        <v>14.990000000000002</v>
      </c>
      <c r="AI96" s="560">
        <v>0</v>
      </c>
      <c r="AJ96" s="560">
        <v>0</v>
      </c>
      <c r="AK96" s="560">
        <v>11.992000000000003</v>
      </c>
      <c r="AO96" s="560">
        <v>0.55000000000000004</v>
      </c>
      <c r="AP96" s="560">
        <v>0.15</v>
      </c>
      <c r="AQ96" s="560">
        <v>7.0000000000000007E-2</v>
      </c>
      <c r="AR96" s="560">
        <v>0.45</v>
      </c>
      <c r="AS96" s="560">
        <v>1.24</v>
      </c>
      <c r="AT96" s="560">
        <v>0.3</v>
      </c>
      <c r="AU96" s="560">
        <v>0.28000000000000003</v>
      </c>
      <c r="AV96" s="560">
        <v>0.45</v>
      </c>
      <c r="AW96" s="560">
        <v>26.98</v>
      </c>
      <c r="AX96" s="560">
        <v>0.77</v>
      </c>
      <c r="AY96" s="1055"/>
      <c r="AZ96" s="560">
        <v>2.72</v>
      </c>
      <c r="BA96" s="560">
        <v>26.21</v>
      </c>
      <c r="BD96" s="560">
        <v>0</v>
      </c>
      <c r="BE96" s="560">
        <v>0</v>
      </c>
      <c r="BF96" s="560">
        <v>0</v>
      </c>
      <c r="BG96" s="560">
        <v>0</v>
      </c>
      <c r="BH96" s="560">
        <v>0</v>
      </c>
      <c r="BI96" s="560">
        <v>0</v>
      </c>
      <c r="BJ96" s="560">
        <v>0</v>
      </c>
      <c r="BK96" s="560">
        <v>0</v>
      </c>
      <c r="BL96" s="560">
        <v>0</v>
      </c>
      <c r="BM96" s="560">
        <v>0</v>
      </c>
    </row>
    <row r="97" spans="1:65" s="560" customFormat="1" ht="15" customHeight="1">
      <c r="A97" s="560" t="s">
        <v>1119</v>
      </c>
      <c r="B97" s="560" t="s">
        <v>970</v>
      </c>
      <c r="C97" s="560">
        <v>19883742</v>
      </c>
      <c r="D97" s="560" t="s">
        <v>348</v>
      </c>
      <c r="E97" s="560" t="s">
        <v>34</v>
      </c>
      <c r="F97" s="560" t="s">
        <v>349</v>
      </c>
      <c r="G97" s="560" t="s">
        <v>527</v>
      </c>
      <c r="H97" s="560" t="s">
        <v>527</v>
      </c>
      <c r="I97" s="560" t="s">
        <v>22</v>
      </c>
      <c r="J97" s="560" t="s">
        <v>2351</v>
      </c>
      <c r="K97" s="560">
        <v>43405</v>
      </c>
      <c r="L97" s="560" t="s">
        <v>1385</v>
      </c>
      <c r="N97" s="560" t="s">
        <v>914</v>
      </c>
      <c r="O97" s="560" t="s">
        <v>1714</v>
      </c>
      <c r="P97" s="560" t="s">
        <v>2348</v>
      </c>
      <c r="Q97" s="560" t="s">
        <v>25</v>
      </c>
      <c r="R97" s="560">
        <v>21.28</v>
      </c>
      <c r="S97" s="560">
        <v>3</v>
      </c>
      <c r="T97" s="560">
        <v>0</v>
      </c>
      <c r="U97" s="560">
        <v>3</v>
      </c>
      <c r="V97" s="560">
        <v>0.06</v>
      </c>
      <c r="W97" s="560">
        <v>0.2</v>
      </c>
      <c r="X97" s="1317">
        <v>2</v>
      </c>
      <c r="Y97" s="560">
        <v>2</v>
      </c>
      <c r="Z97" s="560">
        <v>15</v>
      </c>
      <c r="AA97" s="560">
        <v>10.64</v>
      </c>
      <c r="AB97" s="560">
        <v>2.13</v>
      </c>
      <c r="AC97" s="560">
        <v>0.64</v>
      </c>
      <c r="AD97" s="560">
        <v>0</v>
      </c>
      <c r="AE97" s="560">
        <v>2</v>
      </c>
      <c r="AF97" s="560">
        <v>3.5</v>
      </c>
      <c r="AH97" s="560">
        <v>15.41</v>
      </c>
      <c r="AI97" s="560">
        <v>0</v>
      </c>
      <c r="AJ97" s="560">
        <v>0</v>
      </c>
      <c r="AK97" s="560">
        <v>10.728000000000002</v>
      </c>
      <c r="AO97" s="560">
        <v>0.56999999999999995</v>
      </c>
      <c r="AP97" s="560">
        <v>0.15</v>
      </c>
      <c r="AQ97" s="560">
        <v>7.0000000000000007E-2</v>
      </c>
      <c r="AR97" s="560">
        <v>0.46</v>
      </c>
      <c r="AS97" s="560">
        <v>1.28</v>
      </c>
      <c r="AT97" s="560">
        <v>0.31</v>
      </c>
      <c r="AU97" s="560">
        <v>0.28000000000000003</v>
      </c>
      <c r="AV97" s="560">
        <v>0.46</v>
      </c>
      <c r="AW97" s="560">
        <v>29.64</v>
      </c>
      <c r="AX97" s="560">
        <v>0.79</v>
      </c>
      <c r="AY97" s="1055"/>
      <c r="AZ97" s="560">
        <v>2.79</v>
      </c>
      <c r="BA97" s="560">
        <v>28.85</v>
      </c>
      <c r="BD97" s="560">
        <v>0</v>
      </c>
      <c r="BE97" s="560">
        <v>0</v>
      </c>
      <c r="BF97" s="560">
        <v>0</v>
      </c>
      <c r="BG97" s="560">
        <v>0</v>
      </c>
      <c r="BH97" s="560">
        <v>0</v>
      </c>
      <c r="BI97" s="560">
        <v>0</v>
      </c>
      <c r="BJ97" s="560">
        <v>0</v>
      </c>
      <c r="BK97" s="560">
        <v>0</v>
      </c>
      <c r="BL97" s="560">
        <v>0</v>
      </c>
      <c r="BM97" s="560">
        <v>0</v>
      </c>
    </row>
    <row r="98" spans="1:65" s="560" customFormat="1" ht="15" customHeight="1">
      <c r="A98" s="560" t="s">
        <v>1119</v>
      </c>
      <c r="B98" s="560" t="s">
        <v>970</v>
      </c>
      <c r="C98" s="560">
        <v>13945962</v>
      </c>
      <c r="D98" s="560" t="s">
        <v>407</v>
      </c>
      <c r="E98" s="560" t="s">
        <v>34</v>
      </c>
      <c r="F98" s="560" t="s">
        <v>408</v>
      </c>
      <c r="G98" s="560" t="s">
        <v>27</v>
      </c>
      <c r="H98" s="560" t="s">
        <v>27</v>
      </c>
      <c r="I98" s="560" t="s">
        <v>1802</v>
      </c>
      <c r="J98" s="560" t="s">
        <v>2351</v>
      </c>
      <c r="K98" s="560">
        <v>44136</v>
      </c>
      <c r="L98" s="560" t="s">
        <v>1441</v>
      </c>
      <c r="N98" s="560" t="s">
        <v>914</v>
      </c>
      <c r="O98" s="560" t="s">
        <v>1714</v>
      </c>
      <c r="P98" s="560" t="s">
        <v>63</v>
      </c>
      <c r="Q98" s="560" t="s">
        <v>25</v>
      </c>
      <c r="R98" s="560">
        <v>23.8</v>
      </c>
      <c r="S98" s="560">
        <v>1</v>
      </c>
      <c r="T98" s="560">
        <v>0</v>
      </c>
      <c r="U98" s="560">
        <v>1</v>
      </c>
      <c r="V98" s="560">
        <v>0.02</v>
      </c>
      <c r="W98" s="560">
        <v>0</v>
      </c>
      <c r="X98" s="1317">
        <v>0</v>
      </c>
      <c r="Y98" s="560">
        <v>0</v>
      </c>
      <c r="Z98" s="560">
        <v>15</v>
      </c>
      <c r="AA98" s="560">
        <v>11.9</v>
      </c>
      <c r="AB98" s="560">
        <v>0</v>
      </c>
      <c r="AC98" s="560">
        <v>0.24</v>
      </c>
      <c r="AD98" s="560">
        <v>0</v>
      </c>
      <c r="AE98" s="560">
        <v>0</v>
      </c>
      <c r="AF98" s="560">
        <v>0</v>
      </c>
      <c r="AH98" s="560">
        <v>12.14</v>
      </c>
      <c r="AI98" s="560">
        <v>0</v>
      </c>
      <c r="AJ98" s="560">
        <v>0</v>
      </c>
      <c r="AK98" s="560">
        <v>11.5</v>
      </c>
      <c r="AO98" s="560">
        <v>0.45</v>
      </c>
      <c r="AP98" s="560">
        <v>0.12</v>
      </c>
      <c r="AQ98" s="560">
        <v>0.06</v>
      </c>
      <c r="AR98" s="560">
        <v>0.36</v>
      </c>
      <c r="AS98" s="560">
        <v>1.01</v>
      </c>
      <c r="AT98" s="560">
        <v>0.24</v>
      </c>
      <c r="AU98" s="560">
        <v>0.24</v>
      </c>
      <c r="AV98" s="560">
        <v>0.36</v>
      </c>
      <c r="AW98" s="560">
        <v>23.64</v>
      </c>
      <c r="AX98" s="560">
        <v>0.63</v>
      </c>
      <c r="AY98" s="1055"/>
      <c r="AZ98" s="560">
        <v>2.21</v>
      </c>
      <c r="BA98" s="560">
        <v>23.01</v>
      </c>
      <c r="BD98" s="560">
        <v>0</v>
      </c>
      <c r="BE98" s="560">
        <v>0</v>
      </c>
      <c r="BF98" s="560">
        <v>0</v>
      </c>
      <c r="BG98" s="560">
        <v>0</v>
      </c>
      <c r="BH98" s="560">
        <v>0</v>
      </c>
      <c r="BI98" s="560">
        <v>0</v>
      </c>
      <c r="BJ98" s="560">
        <v>0</v>
      </c>
      <c r="BK98" s="560">
        <v>0</v>
      </c>
      <c r="BL98" s="560">
        <v>0</v>
      </c>
      <c r="BM98" s="560">
        <v>0</v>
      </c>
    </row>
    <row r="99" spans="1:65" s="560" customFormat="1" ht="15" customHeight="1">
      <c r="A99" s="560" t="s">
        <v>1119</v>
      </c>
      <c r="B99" s="560" t="s">
        <v>970</v>
      </c>
      <c r="C99" s="560">
        <v>21121630</v>
      </c>
      <c r="D99" s="560" t="s">
        <v>439</v>
      </c>
      <c r="E99" s="560" t="s">
        <v>20</v>
      </c>
      <c r="F99" s="560" t="s">
        <v>2285</v>
      </c>
      <c r="G99" s="560" t="s">
        <v>596</v>
      </c>
      <c r="H99" s="560" t="s">
        <v>27</v>
      </c>
      <c r="I99" s="560" t="s">
        <v>2144</v>
      </c>
      <c r="J99" s="560" t="s">
        <v>2351</v>
      </c>
      <c r="K99" s="560">
        <v>43661</v>
      </c>
      <c r="L99" s="560" t="s">
        <v>1468</v>
      </c>
      <c r="N99" s="560" t="s">
        <v>914</v>
      </c>
      <c r="O99" s="560" t="s">
        <v>128</v>
      </c>
      <c r="P99" s="560" t="s">
        <v>63</v>
      </c>
      <c r="Q99" s="560" t="s">
        <v>128</v>
      </c>
      <c r="R99" s="560">
        <v>8.484</v>
      </c>
      <c r="S99" s="560">
        <v>2</v>
      </c>
      <c r="T99" s="560">
        <v>0</v>
      </c>
      <c r="U99" s="560">
        <v>2</v>
      </c>
      <c r="V99" s="560">
        <v>0.04</v>
      </c>
      <c r="W99" s="560">
        <v>0</v>
      </c>
      <c r="X99" s="1317">
        <v>0</v>
      </c>
      <c r="Y99" s="560">
        <v>0</v>
      </c>
      <c r="Z99" s="560">
        <v>15</v>
      </c>
      <c r="AA99" s="560">
        <v>4.24</v>
      </c>
      <c r="AB99" s="560">
        <v>0</v>
      </c>
      <c r="AC99" s="560">
        <v>0.17</v>
      </c>
      <c r="AD99" s="560">
        <v>15.316000000000001</v>
      </c>
      <c r="AE99" s="560">
        <v>0</v>
      </c>
      <c r="AF99" s="560">
        <v>0</v>
      </c>
      <c r="AH99" s="560">
        <v>19.725999999999999</v>
      </c>
      <c r="AI99" s="560">
        <v>0</v>
      </c>
      <c r="AJ99" s="560">
        <v>0</v>
      </c>
      <c r="AK99" s="560">
        <v>11.5</v>
      </c>
      <c r="AO99" s="560">
        <v>0.73</v>
      </c>
      <c r="AP99" s="560">
        <v>0.2</v>
      </c>
      <c r="AQ99" s="560">
        <v>0.09</v>
      </c>
      <c r="AR99" s="560">
        <v>0.59</v>
      </c>
      <c r="AS99" s="560">
        <v>1.64</v>
      </c>
      <c r="AT99" s="560">
        <v>0.39</v>
      </c>
      <c r="AU99" s="560">
        <v>0.36</v>
      </c>
      <c r="AV99" s="560">
        <v>0.59</v>
      </c>
      <c r="AW99" s="560">
        <v>31.23</v>
      </c>
      <c r="AX99" s="560">
        <v>1.02</v>
      </c>
      <c r="AY99" s="1055"/>
      <c r="AZ99" s="560">
        <v>3.57</v>
      </c>
      <c r="BA99" s="560">
        <v>30.21</v>
      </c>
      <c r="BD99" s="560">
        <v>0</v>
      </c>
      <c r="BE99" s="560">
        <v>0</v>
      </c>
      <c r="BF99" s="560">
        <v>0</v>
      </c>
      <c r="BG99" s="560">
        <v>0</v>
      </c>
      <c r="BH99" s="560">
        <v>0</v>
      </c>
      <c r="BI99" s="560">
        <v>0</v>
      </c>
      <c r="BJ99" s="560">
        <v>0</v>
      </c>
      <c r="BK99" s="560">
        <v>0</v>
      </c>
      <c r="BL99" s="560">
        <v>0</v>
      </c>
      <c r="BM99" s="560">
        <v>0</v>
      </c>
    </row>
    <row r="100" spans="1:65" s="560" customFormat="1" ht="15" customHeight="1">
      <c r="A100" s="560" t="s">
        <v>1119</v>
      </c>
      <c r="B100" s="560" t="s">
        <v>970</v>
      </c>
      <c r="C100" s="560">
        <v>10002058</v>
      </c>
      <c r="D100" s="560" t="s">
        <v>453</v>
      </c>
      <c r="E100" s="560" t="s">
        <v>20</v>
      </c>
      <c r="F100" s="560" t="s">
        <v>1925</v>
      </c>
      <c r="G100" s="560" t="s">
        <v>27</v>
      </c>
      <c r="H100" s="560" t="s">
        <v>27</v>
      </c>
      <c r="I100" s="560" t="s">
        <v>1768</v>
      </c>
      <c r="J100" s="560" t="s">
        <v>2351</v>
      </c>
      <c r="K100" s="560">
        <v>44075</v>
      </c>
      <c r="L100" s="560" t="s">
        <v>1480</v>
      </c>
      <c r="N100" s="560" t="s">
        <v>914</v>
      </c>
      <c r="O100" s="560" t="s">
        <v>94</v>
      </c>
      <c r="P100" s="560" t="s">
        <v>63</v>
      </c>
      <c r="Q100" s="560" t="s">
        <v>94</v>
      </c>
      <c r="R100" s="560">
        <v>23.8</v>
      </c>
      <c r="S100" s="560">
        <v>1</v>
      </c>
      <c r="T100" s="560">
        <v>0</v>
      </c>
      <c r="U100" s="560">
        <v>1</v>
      </c>
      <c r="V100" s="560">
        <v>0.02</v>
      </c>
      <c r="W100" s="560">
        <v>0</v>
      </c>
      <c r="X100" s="1317">
        <v>0</v>
      </c>
      <c r="Y100" s="560">
        <v>0</v>
      </c>
      <c r="Z100" s="560">
        <v>15</v>
      </c>
      <c r="AA100" s="560">
        <v>11.9</v>
      </c>
      <c r="AB100" s="560">
        <v>0</v>
      </c>
      <c r="AC100" s="560">
        <v>0.24</v>
      </c>
      <c r="AD100" s="560">
        <v>0</v>
      </c>
      <c r="AE100" s="560">
        <v>0</v>
      </c>
      <c r="AF100" s="560">
        <v>0</v>
      </c>
      <c r="AH100" s="560">
        <v>12.14</v>
      </c>
      <c r="AI100" s="560">
        <v>0</v>
      </c>
      <c r="AJ100" s="560">
        <v>0</v>
      </c>
      <c r="AK100" s="560">
        <v>11.5</v>
      </c>
      <c r="AO100" s="560">
        <v>0.45</v>
      </c>
      <c r="AP100" s="560">
        <v>0.12</v>
      </c>
      <c r="AQ100" s="560">
        <v>0.06</v>
      </c>
      <c r="AR100" s="560">
        <v>0.36</v>
      </c>
      <c r="AS100" s="560">
        <v>1.01</v>
      </c>
      <c r="AT100" s="560">
        <v>0.24</v>
      </c>
      <c r="AU100" s="560">
        <v>0.24</v>
      </c>
      <c r="AV100" s="560">
        <v>0.36</v>
      </c>
      <c r="AW100" s="560">
        <v>23.64</v>
      </c>
      <c r="AX100" s="560">
        <v>0.63</v>
      </c>
      <c r="AY100" s="1055"/>
      <c r="AZ100" s="560">
        <v>2.21</v>
      </c>
      <c r="BA100" s="560">
        <v>23.01</v>
      </c>
      <c r="BD100" s="560">
        <v>0</v>
      </c>
      <c r="BE100" s="560">
        <v>0</v>
      </c>
      <c r="BF100" s="560">
        <v>0</v>
      </c>
      <c r="BG100" s="560">
        <v>0</v>
      </c>
      <c r="BH100" s="560">
        <v>0</v>
      </c>
      <c r="BI100" s="560">
        <v>0</v>
      </c>
      <c r="BJ100" s="560">
        <v>0</v>
      </c>
      <c r="BK100" s="560">
        <v>0</v>
      </c>
      <c r="BL100" s="560">
        <v>0</v>
      </c>
      <c r="BM100" s="560">
        <v>0</v>
      </c>
    </row>
    <row r="101" spans="1:65" s="560" customFormat="1" ht="15" customHeight="1">
      <c r="A101" s="560" t="s">
        <v>1119</v>
      </c>
      <c r="B101" s="560" t="s">
        <v>970</v>
      </c>
      <c r="C101" s="560">
        <v>26535641</v>
      </c>
      <c r="D101" s="560" t="s">
        <v>454</v>
      </c>
      <c r="E101" s="560" t="s">
        <v>20</v>
      </c>
      <c r="F101" s="560" t="s">
        <v>2074</v>
      </c>
      <c r="G101" s="560" t="s">
        <v>27</v>
      </c>
      <c r="H101" s="560" t="s">
        <v>27</v>
      </c>
      <c r="I101" s="560" t="s">
        <v>1704</v>
      </c>
      <c r="J101" s="560" t="s">
        <v>2351</v>
      </c>
      <c r="K101" s="560">
        <v>44013</v>
      </c>
      <c r="M101" s="560" t="s">
        <v>1539</v>
      </c>
      <c r="N101" s="560" t="s">
        <v>455</v>
      </c>
      <c r="O101" s="560" t="s">
        <v>78</v>
      </c>
      <c r="P101" s="560" t="s">
        <v>63</v>
      </c>
      <c r="Q101" s="560" t="s">
        <v>78</v>
      </c>
      <c r="R101" s="560">
        <v>23.8</v>
      </c>
      <c r="S101" s="560">
        <v>1</v>
      </c>
      <c r="T101" s="560">
        <v>0</v>
      </c>
      <c r="U101" s="560">
        <v>1</v>
      </c>
      <c r="V101" s="560">
        <v>0.02</v>
      </c>
      <c r="W101" s="560">
        <v>0</v>
      </c>
      <c r="X101" s="1317">
        <v>0</v>
      </c>
      <c r="Y101" s="560">
        <v>0</v>
      </c>
      <c r="Z101" s="560">
        <v>15</v>
      </c>
      <c r="AA101" s="560">
        <v>11.9</v>
      </c>
      <c r="AB101" s="560">
        <v>0</v>
      </c>
      <c r="AC101" s="560">
        <v>0.24</v>
      </c>
      <c r="AD101" s="560">
        <v>0</v>
      </c>
      <c r="AE101" s="560">
        <v>0</v>
      </c>
      <c r="AF101" s="560">
        <v>0</v>
      </c>
      <c r="AH101" s="560">
        <v>12.14</v>
      </c>
      <c r="AI101" s="560">
        <v>0</v>
      </c>
      <c r="AJ101" s="560">
        <v>0</v>
      </c>
      <c r="AK101" s="560">
        <v>11.5</v>
      </c>
      <c r="AO101" s="560">
        <v>0.45</v>
      </c>
      <c r="AP101" s="560">
        <v>0.12</v>
      </c>
      <c r="AQ101" s="560">
        <v>0.06</v>
      </c>
      <c r="AR101" s="560">
        <v>0.36</v>
      </c>
      <c r="AS101" s="560">
        <v>1.01</v>
      </c>
      <c r="AT101" s="560">
        <v>0.24</v>
      </c>
      <c r="AU101" s="560">
        <v>0.24</v>
      </c>
      <c r="AV101" s="560">
        <v>0.36</v>
      </c>
      <c r="AW101" s="560">
        <v>23.64</v>
      </c>
      <c r="AX101" s="560">
        <v>0.63</v>
      </c>
      <c r="AY101" s="1055"/>
      <c r="AZ101" s="560">
        <v>2.21</v>
      </c>
      <c r="BA101" s="560">
        <v>23.01</v>
      </c>
      <c r="BD101" s="560">
        <v>0</v>
      </c>
      <c r="BE101" s="560">
        <v>0</v>
      </c>
      <c r="BF101" s="560">
        <v>0</v>
      </c>
      <c r="BG101" s="560">
        <v>0</v>
      </c>
      <c r="BH101" s="560">
        <v>0</v>
      </c>
      <c r="BI101" s="560">
        <v>0</v>
      </c>
      <c r="BJ101" s="560">
        <v>0</v>
      </c>
      <c r="BK101" s="560">
        <v>0</v>
      </c>
      <c r="BL101" s="560">
        <v>0</v>
      </c>
      <c r="BM101" s="560">
        <v>0</v>
      </c>
    </row>
    <row r="102" spans="1:65" s="560" customFormat="1" ht="15" customHeight="1">
      <c r="A102" s="560" t="s">
        <v>1119</v>
      </c>
      <c r="B102" s="560" t="s">
        <v>970</v>
      </c>
      <c r="C102" s="560">
        <v>7195906</v>
      </c>
      <c r="D102" s="560" t="s">
        <v>456</v>
      </c>
      <c r="E102" s="560" t="s">
        <v>20</v>
      </c>
      <c r="F102" s="560" t="s">
        <v>2027</v>
      </c>
      <c r="G102" s="560" t="s">
        <v>27</v>
      </c>
      <c r="H102" s="560" t="s">
        <v>27</v>
      </c>
      <c r="I102" s="560" t="s">
        <v>1704</v>
      </c>
      <c r="J102" s="560" t="s">
        <v>2351</v>
      </c>
      <c r="K102" s="560">
        <v>44105</v>
      </c>
      <c r="L102" s="560" t="s">
        <v>2205</v>
      </c>
      <c r="N102" s="560" t="s">
        <v>914</v>
      </c>
      <c r="O102" s="560" t="s">
        <v>78</v>
      </c>
      <c r="P102" s="560" t="s">
        <v>63</v>
      </c>
      <c r="Q102" s="560" t="s">
        <v>78</v>
      </c>
      <c r="R102" s="560">
        <v>23.8</v>
      </c>
      <c r="S102" s="560">
        <v>1</v>
      </c>
      <c r="T102" s="560">
        <v>0</v>
      </c>
      <c r="U102" s="560">
        <v>1</v>
      </c>
      <c r="V102" s="560">
        <v>0.02</v>
      </c>
      <c r="W102" s="560">
        <v>0</v>
      </c>
      <c r="X102" s="1317">
        <v>0</v>
      </c>
      <c r="Y102" s="560">
        <v>0</v>
      </c>
      <c r="Z102" s="560">
        <v>15</v>
      </c>
      <c r="AA102" s="560">
        <v>11.9</v>
      </c>
      <c r="AB102" s="560">
        <v>0</v>
      </c>
      <c r="AC102" s="560">
        <v>0.24</v>
      </c>
      <c r="AD102" s="560">
        <v>0</v>
      </c>
      <c r="AE102" s="560">
        <v>0</v>
      </c>
      <c r="AF102" s="560">
        <v>0</v>
      </c>
      <c r="AH102" s="560">
        <v>12.14</v>
      </c>
      <c r="AI102" s="560">
        <v>0</v>
      </c>
      <c r="AJ102" s="560">
        <v>0</v>
      </c>
      <c r="AK102" s="560">
        <v>11.5</v>
      </c>
      <c r="AO102" s="560">
        <v>0.45</v>
      </c>
      <c r="AP102" s="560">
        <v>0.12</v>
      </c>
      <c r="AQ102" s="560">
        <v>0.06</v>
      </c>
      <c r="AR102" s="560">
        <v>0.36</v>
      </c>
      <c r="AS102" s="560">
        <v>1.01</v>
      </c>
      <c r="AT102" s="560">
        <v>0.24</v>
      </c>
      <c r="AU102" s="560">
        <v>0.24</v>
      </c>
      <c r="AV102" s="560">
        <v>0.36</v>
      </c>
      <c r="AW102" s="560">
        <v>23.64</v>
      </c>
      <c r="AX102" s="560">
        <v>0.63</v>
      </c>
      <c r="AY102" s="1055"/>
      <c r="AZ102" s="560">
        <v>2.21</v>
      </c>
      <c r="BA102" s="560">
        <v>23.01</v>
      </c>
      <c r="BD102" s="560">
        <v>0</v>
      </c>
      <c r="BE102" s="560">
        <v>0</v>
      </c>
      <c r="BF102" s="560">
        <v>0</v>
      </c>
      <c r="BG102" s="560">
        <v>0</v>
      </c>
      <c r="BH102" s="560">
        <v>0</v>
      </c>
      <c r="BI102" s="560">
        <v>0</v>
      </c>
      <c r="BJ102" s="560">
        <v>0</v>
      </c>
      <c r="BK102" s="560">
        <v>0</v>
      </c>
      <c r="BL102" s="560">
        <v>0</v>
      </c>
      <c r="BM102" s="560">
        <v>0</v>
      </c>
    </row>
    <row r="103" spans="1:65" s="560" customFormat="1" ht="15" customHeight="1">
      <c r="A103" s="560" t="s">
        <v>1119</v>
      </c>
      <c r="B103" s="560" t="s">
        <v>970</v>
      </c>
      <c r="C103" s="560">
        <v>20282042</v>
      </c>
      <c r="D103" s="560" t="s">
        <v>473</v>
      </c>
      <c r="E103" s="560" t="s">
        <v>20</v>
      </c>
      <c r="F103" s="560" t="s">
        <v>1994</v>
      </c>
      <c r="G103" s="560" t="s">
        <v>27</v>
      </c>
      <c r="H103" s="560" t="s">
        <v>27</v>
      </c>
      <c r="I103" s="560" t="s">
        <v>1776</v>
      </c>
      <c r="J103" s="560" t="s">
        <v>2351</v>
      </c>
      <c r="K103" s="560">
        <v>44228</v>
      </c>
      <c r="M103" s="560" t="s">
        <v>1540</v>
      </c>
      <c r="N103" s="560" t="s">
        <v>232</v>
      </c>
      <c r="O103" s="560" t="s">
        <v>84</v>
      </c>
      <c r="P103" s="560" t="s">
        <v>63</v>
      </c>
      <c r="Q103" s="560" t="s">
        <v>84</v>
      </c>
      <c r="R103" s="560">
        <v>23.8</v>
      </c>
      <c r="S103" s="560">
        <v>1</v>
      </c>
      <c r="T103" s="560">
        <v>0</v>
      </c>
      <c r="U103" s="560">
        <v>1</v>
      </c>
      <c r="V103" s="560">
        <v>0.02</v>
      </c>
      <c r="W103" s="560">
        <v>0</v>
      </c>
      <c r="X103" s="1317">
        <v>0</v>
      </c>
      <c r="Y103" s="560">
        <v>0</v>
      </c>
      <c r="Z103" s="560">
        <v>15</v>
      </c>
      <c r="AA103" s="560">
        <v>11.9</v>
      </c>
      <c r="AB103" s="560">
        <v>0</v>
      </c>
      <c r="AC103" s="560">
        <v>0.24</v>
      </c>
      <c r="AD103" s="560">
        <v>0</v>
      </c>
      <c r="AE103" s="560">
        <v>0</v>
      </c>
      <c r="AF103" s="560">
        <v>0</v>
      </c>
      <c r="AH103" s="560">
        <v>12.14</v>
      </c>
      <c r="AI103" s="560">
        <v>40.466666666666669</v>
      </c>
      <c r="AJ103" s="560">
        <v>0</v>
      </c>
      <c r="AK103" s="560">
        <v>11.5</v>
      </c>
      <c r="AO103" s="560">
        <v>0.45</v>
      </c>
      <c r="AP103" s="560">
        <v>0.53</v>
      </c>
      <c r="AQ103" s="560">
        <v>0.06</v>
      </c>
      <c r="AR103" s="560">
        <v>0.36</v>
      </c>
      <c r="AS103" s="560">
        <v>1.01</v>
      </c>
      <c r="AT103" s="560">
        <v>1.05</v>
      </c>
      <c r="AU103" s="560">
        <v>0.24</v>
      </c>
      <c r="AV103" s="560">
        <v>0.36</v>
      </c>
      <c r="AW103" s="560">
        <v>64.11</v>
      </c>
      <c r="AX103" s="560">
        <v>1.04</v>
      </c>
      <c r="AY103" s="1055"/>
      <c r="AZ103" s="560">
        <v>3.02</v>
      </c>
      <c r="BA103" s="560">
        <v>63.07</v>
      </c>
      <c r="BD103" s="560">
        <v>0</v>
      </c>
      <c r="BE103" s="560">
        <v>0</v>
      </c>
      <c r="BF103" s="560">
        <v>0</v>
      </c>
      <c r="BG103" s="560">
        <v>0</v>
      </c>
      <c r="BH103" s="560">
        <v>0</v>
      </c>
      <c r="BI103" s="560">
        <v>0</v>
      </c>
      <c r="BJ103" s="560">
        <v>0</v>
      </c>
      <c r="BK103" s="560">
        <v>0</v>
      </c>
      <c r="BL103" s="560">
        <v>0</v>
      </c>
      <c r="BM103" s="560">
        <v>0</v>
      </c>
    </row>
    <row r="104" spans="1:65" s="560" customFormat="1" ht="15" customHeight="1">
      <c r="A104" s="560" t="s">
        <v>1119</v>
      </c>
      <c r="B104" s="560" t="s">
        <v>970</v>
      </c>
      <c r="C104" s="560">
        <v>18122750</v>
      </c>
      <c r="D104" s="560" t="s">
        <v>476</v>
      </c>
      <c r="E104" s="560" t="s">
        <v>20</v>
      </c>
      <c r="F104" s="560" t="s">
        <v>188</v>
      </c>
      <c r="G104" s="560" t="s">
        <v>27</v>
      </c>
      <c r="H104" s="560" t="s">
        <v>27</v>
      </c>
      <c r="I104" s="560" t="s">
        <v>1776</v>
      </c>
      <c r="J104" s="560" t="s">
        <v>2351</v>
      </c>
      <c r="K104" s="560">
        <v>44228</v>
      </c>
      <c r="L104" s="560" t="s">
        <v>1496</v>
      </c>
      <c r="N104" s="560" t="s">
        <v>914</v>
      </c>
      <c r="O104" s="560" t="s">
        <v>84</v>
      </c>
      <c r="P104" s="560" t="s">
        <v>477</v>
      </c>
      <c r="Q104" s="560" t="s">
        <v>84</v>
      </c>
      <c r="R104" s="560">
        <v>23.8</v>
      </c>
      <c r="S104" s="560">
        <v>1</v>
      </c>
      <c r="T104" s="560">
        <v>0</v>
      </c>
      <c r="U104" s="560">
        <v>1</v>
      </c>
      <c r="V104" s="560">
        <v>0.02</v>
      </c>
      <c r="W104" s="560">
        <v>0.3</v>
      </c>
      <c r="X104" s="1317">
        <v>0</v>
      </c>
      <c r="Y104" s="560">
        <v>0</v>
      </c>
      <c r="Z104" s="560">
        <v>15</v>
      </c>
      <c r="AA104" s="560">
        <v>11.9</v>
      </c>
      <c r="AB104" s="560">
        <v>3.57</v>
      </c>
      <c r="AC104" s="560">
        <v>0.24</v>
      </c>
      <c r="AD104" s="560">
        <v>0</v>
      </c>
      <c r="AE104" s="560">
        <v>0</v>
      </c>
      <c r="AF104" s="560">
        <v>0</v>
      </c>
      <c r="AH104" s="560">
        <v>15.71</v>
      </c>
      <c r="AI104" s="560">
        <v>52.366666666666674</v>
      </c>
      <c r="AJ104" s="560">
        <v>0</v>
      </c>
      <c r="AK104" s="560">
        <v>12.568000000000001</v>
      </c>
      <c r="AO104" s="560">
        <v>0.57999999999999996</v>
      </c>
      <c r="AP104" s="560">
        <v>0.68</v>
      </c>
      <c r="AQ104" s="560">
        <v>7.0000000000000007E-2</v>
      </c>
      <c r="AR104" s="560">
        <v>0.47</v>
      </c>
      <c r="AS104" s="560">
        <v>1.31</v>
      </c>
      <c r="AT104" s="560">
        <v>1.36</v>
      </c>
      <c r="AU104" s="560">
        <v>0.28000000000000003</v>
      </c>
      <c r="AV104" s="560">
        <v>0.47</v>
      </c>
      <c r="AW104" s="560">
        <v>80.64</v>
      </c>
      <c r="AX104" s="560">
        <v>1.33</v>
      </c>
      <c r="AY104" s="1055"/>
      <c r="AZ104" s="560">
        <v>3.89</v>
      </c>
      <c r="BA104" s="560">
        <v>79.31</v>
      </c>
      <c r="BD104" s="560">
        <v>0</v>
      </c>
      <c r="BE104" s="560">
        <v>0</v>
      </c>
      <c r="BF104" s="560">
        <v>0</v>
      </c>
      <c r="BG104" s="560">
        <v>0</v>
      </c>
      <c r="BH104" s="560">
        <v>0</v>
      </c>
      <c r="BI104" s="560">
        <v>0</v>
      </c>
      <c r="BJ104" s="560">
        <v>0</v>
      </c>
      <c r="BK104" s="560">
        <v>0</v>
      </c>
      <c r="BL104" s="560">
        <v>0</v>
      </c>
      <c r="BM104" s="560">
        <v>0</v>
      </c>
    </row>
    <row r="105" spans="1:65" s="560" customFormat="1" ht="15" customHeight="1">
      <c r="A105" s="560" t="s">
        <v>1119</v>
      </c>
      <c r="B105" s="560" t="s">
        <v>970</v>
      </c>
      <c r="C105" s="560">
        <v>25331439</v>
      </c>
      <c r="D105" s="560" t="s">
        <v>1567</v>
      </c>
      <c r="E105" s="560" t="s">
        <v>20</v>
      </c>
      <c r="F105" s="560" t="s">
        <v>27</v>
      </c>
      <c r="G105" s="560" t="s">
        <v>27</v>
      </c>
      <c r="H105" s="560" t="s">
        <v>27</v>
      </c>
      <c r="I105" s="560" t="s">
        <v>1770</v>
      </c>
      <c r="J105" s="560" t="s">
        <v>2351</v>
      </c>
      <c r="K105" s="560">
        <v>44331</v>
      </c>
      <c r="L105" s="560" t="s">
        <v>1577</v>
      </c>
      <c r="N105" s="560" t="s">
        <v>914</v>
      </c>
      <c r="O105" s="560" t="s">
        <v>1581</v>
      </c>
      <c r="P105" s="560" t="s">
        <v>63</v>
      </c>
      <c r="Q105" s="560" t="s">
        <v>1581</v>
      </c>
      <c r="R105" s="560">
        <v>23.8</v>
      </c>
      <c r="S105" s="560">
        <v>0</v>
      </c>
      <c r="T105" s="560">
        <v>0</v>
      </c>
      <c r="U105" s="560">
        <v>0</v>
      </c>
      <c r="V105" s="560">
        <v>0</v>
      </c>
      <c r="W105" s="560">
        <v>0.2</v>
      </c>
      <c r="X105" s="1317">
        <v>0</v>
      </c>
      <c r="Y105" s="560">
        <v>0</v>
      </c>
      <c r="Z105" s="560">
        <v>15</v>
      </c>
      <c r="AA105" s="560">
        <v>11.9</v>
      </c>
      <c r="AB105" s="560">
        <v>2.38</v>
      </c>
      <c r="AC105" s="560">
        <v>0</v>
      </c>
      <c r="AD105" s="560">
        <v>0</v>
      </c>
      <c r="AE105" s="560">
        <v>0</v>
      </c>
      <c r="AF105" s="560">
        <v>0</v>
      </c>
      <c r="AH105" s="560">
        <v>14.280000000000001</v>
      </c>
      <c r="AI105" s="560" t="b">
        <v>0</v>
      </c>
      <c r="AJ105" s="560">
        <v>0</v>
      </c>
      <c r="AK105" s="560">
        <v>11.424000000000001</v>
      </c>
      <c r="AO105" s="560">
        <v>0.53</v>
      </c>
      <c r="AP105" s="560">
        <v>0.14000000000000001</v>
      </c>
      <c r="AQ105" s="560">
        <v>7.0000000000000007E-2</v>
      </c>
      <c r="AR105" s="560">
        <v>0.43</v>
      </c>
      <c r="AS105" s="560">
        <v>1.19</v>
      </c>
      <c r="AT105" s="560">
        <v>0.28999999999999998</v>
      </c>
      <c r="AU105" s="560">
        <v>0.28000000000000003</v>
      </c>
      <c r="AV105" s="560">
        <v>0.43</v>
      </c>
      <c r="AW105" s="560">
        <v>25.7</v>
      </c>
      <c r="AX105" s="560">
        <v>0.74</v>
      </c>
      <c r="AY105" s="1055"/>
      <c r="AZ105" s="560">
        <v>2.62</v>
      </c>
      <c r="BA105" s="560">
        <v>24.96</v>
      </c>
      <c r="BD105" s="560">
        <v>0</v>
      </c>
      <c r="BE105" s="560">
        <v>0</v>
      </c>
      <c r="BF105" s="560">
        <v>0</v>
      </c>
      <c r="BG105" s="560">
        <v>0</v>
      </c>
      <c r="BH105" s="560">
        <v>0</v>
      </c>
      <c r="BI105" s="560">
        <v>0</v>
      </c>
      <c r="BJ105" s="560">
        <v>0</v>
      </c>
      <c r="BK105" s="560">
        <v>0</v>
      </c>
      <c r="BL105" s="560">
        <v>0</v>
      </c>
      <c r="BM105" s="560">
        <v>0</v>
      </c>
    </row>
    <row r="106" spans="1:65" s="560" customFormat="1" ht="15" customHeight="1">
      <c r="A106" s="560" t="s">
        <v>1119</v>
      </c>
      <c r="B106" s="560" t="s">
        <v>970</v>
      </c>
      <c r="C106" s="560">
        <v>26127869</v>
      </c>
      <c r="D106" s="560" t="s">
        <v>1568</v>
      </c>
      <c r="E106" s="560" t="s">
        <v>34</v>
      </c>
      <c r="F106" s="560" t="s">
        <v>27</v>
      </c>
      <c r="G106" s="560" t="s">
        <v>27</v>
      </c>
      <c r="H106" s="560" t="s">
        <v>27</v>
      </c>
      <c r="I106" s="560" t="s">
        <v>1770</v>
      </c>
      <c r="J106" s="560" t="s">
        <v>2351</v>
      </c>
      <c r="K106" s="560">
        <v>44287</v>
      </c>
      <c r="L106" s="560" t="s">
        <v>1578</v>
      </c>
      <c r="N106" s="560" t="s">
        <v>914</v>
      </c>
      <c r="O106" s="560" t="s">
        <v>96</v>
      </c>
      <c r="P106" s="560" t="s">
        <v>63</v>
      </c>
      <c r="Q106" s="560" t="s">
        <v>96</v>
      </c>
      <c r="R106" s="560">
        <v>23.8</v>
      </c>
      <c r="S106" s="560">
        <v>0</v>
      </c>
      <c r="T106" s="560">
        <v>0</v>
      </c>
      <c r="U106" s="560">
        <v>0</v>
      </c>
      <c r="V106" s="560">
        <v>0</v>
      </c>
      <c r="W106" s="560">
        <v>0</v>
      </c>
      <c r="X106" s="1317">
        <v>0</v>
      </c>
      <c r="Y106" s="560">
        <v>0</v>
      </c>
      <c r="Z106" s="560">
        <v>15</v>
      </c>
      <c r="AA106" s="560">
        <v>11.9</v>
      </c>
      <c r="AB106" s="560">
        <v>0</v>
      </c>
      <c r="AC106" s="560">
        <v>0</v>
      </c>
      <c r="AD106" s="560">
        <v>0</v>
      </c>
      <c r="AE106" s="560">
        <v>0</v>
      </c>
      <c r="AF106" s="560">
        <v>0</v>
      </c>
      <c r="AH106" s="560">
        <v>11.9</v>
      </c>
      <c r="AI106" s="560" t="b">
        <v>0</v>
      </c>
      <c r="AJ106" s="560">
        <v>0</v>
      </c>
      <c r="AK106" s="560">
        <v>11.5</v>
      </c>
      <c r="AO106" s="560">
        <v>0.44</v>
      </c>
      <c r="AP106" s="560">
        <v>0.12</v>
      </c>
      <c r="AQ106" s="560">
        <v>0.05</v>
      </c>
      <c r="AR106" s="560">
        <v>0.36</v>
      </c>
      <c r="AS106" s="560">
        <v>0.99</v>
      </c>
      <c r="AT106" s="560">
        <v>0.24</v>
      </c>
      <c r="AU106" s="560">
        <v>0.2</v>
      </c>
      <c r="AV106" s="560">
        <v>0.36</v>
      </c>
      <c r="AW106" s="560">
        <v>23.4</v>
      </c>
      <c r="AX106" s="560">
        <v>0.61</v>
      </c>
      <c r="AY106" s="1055"/>
      <c r="AZ106" s="560">
        <v>2.15</v>
      </c>
      <c r="BA106" s="560">
        <v>22.79</v>
      </c>
      <c r="BD106" s="560">
        <v>0</v>
      </c>
      <c r="BE106" s="560">
        <v>0</v>
      </c>
      <c r="BF106" s="560">
        <v>0</v>
      </c>
      <c r="BG106" s="560">
        <v>0</v>
      </c>
      <c r="BH106" s="560">
        <v>0</v>
      </c>
      <c r="BI106" s="560">
        <v>0</v>
      </c>
      <c r="BJ106" s="560">
        <v>0</v>
      </c>
      <c r="BK106" s="560">
        <v>0</v>
      </c>
      <c r="BL106" s="560">
        <v>0</v>
      </c>
      <c r="BM106" s="560">
        <v>0</v>
      </c>
    </row>
    <row r="107" spans="1:65" s="560" customFormat="1" ht="15" customHeight="1">
      <c r="A107" s="560" t="s">
        <v>1119</v>
      </c>
      <c r="B107" s="560" t="s">
        <v>970</v>
      </c>
      <c r="C107" s="560">
        <v>29640195</v>
      </c>
      <c r="D107" s="560" t="s">
        <v>1573</v>
      </c>
      <c r="E107" s="560" t="s">
        <v>20</v>
      </c>
      <c r="F107" s="560" t="s">
        <v>1923</v>
      </c>
      <c r="G107" s="560" t="s">
        <v>27</v>
      </c>
      <c r="H107" s="560" t="s">
        <v>27</v>
      </c>
      <c r="I107" s="560" t="s">
        <v>1801</v>
      </c>
      <c r="J107" s="560" t="s">
        <v>2351</v>
      </c>
      <c r="K107" s="560">
        <v>44287</v>
      </c>
      <c r="L107" s="560" t="s">
        <v>1580</v>
      </c>
      <c r="N107" s="560" t="s">
        <v>914</v>
      </c>
      <c r="O107" s="560" t="s">
        <v>1714</v>
      </c>
      <c r="P107" s="560" t="s">
        <v>63</v>
      </c>
      <c r="Q107" s="560" t="s">
        <v>25</v>
      </c>
      <c r="R107" s="560">
        <v>23.8</v>
      </c>
      <c r="S107" s="560">
        <v>0</v>
      </c>
      <c r="T107" s="560">
        <v>0</v>
      </c>
      <c r="U107" s="560">
        <v>0</v>
      </c>
      <c r="V107" s="560">
        <v>0</v>
      </c>
      <c r="W107" s="560">
        <v>0</v>
      </c>
      <c r="X107" s="1317">
        <v>0</v>
      </c>
      <c r="Y107" s="560">
        <v>0</v>
      </c>
      <c r="Z107" s="560">
        <v>15</v>
      </c>
      <c r="AA107" s="560">
        <v>11.9</v>
      </c>
      <c r="AB107" s="560">
        <v>0</v>
      </c>
      <c r="AC107" s="560">
        <v>0</v>
      </c>
      <c r="AD107" s="560">
        <v>0</v>
      </c>
      <c r="AE107" s="560">
        <v>0</v>
      </c>
      <c r="AF107" s="560">
        <v>0</v>
      </c>
      <c r="AH107" s="560">
        <v>11.9</v>
      </c>
      <c r="AI107" s="560" t="b">
        <v>0</v>
      </c>
      <c r="AJ107" s="560">
        <v>0</v>
      </c>
      <c r="AK107" s="560">
        <v>11.5</v>
      </c>
      <c r="AO107" s="560">
        <v>0.44</v>
      </c>
      <c r="AP107" s="560">
        <v>0.12</v>
      </c>
      <c r="AQ107" s="560">
        <v>0.05</v>
      </c>
      <c r="AR107" s="560">
        <v>0.36</v>
      </c>
      <c r="AS107" s="560">
        <v>0.99</v>
      </c>
      <c r="AT107" s="560">
        <v>0.24</v>
      </c>
      <c r="AU107" s="560">
        <v>0.2</v>
      </c>
      <c r="AV107" s="560">
        <v>0.36</v>
      </c>
      <c r="AW107" s="560">
        <v>23.4</v>
      </c>
      <c r="AX107" s="560">
        <v>0.61</v>
      </c>
      <c r="AY107" s="1055"/>
      <c r="AZ107" s="560">
        <v>2.15</v>
      </c>
      <c r="BA107" s="560">
        <v>22.79</v>
      </c>
      <c r="BD107" s="560">
        <v>0</v>
      </c>
      <c r="BE107" s="560">
        <v>0</v>
      </c>
      <c r="BF107" s="560">
        <v>0</v>
      </c>
      <c r="BG107" s="560">
        <v>0</v>
      </c>
      <c r="BH107" s="560">
        <v>0</v>
      </c>
      <c r="BI107" s="560">
        <v>0</v>
      </c>
      <c r="BJ107" s="560">
        <v>0</v>
      </c>
      <c r="BK107" s="560">
        <v>0</v>
      </c>
      <c r="BL107" s="560">
        <v>0</v>
      </c>
      <c r="BM107" s="560">
        <v>0</v>
      </c>
    </row>
    <row r="108" spans="1:65" s="560" customFormat="1" ht="15" customHeight="1">
      <c r="A108" s="560" t="s">
        <v>1119</v>
      </c>
      <c r="B108" s="560" t="s">
        <v>970</v>
      </c>
      <c r="C108" s="560">
        <v>29966797</v>
      </c>
      <c r="D108" s="560" t="s">
        <v>1618</v>
      </c>
      <c r="E108" s="560" t="s">
        <v>20</v>
      </c>
      <c r="F108" s="560" t="s">
        <v>2204</v>
      </c>
      <c r="G108" s="560" t="s">
        <v>379</v>
      </c>
      <c r="H108" s="560" t="s">
        <v>27</v>
      </c>
      <c r="I108" s="560" t="s">
        <v>179</v>
      </c>
      <c r="J108" s="560" t="s">
        <v>2351</v>
      </c>
      <c r="K108" s="560">
        <v>44336</v>
      </c>
      <c r="L108" s="560" t="s">
        <v>1630</v>
      </c>
      <c r="N108" s="560" t="s">
        <v>914</v>
      </c>
      <c r="O108" s="560" t="s">
        <v>1714</v>
      </c>
      <c r="P108" s="560" t="s">
        <v>63</v>
      </c>
      <c r="Q108" s="560" t="s">
        <v>25</v>
      </c>
      <c r="R108" s="560">
        <v>9.8000000000000007</v>
      </c>
      <c r="S108" s="560">
        <v>0</v>
      </c>
      <c r="T108" s="560">
        <v>0</v>
      </c>
      <c r="U108" s="560">
        <v>0</v>
      </c>
      <c r="V108" s="560">
        <v>0</v>
      </c>
      <c r="W108" s="560">
        <v>0</v>
      </c>
      <c r="X108" s="1317">
        <v>0</v>
      </c>
      <c r="Y108" s="560">
        <v>0</v>
      </c>
      <c r="Z108" s="560">
        <v>15</v>
      </c>
      <c r="AA108" s="560">
        <v>4.9000000000000004</v>
      </c>
      <c r="AB108" s="560">
        <v>0</v>
      </c>
      <c r="AC108" s="560">
        <v>0</v>
      </c>
      <c r="AD108" s="560">
        <v>14</v>
      </c>
      <c r="AE108" s="560">
        <v>0</v>
      </c>
      <c r="AF108" s="560">
        <v>0</v>
      </c>
      <c r="AH108" s="560">
        <v>18.899999999999999</v>
      </c>
      <c r="AI108" s="560" t="b">
        <v>0</v>
      </c>
      <c r="AJ108" s="560">
        <v>0</v>
      </c>
      <c r="AK108" s="560">
        <v>11.5</v>
      </c>
      <c r="AO108" s="560">
        <v>0.7</v>
      </c>
      <c r="AP108" s="560">
        <v>0.19</v>
      </c>
      <c r="AQ108" s="560">
        <v>0.09</v>
      </c>
      <c r="AR108" s="560">
        <v>0.56999999999999995</v>
      </c>
      <c r="AS108" s="560">
        <v>1.58</v>
      </c>
      <c r="AT108" s="560">
        <v>0.38</v>
      </c>
      <c r="AU108" s="560">
        <v>0.36</v>
      </c>
      <c r="AV108" s="560">
        <v>0.56999999999999995</v>
      </c>
      <c r="AW108" s="560">
        <v>30.4</v>
      </c>
      <c r="AX108" s="560">
        <v>0.98</v>
      </c>
      <c r="AY108" s="1055"/>
      <c r="AZ108" s="560">
        <v>3.46</v>
      </c>
      <c r="BA108" s="560">
        <v>29.42</v>
      </c>
      <c r="BD108" s="560">
        <v>0</v>
      </c>
      <c r="BE108" s="560">
        <v>0</v>
      </c>
      <c r="BF108" s="560">
        <v>0</v>
      </c>
      <c r="BG108" s="560">
        <v>0</v>
      </c>
      <c r="BH108" s="560">
        <v>0</v>
      </c>
      <c r="BI108" s="560">
        <v>0</v>
      </c>
      <c r="BJ108" s="560">
        <v>0</v>
      </c>
      <c r="BK108" s="560">
        <v>0</v>
      </c>
      <c r="BL108" s="560">
        <v>0</v>
      </c>
      <c r="BM108" s="560">
        <v>0</v>
      </c>
    </row>
    <row r="109" spans="1:65" s="560" customFormat="1" ht="15" customHeight="1">
      <c r="A109" s="560" t="s">
        <v>1119</v>
      </c>
      <c r="B109" s="560" t="s">
        <v>970</v>
      </c>
      <c r="C109" s="560">
        <v>29969525</v>
      </c>
      <c r="D109" s="560" t="s">
        <v>1620</v>
      </c>
      <c r="E109" s="560" t="s">
        <v>34</v>
      </c>
      <c r="F109" s="560" t="s">
        <v>1681</v>
      </c>
      <c r="G109" s="560" t="s">
        <v>27</v>
      </c>
      <c r="H109" s="560" t="s">
        <v>27</v>
      </c>
      <c r="I109" s="560" t="s">
        <v>179</v>
      </c>
      <c r="J109" s="560" t="s">
        <v>2351</v>
      </c>
      <c r="K109" s="560">
        <v>44336</v>
      </c>
      <c r="L109" s="560" t="s">
        <v>1632</v>
      </c>
      <c r="N109" s="560" t="s">
        <v>914</v>
      </c>
      <c r="O109" s="560" t="s">
        <v>1714</v>
      </c>
      <c r="P109" s="560" t="s">
        <v>63</v>
      </c>
      <c r="Q109" s="560" t="s">
        <v>25</v>
      </c>
      <c r="R109" s="560">
        <v>23.8</v>
      </c>
      <c r="S109" s="560">
        <v>0</v>
      </c>
      <c r="T109" s="560">
        <v>0</v>
      </c>
      <c r="U109" s="560">
        <v>0</v>
      </c>
      <c r="V109" s="560">
        <v>0</v>
      </c>
      <c r="W109" s="560">
        <v>0</v>
      </c>
      <c r="X109" s="1317">
        <v>0</v>
      </c>
      <c r="Y109" s="560">
        <v>0</v>
      </c>
      <c r="Z109" s="560">
        <v>15</v>
      </c>
      <c r="AA109" s="560">
        <v>11.9</v>
      </c>
      <c r="AB109" s="560">
        <v>0</v>
      </c>
      <c r="AC109" s="560">
        <v>0</v>
      </c>
      <c r="AD109" s="560">
        <v>0</v>
      </c>
      <c r="AE109" s="560">
        <v>0</v>
      </c>
      <c r="AF109" s="560">
        <v>0</v>
      </c>
      <c r="AH109" s="560">
        <v>11.9</v>
      </c>
      <c r="AI109" s="560" t="b">
        <v>0</v>
      </c>
      <c r="AJ109" s="560">
        <v>0</v>
      </c>
      <c r="AK109" s="560">
        <v>11.5</v>
      </c>
      <c r="AO109" s="560">
        <v>0.44</v>
      </c>
      <c r="AP109" s="560">
        <v>0.12</v>
      </c>
      <c r="AQ109" s="560">
        <v>0.05</v>
      </c>
      <c r="AR109" s="560">
        <v>0.36</v>
      </c>
      <c r="AS109" s="560">
        <v>0.99</v>
      </c>
      <c r="AT109" s="560">
        <v>0.24</v>
      </c>
      <c r="AU109" s="560">
        <v>0.2</v>
      </c>
      <c r="AV109" s="560">
        <v>0.36</v>
      </c>
      <c r="AW109" s="560">
        <v>23.4</v>
      </c>
      <c r="AX109" s="560">
        <v>0.61</v>
      </c>
      <c r="AY109" s="1055"/>
      <c r="AZ109" s="560">
        <v>2.15</v>
      </c>
      <c r="BA109" s="560">
        <v>22.79</v>
      </c>
      <c r="BD109" s="560">
        <v>0</v>
      </c>
      <c r="BE109" s="560">
        <v>0</v>
      </c>
      <c r="BF109" s="560">
        <v>0</v>
      </c>
      <c r="BG109" s="560">
        <v>0</v>
      </c>
      <c r="BH109" s="560">
        <v>0</v>
      </c>
      <c r="BI109" s="560">
        <v>0</v>
      </c>
      <c r="BJ109" s="560">
        <v>0</v>
      </c>
      <c r="BK109" s="560">
        <v>0</v>
      </c>
      <c r="BL109" s="560">
        <v>0</v>
      </c>
      <c r="BM109" s="560">
        <v>0</v>
      </c>
    </row>
    <row r="110" spans="1:65" s="560" customFormat="1" ht="15" customHeight="1">
      <c r="A110" s="560" t="s">
        <v>1119</v>
      </c>
      <c r="B110" s="560" t="s">
        <v>970</v>
      </c>
      <c r="C110" s="560">
        <v>18388997</v>
      </c>
      <c r="D110" s="560" t="s">
        <v>706</v>
      </c>
      <c r="E110" s="560" t="s">
        <v>34</v>
      </c>
      <c r="F110" s="560" t="s">
        <v>707</v>
      </c>
      <c r="G110" s="560" t="s">
        <v>27</v>
      </c>
      <c r="H110" s="560" t="s">
        <v>27</v>
      </c>
      <c r="I110" s="560" t="s">
        <v>1799</v>
      </c>
      <c r="J110" s="560" t="s">
        <v>2351</v>
      </c>
      <c r="K110" s="560">
        <v>43633</v>
      </c>
      <c r="L110" s="560" t="s">
        <v>705</v>
      </c>
      <c r="N110" s="560" t="s">
        <v>914</v>
      </c>
      <c r="O110" s="560" t="s">
        <v>1714</v>
      </c>
      <c r="P110" s="560" t="s">
        <v>2332</v>
      </c>
      <c r="Q110" s="560" t="s">
        <v>25</v>
      </c>
      <c r="R110" s="560">
        <v>23.8</v>
      </c>
      <c r="S110" s="560">
        <v>2</v>
      </c>
      <c r="T110" s="560">
        <v>0</v>
      </c>
      <c r="U110" s="560">
        <v>2</v>
      </c>
      <c r="V110" s="560">
        <v>0.04</v>
      </c>
      <c r="W110" s="560">
        <v>0.3</v>
      </c>
      <c r="X110" s="1317">
        <v>0</v>
      </c>
      <c r="Y110" s="560">
        <v>0</v>
      </c>
      <c r="Z110" s="560">
        <v>15</v>
      </c>
      <c r="AA110" s="560">
        <v>11.9</v>
      </c>
      <c r="AB110" s="560">
        <v>3.57</v>
      </c>
      <c r="AC110" s="560">
        <v>0.48</v>
      </c>
      <c r="AD110" s="560">
        <v>0</v>
      </c>
      <c r="AE110" s="560">
        <v>0</v>
      </c>
      <c r="AF110" s="560">
        <v>0</v>
      </c>
      <c r="AH110" s="560">
        <v>15.950000000000001</v>
      </c>
      <c r="AI110" s="560">
        <v>0</v>
      </c>
      <c r="AJ110" s="560">
        <v>0</v>
      </c>
      <c r="AK110" s="560">
        <v>12.760000000000003</v>
      </c>
      <c r="AO110" s="560">
        <v>0.59</v>
      </c>
      <c r="AP110" s="560">
        <v>0.16</v>
      </c>
      <c r="AQ110" s="560">
        <v>7.0000000000000007E-2</v>
      </c>
      <c r="AR110" s="560">
        <v>0.48</v>
      </c>
      <c r="AS110" s="560">
        <v>1.33</v>
      </c>
      <c r="AT110" s="560">
        <v>0.32</v>
      </c>
      <c r="AU110" s="560">
        <v>0.28000000000000003</v>
      </c>
      <c r="AV110" s="560">
        <v>0.48</v>
      </c>
      <c r="AW110" s="560">
        <v>28.71</v>
      </c>
      <c r="AX110" s="560">
        <v>0.82</v>
      </c>
      <c r="AY110" s="1055"/>
      <c r="AZ110" s="560">
        <v>2.89</v>
      </c>
      <c r="BA110" s="560">
        <v>27.89</v>
      </c>
      <c r="BD110" s="560">
        <v>0</v>
      </c>
      <c r="BE110" s="560">
        <v>0</v>
      </c>
      <c r="BF110" s="560">
        <v>0</v>
      </c>
      <c r="BG110" s="560">
        <v>0</v>
      </c>
      <c r="BH110" s="560">
        <v>0</v>
      </c>
      <c r="BI110" s="560">
        <v>0</v>
      </c>
      <c r="BJ110" s="560">
        <v>0</v>
      </c>
      <c r="BK110" s="560">
        <v>0</v>
      </c>
      <c r="BL110" s="560">
        <v>0</v>
      </c>
      <c r="BM110" s="560">
        <v>0</v>
      </c>
    </row>
    <row r="111" spans="1:65" s="560" customFormat="1" ht="15" customHeight="1">
      <c r="A111" s="560" t="s">
        <v>1119</v>
      </c>
      <c r="B111" s="560" t="s">
        <v>970</v>
      </c>
      <c r="C111" s="560">
        <v>11455677</v>
      </c>
      <c r="D111" s="560" t="s">
        <v>1717</v>
      </c>
      <c r="E111" s="560" t="s">
        <v>34</v>
      </c>
      <c r="F111" s="560" t="s">
        <v>1718</v>
      </c>
      <c r="G111" s="560" t="s">
        <v>27</v>
      </c>
      <c r="H111" s="560" t="s">
        <v>27</v>
      </c>
      <c r="I111" s="560" t="s">
        <v>1719</v>
      </c>
      <c r="J111" s="560" t="s">
        <v>2351</v>
      </c>
      <c r="K111" s="560">
        <v>44378</v>
      </c>
      <c r="M111" s="560" t="s">
        <v>1720</v>
      </c>
      <c r="N111" s="560" t="s">
        <v>232</v>
      </c>
      <c r="O111" s="560" t="s">
        <v>84</v>
      </c>
      <c r="P111" s="560" t="s">
        <v>477</v>
      </c>
      <c r="Q111" s="560" t="s">
        <v>84</v>
      </c>
      <c r="R111" s="560">
        <v>23.8</v>
      </c>
      <c r="S111" s="560">
        <v>0</v>
      </c>
      <c r="T111" s="560">
        <v>0</v>
      </c>
      <c r="U111" s="560">
        <v>0</v>
      </c>
      <c r="V111" s="560">
        <v>0</v>
      </c>
      <c r="W111" s="560">
        <v>0</v>
      </c>
      <c r="X111" s="1317">
        <v>0</v>
      </c>
      <c r="Y111" s="560">
        <v>0</v>
      </c>
      <c r="Z111" s="560">
        <v>15</v>
      </c>
      <c r="AA111" s="560">
        <v>11.9</v>
      </c>
      <c r="AB111" s="560">
        <v>0</v>
      </c>
      <c r="AC111" s="560">
        <v>0</v>
      </c>
      <c r="AD111" s="560">
        <v>0</v>
      </c>
      <c r="AE111" s="560">
        <v>0</v>
      </c>
      <c r="AF111" s="560">
        <v>0</v>
      </c>
      <c r="AH111" s="560">
        <v>11.9</v>
      </c>
      <c r="AI111" s="560" t="b">
        <v>0</v>
      </c>
      <c r="AJ111" s="560">
        <v>0</v>
      </c>
      <c r="AK111" s="560">
        <v>11.5</v>
      </c>
      <c r="AO111" s="560">
        <v>0.44</v>
      </c>
      <c r="AP111" s="560">
        <v>0.12</v>
      </c>
      <c r="AQ111" s="560">
        <v>0.05</v>
      </c>
      <c r="AR111" s="560">
        <v>0.36</v>
      </c>
      <c r="AS111" s="560">
        <v>0.99</v>
      </c>
      <c r="AT111" s="560">
        <v>0.24</v>
      </c>
      <c r="AU111" s="560">
        <v>0.2</v>
      </c>
      <c r="AV111" s="560">
        <v>0.36</v>
      </c>
      <c r="AW111" s="560">
        <v>23.4</v>
      </c>
      <c r="AX111" s="560">
        <v>0.61</v>
      </c>
      <c r="AY111" s="1055"/>
      <c r="AZ111" s="560">
        <v>2.15</v>
      </c>
      <c r="BA111" s="560">
        <v>22.79</v>
      </c>
      <c r="BD111" s="560">
        <v>0</v>
      </c>
      <c r="BE111" s="560">
        <v>0</v>
      </c>
      <c r="BF111" s="560">
        <v>0</v>
      </c>
      <c r="BG111" s="560">
        <v>0</v>
      </c>
      <c r="BH111" s="560">
        <v>0</v>
      </c>
      <c r="BI111" s="560">
        <v>0</v>
      </c>
      <c r="BJ111" s="560">
        <v>0</v>
      </c>
      <c r="BK111" s="560">
        <v>0</v>
      </c>
      <c r="BL111" s="560">
        <v>0</v>
      </c>
      <c r="BM111" s="560">
        <v>0</v>
      </c>
    </row>
    <row r="112" spans="1:65" s="560" customFormat="1" ht="15" customHeight="1">
      <c r="A112" s="560" t="s">
        <v>1119</v>
      </c>
      <c r="B112" s="560" t="s">
        <v>970</v>
      </c>
      <c r="C112" s="560">
        <v>15587794</v>
      </c>
      <c r="D112" s="560" t="s">
        <v>1722</v>
      </c>
      <c r="E112" s="560" t="s">
        <v>34</v>
      </c>
      <c r="F112" s="560" t="s">
        <v>2310</v>
      </c>
      <c r="G112" s="560" t="s">
        <v>27</v>
      </c>
      <c r="H112" s="560" t="s">
        <v>27</v>
      </c>
      <c r="I112" s="560" t="s">
        <v>2292</v>
      </c>
      <c r="J112" s="560" t="s">
        <v>2351</v>
      </c>
      <c r="K112" s="560">
        <v>44378</v>
      </c>
      <c r="L112" s="560" t="s">
        <v>1723</v>
      </c>
      <c r="N112" s="560" t="s">
        <v>914</v>
      </c>
      <c r="O112" s="560" t="s">
        <v>25</v>
      </c>
      <c r="P112" s="560" t="s">
        <v>63</v>
      </c>
      <c r="Q112" s="560" t="s">
        <v>25</v>
      </c>
      <c r="R112" s="560">
        <v>23.8</v>
      </c>
      <c r="S112" s="560">
        <v>0</v>
      </c>
      <c r="T112" s="560">
        <v>0</v>
      </c>
      <c r="U112" s="560">
        <v>0</v>
      </c>
      <c r="V112" s="560">
        <v>0</v>
      </c>
      <c r="W112" s="560">
        <v>0</v>
      </c>
      <c r="X112" s="1317">
        <v>1</v>
      </c>
      <c r="Y112" s="560">
        <v>1</v>
      </c>
      <c r="Z112" s="560">
        <v>15</v>
      </c>
      <c r="AA112" s="560">
        <v>11.9</v>
      </c>
      <c r="AB112" s="560">
        <v>0</v>
      </c>
      <c r="AC112" s="560">
        <v>0</v>
      </c>
      <c r="AD112" s="560">
        <v>0</v>
      </c>
      <c r="AE112" s="560">
        <v>1</v>
      </c>
      <c r="AF112" s="560">
        <v>1.75</v>
      </c>
      <c r="AH112" s="560">
        <v>12.9</v>
      </c>
      <c r="AI112" s="560" t="b">
        <v>0</v>
      </c>
      <c r="AJ112" s="560">
        <v>0</v>
      </c>
      <c r="AK112" s="560">
        <v>11.5</v>
      </c>
      <c r="AO112" s="560">
        <v>0.48</v>
      </c>
      <c r="AP112" s="560">
        <v>0.13</v>
      </c>
      <c r="AQ112" s="560">
        <v>0.06</v>
      </c>
      <c r="AR112" s="560">
        <v>0.39</v>
      </c>
      <c r="AS112" s="560">
        <v>1.08</v>
      </c>
      <c r="AT112" s="560">
        <v>0.26</v>
      </c>
      <c r="AU112" s="560">
        <v>0.24</v>
      </c>
      <c r="AV112" s="560">
        <v>0.39</v>
      </c>
      <c r="AW112" s="560">
        <v>26.15</v>
      </c>
      <c r="AX112" s="560">
        <v>0.67</v>
      </c>
      <c r="AY112" s="1055"/>
      <c r="AZ112" s="560">
        <v>2.36</v>
      </c>
      <c r="BA112" s="560">
        <v>25.48</v>
      </c>
      <c r="BD112" s="560">
        <v>0</v>
      </c>
      <c r="BE112" s="560">
        <v>0</v>
      </c>
      <c r="BF112" s="560">
        <v>0</v>
      </c>
      <c r="BG112" s="560">
        <v>0</v>
      </c>
      <c r="BH112" s="560">
        <v>0</v>
      </c>
      <c r="BI112" s="560">
        <v>0</v>
      </c>
      <c r="BJ112" s="560">
        <v>0</v>
      </c>
      <c r="BK112" s="560">
        <v>0</v>
      </c>
      <c r="BL112" s="560">
        <v>0</v>
      </c>
      <c r="BM112" s="560">
        <v>0</v>
      </c>
    </row>
    <row r="113" spans="1:65" s="560" customFormat="1" ht="15" customHeight="1">
      <c r="A113" s="560" t="s">
        <v>1119</v>
      </c>
      <c r="B113" s="560" t="s">
        <v>970</v>
      </c>
      <c r="C113" s="560">
        <v>21663106</v>
      </c>
      <c r="D113" s="560" t="s">
        <v>2143</v>
      </c>
      <c r="E113" s="560" t="s">
        <v>20</v>
      </c>
      <c r="F113" s="560" t="s">
        <v>1731</v>
      </c>
      <c r="G113" s="560" t="s">
        <v>27</v>
      </c>
      <c r="H113" s="560" t="s">
        <v>27</v>
      </c>
      <c r="I113" s="560" t="s">
        <v>1706</v>
      </c>
      <c r="J113" s="560" t="s">
        <v>2351</v>
      </c>
      <c r="K113" s="560">
        <v>44348</v>
      </c>
      <c r="L113" s="560" t="s">
        <v>1732</v>
      </c>
      <c r="N113" s="560" t="s">
        <v>914</v>
      </c>
      <c r="O113" s="560" t="s">
        <v>70</v>
      </c>
      <c r="P113" s="560" t="s">
        <v>63</v>
      </c>
      <c r="Q113" s="560" t="s">
        <v>70</v>
      </c>
      <c r="R113" s="560">
        <v>23.8</v>
      </c>
      <c r="S113" s="560">
        <v>0</v>
      </c>
      <c r="T113" s="560">
        <v>0</v>
      </c>
      <c r="U113" s="560">
        <v>0</v>
      </c>
      <c r="V113" s="560">
        <v>0</v>
      </c>
      <c r="W113" s="560">
        <v>0</v>
      </c>
      <c r="X113" s="1317">
        <v>0</v>
      </c>
      <c r="Y113" s="560">
        <v>0</v>
      </c>
      <c r="Z113" s="560">
        <v>15</v>
      </c>
      <c r="AA113" s="560">
        <v>11.9</v>
      </c>
      <c r="AB113" s="560">
        <v>0</v>
      </c>
      <c r="AC113" s="560">
        <v>0</v>
      </c>
      <c r="AD113" s="560">
        <v>0</v>
      </c>
      <c r="AE113" s="560">
        <v>0</v>
      </c>
      <c r="AF113" s="560">
        <v>0</v>
      </c>
      <c r="AH113" s="560">
        <v>11.9</v>
      </c>
      <c r="AI113" s="560" t="b">
        <v>0</v>
      </c>
      <c r="AJ113" s="560">
        <v>0</v>
      </c>
      <c r="AK113" s="560">
        <v>11.5</v>
      </c>
      <c r="AO113" s="560">
        <v>0.44</v>
      </c>
      <c r="AP113" s="560">
        <v>0.12</v>
      </c>
      <c r="AQ113" s="560">
        <v>0.05</v>
      </c>
      <c r="AR113" s="560">
        <v>0.36</v>
      </c>
      <c r="AS113" s="560">
        <v>0.99</v>
      </c>
      <c r="AT113" s="560">
        <v>0.24</v>
      </c>
      <c r="AU113" s="560">
        <v>0.2</v>
      </c>
      <c r="AV113" s="560">
        <v>0.36</v>
      </c>
      <c r="AW113" s="560">
        <v>23.4</v>
      </c>
      <c r="AX113" s="560">
        <v>0.61</v>
      </c>
      <c r="AY113" s="1055"/>
      <c r="AZ113" s="560">
        <v>2.15</v>
      </c>
      <c r="BA113" s="560">
        <v>22.79</v>
      </c>
      <c r="BD113" s="560">
        <v>0</v>
      </c>
      <c r="BE113" s="560">
        <v>0</v>
      </c>
      <c r="BF113" s="560">
        <v>0</v>
      </c>
      <c r="BG113" s="560">
        <v>0</v>
      </c>
      <c r="BH113" s="560">
        <v>0</v>
      </c>
      <c r="BI113" s="560">
        <v>0</v>
      </c>
      <c r="BJ113" s="560">
        <v>0</v>
      </c>
      <c r="BK113" s="560">
        <v>0</v>
      </c>
      <c r="BL113" s="560">
        <v>0</v>
      </c>
      <c r="BM113" s="560">
        <v>0</v>
      </c>
    </row>
    <row r="114" spans="1:65" s="560" customFormat="1" ht="15" customHeight="1">
      <c r="A114" s="560" t="s">
        <v>1119</v>
      </c>
      <c r="B114" s="560" t="s">
        <v>970</v>
      </c>
      <c r="C114" s="560">
        <v>26719590</v>
      </c>
      <c r="D114" s="560" t="s">
        <v>1734</v>
      </c>
      <c r="E114" s="560" t="s">
        <v>34</v>
      </c>
      <c r="F114" s="560" t="s">
        <v>1735</v>
      </c>
      <c r="G114" s="560" t="s">
        <v>27</v>
      </c>
      <c r="H114" s="560" t="s">
        <v>27</v>
      </c>
      <c r="I114" s="560" t="s">
        <v>1736</v>
      </c>
      <c r="J114" s="560" t="s">
        <v>2351</v>
      </c>
      <c r="K114" s="560">
        <v>44378</v>
      </c>
      <c r="L114" s="560" t="s">
        <v>1737</v>
      </c>
      <c r="N114" s="560" t="s">
        <v>914</v>
      </c>
      <c r="O114" s="560" t="s">
        <v>50</v>
      </c>
      <c r="P114" s="560" t="s">
        <v>1789</v>
      </c>
      <c r="Q114" s="560" t="s">
        <v>50</v>
      </c>
      <c r="R114" s="560">
        <v>23.8</v>
      </c>
      <c r="S114" s="560">
        <v>0</v>
      </c>
      <c r="T114" s="560">
        <v>0</v>
      </c>
      <c r="U114" s="560">
        <v>0</v>
      </c>
      <c r="V114" s="560">
        <v>0</v>
      </c>
      <c r="W114" s="560">
        <v>0</v>
      </c>
      <c r="X114" s="1317">
        <v>0</v>
      </c>
      <c r="Y114" s="560">
        <v>0</v>
      </c>
      <c r="Z114" s="560">
        <v>15</v>
      </c>
      <c r="AA114" s="560">
        <v>11.9</v>
      </c>
      <c r="AB114" s="560">
        <v>0</v>
      </c>
      <c r="AC114" s="560">
        <v>0</v>
      </c>
      <c r="AD114" s="560">
        <v>0</v>
      </c>
      <c r="AE114" s="560">
        <v>0</v>
      </c>
      <c r="AF114" s="560">
        <v>0</v>
      </c>
      <c r="AH114" s="560">
        <v>11.9</v>
      </c>
      <c r="AI114" s="560" t="b">
        <v>0</v>
      </c>
      <c r="AJ114" s="560">
        <v>0</v>
      </c>
      <c r="AK114" s="560">
        <v>11.5</v>
      </c>
      <c r="AO114" s="560">
        <v>0.44</v>
      </c>
      <c r="AP114" s="560">
        <v>0.12</v>
      </c>
      <c r="AQ114" s="560">
        <v>0.05</v>
      </c>
      <c r="AR114" s="560">
        <v>0.36</v>
      </c>
      <c r="AS114" s="560">
        <v>0.99</v>
      </c>
      <c r="AT114" s="560">
        <v>0.24</v>
      </c>
      <c r="AU114" s="560">
        <v>0.2</v>
      </c>
      <c r="AV114" s="560">
        <v>0.36</v>
      </c>
      <c r="AW114" s="560">
        <v>23.4</v>
      </c>
      <c r="AX114" s="560">
        <v>0.61</v>
      </c>
      <c r="AY114" s="1055"/>
      <c r="AZ114" s="560">
        <v>2.15</v>
      </c>
      <c r="BA114" s="560">
        <v>22.79</v>
      </c>
      <c r="BD114" s="560">
        <v>0</v>
      </c>
      <c r="BE114" s="560">
        <v>0</v>
      </c>
      <c r="BF114" s="560">
        <v>0</v>
      </c>
      <c r="BG114" s="560">
        <v>0</v>
      </c>
      <c r="BH114" s="560">
        <v>0</v>
      </c>
      <c r="BI114" s="560">
        <v>0</v>
      </c>
      <c r="BJ114" s="560">
        <v>0</v>
      </c>
      <c r="BK114" s="560">
        <v>0</v>
      </c>
      <c r="BL114" s="560">
        <v>0</v>
      </c>
      <c r="BM114" s="560">
        <v>0</v>
      </c>
    </row>
    <row r="115" spans="1:65" s="560" customFormat="1" ht="15" customHeight="1">
      <c r="A115" s="560" t="s">
        <v>1119</v>
      </c>
      <c r="B115" s="560" t="s">
        <v>970</v>
      </c>
      <c r="C115" s="560">
        <v>27244726</v>
      </c>
      <c r="D115" s="560" t="s">
        <v>1781</v>
      </c>
      <c r="E115" s="560" t="s">
        <v>20</v>
      </c>
      <c r="F115" s="560" t="s">
        <v>27</v>
      </c>
      <c r="G115" s="560" t="s">
        <v>27</v>
      </c>
      <c r="H115" s="560" t="s">
        <v>27</v>
      </c>
      <c r="I115" s="560" t="s">
        <v>1769</v>
      </c>
      <c r="J115" s="560" t="s">
        <v>2351</v>
      </c>
      <c r="K115" s="560">
        <v>44393</v>
      </c>
      <c r="L115" s="560" t="s">
        <v>1791</v>
      </c>
      <c r="N115" s="560" t="s">
        <v>914</v>
      </c>
      <c r="O115" s="560" t="s">
        <v>50</v>
      </c>
      <c r="P115" s="560" t="s">
        <v>63</v>
      </c>
      <c r="Q115" s="560" t="s">
        <v>50</v>
      </c>
      <c r="R115" s="560">
        <v>23.8</v>
      </c>
      <c r="S115" s="560">
        <v>0</v>
      </c>
      <c r="T115" s="560">
        <v>0</v>
      </c>
      <c r="U115" s="560">
        <v>0</v>
      </c>
      <c r="V115" s="560">
        <v>0</v>
      </c>
      <c r="W115" s="560">
        <v>0</v>
      </c>
      <c r="X115" s="1317">
        <v>0</v>
      </c>
      <c r="Y115" s="560">
        <v>0</v>
      </c>
      <c r="Z115" s="560">
        <v>15</v>
      </c>
      <c r="AA115" s="560">
        <v>11.9</v>
      </c>
      <c r="AB115" s="560">
        <v>0</v>
      </c>
      <c r="AC115" s="560">
        <v>0</v>
      </c>
      <c r="AD115" s="560">
        <v>0</v>
      </c>
      <c r="AE115" s="560">
        <v>0</v>
      </c>
      <c r="AF115" s="560">
        <v>0</v>
      </c>
      <c r="AH115" s="560">
        <v>11.9</v>
      </c>
      <c r="AI115" s="560" t="b">
        <v>0</v>
      </c>
      <c r="AJ115" s="560">
        <v>0</v>
      </c>
      <c r="AK115" s="560">
        <v>11.5</v>
      </c>
      <c r="AO115" s="560">
        <v>0.44</v>
      </c>
      <c r="AP115" s="560">
        <v>0.12</v>
      </c>
      <c r="AQ115" s="560">
        <v>0.05</v>
      </c>
      <c r="AR115" s="560">
        <v>0.36</v>
      </c>
      <c r="AS115" s="560">
        <v>0.99</v>
      </c>
      <c r="AT115" s="560">
        <v>0.24</v>
      </c>
      <c r="AU115" s="560">
        <v>0.2</v>
      </c>
      <c r="AV115" s="560">
        <v>0.36</v>
      </c>
      <c r="AW115" s="560">
        <v>23.4</v>
      </c>
      <c r="AX115" s="560">
        <v>0.61</v>
      </c>
      <c r="AY115" s="1055"/>
      <c r="AZ115" s="560">
        <v>2.15</v>
      </c>
      <c r="BA115" s="560">
        <v>22.79</v>
      </c>
      <c r="BD115" s="560">
        <v>0</v>
      </c>
      <c r="BE115" s="560">
        <v>0</v>
      </c>
      <c r="BF115" s="560">
        <v>0</v>
      </c>
      <c r="BG115" s="560">
        <v>0</v>
      </c>
      <c r="BH115" s="560">
        <v>0</v>
      </c>
      <c r="BI115" s="560">
        <v>0</v>
      </c>
      <c r="BJ115" s="560">
        <v>0</v>
      </c>
      <c r="BK115" s="560">
        <v>0</v>
      </c>
      <c r="BL115" s="560">
        <v>0</v>
      </c>
      <c r="BM115" s="560">
        <v>0</v>
      </c>
    </row>
    <row r="116" spans="1:65" s="560" customFormat="1" ht="15" customHeight="1">
      <c r="A116" s="560" t="s">
        <v>1119</v>
      </c>
      <c r="B116" s="560" t="s">
        <v>970</v>
      </c>
      <c r="C116" s="560">
        <v>21172245</v>
      </c>
      <c r="D116" s="560" t="s">
        <v>1785</v>
      </c>
      <c r="E116" s="560" t="s">
        <v>34</v>
      </c>
      <c r="F116" s="560" t="s">
        <v>27</v>
      </c>
      <c r="G116" s="560" t="s">
        <v>27</v>
      </c>
      <c r="H116" s="560" t="s">
        <v>27</v>
      </c>
      <c r="I116" s="560" t="s">
        <v>1765</v>
      </c>
      <c r="J116" s="560" t="s">
        <v>2351</v>
      </c>
      <c r="K116" s="560">
        <v>44391</v>
      </c>
      <c r="L116" s="560" t="s">
        <v>1795</v>
      </c>
      <c r="N116" s="560" t="s">
        <v>914</v>
      </c>
      <c r="O116" s="560" t="s">
        <v>126</v>
      </c>
      <c r="P116" s="560" t="s">
        <v>2345</v>
      </c>
      <c r="Q116" s="560" t="s">
        <v>126</v>
      </c>
      <c r="R116" s="560">
        <v>23.8</v>
      </c>
      <c r="S116" s="560">
        <v>0</v>
      </c>
      <c r="T116" s="560">
        <v>0</v>
      </c>
      <c r="U116" s="560">
        <v>0</v>
      </c>
      <c r="V116" s="560">
        <v>0</v>
      </c>
      <c r="W116" s="560">
        <v>0</v>
      </c>
      <c r="X116" s="1317">
        <v>0</v>
      </c>
      <c r="Y116" s="560">
        <v>0</v>
      </c>
      <c r="Z116" s="560">
        <v>15</v>
      </c>
      <c r="AA116" s="560">
        <v>11.9</v>
      </c>
      <c r="AB116" s="560">
        <v>0</v>
      </c>
      <c r="AC116" s="560">
        <v>0</v>
      </c>
      <c r="AD116" s="560">
        <v>0</v>
      </c>
      <c r="AE116" s="560">
        <v>0</v>
      </c>
      <c r="AF116" s="560">
        <v>0</v>
      </c>
      <c r="AH116" s="560">
        <v>11.9</v>
      </c>
      <c r="AI116" s="560" t="b">
        <v>0</v>
      </c>
      <c r="AJ116" s="560">
        <v>0</v>
      </c>
      <c r="AK116" s="560">
        <v>11.5</v>
      </c>
      <c r="AO116" s="560">
        <v>0.44</v>
      </c>
      <c r="AP116" s="560">
        <v>0.12</v>
      </c>
      <c r="AQ116" s="560">
        <v>0.05</v>
      </c>
      <c r="AR116" s="560">
        <v>0.36</v>
      </c>
      <c r="AS116" s="560">
        <v>0.99</v>
      </c>
      <c r="AT116" s="560">
        <v>0.24</v>
      </c>
      <c r="AU116" s="560">
        <v>0.2</v>
      </c>
      <c r="AV116" s="560">
        <v>0.36</v>
      </c>
      <c r="AW116" s="560">
        <v>23.4</v>
      </c>
      <c r="AX116" s="560">
        <v>0.61</v>
      </c>
      <c r="AY116" s="1055"/>
      <c r="AZ116" s="560">
        <v>2.15</v>
      </c>
      <c r="BA116" s="560">
        <v>22.79</v>
      </c>
      <c r="BD116" s="560">
        <v>0</v>
      </c>
      <c r="BE116" s="560">
        <v>0</v>
      </c>
      <c r="BF116" s="560">
        <v>0</v>
      </c>
      <c r="BG116" s="560">
        <v>0</v>
      </c>
      <c r="BH116" s="560">
        <v>0</v>
      </c>
      <c r="BI116" s="560">
        <v>0</v>
      </c>
      <c r="BJ116" s="560">
        <v>0</v>
      </c>
      <c r="BK116" s="560">
        <v>0</v>
      </c>
      <c r="BL116" s="560">
        <v>0</v>
      </c>
      <c r="BM116" s="560">
        <v>0</v>
      </c>
    </row>
    <row r="117" spans="1:65" s="560" customFormat="1" ht="15" customHeight="1">
      <c r="A117" s="560" t="s">
        <v>1119</v>
      </c>
      <c r="B117" s="560" t="s">
        <v>970</v>
      </c>
      <c r="C117" s="560">
        <v>27192918</v>
      </c>
      <c r="D117" s="560" t="s">
        <v>1840</v>
      </c>
      <c r="E117" s="560" t="s">
        <v>20</v>
      </c>
      <c r="F117" s="560" t="s">
        <v>1914</v>
      </c>
      <c r="G117" s="560" t="s">
        <v>27</v>
      </c>
      <c r="H117" s="560" t="s">
        <v>27</v>
      </c>
      <c r="I117" s="560" t="s">
        <v>1776</v>
      </c>
      <c r="J117" s="560" t="s">
        <v>2351</v>
      </c>
      <c r="K117" s="560">
        <v>44348</v>
      </c>
      <c r="L117" s="560" t="s">
        <v>1863</v>
      </c>
      <c r="N117" s="560" t="s">
        <v>914</v>
      </c>
      <c r="O117" s="560" t="s">
        <v>84</v>
      </c>
      <c r="P117" s="560" t="s">
        <v>63</v>
      </c>
      <c r="Q117" s="560" t="s">
        <v>84</v>
      </c>
      <c r="R117" s="560">
        <v>23.8</v>
      </c>
      <c r="S117" s="560">
        <v>0</v>
      </c>
      <c r="T117" s="560">
        <v>0</v>
      </c>
      <c r="U117" s="560">
        <v>0</v>
      </c>
      <c r="V117" s="560">
        <v>0</v>
      </c>
      <c r="W117" s="560">
        <v>0</v>
      </c>
      <c r="X117" s="1317">
        <v>0</v>
      </c>
      <c r="Y117" s="560">
        <v>0</v>
      </c>
      <c r="Z117" s="560">
        <v>15</v>
      </c>
      <c r="AA117" s="560">
        <v>11.9</v>
      </c>
      <c r="AB117" s="560">
        <v>0</v>
      </c>
      <c r="AC117" s="560">
        <v>0</v>
      </c>
      <c r="AD117" s="560">
        <v>0</v>
      </c>
      <c r="AE117" s="560">
        <v>0</v>
      </c>
      <c r="AF117" s="560">
        <v>0</v>
      </c>
      <c r="AH117" s="560">
        <v>11.9</v>
      </c>
      <c r="AI117" s="560" t="b">
        <v>0</v>
      </c>
      <c r="AJ117" s="560">
        <v>0</v>
      </c>
      <c r="AK117" s="560">
        <v>11.5</v>
      </c>
      <c r="AO117" s="560">
        <v>0.44</v>
      </c>
      <c r="AP117" s="560">
        <v>0.12</v>
      </c>
      <c r="AQ117" s="560">
        <v>0.05</v>
      </c>
      <c r="AR117" s="560">
        <v>0.36</v>
      </c>
      <c r="AS117" s="560">
        <v>0.99</v>
      </c>
      <c r="AT117" s="560">
        <v>0.24</v>
      </c>
      <c r="AU117" s="560">
        <v>0.2</v>
      </c>
      <c r="AV117" s="560">
        <v>0.36</v>
      </c>
      <c r="AW117" s="560">
        <v>23.4</v>
      </c>
      <c r="AX117" s="560">
        <v>0.61</v>
      </c>
      <c r="AY117" s="1055"/>
      <c r="AZ117" s="560">
        <v>2.15</v>
      </c>
      <c r="BA117" s="560">
        <v>22.79</v>
      </c>
      <c r="BD117" s="560">
        <v>0</v>
      </c>
      <c r="BE117" s="560">
        <v>0</v>
      </c>
      <c r="BF117" s="560">
        <v>0</v>
      </c>
      <c r="BG117" s="560">
        <v>0</v>
      </c>
      <c r="BH117" s="560">
        <v>0</v>
      </c>
      <c r="BI117" s="560">
        <v>0</v>
      </c>
      <c r="BJ117" s="560">
        <v>0</v>
      </c>
      <c r="BK117" s="560">
        <v>0</v>
      </c>
      <c r="BL117" s="560">
        <v>0</v>
      </c>
      <c r="BM117" s="560">
        <v>0</v>
      </c>
    </row>
    <row r="118" spans="1:65" s="560" customFormat="1" ht="15" customHeight="1">
      <c r="A118" s="560" t="s">
        <v>1119</v>
      </c>
      <c r="B118" s="560" t="s">
        <v>970</v>
      </c>
      <c r="C118" s="560">
        <v>13092500</v>
      </c>
      <c r="D118" s="560" t="s">
        <v>1853</v>
      </c>
      <c r="E118" s="560" t="s">
        <v>34</v>
      </c>
      <c r="F118" s="560" t="s">
        <v>27</v>
      </c>
      <c r="G118" s="560" t="s">
        <v>27</v>
      </c>
      <c r="H118" s="560" t="s">
        <v>27</v>
      </c>
      <c r="I118" s="560" t="s">
        <v>1824</v>
      </c>
      <c r="J118" s="560" t="s">
        <v>2351</v>
      </c>
      <c r="K118" s="560">
        <v>44348</v>
      </c>
      <c r="L118" s="560" t="s">
        <v>1874</v>
      </c>
      <c r="N118" s="560" t="s">
        <v>914</v>
      </c>
      <c r="O118" s="560" t="s">
        <v>1714</v>
      </c>
      <c r="P118" s="560" t="s">
        <v>2345</v>
      </c>
      <c r="Q118" s="560" t="s">
        <v>25</v>
      </c>
      <c r="R118" s="560">
        <v>23.8</v>
      </c>
      <c r="S118" s="560">
        <v>0</v>
      </c>
      <c r="T118" s="560">
        <v>0</v>
      </c>
      <c r="U118" s="560">
        <v>0</v>
      </c>
      <c r="V118" s="560">
        <v>0</v>
      </c>
      <c r="W118" s="560">
        <v>0.2</v>
      </c>
      <c r="X118" s="1317">
        <v>0</v>
      </c>
      <c r="Y118" s="560">
        <v>0</v>
      </c>
      <c r="Z118" s="560">
        <v>15</v>
      </c>
      <c r="AA118" s="560">
        <v>11.9</v>
      </c>
      <c r="AB118" s="560">
        <v>2.38</v>
      </c>
      <c r="AC118" s="560">
        <v>0</v>
      </c>
      <c r="AD118" s="560">
        <v>0</v>
      </c>
      <c r="AE118" s="560">
        <v>0</v>
      </c>
      <c r="AF118" s="560">
        <v>0</v>
      </c>
      <c r="AH118" s="560">
        <v>14.280000000000001</v>
      </c>
      <c r="AI118" s="560" t="b">
        <v>0</v>
      </c>
      <c r="AJ118" s="560">
        <v>0</v>
      </c>
      <c r="AK118" s="560">
        <v>11.424000000000001</v>
      </c>
      <c r="AO118" s="560">
        <v>0.53</v>
      </c>
      <c r="AP118" s="560">
        <v>0.14000000000000001</v>
      </c>
      <c r="AQ118" s="560">
        <v>7.0000000000000007E-2</v>
      </c>
      <c r="AR118" s="560">
        <v>0.43</v>
      </c>
      <c r="AS118" s="560">
        <v>1.19</v>
      </c>
      <c r="AT118" s="560">
        <v>0.28999999999999998</v>
      </c>
      <c r="AU118" s="560">
        <v>0.28000000000000003</v>
      </c>
      <c r="AV118" s="560">
        <v>0.43</v>
      </c>
      <c r="AW118" s="560">
        <v>25.7</v>
      </c>
      <c r="AX118" s="560">
        <v>0.74</v>
      </c>
      <c r="AY118" s="1055"/>
      <c r="AZ118" s="560">
        <v>2.62</v>
      </c>
      <c r="BA118" s="560">
        <v>24.96</v>
      </c>
      <c r="BD118" s="560">
        <v>0</v>
      </c>
      <c r="BE118" s="560">
        <v>0</v>
      </c>
      <c r="BF118" s="560">
        <v>0</v>
      </c>
      <c r="BG118" s="560">
        <v>0</v>
      </c>
      <c r="BH118" s="560">
        <v>0</v>
      </c>
      <c r="BI118" s="560">
        <v>0</v>
      </c>
      <c r="BJ118" s="560">
        <v>0</v>
      </c>
      <c r="BK118" s="560">
        <v>0</v>
      </c>
      <c r="BL118" s="560">
        <v>0</v>
      </c>
      <c r="BM118" s="560">
        <v>0</v>
      </c>
    </row>
    <row r="119" spans="1:65" s="560" customFormat="1" ht="15" customHeight="1">
      <c r="A119" s="560" t="s">
        <v>1119</v>
      </c>
      <c r="B119" s="560" t="s">
        <v>970</v>
      </c>
      <c r="C119" s="560">
        <v>13499943</v>
      </c>
      <c r="D119" s="560" t="s">
        <v>1935</v>
      </c>
      <c r="E119" s="560" t="s">
        <v>34</v>
      </c>
      <c r="F119" s="560" t="s">
        <v>27</v>
      </c>
      <c r="G119" s="560" t="s">
        <v>27</v>
      </c>
      <c r="H119" s="560" t="s">
        <v>27</v>
      </c>
      <c r="I119" s="560" t="s">
        <v>1708</v>
      </c>
      <c r="J119" s="560" t="s">
        <v>991</v>
      </c>
      <c r="K119" s="560">
        <v>44439</v>
      </c>
      <c r="L119" s="560" t="s">
        <v>1959</v>
      </c>
      <c r="N119" s="560" t="s">
        <v>914</v>
      </c>
      <c r="O119" s="560" t="s">
        <v>65</v>
      </c>
      <c r="P119" s="560" t="s">
        <v>2349</v>
      </c>
      <c r="Q119" s="560" t="s">
        <v>65</v>
      </c>
      <c r="R119" s="560">
        <v>23.8</v>
      </c>
      <c r="S119" s="560">
        <v>0</v>
      </c>
      <c r="T119" s="560">
        <v>0</v>
      </c>
      <c r="U119" s="560">
        <v>0</v>
      </c>
      <c r="V119" s="560">
        <v>0</v>
      </c>
      <c r="W119" s="560">
        <v>0.2</v>
      </c>
      <c r="X119" s="1317">
        <v>0</v>
      </c>
      <c r="Y119" s="560">
        <v>0</v>
      </c>
      <c r="Z119" s="560">
        <v>15</v>
      </c>
      <c r="AA119" s="560">
        <v>11.9</v>
      </c>
      <c r="AB119" s="560">
        <v>2.38</v>
      </c>
      <c r="AC119" s="560">
        <v>0</v>
      </c>
      <c r="AD119" s="560">
        <v>0</v>
      </c>
      <c r="AE119" s="560">
        <v>0</v>
      </c>
      <c r="AF119" s="560">
        <v>0</v>
      </c>
      <c r="AH119" s="560">
        <v>14.280000000000001</v>
      </c>
      <c r="AI119" s="560" t="b">
        <v>0</v>
      </c>
      <c r="AJ119" s="560">
        <v>0</v>
      </c>
      <c r="AK119" s="560">
        <v>11.424000000000001</v>
      </c>
      <c r="AO119" s="560">
        <v>0.53</v>
      </c>
      <c r="AP119" s="560">
        <v>0.14000000000000001</v>
      </c>
      <c r="AQ119" s="560">
        <v>7.0000000000000007E-2</v>
      </c>
      <c r="AR119" s="560">
        <v>0.43</v>
      </c>
      <c r="AS119" s="560">
        <v>1.19</v>
      </c>
      <c r="AT119" s="560">
        <v>0.28999999999999998</v>
      </c>
      <c r="AU119" s="560">
        <v>0.28000000000000003</v>
      </c>
      <c r="AV119" s="560">
        <v>0.43</v>
      </c>
      <c r="AW119" s="560">
        <v>25.7</v>
      </c>
      <c r="AX119" s="560">
        <v>0.74</v>
      </c>
      <c r="AY119" s="1055"/>
      <c r="AZ119" s="560">
        <v>2.62</v>
      </c>
      <c r="BA119" s="560">
        <v>24.96</v>
      </c>
      <c r="BD119" s="560">
        <v>0</v>
      </c>
      <c r="BE119" s="560">
        <v>0</v>
      </c>
      <c r="BF119" s="560">
        <v>0</v>
      </c>
      <c r="BG119" s="560">
        <v>0</v>
      </c>
      <c r="BH119" s="560">
        <v>0</v>
      </c>
      <c r="BI119" s="560">
        <v>0</v>
      </c>
      <c r="BJ119" s="560">
        <v>0</v>
      </c>
      <c r="BK119" s="560">
        <v>0</v>
      </c>
      <c r="BL119" s="560">
        <v>0</v>
      </c>
      <c r="BM119" s="560">
        <v>0</v>
      </c>
    </row>
    <row r="120" spans="1:65" s="560" customFormat="1" ht="15" customHeight="1">
      <c r="A120" s="560" t="s">
        <v>1119</v>
      </c>
      <c r="B120" s="560" t="s">
        <v>970</v>
      </c>
      <c r="C120" s="560">
        <v>20408493</v>
      </c>
      <c r="D120" s="560" t="s">
        <v>1938</v>
      </c>
      <c r="E120" s="560" t="s">
        <v>34</v>
      </c>
      <c r="F120" s="560" t="s">
        <v>1681</v>
      </c>
      <c r="G120" s="560" t="s">
        <v>27</v>
      </c>
      <c r="H120" s="560" t="s">
        <v>27</v>
      </c>
      <c r="I120" s="560" t="s">
        <v>1827</v>
      </c>
      <c r="J120" s="560" t="s">
        <v>991</v>
      </c>
      <c r="K120" s="560">
        <v>44428</v>
      </c>
      <c r="M120" s="560" t="s">
        <v>1962</v>
      </c>
      <c r="N120" s="560" t="s">
        <v>153</v>
      </c>
      <c r="O120" s="560" t="s">
        <v>29</v>
      </c>
      <c r="P120" s="560" t="s">
        <v>1789</v>
      </c>
      <c r="Q120" s="560" t="s">
        <v>29</v>
      </c>
      <c r="R120" s="560">
        <v>23.8</v>
      </c>
      <c r="S120" s="560">
        <v>0</v>
      </c>
      <c r="T120" s="560">
        <v>0</v>
      </c>
      <c r="U120" s="560">
        <v>0</v>
      </c>
      <c r="V120" s="560">
        <v>0</v>
      </c>
      <c r="W120" s="560">
        <v>0.3</v>
      </c>
      <c r="X120" s="1317">
        <v>0</v>
      </c>
      <c r="Y120" s="560">
        <v>0</v>
      </c>
      <c r="Z120" s="560">
        <v>15</v>
      </c>
      <c r="AA120" s="560">
        <v>11.9</v>
      </c>
      <c r="AB120" s="560">
        <v>3.57</v>
      </c>
      <c r="AC120" s="560">
        <v>0</v>
      </c>
      <c r="AD120" s="560">
        <v>0</v>
      </c>
      <c r="AE120" s="560">
        <v>0</v>
      </c>
      <c r="AF120" s="560">
        <v>0</v>
      </c>
      <c r="AH120" s="560">
        <v>15.47</v>
      </c>
      <c r="AI120" s="560" t="b">
        <v>0</v>
      </c>
      <c r="AJ120" s="560">
        <v>0</v>
      </c>
      <c r="AK120" s="560">
        <v>12.376000000000003</v>
      </c>
      <c r="AO120" s="560">
        <v>0.56999999999999995</v>
      </c>
      <c r="AP120" s="560">
        <v>0.15</v>
      </c>
      <c r="AQ120" s="560">
        <v>7.0000000000000007E-2</v>
      </c>
      <c r="AR120" s="560">
        <v>0.46</v>
      </c>
      <c r="AS120" s="560">
        <v>1.28</v>
      </c>
      <c r="AT120" s="560">
        <v>0.31</v>
      </c>
      <c r="AU120" s="560">
        <v>0.28000000000000003</v>
      </c>
      <c r="AV120" s="560">
        <v>0.46</v>
      </c>
      <c r="AW120" s="560">
        <v>27.85</v>
      </c>
      <c r="AX120" s="560">
        <v>0.79</v>
      </c>
      <c r="AY120" s="1055"/>
      <c r="AZ120" s="560">
        <v>2.79</v>
      </c>
      <c r="BA120" s="560">
        <v>27.06</v>
      </c>
      <c r="BD120" s="560">
        <v>0</v>
      </c>
      <c r="BE120" s="560">
        <v>0</v>
      </c>
      <c r="BF120" s="560">
        <v>0</v>
      </c>
      <c r="BG120" s="560">
        <v>0</v>
      </c>
      <c r="BH120" s="560">
        <v>0</v>
      </c>
      <c r="BI120" s="560">
        <v>0</v>
      </c>
      <c r="BJ120" s="560">
        <v>0</v>
      </c>
      <c r="BK120" s="560">
        <v>0</v>
      </c>
      <c r="BL120" s="560">
        <v>0</v>
      </c>
      <c r="BM120" s="560">
        <v>0</v>
      </c>
    </row>
    <row r="121" spans="1:65" s="560" customFormat="1" ht="15" customHeight="1">
      <c r="A121" s="560" t="s">
        <v>1119</v>
      </c>
      <c r="B121" s="560" t="s">
        <v>970</v>
      </c>
      <c r="C121" s="560">
        <v>21030173</v>
      </c>
      <c r="D121" s="560" t="s">
        <v>132</v>
      </c>
      <c r="E121" s="560" t="s">
        <v>20</v>
      </c>
      <c r="F121" s="560" t="s">
        <v>2072</v>
      </c>
      <c r="G121" s="560" t="s">
        <v>527</v>
      </c>
      <c r="H121" s="560" t="s">
        <v>59</v>
      </c>
      <c r="I121" s="560" t="s">
        <v>2073</v>
      </c>
      <c r="J121" s="560" t="s">
        <v>991</v>
      </c>
      <c r="K121" s="560">
        <v>43521</v>
      </c>
      <c r="L121" s="560" t="s">
        <v>1239</v>
      </c>
      <c r="N121" s="560" t="s">
        <v>914</v>
      </c>
      <c r="O121" s="560" t="s">
        <v>1714</v>
      </c>
      <c r="P121" s="560" t="s">
        <v>2326</v>
      </c>
      <c r="Q121" s="560" t="s">
        <v>25</v>
      </c>
      <c r="R121" s="560">
        <v>21.28</v>
      </c>
      <c r="S121" s="560">
        <v>3</v>
      </c>
      <c r="T121" s="560">
        <v>0</v>
      </c>
      <c r="U121" s="560">
        <v>3</v>
      </c>
      <c r="V121" s="560">
        <v>0.06</v>
      </c>
      <c r="W121" s="560">
        <v>0.6</v>
      </c>
      <c r="X121" s="1317">
        <v>0</v>
      </c>
      <c r="Y121" s="560">
        <v>0</v>
      </c>
      <c r="Z121" s="560">
        <v>15</v>
      </c>
      <c r="AA121" s="560">
        <v>10.64</v>
      </c>
      <c r="AB121" s="560">
        <v>6.38</v>
      </c>
      <c r="AC121" s="560">
        <v>0.64</v>
      </c>
      <c r="AD121" s="560">
        <v>5.4599999999999973</v>
      </c>
      <c r="AE121" s="560">
        <v>0</v>
      </c>
      <c r="AF121" s="560">
        <v>0</v>
      </c>
      <c r="AH121" s="560">
        <v>23.119999999999997</v>
      </c>
      <c r="AI121" s="560">
        <v>77.066666666666663</v>
      </c>
      <c r="AJ121" s="560">
        <v>0</v>
      </c>
      <c r="AK121" s="560">
        <v>14.128</v>
      </c>
      <c r="AL121" s="560">
        <v>40</v>
      </c>
      <c r="AO121" s="560">
        <v>0.85</v>
      </c>
      <c r="AP121" s="560">
        <v>1</v>
      </c>
      <c r="AQ121" s="560">
        <v>0.11</v>
      </c>
      <c r="AR121" s="560">
        <v>0.69</v>
      </c>
      <c r="AS121" s="560">
        <v>1.91</v>
      </c>
      <c r="AT121" s="560">
        <v>2</v>
      </c>
      <c r="AU121" s="560">
        <v>0.44</v>
      </c>
      <c r="AV121" s="560">
        <v>0.69</v>
      </c>
      <c r="AW121" s="560">
        <v>154.31</v>
      </c>
      <c r="AX121" s="560">
        <v>1.96</v>
      </c>
      <c r="AY121" s="1055"/>
      <c r="AZ121" s="560">
        <v>5.73</v>
      </c>
      <c r="BA121" s="560">
        <v>152.35</v>
      </c>
      <c r="BD121" s="560">
        <v>0</v>
      </c>
      <c r="BE121" s="560">
        <v>0</v>
      </c>
      <c r="BF121" s="560">
        <v>0</v>
      </c>
      <c r="BG121" s="560">
        <v>0</v>
      </c>
      <c r="BH121" s="560">
        <v>0</v>
      </c>
      <c r="BI121" s="560">
        <v>0</v>
      </c>
      <c r="BJ121" s="560">
        <v>0</v>
      </c>
      <c r="BK121" s="560">
        <v>0</v>
      </c>
      <c r="BL121" s="560">
        <v>0</v>
      </c>
      <c r="BM121" s="560">
        <v>0</v>
      </c>
    </row>
    <row r="122" spans="1:65" s="560" customFormat="1" ht="15" customHeight="1">
      <c r="A122" s="560" t="s">
        <v>1119</v>
      </c>
      <c r="B122" s="560" t="s">
        <v>970</v>
      </c>
      <c r="C122" s="560">
        <v>28235355</v>
      </c>
      <c r="D122" s="560" t="s">
        <v>2018</v>
      </c>
      <c r="E122" s="560" t="s">
        <v>20</v>
      </c>
      <c r="F122" s="560" t="s">
        <v>2147</v>
      </c>
      <c r="G122" s="560" t="s">
        <v>27</v>
      </c>
      <c r="H122" s="560" t="s">
        <v>27</v>
      </c>
      <c r="I122" s="560" t="s">
        <v>1802</v>
      </c>
      <c r="J122" s="560" t="s">
        <v>991</v>
      </c>
      <c r="K122" s="560">
        <v>44432</v>
      </c>
      <c r="L122" s="560" t="s">
        <v>2037</v>
      </c>
      <c r="N122" s="560" t="s">
        <v>914</v>
      </c>
      <c r="O122" s="560" t="s">
        <v>1714</v>
      </c>
      <c r="P122" s="560" t="s">
        <v>63</v>
      </c>
      <c r="Q122" s="560" t="s">
        <v>25</v>
      </c>
      <c r="R122" s="560">
        <v>23.8</v>
      </c>
      <c r="S122" s="560">
        <v>0</v>
      </c>
      <c r="T122" s="560">
        <v>0</v>
      </c>
      <c r="U122" s="560">
        <v>0</v>
      </c>
      <c r="V122" s="560">
        <v>0</v>
      </c>
      <c r="W122" s="560">
        <v>0</v>
      </c>
      <c r="X122" s="1317">
        <v>0</v>
      </c>
      <c r="Y122" s="560">
        <v>0</v>
      </c>
      <c r="Z122" s="560">
        <v>15</v>
      </c>
      <c r="AA122" s="560">
        <v>11.9</v>
      </c>
      <c r="AB122" s="560">
        <v>0</v>
      </c>
      <c r="AC122" s="560">
        <v>0</v>
      </c>
      <c r="AD122" s="560">
        <v>0</v>
      </c>
      <c r="AE122" s="560">
        <v>0</v>
      </c>
      <c r="AF122" s="560">
        <v>0</v>
      </c>
      <c r="AH122" s="560">
        <v>11.9</v>
      </c>
      <c r="AI122" s="560" t="b">
        <v>0</v>
      </c>
      <c r="AJ122" s="560">
        <v>0</v>
      </c>
      <c r="AK122" s="560">
        <v>11.5</v>
      </c>
      <c r="AO122" s="560">
        <v>0.44</v>
      </c>
      <c r="AP122" s="560">
        <v>0.12</v>
      </c>
      <c r="AQ122" s="560">
        <v>0.05</v>
      </c>
      <c r="AR122" s="560">
        <v>0.36</v>
      </c>
      <c r="AS122" s="560">
        <v>0.99</v>
      </c>
      <c r="AT122" s="560">
        <v>0.24</v>
      </c>
      <c r="AU122" s="560">
        <v>0.2</v>
      </c>
      <c r="AV122" s="560">
        <v>0.36</v>
      </c>
      <c r="AW122" s="560">
        <v>23.4</v>
      </c>
      <c r="AX122" s="560">
        <v>0.61</v>
      </c>
      <c r="AY122" s="1055"/>
      <c r="AZ122" s="560">
        <v>2.15</v>
      </c>
      <c r="BA122" s="560">
        <v>22.79</v>
      </c>
      <c r="BD122" s="560">
        <v>0</v>
      </c>
      <c r="BE122" s="560">
        <v>0</v>
      </c>
      <c r="BF122" s="560">
        <v>0</v>
      </c>
      <c r="BG122" s="560">
        <v>0</v>
      </c>
      <c r="BH122" s="560">
        <v>0</v>
      </c>
      <c r="BI122" s="560">
        <v>0</v>
      </c>
      <c r="BJ122" s="560">
        <v>0</v>
      </c>
      <c r="BK122" s="560">
        <v>0</v>
      </c>
      <c r="BL122" s="560">
        <v>0</v>
      </c>
      <c r="BM122" s="560">
        <v>0</v>
      </c>
    </row>
    <row r="123" spans="1:65" s="560" customFormat="1" ht="15" customHeight="1">
      <c r="A123" s="560" t="s">
        <v>1119</v>
      </c>
      <c r="B123" s="560" t="s">
        <v>970</v>
      </c>
      <c r="C123" s="560">
        <v>23700124</v>
      </c>
      <c r="D123" s="560" t="s">
        <v>2021</v>
      </c>
      <c r="E123" s="560" t="s">
        <v>20</v>
      </c>
      <c r="F123" s="560" t="s">
        <v>2026</v>
      </c>
      <c r="G123" s="560" t="s">
        <v>27</v>
      </c>
      <c r="H123" s="560" t="s">
        <v>27</v>
      </c>
      <c r="I123" s="560" t="s">
        <v>1762</v>
      </c>
      <c r="J123" s="560" t="s">
        <v>991</v>
      </c>
      <c r="K123" s="560">
        <v>44440</v>
      </c>
      <c r="L123" s="560" t="s">
        <v>2040</v>
      </c>
      <c r="N123" s="560" t="s">
        <v>914</v>
      </c>
      <c r="O123" s="560" t="s">
        <v>82</v>
      </c>
      <c r="P123" s="560" t="s">
        <v>477</v>
      </c>
      <c r="Q123" s="560" t="s">
        <v>82</v>
      </c>
      <c r="R123" s="560">
        <v>23.8</v>
      </c>
      <c r="S123" s="560">
        <v>0</v>
      </c>
      <c r="T123" s="560">
        <v>0</v>
      </c>
      <c r="U123" s="560">
        <v>0</v>
      </c>
      <c r="V123" s="560">
        <v>0</v>
      </c>
      <c r="W123" s="560">
        <v>0.3</v>
      </c>
      <c r="X123" s="1317">
        <v>0</v>
      </c>
      <c r="Y123" s="560">
        <v>0</v>
      </c>
      <c r="Z123" s="560">
        <v>15</v>
      </c>
      <c r="AA123" s="560">
        <v>11.9</v>
      </c>
      <c r="AB123" s="560">
        <v>3.57</v>
      </c>
      <c r="AC123" s="560">
        <v>0</v>
      </c>
      <c r="AD123" s="560">
        <v>0</v>
      </c>
      <c r="AE123" s="560">
        <v>0</v>
      </c>
      <c r="AF123" s="560">
        <v>0</v>
      </c>
      <c r="AH123" s="560">
        <v>15.47</v>
      </c>
      <c r="AI123" s="560" t="b">
        <v>0</v>
      </c>
      <c r="AJ123" s="560">
        <v>0</v>
      </c>
      <c r="AK123" s="560">
        <v>12.376000000000003</v>
      </c>
      <c r="AO123" s="560">
        <v>0.56999999999999995</v>
      </c>
      <c r="AP123" s="560">
        <v>0.15</v>
      </c>
      <c r="AQ123" s="560">
        <v>7.0000000000000007E-2</v>
      </c>
      <c r="AR123" s="560">
        <v>0.46</v>
      </c>
      <c r="AS123" s="560">
        <v>1.28</v>
      </c>
      <c r="AT123" s="560">
        <v>0.31</v>
      </c>
      <c r="AU123" s="560">
        <v>0.28000000000000003</v>
      </c>
      <c r="AV123" s="560">
        <v>0.46</v>
      </c>
      <c r="AW123" s="560">
        <v>27.85</v>
      </c>
      <c r="AX123" s="560">
        <v>0.79</v>
      </c>
      <c r="AY123" s="1055"/>
      <c r="AZ123" s="560">
        <v>2.79</v>
      </c>
      <c r="BA123" s="560">
        <v>27.06</v>
      </c>
      <c r="BD123" s="560">
        <v>0</v>
      </c>
      <c r="BE123" s="560">
        <v>0</v>
      </c>
      <c r="BF123" s="560">
        <v>0</v>
      </c>
      <c r="BG123" s="560">
        <v>0</v>
      </c>
      <c r="BH123" s="560">
        <v>0</v>
      </c>
      <c r="BI123" s="560">
        <v>0</v>
      </c>
      <c r="BJ123" s="560">
        <v>0</v>
      </c>
      <c r="BK123" s="560">
        <v>0</v>
      </c>
      <c r="BL123" s="560">
        <v>0</v>
      </c>
      <c r="BM123" s="560">
        <v>0</v>
      </c>
    </row>
    <row r="124" spans="1:65" s="560" customFormat="1" ht="15" customHeight="1">
      <c r="A124" s="560" t="s">
        <v>1119</v>
      </c>
      <c r="B124" s="560" t="s">
        <v>970</v>
      </c>
      <c r="C124" s="560">
        <v>15432611</v>
      </c>
      <c r="D124" s="560" t="s">
        <v>2023</v>
      </c>
      <c r="E124" s="560" t="s">
        <v>34</v>
      </c>
      <c r="F124" s="560" t="s">
        <v>2028</v>
      </c>
      <c r="G124" s="560" t="s">
        <v>27</v>
      </c>
      <c r="H124" s="560" t="s">
        <v>27</v>
      </c>
      <c r="I124" s="560" t="s">
        <v>1762</v>
      </c>
      <c r="J124" s="560" t="s">
        <v>991</v>
      </c>
      <c r="K124" s="560">
        <v>44440</v>
      </c>
      <c r="L124" s="560" t="s">
        <v>2042</v>
      </c>
      <c r="N124" s="560" t="s">
        <v>914</v>
      </c>
      <c r="O124" s="560" t="s">
        <v>82</v>
      </c>
      <c r="P124" s="560" t="s">
        <v>477</v>
      </c>
      <c r="Q124" s="560" t="s">
        <v>82</v>
      </c>
      <c r="R124" s="560">
        <v>23.8</v>
      </c>
      <c r="S124" s="560">
        <v>0</v>
      </c>
      <c r="T124" s="560">
        <v>0</v>
      </c>
      <c r="U124" s="560">
        <v>0</v>
      </c>
      <c r="V124" s="560">
        <v>0</v>
      </c>
      <c r="W124" s="560">
        <v>0.3</v>
      </c>
      <c r="X124" s="1317">
        <v>2</v>
      </c>
      <c r="Y124" s="560">
        <v>2</v>
      </c>
      <c r="Z124" s="560">
        <v>15</v>
      </c>
      <c r="AA124" s="560">
        <v>11.9</v>
      </c>
      <c r="AB124" s="560">
        <v>3.57</v>
      </c>
      <c r="AC124" s="560">
        <v>0</v>
      </c>
      <c r="AD124" s="560">
        <v>0</v>
      </c>
      <c r="AE124" s="560">
        <v>2</v>
      </c>
      <c r="AF124" s="560">
        <v>3.5</v>
      </c>
      <c r="AH124" s="560">
        <v>17.47</v>
      </c>
      <c r="AI124" s="560" t="b">
        <v>0</v>
      </c>
      <c r="AJ124" s="560">
        <v>0</v>
      </c>
      <c r="AK124" s="560">
        <v>12.376000000000003</v>
      </c>
      <c r="AO124" s="560">
        <v>0.65</v>
      </c>
      <c r="AP124" s="560">
        <v>0.17</v>
      </c>
      <c r="AQ124" s="560">
        <v>0.08</v>
      </c>
      <c r="AR124" s="560">
        <v>0.52</v>
      </c>
      <c r="AS124" s="560">
        <v>1.46</v>
      </c>
      <c r="AT124" s="560">
        <v>0.35</v>
      </c>
      <c r="AU124" s="560">
        <v>0.32</v>
      </c>
      <c r="AV124" s="560">
        <v>0.52</v>
      </c>
      <c r="AW124" s="560">
        <v>33.35</v>
      </c>
      <c r="AX124" s="560">
        <v>0.9</v>
      </c>
      <c r="AY124" s="1055"/>
      <c r="AZ124" s="560">
        <v>3.17</v>
      </c>
      <c r="BA124" s="560">
        <v>32.450000000000003</v>
      </c>
      <c r="BD124" s="560">
        <v>0</v>
      </c>
      <c r="BE124" s="560">
        <v>0</v>
      </c>
      <c r="BF124" s="560">
        <v>0</v>
      </c>
      <c r="BG124" s="560">
        <v>0</v>
      </c>
      <c r="BH124" s="560">
        <v>0</v>
      </c>
      <c r="BI124" s="560">
        <v>0</v>
      </c>
      <c r="BJ124" s="560">
        <v>0</v>
      </c>
      <c r="BK124" s="560">
        <v>0</v>
      </c>
      <c r="BL124" s="560">
        <v>0</v>
      </c>
      <c r="BM124" s="560">
        <v>0</v>
      </c>
    </row>
    <row r="125" spans="1:65" s="560" customFormat="1" ht="15" customHeight="1">
      <c r="A125" s="560" t="s">
        <v>1119</v>
      </c>
      <c r="B125" s="560" t="s">
        <v>970</v>
      </c>
      <c r="C125" s="560">
        <v>19820920</v>
      </c>
      <c r="D125" s="560" t="s">
        <v>2061</v>
      </c>
      <c r="E125" s="560" t="s">
        <v>20</v>
      </c>
      <c r="F125" s="560" t="s">
        <v>1804</v>
      </c>
      <c r="G125" s="560" t="s">
        <v>527</v>
      </c>
      <c r="H125" s="560" t="s">
        <v>527</v>
      </c>
      <c r="I125" s="560" t="s">
        <v>22</v>
      </c>
      <c r="J125" s="560" t="s">
        <v>991</v>
      </c>
      <c r="K125" s="560">
        <v>44440</v>
      </c>
      <c r="L125" s="560" t="s">
        <v>2062</v>
      </c>
      <c r="N125" s="560" t="s">
        <v>914</v>
      </c>
      <c r="O125" s="560" t="s">
        <v>1714</v>
      </c>
      <c r="P125" s="560" t="s">
        <v>477</v>
      </c>
      <c r="Q125" s="560" t="s">
        <v>25</v>
      </c>
      <c r="R125" s="560">
        <v>21.28</v>
      </c>
      <c r="S125" s="560">
        <v>0</v>
      </c>
      <c r="T125" s="560">
        <v>0</v>
      </c>
      <c r="U125" s="560">
        <v>0</v>
      </c>
      <c r="V125" s="560">
        <v>0</v>
      </c>
      <c r="W125" s="560">
        <v>0.3</v>
      </c>
      <c r="X125" s="1317">
        <v>0</v>
      </c>
      <c r="Y125" s="560">
        <v>0</v>
      </c>
      <c r="Z125" s="560">
        <v>15</v>
      </c>
      <c r="AA125" s="560">
        <v>10.64</v>
      </c>
      <c r="AB125" s="560">
        <v>3.19</v>
      </c>
      <c r="AC125" s="560">
        <v>0</v>
      </c>
      <c r="AD125" s="560">
        <v>0</v>
      </c>
      <c r="AE125" s="560">
        <v>0</v>
      </c>
      <c r="AF125" s="560">
        <v>0</v>
      </c>
      <c r="AH125" s="560">
        <v>13.83</v>
      </c>
      <c r="AI125" s="560" t="b">
        <v>0</v>
      </c>
      <c r="AJ125" s="560">
        <v>0</v>
      </c>
      <c r="AK125" s="560">
        <v>11.064</v>
      </c>
      <c r="AL125" s="560">
        <v>40</v>
      </c>
      <c r="AO125" s="560">
        <v>0.51</v>
      </c>
      <c r="AP125" s="560">
        <v>0.14000000000000001</v>
      </c>
      <c r="AQ125" s="560">
        <v>0.06</v>
      </c>
      <c r="AR125" s="560">
        <v>0.41</v>
      </c>
      <c r="AS125" s="560">
        <v>1.1499999999999999</v>
      </c>
      <c r="AT125" s="560">
        <v>0.28000000000000003</v>
      </c>
      <c r="AU125" s="560">
        <v>0.24</v>
      </c>
      <c r="AV125" s="560">
        <v>0.41</v>
      </c>
      <c r="AW125" s="560">
        <v>64.89</v>
      </c>
      <c r="AX125" s="560">
        <v>0.71</v>
      </c>
      <c r="AY125" s="1055"/>
      <c r="AZ125" s="560">
        <v>2.4900000000000002</v>
      </c>
      <c r="BA125" s="560">
        <v>64.180000000000007</v>
      </c>
      <c r="BD125" s="560">
        <v>0</v>
      </c>
      <c r="BE125" s="560">
        <v>0</v>
      </c>
      <c r="BF125" s="560">
        <v>0</v>
      </c>
      <c r="BG125" s="560">
        <v>0</v>
      </c>
      <c r="BH125" s="560">
        <v>0</v>
      </c>
      <c r="BI125" s="560">
        <v>0</v>
      </c>
      <c r="BJ125" s="560">
        <v>0</v>
      </c>
      <c r="BK125" s="560">
        <v>0</v>
      </c>
      <c r="BL125" s="560">
        <v>0</v>
      </c>
      <c r="BM125" s="560">
        <v>0</v>
      </c>
    </row>
    <row r="126" spans="1:65" s="560" customFormat="1" ht="15" customHeight="1">
      <c r="A126" s="560" t="s">
        <v>1119</v>
      </c>
      <c r="B126" s="560" t="s">
        <v>970</v>
      </c>
      <c r="C126" s="560">
        <v>16274250</v>
      </c>
      <c r="D126" s="560" t="s">
        <v>2075</v>
      </c>
      <c r="E126" s="560" t="s">
        <v>20</v>
      </c>
      <c r="F126" s="560" t="s">
        <v>2103</v>
      </c>
      <c r="G126" s="560" t="s">
        <v>59</v>
      </c>
      <c r="H126" s="560" t="s">
        <v>59</v>
      </c>
      <c r="I126" s="560" t="s">
        <v>121</v>
      </c>
      <c r="J126" s="560" t="s">
        <v>991</v>
      </c>
      <c r="K126" s="560">
        <v>44443</v>
      </c>
      <c r="L126" s="560" t="s">
        <v>2106</v>
      </c>
      <c r="N126" s="560" t="s">
        <v>914</v>
      </c>
      <c r="O126" s="560" t="s">
        <v>1714</v>
      </c>
      <c r="P126" s="560" t="s">
        <v>63</v>
      </c>
      <c r="Q126" s="560" t="s">
        <v>25</v>
      </c>
      <c r="R126" s="560">
        <v>25.9</v>
      </c>
      <c r="S126" s="560">
        <v>0</v>
      </c>
      <c r="T126" s="560">
        <v>0</v>
      </c>
      <c r="U126" s="560">
        <v>0</v>
      </c>
      <c r="V126" s="560">
        <v>0</v>
      </c>
      <c r="W126" s="560">
        <v>0</v>
      </c>
      <c r="X126" s="1317">
        <v>0</v>
      </c>
      <c r="Y126" s="560">
        <v>0</v>
      </c>
      <c r="Z126" s="560">
        <v>15</v>
      </c>
      <c r="AA126" s="560">
        <v>12.95</v>
      </c>
      <c r="AB126" s="560">
        <v>0</v>
      </c>
      <c r="AC126" s="560">
        <v>0</v>
      </c>
      <c r="AD126" s="560">
        <v>0</v>
      </c>
      <c r="AE126" s="560">
        <v>0</v>
      </c>
      <c r="AF126" s="560">
        <v>0</v>
      </c>
      <c r="AH126" s="560">
        <v>12.95</v>
      </c>
      <c r="AI126" s="560" t="b">
        <v>0</v>
      </c>
      <c r="AJ126" s="560">
        <v>0</v>
      </c>
      <c r="AK126" s="560">
        <v>10.36</v>
      </c>
      <c r="AL126" s="560">
        <v>40</v>
      </c>
      <c r="AO126" s="560">
        <v>0.48</v>
      </c>
      <c r="AP126" s="560">
        <v>0.13</v>
      </c>
      <c r="AQ126" s="560">
        <v>0.06</v>
      </c>
      <c r="AR126" s="560">
        <v>0.39</v>
      </c>
      <c r="AS126" s="560">
        <v>1.08</v>
      </c>
      <c r="AT126" s="560">
        <v>0.26</v>
      </c>
      <c r="AU126" s="560">
        <v>0.24</v>
      </c>
      <c r="AV126" s="560">
        <v>0.39</v>
      </c>
      <c r="AW126" s="560">
        <v>63.31</v>
      </c>
      <c r="AX126" s="560">
        <v>0.67</v>
      </c>
      <c r="AY126" s="1055"/>
      <c r="AZ126" s="560">
        <v>2.36</v>
      </c>
      <c r="BA126" s="560">
        <v>62.64</v>
      </c>
      <c r="BD126" s="560">
        <v>0</v>
      </c>
      <c r="BE126" s="560">
        <v>0</v>
      </c>
      <c r="BF126" s="560">
        <v>0</v>
      </c>
      <c r="BG126" s="560">
        <v>0</v>
      </c>
      <c r="BH126" s="560">
        <v>0</v>
      </c>
      <c r="BI126" s="560">
        <v>0</v>
      </c>
      <c r="BJ126" s="560">
        <v>0</v>
      </c>
      <c r="BK126" s="560">
        <v>0</v>
      </c>
      <c r="BL126" s="560">
        <v>0</v>
      </c>
      <c r="BM126" s="560">
        <v>0</v>
      </c>
    </row>
    <row r="127" spans="1:65" s="560" customFormat="1" ht="15" customHeight="1">
      <c r="A127" s="560" t="s">
        <v>1119</v>
      </c>
      <c r="B127" s="560" t="s">
        <v>970</v>
      </c>
      <c r="C127" s="560">
        <v>23533564</v>
      </c>
      <c r="D127" s="560" t="s">
        <v>2082</v>
      </c>
      <c r="E127" s="560" t="s">
        <v>20</v>
      </c>
      <c r="F127" s="560" t="s">
        <v>2137</v>
      </c>
      <c r="G127" s="560" t="s">
        <v>27</v>
      </c>
      <c r="H127" s="560" t="s">
        <v>27</v>
      </c>
      <c r="I127" s="560" t="s">
        <v>2138</v>
      </c>
      <c r="J127" s="560" t="s">
        <v>991</v>
      </c>
      <c r="K127" s="560">
        <v>44443</v>
      </c>
      <c r="L127" s="560" t="s">
        <v>2113</v>
      </c>
      <c r="N127" s="560" t="s">
        <v>914</v>
      </c>
      <c r="O127" s="560" t="s">
        <v>1714</v>
      </c>
      <c r="P127" s="560" t="s">
        <v>63</v>
      </c>
      <c r="Q127" s="560" t="s">
        <v>25</v>
      </c>
      <c r="R127" s="560">
        <v>23.8</v>
      </c>
      <c r="S127" s="560">
        <v>0</v>
      </c>
      <c r="T127" s="560">
        <v>0</v>
      </c>
      <c r="U127" s="560">
        <v>0</v>
      </c>
      <c r="V127" s="560">
        <v>0</v>
      </c>
      <c r="W127" s="560">
        <v>0</v>
      </c>
      <c r="X127" s="1317">
        <v>0</v>
      </c>
      <c r="Y127" s="560">
        <v>0</v>
      </c>
      <c r="Z127" s="560">
        <v>15</v>
      </c>
      <c r="AA127" s="560">
        <v>11.9</v>
      </c>
      <c r="AB127" s="560">
        <v>0</v>
      </c>
      <c r="AC127" s="560">
        <v>0</v>
      </c>
      <c r="AD127" s="560">
        <v>0</v>
      </c>
      <c r="AE127" s="560">
        <v>0</v>
      </c>
      <c r="AF127" s="560">
        <v>0</v>
      </c>
      <c r="AH127" s="560">
        <v>11.9</v>
      </c>
      <c r="AI127" s="560" t="b">
        <v>0</v>
      </c>
      <c r="AJ127" s="560">
        <v>0</v>
      </c>
      <c r="AK127" s="560">
        <v>11.5</v>
      </c>
      <c r="AL127" s="560">
        <v>40</v>
      </c>
      <c r="AO127" s="560">
        <v>0.44</v>
      </c>
      <c r="AP127" s="560">
        <v>0.12</v>
      </c>
      <c r="AQ127" s="560">
        <v>0.05</v>
      </c>
      <c r="AR127" s="560">
        <v>0.36</v>
      </c>
      <c r="AS127" s="560">
        <v>0.99</v>
      </c>
      <c r="AT127" s="560">
        <v>0.24</v>
      </c>
      <c r="AU127" s="560">
        <v>0.2</v>
      </c>
      <c r="AV127" s="560">
        <v>0.36</v>
      </c>
      <c r="AW127" s="560">
        <v>63.4</v>
      </c>
      <c r="AX127" s="560">
        <v>0.61</v>
      </c>
      <c r="AY127" s="1055"/>
      <c r="AZ127" s="560">
        <v>2.15</v>
      </c>
      <c r="BA127" s="560">
        <v>62.79</v>
      </c>
      <c r="BD127" s="560">
        <v>0</v>
      </c>
      <c r="BE127" s="560">
        <v>0</v>
      </c>
      <c r="BF127" s="560">
        <v>0</v>
      </c>
      <c r="BG127" s="560">
        <v>0</v>
      </c>
      <c r="BH127" s="560">
        <v>0</v>
      </c>
      <c r="BI127" s="560">
        <v>0</v>
      </c>
      <c r="BJ127" s="560">
        <v>0</v>
      </c>
      <c r="BK127" s="560">
        <v>0</v>
      </c>
      <c r="BL127" s="560">
        <v>0</v>
      </c>
      <c r="BM127" s="560">
        <v>0</v>
      </c>
    </row>
    <row r="128" spans="1:65" s="560" customFormat="1" ht="15" customHeight="1">
      <c r="A128" s="560" t="s">
        <v>1119</v>
      </c>
      <c r="B128" s="560" t="s">
        <v>970</v>
      </c>
      <c r="C128" s="560">
        <v>25617898</v>
      </c>
      <c r="D128" s="560" t="s">
        <v>2092</v>
      </c>
      <c r="E128" s="560" t="s">
        <v>20</v>
      </c>
      <c r="F128" s="560" t="s">
        <v>2312</v>
      </c>
      <c r="G128" s="560" t="s">
        <v>27</v>
      </c>
      <c r="H128" s="560" t="s">
        <v>27</v>
      </c>
      <c r="I128" s="560" t="s">
        <v>2292</v>
      </c>
      <c r="J128" s="560" t="s">
        <v>991</v>
      </c>
      <c r="K128" s="560">
        <v>44440</v>
      </c>
      <c r="L128" s="560" t="s">
        <v>2049</v>
      </c>
      <c r="N128" s="560" t="s">
        <v>914</v>
      </c>
      <c r="O128" s="560" t="s">
        <v>25</v>
      </c>
      <c r="P128" s="560" t="s">
        <v>477</v>
      </c>
      <c r="Q128" s="560" t="s">
        <v>25</v>
      </c>
      <c r="R128" s="560">
        <v>23.8</v>
      </c>
      <c r="S128" s="560">
        <v>0</v>
      </c>
      <c r="T128" s="560">
        <v>0</v>
      </c>
      <c r="U128" s="560">
        <v>0</v>
      </c>
      <c r="V128" s="560">
        <v>0</v>
      </c>
      <c r="W128" s="560">
        <v>0.3</v>
      </c>
      <c r="X128" s="1317">
        <v>0</v>
      </c>
      <c r="Y128" s="560">
        <v>0</v>
      </c>
      <c r="Z128" s="560">
        <v>15</v>
      </c>
      <c r="AA128" s="560">
        <v>11.9</v>
      </c>
      <c r="AB128" s="560">
        <v>3.57</v>
      </c>
      <c r="AC128" s="560">
        <v>0</v>
      </c>
      <c r="AD128" s="560">
        <v>0</v>
      </c>
      <c r="AE128" s="560">
        <v>0</v>
      </c>
      <c r="AF128" s="560">
        <v>0</v>
      </c>
      <c r="AH128" s="560">
        <v>15.47</v>
      </c>
      <c r="AI128" s="560" t="b">
        <v>0</v>
      </c>
      <c r="AJ128" s="560">
        <v>0</v>
      </c>
      <c r="AK128" s="560">
        <v>12.376000000000003</v>
      </c>
      <c r="AO128" s="560">
        <v>0.56999999999999995</v>
      </c>
      <c r="AP128" s="560">
        <v>0.15</v>
      </c>
      <c r="AQ128" s="560">
        <v>7.0000000000000007E-2</v>
      </c>
      <c r="AR128" s="560">
        <v>0.46</v>
      </c>
      <c r="AS128" s="560">
        <v>1.28</v>
      </c>
      <c r="AT128" s="560">
        <v>0.31</v>
      </c>
      <c r="AU128" s="560">
        <v>0.28000000000000003</v>
      </c>
      <c r="AV128" s="560">
        <v>0.46</v>
      </c>
      <c r="AW128" s="560">
        <v>27.85</v>
      </c>
      <c r="AX128" s="560">
        <v>0.79</v>
      </c>
      <c r="AY128" s="1055"/>
      <c r="AZ128" s="560">
        <v>2.79</v>
      </c>
      <c r="BA128" s="560">
        <v>27.06</v>
      </c>
      <c r="BD128" s="560">
        <v>0</v>
      </c>
      <c r="BE128" s="560">
        <v>0</v>
      </c>
      <c r="BF128" s="560">
        <v>0</v>
      </c>
      <c r="BG128" s="560">
        <v>0</v>
      </c>
      <c r="BH128" s="560">
        <v>0</v>
      </c>
      <c r="BI128" s="560">
        <v>0</v>
      </c>
      <c r="BJ128" s="560">
        <v>0</v>
      </c>
      <c r="BK128" s="560">
        <v>0</v>
      </c>
      <c r="BL128" s="560">
        <v>0</v>
      </c>
      <c r="BM128" s="560">
        <v>0</v>
      </c>
    </row>
    <row r="129" spans="1:65" s="560" customFormat="1" ht="15" customHeight="1">
      <c r="A129" s="560" t="s">
        <v>1119</v>
      </c>
      <c r="B129" s="560" t="s">
        <v>970</v>
      </c>
      <c r="C129" s="560">
        <v>19960191</v>
      </c>
      <c r="D129" s="560" t="s">
        <v>2029</v>
      </c>
      <c r="E129" s="560" t="s">
        <v>34</v>
      </c>
      <c r="F129" s="560" t="s">
        <v>1681</v>
      </c>
      <c r="G129" s="560" t="s">
        <v>27</v>
      </c>
      <c r="H129" s="560" t="s">
        <v>27</v>
      </c>
      <c r="I129" s="560" t="s">
        <v>2292</v>
      </c>
      <c r="J129" s="560" t="s">
        <v>991</v>
      </c>
      <c r="K129" s="560">
        <v>44440</v>
      </c>
      <c r="M129" s="560" t="s">
        <v>2044</v>
      </c>
      <c r="N129" s="560" t="s">
        <v>2050</v>
      </c>
      <c r="O129" s="560" t="s">
        <v>25</v>
      </c>
      <c r="P129" s="560" t="s">
        <v>63</v>
      </c>
      <c r="Q129" s="560" t="s">
        <v>25</v>
      </c>
      <c r="R129" s="560">
        <v>23.8</v>
      </c>
      <c r="S129" s="560">
        <v>0</v>
      </c>
      <c r="T129" s="560">
        <v>0</v>
      </c>
      <c r="U129" s="560">
        <v>0</v>
      </c>
      <c r="V129" s="560">
        <v>0</v>
      </c>
      <c r="W129" s="560">
        <v>0.3</v>
      </c>
      <c r="X129" s="1317">
        <v>0</v>
      </c>
      <c r="Y129" s="560">
        <v>0</v>
      </c>
      <c r="Z129" s="560">
        <v>15</v>
      </c>
      <c r="AA129" s="560">
        <v>11.9</v>
      </c>
      <c r="AB129" s="560">
        <v>3.57</v>
      </c>
      <c r="AC129" s="560">
        <v>0</v>
      </c>
      <c r="AD129" s="560">
        <v>0</v>
      </c>
      <c r="AE129" s="560">
        <v>0</v>
      </c>
      <c r="AF129" s="560">
        <v>0</v>
      </c>
      <c r="AH129" s="560">
        <v>15.47</v>
      </c>
      <c r="AI129" s="560" t="b">
        <v>0</v>
      </c>
      <c r="AJ129" s="560">
        <v>0</v>
      </c>
      <c r="AK129" s="560">
        <v>12.376000000000003</v>
      </c>
      <c r="AO129" s="560">
        <v>0.56999999999999995</v>
      </c>
      <c r="AP129" s="560">
        <v>0.15</v>
      </c>
      <c r="AQ129" s="560">
        <v>7.0000000000000007E-2</v>
      </c>
      <c r="AR129" s="560">
        <v>0.46</v>
      </c>
      <c r="AS129" s="560">
        <v>1.28</v>
      </c>
      <c r="AT129" s="560">
        <v>0.31</v>
      </c>
      <c r="AU129" s="560">
        <v>0.28000000000000003</v>
      </c>
      <c r="AV129" s="560">
        <v>0.46</v>
      </c>
      <c r="AW129" s="560">
        <v>27.85</v>
      </c>
      <c r="AX129" s="560">
        <v>0.79</v>
      </c>
      <c r="AY129" s="1055"/>
      <c r="AZ129" s="560">
        <v>2.79</v>
      </c>
      <c r="BA129" s="560">
        <v>27.06</v>
      </c>
      <c r="BD129" s="560">
        <v>0</v>
      </c>
      <c r="BE129" s="560">
        <v>0</v>
      </c>
      <c r="BF129" s="560">
        <v>0</v>
      </c>
      <c r="BG129" s="560">
        <v>0</v>
      </c>
      <c r="BH129" s="560">
        <v>0</v>
      </c>
      <c r="BI129" s="560">
        <v>0</v>
      </c>
      <c r="BJ129" s="560">
        <v>0</v>
      </c>
      <c r="BK129" s="560">
        <v>0</v>
      </c>
      <c r="BL129" s="560">
        <v>0</v>
      </c>
      <c r="BM129" s="560">
        <v>0</v>
      </c>
    </row>
    <row r="130" spans="1:65" s="560" customFormat="1" ht="15" customHeight="1">
      <c r="A130" s="560" t="s">
        <v>1119</v>
      </c>
      <c r="B130" s="560" t="s">
        <v>970</v>
      </c>
      <c r="C130" s="560">
        <v>6472196</v>
      </c>
      <c r="D130" s="560" t="s">
        <v>2094</v>
      </c>
      <c r="E130" s="560" t="s">
        <v>34</v>
      </c>
      <c r="F130" s="560" t="s">
        <v>946</v>
      </c>
      <c r="G130" s="560" t="s">
        <v>27</v>
      </c>
      <c r="H130" s="560" t="s">
        <v>27</v>
      </c>
      <c r="I130" s="560" t="s">
        <v>1705</v>
      </c>
      <c r="J130" s="560" t="s">
        <v>991</v>
      </c>
      <c r="K130" s="560">
        <v>44470</v>
      </c>
      <c r="L130" s="560" t="s">
        <v>2206</v>
      </c>
      <c r="N130" s="560" t="s">
        <v>914</v>
      </c>
      <c r="O130" s="560" t="s">
        <v>2128</v>
      </c>
      <c r="P130" s="560" t="s">
        <v>63</v>
      </c>
      <c r="Q130" s="560" t="s">
        <v>46</v>
      </c>
      <c r="R130" s="560">
        <v>23.8</v>
      </c>
      <c r="S130" s="560">
        <v>0</v>
      </c>
      <c r="T130" s="560">
        <v>0</v>
      </c>
      <c r="U130" s="560">
        <v>0</v>
      </c>
      <c r="V130" s="560">
        <v>0</v>
      </c>
      <c r="W130" s="560">
        <v>0</v>
      </c>
      <c r="X130" s="1317">
        <v>0</v>
      </c>
      <c r="Y130" s="560">
        <v>0</v>
      </c>
      <c r="Z130" s="560">
        <v>15</v>
      </c>
      <c r="AA130" s="560">
        <v>11.9</v>
      </c>
      <c r="AB130" s="560">
        <v>0</v>
      </c>
      <c r="AC130" s="560">
        <v>0</v>
      </c>
      <c r="AD130" s="560">
        <v>0</v>
      </c>
      <c r="AE130" s="560">
        <v>0</v>
      </c>
      <c r="AF130" s="560">
        <v>0</v>
      </c>
      <c r="AH130" s="560">
        <v>11.9</v>
      </c>
      <c r="AI130" s="560" t="b">
        <v>0</v>
      </c>
      <c r="AJ130" s="560">
        <v>0</v>
      </c>
      <c r="AK130" s="560">
        <v>11.5</v>
      </c>
      <c r="AO130" s="560">
        <v>0.44</v>
      </c>
      <c r="AP130" s="560">
        <v>0.12</v>
      </c>
      <c r="AQ130" s="560">
        <v>0.05</v>
      </c>
      <c r="AR130" s="560">
        <v>0.36</v>
      </c>
      <c r="AS130" s="560">
        <v>0.99</v>
      </c>
      <c r="AT130" s="560">
        <v>0.24</v>
      </c>
      <c r="AU130" s="560">
        <v>0.2</v>
      </c>
      <c r="AV130" s="560">
        <v>0.36</v>
      </c>
      <c r="AW130" s="560">
        <v>23.4</v>
      </c>
      <c r="AX130" s="560">
        <v>0.61</v>
      </c>
      <c r="AY130" s="1055"/>
      <c r="AZ130" s="560">
        <v>2.15</v>
      </c>
      <c r="BA130" s="560">
        <v>22.79</v>
      </c>
      <c r="BD130" s="560">
        <v>0</v>
      </c>
      <c r="BE130" s="560">
        <v>0</v>
      </c>
      <c r="BF130" s="560">
        <v>0</v>
      </c>
      <c r="BG130" s="560">
        <v>0</v>
      </c>
      <c r="BH130" s="560">
        <v>0</v>
      </c>
      <c r="BI130" s="560">
        <v>0</v>
      </c>
      <c r="BJ130" s="560">
        <v>0</v>
      </c>
      <c r="BK130" s="560">
        <v>0</v>
      </c>
      <c r="BL130" s="560">
        <v>0</v>
      </c>
      <c r="BM130" s="560">
        <v>0</v>
      </c>
    </row>
    <row r="131" spans="1:65" s="560" customFormat="1" ht="15" customHeight="1">
      <c r="A131" s="560" t="s">
        <v>1119</v>
      </c>
      <c r="B131" s="560" t="s">
        <v>970</v>
      </c>
      <c r="C131" s="560">
        <v>26472499</v>
      </c>
      <c r="D131" s="560" t="s">
        <v>2095</v>
      </c>
      <c r="E131" s="560" t="s">
        <v>20</v>
      </c>
      <c r="F131" s="560" t="s">
        <v>2286</v>
      </c>
      <c r="G131" s="560" t="s">
        <v>379</v>
      </c>
      <c r="H131" s="560" t="s">
        <v>27</v>
      </c>
      <c r="I131" s="560" t="s">
        <v>1808</v>
      </c>
      <c r="J131" s="560" t="s">
        <v>991</v>
      </c>
      <c r="K131" s="560">
        <v>44443</v>
      </c>
      <c r="L131" s="560" t="s">
        <v>2124</v>
      </c>
      <c r="N131" s="560" t="s">
        <v>914</v>
      </c>
      <c r="O131" s="560" t="s">
        <v>1714</v>
      </c>
      <c r="P131" s="560" t="s">
        <v>63</v>
      </c>
      <c r="Q131" s="560" t="s">
        <v>25</v>
      </c>
      <c r="R131" s="560">
        <v>9.8000000000000007</v>
      </c>
      <c r="S131" s="560">
        <v>0</v>
      </c>
      <c r="T131" s="560">
        <v>0</v>
      </c>
      <c r="U131" s="560">
        <v>0</v>
      </c>
      <c r="V131" s="560">
        <v>0</v>
      </c>
      <c r="W131" s="560">
        <v>0</v>
      </c>
      <c r="X131" s="1317">
        <v>0</v>
      </c>
      <c r="Y131" s="560">
        <v>0</v>
      </c>
      <c r="Z131" s="560">
        <v>15</v>
      </c>
      <c r="AA131" s="560">
        <v>4.9000000000000004</v>
      </c>
      <c r="AB131" s="560">
        <v>0</v>
      </c>
      <c r="AC131" s="560">
        <v>0</v>
      </c>
      <c r="AD131" s="560">
        <v>14</v>
      </c>
      <c r="AE131" s="560">
        <v>0</v>
      </c>
      <c r="AF131" s="560">
        <v>0</v>
      </c>
      <c r="AH131" s="560">
        <v>18.899999999999999</v>
      </c>
      <c r="AI131" s="560" t="b">
        <v>0</v>
      </c>
      <c r="AJ131" s="560">
        <v>0</v>
      </c>
      <c r="AK131" s="560">
        <v>11.5</v>
      </c>
      <c r="AL131" s="560">
        <v>40</v>
      </c>
      <c r="AO131" s="560">
        <v>0.7</v>
      </c>
      <c r="AP131" s="560">
        <v>0.19</v>
      </c>
      <c r="AQ131" s="560">
        <v>0.09</v>
      </c>
      <c r="AR131" s="560">
        <v>0.56999999999999995</v>
      </c>
      <c r="AS131" s="560">
        <v>1.58</v>
      </c>
      <c r="AT131" s="560">
        <v>0.38</v>
      </c>
      <c r="AU131" s="560">
        <v>0.36</v>
      </c>
      <c r="AV131" s="560">
        <v>0.56999999999999995</v>
      </c>
      <c r="AW131" s="560">
        <v>70.400000000000006</v>
      </c>
      <c r="AX131" s="560">
        <v>0.98</v>
      </c>
      <c r="AY131" s="1055"/>
      <c r="AZ131" s="560">
        <v>3.46</v>
      </c>
      <c r="BA131" s="560">
        <v>69.42</v>
      </c>
      <c r="BD131" s="560">
        <v>0</v>
      </c>
      <c r="BE131" s="560">
        <v>0</v>
      </c>
      <c r="BF131" s="560">
        <v>0</v>
      </c>
      <c r="BG131" s="560">
        <v>0</v>
      </c>
      <c r="BH131" s="560">
        <v>0</v>
      </c>
      <c r="BI131" s="560">
        <v>0</v>
      </c>
      <c r="BJ131" s="560">
        <v>0</v>
      </c>
      <c r="BK131" s="560">
        <v>0</v>
      </c>
      <c r="BL131" s="560">
        <v>0</v>
      </c>
      <c r="BM131" s="560">
        <v>0</v>
      </c>
    </row>
    <row r="132" spans="1:65" s="560" customFormat="1" ht="15" customHeight="1">
      <c r="A132" s="560" t="s">
        <v>1119</v>
      </c>
      <c r="B132" s="560" t="s">
        <v>970</v>
      </c>
      <c r="C132" s="560">
        <v>6395044</v>
      </c>
      <c r="D132" s="560" t="s">
        <v>2098</v>
      </c>
      <c r="E132" s="560" t="s">
        <v>34</v>
      </c>
      <c r="F132" s="560" t="s">
        <v>1681</v>
      </c>
      <c r="G132" s="560" t="s">
        <v>27</v>
      </c>
      <c r="H132" s="560" t="s">
        <v>27</v>
      </c>
      <c r="I132" s="560" t="s">
        <v>1824</v>
      </c>
      <c r="J132" s="560" t="s">
        <v>991</v>
      </c>
      <c r="K132" s="560">
        <v>44470</v>
      </c>
      <c r="L132" s="560" t="s">
        <v>2120</v>
      </c>
      <c r="N132" s="560" t="s">
        <v>914</v>
      </c>
      <c r="O132" s="560" t="s">
        <v>1714</v>
      </c>
      <c r="P132" s="560" t="s">
        <v>2132</v>
      </c>
      <c r="Q132" s="560" t="s">
        <v>25</v>
      </c>
      <c r="R132" s="560">
        <v>23.8</v>
      </c>
      <c r="S132" s="560">
        <v>0</v>
      </c>
      <c r="T132" s="560">
        <v>0</v>
      </c>
      <c r="U132" s="560">
        <v>0</v>
      </c>
      <c r="V132" s="560">
        <v>0</v>
      </c>
      <c r="W132" s="560">
        <v>0.6</v>
      </c>
      <c r="X132" s="1317">
        <v>0</v>
      </c>
      <c r="Y132" s="560">
        <v>0</v>
      </c>
      <c r="Z132" s="560">
        <v>15</v>
      </c>
      <c r="AA132" s="560">
        <v>11.9</v>
      </c>
      <c r="AB132" s="560">
        <v>7.14</v>
      </c>
      <c r="AC132" s="560">
        <v>0</v>
      </c>
      <c r="AD132" s="560">
        <v>0</v>
      </c>
      <c r="AE132" s="560">
        <v>0</v>
      </c>
      <c r="AF132" s="560">
        <v>0</v>
      </c>
      <c r="AH132" s="560">
        <v>19.04</v>
      </c>
      <c r="AI132" s="560" t="b">
        <v>0</v>
      </c>
      <c r="AJ132" s="560">
        <v>0</v>
      </c>
      <c r="AK132" s="560">
        <v>15.231999999999999</v>
      </c>
      <c r="AO132" s="560">
        <v>0.7</v>
      </c>
      <c r="AP132" s="560">
        <v>0.19</v>
      </c>
      <c r="AQ132" s="560">
        <v>0.09</v>
      </c>
      <c r="AR132" s="560">
        <v>0.56999999999999995</v>
      </c>
      <c r="AS132" s="560">
        <v>1.58</v>
      </c>
      <c r="AT132" s="560">
        <v>0.38</v>
      </c>
      <c r="AU132" s="560">
        <v>0.36</v>
      </c>
      <c r="AV132" s="560">
        <v>0.56999999999999995</v>
      </c>
      <c r="AW132" s="560">
        <v>34.270000000000003</v>
      </c>
      <c r="AX132" s="560">
        <v>0.98</v>
      </c>
      <c r="AY132" s="1055"/>
      <c r="AZ132" s="560">
        <v>3.46</v>
      </c>
      <c r="BA132" s="560">
        <v>33.29</v>
      </c>
      <c r="BD132" s="560">
        <v>0</v>
      </c>
      <c r="BE132" s="560">
        <v>0</v>
      </c>
      <c r="BF132" s="560">
        <v>0</v>
      </c>
      <c r="BG132" s="560">
        <v>0</v>
      </c>
      <c r="BH132" s="560">
        <v>0</v>
      </c>
      <c r="BI132" s="560">
        <v>0</v>
      </c>
      <c r="BJ132" s="560">
        <v>0</v>
      </c>
      <c r="BK132" s="560">
        <v>0</v>
      </c>
      <c r="BL132" s="560">
        <v>0</v>
      </c>
      <c r="BM132" s="560">
        <v>0</v>
      </c>
    </row>
    <row r="133" spans="1:65" s="560" customFormat="1" ht="15" customHeight="1">
      <c r="A133" s="560" t="s">
        <v>1119</v>
      </c>
      <c r="B133" s="560" t="s">
        <v>970</v>
      </c>
      <c r="C133" s="560">
        <v>9993135</v>
      </c>
      <c r="D133" s="560" t="s">
        <v>2100</v>
      </c>
      <c r="E133" s="560" t="s">
        <v>20</v>
      </c>
      <c r="F133" s="560" t="s">
        <v>2105</v>
      </c>
      <c r="G133" s="560" t="s">
        <v>27</v>
      </c>
      <c r="H133" s="560" t="s">
        <v>27</v>
      </c>
      <c r="I133" s="560" t="s">
        <v>1705</v>
      </c>
      <c r="J133" s="560" t="s">
        <v>991</v>
      </c>
      <c r="K133" s="560">
        <v>44470</v>
      </c>
      <c r="L133" s="560" t="s">
        <v>2304</v>
      </c>
      <c r="N133" s="560" t="s">
        <v>914</v>
      </c>
      <c r="O133" s="560" t="s">
        <v>46</v>
      </c>
      <c r="P133" s="560" t="s">
        <v>2133</v>
      </c>
      <c r="Q133" s="560" t="s">
        <v>46</v>
      </c>
      <c r="R133" s="560">
        <v>23.8</v>
      </c>
      <c r="S133" s="560">
        <v>0</v>
      </c>
      <c r="T133" s="560">
        <v>0</v>
      </c>
      <c r="U133" s="560">
        <v>0</v>
      </c>
      <c r="V133" s="560">
        <v>0</v>
      </c>
      <c r="W133" s="560">
        <v>0.3</v>
      </c>
      <c r="X133" s="1317">
        <v>0</v>
      </c>
      <c r="Y133" s="560">
        <v>0</v>
      </c>
      <c r="Z133" s="560">
        <v>15</v>
      </c>
      <c r="AA133" s="560">
        <v>11.9</v>
      </c>
      <c r="AB133" s="560">
        <v>3.57</v>
      </c>
      <c r="AC133" s="560">
        <v>0</v>
      </c>
      <c r="AD133" s="560">
        <v>0</v>
      </c>
      <c r="AE133" s="560">
        <v>0</v>
      </c>
      <c r="AF133" s="560">
        <v>0</v>
      </c>
      <c r="AH133" s="560">
        <v>15.47</v>
      </c>
      <c r="AI133" s="560" t="b">
        <v>0</v>
      </c>
      <c r="AJ133" s="560">
        <v>0</v>
      </c>
      <c r="AK133" s="560">
        <v>12.376000000000003</v>
      </c>
      <c r="AO133" s="560">
        <v>0.56999999999999995</v>
      </c>
      <c r="AP133" s="560">
        <v>0.15</v>
      </c>
      <c r="AQ133" s="560">
        <v>7.0000000000000007E-2</v>
      </c>
      <c r="AR133" s="560">
        <v>0.46</v>
      </c>
      <c r="AS133" s="560">
        <v>1.28</v>
      </c>
      <c r="AT133" s="560">
        <v>0.31</v>
      </c>
      <c r="AU133" s="560">
        <v>0.28000000000000003</v>
      </c>
      <c r="AV133" s="560">
        <v>0.46</v>
      </c>
      <c r="AW133" s="560">
        <v>27.85</v>
      </c>
      <c r="AX133" s="560">
        <v>0.79</v>
      </c>
      <c r="AY133" s="1055"/>
      <c r="AZ133" s="560">
        <v>2.79</v>
      </c>
      <c r="BA133" s="560">
        <v>27.06</v>
      </c>
      <c r="BD133" s="560">
        <v>0</v>
      </c>
      <c r="BE133" s="560">
        <v>0</v>
      </c>
      <c r="BF133" s="560">
        <v>0</v>
      </c>
      <c r="BG133" s="560">
        <v>0</v>
      </c>
      <c r="BH133" s="560">
        <v>0</v>
      </c>
      <c r="BI133" s="560">
        <v>0</v>
      </c>
      <c r="BJ133" s="560">
        <v>0</v>
      </c>
      <c r="BK133" s="560">
        <v>0</v>
      </c>
      <c r="BL133" s="560">
        <v>0</v>
      </c>
      <c r="BM133" s="560">
        <v>0</v>
      </c>
    </row>
    <row r="134" spans="1:65" s="560" customFormat="1" ht="15" customHeight="1">
      <c r="A134" s="560" t="s">
        <v>1119</v>
      </c>
      <c r="B134" s="560" t="s">
        <v>970</v>
      </c>
      <c r="C134" s="560">
        <v>11145383</v>
      </c>
      <c r="D134" s="560" t="s">
        <v>2150</v>
      </c>
      <c r="E134" s="560" t="s">
        <v>34</v>
      </c>
      <c r="F134" s="560" t="s">
        <v>1683</v>
      </c>
      <c r="G134" s="560" t="s">
        <v>44</v>
      </c>
      <c r="H134" s="560" t="s">
        <v>27</v>
      </c>
      <c r="I134" s="560" t="s">
        <v>1764</v>
      </c>
      <c r="J134" s="560" t="s">
        <v>991</v>
      </c>
      <c r="K134" s="560">
        <v>44470</v>
      </c>
      <c r="L134" s="560" t="s">
        <v>2177</v>
      </c>
      <c r="N134" s="560" t="s">
        <v>914</v>
      </c>
      <c r="O134" s="560" t="s">
        <v>52</v>
      </c>
      <c r="P134" s="560" t="s">
        <v>2345</v>
      </c>
      <c r="Q134" s="560" t="s">
        <v>52</v>
      </c>
      <c r="R134" s="560">
        <v>11.76</v>
      </c>
      <c r="S134" s="560">
        <v>0</v>
      </c>
      <c r="T134" s="560">
        <v>9</v>
      </c>
      <c r="U134" s="560">
        <v>9</v>
      </c>
      <c r="V134" s="560">
        <v>0.2</v>
      </c>
      <c r="W134" s="560">
        <v>0.2</v>
      </c>
      <c r="X134" s="1317">
        <v>0</v>
      </c>
      <c r="Y134" s="560">
        <v>0</v>
      </c>
      <c r="Z134" s="560">
        <v>15</v>
      </c>
      <c r="AA134" s="560">
        <v>5.88</v>
      </c>
      <c r="AB134" s="560">
        <v>1.18</v>
      </c>
      <c r="AC134" s="560">
        <v>1.18</v>
      </c>
      <c r="AD134" s="560">
        <v>12.040000000000001</v>
      </c>
      <c r="AE134" s="560">
        <v>0</v>
      </c>
      <c r="AF134" s="560">
        <v>0</v>
      </c>
      <c r="AH134" s="560">
        <v>20.28</v>
      </c>
      <c r="AI134" s="560" t="b">
        <v>0</v>
      </c>
      <c r="AJ134" s="560">
        <v>0</v>
      </c>
      <c r="AK134" s="560">
        <v>11.5</v>
      </c>
      <c r="AO134" s="560">
        <v>0.75</v>
      </c>
      <c r="AP134" s="560">
        <v>0.2</v>
      </c>
      <c r="AQ134" s="560">
        <v>0.09</v>
      </c>
      <c r="AR134" s="560">
        <v>0.61</v>
      </c>
      <c r="AS134" s="560">
        <v>1.69</v>
      </c>
      <c r="AT134" s="560">
        <v>0.41</v>
      </c>
      <c r="AU134" s="560">
        <v>0.36</v>
      </c>
      <c r="AV134" s="560">
        <v>0.61</v>
      </c>
      <c r="AW134" s="560">
        <v>31.78</v>
      </c>
      <c r="AX134" s="560">
        <v>1.04</v>
      </c>
      <c r="AY134" s="1055"/>
      <c r="AZ134" s="560">
        <v>3.68</v>
      </c>
      <c r="BA134" s="560">
        <v>30.74</v>
      </c>
      <c r="BD134" s="560">
        <v>0</v>
      </c>
      <c r="BE134" s="560">
        <v>0</v>
      </c>
      <c r="BF134" s="560">
        <v>0</v>
      </c>
      <c r="BG134" s="560">
        <v>0</v>
      </c>
      <c r="BH134" s="560">
        <v>0</v>
      </c>
      <c r="BI134" s="560">
        <v>0</v>
      </c>
      <c r="BJ134" s="560">
        <v>0</v>
      </c>
      <c r="BK134" s="560">
        <v>0</v>
      </c>
      <c r="BL134" s="560">
        <v>0</v>
      </c>
      <c r="BM134" s="560">
        <v>0</v>
      </c>
    </row>
    <row r="135" spans="1:65" s="560" customFormat="1" ht="15" customHeight="1">
      <c r="A135" s="560" t="s">
        <v>1119</v>
      </c>
      <c r="B135" s="560" t="s">
        <v>970</v>
      </c>
      <c r="C135" s="560">
        <v>16413810</v>
      </c>
      <c r="D135" s="560" t="s">
        <v>2153</v>
      </c>
      <c r="E135" s="560" t="s">
        <v>34</v>
      </c>
      <c r="F135" s="560" t="s">
        <v>208</v>
      </c>
      <c r="G135" s="560" t="s">
        <v>27</v>
      </c>
      <c r="H135" s="560" t="s">
        <v>27</v>
      </c>
      <c r="I135" s="560" t="s">
        <v>1824</v>
      </c>
      <c r="J135" s="560" t="s">
        <v>991</v>
      </c>
      <c r="K135" s="560">
        <v>44473</v>
      </c>
      <c r="L135" s="560" t="s">
        <v>2171</v>
      </c>
      <c r="N135" s="560" t="s">
        <v>914</v>
      </c>
      <c r="O135" s="560" t="s">
        <v>52</v>
      </c>
      <c r="P135" s="560" t="s">
        <v>63</v>
      </c>
      <c r="Q135" s="560" t="s">
        <v>52</v>
      </c>
      <c r="R135" s="560">
        <v>23.8</v>
      </c>
      <c r="S135" s="560">
        <v>0</v>
      </c>
      <c r="T135" s="560">
        <v>0</v>
      </c>
      <c r="U135" s="560">
        <v>0</v>
      </c>
      <c r="V135" s="560">
        <v>0</v>
      </c>
      <c r="W135" s="560">
        <v>0</v>
      </c>
      <c r="X135" s="1317">
        <v>0</v>
      </c>
      <c r="Y135" s="560">
        <v>0</v>
      </c>
      <c r="Z135" s="560">
        <v>15</v>
      </c>
      <c r="AA135" s="560">
        <v>11.9</v>
      </c>
      <c r="AB135" s="560">
        <v>0</v>
      </c>
      <c r="AC135" s="560">
        <v>0</v>
      </c>
      <c r="AD135" s="560">
        <v>0</v>
      </c>
      <c r="AE135" s="560">
        <v>0</v>
      </c>
      <c r="AF135" s="560">
        <v>0</v>
      </c>
      <c r="AH135" s="560">
        <v>11.9</v>
      </c>
      <c r="AI135" s="560" t="b">
        <v>0</v>
      </c>
      <c r="AJ135" s="560">
        <v>0</v>
      </c>
      <c r="AK135" s="560">
        <v>11.5</v>
      </c>
      <c r="AO135" s="560">
        <v>0.44</v>
      </c>
      <c r="AP135" s="560">
        <v>0.12</v>
      </c>
      <c r="AQ135" s="560">
        <v>0.05</v>
      </c>
      <c r="AR135" s="560">
        <v>0.36</v>
      </c>
      <c r="AS135" s="560">
        <v>0.99</v>
      </c>
      <c r="AT135" s="560">
        <v>0.24</v>
      </c>
      <c r="AU135" s="560">
        <v>0.2</v>
      </c>
      <c r="AV135" s="560">
        <v>0.36</v>
      </c>
      <c r="AW135" s="560">
        <v>23.4</v>
      </c>
      <c r="AX135" s="560">
        <v>0.61</v>
      </c>
      <c r="AY135" s="1055"/>
      <c r="AZ135" s="560">
        <v>2.15</v>
      </c>
      <c r="BA135" s="560">
        <v>22.79</v>
      </c>
      <c r="BD135" s="560">
        <v>0</v>
      </c>
      <c r="BE135" s="560">
        <v>0</v>
      </c>
      <c r="BF135" s="560">
        <v>0</v>
      </c>
      <c r="BG135" s="560">
        <v>0</v>
      </c>
      <c r="BH135" s="560">
        <v>0</v>
      </c>
      <c r="BI135" s="560">
        <v>0</v>
      </c>
      <c r="BJ135" s="560">
        <v>0</v>
      </c>
      <c r="BK135" s="560">
        <v>0</v>
      </c>
      <c r="BL135" s="560">
        <v>0</v>
      </c>
      <c r="BM135" s="560">
        <v>0</v>
      </c>
    </row>
    <row r="136" spans="1:65" s="560" customFormat="1" ht="15" customHeight="1">
      <c r="A136" s="560" t="s">
        <v>1119</v>
      </c>
      <c r="B136" s="560" t="s">
        <v>970</v>
      </c>
      <c r="C136" s="560">
        <v>16510356</v>
      </c>
      <c r="D136" s="560" t="s">
        <v>2154</v>
      </c>
      <c r="E136" s="560" t="s">
        <v>20</v>
      </c>
      <c r="F136" s="560" t="s">
        <v>158</v>
      </c>
      <c r="G136" s="560" t="s">
        <v>27</v>
      </c>
      <c r="H136" s="560" t="s">
        <v>27</v>
      </c>
      <c r="I136" s="560" t="s">
        <v>1766</v>
      </c>
      <c r="J136" s="560" t="s">
        <v>991</v>
      </c>
      <c r="K136" s="560">
        <v>44470</v>
      </c>
      <c r="L136" s="560" t="s">
        <v>2360</v>
      </c>
      <c r="N136" s="560" t="s">
        <v>914</v>
      </c>
      <c r="O136" s="560" t="s">
        <v>62</v>
      </c>
      <c r="P136" s="560" t="s">
        <v>477</v>
      </c>
      <c r="Q136" s="560" t="s">
        <v>62</v>
      </c>
      <c r="R136" s="560">
        <v>23.8</v>
      </c>
      <c r="S136" s="560">
        <v>0</v>
      </c>
      <c r="T136" s="560">
        <v>0</v>
      </c>
      <c r="U136" s="560">
        <v>0</v>
      </c>
      <c r="V136" s="560">
        <v>0</v>
      </c>
      <c r="W136" s="560">
        <v>0.3</v>
      </c>
      <c r="X136" s="1317">
        <v>2</v>
      </c>
      <c r="Y136" s="560">
        <v>2</v>
      </c>
      <c r="Z136" s="560">
        <v>15</v>
      </c>
      <c r="AA136" s="560">
        <v>11.9</v>
      </c>
      <c r="AB136" s="560">
        <v>3.57</v>
      </c>
      <c r="AC136" s="560">
        <v>0</v>
      </c>
      <c r="AD136" s="560">
        <v>0</v>
      </c>
      <c r="AE136" s="560">
        <v>2</v>
      </c>
      <c r="AF136" s="560">
        <v>3.5</v>
      </c>
      <c r="AH136" s="560">
        <v>17.47</v>
      </c>
      <c r="AI136" s="560" t="b">
        <v>0</v>
      </c>
      <c r="AJ136" s="560">
        <v>0</v>
      </c>
      <c r="AK136" s="560">
        <v>12.376000000000003</v>
      </c>
      <c r="AO136" s="560">
        <v>0.65</v>
      </c>
      <c r="AP136" s="560">
        <v>0.17</v>
      </c>
      <c r="AQ136" s="560">
        <v>0.08</v>
      </c>
      <c r="AR136" s="560">
        <v>0.52</v>
      </c>
      <c r="AS136" s="560">
        <v>1.46</v>
      </c>
      <c r="AT136" s="560">
        <v>0.35</v>
      </c>
      <c r="AU136" s="560">
        <v>0.32</v>
      </c>
      <c r="AV136" s="560">
        <v>0.52</v>
      </c>
      <c r="AW136" s="560">
        <v>33.35</v>
      </c>
      <c r="AX136" s="560">
        <v>0.9</v>
      </c>
      <c r="AY136" s="1055"/>
      <c r="AZ136" s="560">
        <v>3.17</v>
      </c>
      <c r="BA136" s="560">
        <v>32.450000000000003</v>
      </c>
      <c r="BD136" s="560">
        <v>0</v>
      </c>
      <c r="BE136" s="560">
        <v>0</v>
      </c>
      <c r="BF136" s="560">
        <v>0</v>
      </c>
      <c r="BG136" s="560">
        <v>0</v>
      </c>
      <c r="BH136" s="560">
        <v>0</v>
      </c>
      <c r="BI136" s="560">
        <v>0</v>
      </c>
      <c r="BJ136" s="560">
        <v>0</v>
      </c>
      <c r="BK136" s="560">
        <v>0</v>
      </c>
      <c r="BL136" s="560">
        <v>0</v>
      </c>
      <c r="BM136" s="560">
        <v>0</v>
      </c>
    </row>
    <row r="137" spans="1:65" s="560" customFormat="1" ht="15" customHeight="1">
      <c r="A137" s="560" t="s">
        <v>1119</v>
      </c>
      <c r="B137" s="560" t="s">
        <v>970</v>
      </c>
      <c r="C137" s="560">
        <v>18539380</v>
      </c>
      <c r="D137" s="560" t="s">
        <v>2155</v>
      </c>
      <c r="E137" s="560" t="s">
        <v>20</v>
      </c>
      <c r="F137" s="560" t="s">
        <v>2195</v>
      </c>
      <c r="G137" s="560" t="s">
        <v>27</v>
      </c>
      <c r="H137" s="560" t="s">
        <v>27</v>
      </c>
      <c r="I137" s="560" t="s">
        <v>1702</v>
      </c>
      <c r="J137" s="560" t="s">
        <v>991</v>
      </c>
      <c r="K137" s="560">
        <v>44431</v>
      </c>
      <c r="L137" s="560" t="s">
        <v>2252</v>
      </c>
      <c r="N137" s="560" t="s">
        <v>914</v>
      </c>
      <c r="O137" s="560" t="s">
        <v>128</v>
      </c>
      <c r="P137" s="560" t="s">
        <v>63</v>
      </c>
      <c r="Q137" s="560" t="s">
        <v>128</v>
      </c>
      <c r="R137" s="560">
        <v>23.8</v>
      </c>
      <c r="S137" s="560">
        <v>0</v>
      </c>
      <c r="T137" s="560">
        <v>0</v>
      </c>
      <c r="U137" s="560">
        <v>0</v>
      </c>
      <c r="V137" s="560">
        <v>0</v>
      </c>
      <c r="W137" s="560">
        <v>0</v>
      </c>
      <c r="X137" s="1317">
        <v>1</v>
      </c>
      <c r="Y137" s="560">
        <v>1</v>
      </c>
      <c r="Z137" s="560">
        <v>15</v>
      </c>
      <c r="AA137" s="560">
        <v>11.9</v>
      </c>
      <c r="AB137" s="560">
        <v>0</v>
      </c>
      <c r="AC137" s="560">
        <v>0</v>
      </c>
      <c r="AD137" s="560">
        <v>0</v>
      </c>
      <c r="AE137" s="560">
        <v>1</v>
      </c>
      <c r="AF137" s="560">
        <v>1.75</v>
      </c>
      <c r="AH137" s="560">
        <v>12.9</v>
      </c>
      <c r="AI137" s="560" t="b">
        <v>0</v>
      </c>
      <c r="AJ137" s="560">
        <v>0</v>
      </c>
      <c r="AK137" s="560">
        <v>11.5</v>
      </c>
      <c r="AO137" s="560">
        <v>0.48</v>
      </c>
      <c r="AP137" s="560">
        <v>0.13</v>
      </c>
      <c r="AQ137" s="560">
        <v>0.06</v>
      </c>
      <c r="AR137" s="560">
        <v>0.39</v>
      </c>
      <c r="AS137" s="560">
        <v>1.08</v>
      </c>
      <c r="AT137" s="560">
        <v>0.26</v>
      </c>
      <c r="AU137" s="560">
        <v>0.24</v>
      </c>
      <c r="AV137" s="560">
        <v>0.39</v>
      </c>
      <c r="AW137" s="560">
        <v>26.15</v>
      </c>
      <c r="AX137" s="560">
        <v>0.67</v>
      </c>
      <c r="AY137" s="1055"/>
      <c r="AZ137" s="560">
        <v>2.36</v>
      </c>
      <c r="BA137" s="560">
        <v>25.48</v>
      </c>
      <c r="BD137" s="560">
        <v>0</v>
      </c>
      <c r="BE137" s="560">
        <v>0</v>
      </c>
      <c r="BF137" s="560">
        <v>0</v>
      </c>
      <c r="BG137" s="560">
        <v>0</v>
      </c>
      <c r="BH137" s="560">
        <v>0</v>
      </c>
      <c r="BI137" s="560">
        <v>0</v>
      </c>
      <c r="BJ137" s="560">
        <v>0</v>
      </c>
      <c r="BK137" s="560">
        <v>0</v>
      </c>
      <c r="BL137" s="560">
        <v>0</v>
      </c>
      <c r="BM137" s="560">
        <v>0</v>
      </c>
    </row>
    <row r="138" spans="1:65" s="560" customFormat="1" ht="15" customHeight="1">
      <c r="A138" s="560" t="s">
        <v>1119</v>
      </c>
      <c r="B138" s="560" t="s">
        <v>970</v>
      </c>
      <c r="C138" s="560">
        <v>18740434</v>
      </c>
      <c r="D138" s="560" t="s">
        <v>2170</v>
      </c>
      <c r="E138" s="560" t="s">
        <v>20</v>
      </c>
      <c r="F138" s="560" t="s">
        <v>2194</v>
      </c>
      <c r="G138" s="560" t="s">
        <v>27</v>
      </c>
      <c r="H138" s="560" t="s">
        <v>27</v>
      </c>
      <c r="I138" s="560" t="s">
        <v>1802</v>
      </c>
      <c r="J138" s="560" t="s">
        <v>991</v>
      </c>
      <c r="K138" s="560">
        <v>44431</v>
      </c>
      <c r="L138" s="560" t="s">
        <v>2179</v>
      </c>
      <c r="N138" s="560" t="s">
        <v>914</v>
      </c>
      <c r="O138" s="560" t="s">
        <v>128</v>
      </c>
      <c r="P138" s="560" t="s">
        <v>63</v>
      </c>
      <c r="Q138" s="560" t="s">
        <v>128</v>
      </c>
      <c r="R138" s="560">
        <v>23.8</v>
      </c>
      <c r="S138" s="560">
        <v>0</v>
      </c>
      <c r="T138" s="560">
        <v>0</v>
      </c>
      <c r="U138" s="560">
        <v>0</v>
      </c>
      <c r="V138" s="560">
        <v>0</v>
      </c>
      <c r="W138" s="560">
        <v>0</v>
      </c>
      <c r="X138" s="1317">
        <v>0</v>
      </c>
      <c r="Y138" s="560">
        <v>0</v>
      </c>
      <c r="Z138" s="560">
        <v>15</v>
      </c>
      <c r="AA138" s="560">
        <v>11.9</v>
      </c>
      <c r="AB138" s="560">
        <v>0</v>
      </c>
      <c r="AC138" s="560">
        <v>0</v>
      </c>
      <c r="AD138" s="560">
        <v>0</v>
      </c>
      <c r="AE138" s="560">
        <v>0</v>
      </c>
      <c r="AF138" s="560">
        <v>0</v>
      </c>
      <c r="AH138" s="560">
        <v>11.9</v>
      </c>
      <c r="AI138" s="560" t="b">
        <v>0</v>
      </c>
      <c r="AJ138" s="560">
        <v>0</v>
      </c>
      <c r="AK138" s="560">
        <v>11.5</v>
      </c>
      <c r="AO138" s="560">
        <v>0.44</v>
      </c>
      <c r="AP138" s="560">
        <v>0.12</v>
      </c>
      <c r="AQ138" s="560">
        <v>0.05</v>
      </c>
      <c r="AR138" s="560">
        <v>0.36</v>
      </c>
      <c r="AS138" s="560">
        <v>0.99</v>
      </c>
      <c r="AT138" s="560">
        <v>0.24</v>
      </c>
      <c r="AU138" s="560">
        <v>0.2</v>
      </c>
      <c r="AV138" s="560">
        <v>0.36</v>
      </c>
      <c r="AW138" s="560">
        <v>23.4</v>
      </c>
      <c r="AX138" s="560">
        <v>0.61</v>
      </c>
      <c r="AY138" s="1055"/>
      <c r="AZ138" s="560">
        <v>2.15</v>
      </c>
      <c r="BA138" s="560">
        <v>22.79</v>
      </c>
      <c r="BD138" s="560">
        <v>0</v>
      </c>
      <c r="BE138" s="560">
        <v>0</v>
      </c>
      <c r="BF138" s="560">
        <v>0</v>
      </c>
      <c r="BG138" s="560">
        <v>0</v>
      </c>
      <c r="BH138" s="560">
        <v>0</v>
      </c>
      <c r="BI138" s="560">
        <v>0</v>
      </c>
      <c r="BJ138" s="560">
        <v>0</v>
      </c>
      <c r="BK138" s="560">
        <v>0</v>
      </c>
      <c r="BL138" s="560">
        <v>0</v>
      </c>
      <c r="BM138" s="560">
        <v>0</v>
      </c>
    </row>
    <row r="139" spans="1:65" s="560" customFormat="1" ht="15" customHeight="1">
      <c r="A139" s="560" t="s">
        <v>1119</v>
      </c>
      <c r="B139" s="560" t="s">
        <v>970</v>
      </c>
      <c r="C139" s="560">
        <v>19288211</v>
      </c>
      <c r="D139" s="560" t="s">
        <v>2156</v>
      </c>
      <c r="E139" s="560" t="s">
        <v>34</v>
      </c>
      <c r="F139" s="560" t="s">
        <v>2196</v>
      </c>
      <c r="G139" s="560" t="s">
        <v>59</v>
      </c>
      <c r="H139" s="560" t="s">
        <v>59</v>
      </c>
      <c r="I139" s="560" t="s">
        <v>2138</v>
      </c>
      <c r="J139" s="560" t="s">
        <v>991</v>
      </c>
      <c r="K139" s="560">
        <v>44473</v>
      </c>
      <c r="L139" s="560" t="s">
        <v>2180</v>
      </c>
      <c r="N139" s="560" t="s">
        <v>914</v>
      </c>
      <c r="O139" s="560" t="s">
        <v>1714</v>
      </c>
      <c r="P139" s="560" t="s">
        <v>2197</v>
      </c>
      <c r="Q139" s="560" t="s">
        <v>25</v>
      </c>
      <c r="R139" s="560">
        <v>25.9</v>
      </c>
      <c r="S139" s="560">
        <v>0</v>
      </c>
      <c r="T139" s="560">
        <v>0</v>
      </c>
      <c r="U139" s="560">
        <v>0</v>
      </c>
      <c r="V139" s="560">
        <v>0</v>
      </c>
      <c r="W139" s="560">
        <v>0.3</v>
      </c>
      <c r="X139" s="1317">
        <v>1</v>
      </c>
      <c r="Y139" s="560">
        <v>1</v>
      </c>
      <c r="Z139" s="560">
        <v>15</v>
      </c>
      <c r="AA139" s="560">
        <v>12.95</v>
      </c>
      <c r="AB139" s="560">
        <v>3.89</v>
      </c>
      <c r="AC139" s="560">
        <v>0</v>
      </c>
      <c r="AD139" s="560">
        <v>0</v>
      </c>
      <c r="AE139" s="560">
        <v>1</v>
      </c>
      <c r="AF139" s="560">
        <v>1.75</v>
      </c>
      <c r="AH139" s="560">
        <v>17.84</v>
      </c>
      <c r="AI139" s="560" t="b">
        <v>0</v>
      </c>
      <c r="AJ139" s="560">
        <v>0</v>
      </c>
      <c r="AK139" s="560">
        <v>13.472000000000001</v>
      </c>
      <c r="AO139" s="560">
        <v>0.66</v>
      </c>
      <c r="AP139" s="560">
        <v>0.18</v>
      </c>
      <c r="AQ139" s="560">
        <v>0.08</v>
      </c>
      <c r="AR139" s="560">
        <v>0.54</v>
      </c>
      <c r="AS139" s="560">
        <v>1.49</v>
      </c>
      <c r="AT139" s="560">
        <v>0.36</v>
      </c>
      <c r="AU139" s="560">
        <v>0.32</v>
      </c>
      <c r="AV139" s="560">
        <v>0.54</v>
      </c>
      <c r="AW139" s="560">
        <v>33.06</v>
      </c>
      <c r="AX139" s="560">
        <v>0.92</v>
      </c>
      <c r="AY139" s="1055"/>
      <c r="AZ139" s="560">
        <v>3.25</v>
      </c>
      <c r="BA139" s="560">
        <v>32.14</v>
      </c>
      <c r="BD139" s="560">
        <v>0</v>
      </c>
      <c r="BE139" s="560">
        <v>0</v>
      </c>
      <c r="BF139" s="560">
        <v>0</v>
      </c>
      <c r="BG139" s="560">
        <v>0</v>
      </c>
      <c r="BH139" s="560">
        <v>0</v>
      </c>
      <c r="BI139" s="560">
        <v>0</v>
      </c>
      <c r="BJ139" s="560">
        <v>0</v>
      </c>
      <c r="BK139" s="560">
        <v>0</v>
      </c>
      <c r="BL139" s="560">
        <v>0</v>
      </c>
      <c r="BM139" s="560">
        <v>0</v>
      </c>
    </row>
    <row r="140" spans="1:65" s="560" customFormat="1" ht="15" customHeight="1">
      <c r="A140" s="560" t="s">
        <v>1119</v>
      </c>
      <c r="B140" s="560" t="s">
        <v>970</v>
      </c>
      <c r="C140" s="560">
        <v>21118251</v>
      </c>
      <c r="D140" s="560" t="s">
        <v>2159</v>
      </c>
      <c r="E140" s="560" t="s">
        <v>34</v>
      </c>
      <c r="F140" s="560" t="s">
        <v>208</v>
      </c>
      <c r="G140" s="560" t="s">
        <v>27</v>
      </c>
      <c r="H140" s="560" t="s">
        <v>27</v>
      </c>
      <c r="I140" s="560" t="s">
        <v>1824</v>
      </c>
      <c r="J140" s="560" t="s">
        <v>991</v>
      </c>
      <c r="K140" s="560">
        <v>44480</v>
      </c>
      <c r="L140" s="560" t="s">
        <v>2172</v>
      </c>
      <c r="N140" s="560" t="s">
        <v>914</v>
      </c>
      <c r="O140" s="560" t="s">
        <v>128</v>
      </c>
      <c r="P140" s="560" t="s">
        <v>2328</v>
      </c>
      <c r="Q140" s="560" t="s">
        <v>128</v>
      </c>
      <c r="R140" s="560">
        <v>23.8</v>
      </c>
      <c r="S140" s="560">
        <v>0</v>
      </c>
      <c r="T140" s="560">
        <v>0</v>
      </c>
      <c r="U140" s="560">
        <v>0</v>
      </c>
      <c r="V140" s="560">
        <v>0</v>
      </c>
      <c r="W140" s="560">
        <v>0.3</v>
      </c>
      <c r="X140" s="1317">
        <v>1</v>
      </c>
      <c r="Y140" s="560">
        <v>1</v>
      </c>
      <c r="Z140" s="560">
        <v>15</v>
      </c>
      <c r="AA140" s="560">
        <v>11.9</v>
      </c>
      <c r="AB140" s="560">
        <v>3.57</v>
      </c>
      <c r="AC140" s="560">
        <v>0</v>
      </c>
      <c r="AD140" s="560">
        <v>0</v>
      </c>
      <c r="AE140" s="560">
        <v>1</v>
      </c>
      <c r="AF140" s="560">
        <v>1.75</v>
      </c>
      <c r="AH140" s="560">
        <v>16.47</v>
      </c>
      <c r="AI140" s="560" t="b">
        <v>0</v>
      </c>
      <c r="AJ140" s="560">
        <v>0</v>
      </c>
      <c r="AK140" s="560">
        <v>12.376000000000003</v>
      </c>
      <c r="AO140" s="560">
        <v>0.61</v>
      </c>
      <c r="AP140" s="560">
        <v>0.16</v>
      </c>
      <c r="AQ140" s="560">
        <v>0.08</v>
      </c>
      <c r="AR140" s="560">
        <v>0.49</v>
      </c>
      <c r="AS140" s="560">
        <v>1.37</v>
      </c>
      <c r="AT140" s="560">
        <v>0.33</v>
      </c>
      <c r="AU140" s="560">
        <v>0.32</v>
      </c>
      <c r="AV140" s="560">
        <v>0.49</v>
      </c>
      <c r="AW140" s="560">
        <v>30.6</v>
      </c>
      <c r="AX140" s="560">
        <v>0.85</v>
      </c>
      <c r="AY140" s="1055"/>
      <c r="AZ140" s="560">
        <v>3</v>
      </c>
      <c r="BA140" s="560">
        <v>29.75</v>
      </c>
      <c r="BD140" s="560">
        <v>0</v>
      </c>
      <c r="BE140" s="560">
        <v>0</v>
      </c>
      <c r="BF140" s="560">
        <v>0</v>
      </c>
      <c r="BG140" s="560">
        <v>0</v>
      </c>
      <c r="BH140" s="560">
        <v>0</v>
      </c>
      <c r="BI140" s="560">
        <v>0</v>
      </c>
      <c r="BJ140" s="560">
        <v>0</v>
      </c>
      <c r="BK140" s="560">
        <v>0</v>
      </c>
      <c r="BL140" s="560">
        <v>0</v>
      </c>
      <c r="BM140" s="560">
        <v>0</v>
      </c>
    </row>
    <row r="141" spans="1:65" s="560" customFormat="1" ht="15" customHeight="1">
      <c r="A141" s="560" t="s">
        <v>1119</v>
      </c>
      <c r="B141" s="560" t="s">
        <v>970</v>
      </c>
      <c r="C141" s="560">
        <v>23107556</v>
      </c>
      <c r="D141" s="560" t="s">
        <v>2161</v>
      </c>
      <c r="E141" s="560" t="s">
        <v>34</v>
      </c>
      <c r="F141" s="560" t="s">
        <v>2199</v>
      </c>
      <c r="G141" s="560" t="s">
        <v>27</v>
      </c>
      <c r="H141" s="560" t="s">
        <v>27</v>
      </c>
      <c r="I141" s="560" t="s">
        <v>2138</v>
      </c>
      <c r="J141" s="560" t="s">
        <v>991</v>
      </c>
      <c r="K141" s="560">
        <v>44487</v>
      </c>
      <c r="L141" s="560" t="s">
        <v>2183</v>
      </c>
      <c r="N141" s="560" t="s">
        <v>914</v>
      </c>
      <c r="O141" s="560" t="s">
        <v>1714</v>
      </c>
      <c r="P141" s="560" t="s">
        <v>63</v>
      </c>
      <c r="Q141" s="560" t="s">
        <v>25</v>
      </c>
      <c r="R141" s="560">
        <v>23.8</v>
      </c>
      <c r="S141" s="560">
        <v>0</v>
      </c>
      <c r="T141" s="560">
        <v>0</v>
      </c>
      <c r="U141" s="560">
        <v>0</v>
      </c>
      <c r="V141" s="560">
        <v>0</v>
      </c>
      <c r="W141" s="560">
        <v>0</v>
      </c>
      <c r="X141" s="1317">
        <v>1</v>
      </c>
      <c r="Y141" s="560">
        <v>1</v>
      </c>
      <c r="Z141" s="560">
        <v>15</v>
      </c>
      <c r="AA141" s="560">
        <v>11.9</v>
      </c>
      <c r="AB141" s="560">
        <v>0</v>
      </c>
      <c r="AC141" s="560">
        <v>0</v>
      </c>
      <c r="AD141" s="560">
        <v>0</v>
      </c>
      <c r="AE141" s="560">
        <v>1</v>
      </c>
      <c r="AF141" s="560">
        <v>1.75</v>
      </c>
      <c r="AH141" s="560">
        <v>12.9</v>
      </c>
      <c r="AI141" s="560" t="b">
        <v>0</v>
      </c>
      <c r="AJ141" s="560">
        <v>0</v>
      </c>
      <c r="AK141" s="560">
        <v>11.5</v>
      </c>
      <c r="AO141" s="560">
        <v>0.48</v>
      </c>
      <c r="AP141" s="560">
        <v>0.13</v>
      </c>
      <c r="AQ141" s="560">
        <v>0.06</v>
      </c>
      <c r="AR141" s="560">
        <v>0.39</v>
      </c>
      <c r="AS141" s="560">
        <v>1.08</v>
      </c>
      <c r="AT141" s="560">
        <v>0.26</v>
      </c>
      <c r="AU141" s="560">
        <v>0.24</v>
      </c>
      <c r="AV141" s="560">
        <v>0.39</v>
      </c>
      <c r="AW141" s="560">
        <v>26.15</v>
      </c>
      <c r="AX141" s="560">
        <v>0.67</v>
      </c>
      <c r="AY141" s="1055"/>
      <c r="AZ141" s="560">
        <v>2.36</v>
      </c>
      <c r="BA141" s="560">
        <v>25.48</v>
      </c>
      <c r="BD141" s="560">
        <v>0</v>
      </c>
      <c r="BE141" s="560">
        <v>0</v>
      </c>
      <c r="BF141" s="560">
        <v>0</v>
      </c>
      <c r="BG141" s="560">
        <v>0</v>
      </c>
      <c r="BH141" s="560">
        <v>0</v>
      </c>
      <c r="BI141" s="560">
        <v>0</v>
      </c>
      <c r="BJ141" s="560">
        <v>0</v>
      </c>
      <c r="BK141" s="560">
        <v>0</v>
      </c>
      <c r="BL141" s="560">
        <v>0</v>
      </c>
      <c r="BM141" s="560">
        <v>0</v>
      </c>
    </row>
    <row r="142" spans="1:65" s="560" customFormat="1" ht="15" customHeight="1">
      <c r="A142" s="560" t="s">
        <v>1119</v>
      </c>
      <c r="B142" s="560" t="s">
        <v>970</v>
      </c>
      <c r="C142" s="560">
        <v>25613512</v>
      </c>
      <c r="D142" s="560" t="s">
        <v>2163</v>
      </c>
      <c r="E142" s="560" t="s">
        <v>20</v>
      </c>
      <c r="F142" s="560" t="s">
        <v>2200</v>
      </c>
      <c r="G142" s="560" t="s">
        <v>59</v>
      </c>
      <c r="H142" s="560" t="s">
        <v>59</v>
      </c>
      <c r="I142" s="560" t="s">
        <v>1771</v>
      </c>
      <c r="J142" s="560" t="s">
        <v>991</v>
      </c>
      <c r="K142" s="560">
        <v>44487</v>
      </c>
      <c r="L142" s="560" t="s">
        <v>2185</v>
      </c>
      <c r="N142" s="560" t="s">
        <v>914</v>
      </c>
      <c r="O142" s="560" t="s">
        <v>115</v>
      </c>
      <c r="P142" s="560" t="s">
        <v>63</v>
      </c>
      <c r="Q142" s="560" t="s">
        <v>115</v>
      </c>
      <c r="R142" s="560">
        <v>25.9</v>
      </c>
      <c r="S142" s="560">
        <v>0</v>
      </c>
      <c r="T142" s="560">
        <v>0</v>
      </c>
      <c r="U142" s="560">
        <v>0</v>
      </c>
      <c r="V142" s="560">
        <v>0</v>
      </c>
      <c r="W142" s="560">
        <v>0</v>
      </c>
      <c r="X142" s="1317">
        <v>0</v>
      </c>
      <c r="Y142" s="560">
        <v>0</v>
      </c>
      <c r="Z142" s="560">
        <v>15</v>
      </c>
      <c r="AA142" s="560">
        <v>12.95</v>
      </c>
      <c r="AB142" s="560">
        <v>0</v>
      </c>
      <c r="AC142" s="560">
        <v>0</v>
      </c>
      <c r="AD142" s="560">
        <v>0</v>
      </c>
      <c r="AE142" s="560">
        <v>0</v>
      </c>
      <c r="AF142" s="560">
        <v>0</v>
      </c>
      <c r="AH142" s="560">
        <v>12.95</v>
      </c>
      <c r="AI142" s="560" t="b">
        <v>0</v>
      </c>
      <c r="AJ142" s="560">
        <v>0</v>
      </c>
      <c r="AK142" s="560">
        <v>10.36</v>
      </c>
      <c r="AO142" s="560">
        <v>0.48</v>
      </c>
      <c r="AP142" s="560">
        <v>0.13</v>
      </c>
      <c r="AQ142" s="560">
        <v>0.06</v>
      </c>
      <c r="AR142" s="560">
        <v>0.39</v>
      </c>
      <c r="AS142" s="560">
        <v>1.08</v>
      </c>
      <c r="AT142" s="560">
        <v>0.26</v>
      </c>
      <c r="AU142" s="560">
        <v>0.24</v>
      </c>
      <c r="AV142" s="560">
        <v>0.39</v>
      </c>
      <c r="AW142" s="560">
        <v>23.31</v>
      </c>
      <c r="AX142" s="560">
        <v>0.67</v>
      </c>
      <c r="AY142" s="1055"/>
      <c r="AZ142" s="560">
        <v>2.36</v>
      </c>
      <c r="BA142" s="560">
        <v>22.64</v>
      </c>
      <c r="BD142" s="560">
        <v>0</v>
      </c>
      <c r="BE142" s="560">
        <v>0</v>
      </c>
      <c r="BF142" s="560">
        <v>0</v>
      </c>
      <c r="BG142" s="560">
        <v>0</v>
      </c>
      <c r="BH142" s="560">
        <v>0</v>
      </c>
      <c r="BI142" s="560">
        <v>0</v>
      </c>
      <c r="BJ142" s="560">
        <v>0</v>
      </c>
      <c r="BK142" s="560">
        <v>0</v>
      </c>
      <c r="BL142" s="560">
        <v>0</v>
      </c>
      <c r="BM142" s="560">
        <v>0</v>
      </c>
    </row>
    <row r="143" spans="1:65" s="560" customFormat="1" ht="15" customHeight="1">
      <c r="A143" s="560" t="s">
        <v>1119</v>
      </c>
      <c r="B143" s="560" t="s">
        <v>970</v>
      </c>
      <c r="C143" s="560">
        <v>28253847</v>
      </c>
      <c r="D143" s="560" t="s">
        <v>2202</v>
      </c>
      <c r="E143" s="560" t="s">
        <v>20</v>
      </c>
      <c r="F143" s="560" t="s">
        <v>2027</v>
      </c>
      <c r="G143" s="560" t="s">
        <v>27</v>
      </c>
      <c r="H143" s="560" t="s">
        <v>27</v>
      </c>
      <c r="I143" s="560" t="s">
        <v>229</v>
      </c>
      <c r="J143" s="560" t="s">
        <v>991</v>
      </c>
      <c r="K143" s="560">
        <v>44487</v>
      </c>
      <c r="L143" s="560" t="s">
        <v>2186</v>
      </c>
      <c r="N143" s="560" t="s">
        <v>914</v>
      </c>
      <c r="O143" s="560" t="s">
        <v>184</v>
      </c>
      <c r="P143" s="560" t="s">
        <v>63</v>
      </c>
      <c r="Q143" s="560" t="s">
        <v>184</v>
      </c>
      <c r="R143" s="560">
        <v>23.8</v>
      </c>
      <c r="S143" s="560">
        <v>0</v>
      </c>
      <c r="T143" s="560">
        <v>0</v>
      </c>
      <c r="U143" s="560">
        <v>0</v>
      </c>
      <c r="V143" s="560">
        <v>0</v>
      </c>
      <c r="W143" s="560">
        <v>0</v>
      </c>
      <c r="X143" s="1317">
        <v>1</v>
      </c>
      <c r="Y143" s="560">
        <v>1</v>
      </c>
      <c r="Z143" s="560">
        <v>15</v>
      </c>
      <c r="AA143" s="560">
        <v>11.9</v>
      </c>
      <c r="AB143" s="560">
        <v>0</v>
      </c>
      <c r="AC143" s="560">
        <v>0</v>
      </c>
      <c r="AD143" s="560">
        <v>0</v>
      </c>
      <c r="AE143" s="560">
        <v>1</v>
      </c>
      <c r="AF143" s="560">
        <v>1.75</v>
      </c>
      <c r="AH143" s="560">
        <v>12.9</v>
      </c>
      <c r="AI143" s="560" t="b">
        <v>0</v>
      </c>
      <c r="AJ143" s="560">
        <v>0</v>
      </c>
      <c r="AK143" s="560">
        <v>11.5</v>
      </c>
      <c r="AO143" s="560">
        <v>0.48</v>
      </c>
      <c r="AP143" s="560">
        <v>0.13</v>
      </c>
      <c r="AQ143" s="560">
        <v>0.06</v>
      </c>
      <c r="AR143" s="560">
        <v>0.39</v>
      </c>
      <c r="AS143" s="560">
        <v>1.08</v>
      </c>
      <c r="AT143" s="560">
        <v>0.26</v>
      </c>
      <c r="AU143" s="560">
        <v>0.24</v>
      </c>
      <c r="AV143" s="560">
        <v>0.39</v>
      </c>
      <c r="AW143" s="560">
        <v>26.15</v>
      </c>
      <c r="AX143" s="560">
        <v>0.67</v>
      </c>
      <c r="AY143" s="1055"/>
      <c r="AZ143" s="560">
        <v>2.36</v>
      </c>
      <c r="BA143" s="560">
        <v>25.48</v>
      </c>
      <c r="BD143" s="560">
        <v>0</v>
      </c>
      <c r="BE143" s="560">
        <v>0</v>
      </c>
      <c r="BF143" s="560">
        <v>0</v>
      </c>
      <c r="BG143" s="560">
        <v>0</v>
      </c>
      <c r="BH143" s="560">
        <v>0</v>
      </c>
      <c r="BI143" s="560">
        <v>0</v>
      </c>
      <c r="BJ143" s="560">
        <v>0</v>
      </c>
      <c r="BK143" s="560">
        <v>0</v>
      </c>
      <c r="BL143" s="560">
        <v>0</v>
      </c>
      <c r="BM143" s="560">
        <v>0</v>
      </c>
    </row>
    <row r="144" spans="1:65" s="560" customFormat="1" ht="15" customHeight="1">
      <c r="A144" s="560" t="s">
        <v>1119</v>
      </c>
      <c r="B144" s="560" t="s">
        <v>970</v>
      </c>
      <c r="C144" s="560">
        <v>29747592</v>
      </c>
      <c r="D144" s="560" t="s">
        <v>2165</v>
      </c>
      <c r="E144" s="560" t="s">
        <v>20</v>
      </c>
      <c r="F144" s="560" t="s">
        <v>2201</v>
      </c>
      <c r="G144" s="560" t="s">
        <v>59</v>
      </c>
      <c r="H144" s="560" t="s">
        <v>59</v>
      </c>
      <c r="I144" s="560" t="s">
        <v>1703</v>
      </c>
      <c r="J144" s="560" t="s">
        <v>991</v>
      </c>
      <c r="K144" s="560">
        <v>44487</v>
      </c>
      <c r="L144" s="560" t="s">
        <v>2187</v>
      </c>
      <c r="N144" s="560" t="s">
        <v>914</v>
      </c>
      <c r="O144" s="560" t="s">
        <v>29</v>
      </c>
      <c r="P144" s="560" t="s">
        <v>63</v>
      </c>
      <c r="Q144" s="560" t="s">
        <v>29</v>
      </c>
      <c r="R144" s="560">
        <v>25.9</v>
      </c>
      <c r="S144" s="560">
        <v>0</v>
      </c>
      <c r="T144" s="560">
        <v>0</v>
      </c>
      <c r="U144" s="560">
        <v>0</v>
      </c>
      <c r="V144" s="560">
        <v>0</v>
      </c>
      <c r="W144" s="560">
        <v>0</v>
      </c>
      <c r="X144" s="1317">
        <v>0</v>
      </c>
      <c r="Y144" s="560">
        <v>0</v>
      </c>
      <c r="Z144" s="560">
        <v>15</v>
      </c>
      <c r="AA144" s="560">
        <v>12.95</v>
      </c>
      <c r="AB144" s="560">
        <v>0</v>
      </c>
      <c r="AC144" s="560">
        <v>0</v>
      </c>
      <c r="AD144" s="560">
        <v>0</v>
      </c>
      <c r="AE144" s="560">
        <v>0</v>
      </c>
      <c r="AF144" s="560">
        <v>0</v>
      </c>
      <c r="AH144" s="560">
        <v>12.95</v>
      </c>
      <c r="AI144" s="560" t="b">
        <v>0</v>
      </c>
      <c r="AJ144" s="560">
        <v>0</v>
      </c>
      <c r="AK144" s="560">
        <v>10.36</v>
      </c>
      <c r="AO144" s="560">
        <v>0.48</v>
      </c>
      <c r="AP144" s="560">
        <v>0.13</v>
      </c>
      <c r="AQ144" s="560">
        <v>0.06</v>
      </c>
      <c r="AR144" s="560">
        <v>0.39</v>
      </c>
      <c r="AS144" s="560">
        <v>1.08</v>
      </c>
      <c r="AT144" s="560">
        <v>0.26</v>
      </c>
      <c r="AU144" s="560">
        <v>0.24</v>
      </c>
      <c r="AV144" s="560">
        <v>0.39</v>
      </c>
      <c r="AW144" s="560">
        <v>23.31</v>
      </c>
      <c r="AX144" s="560">
        <v>0.67</v>
      </c>
      <c r="AY144" s="1055"/>
      <c r="AZ144" s="560">
        <v>2.36</v>
      </c>
      <c r="BA144" s="560">
        <v>22.64</v>
      </c>
      <c r="BD144" s="560">
        <v>0</v>
      </c>
      <c r="BE144" s="560">
        <v>0</v>
      </c>
      <c r="BF144" s="560">
        <v>0</v>
      </c>
      <c r="BG144" s="560">
        <v>0</v>
      </c>
      <c r="BH144" s="560">
        <v>0</v>
      </c>
      <c r="BI144" s="560">
        <v>0</v>
      </c>
      <c r="BJ144" s="560">
        <v>0</v>
      </c>
      <c r="BK144" s="560">
        <v>0</v>
      </c>
      <c r="BL144" s="560">
        <v>0</v>
      </c>
      <c r="BM144" s="560">
        <v>0</v>
      </c>
    </row>
    <row r="145" spans="1:65" s="560" customFormat="1" ht="15" customHeight="1">
      <c r="A145" s="560" t="s">
        <v>1119</v>
      </c>
      <c r="B145" s="560" t="s">
        <v>970</v>
      </c>
      <c r="C145" s="560">
        <v>30034933</v>
      </c>
      <c r="D145" s="560" t="s">
        <v>2166</v>
      </c>
      <c r="E145" s="560" t="s">
        <v>34</v>
      </c>
      <c r="F145" s="560" t="s">
        <v>1804</v>
      </c>
      <c r="G145" s="560" t="s">
        <v>146</v>
      </c>
      <c r="H145" s="560" t="s">
        <v>146</v>
      </c>
      <c r="I145" s="560" t="s">
        <v>179</v>
      </c>
      <c r="J145" s="560" t="s">
        <v>991</v>
      </c>
      <c r="K145" s="560">
        <v>44476</v>
      </c>
      <c r="L145" s="560" t="s">
        <v>2188</v>
      </c>
      <c r="N145" s="560" t="s">
        <v>914</v>
      </c>
      <c r="O145" s="560" t="s">
        <v>25</v>
      </c>
      <c r="P145" s="560" t="s">
        <v>63</v>
      </c>
      <c r="Q145" s="560" t="s">
        <v>25</v>
      </c>
      <c r="R145" s="560">
        <v>21.28</v>
      </c>
      <c r="S145" s="560">
        <v>0</v>
      </c>
      <c r="T145" s="560">
        <v>0</v>
      </c>
      <c r="U145" s="560">
        <v>0</v>
      </c>
      <c r="V145" s="560">
        <v>0</v>
      </c>
      <c r="W145" s="560">
        <v>0</v>
      </c>
      <c r="X145" s="1317">
        <v>0</v>
      </c>
      <c r="Y145" s="560">
        <v>0</v>
      </c>
      <c r="Z145" s="560">
        <v>15</v>
      </c>
      <c r="AA145" s="560">
        <v>10.64</v>
      </c>
      <c r="AB145" s="560">
        <v>0</v>
      </c>
      <c r="AC145" s="560">
        <v>0</v>
      </c>
      <c r="AD145" s="560">
        <v>0</v>
      </c>
      <c r="AE145" s="560">
        <v>0</v>
      </c>
      <c r="AF145" s="560">
        <v>0</v>
      </c>
      <c r="AH145" s="560">
        <v>10.64</v>
      </c>
      <c r="AI145" s="560" t="b">
        <v>0</v>
      </c>
      <c r="AJ145" s="560">
        <v>0</v>
      </c>
      <c r="AK145" s="560">
        <v>11.5</v>
      </c>
      <c r="AO145" s="560">
        <v>0.39</v>
      </c>
      <c r="AP145" s="560">
        <v>0.11</v>
      </c>
      <c r="AQ145" s="560">
        <v>0.05</v>
      </c>
      <c r="AR145" s="560">
        <v>0.32</v>
      </c>
      <c r="AS145" s="560">
        <v>0.88</v>
      </c>
      <c r="AT145" s="560">
        <v>0.21</v>
      </c>
      <c r="AU145" s="560">
        <v>0.2</v>
      </c>
      <c r="AV145" s="560">
        <v>0.32</v>
      </c>
      <c r="AW145" s="560">
        <v>22.14</v>
      </c>
      <c r="AX145" s="560">
        <v>0.55000000000000004</v>
      </c>
      <c r="AY145" s="1055"/>
      <c r="AZ145" s="560">
        <v>1.93</v>
      </c>
      <c r="BA145" s="560">
        <v>21.59</v>
      </c>
      <c r="BD145" s="560">
        <v>0</v>
      </c>
      <c r="BE145" s="560">
        <v>0</v>
      </c>
      <c r="BF145" s="560">
        <v>0</v>
      </c>
      <c r="BG145" s="560">
        <v>0</v>
      </c>
      <c r="BH145" s="560">
        <v>0</v>
      </c>
      <c r="BI145" s="560">
        <v>0</v>
      </c>
      <c r="BJ145" s="560">
        <v>0</v>
      </c>
      <c r="BK145" s="560">
        <v>0</v>
      </c>
      <c r="BL145" s="560">
        <v>0</v>
      </c>
      <c r="BM145" s="560">
        <v>0</v>
      </c>
    </row>
    <row r="146" spans="1:65" s="560" customFormat="1" ht="15" customHeight="1">
      <c r="A146" s="560" t="s">
        <v>1119</v>
      </c>
      <c r="B146" s="560" t="s">
        <v>970</v>
      </c>
      <c r="C146" s="560">
        <v>30135188</v>
      </c>
      <c r="D146" s="560" t="s">
        <v>2168</v>
      </c>
      <c r="E146" s="560" t="s">
        <v>34</v>
      </c>
      <c r="F146" s="560" t="s">
        <v>1681</v>
      </c>
      <c r="G146" s="560" t="s">
        <v>27</v>
      </c>
      <c r="H146" s="560" t="s">
        <v>27</v>
      </c>
      <c r="I146" s="560" t="s">
        <v>1766</v>
      </c>
      <c r="J146" s="560" t="s">
        <v>991</v>
      </c>
      <c r="K146" s="560">
        <v>44470</v>
      </c>
      <c r="L146" s="560" t="s">
        <v>2189</v>
      </c>
      <c r="N146" s="560" t="s">
        <v>914</v>
      </c>
      <c r="O146" s="560" t="s">
        <v>62</v>
      </c>
      <c r="P146" s="560" t="s">
        <v>63</v>
      </c>
      <c r="Q146" s="560" t="s">
        <v>62</v>
      </c>
      <c r="R146" s="560">
        <v>23.8</v>
      </c>
      <c r="S146" s="560">
        <v>0</v>
      </c>
      <c r="T146" s="560">
        <v>0</v>
      </c>
      <c r="U146" s="560">
        <v>0</v>
      </c>
      <c r="V146" s="560">
        <v>0</v>
      </c>
      <c r="W146" s="560">
        <v>0</v>
      </c>
      <c r="X146" s="1317">
        <v>0</v>
      </c>
      <c r="Y146" s="560">
        <v>0</v>
      </c>
      <c r="Z146" s="560">
        <v>15</v>
      </c>
      <c r="AA146" s="560">
        <v>11.9</v>
      </c>
      <c r="AB146" s="560">
        <v>0</v>
      </c>
      <c r="AC146" s="560">
        <v>0</v>
      </c>
      <c r="AD146" s="560">
        <v>0</v>
      </c>
      <c r="AE146" s="560">
        <v>0</v>
      </c>
      <c r="AF146" s="560">
        <v>0</v>
      </c>
      <c r="AH146" s="560">
        <v>11.9</v>
      </c>
      <c r="AI146" s="560" t="b">
        <v>0</v>
      </c>
      <c r="AJ146" s="560">
        <v>0</v>
      </c>
      <c r="AK146" s="560">
        <v>11.5</v>
      </c>
      <c r="AO146" s="560">
        <v>0.44</v>
      </c>
      <c r="AP146" s="560">
        <v>0.12</v>
      </c>
      <c r="AQ146" s="560">
        <v>0.05</v>
      </c>
      <c r="AR146" s="560">
        <v>0.36</v>
      </c>
      <c r="AS146" s="560">
        <v>0.99</v>
      </c>
      <c r="AT146" s="560">
        <v>0.24</v>
      </c>
      <c r="AU146" s="560">
        <v>0.2</v>
      </c>
      <c r="AV146" s="560">
        <v>0.36</v>
      </c>
      <c r="AW146" s="560">
        <v>23.4</v>
      </c>
      <c r="AX146" s="560">
        <v>0.61</v>
      </c>
      <c r="AY146" s="1055"/>
      <c r="AZ146" s="560">
        <v>2.15</v>
      </c>
      <c r="BA146" s="560">
        <v>22.79</v>
      </c>
      <c r="BD146" s="560">
        <v>0</v>
      </c>
      <c r="BE146" s="560">
        <v>0</v>
      </c>
      <c r="BF146" s="560">
        <v>0</v>
      </c>
      <c r="BG146" s="560">
        <v>0</v>
      </c>
      <c r="BH146" s="560">
        <v>0</v>
      </c>
      <c r="BI146" s="560">
        <v>0</v>
      </c>
      <c r="BJ146" s="560">
        <v>0</v>
      </c>
      <c r="BK146" s="560">
        <v>0</v>
      </c>
      <c r="BL146" s="560">
        <v>0</v>
      </c>
      <c r="BM146" s="560">
        <v>0</v>
      </c>
    </row>
    <row r="147" spans="1:65" s="560" customFormat="1" ht="15" customHeight="1">
      <c r="A147" s="560" t="s">
        <v>1119</v>
      </c>
      <c r="B147" s="560" t="s">
        <v>970</v>
      </c>
      <c r="C147" s="560">
        <v>8105111</v>
      </c>
      <c r="D147" s="560" t="s">
        <v>1675</v>
      </c>
      <c r="E147" s="560" t="s">
        <v>20</v>
      </c>
      <c r="F147" s="560" t="s">
        <v>2211</v>
      </c>
      <c r="G147" s="560" t="s">
        <v>27</v>
      </c>
      <c r="H147" s="560" t="s">
        <v>27</v>
      </c>
      <c r="I147" s="560" t="s">
        <v>2292</v>
      </c>
      <c r="J147" s="560" t="s">
        <v>991</v>
      </c>
      <c r="K147" s="560">
        <v>44355</v>
      </c>
      <c r="L147" s="560" t="s">
        <v>1676</v>
      </c>
      <c r="N147" s="560" t="s">
        <v>914</v>
      </c>
      <c r="O147" s="560" t="s">
        <v>1714</v>
      </c>
      <c r="P147" s="560" t="s">
        <v>63</v>
      </c>
      <c r="Q147" s="560" t="s">
        <v>25</v>
      </c>
      <c r="R147" s="560">
        <v>23.8</v>
      </c>
      <c r="S147" s="560">
        <v>0</v>
      </c>
      <c r="T147" s="560">
        <v>0</v>
      </c>
      <c r="U147" s="560">
        <v>0</v>
      </c>
      <c r="V147" s="560">
        <v>0</v>
      </c>
      <c r="W147" s="560">
        <v>0</v>
      </c>
      <c r="X147" s="1317">
        <v>0</v>
      </c>
      <c r="Y147" s="560">
        <v>0</v>
      </c>
      <c r="Z147" s="560">
        <v>15</v>
      </c>
      <c r="AA147" s="560">
        <v>11.9</v>
      </c>
      <c r="AB147" s="560">
        <v>0</v>
      </c>
      <c r="AC147" s="560">
        <v>0</v>
      </c>
      <c r="AD147" s="560">
        <v>0</v>
      </c>
      <c r="AE147" s="560">
        <v>0</v>
      </c>
      <c r="AF147" s="560">
        <v>0</v>
      </c>
      <c r="AH147" s="560">
        <v>11.9</v>
      </c>
      <c r="AI147" s="560" t="b">
        <v>0</v>
      </c>
      <c r="AJ147" s="560">
        <v>0</v>
      </c>
      <c r="AK147" s="560">
        <v>11.5</v>
      </c>
      <c r="AO147" s="560">
        <v>0.44</v>
      </c>
      <c r="AP147" s="560">
        <v>0.12</v>
      </c>
      <c r="AQ147" s="560">
        <v>0.05</v>
      </c>
      <c r="AR147" s="560">
        <v>0.36</v>
      </c>
      <c r="AS147" s="560">
        <v>0.99</v>
      </c>
      <c r="AT147" s="560">
        <v>0.24</v>
      </c>
      <c r="AU147" s="560">
        <v>0.2</v>
      </c>
      <c r="AV147" s="560">
        <v>0.36</v>
      </c>
      <c r="AW147" s="560">
        <v>23.4</v>
      </c>
      <c r="AX147" s="560">
        <v>0.61</v>
      </c>
      <c r="AY147" s="1055"/>
      <c r="AZ147" s="560">
        <v>2.15</v>
      </c>
      <c r="BA147" s="560">
        <v>22.79</v>
      </c>
      <c r="BD147" s="560">
        <v>0</v>
      </c>
      <c r="BE147" s="560">
        <v>0</v>
      </c>
      <c r="BF147" s="560">
        <v>0</v>
      </c>
      <c r="BG147" s="560">
        <v>0</v>
      </c>
      <c r="BH147" s="560">
        <v>0</v>
      </c>
      <c r="BI147" s="560">
        <v>0</v>
      </c>
      <c r="BJ147" s="560">
        <v>0</v>
      </c>
      <c r="BK147" s="560">
        <v>0</v>
      </c>
      <c r="BL147" s="560">
        <v>0</v>
      </c>
      <c r="BM147" s="560">
        <v>0</v>
      </c>
    </row>
    <row r="148" spans="1:65" s="560" customFormat="1" ht="15" customHeight="1">
      <c r="A148" s="560" t="s">
        <v>1119</v>
      </c>
      <c r="B148" s="560" t="s">
        <v>970</v>
      </c>
      <c r="C148" s="560">
        <v>19796667</v>
      </c>
      <c r="D148" s="560" t="s">
        <v>2223</v>
      </c>
      <c r="E148" s="560" t="s">
        <v>20</v>
      </c>
      <c r="F148" s="560" t="s">
        <v>2227</v>
      </c>
      <c r="G148" s="560" t="s">
        <v>27</v>
      </c>
      <c r="H148" s="560" t="s">
        <v>27</v>
      </c>
      <c r="I148" s="560" t="s">
        <v>1705</v>
      </c>
      <c r="J148" s="560" t="s">
        <v>991</v>
      </c>
      <c r="K148" s="560">
        <v>44484</v>
      </c>
      <c r="L148" s="560" t="s">
        <v>2231</v>
      </c>
      <c r="N148" s="560" t="s">
        <v>914</v>
      </c>
      <c r="O148" s="560" t="s">
        <v>46</v>
      </c>
      <c r="P148" s="560" t="s">
        <v>63</v>
      </c>
      <c r="Q148" s="560" t="s">
        <v>46</v>
      </c>
      <c r="R148" s="560">
        <v>23.8</v>
      </c>
      <c r="S148" s="560">
        <v>0</v>
      </c>
      <c r="T148" s="560">
        <v>0</v>
      </c>
      <c r="U148" s="560">
        <v>0</v>
      </c>
      <c r="V148" s="560">
        <v>0</v>
      </c>
      <c r="W148" s="560">
        <v>0</v>
      </c>
      <c r="X148" s="1317">
        <v>0</v>
      </c>
      <c r="Y148" s="560">
        <v>0</v>
      </c>
      <c r="Z148" s="560">
        <v>15</v>
      </c>
      <c r="AA148" s="560">
        <v>11.9</v>
      </c>
      <c r="AB148" s="560">
        <v>0</v>
      </c>
      <c r="AC148" s="560">
        <v>0</v>
      </c>
      <c r="AD148" s="560">
        <v>0</v>
      </c>
      <c r="AE148" s="560">
        <v>0</v>
      </c>
      <c r="AF148" s="560">
        <v>0</v>
      </c>
      <c r="AH148" s="560">
        <v>11.9</v>
      </c>
      <c r="AI148" s="560" t="b">
        <v>0</v>
      </c>
      <c r="AJ148" s="560">
        <v>0</v>
      </c>
      <c r="AK148" s="560">
        <v>11.5</v>
      </c>
      <c r="AO148" s="560">
        <v>0.44</v>
      </c>
      <c r="AP148" s="560">
        <v>0.12</v>
      </c>
      <c r="AQ148" s="560">
        <v>0.05</v>
      </c>
      <c r="AR148" s="560">
        <v>0.36</v>
      </c>
      <c r="AS148" s="560">
        <v>0.99</v>
      </c>
      <c r="AT148" s="560">
        <v>0.24</v>
      </c>
      <c r="AU148" s="560">
        <v>0.2</v>
      </c>
      <c r="AV148" s="560">
        <v>0.36</v>
      </c>
      <c r="AW148" s="560">
        <v>23.4</v>
      </c>
      <c r="AX148" s="560">
        <v>0.61</v>
      </c>
      <c r="AY148" s="1055"/>
      <c r="AZ148" s="560">
        <v>2.15</v>
      </c>
      <c r="BA148" s="560">
        <v>22.79</v>
      </c>
      <c r="BD148" s="560">
        <v>0</v>
      </c>
      <c r="BE148" s="560">
        <v>0</v>
      </c>
      <c r="BF148" s="560">
        <v>0</v>
      </c>
      <c r="BG148" s="560">
        <v>0</v>
      </c>
      <c r="BH148" s="560">
        <v>0</v>
      </c>
      <c r="BI148" s="560">
        <v>0</v>
      </c>
      <c r="BJ148" s="560">
        <v>0</v>
      </c>
      <c r="BK148" s="560">
        <v>0</v>
      </c>
      <c r="BL148" s="560">
        <v>0</v>
      </c>
      <c r="BM148" s="560">
        <v>0</v>
      </c>
    </row>
    <row r="149" spans="1:65" s="560" customFormat="1" ht="15" customHeight="1">
      <c r="A149" s="560" t="s">
        <v>1119</v>
      </c>
      <c r="B149" s="560" t="s">
        <v>970</v>
      </c>
      <c r="C149" s="560">
        <v>15023341</v>
      </c>
      <c r="D149" s="560" t="s">
        <v>2320</v>
      </c>
      <c r="E149" s="560" t="s">
        <v>20</v>
      </c>
      <c r="F149" s="560" t="s">
        <v>2306</v>
      </c>
      <c r="G149" s="560" t="s">
        <v>59</v>
      </c>
      <c r="H149" s="560" t="s">
        <v>59</v>
      </c>
      <c r="I149" s="560" t="s">
        <v>32</v>
      </c>
      <c r="J149" s="560" t="s">
        <v>991</v>
      </c>
      <c r="K149" s="560">
        <v>44501</v>
      </c>
      <c r="L149" s="560" t="s">
        <v>1597</v>
      </c>
      <c r="N149" s="560" t="s">
        <v>914</v>
      </c>
      <c r="O149" s="560" t="s">
        <v>1714</v>
      </c>
      <c r="P149" s="560" t="s">
        <v>1789</v>
      </c>
      <c r="Q149" s="560" t="s">
        <v>25</v>
      </c>
      <c r="R149" s="560">
        <v>25.9</v>
      </c>
      <c r="S149" s="560">
        <v>0</v>
      </c>
      <c r="T149" s="560">
        <v>0</v>
      </c>
      <c r="U149" s="560">
        <v>0</v>
      </c>
      <c r="V149" s="560">
        <v>0</v>
      </c>
      <c r="W149" s="560">
        <v>0.3</v>
      </c>
      <c r="X149" s="1317">
        <v>1</v>
      </c>
      <c r="Y149" s="560">
        <v>1</v>
      </c>
      <c r="Z149" s="560">
        <v>15</v>
      </c>
      <c r="AA149" s="560">
        <v>12.95</v>
      </c>
      <c r="AB149" s="560">
        <v>3.89</v>
      </c>
      <c r="AC149" s="560">
        <v>0</v>
      </c>
      <c r="AD149" s="560">
        <v>0</v>
      </c>
      <c r="AE149" s="560">
        <v>1</v>
      </c>
      <c r="AF149" s="560">
        <v>1.75</v>
      </c>
      <c r="AH149" s="560">
        <v>17.84</v>
      </c>
      <c r="AI149" s="560" t="b">
        <v>0</v>
      </c>
      <c r="AJ149" s="560">
        <v>0</v>
      </c>
      <c r="AK149" s="560">
        <v>13.472000000000001</v>
      </c>
      <c r="AL149" s="560">
        <v>40</v>
      </c>
      <c r="AO149" s="560">
        <v>0.66</v>
      </c>
      <c r="AP149" s="560">
        <v>0.18</v>
      </c>
      <c r="AQ149" s="560">
        <v>0.08</v>
      </c>
      <c r="AR149" s="560">
        <v>0.54</v>
      </c>
      <c r="AS149" s="560">
        <v>1.49</v>
      </c>
      <c r="AT149" s="560">
        <v>0.36</v>
      </c>
      <c r="AU149" s="560">
        <v>0.32</v>
      </c>
      <c r="AV149" s="560">
        <v>0.54</v>
      </c>
      <c r="AW149" s="560">
        <v>73.06</v>
      </c>
      <c r="AX149" s="560">
        <v>0.92</v>
      </c>
      <c r="AY149" s="1055"/>
      <c r="AZ149" s="560">
        <v>3.25</v>
      </c>
      <c r="BA149" s="560">
        <v>72.14</v>
      </c>
      <c r="BD149" s="560">
        <v>0</v>
      </c>
      <c r="BE149" s="560">
        <v>0</v>
      </c>
      <c r="BF149" s="560">
        <v>0</v>
      </c>
      <c r="BG149" s="560">
        <v>0</v>
      </c>
      <c r="BH149" s="560">
        <v>0</v>
      </c>
      <c r="BI149" s="560">
        <v>0</v>
      </c>
      <c r="BJ149" s="560">
        <v>0</v>
      </c>
      <c r="BK149" s="560">
        <v>0</v>
      </c>
      <c r="BL149" s="560">
        <v>0</v>
      </c>
      <c r="BM149" s="560">
        <v>0</v>
      </c>
    </row>
    <row r="150" spans="1:65" s="560" customFormat="1" ht="15" customHeight="1">
      <c r="A150" s="560" t="s">
        <v>1119</v>
      </c>
      <c r="B150" s="560" t="s">
        <v>970</v>
      </c>
      <c r="C150" s="560">
        <v>22285884</v>
      </c>
      <c r="D150" s="560" t="s">
        <v>2324</v>
      </c>
      <c r="E150" s="560" t="s">
        <v>20</v>
      </c>
      <c r="F150" s="560" t="s">
        <v>2246</v>
      </c>
      <c r="G150" s="560" t="s">
        <v>27</v>
      </c>
      <c r="H150" s="560" t="s">
        <v>27</v>
      </c>
      <c r="I150" s="560" t="s">
        <v>1704</v>
      </c>
      <c r="J150" s="560" t="s">
        <v>991</v>
      </c>
      <c r="K150" s="560">
        <v>44515</v>
      </c>
      <c r="L150" s="560" t="s">
        <v>2271</v>
      </c>
      <c r="N150" s="560" t="s">
        <v>914</v>
      </c>
      <c r="O150" s="560" t="s">
        <v>78</v>
      </c>
      <c r="P150" s="560" t="s">
        <v>63</v>
      </c>
      <c r="Q150" s="560" t="s">
        <v>78</v>
      </c>
      <c r="R150" s="560">
        <v>23.8</v>
      </c>
      <c r="S150" s="560">
        <v>0</v>
      </c>
      <c r="T150" s="560">
        <v>0</v>
      </c>
      <c r="U150" s="560">
        <v>0</v>
      </c>
      <c r="V150" s="560">
        <v>0</v>
      </c>
      <c r="W150" s="560">
        <v>0</v>
      </c>
      <c r="X150" s="1317">
        <v>0</v>
      </c>
      <c r="Y150" s="560">
        <v>1</v>
      </c>
      <c r="Z150" s="560">
        <v>15</v>
      </c>
      <c r="AA150" s="560">
        <v>11.9</v>
      </c>
      <c r="AB150" s="560">
        <v>0</v>
      </c>
      <c r="AC150" s="560">
        <v>0</v>
      </c>
      <c r="AD150" s="560">
        <v>0</v>
      </c>
      <c r="AE150" s="560">
        <v>1</v>
      </c>
      <c r="AF150" s="560">
        <v>1.75</v>
      </c>
      <c r="AH150" s="560">
        <v>12.9</v>
      </c>
      <c r="AI150" s="560" t="b">
        <v>0</v>
      </c>
      <c r="AJ150" s="560">
        <v>0</v>
      </c>
      <c r="AK150" s="560">
        <v>11.5</v>
      </c>
      <c r="AO150" s="560">
        <v>0.48</v>
      </c>
      <c r="AP150" s="560">
        <v>0.13</v>
      </c>
      <c r="AQ150" s="560">
        <v>0.06</v>
      </c>
      <c r="AR150" s="560">
        <v>0.39</v>
      </c>
      <c r="AS150" s="560">
        <v>1.08</v>
      </c>
      <c r="AT150" s="560">
        <v>0.26</v>
      </c>
      <c r="AU150" s="560">
        <v>0.24</v>
      </c>
      <c r="AV150" s="560">
        <v>0.39</v>
      </c>
      <c r="AW150" s="560">
        <v>26.15</v>
      </c>
      <c r="AX150" s="560">
        <v>0.67</v>
      </c>
      <c r="AY150" s="1055"/>
      <c r="AZ150" s="560">
        <v>2.36</v>
      </c>
      <c r="BA150" s="560">
        <v>25.48</v>
      </c>
      <c r="BD150" s="560">
        <v>0</v>
      </c>
      <c r="BE150" s="560">
        <v>0</v>
      </c>
      <c r="BF150" s="560">
        <v>0</v>
      </c>
      <c r="BG150" s="560">
        <v>0</v>
      </c>
      <c r="BH150" s="560">
        <v>0</v>
      </c>
      <c r="BI150" s="560">
        <v>0</v>
      </c>
      <c r="BJ150" s="560">
        <v>0</v>
      </c>
      <c r="BK150" s="560">
        <v>0</v>
      </c>
      <c r="BL150" s="560">
        <v>0</v>
      </c>
      <c r="BM150" s="560">
        <v>0</v>
      </c>
    </row>
    <row r="151" spans="1:65" s="560" customFormat="1" ht="15" customHeight="1">
      <c r="A151" s="560" t="s">
        <v>1119</v>
      </c>
      <c r="B151" s="560" t="s">
        <v>970</v>
      </c>
      <c r="C151" s="560">
        <v>19986674</v>
      </c>
      <c r="D151" s="560" t="s">
        <v>118</v>
      </c>
      <c r="E151" s="560" t="s">
        <v>20</v>
      </c>
      <c r="F151" s="560" t="s">
        <v>1690</v>
      </c>
      <c r="G151" s="560" t="s">
        <v>59</v>
      </c>
      <c r="H151" s="560" t="s">
        <v>59</v>
      </c>
      <c r="I151" s="560" t="s">
        <v>1706</v>
      </c>
      <c r="J151" s="560" t="s">
        <v>991</v>
      </c>
      <c r="K151" s="560">
        <v>43542</v>
      </c>
      <c r="L151" s="560" t="s">
        <v>1232</v>
      </c>
      <c r="N151" s="560" t="s">
        <v>914</v>
      </c>
      <c r="O151" s="560" t="s">
        <v>70</v>
      </c>
      <c r="P151" s="560" t="s">
        <v>2335</v>
      </c>
      <c r="Q151" s="560" t="s">
        <v>70</v>
      </c>
      <c r="R151" s="560">
        <v>25.9</v>
      </c>
      <c r="S151" s="560">
        <v>2</v>
      </c>
      <c r="T151" s="560">
        <v>7</v>
      </c>
      <c r="U151" s="560">
        <v>9</v>
      </c>
      <c r="V151" s="560">
        <v>0.2</v>
      </c>
      <c r="W151" s="560">
        <v>0.3</v>
      </c>
      <c r="X151" s="1317">
        <v>0</v>
      </c>
      <c r="Y151" s="560">
        <v>0</v>
      </c>
      <c r="Z151" s="560">
        <v>15</v>
      </c>
      <c r="AA151" s="560">
        <v>12.95</v>
      </c>
      <c r="AB151" s="560">
        <v>3.89</v>
      </c>
      <c r="AC151" s="560">
        <v>2.59</v>
      </c>
      <c r="AD151" s="560">
        <v>0</v>
      </c>
      <c r="AE151" s="560">
        <v>0</v>
      </c>
      <c r="AF151" s="560">
        <v>0</v>
      </c>
      <c r="AH151" s="560">
        <v>19.43</v>
      </c>
      <c r="AI151" s="560">
        <v>0</v>
      </c>
      <c r="AJ151" s="560">
        <v>0</v>
      </c>
      <c r="AK151" s="560">
        <v>15.544</v>
      </c>
      <c r="AO151" s="560">
        <v>0.72</v>
      </c>
      <c r="AP151" s="560">
        <v>0.19</v>
      </c>
      <c r="AQ151" s="560">
        <v>0.09</v>
      </c>
      <c r="AR151" s="560">
        <v>0.57999999999999996</v>
      </c>
      <c r="AS151" s="560">
        <v>1.62</v>
      </c>
      <c r="AT151" s="560">
        <v>0.39</v>
      </c>
      <c r="AU151" s="560">
        <v>0.36</v>
      </c>
      <c r="AV151" s="560">
        <v>0.57999999999999996</v>
      </c>
      <c r="AW151" s="560">
        <v>34.97</v>
      </c>
      <c r="AX151" s="560">
        <v>1</v>
      </c>
      <c r="AY151" s="1055"/>
      <c r="AZ151" s="560">
        <v>3.53</v>
      </c>
      <c r="BA151" s="560">
        <v>33.97</v>
      </c>
      <c r="BD151" s="560">
        <v>0</v>
      </c>
      <c r="BE151" s="560">
        <v>0</v>
      </c>
      <c r="BF151" s="560">
        <v>0</v>
      </c>
      <c r="BG151" s="560">
        <v>0</v>
      </c>
      <c r="BH151" s="560">
        <v>0</v>
      </c>
      <c r="BI151" s="560">
        <v>0</v>
      </c>
      <c r="BJ151" s="560">
        <v>0</v>
      </c>
      <c r="BK151" s="560">
        <v>0</v>
      </c>
      <c r="BL151" s="560">
        <v>0</v>
      </c>
      <c r="BM151" s="560">
        <v>0</v>
      </c>
    </row>
    <row r="152" spans="1:65" s="785" customFormat="1" ht="15" customHeight="1">
      <c r="A152" s="687" t="s">
        <v>1119</v>
      </c>
      <c r="B152" s="973" t="s">
        <v>970</v>
      </c>
      <c r="C152" s="913">
        <v>27066807</v>
      </c>
      <c r="D152" s="986" t="s">
        <v>2353</v>
      </c>
      <c r="E152" s="987" t="s">
        <v>34</v>
      </c>
      <c r="F152" s="973" t="s">
        <v>2246</v>
      </c>
      <c r="G152" s="988" t="s">
        <v>27</v>
      </c>
      <c r="H152" s="988" t="s">
        <v>27</v>
      </c>
      <c r="I152" s="973" t="s">
        <v>1777</v>
      </c>
      <c r="J152" s="687" t="s">
        <v>991</v>
      </c>
      <c r="K152" s="989">
        <v>44581</v>
      </c>
      <c r="L152" s="1026" t="s">
        <v>2357</v>
      </c>
      <c r="M152" s="990"/>
      <c r="N152" s="1058" t="s">
        <v>914</v>
      </c>
      <c r="O152" s="976" t="s">
        <v>218</v>
      </c>
      <c r="P152" s="810" t="s">
        <v>63</v>
      </c>
      <c r="Q152" s="976" t="s">
        <v>218</v>
      </c>
      <c r="R152" s="983">
        <v>23.8</v>
      </c>
      <c r="S152" s="978">
        <v>0</v>
      </c>
      <c r="T152" s="973">
        <v>0</v>
      </c>
      <c r="U152" s="978">
        <v>0</v>
      </c>
      <c r="V152" s="992">
        <v>0</v>
      </c>
      <c r="W152" s="992">
        <v>0</v>
      </c>
      <c r="X152" s="980">
        <v>0</v>
      </c>
      <c r="Y152" s="993">
        <v>0</v>
      </c>
      <c r="Z152" s="982">
        <v>15</v>
      </c>
      <c r="AA152" s="888">
        <v>11.9</v>
      </c>
      <c r="AB152" s="888">
        <v>0</v>
      </c>
      <c r="AC152" s="888">
        <v>0</v>
      </c>
      <c r="AD152" s="888">
        <v>0</v>
      </c>
      <c r="AE152" s="888">
        <v>0</v>
      </c>
      <c r="AF152" s="888">
        <v>0</v>
      </c>
      <c r="AG152" s="888"/>
      <c r="AH152" s="983">
        <v>11.9</v>
      </c>
      <c r="AI152" s="994" t="b">
        <v>0</v>
      </c>
      <c r="AJ152" s="888">
        <v>0</v>
      </c>
      <c r="AK152" s="888">
        <v>11.5</v>
      </c>
      <c r="AL152" s="888"/>
      <c r="AM152" s="888"/>
      <c r="AN152" s="888"/>
      <c r="AO152" s="888">
        <v>0.44</v>
      </c>
      <c r="AP152" s="888">
        <v>0.12</v>
      </c>
      <c r="AQ152" s="888">
        <v>0.05</v>
      </c>
      <c r="AR152" s="888">
        <v>0.36</v>
      </c>
      <c r="AS152" s="888">
        <v>0.99</v>
      </c>
      <c r="AT152" s="888">
        <v>0.24</v>
      </c>
      <c r="AU152" s="888">
        <v>0.2</v>
      </c>
      <c r="AV152" s="888">
        <v>0.36</v>
      </c>
      <c r="AW152" s="888">
        <v>23.4</v>
      </c>
      <c r="AX152" s="888">
        <v>0.61</v>
      </c>
      <c r="AY152" s="888"/>
      <c r="AZ152" s="888">
        <v>2.15</v>
      </c>
      <c r="BA152" s="984">
        <v>22.79</v>
      </c>
      <c r="BB152" s="985"/>
      <c r="BD152" s="888">
        <v>0</v>
      </c>
      <c r="BE152" s="888">
        <v>0</v>
      </c>
      <c r="BF152" s="888">
        <v>0</v>
      </c>
      <c r="BG152" s="888">
        <v>0</v>
      </c>
      <c r="BH152" s="889">
        <v>0</v>
      </c>
      <c r="BI152" s="888">
        <v>0</v>
      </c>
      <c r="BJ152" s="888">
        <v>0</v>
      </c>
      <c r="BK152" s="888">
        <v>0</v>
      </c>
      <c r="BL152" s="888">
        <v>0</v>
      </c>
      <c r="BM152" s="889">
        <v>0</v>
      </c>
    </row>
    <row r="153" spans="1:65" s="560" customFormat="1" ht="15" customHeight="1">
      <c r="A153" s="560" t="s">
        <v>1119</v>
      </c>
      <c r="B153" s="560" t="s">
        <v>970</v>
      </c>
      <c r="C153" s="560">
        <v>26848139</v>
      </c>
      <c r="D153" s="560" t="s">
        <v>2354</v>
      </c>
      <c r="E153" s="560" t="s">
        <v>20</v>
      </c>
      <c r="F153" s="560" t="s">
        <v>2355</v>
      </c>
      <c r="G153" s="560" t="s">
        <v>59</v>
      </c>
      <c r="H153" s="560" t="s">
        <v>59</v>
      </c>
      <c r="I153" s="560" t="s">
        <v>1767</v>
      </c>
      <c r="J153" s="560" t="s">
        <v>991</v>
      </c>
      <c r="K153" s="560">
        <v>44585</v>
      </c>
      <c r="L153" s="560" t="s">
        <v>2358</v>
      </c>
      <c r="N153" s="560" t="s">
        <v>914</v>
      </c>
      <c r="O153" s="560" t="s">
        <v>75</v>
      </c>
      <c r="P153" s="560" t="s">
        <v>63</v>
      </c>
      <c r="Q153" s="560" t="s">
        <v>75</v>
      </c>
      <c r="R153" s="560">
        <v>25.9</v>
      </c>
      <c r="S153" s="560">
        <v>0</v>
      </c>
      <c r="T153" s="560">
        <v>0</v>
      </c>
      <c r="U153" s="560">
        <v>0</v>
      </c>
      <c r="V153" s="560">
        <v>0</v>
      </c>
      <c r="W153" s="560">
        <v>0</v>
      </c>
      <c r="X153" s="1317">
        <v>0</v>
      </c>
      <c r="Y153" s="560">
        <v>0</v>
      </c>
      <c r="Z153" s="560">
        <v>15</v>
      </c>
      <c r="AA153" s="560">
        <v>12.95</v>
      </c>
      <c r="AB153" s="560">
        <v>0</v>
      </c>
      <c r="AC153" s="560">
        <v>0</v>
      </c>
      <c r="AD153" s="560">
        <v>0</v>
      </c>
      <c r="AE153" s="560">
        <v>0</v>
      </c>
      <c r="AF153" s="560">
        <v>0</v>
      </c>
      <c r="AH153" s="560">
        <v>12.95</v>
      </c>
      <c r="AI153" s="560" t="b">
        <v>0</v>
      </c>
      <c r="AJ153" s="560">
        <v>0</v>
      </c>
      <c r="AK153" s="560">
        <v>10.36</v>
      </c>
      <c r="AO153" s="560">
        <v>0.48</v>
      </c>
      <c r="AP153" s="560">
        <v>0.13</v>
      </c>
      <c r="AQ153" s="560">
        <v>0.06</v>
      </c>
      <c r="AR153" s="560">
        <v>0.39</v>
      </c>
      <c r="AS153" s="560">
        <v>1.08</v>
      </c>
      <c r="AT153" s="560">
        <v>0.26</v>
      </c>
      <c r="AU153" s="560">
        <v>0.24</v>
      </c>
      <c r="AV153" s="560">
        <v>0.39</v>
      </c>
      <c r="AW153" s="560">
        <v>23.31</v>
      </c>
      <c r="AX153" s="560">
        <v>0.67</v>
      </c>
      <c r="AY153" s="1055"/>
      <c r="AZ153" s="560">
        <v>2.36</v>
      </c>
      <c r="BA153" s="560">
        <v>22.64</v>
      </c>
      <c r="BD153" s="560">
        <v>0</v>
      </c>
      <c r="BE153" s="560">
        <v>0</v>
      </c>
      <c r="BF153" s="560">
        <v>0</v>
      </c>
      <c r="BG153" s="560">
        <v>0</v>
      </c>
      <c r="BH153" s="560">
        <v>0</v>
      </c>
      <c r="BI153" s="560">
        <v>0</v>
      </c>
      <c r="BJ153" s="560">
        <v>0</v>
      </c>
      <c r="BK153" s="560">
        <v>0</v>
      </c>
      <c r="BL153" s="560">
        <v>0</v>
      </c>
      <c r="BM153" s="560">
        <v>0</v>
      </c>
    </row>
    <row r="154" spans="1:65" s="560" customFormat="1" ht="15" customHeight="1">
      <c r="A154" s="560" t="s">
        <v>1119</v>
      </c>
      <c r="B154" s="560" t="s">
        <v>970</v>
      </c>
      <c r="C154" s="560">
        <v>16384784</v>
      </c>
      <c r="D154" s="560" t="s">
        <v>2361</v>
      </c>
      <c r="E154" s="560" t="s">
        <v>20</v>
      </c>
      <c r="F154" s="560" t="s">
        <v>27</v>
      </c>
      <c r="G154" s="560" t="s">
        <v>27</v>
      </c>
      <c r="H154" s="560" t="s">
        <v>27</v>
      </c>
      <c r="I154" s="560" t="s">
        <v>1704</v>
      </c>
      <c r="J154" s="560" t="s">
        <v>992</v>
      </c>
      <c r="K154" s="560">
        <v>44593</v>
      </c>
      <c r="L154" s="560" t="s">
        <v>2367</v>
      </c>
      <c r="N154" s="560" t="s">
        <v>914</v>
      </c>
      <c r="O154" s="560" t="s">
        <v>78</v>
      </c>
      <c r="P154" s="560" t="s">
        <v>63</v>
      </c>
      <c r="Q154" s="560" t="s">
        <v>78</v>
      </c>
      <c r="R154" s="560">
        <v>23.8</v>
      </c>
      <c r="S154" s="560">
        <v>0</v>
      </c>
      <c r="T154" s="560">
        <v>0</v>
      </c>
      <c r="U154" s="560">
        <v>0</v>
      </c>
      <c r="V154" s="560">
        <v>0</v>
      </c>
      <c r="W154" s="560">
        <v>0</v>
      </c>
      <c r="X154" s="1317">
        <v>0</v>
      </c>
      <c r="Y154" s="560">
        <v>0</v>
      </c>
      <c r="Z154" s="560">
        <v>15</v>
      </c>
      <c r="AA154" s="560">
        <v>11.9</v>
      </c>
      <c r="AB154" s="560">
        <v>0</v>
      </c>
      <c r="AC154" s="560">
        <v>0</v>
      </c>
      <c r="AD154" s="560">
        <v>0</v>
      </c>
      <c r="AE154" s="560">
        <v>0</v>
      </c>
      <c r="AF154" s="560">
        <v>0</v>
      </c>
      <c r="AH154" s="560">
        <v>11.9</v>
      </c>
      <c r="AI154" s="560" t="b">
        <v>0</v>
      </c>
      <c r="AJ154" s="560">
        <v>0</v>
      </c>
      <c r="AK154" s="560">
        <v>11.5</v>
      </c>
      <c r="AO154" s="560">
        <v>0.44</v>
      </c>
      <c r="AP154" s="560">
        <v>0.12</v>
      </c>
      <c r="AQ154" s="560">
        <v>0.05</v>
      </c>
      <c r="AR154" s="560">
        <v>0.36</v>
      </c>
      <c r="AS154" s="560">
        <v>0.99</v>
      </c>
      <c r="AT154" s="560">
        <v>0.24</v>
      </c>
      <c r="AU154" s="560">
        <v>0.2</v>
      </c>
      <c r="AV154" s="560">
        <v>0.36</v>
      </c>
      <c r="AW154" s="560">
        <v>23.4</v>
      </c>
      <c r="AX154" s="560">
        <v>0.61</v>
      </c>
      <c r="AY154" s="1055"/>
      <c r="AZ154" s="560">
        <v>2.15</v>
      </c>
      <c r="BA154" s="560">
        <v>22.79</v>
      </c>
      <c r="BD154" s="560">
        <v>0</v>
      </c>
      <c r="BE154" s="560">
        <v>0</v>
      </c>
      <c r="BF154" s="560">
        <v>0</v>
      </c>
      <c r="BG154" s="560">
        <v>0</v>
      </c>
      <c r="BH154" s="560">
        <v>0</v>
      </c>
      <c r="BI154" s="560">
        <v>0</v>
      </c>
      <c r="BJ154" s="560">
        <v>0</v>
      </c>
      <c r="BK154" s="560">
        <v>0</v>
      </c>
      <c r="BL154" s="560">
        <v>0</v>
      </c>
      <c r="BM154" s="560">
        <v>0</v>
      </c>
    </row>
    <row r="155" spans="1:65" s="560" customFormat="1" ht="15" customHeight="1">
      <c r="A155" s="560" t="s">
        <v>1119</v>
      </c>
      <c r="B155" s="560" t="s">
        <v>970</v>
      </c>
      <c r="C155" s="560">
        <v>20507013</v>
      </c>
      <c r="D155" s="560" t="s">
        <v>2362</v>
      </c>
      <c r="E155" s="560" t="s">
        <v>34</v>
      </c>
      <c r="F155" s="560" t="s">
        <v>27</v>
      </c>
      <c r="G155" s="560" t="s">
        <v>27</v>
      </c>
      <c r="H155" s="560" t="s">
        <v>27</v>
      </c>
      <c r="I155" s="560" t="s">
        <v>1767</v>
      </c>
      <c r="J155" s="560" t="s">
        <v>993</v>
      </c>
      <c r="K155" s="560">
        <v>44593</v>
      </c>
      <c r="L155" s="560" t="s">
        <v>2368</v>
      </c>
      <c r="N155" s="560" t="s">
        <v>914</v>
      </c>
      <c r="O155" s="560" t="s">
        <v>75</v>
      </c>
      <c r="P155" s="560" t="s">
        <v>2371</v>
      </c>
      <c r="Q155" s="560" t="s">
        <v>75</v>
      </c>
      <c r="R155" s="560">
        <v>23.8</v>
      </c>
      <c r="S155" s="560">
        <v>0</v>
      </c>
      <c r="T155" s="560">
        <v>4</v>
      </c>
      <c r="U155" s="560">
        <v>4</v>
      </c>
      <c r="V155" s="560">
        <v>0.08</v>
      </c>
      <c r="W155" s="560">
        <v>0.2</v>
      </c>
      <c r="X155" s="1317">
        <v>1</v>
      </c>
      <c r="Y155" s="560">
        <v>1</v>
      </c>
      <c r="Z155" s="560">
        <v>15</v>
      </c>
      <c r="AA155" s="560">
        <v>11.9</v>
      </c>
      <c r="AB155" s="560">
        <v>2.38</v>
      </c>
      <c r="AC155" s="560">
        <v>0.95</v>
      </c>
      <c r="AD155" s="560">
        <v>0</v>
      </c>
      <c r="AE155" s="560">
        <v>1</v>
      </c>
      <c r="AF155" s="560">
        <v>1.75</v>
      </c>
      <c r="AH155" s="560">
        <v>16.23</v>
      </c>
      <c r="AI155" s="560" t="b">
        <v>0</v>
      </c>
      <c r="AJ155" s="560">
        <v>0</v>
      </c>
      <c r="AK155" s="560">
        <v>12.184000000000001</v>
      </c>
      <c r="AO155" s="560">
        <v>0.6</v>
      </c>
      <c r="AP155" s="560">
        <v>0.16</v>
      </c>
      <c r="AQ155" s="560">
        <v>7.0000000000000007E-2</v>
      </c>
      <c r="AR155" s="560">
        <v>0.49</v>
      </c>
      <c r="AS155" s="560">
        <v>1.35</v>
      </c>
      <c r="AT155" s="560">
        <v>0.32</v>
      </c>
      <c r="AU155" s="560">
        <v>0.28000000000000003</v>
      </c>
      <c r="AV155" s="560">
        <v>0.49</v>
      </c>
      <c r="AW155" s="560">
        <v>30.16</v>
      </c>
      <c r="AX155" s="560">
        <v>0.83</v>
      </c>
      <c r="AY155" s="1055"/>
      <c r="AZ155" s="560">
        <v>2.93</v>
      </c>
      <c r="BA155" s="560">
        <v>29.33</v>
      </c>
      <c r="BD155" s="560">
        <v>0</v>
      </c>
      <c r="BE155" s="560">
        <v>0</v>
      </c>
      <c r="BF155" s="560">
        <v>0</v>
      </c>
      <c r="BG155" s="560">
        <v>0</v>
      </c>
      <c r="BH155" s="560">
        <v>0</v>
      </c>
      <c r="BI155" s="560">
        <v>0</v>
      </c>
      <c r="BJ155" s="560">
        <v>0</v>
      </c>
      <c r="BK155" s="560">
        <v>0</v>
      </c>
      <c r="BL155" s="560">
        <v>0</v>
      </c>
      <c r="BM155" s="560">
        <v>0</v>
      </c>
    </row>
    <row r="156" spans="1:65" s="560" customFormat="1" ht="15" customHeight="1">
      <c r="X156" s="1317"/>
      <c r="AY156" s="1055"/>
    </row>
    <row r="157" spans="1:65" s="560" customFormat="1" ht="15" customHeight="1">
      <c r="X157" s="1317"/>
      <c r="AY157" s="1055"/>
    </row>
    <row r="158" spans="1:65" s="560" customFormat="1" ht="15" customHeight="1">
      <c r="X158" s="1317"/>
      <c r="AY158" s="1055"/>
    </row>
    <row r="159" spans="1:65" s="560" customFormat="1" ht="15" customHeight="1">
      <c r="X159" s="1317"/>
      <c r="AY159" s="1055"/>
    </row>
    <row r="160" spans="1:65" s="560" customFormat="1" ht="15" customHeight="1">
      <c r="X160" s="1317"/>
      <c r="AY160" s="1055"/>
    </row>
    <row r="161" spans="24:51" s="560" customFormat="1" ht="15" customHeight="1">
      <c r="X161" s="1317"/>
      <c r="AY161" s="1055"/>
    </row>
    <row r="162" spans="24:51" s="560" customFormat="1" ht="15" customHeight="1">
      <c r="X162" s="1317"/>
      <c r="AY162" s="1055"/>
    </row>
    <row r="163" spans="24:51" s="560" customFormat="1" ht="15" customHeight="1">
      <c r="X163" s="1317"/>
      <c r="AY163" s="1055"/>
    </row>
    <row r="164" spans="24:51" s="560" customFormat="1" ht="15" customHeight="1">
      <c r="X164" s="1317"/>
      <c r="AY164" s="1055"/>
    </row>
    <row r="165" spans="24:51" s="560" customFormat="1" ht="15" customHeight="1">
      <c r="X165" s="1317"/>
      <c r="AY165" s="1055"/>
    </row>
    <row r="166" spans="24:51" s="560" customFormat="1" ht="15" customHeight="1">
      <c r="X166" s="1317"/>
      <c r="AY166" s="1055"/>
    </row>
    <row r="167" spans="24:51" s="560" customFormat="1" ht="15" customHeight="1">
      <c r="X167" s="1317"/>
      <c r="AY167" s="1055"/>
    </row>
    <row r="168" spans="24:51" s="560" customFormat="1" ht="15" customHeight="1">
      <c r="X168" s="1317"/>
      <c r="AY168" s="1055"/>
    </row>
    <row r="169" spans="24:51" s="560" customFormat="1" ht="15" customHeight="1">
      <c r="X169" s="1317"/>
      <c r="AY169" s="1055"/>
    </row>
    <row r="170" spans="24:51" s="560" customFormat="1" ht="15" customHeight="1">
      <c r="X170" s="1317"/>
      <c r="AY170" s="1055"/>
    </row>
    <row r="171" spans="24:51" s="560" customFormat="1" ht="15" customHeight="1">
      <c r="X171" s="1317"/>
      <c r="AY171" s="1055"/>
    </row>
    <row r="172" spans="24:51" s="560" customFormat="1" ht="15" customHeight="1">
      <c r="X172" s="1317"/>
      <c r="AY172" s="1055"/>
    </row>
    <row r="173" spans="24:51" s="560" customFormat="1" ht="15" customHeight="1">
      <c r="X173" s="1317"/>
      <c r="AY173" s="1055"/>
    </row>
    <row r="174" spans="24:51" s="560" customFormat="1" ht="15" customHeight="1">
      <c r="X174" s="1317"/>
      <c r="AY174" s="1055"/>
    </row>
    <row r="175" spans="24:51" s="560" customFormat="1" ht="15" customHeight="1">
      <c r="X175" s="1317"/>
      <c r="AY175" s="1055"/>
    </row>
    <row r="176" spans="24:51" s="560" customFormat="1" ht="15" customHeight="1">
      <c r="X176" s="1317"/>
      <c r="AY176" s="1055"/>
    </row>
    <row r="177" spans="24:51" s="560" customFormat="1" ht="15" customHeight="1">
      <c r="X177" s="1317"/>
      <c r="AY177" s="1055"/>
    </row>
    <row r="178" spans="24:51" s="560" customFormat="1" ht="15" customHeight="1">
      <c r="X178" s="1317"/>
      <c r="AY178" s="1055"/>
    </row>
    <row r="179" spans="24:51" s="560" customFormat="1" ht="15" customHeight="1">
      <c r="X179" s="1317"/>
      <c r="AY179" s="1055"/>
    </row>
    <row r="180" spans="24:51" s="560" customFormat="1" ht="15" customHeight="1">
      <c r="X180" s="1317"/>
      <c r="AY180" s="1055"/>
    </row>
    <row r="181" spans="24:51" s="560" customFormat="1" ht="15" customHeight="1">
      <c r="X181" s="1317"/>
      <c r="AY181" s="1055"/>
    </row>
    <row r="182" spans="24:51" s="560" customFormat="1" ht="15" customHeight="1">
      <c r="X182" s="1317"/>
      <c r="AY182" s="1055"/>
    </row>
    <row r="183" spans="24:51" s="560" customFormat="1" ht="15" customHeight="1">
      <c r="X183" s="1317"/>
      <c r="AY183" s="1055"/>
    </row>
    <row r="184" spans="24:51" s="560" customFormat="1" ht="15" customHeight="1">
      <c r="X184" s="1317"/>
      <c r="AY184" s="1055"/>
    </row>
    <row r="185" spans="24:51" s="560" customFormat="1" ht="15" customHeight="1">
      <c r="X185" s="1317"/>
      <c r="AY185" s="1055"/>
    </row>
    <row r="186" spans="24:51" s="560" customFormat="1" ht="15" customHeight="1">
      <c r="X186" s="1317"/>
      <c r="AY186" s="1055"/>
    </row>
    <row r="187" spans="24:51" s="560" customFormat="1" ht="15" customHeight="1">
      <c r="X187" s="1317"/>
      <c r="AY187" s="1055"/>
    </row>
    <row r="188" spans="24:51" s="560" customFormat="1" ht="15" customHeight="1">
      <c r="X188" s="1317"/>
      <c r="AY188" s="1055"/>
    </row>
    <row r="189" spans="24:51" s="560" customFormat="1" ht="15" customHeight="1">
      <c r="X189" s="1317"/>
      <c r="AY189" s="1055"/>
    </row>
    <row r="190" spans="24:51" s="560" customFormat="1" ht="15" customHeight="1">
      <c r="X190" s="1317"/>
      <c r="AY190" s="1055"/>
    </row>
    <row r="191" spans="24:51" s="560" customFormat="1" ht="15" customHeight="1">
      <c r="X191" s="1317"/>
      <c r="AY191" s="1055"/>
    </row>
    <row r="192" spans="24:51" s="560" customFormat="1" ht="15" customHeight="1">
      <c r="X192" s="1317"/>
      <c r="AY192" s="1055"/>
    </row>
    <row r="193" spans="24:51" s="560" customFormat="1" ht="15" customHeight="1">
      <c r="X193" s="1317"/>
      <c r="AY193" s="1055"/>
    </row>
    <row r="194" spans="24:51" s="560" customFormat="1" ht="15" customHeight="1">
      <c r="X194" s="1317"/>
      <c r="AY194" s="1055"/>
    </row>
    <row r="195" spans="24:51" s="560" customFormat="1" ht="15" customHeight="1">
      <c r="X195" s="1317"/>
      <c r="AY195" s="1055"/>
    </row>
    <row r="196" spans="24:51" s="560" customFormat="1" ht="15" customHeight="1">
      <c r="X196" s="1317"/>
      <c r="AY196" s="1055"/>
    </row>
    <row r="197" spans="24:51" s="560" customFormat="1" ht="15" customHeight="1">
      <c r="X197" s="1317"/>
      <c r="AY197" s="1055"/>
    </row>
    <row r="198" spans="24:51" s="560" customFormat="1" ht="15" customHeight="1">
      <c r="X198" s="1317"/>
      <c r="AY198" s="1055"/>
    </row>
    <row r="199" spans="24:51" s="560" customFormat="1">
      <c r="X199" s="1317"/>
      <c r="AY199" s="1055"/>
    </row>
    <row r="200" spans="24:51" s="560" customFormat="1">
      <c r="X200" s="1317"/>
      <c r="AY200" s="1055"/>
    </row>
    <row r="201" spans="24:51" s="560" customFormat="1">
      <c r="X201" s="1317"/>
      <c r="AY201" s="1055"/>
    </row>
    <row r="202" spans="24:51" s="560" customFormat="1">
      <c r="X202" s="1317"/>
      <c r="AY202" s="1055"/>
    </row>
    <row r="203" spans="24:51" s="560" customFormat="1">
      <c r="X203" s="1317"/>
      <c r="AY203" s="1055"/>
    </row>
    <row r="204" spans="24:51" s="560" customFormat="1">
      <c r="X204" s="1317"/>
      <c r="AY204" s="1055"/>
    </row>
    <row r="205" spans="24:51" s="560" customFormat="1">
      <c r="X205" s="1317"/>
      <c r="AY205" s="1055"/>
    </row>
    <row r="206" spans="24:51" s="560" customFormat="1">
      <c r="X206" s="1317"/>
      <c r="AY206" s="1055"/>
    </row>
    <row r="207" spans="24:51" s="560" customFormat="1">
      <c r="X207" s="1317"/>
      <c r="AY207" s="1055"/>
    </row>
    <row r="208" spans="24:51" s="560" customFormat="1">
      <c r="X208" s="1317"/>
      <c r="AY208" s="1055"/>
    </row>
    <row r="209" spans="24:51" s="560" customFormat="1">
      <c r="X209" s="1317"/>
      <c r="AY209" s="1055"/>
    </row>
    <row r="210" spans="24:51" s="560" customFormat="1">
      <c r="X210" s="1317"/>
      <c r="AY210" s="1055"/>
    </row>
    <row r="211" spans="24:51" s="560" customFormat="1">
      <c r="X211" s="1317"/>
      <c r="AY211" s="1055"/>
    </row>
    <row r="212" spans="24:51" s="560" customFormat="1">
      <c r="X212" s="1317"/>
      <c r="AY212" s="1055"/>
    </row>
    <row r="213" spans="24:51" s="560" customFormat="1">
      <c r="X213" s="1317"/>
      <c r="AY213" s="1055"/>
    </row>
    <row r="214" spans="24:51" s="560" customFormat="1">
      <c r="X214" s="1317"/>
      <c r="AY214" s="1055"/>
    </row>
    <row r="215" spans="24:51" s="560" customFormat="1">
      <c r="X215" s="1317"/>
      <c r="AY215" s="1055"/>
    </row>
    <row r="216" spans="24:51" s="560" customFormat="1">
      <c r="X216" s="1317"/>
      <c r="AY216" s="1055"/>
    </row>
    <row r="217" spans="24:51" s="560" customFormat="1">
      <c r="X217" s="1317"/>
      <c r="AY217" s="1055"/>
    </row>
    <row r="218" spans="24:51" s="560" customFormat="1">
      <c r="X218" s="1317"/>
      <c r="AY218" s="1055"/>
    </row>
    <row r="219" spans="24:51" s="560" customFormat="1">
      <c r="X219" s="1317"/>
      <c r="AY219" s="1055"/>
    </row>
    <row r="220" spans="24:51" s="560" customFormat="1">
      <c r="X220" s="1317"/>
      <c r="AY220" s="1055"/>
    </row>
    <row r="221" spans="24:51" s="560" customFormat="1">
      <c r="X221" s="1317"/>
      <c r="AY221" s="1055"/>
    </row>
    <row r="222" spans="24:51" s="560" customFormat="1">
      <c r="X222" s="1317"/>
      <c r="AY222" s="1055"/>
    </row>
    <row r="223" spans="24:51" s="560" customFormat="1">
      <c r="X223" s="1317"/>
      <c r="AY223" s="1055"/>
    </row>
    <row r="224" spans="24:51" s="560" customFormat="1">
      <c r="X224" s="1317"/>
      <c r="AY224" s="1055"/>
    </row>
    <row r="225" spans="24:51" s="560" customFormat="1">
      <c r="X225" s="1317"/>
      <c r="AY225" s="1055"/>
    </row>
    <row r="226" spans="24:51" s="560" customFormat="1">
      <c r="X226" s="1317"/>
      <c r="AY226" s="1055"/>
    </row>
    <row r="227" spans="24:51" s="560" customFormat="1">
      <c r="X227" s="1317"/>
      <c r="AY227" s="1055"/>
    </row>
    <row r="228" spans="24:51" s="560" customFormat="1">
      <c r="X228" s="1317"/>
      <c r="AY228" s="1055"/>
    </row>
    <row r="229" spans="24:51" s="560" customFormat="1">
      <c r="X229" s="1317"/>
      <c r="AY229" s="1055"/>
    </row>
    <row r="230" spans="24:51" s="560" customFormat="1">
      <c r="X230" s="1317"/>
      <c r="AY230" s="1055"/>
    </row>
    <row r="231" spans="24:51" s="560" customFormat="1">
      <c r="X231" s="1317"/>
      <c r="AY231" s="1055"/>
    </row>
    <row r="232" spans="24:51" s="560" customFormat="1">
      <c r="X232" s="1317"/>
      <c r="AY232" s="1055"/>
    </row>
    <row r="233" spans="24:51" s="560" customFormat="1">
      <c r="X233" s="1317"/>
      <c r="AY233" s="1055"/>
    </row>
    <row r="234" spans="24:51" s="560" customFormat="1">
      <c r="X234" s="1317"/>
      <c r="AY234" s="1055"/>
    </row>
    <row r="235" spans="24:51" s="560" customFormat="1">
      <c r="X235" s="1317"/>
      <c r="AY235" s="1055"/>
    </row>
    <row r="236" spans="24:51" s="560" customFormat="1">
      <c r="X236" s="1317"/>
      <c r="AY236" s="1055"/>
    </row>
    <row r="237" spans="24:51" s="560" customFormat="1">
      <c r="X237" s="1317"/>
      <c r="AY237" s="1055"/>
    </row>
    <row r="238" spans="24:51" s="560" customFormat="1">
      <c r="X238" s="1317"/>
      <c r="AY238" s="1055"/>
    </row>
    <row r="239" spans="24:51" s="560" customFormat="1">
      <c r="X239" s="1317"/>
      <c r="AY239" s="1055"/>
    </row>
    <row r="240" spans="24:51" s="560" customFormat="1">
      <c r="X240" s="1317"/>
      <c r="AY240" s="1055"/>
    </row>
    <row r="241" spans="24:51" s="560" customFormat="1">
      <c r="X241" s="1317"/>
      <c r="AY241" s="1055"/>
    </row>
    <row r="242" spans="24:51" s="560" customFormat="1">
      <c r="X242" s="1317"/>
      <c r="AY242" s="1055"/>
    </row>
    <row r="243" spans="24:51" s="560" customFormat="1">
      <c r="X243" s="1317"/>
      <c r="AY243" s="1055"/>
    </row>
    <row r="244" spans="24:51" s="560" customFormat="1">
      <c r="X244" s="1317"/>
      <c r="AY244" s="1055"/>
    </row>
    <row r="245" spans="24:51" s="560" customFormat="1">
      <c r="X245" s="1317"/>
      <c r="AY245" s="1055"/>
    </row>
    <row r="246" spans="24:51" s="560" customFormat="1">
      <c r="X246" s="1317"/>
      <c r="AY246" s="1055"/>
    </row>
    <row r="247" spans="24:51" s="560" customFormat="1">
      <c r="X247" s="1317"/>
      <c r="AY247" s="1055"/>
    </row>
    <row r="248" spans="24:51" s="560" customFormat="1">
      <c r="X248" s="1317"/>
      <c r="AY248" s="1055"/>
    </row>
    <row r="249" spans="24:51" s="560" customFormat="1">
      <c r="X249" s="1317"/>
      <c r="AY249" s="1055"/>
    </row>
    <row r="250" spans="24:51" s="560" customFormat="1">
      <c r="X250" s="1317"/>
      <c r="AY250" s="1055"/>
    </row>
    <row r="251" spans="24:51" s="560" customFormat="1">
      <c r="X251" s="1317"/>
      <c r="AY251" s="1055"/>
    </row>
    <row r="252" spans="24:51" s="560" customFormat="1">
      <c r="X252" s="1317"/>
      <c r="AY252" s="1055"/>
    </row>
    <row r="253" spans="24:51" s="560" customFormat="1">
      <c r="X253" s="1317"/>
      <c r="AY253" s="1055"/>
    </row>
    <row r="254" spans="24:51" s="560" customFormat="1">
      <c r="X254" s="1317"/>
      <c r="AY254" s="1055"/>
    </row>
    <row r="255" spans="24:51" s="560" customFormat="1">
      <c r="X255" s="1317"/>
      <c r="AY255" s="1055"/>
    </row>
    <row r="256" spans="24:51" s="560" customFormat="1">
      <c r="X256" s="1317"/>
      <c r="AY256" s="1055"/>
    </row>
    <row r="257" spans="24:51" s="560" customFormat="1">
      <c r="X257" s="1317"/>
      <c r="AY257" s="1055"/>
    </row>
    <row r="258" spans="24:51" s="560" customFormat="1">
      <c r="X258" s="1317"/>
      <c r="AY258" s="1055"/>
    </row>
    <row r="259" spans="24:51" s="560" customFormat="1">
      <c r="X259" s="1317"/>
      <c r="AY259" s="1055"/>
    </row>
    <row r="260" spans="24:51" s="560" customFormat="1">
      <c r="X260" s="1317"/>
      <c r="AY260" s="1055"/>
    </row>
    <row r="261" spans="24:51" s="560" customFormat="1">
      <c r="X261" s="1317"/>
      <c r="AY261" s="1055"/>
    </row>
    <row r="262" spans="24:51" s="560" customFormat="1">
      <c r="X262" s="1317"/>
      <c r="AY262" s="1055"/>
    </row>
    <row r="263" spans="24:51" s="560" customFormat="1">
      <c r="X263" s="1317"/>
      <c r="AY263" s="1055"/>
    </row>
    <row r="264" spans="24:51" s="560" customFormat="1">
      <c r="X264" s="1317"/>
      <c r="AY264" s="1055"/>
    </row>
    <row r="265" spans="24:51" s="560" customFormat="1">
      <c r="X265" s="1317"/>
      <c r="AY265" s="1055"/>
    </row>
    <row r="266" spans="24:51" s="560" customFormat="1">
      <c r="X266" s="1317"/>
      <c r="AY266" s="1055"/>
    </row>
    <row r="267" spans="24:51" s="560" customFormat="1">
      <c r="X267" s="1317"/>
      <c r="AY267" s="1055"/>
    </row>
    <row r="268" spans="24:51" s="560" customFormat="1">
      <c r="X268" s="1317"/>
      <c r="AY268" s="1055"/>
    </row>
    <row r="269" spans="24:51" s="560" customFormat="1">
      <c r="X269" s="1317"/>
      <c r="AY269" s="1055"/>
    </row>
    <row r="270" spans="24:51" s="560" customFormat="1">
      <c r="X270" s="1317"/>
      <c r="AY270" s="1055"/>
    </row>
    <row r="271" spans="24:51" s="560" customFormat="1">
      <c r="X271" s="1317"/>
      <c r="AY271" s="1055"/>
    </row>
    <row r="272" spans="24:51" s="560" customFormat="1">
      <c r="X272" s="1317"/>
      <c r="AY272" s="1055"/>
    </row>
    <row r="273" spans="24:51" s="560" customFormat="1">
      <c r="X273" s="1317"/>
      <c r="AY273" s="1055"/>
    </row>
    <row r="274" spans="24:51" s="560" customFormat="1">
      <c r="X274" s="1317"/>
      <c r="AY274" s="1055"/>
    </row>
    <row r="275" spans="24:51" s="560" customFormat="1">
      <c r="X275" s="1317"/>
      <c r="AY275" s="1055"/>
    </row>
    <row r="276" spans="24:51" s="560" customFormat="1">
      <c r="X276" s="1317"/>
      <c r="AY276" s="1055"/>
    </row>
    <row r="277" spans="24:51" s="560" customFormat="1">
      <c r="X277" s="1317"/>
      <c r="AY277" s="1055"/>
    </row>
    <row r="278" spans="24:51" s="560" customFormat="1">
      <c r="X278" s="1317"/>
      <c r="AY278" s="1055"/>
    </row>
    <row r="279" spans="24:51" s="560" customFormat="1">
      <c r="X279" s="1317"/>
      <c r="AY279" s="1055"/>
    </row>
    <row r="280" spans="24:51" s="560" customFormat="1">
      <c r="X280" s="1317"/>
      <c r="AY280" s="1055"/>
    </row>
    <row r="281" spans="24:51" s="560" customFormat="1">
      <c r="X281" s="1317"/>
      <c r="AY281" s="1055"/>
    </row>
    <row r="282" spans="24:51" s="560" customFormat="1">
      <c r="X282" s="1317"/>
      <c r="AY282" s="1055"/>
    </row>
    <row r="283" spans="24:51" s="560" customFormat="1">
      <c r="X283" s="1317"/>
      <c r="AY283" s="1055"/>
    </row>
    <row r="284" spans="24:51" s="560" customFormat="1">
      <c r="X284" s="1317"/>
      <c r="AY284" s="1055"/>
    </row>
    <row r="285" spans="24:51" s="560" customFormat="1">
      <c r="X285" s="1317"/>
      <c r="AY285" s="1055"/>
    </row>
    <row r="286" spans="24:51" s="560" customFormat="1">
      <c r="X286" s="1317"/>
      <c r="AY286" s="1055"/>
    </row>
    <row r="287" spans="24:51" s="560" customFormat="1">
      <c r="X287" s="1317"/>
      <c r="AY287" s="1055"/>
    </row>
    <row r="288" spans="24:51" s="560" customFormat="1">
      <c r="X288" s="1317"/>
      <c r="AY288" s="1055"/>
    </row>
    <row r="289" spans="24:51" s="560" customFormat="1">
      <c r="X289" s="1317"/>
      <c r="AY289" s="1055"/>
    </row>
    <row r="290" spans="24:51" s="560" customFormat="1">
      <c r="X290" s="1317"/>
      <c r="AY290" s="1055"/>
    </row>
    <row r="291" spans="24:51" s="560" customFormat="1">
      <c r="X291" s="1317"/>
      <c r="AY291" s="1055"/>
    </row>
    <row r="292" spans="24:51" s="560" customFormat="1">
      <c r="X292" s="1317"/>
      <c r="AY292" s="1055"/>
    </row>
    <row r="293" spans="24:51" s="560" customFormat="1">
      <c r="X293" s="1317"/>
      <c r="AY293" s="1055"/>
    </row>
    <row r="294" spans="24:51" s="560" customFormat="1">
      <c r="X294" s="1317"/>
      <c r="AY294" s="1055"/>
    </row>
    <row r="295" spans="24:51" s="560" customFormat="1">
      <c r="X295" s="1317"/>
      <c r="AY295" s="1055"/>
    </row>
    <row r="296" spans="24:51" s="560" customFormat="1">
      <c r="X296" s="1317"/>
      <c r="AY296" s="1055"/>
    </row>
    <row r="297" spans="24:51" s="560" customFormat="1">
      <c r="X297" s="1317"/>
      <c r="AY297" s="1055"/>
    </row>
    <row r="298" spans="24:51" s="560" customFormat="1">
      <c r="X298" s="1317"/>
      <c r="AY298" s="1055"/>
    </row>
    <row r="299" spans="24:51" s="560" customFormat="1">
      <c r="X299" s="1317"/>
      <c r="AY299" s="1055"/>
    </row>
    <row r="300" spans="24:51" s="560" customFormat="1">
      <c r="X300" s="1317"/>
      <c r="AY300" s="1055"/>
    </row>
    <row r="301" spans="24:51" s="560" customFormat="1">
      <c r="X301" s="1317"/>
      <c r="AY301" s="1055"/>
    </row>
    <row r="302" spans="24:51" s="560" customFormat="1">
      <c r="X302" s="1317"/>
      <c r="AY302" s="1055"/>
    </row>
    <row r="303" spans="24:51" s="560" customFormat="1">
      <c r="X303" s="1317"/>
      <c r="AY303" s="1055"/>
    </row>
    <row r="304" spans="24:51" s="560" customFormat="1">
      <c r="X304" s="1317"/>
      <c r="AY304" s="1055"/>
    </row>
    <row r="305" spans="24:51" s="560" customFormat="1">
      <c r="X305" s="1317"/>
      <c r="AY305" s="1055"/>
    </row>
    <row r="306" spans="24:51" s="560" customFormat="1">
      <c r="X306" s="1317"/>
      <c r="AY306" s="1055"/>
    </row>
    <row r="307" spans="24:51" s="560" customFormat="1">
      <c r="X307" s="1317"/>
      <c r="AY307" s="1055"/>
    </row>
    <row r="308" spans="24:51" s="560" customFormat="1">
      <c r="X308" s="1317"/>
      <c r="AY308" s="1055"/>
    </row>
    <row r="309" spans="24:51" s="560" customFormat="1">
      <c r="X309" s="1317"/>
      <c r="AY309" s="1055"/>
    </row>
    <row r="310" spans="24:51" s="560" customFormat="1">
      <c r="X310" s="1317"/>
      <c r="AY310" s="1055"/>
    </row>
    <row r="311" spans="24:51" s="560" customFormat="1">
      <c r="X311" s="1317"/>
      <c r="AY311" s="1055"/>
    </row>
    <row r="312" spans="24:51" s="560" customFormat="1">
      <c r="X312" s="1317"/>
      <c r="AY312" s="1055"/>
    </row>
    <row r="313" spans="24:51" s="560" customFormat="1">
      <c r="X313" s="1317"/>
      <c r="AY313" s="1055"/>
    </row>
    <row r="314" spans="24:51" s="560" customFormat="1">
      <c r="X314" s="1317"/>
      <c r="AY314" s="1055"/>
    </row>
    <row r="315" spans="24:51" s="560" customFormat="1">
      <c r="X315" s="1317"/>
      <c r="AY315" s="1055"/>
    </row>
    <row r="316" spans="24:51" s="560" customFormat="1">
      <c r="X316" s="1317"/>
      <c r="AY316" s="1055"/>
    </row>
    <row r="317" spans="24:51" s="560" customFormat="1">
      <c r="X317" s="1317"/>
      <c r="AY317" s="1055"/>
    </row>
    <row r="318" spans="24:51" s="560" customFormat="1">
      <c r="X318" s="1317"/>
      <c r="AY318" s="1055"/>
    </row>
    <row r="319" spans="24:51" s="560" customFormat="1">
      <c r="X319" s="1317"/>
      <c r="AY319" s="1055"/>
    </row>
    <row r="320" spans="24:51" s="560" customFormat="1">
      <c r="X320" s="1317"/>
      <c r="AY320" s="1055"/>
    </row>
    <row r="321" spans="24:51" s="560" customFormat="1">
      <c r="X321" s="1317"/>
      <c r="AY321" s="1055"/>
    </row>
    <row r="322" spans="24:51" s="560" customFormat="1">
      <c r="X322" s="1317"/>
      <c r="AY322" s="1055"/>
    </row>
    <row r="323" spans="24:51" s="560" customFormat="1">
      <c r="X323" s="1317"/>
      <c r="AY323" s="1055"/>
    </row>
    <row r="324" spans="24:51" s="560" customFormat="1">
      <c r="X324" s="1317"/>
      <c r="AY324" s="1055"/>
    </row>
    <row r="325" spans="24:51" s="560" customFormat="1">
      <c r="X325" s="1317"/>
      <c r="AY325" s="1055"/>
    </row>
    <row r="326" spans="24:51" s="560" customFormat="1">
      <c r="X326" s="1317"/>
      <c r="AY326" s="1055"/>
    </row>
    <row r="327" spans="24:51" s="560" customFormat="1">
      <c r="X327" s="1317"/>
      <c r="AY327" s="1055"/>
    </row>
  </sheetData>
  <autoFilter ref="A8:BS8"/>
  <mergeCells count="9">
    <mergeCell ref="BD7:BG7"/>
    <mergeCell ref="BI7:BL7"/>
    <mergeCell ref="AS7:AV7"/>
    <mergeCell ref="AW7:BA7"/>
    <mergeCell ref="I4:O4"/>
    <mergeCell ref="I5:O5"/>
    <mergeCell ref="I6:O6"/>
    <mergeCell ref="AA7:AM7"/>
    <mergeCell ref="AN7:AR7"/>
  </mergeCells>
  <conditionalFormatting sqref="C1:C7">
    <cfRule type="duplicateValues" dxfId="1892" priority="247"/>
  </conditionalFormatting>
  <conditionalFormatting sqref="D1:D8">
    <cfRule type="duplicateValues" dxfId="1891" priority="246"/>
  </conditionalFormatting>
  <conditionalFormatting sqref="C1:C8">
    <cfRule type="duplicateValues" dxfId="1890" priority="245"/>
  </conditionalFormatting>
  <conditionalFormatting sqref="C8">
    <cfRule type="duplicateValues" dxfId="1889" priority="248"/>
  </conditionalFormatting>
  <conditionalFormatting sqref="L1:L8">
    <cfRule type="duplicateValues" dxfId="1888" priority="244"/>
  </conditionalFormatting>
  <conditionalFormatting sqref="C1:C8">
    <cfRule type="duplicateValues" dxfId="1887" priority="234"/>
    <cfRule type="duplicateValues" dxfId="1886" priority="235"/>
  </conditionalFormatting>
  <conditionalFormatting sqref="C152">
    <cfRule type="cellIs" dxfId="1885" priority="19" operator="equal">
      <formula>41877013.5</formula>
    </cfRule>
  </conditionalFormatting>
  <conditionalFormatting sqref="AI152:AJ152">
    <cfRule type="cellIs" dxfId="1884" priority="18" operator="greaterThan">
      <formula>1</formula>
    </cfRule>
  </conditionalFormatting>
  <conditionalFormatting sqref="M152">
    <cfRule type="duplicateValues" dxfId="1883" priority="17"/>
  </conditionalFormatting>
  <conditionalFormatting sqref="C152">
    <cfRule type="duplicateValues" dxfId="1882" priority="16"/>
  </conditionalFormatting>
  <conditionalFormatting sqref="C152">
    <cfRule type="duplicateValues" dxfId="1881" priority="15"/>
  </conditionalFormatting>
  <conditionalFormatting sqref="C152">
    <cfRule type="duplicateValues" dxfId="1880" priority="14"/>
  </conditionalFormatting>
  <conditionalFormatting sqref="C152">
    <cfRule type="duplicateValues" dxfId="1879" priority="13"/>
  </conditionalFormatting>
  <conditionalFormatting sqref="C152">
    <cfRule type="duplicateValues" dxfId="1878" priority="12"/>
  </conditionalFormatting>
  <conditionalFormatting sqref="C152">
    <cfRule type="duplicateValues" dxfId="1877" priority="11"/>
  </conditionalFormatting>
  <conditionalFormatting sqref="C152">
    <cfRule type="duplicateValues" dxfId="1876" priority="10"/>
  </conditionalFormatting>
  <conditionalFormatting sqref="C152">
    <cfRule type="duplicateValues" dxfId="1875" priority="9"/>
  </conditionalFormatting>
  <conditionalFormatting sqref="C152">
    <cfRule type="duplicateValues" dxfId="1874" priority="7"/>
    <cfRule type="duplicateValues" dxfId="1873" priority="8"/>
  </conditionalFormatting>
  <conditionalFormatting sqref="C152">
    <cfRule type="duplicateValues" dxfId="1872" priority="6"/>
  </conditionalFormatting>
  <conditionalFormatting sqref="C152">
    <cfRule type="duplicateValues" dxfId="1871" priority="5"/>
  </conditionalFormatting>
  <conditionalFormatting sqref="C152">
    <cfRule type="duplicateValues" dxfId="1870" priority="4"/>
  </conditionalFormatting>
  <conditionalFormatting sqref="C152">
    <cfRule type="duplicateValues" dxfId="1869" priority="2"/>
    <cfRule type="duplicateValues" dxfId="1868" priority="3"/>
  </conditionalFormatting>
  <conditionalFormatting sqref="L152">
    <cfRule type="duplicateValues" dxfId="1867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5"/>
  <sheetViews>
    <sheetView topLeftCell="A7" workbookViewId="0">
      <selection activeCell="C11" sqref="C11"/>
    </sheetView>
  </sheetViews>
  <sheetFormatPr baseColWidth="10" defaultRowHeight="15"/>
  <cols>
    <col min="1" max="1" width="11.42578125" style="529"/>
    <col min="2" max="2" width="15.140625" style="529" customWidth="1"/>
    <col min="3" max="3" width="11.42578125" style="529"/>
    <col min="4" max="4" width="23.42578125" style="529" customWidth="1"/>
    <col min="5" max="5" width="8.5703125" style="529" customWidth="1"/>
    <col min="6" max="8" width="11.42578125" style="529"/>
    <col min="9" max="9" width="32.42578125" style="529" customWidth="1"/>
    <col min="10" max="10" width="11.42578125" style="529"/>
    <col min="11" max="11" width="11.85546875" style="529" bestFit="1" customWidth="1"/>
    <col min="12" max="12" width="11.42578125" style="529"/>
    <col min="13" max="13" width="11.85546875" style="529" bestFit="1" customWidth="1"/>
    <col min="14" max="14" width="11.42578125" style="529"/>
    <col min="15" max="17" width="11.42578125" style="529" customWidth="1"/>
    <col min="18" max="18" width="16.85546875" style="529" customWidth="1"/>
    <col min="19" max="26" width="9.42578125" style="529" customWidth="1"/>
    <col min="27" max="49" width="16.85546875" style="529" customWidth="1"/>
    <col min="50" max="50" width="16.85546875" style="530" customWidth="1"/>
    <col min="52" max="52" width="14.85546875" bestFit="1" customWidth="1"/>
    <col min="53" max="53" width="16.7109375" bestFit="1" customWidth="1"/>
    <col min="55" max="55" width="9.28515625" bestFit="1" customWidth="1"/>
    <col min="56" max="56" width="14.140625" bestFit="1" customWidth="1"/>
  </cols>
  <sheetData>
    <row r="1" spans="1:73" s="318" customFormat="1" ht="18" customHeight="1">
      <c r="A1" s="346"/>
      <c r="B1" s="384"/>
      <c r="C1" s="423"/>
      <c r="D1" s="384"/>
      <c r="E1" s="384"/>
      <c r="F1" s="384"/>
      <c r="G1" s="384"/>
      <c r="H1" s="384"/>
      <c r="I1" s="350"/>
      <c r="J1" s="384"/>
      <c r="K1" s="384"/>
      <c r="L1" s="424"/>
      <c r="M1" s="424"/>
      <c r="N1" s="384"/>
      <c r="O1" s="384"/>
      <c r="P1" s="384"/>
      <c r="Q1" s="384"/>
      <c r="R1" s="425"/>
      <c r="S1" s="423"/>
      <c r="T1" s="384"/>
      <c r="U1" s="423"/>
      <c r="V1" s="426"/>
      <c r="W1" s="384"/>
      <c r="X1" s="423"/>
      <c r="Y1" s="384"/>
      <c r="Z1" s="574"/>
      <c r="AA1" s="347"/>
      <c r="AB1" s="347"/>
      <c r="AC1" s="347"/>
      <c r="AD1" s="347"/>
      <c r="AE1" s="348"/>
      <c r="AF1" s="348"/>
      <c r="AG1" s="347"/>
      <c r="AH1" s="347"/>
      <c r="AI1" s="347"/>
      <c r="AJ1" s="347"/>
      <c r="AK1" s="347"/>
      <c r="AL1" s="347"/>
      <c r="AM1" s="639"/>
      <c r="AN1" s="347"/>
      <c r="AO1" s="347"/>
      <c r="AP1" s="347"/>
      <c r="AQ1" s="347"/>
      <c r="AR1" s="347"/>
      <c r="AS1" s="347"/>
      <c r="AT1" s="347"/>
      <c r="AU1" s="347"/>
      <c r="AV1" s="347"/>
      <c r="AW1" s="347"/>
      <c r="AX1" s="347"/>
      <c r="AY1" s="347"/>
      <c r="AZ1" s="347"/>
      <c r="BA1" s="419"/>
      <c r="BN1" s="349">
        <f ca="1">+TODAY()</f>
        <v>44615</v>
      </c>
      <c r="BO1" s="318" t="s">
        <v>629</v>
      </c>
      <c r="BP1" s="318" t="s">
        <v>629</v>
      </c>
      <c r="BQ1" s="318" t="s">
        <v>630</v>
      </c>
      <c r="BR1" s="318" t="s">
        <v>631</v>
      </c>
      <c r="BS1" s="318" t="s">
        <v>632</v>
      </c>
      <c r="BT1" s="318" t="s">
        <v>633</v>
      </c>
      <c r="BU1" s="318" t="s">
        <v>633</v>
      </c>
    </row>
    <row r="2" spans="1:73" s="318" customFormat="1" ht="29.25" customHeight="1">
      <c r="A2" s="350"/>
      <c r="B2" s="384"/>
      <c r="C2" s="423"/>
      <c r="D2" s="384"/>
      <c r="E2" s="384"/>
      <c r="F2" s="384"/>
      <c r="G2" s="384"/>
      <c r="H2" s="384"/>
      <c r="I2" s="350"/>
      <c r="J2" s="384"/>
      <c r="K2" s="427"/>
      <c r="L2" s="424"/>
      <c r="M2" s="428" t="s">
        <v>1810</v>
      </c>
      <c r="N2" s="429"/>
      <c r="O2" s="384"/>
      <c r="P2" s="384"/>
      <c r="Q2" s="384" t="s">
        <v>1811</v>
      </c>
      <c r="R2" s="425"/>
      <c r="S2" s="423"/>
      <c r="T2" s="384"/>
      <c r="U2" s="423"/>
      <c r="V2" s="426"/>
      <c r="W2" s="384"/>
      <c r="X2" s="423"/>
      <c r="Y2" s="384"/>
      <c r="Z2" s="574"/>
      <c r="AA2" s="347"/>
      <c r="AB2" s="347"/>
      <c r="AC2" s="347"/>
      <c r="AD2" s="347"/>
      <c r="AE2" s="348"/>
      <c r="AF2" s="348"/>
      <c r="AG2" s="347"/>
      <c r="AH2" s="347"/>
      <c r="AI2" s="347"/>
      <c r="AJ2" s="347"/>
      <c r="AK2" s="347"/>
      <c r="AL2" s="347"/>
      <c r="AM2" s="639"/>
      <c r="AN2" s="347"/>
      <c r="AO2" s="347"/>
      <c r="AP2" s="347"/>
      <c r="AQ2" s="347"/>
      <c r="AR2" s="347"/>
      <c r="AS2" s="347"/>
      <c r="AT2" s="347"/>
      <c r="AU2" s="347"/>
      <c r="AV2" s="347"/>
      <c r="AW2" s="347"/>
      <c r="AX2" s="347"/>
      <c r="AY2" s="347"/>
      <c r="AZ2" s="347"/>
      <c r="BA2" s="419"/>
      <c r="BB2" s="352" t="s">
        <v>625</v>
      </c>
      <c r="BC2" s="352" t="s">
        <v>627</v>
      </c>
      <c r="BD2" s="352" t="s">
        <v>626</v>
      </c>
      <c r="BN2" s="319">
        <v>44324</v>
      </c>
      <c r="BO2" s="351">
        <v>0.04</v>
      </c>
      <c r="BP2" s="351">
        <v>0.09</v>
      </c>
      <c r="BQ2" s="351">
        <v>0.01</v>
      </c>
      <c r="BR2" s="351">
        <v>0.02</v>
      </c>
      <c r="BS2" s="351">
        <v>0.03</v>
      </c>
      <c r="BT2" s="351">
        <v>0.02</v>
      </c>
      <c r="BU2" s="318">
        <v>5.0000000000000001E-3</v>
      </c>
    </row>
    <row r="3" spans="1:73" s="318" customFormat="1" ht="22.5" customHeight="1">
      <c r="A3" s="353" t="s">
        <v>634</v>
      </c>
      <c r="B3" s="384"/>
      <c r="C3" s="423"/>
      <c r="D3" s="384"/>
      <c r="E3" s="384"/>
      <c r="F3" s="384"/>
      <c r="G3" s="384"/>
      <c r="H3" s="384"/>
      <c r="I3" s="350"/>
      <c r="J3" s="384"/>
      <c r="K3" s="384"/>
      <c r="L3" s="424"/>
      <c r="M3" s="424"/>
      <c r="N3" s="384"/>
      <c r="O3" s="384"/>
      <c r="P3" s="384"/>
      <c r="Q3" s="384"/>
      <c r="R3" s="425"/>
      <c r="S3" s="423"/>
      <c r="T3" s="384"/>
      <c r="U3" s="423"/>
      <c r="V3" s="426"/>
      <c r="W3" s="384"/>
      <c r="X3" s="423"/>
      <c r="Y3" s="384"/>
      <c r="Z3" s="574"/>
      <c r="AA3" s="347">
        <f>AA5+AM5+AL5</f>
        <v>105.76</v>
      </c>
      <c r="AB3" s="347"/>
      <c r="AC3" s="347"/>
      <c r="AD3" s="347"/>
      <c r="AE3" s="348"/>
      <c r="AF3" s="348"/>
      <c r="AG3" s="347"/>
      <c r="AH3" s="347"/>
      <c r="AI3" s="347"/>
      <c r="AJ3" s="347"/>
      <c r="AK3" s="347"/>
      <c r="AL3" s="347"/>
      <c r="AM3" s="639"/>
      <c r="AN3" s="347"/>
      <c r="AO3" s="649">
        <f>AO5+BD6</f>
        <v>1.69</v>
      </c>
      <c r="AP3" s="649">
        <f>AP5+BE6</f>
        <v>0.45999999999999996</v>
      </c>
      <c r="AQ3" s="649">
        <f>AQ5+BF6</f>
        <v>0.21</v>
      </c>
      <c r="AR3" s="649">
        <f>AR5+BG6</f>
        <v>1.37</v>
      </c>
      <c r="AS3" s="649">
        <f>AS5+BI6</f>
        <v>3.8000000000000003</v>
      </c>
      <c r="AT3" s="649">
        <f>AT5+BJ6</f>
        <v>0.90999999999999992</v>
      </c>
      <c r="AU3" s="649">
        <f>AU5+BK6</f>
        <v>0.84</v>
      </c>
      <c r="AV3" s="649">
        <f>AV5+BL6</f>
        <v>1.37</v>
      </c>
      <c r="AW3" s="347"/>
      <c r="AX3" s="347"/>
      <c r="AY3" s="347"/>
      <c r="AZ3" s="347"/>
      <c r="BA3" s="419"/>
      <c r="BB3" s="354" t="s">
        <v>622</v>
      </c>
      <c r="BC3" s="323">
        <f>+COUNTA(M9:M3985)</f>
        <v>1</v>
      </c>
      <c r="BD3" s="355">
        <f>+SUM($BA$9:$BA$1000)-BD4</f>
        <v>24.139999999999986</v>
      </c>
      <c r="BN3" s="356" t="s">
        <v>609</v>
      </c>
      <c r="BO3" s="357" t="s">
        <v>610</v>
      </c>
      <c r="BP3" s="357" t="s">
        <v>611</v>
      </c>
      <c r="BQ3" s="358" t="s">
        <v>612</v>
      </c>
      <c r="BR3" s="358" t="s">
        <v>613</v>
      </c>
    </row>
    <row r="4" spans="1:73" s="318" customFormat="1" ht="19.5" customHeight="1">
      <c r="A4" s="637"/>
      <c r="B4" s="637"/>
      <c r="C4" s="430"/>
      <c r="D4" s="637"/>
      <c r="E4" s="637"/>
      <c r="F4" s="637"/>
      <c r="G4" s="637"/>
      <c r="H4" s="637"/>
      <c r="I4" s="1605" t="s">
        <v>0</v>
      </c>
      <c r="J4" s="1605"/>
      <c r="K4" s="1605"/>
      <c r="L4" s="1605"/>
      <c r="M4" s="1605"/>
      <c r="N4" s="1605"/>
      <c r="O4" s="1605"/>
      <c r="P4" s="637"/>
      <c r="Q4" s="637"/>
      <c r="R4" s="425"/>
      <c r="S4" s="430"/>
      <c r="T4" s="637"/>
      <c r="U4" s="430"/>
      <c r="V4" s="431"/>
      <c r="W4" s="637"/>
      <c r="X4" s="430"/>
      <c r="Y4" s="384"/>
      <c r="Z4" s="574"/>
      <c r="AA4" s="369">
        <f>SUBTOTAL(3,AA9:AA968)</f>
        <v>3</v>
      </c>
      <c r="AB4" s="369">
        <f t="shared" ref="AB4:BA4" si="0">SUBTOTAL(3,AB9:AB968)</f>
        <v>3</v>
      </c>
      <c r="AC4" s="369">
        <f t="shared" si="0"/>
        <v>3</v>
      </c>
      <c r="AD4" s="369">
        <f t="shared" si="0"/>
        <v>3</v>
      </c>
      <c r="AE4" s="369">
        <f t="shared" si="0"/>
        <v>3</v>
      </c>
      <c r="AF4" s="369">
        <f t="shared" si="0"/>
        <v>3</v>
      </c>
      <c r="AG4" s="369">
        <f t="shared" si="0"/>
        <v>0</v>
      </c>
      <c r="AH4" s="369">
        <f t="shared" si="0"/>
        <v>3</v>
      </c>
      <c r="AI4" s="369">
        <f t="shared" si="0"/>
        <v>3</v>
      </c>
      <c r="AJ4" s="369">
        <f t="shared" si="0"/>
        <v>3</v>
      </c>
      <c r="AK4" s="369">
        <f t="shared" si="0"/>
        <v>3</v>
      </c>
      <c r="AL4" s="369">
        <f t="shared" si="0"/>
        <v>2</v>
      </c>
      <c r="AM4" s="640">
        <f t="shared" si="0"/>
        <v>0</v>
      </c>
      <c r="AN4" s="369">
        <f t="shared" si="0"/>
        <v>0</v>
      </c>
      <c r="AO4" s="369">
        <f t="shared" si="0"/>
        <v>3</v>
      </c>
      <c r="AP4" s="369">
        <f t="shared" si="0"/>
        <v>3</v>
      </c>
      <c r="AQ4" s="369">
        <f t="shared" si="0"/>
        <v>3</v>
      </c>
      <c r="AR4" s="369">
        <f t="shared" si="0"/>
        <v>3</v>
      </c>
      <c r="AS4" s="369">
        <f t="shared" si="0"/>
        <v>3</v>
      </c>
      <c r="AT4" s="369">
        <f t="shared" si="0"/>
        <v>3</v>
      </c>
      <c r="AU4" s="369">
        <f t="shared" si="0"/>
        <v>3</v>
      </c>
      <c r="AV4" s="369">
        <f>SUBTOTAL(3,AV9:AV969)</f>
        <v>3</v>
      </c>
      <c r="AW4" s="369">
        <f t="shared" si="0"/>
        <v>3</v>
      </c>
      <c r="AX4" s="369">
        <f t="shared" si="0"/>
        <v>3</v>
      </c>
      <c r="AY4" s="369">
        <f t="shared" si="0"/>
        <v>0</v>
      </c>
      <c r="AZ4" s="369">
        <f t="shared" si="0"/>
        <v>3</v>
      </c>
      <c r="BA4" s="369">
        <f t="shared" si="0"/>
        <v>3</v>
      </c>
      <c r="BB4" s="354" t="s">
        <v>623</v>
      </c>
      <c r="BC4" s="577">
        <f>+COUNTIFS($N$9:$N$4872,$N$13)</f>
        <v>2</v>
      </c>
      <c r="BD4" s="578">
        <f>+SUMIFS($BA$9:$BA$1000,$N$9:$N$1000,$N$13)</f>
        <v>143.95999999999998</v>
      </c>
      <c r="BE4" s="484"/>
      <c r="BF4" s="484"/>
      <c r="BG4" s="484"/>
      <c r="BH4" s="484"/>
      <c r="BI4" s="484"/>
      <c r="BJ4" s="484"/>
      <c r="BK4" s="484"/>
      <c r="BL4" s="484"/>
      <c r="BM4" s="484"/>
      <c r="BN4" s="361">
        <v>7000000</v>
      </c>
      <c r="BO4" s="361">
        <v>5</v>
      </c>
      <c r="BP4" s="361">
        <f>BN4*BO4</f>
        <v>35000000</v>
      </c>
      <c r="BQ4" s="362">
        <v>5</v>
      </c>
      <c r="BR4" s="361">
        <f>BQ4*BN4</f>
        <v>35000000</v>
      </c>
    </row>
    <row r="5" spans="1:73" s="318" customFormat="1" ht="27.75" customHeight="1">
      <c r="A5" s="637"/>
      <c r="B5" s="637"/>
      <c r="C5" s="430"/>
      <c r="D5" s="637"/>
      <c r="E5" s="637"/>
      <c r="F5" s="637"/>
      <c r="G5" s="637"/>
      <c r="H5" s="637"/>
      <c r="I5" s="1605" t="s">
        <v>2302</v>
      </c>
      <c r="J5" s="1605"/>
      <c r="K5" s="1605"/>
      <c r="L5" s="1605"/>
      <c r="M5" s="1605"/>
      <c r="N5" s="1605"/>
      <c r="O5" s="1605"/>
      <c r="P5" s="637"/>
      <c r="Q5" s="637"/>
      <c r="R5" s="425"/>
      <c r="S5" s="430"/>
      <c r="T5" s="637"/>
      <c r="U5" s="430"/>
      <c r="V5" s="431"/>
      <c r="W5" s="637"/>
      <c r="X5" s="430"/>
      <c r="Y5" s="384"/>
      <c r="Z5" s="574"/>
      <c r="AA5" s="363">
        <f t="shared" ref="AA5:BA5" si="1">+SUBTOTAL(9,AA9:AA1046)</f>
        <v>25.76</v>
      </c>
      <c r="AB5" s="363">
        <f t="shared" si="1"/>
        <v>7.72</v>
      </c>
      <c r="AC5" s="363">
        <f t="shared" si="1"/>
        <v>0.32</v>
      </c>
      <c r="AD5" s="363">
        <f t="shared" si="1"/>
        <v>7.84</v>
      </c>
      <c r="AE5" s="363">
        <f t="shared" si="1"/>
        <v>4</v>
      </c>
      <c r="AF5" s="363">
        <f t="shared" si="1"/>
        <v>7</v>
      </c>
      <c r="AG5" s="363">
        <f t="shared" si="1"/>
        <v>0</v>
      </c>
      <c r="AH5" s="363">
        <f t="shared" si="1"/>
        <v>45.64</v>
      </c>
      <c r="AI5" s="363">
        <f t="shared" si="1"/>
        <v>0</v>
      </c>
      <c r="AJ5" s="363">
        <f t="shared" si="1"/>
        <v>0</v>
      </c>
      <c r="AK5" s="363">
        <f t="shared" si="1"/>
        <v>37.823999999999998</v>
      </c>
      <c r="AL5" s="363">
        <f t="shared" si="1"/>
        <v>80</v>
      </c>
      <c r="AM5" s="641">
        <f t="shared" si="1"/>
        <v>0</v>
      </c>
      <c r="AN5" s="363">
        <f t="shared" si="1"/>
        <v>0</v>
      </c>
      <c r="AO5" s="363">
        <f t="shared" si="1"/>
        <v>1.69</v>
      </c>
      <c r="AP5" s="363">
        <f t="shared" si="1"/>
        <v>0.45999999999999996</v>
      </c>
      <c r="AQ5" s="363">
        <f t="shared" si="1"/>
        <v>0.21</v>
      </c>
      <c r="AR5" s="363">
        <f t="shared" si="1"/>
        <v>1.37</v>
      </c>
      <c r="AS5" s="363">
        <f t="shared" si="1"/>
        <v>3.8000000000000003</v>
      </c>
      <c r="AT5" s="363">
        <f t="shared" si="1"/>
        <v>0.90999999999999992</v>
      </c>
      <c r="AU5" s="363">
        <f t="shared" si="1"/>
        <v>0.84</v>
      </c>
      <c r="AV5" s="363">
        <f>+SUBTOTAL(9,AV9:AV1047)</f>
        <v>1.37</v>
      </c>
      <c r="AW5" s="363">
        <f t="shared" si="1"/>
        <v>170.45999999999998</v>
      </c>
      <c r="AX5" s="363">
        <f t="shared" si="1"/>
        <v>2.36</v>
      </c>
      <c r="AY5" s="363">
        <f t="shared" si="1"/>
        <v>0</v>
      </c>
      <c r="AZ5" s="363">
        <f t="shared" si="1"/>
        <v>8.2899999999999991</v>
      </c>
      <c r="BA5" s="437">
        <f t="shared" si="1"/>
        <v>168.09999999999997</v>
      </c>
      <c r="BB5" s="364" t="s">
        <v>624</v>
      </c>
      <c r="BC5" s="365">
        <f>SUBTOTAL(9,BC3:BC4)</f>
        <v>3</v>
      </c>
      <c r="BD5" s="366">
        <f>SUM(BD3:BD4)</f>
        <v>168.09999999999997</v>
      </c>
      <c r="BE5" s="484"/>
      <c r="BF5" s="484"/>
      <c r="BG5" s="367"/>
      <c r="BH5" s="484"/>
      <c r="BI5" s="484"/>
      <c r="BJ5" s="484"/>
      <c r="BK5" s="484"/>
      <c r="BL5" s="484"/>
      <c r="BM5" s="484"/>
      <c r="BN5" s="361" t="s">
        <v>614</v>
      </c>
      <c r="BO5" s="361">
        <v>12</v>
      </c>
      <c r="BP5" s="361">
        <f>BO5*BP4</f>
        <v>420000000</v>
      </c>
      <c r="BQ5" s="362">
        <v>12</v>
      </c>
      <c r="BR5" s="361">
        <f>BR4*BQ5</f>
        <v>420000000</v>
      </c>
    </row>
    <row r="6" spans="1:73" s="318" customFormat="1" ht="25.5">
      <c r="A6" s="637"/>
      <c r="B6" s="637"/>
      <c r="C6" s="430"/>
      <c r="D6" s="637"/>
      <c r="E6" s="637"/>
      <c r="F6" s="637"/>
      <c r="G6" s="637"/>
      <c r="H6" s="637"/>
      <c r="I6" s="1605" t="s">
        <v>2</v>
      </c>
      <c r="J6" s="1605"/>
      <c r="K6" s="1605"/>
      <c r="L6" s="1605"/>
      <c r="M6" s="1605"/>
      <c r="N6" s="1605"/>
      <c r="O6" s="1605"/>
      <c r="P6" s="637"/>
      <c r="Q6" s="637"/>
      <c r="R6" s="425"/>
      <c r="S6" s="430"/>
      <c r="T6" s="637"/>
      <c r="U6" s="430"/>
      <c r="V6" s="431"/>
      <c r="W6" s="637"/>
      <c r="X6" s="430"/>
      <c r="Y6" s="384"/>
      <c r="Z6" s="574"/>
      <c r="AA6" s="359"/>
      <c r="AB6" s="368">
        <f>SUBTOTAL(3,AB9:AB340)</f>
        <v>3</v>
      </c>
      <c r="AC6" s="359"/>
      <c r="AD6" s="347"/>
      <c r="AE6" s="360"/>
      <c r="AF6" s="360"/>
      <c r="AG6" s="359"/>
      <c r="AH6" s="359"/>
      <c r="AI6" s="359"/>
      <c r="AJ6" s="359"/>
      <c r="AK6" s="359"/>
      <c r="AL6" s="359"/>
      <c r="AM6" s="642"/>
      <c r="AN6" s="359"/>
      <c r="AO6" s="359"/>
      <c r="AP6" s="359"/>
      <c r="AQ6" s="359"/>
      <c r="AR6" s="359"/>
      <c r="AS6" s="359"/>
      <c r="AT6" s="359"/>
      <c r="AU6" s="359"/>
      <c r="AV6" s="359"/>
      <c r="AW6" s="359"/>
      <c r="AX6" s="359"/>
      <c r="AY6" s="359"/>
      <c r="AZ6" s="359"/>
      <c r="BA6" s="420"/>
      <c r="BB6" s="484"/>
      <c r="BC6" s="484"/>
      <c r="BD6" s="363">
        <f>+SUBTOTAL(9,BD9:BD1048)</f>
        <v>0</v>
      </c>
      <c r="BE6" s="363">
        <f t="shared" ref="BE6:BG6" si="2">+SUBTOTAL(9,BE9:BE1048)</f>
        <v>0</v>
      </c>
      <c r="BF6" s="363">
        <f t="shared" si="2"/>
        <v>0</v>
      </c>
      <c r="BG6" s="363">
        <f t="shared" si="2"/>
        <v>0</v>
      </c>
      <c r="BH6" s="369">
        <f>SUBTOTAL(3,BH9:BH970)</f>
        <v>3</v>
      </c>
      <c r="BI6" s="363">
        <f>+SUBTOTAL(9,BI9:BI1048)</f>
        <v>0</v>
      </c>
      <c r="BJ6" s="363">
        <f t="shared" ref="BJ6:BL6" si="3">+SUBTOTAL(9,BJ9:BJ1048)</f>
        <v>0</v>
      </c>
      <c r="BK6" s="363">
        <f t="shared" si="3"/>
        <v>0</v>
      </c>
      <c r="BL6" s="363">
        <f t="shared" si="3"/>
        <v>0</v>
      </c>
      <c r="BM6" s="369">
        <f>SUBTOTAL(3,BM9:BM970)</f>
        <v>3</v>
      </c>
      <c r="BN6" s="361" t="s">
        <v>615</v>
      </c>
      <c r="BO6" s="361">
        <v>52</v>
      </c>
      <c r="BP6" s="361">
        <f>BP5/BO6</f>
        <v>8076923.076923077</v>
      </c>
      <c r="BQ6" s="362">
        <v>52</v>
      </c>
      <c r="BR6" s="361">
        <f>BR5/BQ6</f>
        <v>8076923.076923077</v>
      </c>
    </row>
    <row r="7" spans="1:73" s="318" customFormat="1" ht="51" customHeight="1" thickBot="1">
      <c r="A7" s="369">
        <f>SUBTOTAL(3,A9:A971)</f>
        <v>6</v>
      </c>
      <c r="B7" s="370"/>
      <c r="C7" s="423"/>
      <c r="D7" s="384"/>
      <c r="E7" s="384"/>
      <c r="F7" s="384"/>
      <c r="G7" s="384"/>
      <c r="H7" s="384"/>
      <c r="I7" s="350"/>
      <c r="J7" s="384"/>
      <c r="K7" s="384"/>
      <c r="L7" s="424"/>
      <c r="M7" s="424"/>
      <c r="N7" s="384"/>
      <c r="O7" s="384"/>
      <c r="P7" s="384"/>
      <c r="Q7" s="384"/>
      <c r="R7" s="425"/>
      <c r="S7" s="423"/>
      <c r="T7" s="384"/>
      <c r="U7" s="423"/>
      <c r="V7" s="426"/>
      <c r="W7" s="384"/>
      <c r="X7" s="423"/>
      <c r="Y7" s="384"/>
      <c r="Z7" s="574"/>
      <c r="AA7" s="1606" t="s">
        <v>502</v>
      </c>
      <c r="AB7" s="1607"/>
      <c r="AC7" s="1607"/>
      <c r="AD7" s="1607"/>
      <c r="AE7" s="1607"/>
      <c r="AF7" s="1607"/>
      <c r="AG7" s="1607"/>
      <c r="AH7" s="1607"/>
      <c r="AI7" s="1607"/>
      <c r="AJ7" s="1607"/>
      <c r="AK7" s="1607"/>
      <c r="AL7" s="1607"/>
      <c r="AM7" s="1608"/>
      <c r="AN7" s="1599" t="s">
        <v>503</v>
      </c>
      <c r="AO7" s="1600"/>
      <c r="AP7" s="1600"/>
      <c r="AQ7" s="1600"/>
      <c r="AR7" s="1601"/>
      <c r="AS7" s="1599" t="s">
        <v>504</v>
      </c>
      <c r="AT7" s="1600"/>
      <c r="AU7" s="1600"/>
      <c r="AV7" s="1601"/>
      <c r="AW7" s="1602" t="s">
        <v>505</v>
      </c>
      <c r="AX7" s="1603"/>
      <c r="AY7" s="1603"/>
      <c r="AZ7" s="1603"/>
      <c r="BA7" s="1604"/>
      <c r="BD7" s="1596" t="s">
        <v>1900</v>
      </c>
      <c r="BE7" s="1596"/>
      <c r="BF7" s="1596"/>
      <c r="BG7" s="1596"/>
      <c r="BH7" s="363">
        <f>+SUBTOTAL(9,BH9:BH1049)</f>
        <v>0</v>
      </c>
      <c r="BI7" s="1597" t="s">
        <v>1902</v>
      </c>
      <c r="BJ7" s="1598"/>
      <c r="BK7" s="1598"/>
      <c r="BL7" s="1598"/>
      <c r="BM7" s="363">
        <f>+SUBTOTAL(9,BM9:BM1049)</f>
        <v>0</v>
      </c>
      <c r="BN7" s="361" t="s">
        <v>620</v>
      </c>
      <c r="BO7" s="371">
        <v>0.04</v>
      </c>
      <c r="BP7" s="361">
        <f>BP6*BO7</f>
        <v>323076.92307692306</v>
      </c>
      <c r="BQ7" s="372">
        <v>5.0000000000000001E-3</v>
      </c>
      <c r="BR7" s="361">
        <f>BR6*BQ7</f>
        <v>40384.615384615383</v>
      </c>
    </row>
    <row r="8" spans="1:73" s="384" customFormat="1" ht="49.5" customHeight="1" thickTop="1">
      <c r="A8" s="320" t="s">
        <v>3</v>
      </c>
      <c r="B8" s="320" t="s">
        <v>10</v>
      </c>
      <c r="C8" s="373" t="s">
        <v>4</v>
      </c>
      <c r="D8" s="320" t="s">
        <v>1809</v>
      </c>
      <c r="E8" s="320" t="s">
        <v>6</v>
      </c>
      <c r="F8" s="320" t="s">
        <v>7</v>
      </c>
      <c r="G8" s="320" t="s">
        <v>8</v>
      </c>
      <c r="H8" s="320" t="s">
        <v>606</v>
      </c>
      <c r="I8" s="320" t="s">
        <v>9</v>
      </c>
      <c r="J8" s="320" t="s">
        <v>0</v>
      </c>
      <c r="K8" s="320" t="s">
        <v>11</v>
      </c>
      <c r="L8" s="321" t="s">
        <v>12</v>
      </c>
      <c r="M8" s="321" t="s">
        <v>13</v>
      </c>
      <c r="N8" s="320" t="s">
        <v>14</v>
      </c>
      <c r="O8" s="320" t="s">
        <v>15</v>
      </c>
      <c r="P8" s="320" t="s">
        <v>16</v>
      </c>
      <c r="Q8" s="320" t="s">
        <v>17</v>
      </c>
      <c r="R8" s="374" t="s">
        <v>1122</v>
      </c>
      <c r="S8" s="375" t="s">
        <v>531</v>
      </c>
      <c r="T8" s="352" t="s">
        <v>530</v>
      </c>
      <c r="U8" s="375" t="s">
        <v>532</v>
      </c>
      <c r="V8" s="376" t="s">
        <v>533</v>
      </c>
      <c r="W8" s="352" t="s">
        <v>534</v>
      </c>
      <c r="X8" s="377" t="s">
        <v>1147</v>
      </c>
      <c r="Y8" s="378" t="s">
        <v>529</v>
      </c>
      <c r="Z8" s="575" t="s">
        <v>1124</v>
      </c>
      <c r="AA8" s="379" t="s">
        <v>506</v>
      </c>
      <c r="AB8" s="379" t="s">
        <v>507</v>
      </c>
      <c r="AC8" s="379" t="s">
        <v>508</v>
      </c>
      <c r="AD8" s="379" t="s">
        <v>509</v>
      </c>
      <c r="AE8" s="379" t="s">
        <v>513</v>
      </c>
      <c r="AF8" s="379" t="s">
        <v>511</v>
      </c>
      <c r="AG8" s="379" t="s">
        <v>512</v>
      </c>
      <c r="AH8" s="379" t="s">
        <v>621</v>
      </c>
      <c r="AI8" s="576" t="s">
        <v>514</v>
      </c>
      <c r="AJ8" s="379" t="s">
        <v>510</v>
      </c>
      <c r="AK8" s="380" t="s">
        <v>608</v>
      </c>
      <c r="AL8" s="380" t="s">
        <v>1684</v>
      </c>
      <c r="AM8" s="643" t="s">
        <v>968</v>
      </c>
      <c r="AN8" s="381" t="s">
        <v>515</v>
      </c>
      <c r="AO8" s="381" t="s">
        <v>516</v>
      </c>
      <c r="AP8" s="381" t="s">
        <v>517</v>
      </c>
      <c r="AQ8" s="381" t="s">
        <v>518</v>
      </c>
      <c r="AR8" s="381" t="s">
        <v>519</v>
      </c>
      <c r="AS8" s="382" t="s">
        <v>516</v>
      </c>
      <c r="AT8" s="382" t="s">
        <v>517</v>
      </c>
      <c r="AU8" s="382" t="s">
        <v>518</v>
      </c>
      <c r="AV8" s="382" t="s">
        <v>519</v>
      </c>
      <c r="AW8" s="383" t="s">
        <v>520</v>
      </c>
      <c r="AX8" s="383" t="s">
        <v>521</v>
      </c>
      <c r="AY8" s="383" t="s">
        <v>522</v>
      </c>
      <c r="AZ8" s="383" t="s">
        <v>523</v>
      </c>
      <c r="BA8" s="421" t="s">
        <v>524</v>
      </c>
      <c r="BB8" s="336" t="s">
        <v>915</v>
      </c>
      <c r="BC8" s="645"/>
      <c r="BD8" s="646" t="s">
        <v>1896</v>
      </c>
      <c r="BE8" s="646" t="s">
        <v>1897</v>
      </c>
      <c r="BF8" s="646" t="s">
        <v>1898</v>
      </c>
      <c r="BG8" s="646" t="s">
        <v>1899</v>
      </c>
      <c r="BH8" s="647" t="s">
        <v>959</v>
      </c>
      <c r="BI8" s="648" t="s">
        <v>1896</v>
      </c>
      <c r="BJ8" s="648" t="s">
        <v>1897</v>
      </c>
      <c r="BK8" s="648" t="s">
        <v>1898</v>
      </c>
      <c r="BL8" s="648" t="s">
        <v>1899</v>
      </c>
      <c r="BM8" s="647" t="s">
        <v>1901</v>
      </c>
      <c r="BN8" s="361" t="s">
        <v>617</v>
      </c>
      <c r="BO8" s="361">
        <v>4</v>
      </c>
      <c r="BP8" s="361">
        <f>BP7*BO8</f>
        <v>1292307.6923076923</v>
      </c>
      <c r="BQ8" s="362">
        <v>4</v>
      </c>
      <c r="BR8" s="361">
        <f>BR7*BQ8</f>
        <v>161538.46153846153</v>
      </c>
    </row>
    <row r="9" spans="1:73" s="80" customFormat="1" ht="26.25" customHeight="1">
      <c r="A9" s="510" t="s">
        <v>1119</v>
      </c>
      <c r="B9" s="511" t="s">
        <v>913</v>
      </c>
      <c r="C9" s="341">
        <v>14299554</v>
      </c>
      <c r="D9" s="322" t="s">
        <v>192</v>
      </c>
      <c r="E9" s="512" t="s">
        <v>20</v>
      </c>
      <c r="F9" s="511" t="s">
        <v>72</v>
      </c>
      <c r="G9" s="513" t="s">
        <v>59</v>
      </c>
      <c r="H9" s="513" t="s">
        <v>59</v>
      </c>
      <c r="I9" s="328" t="s">
        <v>193</v>
      </c>
      <c r="J9" s="316" t="s">
        <v>991</v>
      </c>
      <c r="K9" s="514">
        <v>44136</v>
      </c>
      <c r="L9" s="515"/>
      <c r="M9" s="515"/>
      <c r="N9" s="516"/>
      <c r="O9" s="511" t="s">
        <v>39</v>
      </c>
      <c r="P9" s="513" t="s">
        <v>40</v>
      </c>
      <c r="Q9" s="511" t="s">
        <v>39</v>
      </c>
      <c r="R9" s="517">
        <v>25900000</v>
      </c>
      <c r="S9" s="518">
        <v>0</v>
      </c>
      <c r="T9" s="519">
        <v>0</v>
      </c>
      <c r="U9" s="518">
        <v>0</v>
      </c>
      <c r="V9" s="520">
        <v>0</v>
      </c>
      <c r="W9" s="521">
        <v>0</v>
      </c>
      <c r="X9" s="521"/>
      <c r="Y9" s="522">
        <v>0</v>
      </c>
      <c r="Z9" s="481">
        <v>15</v>
      </c>
      <c r="AA9" s="517"/>
      <c r="AB9" s="517"/>
      <c r="AC9" s="517"/>
      <c r="AD9" s="517"/>
      <c r="AE9" s="523"/>
      <c r="AF9" s="524"/>
      <c r="AG9" s="525"/>
      <c r="AH9" s="510"/>
      <c r="AI9" s="525"/>
      <c r="AJ9" s="510"/>
      <c r="AK9" s="517"/>
      <c r="AL9" s="523"/>
      <c r="AM9" s="517"/>
      <c r="AN9" s="517"/>
      <c r="AO9" s="517"/>
      <c r="AP9" s="517"/>
      <c r="AQ9" s="394"/>
      <c r="AR9" s="394"/>
      <c r="AS9" s="394"/>
      <c r="AT9" s="394"/>
      <c r="AU9" s="517"/>
      <c r="AV9" s="517"/>
      <c r="AW9" s="517"/>
      <c r="AX9" s="526"/>
      <c r="AY9" s="98"/>
      <c r="AZ9" s="81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</row>
    <row r="10" spans="1:73" s="80" customFormat="1" ht="26.25" customHeight="1">
      <c r="A10" s="510" t="s">
        <v>1119</v>
      </c>
      <c r="B10" s="511" t="s">
        <v>913</v>
      </c>
      <c r="C10" s="341">
        <v>20422058</v>
      </c>
      <c r="D10" s="322" t="s">
        <v>197</v>
      </c>
      <c r="E10" s="512" t="s">
        <v>20</v>
      </c>
      <c r="F10" s="511" t="s">
        <v>72</v>
      </c>
      <c r="G10" s="513" t="s">
        <v>59</v>
      </c>
      <c r="H10" s="513" t="s">
        <v>59</v>
      </c>
      <c r="I10" s="328" t="s">
        <v>198</v>
      </c>
      <c r="J10" s="316" t="s">
        <v>992</v>
      </c>
      <c r="K10" s="514">
        <v>44136</v>
      </c>
      <c r="L10" s="515"/>
      <c r="M10" s="527"/>
      <c r="N10" s="528"/>
      <c r="O10" s="511" t="s">
        <v>48</v>
      </c>
      <c r="P10" s="513" t="s">
        <v>40</v>
      </c>
      <c r="Q10" s="511" t="s">
        <v>48</v>
      </c>
      <c r="R10" s="517">
        <v>25900000</v>
      </c>
      <c r="S10" s="518">
        <v>0</v>
      </c>
      <c r="T10" s="519">
        <v>0</v>
      </c>
      <c r="U10" s="518">
        <v>0</v>
      </c>
      <c r="V10" s="520">
        <v>0</v>
      </c>
      <c r="W10" s="521">
        <v>0</v>
      </c>
      <c r="X10" s="521"/>
      <c r="Y10" s="522">
        <v>0</v>
      </c>
      <c r="Z10" s="481">
        <v>15</v>
      </c>
      <c r="AA10" s="517"/>
      <c r="AB10" s="517"/>
      <c r="AC10" s="517"/>
      <c r="AD10" s="517"/>
      <c r="AE10" s="523"/>
      <c r="AF10" s="524"/>
      <c r="AG10" s="525"/>
      <c r="AH10" s="510"/>
      <c r="AI10" s="525"/>
      <c r="AJ10" s="510"/>
      <c r="AK10" s="517"/>
      <c r="AL10" s="523"/>
      <c r="AM10" s="517"/>
      <c r="AN10" s="517"/>
      <c r="AO10" s="517"/>
      <c r="AP10" s="517"/>
      <c r="AQ10" s="394"/>
      <c r="AR10" s="394"/>
      <c r="AS10" s="394"/>
      <c r="AT10" s="394"/>
      <c r="AU10" s="517"/>
      <c r="AV10" s="517"/>
      <c r="AW10" s="517"/>
      <c r="AX10" s="526"/>
      <c r="AY10" s="97"/>
      <c r="AZ10" s="81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</row>
    <row r="11" spans="1:73" s="80" customFormat="1" ht="26.25" customHeight="1">
      <c r="A11" s="1081" t="s">
        <v>1119</v>
      </c>
      <c r="B11" s="1082" t="s">
        <v>913</v>
      </c>
      <c r="C11" s="1083">
        <v>22216273</v>
      </c>
      <c r="D11" s="1084" t="s">
        <v>92</v>
      </c>
      <c r="E11" s="1082" t="s">
        <v>20</v>
      </c>
      <c r="F11" s="1082" t="s">
        <v>72</v>
      </c>
      <c r="G11" s="1085" t="s">
        <v>59</v>
      </c>
      <c r="H11" s="1085" t="s">
        <v>59</v>
      </c>
      <c r="I11" s="902" t="s">
        <v>93</v>
      </c>
      <c r="J11" s="316" t="s">
        <v>993</v>
      </c>
      <c r="K11" s="1086">
        <v>44136</v>
      </c>
      <c r="L11" s="1087"/>
      <c r="M11" s="1087"/>
      <c r="N11" s="1088"/>
      <c r="O11" s="1082" t="s">
        <v>94</v>
      </c>
      <c r="P11" s="1085" t="s">
        <v>40</v>
      </c>
      <c r="Q11" s="1082" t="s">
        <v>94</v>
      </c>
      <c r="R11" s="1089">
        <v>25900000</v>
      </c>
      <c r="S11" s="1090">
        <v>0</v>
      </c>
      <c r="T11" s="1091">
        <v>0</v>
      </c>
      <c r="U11" s="1090">
        <v>0</v>
      </c>
      <c r="V11" s="1092">
        <v>0</v>
      </c>
      <c r="W11" s="1093">
        <v>0</v>
      </c>
      <c r="X11" s="1093"/>
      <c r="Y11" s="1094">
        <v>0</v>
      </c>
      <c r="Z11" s="1095">
        <v>15</v>
      </c>
      <c r="AA11" s="1089"/>
      <c r="AB11" s="1089"/>
      <c r="AC11" s="1089"/>
      <c r="AD11" s="1089"/>
      <c r="AE11" s="1096"/>
      <c r="AF11" s="1097"/>
      <c r="AG11" s="1098"/>
      <c r="AH11" s="1081"/>
      <c r="AI11" s="1098"/>
      <c r="AJ11" s="1081"/>
      <c r="AK11" s="1089"/>
      <c r="AL11" s="1096"/>
      <c r="AM11" s="1089"/>
      <c r="AN11" s="1089"/>
      <c r="AO11" s="1089"/>
      <c r="AP11" s="1089"/>
      <c r="AQ11" s="1099"/>
      <c r="AR11" s="1099"/>
      <c r="AS11" s="1099"/>
      <c r="AT11" s="1099"/>
      <c r="AU11" s="1089"/>
      <c r="AV11" s="1089"/>
      <c r="AW11" s="1089"/>
      <c r="AX11" s="1100"/>
      <c r="AY11" s="1101"/>
      <c r="AZ11" s="1102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</row>
    <row r="12" spans="1:73" s="785" customFormat="1" ht="24" customHeight="1">
      <c r="A12" s="810" t="s">
        <v>1119</v>
      </c>
      <c r="B12" s="1001" t="s">
        <v>119</v>
      </c>
      <c r="C12" s="913">
        <v>19562505</v>
      </c>
      <c r="D12" s="986" t="s">
        <v>1584</v>
      </c>
      <c r="E12" s="941" t="s">
        <v>34</v>
      </c>
      <c r="F12" s="687" t="s">
        <v>1587</v>
      </c>
      <c r="G12" s="920" t="s">
        <v>252</v>
      </c>
      <c r="H12" s="920" t="s">
        <v>27</v>
      </c>
      <c r="I12" s="973" t="s">
        <v>1894</v>
      </c>
      <c r="J12" s="687" t="s">
        <v>2351</v>
      </c>
      <c r="K12" s="939">
        <v>44331</v>
      </c>
      <c r="L12" s="990" t="s">
        <v>2313</v>
      </c>
      <c r="M12" s="942"/>
      <c r="N12" s="920" t="s">
        <v>914</v>
      </c>
      <c r="O12" s="976" t="s">
        <v>1714</v>
      </c>
      <c r="P12" s="687" t="s">
        <v>2328</v>
      </c>
      <c r="Q12" s="941" t="s">
        <v>25</v>
      </c>
      <c r="R12" s="977">
        <v>15.96</v>
      </c>
      <c r="S12" s="978">
        <v>0</v>
      </c>
      <c r="T12" s="810">
        <v>2</v>
      </c>
      <c r="U12" s="810">
        <v>2</v>
      </c>
      <c r="V12" s="979">
        <v>0.04</v>
      </c>
      <c r="W12" s="979">
        <v>0.3</v>
      </c>
      <c r="X12" s="980">
        <v>0</v>
      </c>
      <c r="Y12" s="981">
        <v>0</v>
      </c>
      <c r="Z12" s="982">
        <v>15</v>
      </c>
      <c r="AA12" s="888">
        <v>7.98</v>
      </c>
      <c r="AB12" s="888">
        <v>2.39</v>
      </c>
      <c r="AC12" s="888">
        <v>0.32</v>
      </c>
      <c r="AD12" s="888">
        <v>7.84</v>
      </c>
      <c r="AE12" s="888">
        <v>0</v>
      </c>
      <c r="AF12" s="888">
        <v>0</v>
      </c>
      <c r="AG12" s="977"/>
      <c r="AH12" s="983">
        <v>18.53</v>
      </c>
      <c r="AI12" s="977" t="b">
        <v>0</v>
      </c>
      <c r="AJ12" s="888">
        <v>0</v>
      </c>
      <c r="AK12" s="888">
        <v>14.824000000000002</v>
      </c>
      <c r="AL12" s="888">
        <v>40</v>
      </c>
      <c r="AM12" s="888"/>
      <c r="AN12" s="983"/>
      <c r="AO12" s="983">
        <v>0.68</v>
      </c>
      <c r="AP12" s="983">
        <v>0.19</v>
      </c>
      <c r="AQ12" s="983">
        <v>0.09</v>
      </c>
      <c r="AR12" s="888">
        <v>0.56000000000000005</v>
      </c>
      <c r="AS12" s="983">
        <v>1.53</v>
      </c>
      <c r="AT12" s="983">
        <v>0.37</v>
      </c>
      <c r="AU12" s="983">
        <v>0.36</v>
      </c>
      <c r="AV12" s="888">
        <v>0.56000000000000005</v>
      </c>
      <c r="AW12" s="888">
        <v>73.349999999999994</v>
      </c>
      <c r="AX12" s="888">
        <v>0.96</v>
      </c>
      <c r="AY12" s="983"/>
      <c r="AZ12" s="888">
        <v>3.38</v>
      </c>
      <c r="BA12" s="984">
        <v>72.39</v>
      </c>
      <c r="BD12" s="888">
        <v>0</v>
      </c>
      <c r="BE12" s="888">
        <v>0</v>
      </c>
      <c r="BF12" s="888">
        <v>0</v>
      </c>
      <c r="BG12" s="888">
        <v>0</v>
      </c>
      <c r="BH12" s="889">
        <v>0</v>
      </c>
      <c r="BI12" s="888">
        <v>0</v>
      </c>
      <c r="BJ12" s="888">
        <v>0</v>
      </c>
      <c r="BK12" s="888">
        <v>0</v>
      </c>
      <c r="BL12" s="888">
        <v>0</v>
      </c>
      <c r="BM12" s="889">
        <v>0</v>
      </c>
    </row>
    <row r="13" spans="1:73" s="785" customFormat="1" ht="24" customHeight="1">
      <c r="A13" s="687" t="s">
        <v>1119</v>
      </c>
      <c r="B13" s="687" t="s">
        <v>119</v>
      </c>
      <c r="C13" s="1013">
        <v>15168872</v>
      </c>
      <c r="D13" s="920" t="s">
        <v>1598</v>
      </c>
      <c r="E13" s="941" t="s">
        <v>34</v>
      </c>
      <c r="F13" s="687" t="s">
        <v>1649</v>
      </c>
      <c r="G13" s="920" t="s">
        <v>27</v>
      </c>
      <c r="H13" s="920" t="s">
        <v>27</v>
      </c>
      <c r="I13" s="973" t="s">
        <v>1808</v>
      </c>
      <c r="J13" s="687" t="s">
        <v>2351</v>
      </c>
      <c r="K13" s="939">
        <v>44354</v>
      </c>
      <c r="L13" s="942" t="s">
        <v>1599</v>
      </c>
      <c r="M13" s="942"/>
      <c r="N13" s="920" t="s">
        <v>914</v>
      </c>
      <c r="O13" s="976" t="s">
        <v>1714</v>
      </c>
      <c r="P13" s="1012" t="s">
        <v>477</v>
      </c>
      <c r="Q13" s="976" t="s">
        <v>25</v>
      </c>
      <c r="R13" s="977">
        <v>23.8</v>
      </c>
      <c r="S13" s="978">
        <v>0</v>
      </c>
      <c r="T13" s="973">
        <v>0</v>
      </c>
      <c r="U13" s="978">
        <v>0</v>
      </c>
      <c r="V13" s="979">
        <v>0</v>
      </c>
      <c r="W13" s="992">
        <v>0.3</v>
      </c>
      <c r="X13" s="980">
        <v>2</v>
      </c>
      <c r="Y13" s="981">
        <v>2</v>
      </c>
      <c r="Z13" s="982">
        <v>15</v>
      </c>
      <c r="AA13" s="977">
        <v>11.9</v>
      </c>
      <c r="AB13" s="888">
        <v>3.57</v>
      </c>
      <c r="AC13" s="888">
        <v>0</v>
      </c>
      <c r="AD13" s="888">
        <v>0</v>
      </c>
      <c r="AE13" s="888">
        <v>2</v>
      </c>
      <c r="AF13" s="888">
        <v>3.5</v>
      </c>
      <c r="AG13" s="977"/>
      <c r="AH13" s="983">
        <v>17.47</v>
      </c>
      <c r="AI13" s="977" t="b">
        <v>0</v>
      </c>
      <c r="AJ13" s="888">
        <v>0</v>
      </c>
      <c r="AK13" s="888">
        <v>11.5</v>
      </c>
      <c r="AL13" s="888">
        <v>40</v>
      </c>
      <c r="AM13" s="888"/>
      <c r="AN13" s="983"/>
      <c r="AO13" s="983">
        <v>0.65</v>
      </c>
      <c r="AP13" s="983">
        <v>0.17</v>
      </c>
      <c r="AQ13" s="983">
        <v>0.08</v>
      </c>
      <c r="AR13" s="888">
        <v>0.52</v>
      </c>
      <c r="AS13" s="983">
        <v>1.46</v>
      </c>
      <c r="AT13" s="983">
        <v>0.35</v>
      </c>
      <c r="AU13" s="983">
        <v>0.32</v>
      </c>
      <c r="AV13" s="888">
        <v>0.52</v>
      </c>
      <c r="AW13" s="888">
        <v>72.47</v>
      </c>
      <c r="AX13" s="888">
        <v>0.9</v>
      </c>
      <c r="AY13" s="983"/>
      <c r="AZ13" s="888">
        <v>3.17</v>
      </c>
      <c r="BA13" s="984">
        <v>71.569999999999993</v>
      </c>
      <c r="BD13" s="888">
        <v>0</v>
      </c>
      <c r="BE13" s="888">
        <v>0</v>
      </c>
      <c r="BF13" s="888">
        <v>0</v>
      </c>
      <c r="BG13" s="888">
        <v>0</v>
      </c>
      <c r="BH13" s="889">
        <v>0</v>
      </c>
      <c r="BI13" s="888">
        <v>0</v>
      </c>
      <c r="BJ13" s="888">
        <v>0</v>
      </c>
      <c r="BK13" s="888">
        <v>0</v>
      </c>
      <c r="BL13" s="888">
        <v>0</v>
      </c>
      <c r="BM13" s="889">
        <v>0</v>
      </c>
    </row>
    <row r="14" spans="1:73" s="785" customFormat="1" ht="21" customHeight="1">
      <c r="A14" s="810" t="s">
        <v>1119</v>
      </c>
      <c r="B14" s="1001" t="s">
        <v>119</v>
      </c>
      <c r="C14" s="913">
        <v>17562036</v>
      </c>
      <c r="D14" s="986" t="s">
        <v>1585</v>
      </c>
      <c r="E14" s="1053" t="s">
        <v>34</v>
      </c>
      <c r="F14" s="785" t="s">
        <v>104</v>
      </c>
      <c r="G14" s="1103" t="s">
        <v>44</v>
      </c>
      <c r="H14" s="1103" t="s">
        <v>44</v>
      </c>
      <c r="I14" s="973" t="s">
        <v>1894</v>
      </c>
      <c r="J14" s="785" t="s">
        <v>2351</v>
      </c>
      <c r="K14" s="1104">
        <v>44322</v>
      </c>
      <c r="L14" s="1105"/>
      <c r="M14" s="1026" t="s">
        <v>1588</v>
      </c>
      <c r="N14" s="1103" t="s">
        <v>1589</v>
      </c>
      <c r="O14" s="976" t="s">
        <v>1714</v>
      </c>
      <c r="P14" s="785" t="s">
        <v>2350</v>
      </c>
      <c r="Q14" s="941" t="s">
        <v>25</v>
      </c>
      <c r="R14" s="977">
        <v>11.76</v>
      </c>
      <c r="S14" s="978">
        <v>0</v>
      </c>
      <c r="T14" s="810"/>
      <c r="U14" s="810">
        <v>0</v>
      </c>
      <c r="V14" s="979">
        <v>0</v>
      </c>
      <c r="W14" s="979">
        <v>0.3</v>
      </c>
      <c r="X14" s="980">
        <v>2</v>
      </c>
      <c r="Y14" s="981">
        <v>2</v>
      </c>
      <c r="Z14" s="982">
        <v>15</v>
      </c>
      <c r="AA14" s="888">
        <v>5.88</v>
      </c>
      <c r="AB14" s="888">
        <v>1.76</v>
      </c>
      <c r="AC14" s="888">
        <v>0</v>
      </c>
      <c r="AD14" s="888">
        <v>0</v>
      </c>
      <c r="AE14" s="888">
        <v>2</v>
      </c>
      <c r="AF14" s="888">
        <v>3.5</v>
      </c>
      <c r="AG14" s="977"/>
      <c r="AH14" s="983">
        <v>9.64</v>
      </c>
      <c r="AI14" s="977" t="b">
        <v>0</v>
      </c>
      <c r="AJ14" s="888">
        <v>0</v>
      </c>
      <c r="AK14" s="888">
        <v>11.5</v>
      </c>
      <c r="AL14" s="888"/>
      <c r="AM14" s="888"/>
      <c r="AN14" s="983"/>
      <c r="AO14" s="983">
        <v>0.36</v>
      </c>
      <c r="AP14" s="983">
        <v>0.1</v>
      </c>
      <c r="AQ14" s="983">
        <v>0.04</v>
      </c>
      <c r="AR14" s="888">
        <v>0.28999999999999998</v>
      </c>
      <c r="AS14" s="983">
        <v>0.81</v>
      </c>
      <c r="AT14" s="983">
        <v>0.19</v>
      </c>
      <c r="AU14" s="983">
        <v>0.16</v>
      </c>
      <c r="AV14" s="888">
        <v>0.28999999999999998</v>
      </c>
      <c r="AW14" s="888">
        <v>24.64</v>
      </c>
      <c r="AX14" s="888">
        <v>0.5</v>
      </c>
      <c r="AY14" s="983"/>
      <c r="AZ14" s="888">
        <v>1.74</v>
      </c>
      <c r="BA14" s="984">
        <v>24.14</v>
      </c>
      <c r="BD14" s="888">
        <v>0</v>
      </c>
      <c r="BE14" s="888">
        <v>0</v>
      </c>
      <c r="BF14" s="888">
        <v>0</v>
      </c>
      <c r="BG14" s="888">
        <v>0</v>
      </c>
      <c r="BH14" s="889">
        <v>0</v>
      </c>
      <c r="BI14" s="888">
        <v>0</v>
      </c>
      <c r="BJ14" s="888">
        <v>0</v>
      </c>
      <c r="BK14" s="888">
        <v>0</v>
      </c>
      <c r="BL14" s="888">
        <v>0</v>
      </c>
      <c r="BM14" s="889">
        <v>0</v>
      </c>
    </row>
    <row r="15" spans="1:73" s="785" customFormat="1" ht="21.75" customHeight="1">
      <c r="A15" s="687"/>
      <c r="B15" s="687"/>
      <c r="C15" s="913"/>
      <c r="D15" s="920"/>
      <c r="E15" s="941"/>
      <c r="F15" s="687"/>
      <c r="G15" s="1103"/>
      <c r="H15" s="1103"/>
      <c r="I15" s="973"/>
      <c r="J15" s="687"/>
      <c r="K15" s="939"/>
      <c r="L15" s="942"/>
      <c r="M15" s="990"/>
      <c r="N15" s="920"/>
      <c r="O15" s="976"/>
      <c r="P15" s="687"/>
      <c r="Q15" s="941"/>
      <c r="R15" s="977"/>
      <c r="S15" s="978"/>
      <c r="T15" s="978"/>
      <c r="U15" s="810"/>
      <c r="V15" s="979"/>
      <c r="W15" s="979"/>
      <c r="X15" s="980"/>
      <c r="Y15" s="981"/>
      <c r="Z15" s="982"/>
      <c r="AA15" s="888"/>
      <c r="AB15" s="888"/>
      <c r="AC15" s="888"/>
      <c r="AD15" s="888"/>
      <c r="AE15" s="888"/>
      <c r="AF15" s="888"/>
      <c r="AG15" s="977"/>
      <c r="AH15" s="983"/>
      <c r="AI15" s="977"/>
      <c r="AJ15" s="888"/>
      <c r="AK15" s="888"/>
      <c r="AL15" s="888"/>
      <c r="AM15" s="888"/>
      <c r="AN15" s="983"/>
      <c r="AO15" s="983"/>
      <c r="AP15" s="983"/>
      <c r="AQ15" s="983"/>
      <c r="AR15" s="888"/>
      <c r="AS15" s="983"/>
      <c r="AT15" s="983"/>
      <c r="AU15" s="983"/>
      <c r="AV15" s="888"/>
      <c r="AW15" s="888"/>
      <c r="AX15" s="888"/>
      <c r="AY15" s="983"/>
      <c r="AZ15" s="888"/>
      <c r="BA15" s="984"/>
      <c r="BD15" s="888"/>
      <c r="BE15" s="888"/>
      <c r="BF15" s="888"/>
      <c r="BG15" s="888"/>
      <c r="BH15" s="889"/>
      <c r="BI15" s="888"/>
      <c r="BJ15" s="888"/>
      <c r="BK15" s="888"/>
      <c r="BL15" s="888"/>
      <c r="BM15" s="889"/>
    </row>
  </sheetData>
  <mergeCells count="9">
    <mergeCell ref="BD7:BG7"/>
    <mergeCell ref="BI7:BL7"/>
    <mergeCell ref="AS7:AV7"/>
    <mergeCell ref="AW7:BA7"/>
    <mergeCell ref="I4:O4"/>
    <mergeCell ref="I5:O5"/>
    <mergeCell ref="I6:O6"/>
    <mergeCell ref="AA7:AM7"/>
    <mergeCell ref="AN7:AR7"/>
  </mergeCells>
  <conditionalFormatting sqref="C9:C11">
    <cfRule type="cellIs" dxfId="1866" priority="169" operator="equal">
      <formula>41877013.5</formula>
    </cfRule>
  </conditionalFormatting>
  <conditionalFormatting sqref="C9:C11">
    <cfRule type="duplicateValues" dxfId="1865" priority="174"/>
  </conditionalFormatting>
  <conditionalFormatting sqref="C1:C7">
    <cfRule type="duplicateValues" dxfId="1864" priority="58"/>
  </conditionalFormatting>
  <conditionalFormatting sqref="D1:D8">
    <cfRule type="duplicateValues" dxfId="1863" priority="57"/>
  </conditionalFormatting>
  <conditionalFormatting sqref="C1:C8">
    <cfRule type="duplicateValues" dxfId="1862" priority="56"/>
  </conditionalFormatting>
  <conditionalFormatting sqref="C8">
    <cfRule type="duplicateValues" dxfId="1861" priority="59"/>
  </conditionalFormatting>
  <conditionalFormatting sqref="L1:L8">
    <cfRule type="duplicateValues" dxfId="1860" priority="55"/>
  </conditionalFormatting>
  <conditionalFormatting sqref="C1:C8">
    <cfRule type="duplicateValues" dxfId="1859" priority="54"/>
  </conditionalFormatting>
  <conditionalFormatting sqref="C1:C8">
    <cfRule type="duplicateValues" dxfId="1858" priority="53"/>
  </conditionalFormatting>
  <conditionalFormatting sqref="C1:C8">
    <cfRule type="duplicateValues" dxfId="1857" priority="52"/>
  </conditionalFormatting>
  <conditionalFormatting sqref="C1:C8">
    <cfRule type="duplicateValues" dxfId="1856" priority="51"/>
  </conditionalFormatting>
  <conditionalFormatting sqref="C1:C8">
    <cfRule type="duplicateValues" dxfId="1855" priority="50"/>
  </conditionalFormatting>
  <conditionalFormatting sqref="C1:C8">
    <cfRule type="duplicateValues" dxfId="1854" priority="49"/>
  </conditionalFormatting>
  <conditionalFormatting sqref="C1:C8">
    <cfRule type="duplicateValues" dxfId="1853" priority="48"/>
  </conditionalFormatting>
  <conditionalFormatting sqref="C1:C8">
    <cfRule type="duplicateValues" dxfId="1852" priority="47"/>
  </conditionalFormatting>
  <conditionalFormatting sqref="C1:C8">
    <cfRule type="duplicateValues" dxfId="1851" priority="45"/>
    <cfRule type="duplicateValues" dxfId="1850" priority="46"/>
  </conditionalFormatting>
  <conditionalFormatting sqref="AJ13:AJ14 AI12:AI15">
    <cfRule type="cellIs" dxfId="1849" priority="9" operator="greaterThan">
      <formula>1</formula>
    </cfRule>
  </conditionalFormatting>
  <conditionalFormatting sqref="D12:D13">
    <cfRule type="duplicateValues" dxfId="1848" priority="8"/>
  </conditionalFormatting>
  <conditionalFormatting sqref="L12:L13">
    <cfRule type="duplicateValues" dxfId="1847" priority="7"/>
  </conditionalFormatting>
  <conditionalFormatting sqref="C12:C13">
    <cfRule type="duplicateValues" dxfId="1846" priority="10"/>
  </conditionalFormatting>
  <conditionalFormatting sqref="C12:C13">
    <cfRule type="duplicateValues" dxfId="1845" priority="11"/>
  </conditionalFormatting>
  <conditionalFormatting sqref="C12:C13">
    <cfRule type="duplicateValues" dxfId="1844" priority="12"/>
  </conditionalFormatting>
  <conditionalFormatting sqref="C12:C13">
    <cfRule type="duplicateValues" dxfId="1843" priority="13"/>
  </conditionalFormatting>
  <conditionalFormatting sqref="C12:C14">
    <cfRule type="duplicateValues" dxfId="1842" priority="14"/>
  </conditionalFormatting>
  <conditionalFormatting sqref="C12:C14">
    <cfRule type="duplicateValues" dxfId="1841" priority="15"/>
  </conditionalFormatting>
  <conditionalFormatting sqref="C12:C14">
    <cfRule type="duplicateValues" dxfId="1840" priority="16"/>
  </conditionalFormatting>
  <conditionalFormatting sqref="C12:C14">
    <cfRule type="duplicateValues" dxfId="1839" priority="17"/>
  </conditionalFormatting>
  <conditionalFormatting sqref="C12:C14">
    <cfRule type="duplicateValues" dxfId="1838" priority="18"/>
  </conditionalFormatting>
  <conditionalFormatting sqref="C12:C14">
    <cfRule type="duplicateValues" dxfId="1837" priority="19"/>
  </conditionalFormatting>
  <conditionalFormatting sqref="C12:C14">
    <cfRule type="duplicateValues" dxfId="1836" priority="20"/>
    <cfRule type="duplicateValues" dxfId="1835" priority="21"/>
  </conditionalFormatting>
  <conditionalFormatting sqref="C12:C15">
    <cfRule type="duplicateValues" dxfId="1834" priority="22"/>
  </conditionalFormatting>
  <conditionalFormatting sqref="C12:C15">
    <cfRule type="duplicateValues" dxfId="1833" priority="6"/>
  </conditionalFormatting>
  <conditionalFormatting sqref="C12:C15">
    <cfRule type="duplicateValues" dxfId="1832" priority="5"/>
  </conditionalFormatting>
  <conditionalFormatting sqref="C14">
    <cfRule type="cellIs" dxfId="1831" priority="2" operator="equal">
      <formula>41877013.5</formula>
    </cfRule>
  </conditionalFormatting>
  <conditionalFormatting sqref="L14">
    <cfRule type="duplicateValues" dxfId="1830" priority="3"/>
  </conditionalFormatting>
  <conditionalFormatting sqref="C14">
    <cfRule type="duplicateValues" dxfId="1829" priority="4"/>
  </conditionalFormatting>
  <conditionalFormatting sqref="D15">
    <cfRule type="duplicateValues" dxfId="1828" priority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1"/>
  <sheetViews>
    <sheetView topLeftCell="D1" workbookViewId="0">
      <selection activeCell="D21" sqref="D21"/>
    </sheetView>
  </sheetViews>
  <sheetFormatPr baseColWidth="10" defaultRowHeight="12.75"/>
  <cols>
    <col min="1" max="1" width="11.7109375" style="434" bestFit="1" customWidth="1"/>
    <col min="2" max="2" width="11.42578125" style="434"/>
    <col min="3" max="3" width="11.7109375" style="434" bestFit="1" customWidth="1"/>
    <col min="4" max="10" width="11.42578125" style="434"/>
    <col min="11" max="12" width="11.7109375" style="434" bestFit="1" customWidth="1"/>
    <col min="13" max="13" width="11.85546875" style="434" bestFit="1" customWidth="1"/>
    <col min="14" max="14" width="11.42578125" style="434"/>
    <col min="15" max="17" width="11.42578125" style="434" customWidth="1"/>
    <col min="18" max="18" width="17.140625" style="434" customWidth="1"/>
    <col min="19" max="23" width="11.7109375" style="434" customWidth="1"/>
    <col min="24" max="24" width="11.42578125" style="434" customWidth="1"/>
    <col min="25" max="26" width="11.7109375" style="434" customWidth="1"/>
    <col min="27" max="48" width="26.7109375" style="434" customWidth="1"/>
    <col min="49" max="49" width="12.5703125" style="434" customWidth="1"/>
    <col min="50" max="50" width="35.7109375" style="434" customWidth="1"/>
    <col min="51" max="51" width="35.7109375" style="436" customWidth="1"/>
    <col min="52" max="52" width="25.42578125" style="434" bestFit="1" customWidth="1"/>
    <col min="53" max="53" width="25.7109375" style="434" bestFit="1" customWidth="1"/>
    <col min="54" max="54" width="19.140625" style="434" bestFit="1" customWidth="1"/>
    <col min="55" max="55" width="13.42578125" style="434" customWidth="1"/>
    <col min="56" max="56" width="15.5703125" style="434" bestFit="1" customWidth="1"/>
    <col min="57" max="57" width="11.7109375" style="434" bestFit="1" customWidth="1"/>
    <col min="58" max="63" width="11.42578125" style="434"/>
    <col min="64" max="65" width="11.7109375" style="434" bestFit="1" customWidth="1"/>
    <col min="66" max="66" width="13.7109375" style="434" bestFit="1" customWidth="1"/>
    <col min="67" max="67" width="11.7109375" style="434" bestFit="1" customWidth="1"/>
    <col min="68" max="68" width="13.7109375" style="434" bestFit="1" customWidth="1"/>
    <col min="69" max="71" width="11.7109375" style="434" bestFit="1" customWidth="1"/>
    <col min="72" max="16384" width="11.42578125" style="434"/>
  </cols>
  <sheetData>
    <row r="1" spans="1:73" s="318" customFormat="1" ht="18" customHeight="1">
      <c r="A1" s="346"/>
      <c r="B1" s="384"/>
      <c r="C1" s="423"/>
      <c r="D1" s="384"/>
      <c r="E1" s="384"/>
      <c r="F1" s="384"/>
      <c r="G1" s="384"/>
      <c r="H1" s="384"/>
      <c r="I1" s="350"/>
      <c r="J1" s="384"/>
      <c r="K1" s="384"/>
      <c r="L1" s="424"/>
      <c r="M1" s="424"/>
      <c r="N1" s="384"/>
      <c r="O1" s="384"/>
      <c r="P1" s="384"/>
      <c r="Q1" s="384"/>
      <c r="R1" s="425"/>
      <c r="S1" s="423"/>
      <c r="T1" s="384"/>
      <c r="U1" s="423"/>
      <c r="V1" s="426"/>
      <c r="W1" s="384"/>
      <c r="X1" s="423"/>
      <c r="Y1" s="384"/>
      <c r="Z1" s="574"/>
      <c r="AA1" s="347"/>
      <c r="AB1" s="347"/>
      <c r="AC1" s="347"/>
      <c r="AD1" s="347"/>
      <c r="AE1" s="348"/>
      <c r="AF1" s="348"/>
      <c r="AG1" s="347"/>
      <c r="AH1" s="347"/>
      <c r="AI1" s="347"/>
      <c r="AJ1" s="347"/>
      <c r="AK1" s="347"/>
      <c r="AL1" s="347"/>
      <c r="AM1" s="639"/>
      <c r="AN1" s="347"/>
      <c r="AO1" s="347"/>
      <c r="AP1" s="347"/>
      <c r="AQ1" s="347"/>
      <c r="AR1" s="347"/>
      <c r="AS1" s="347"/>
      <c r="AT1" s="347"/>
      <c r="AU1" s="347"/>
      <c r="AV1" s="347"/>
      <c r="AW1" s="347"/>
      <c r="AX1" s="347"/>
      <c r="AY1" s="347"/>
      <c r="AZ1" s="347"/>
      <c r="BA1" s="419"/>
      <c r="BN1" s="349">
        <f ca="1">+TODAY()</f>
        <v>44615</v>
      </c>
      <c r="BO1" s="318" t="s">
        <v>629</v>
      </c>
      <c r="BP1" s="318" t="s">
        <v>629</v>
      </c>
      <c r="BQ1" s="318" t="s">
        <v>630</v>
      </c>
      <c r="BR1" s="318" t="s">
        <v>631</v>
      </c>
      <c r="BS1" s="318" t="s">
        <v>632</v>
      </c>
      <c r="BT1" s="318" t="s">
        <v>633</v>
      </c>
      <c r="BU1" s="318" t="s">
        <v>633</v>
      </c>
    </row>
    <row r="2" spans="1:73" s="318" customFormat="1" ht="29.25" customHeight="1">
      <c r="A2" s="350"/>
      <c r="B2" s="384"/>
      <c r="C2" s="423"/>
      <c r="D2" s="384"/>
      <c r="E2" s="384"/>
      <c r="F2" s="384"/>
      <c r="G2" s="384"/>
      <c r="H2" s="384"/>
      <c r="I2" s="350"/>
      <c r="J2" s="384"/>
      <c r="K2" s="427"/>
      <c r="L2" s="424"/>
      <c r="M2" s="428" t="s">
        <v>1810</v>
      </c>
      <c r="N2" s="429"/>
      <c r="O2" s="384"/>
      <c r="P2" s="384"/>
      <c r="Q2" s="384" t="s">
        <v>1811</v>
      </c>
      <c r="R2" s="425"/>
      <c r="S2" s="423"/>
      <c r="T2" s="384"/>
      <c r="U2" s="423"/>
      <c r="V2" s="426"/>
      <c r="W2" s="384"/>
      <c r="X2" s="423"/>
      <c r="Y2" s="384"/>
      <c r="Z2" s="574"/>
      <c r="AA2" s="347"/>
      <c r="AB2" s="347"/>
      <c r="AC2" s="347"/>
      <c r="AD2" s="347"/>
      <c r="AE2" s="348"/>
      <c r="AF2" s="348"/>
      <c r="AG2" s="347"/>
      <c r="AH2" s="347"/>
      <c r="AI2" s="347"/>
      <c r="AJ2" s="347"/>
      <c r="AK2" s="347"/>
      <c r="AL2" s="347"/>
      <c r="AM2" s="639"/>
      <c r="AN2" s="347"/>
      <c r="AO2" s="347"/>
      <c r="AP2" s="347"/>
      <c r="AQ2" s="347"/>
      <c r="AR2" s="347"/>
      <c r="AS2" s="347"/>
      <c r="AT2" s="347"/>
      <c r="AU2" s="347"/>
      <c r="AV2" s="347"/>
      <c r="AW2" s="347"/>
      <c r="AX2" s="347"/>
      <c r="AY2" s="347"/>
      <c r="AZ2" s="347"/>
      <c r="BA2" s="419"/>
      <c r="BB2" s="352" t="s">
        <v>625</v>
      </c>
      <c r="BC2" s="352" t="s">
        <v>627</v>
      </c>
      <c r="BD2" s="352" t="s">
        <v>626</v>
      </c>
      <c r="BN2" s="319">
        <v>44324</v>
      </c>
      <c r="BO2" s="351">
        <v>0.04</v>
      </c>
      <c r="BP2" s="351">
        <v>0.09</v>
      </c>
      <c r="BQ2" s="351">
        <v>0.01</v>
      </c>
      <c r="BR2" s="351">
        <v>0.02</v>
      </c>
      <c r="BS2" s="351">
        <v>0.03</v>
      </c>
      <c r="BT2" s="351">
        <v>0.02</v>
      </c>
      <c r="BU2" s="318">
        <v>5.0000000000000001E-3</v>
      </c>
    </row>
    <row r="3" spans="1:73" s="318" customFormat="1" ht="22.5" customHeight="1">
      <c r="A3" s="353" t="s">
        <v>634</v>
      </c>
      <c r="B3" s="384"/>
      <c r="C3" s="423"/>
      <c r="D3" s="384"/>
      <c r="E3" s="384"/>
      <c r="F3" s="384"/>
      <c r="G3" s="384"/>
      <c r="H3" s="384"/>
      <c r="I3" s="350"/>
      <c r="J3" s="384"/>
      <c r="K3" s="384"/>
      <c r="L3" s="424"/>
      <c r="M3" s="424"/>
      <c r="N3" s="384"/>
      <c r="O3" s="384"/>
      <c r="P3" s="384"/>
      <c r="Q3" s="384"/>
      <c r="R3" s="425"/>
      <c r="S3" s="423"/>
      <c r="T3" s="384"/>
      <c r="U3" s="423"/>
      <c r="V3" s="426"/>
      <c r="W3" s="384"/>
      <c r="X3" s="423"/>
      <c r="Y3" s="384"/>
      <c r="Z3" s="574"/>
      <c r="AA3" s="347">
        <f>AA5+AM5+AL5</f>
        <v>285.63999999999993</v>
      </c>
      <c r="AB3" s="347"/>
      <c r="AC3" s="347"/>
      <c r="AD3" s="347"/>
      <c r="AE3" s="348"/>
      <c r="AF3" s="348"/>
      <c r="AG3" s="347"/>
      <c r="AH3" s="347"/>
      <c r="AI3" s="347"/>
      <c r="AJ3" s="347"/>
      <c r="AK3" s="347"/>
      <c r="AL3" s="347"/>
      <c r="AM3" s="639"/>
      <c r="AN3" s="347"/>
      <c r="AO3" s="649">
        <f>AO5+BD6</f>
        <v>14.9</v>
      </c>
      <c r="AP3" s="649">
        <f>AP5+BE6</f>
        <v>8.36</v>
      </c>
      <c r="AQ3" s="649">
        <f>AQ5+BF6</f>
        <v>1.830000000000001</v>
      </c>
      <c r="AR3" s="649">
        <f>AR5+BG6</f>
        <v>12.149999999999997</v>
      </c>
      <c r="AS3" s="649">
        <f>AS5+BI6</f>
        <v>33.529999999999994</v>
      </c>
      <c r="AT3" s="649">
        <f>AT5+BJ6</f>
        <v>16.780000000000008</v>
      </c>
      <c r="AU3" s="649">
        <f>AU5+BK6</f>
        <v>7.3200000000000038</v>
      </c>
      <c r="AV3" s="649">
        <f>AV5+BL6</f>
        <v>12.149999999999997</v>
      </c>
      <c r="AW3" s="347"/>
      <c r="AX3" s="347"/>
      <c r="AY3" s="347"/>
      <c r="AZ3" s="347"/>
      <c r="BA3" s="419"/>
      <c r="BB3" s="354" t="s">
        <v>622</v>
      </c>
      <c r="BC3" s="323">
        <f>+COUNTA(M9:M3641)</f>
        <v>1</v>
      </c>
      <c r="BD3" s="355">
        <f>+SUM($BA$9:$BA$656)-BD4</f>
        <v>62.519999999999982</v>
      </c>
      <c r="BN3" s="356" t="s">
        <v>609</v>
      </c>
      <c r="BO3" s="357" t="s">
        <v>610</v>
      </c>
      <c r="BP3" s="357" t="s">
        <v>611</v>
      </c>
      <c r="BQ3" s="358" t="s">
        <v>612</v>
      </c>
      <c r="BR3" s="358" t="s">
        <v>613</v>
      </c>
    </row>
    <row r="4" spans="1:73" s="318" customFormat="1" ht="19.5" customHeight="1">
      <c r="A4" s="637"/>
      <c r="B4" s="637"/>
      <c r="C4" s="430"/>
      <c r="D4" s="637"/>
      <c r="E4" s="637"/>
      <c r="F4" s="637"/>
      <c r="G4" s="637"/>
      <c r="H4" s="637"/>
      <c r="I4" s="1605" t="s">
        <v>0</v>
      </c>
      <c r="J4" s="1605"/>
      <c r="K4" s="1605"/>
      <c r="L4" s="1605"/>
      <c r="M4" s="1605"/>
      <c r="N4" s="1605"/>
      <c r="O4" s="1605"/>
      <c r="P4" s="637"/>
      <c r="Q4" s="637"/>
      <c r="R4" s="425"/>
      <c r="S4" s="430"/>
      <c r="T4" s="637"/>
      <c r="U4" s="430"/>
      <c r="V4" s="431"/>
      <c r="W4" s="637"/>
      <c r="X4" s="430"/>
      <c r="Y4" s="384"/>
      <c r="Z4" s="574"/>
      <c r="AA4" s="369">
        <f t="shared" ref="AA4:AU4" si="0">SUBTOTAL(3,AA9:AA624)</f>
        <v>44</v>
      </c>
      <c r="AB4" s="369">
        <f t="shared" si="0"/>
        <v>44</v>
      </c>
      <c r="AC4" s="369">
        <f t="shared" si="0"/>
        <v>44</v>
      </c>
      <c r="AD4" s="369">
        <f t="shared" si="0"/>
        <v>44</v>
      </c>
      <c r="AE4" s="369">
        <f t="shared" si="0"/>
        <v>44</v>
      </c>
      <c r="AF4" s="369">
        <f t="shared" si="0"/>
        <v>44</v>
      </c>
      <c r="AG4" s="369">
        <f t="shared" si="0"/>
        <v>0</v>
      </c>
      <c r="AH4" s="369">
        <f t="shared" si="0"/>
        <v>44</v>
      </c>
      <c r="AI4" s="369">
        <f t="shared" si="0"/>
        <v>44</v>
      </c>
      <c r="AJ4" s="369">
        <f t="shared" si="0"/>
        <v>44</v>
      </c>
      <c r="AK4" s="369">
        <f t="shared" si="0"/>
        <v>44</v>
      </c>
      <c r="AL4" s="369">
        <f t="shared" si="0"/>
        <v>0</v>
      </c>
      <c r="AM4" s="640">
        <f t="shared" si="0"/>
        <v>0</v>
      </c>
      <c r="AN4" s="369">
        <f t="shared" si="0"/>
        <v>0</v>
      </c>
      <c r="AO4" s="369">
        <f t="shared" si="0"/>
        <v>44</v>
      </c>
      <c r="AP4" s="369">
        <f t="shared" si="0"/>
        <v>44</v>
      </c>
      <c r="AQ4" s="369">
        <f t="shared" si="0"/>
        <v>44</v>
      </c>
      <c r="AR4" s="369">
        <f t="shared" si="0"/>
        <v>44</v>
      </c>
      <c r="AS4" s="369">
        <f t="shared" si="0"/>
        <v>44</v>
      </c>
      <c r="AT4" s="369">
        <f t="shared" si="0"/>
        <v>44</v>
      </c>
      <c r="AU4" s="369">
        <f t="shared" si="0"/>
        <v>44</v>
      </c>
      <c r="AV4" s="369">
        <f>SUBTOTAL(3,AV9:AV625)</f>
        <v>44</v>
      </c>
      <c r="AW4" s="369">
        <f>SUBTOTAL(3,AW9:AW624)</f>
        <v>44</v>
      </c>
      <c r="AX4" s="369">
        <f>SUBTOTAL(3,AX9:AX624)</f>
        <v>44</v>
      </c>
      <c r="AY4" s="369">
        <f>SUBTOTAL(3,AY9:AY624)</f>
        <v>0</v>
      </c>
      <c r="AZ4" s="369">
        <f>SUBTOTAL(3,AZ9:AZ624)</f>
        <v>44</v>
      </c>
      <c r="BA4" s="369">
        <f>SUBTOTAL(3,BA9:BA624)</f>
        <v>44</v>
      </c>
      <c r="BB4" s="354" t="s">
        <v>623</v>
      </c>
      <c r="BC4" s="577">
        <f>+COUNTIFS($N$9:$N$4528,$N$10)</f>
        <v>43</v>
      </c>
      <c r="BD4" s="578">
        <f>+SUMIFS($BA$9:$BA$656,$N$9:$N$656,$N$10)</f>
        <v>1293.4900000000005</v>
      </c>
      <c r="BE4" s="484"/>
      <c r="BF4" s="484"/>
      <c r="BG4" s="484"/>
      <c r="BH4" s="484"/>
      <c r="BI4" s="484"/>
      <c r="BJ4" s="484"/>
      <c r="BK4" s="484"/>
      <c r="BL4" s="484"/>
      <c r="BM4" s="484"/>
      <c r="BN4" s="361">
        <v>7000000</v>
      </c>
      <c r="BO4" s="361">
        <v>5</v>
      </c>
      <c r="BP4" s="361">
        <f>BN4*BO4</f>
        <v>35000000</v>
      </c>
      <c r="BQ4" s="362">
        <v>5</v>
      </c>
      <c r="BR4" s="361">
        <f>BQ4*BN4</f>
        <v>35000000</v>
      </c>
    </row>
    <row r="5" spans="1:73" s="318" customFormat="1" ht="27.75" customHeight="1">
      <c r="A5" s="637"/>
      <c r="B5" s="637"/>
      <c r="C5" s="430"/>
      <c r="D5" s="637"/>
      <c r="E5" s="637"/>
      <c r="F5" s="637"/>
      <c r="G5" s="637"/>
      <c r="H5" s="637"/>
      <c r="I5" s="1605" t="s">
        <v>2302</v>
      </c>
      <c r="J5" s="1605"/>
      <c r="K5" s="1605"/>
      <c r="L5" s="1605"/>
      <c r="M5" s="1605"/>
      <c r="N5" s="1605"/>
      <c r="O5" s="1605"/>
      <c r="P5" s="637"/>
      <c r="Q5" s="637"/>
      <c r="R5" s="425"/>
      <c r="S5" s="430"/>
      <c r="T5" s="637"/>
      <c r="U5" s="430"/>
      <c r="V5" s="431"/>
      <c r="W5" s="637"/>
      <c r="X5" s="430"/>
      <c r="Y5" s="384"/>
      <c r="Z5" s="574"/>
      <c r="AA5" s="363">
        <f t="shared" ref="AA5:AU5" si="1">+SUBTOTAL(9,AA9:AA702)</f>
        <v>285.63999999999993</v>
      </c>
      <c r="AB5" s="363">
        <f t="shared" si="1"/>
        <v>67.900000000000006</v>
      </c>
      <c r="AC5" s="363">
        <f t="shared" si="1"/>
        <v>27.490000000000016</v>
      </c>
      <c r="AD5" s="363">
        <f t="shared" si="1"/>
        <v>0</v>
      </c>
      <c r="AE5" s="363">
        <f t="shared" si="1"/>
        <v>22</v>
      </c>
      <c r="AF5" s="363">
        <f t="shared" si="1"/>
        <v>38.5</v>
      </c>
      <c r="AG5" s="363">
        <f t="shared" si="1"/>
        <v>0</v>
      </c>
      <c r="AH5" s="363">
        <f t="shared" si="1"/>
        <v>403.02999999999986</v>
      </c>
      <c r="AI5" s="363">
        <f t="shared" si="1"/>
        <v>434.50000000000011</v>
      </c>
      <c r="AJ5" s="363">
        <f t="shared" si="1"/>
        <v>0</v>
      </c>
      <c r="AK5" s="363">
        <f t="shared" si="1"/>
        <v>505.09199999999998</v>
      </c>
      <c r="AL5" s="363">
        <f t="shared" si="1"/>
        <v>0</v>
      </c>
      <c r="AM5" s="641">
        <f t="shared" si="1"/>
        <v>0</v>
      </c>
      <c r="AN5" s="363">
        <f t="shared" si="1"/>
        <v>0</v>
      </c>
      <c r="AO5" s="363">
        <f t="shared" si="1"/>
        <v>14.9</v>
      </c>
      <c r="AP5" s="363">
        <f t="shared" si="1"/>
        <v>8.36</v>
      </c>
      <c r="AQ5" s="363">
        <f t="shared" si="1"/>
        <v>1.830000000000001</v>
      </c>
      <c r="AR5" s="363">
        <f t="shared" si="1"/>
        <v>12.149999999999997</v>
      </c>
      <c r="AS5" s="363">
        <f t="shared" si="1"/>
        <v>33.529999999999994</v>
      </c>
      <c r="AT5" s="363">
        <f t="shared" si="1"/>
        <v>16.780000000000008</v>
      </c>
      <c r="AU5" s="363">
        <f t="shared" si="1"/>
        <v>7.3200000000000038</v>
      </c>
      <c r="AV5" s="363">
        <f>+SUBTOTAL(9,AV9:AV703)</f>
        <v>12.149999999999997</v>
      </c>
      <c r="AW5" s="363">
        <f>+SUBTOTAL(9,AW9:AW702)</f>
        <v>1381.1</v>
      </c>
      <c r="AX5" s="363">
        <f>+SUBTOTAL(9,AX9:AX702)</f>
        <v>25.089999999999993</v>
      </c>
      <c r="AY5" s="363">
        <f>+SUBTOTAL(9,AY9:AY702)</f>
        <v>0</v>
      </c>
      <c r="AZ5" s="363">
        <f>+SUBTOTAL(9,AZ9:AZ702)</f>
        <v>81.93</v>
      </c>
      <c r="BA5" s="437">
        <f>+SUBTOTAL(9,BA9:BA702)</f>
        <v>1356.0100000000004</v>
      </c>
      <c r="BB5" s="364" t="s">
        <v>624</v>
      </c>
      <c r="BC5" s="365">
        <f>SUBTOTAL(9,BC3:BC4)</f>
        <v>44</v>
      </c>
      <c r="BD5" s="366">
        <f>SUM(BD3:BD4)</f>
        <v>1356.0100000000004</v>
      </c>
      <c r="BE5" s="484"/>
      <c r="BF5" s="484"/>
      <c r="BG5" s="367"/>
      <c r="BH5" s="484"/>
      <c r="BI5" s="484"/>
      <c r="BJ5" s="484"/>
      <c r="BK5" s="484"/>
      <c r="BL5" s="484"/>
      <c r="BM5" s="484"/>
      <c r="BN5" s="361" t="s">
        <v>614</v>
      </c>
      <c r="BO5" s="361">
        <v>12</v>
      </c>
      <c r="BP5" s="361">
        <f>BO5*BP4</f>
        <v>420000000</v>
      </c>
      <c r="BQ5" s="362">
        <v>12</v>
      </c>
      <c r="BR5" s="361">
        <f>BR4*BQ5</f>
        <v>420000000</v>
      </c>
    </row>
    <row r="6" spans="1:73" s="318" customFormat="1" ht="25.5">
      <c r="A6" s="637"/>
      <c r="B6" s="637"/>
      <c r="C6" s="430"/>
      <c r="D6" s="637"/>
      <c r="E6" s="637"/>
      <c r="F6" s="637"/>
      <c r="G6" s="637"/>
      <c r="H6" s="637"/>
      <c r="I6" s="1605" t="s">
        <v>2</v>
      </c>
      <c r="J6" s="1605"/>
      <c r="K6" s="1605"/>
      <c r="L6" s="1605"/>
      <c r="M6" s="1605"/>
      <c r="N6" s="1605"/>
      <c r="O6" s="1605"/>
      <c r="P6" s="637"/>
      <c r="Q6" s="637"/>
      <c r="R6" s="425"/>
      <c r="S6" s="430"/>
      <c r="T6" s="637"/>
      <c r="U6" s="430"/>
      <c r="V6" s="431"/>
      <c r="W6" s="637"/>
      <c r="X6" s="430"/>
      <c r="Y6" s="384"/>
      <c r="Z6" s="574"/>
      <c r="AA6" s="359"/>
      <c r="AB6" s="368" t="e">
        <f>SUBTOTAL(3,#REF!)</f>
        <v>#REF!</v>
      </c>
      <c r="AC6" s="359"/>
      <c r="AD6" s="347"/>
      <c r="AE6" s="360"/>
      <c r="AF6" s="360"/>
      <c r="AG6" s="359"/>
      <c r="AH6" s="359"/>
      <c r="AI6" s="359"/>
      <c r="AJ6" s="359"/>
      <c r="AK6" s="359"/>
      <c r="AL6" s="359"/>
      <c r="AM6" s="642"/>
      <c r="AN6" s="359"/>
      <c r="AO6" s="359"/>
      <c r="AP6" s="359"/>
      <c r="AQ6" s="359"/>
      <c r="AR6" s="359"/>
      <c r="AS6" s="359"/>
      <c r="AT6" s="359"/>
      <c r="AU6" s="359"/>
      <c r="AV6" s="359"/>
      <c r="AW6" s="359"/>
      <c r="AX6" s="359"/>
      <c r="AY6" s="359"/>
      <c r="AZ6" s="359"/>
      <c r="BA6" s="420"/>
      <c r="BB6" s="484"/>
      <c r="BC6" s="484"/>
      <c r="BD6" s="363">
        <f>+SUBTOTAL(9,BD9:BD704)</f>
        <v>0</v>
      </c>
      <c r="BE6" s="363">
        <f>+SUBTOTAL(9,BE9:BE704)</f>
        <v>0</v>
      </c>
      <c r="BF6" s="363">
        <f>+SUBTOTAL(9,BF9:BF704)</f>
        <v>0</v>
      </c>
      <c r="BG6" s="363">
        <f>+SUBTOTAL(9,BG9:BG704)</f>
        <v>0</v>
      </c>
      <c r="BH6" s="369">
        <f>SUBTOTAL(3,BH9:BH626)</f>
        <v>44</v>
      </c>
      <c r="BI6" s="363">
        <f>+SUBTOTAL(9,BI9:BI704)</f>
        <v>0</v>
      </c>
      <c r="BJ6" s="363">
        <f>+SUBTOTAL(9,BJ9:BJ704)</f>
        <v>0</v>
      </c>
      <c r="BK6" s="363">
        <f>+SUBTOTAL(9,BK9:BK704)</f>
        <v>0</v>
      </c>
      <c r="BL6" s="363">
        <f>+SUBTOTAL(9,BL9:BL704)</f>
        <v>0</v>
      </c>
      <c r="BM6" s="369">
        <f>SUBTOTAL(3,BM9:BM626)</f>
        <v>44</v>
      </c>
      <c r="BN6" s="361" t="s">
        <v>615</v>
      </c>
      <c r="BO6" s="361">
        <v>52</v>
      </c>
      <c r="BP6" s="361">
        <f>BP5/BO6</f>
        <v>8076923.076923077</v>
      </c>
      <c r="BQ6" s="362">
        <v>52</v>
      </c>
      <c r="BR6" s="361">
        <f>BR5/BQ6</f>
        <v>8076923.076923077</v>
      </c>
    </row>
    <row r="7" spans="1:73" s="318" customFormat="1" ht="51" customHeight="1" thickBot="1">
      <c r="A7" s="369">
        <f>SUBTOTAL(3,A9:A627)</f>
        <v>44</v>
      </c>
      <c r="B7" s="370"/>
      <c r="C7" s="423"/>
      <c r="D7" s="384"/>
      <c r="E7" s="384"/>
      <c r="F7" s="384"/>
      <c r="G7" s="384"/>
      <c r="H7" s="384"/>
      <c r="I7" s="350"/>
      <c r="J7" s="384"/>
      <c r="K7" s="384"/>
      <c r="L7" s="424"/>
      <c r="M7" s="424"/>
      <c r="N7" s="384"/>
      <c r="O7" s="384"/>
      <c r="P7" s="384"/>
      <c r="Q7" s="384"/>
      <c r="R7" s="425"/>
      <c r="S7" s="423"/>
      <c r="T7" s="384"/>
      <c r="U7" s="423"/>
      <c r="V7" s="426"/>
      <c r="W7" s="384"/>
      <c r="X7" s="423"/>
      <c r="Y7" s="384"/>
      <c r="Z7" s="574"/>
      <c r="AA7" s="1606" t="s">
        <v>502</v>
      </c>
      <c r="AB7" s="1607"/>
      <c r="AC7" s="1607"/>
      <c r="AD7" s="1607"/>
      <c r="AE7" s="1607"/>
      <c r="AF7" s="1607"/>
      <c r="AG7" s="1607"/>
      <c r="AH7" s="1607"/>
      <c r="AI7" s="1607"/>
      <c r="AJ7" s="1607"/>
      <c r="AK7" s="1607"/>
      <c r="AL7" s="1607"/>
      <c r="AM7" s="1608"/>
      <c r="AN7" s="1599" t="s">
        <v>503</v>
      </c>
      <c r="AO7" s="1600"/>
      <c r="AP7" s="1600"/>
      <c r="AQ7" s="1600"/>
      <c r="AR7" s="1601"/>
      <c r="AS7" s="1599" t="s">
        <v>504</v>
      </c>
      <c r="AT7" s="1600"/>
      <c r="AU7" s="1600"/>
      <c r="AV7" s="1601"/>
      <c r="AW7" s="1602" t="s">
        <v>505</v>
      </c>
      <c r="AX7" s="1603"/>
      <c r="AY7" s="1603"/>
      <c r="AZ7" s="1603"/>
      <c r="BA7" s="1604"/>
      <c r="BD7" s="1596" t="s">
        <v>1900</v>
      </c>
      <c r="BE7" s="1596"/>
      <c r="BF7" s="1596"/>
      <c r="BG7" s="1596"/>
      <c r="BH7" s="363">
        <f>+SUBTOTAL(9,BH9:BH705)</f>
        <v>0</v>
      </c>
      <c r="BI7" s="1597" t="s">
        <v>1902</v>
      </c>
      <c r="BJ7" s="1598"/>
      <c r="BK7" s="1598"/>
      <c r="BL7" s="1598"/>
      <c r="BM7" s="363">
        <f>+SUBTOTAL(9,BM9:BM705)</f>
        <v>0</v>
      </c>
      <c r="BN7" s="361" t="s">
        <v>620</v>
      </c>
      <c r="BO7" s="371">
        <v>0.04</v>
      </c>
      <c r="BP7" s="361">
        <f>BP6*BO7</f>
        <v>323076.92307692306</v>
      </c>
      <c r="BQ7" s="372">
        <v>5.0000000000000001E-3</v>
      </c>
      <c r="BR7" s="361">
        <f>BR6*BQ7</f>
        <v>40384.615384615383</v>
      </c>
    </row>
    <row r="8" spans="1:73" s="384" customFormat="1" ht="49.5" customHeight="1" thickTop="1">
      <c r="A8" s="949" t="s">
        <v>3</v>
      </c>
      <c r="B8" s="949" t="s">
        <v>10</v>
      </c>
      <c r="C8" s="950" t="s">
        <v>4</v>
      </c>
      <c r="D8" s="949" t="s">
        <v>1809</v>
      </c>
      <c r="E8" s="949" t="s">
        <v>6</v>
      </c>
      <c r="F8" s="949" t="s">
        <v>7</v>
      </c>
      <c r="G8" s="949" t="s">
        <v>8</v>
      </c>
      <c r="H8" s="949" t="s">
        <v>606</v>
      </c>
      <c r="I8" s="949" t="s">
        <v>9</v>
      </c>
      <c r="J8" s="949" t="s">
        <v>0</v>
      </c>
      <c r="K8" s="949" t="s">
        <v>11</v>
      </c>
      <c r="L8" s="951" t="s">
        <v>12</v>
      </c>
      <c r="M8" s="951" t="s">
        <v>13</v>
      </c>
      <c r="N8" s="949" t="s">
        <v>14</v>
      </c>
      <c r="O8" s="949" t="s">
        <v>15</v>
      </c>
      <c r="P8" s="949" t="s">
        <v>16</v>
      </c>
      <c r="Q8" s="949" t="s">
        <v>17</v>
      </c>
      <c r="R8" s="952" t="s">
        <v>1122</v>
      </c>
      <c r="S8" s="953" t="s">
        <v>531</v>
      </c>
      <c r="T8" s="954" t="s">
        <v>530</v>
      </c>
      <c r="U8" s="953" t="s">
        <v>532</v>
      </c>
      <c r="V8" s="955" t="s">
        <v>533</v>
      </c>
      <c r="W8" s="954" t="s">
        <v>534</v>
      </c>
      <c r="X8" s="956" t="s">
        <v>1147</v>
      </c>
      <c r="Y8" s="957" t="s">
        <v>529</v>
      </c>
      <c r="Z8" s="958" t="s">
        <v>1124</v>
      </c>
      <c r="AA8" s="959" t="s">
        <v>506</v>
      </c>
      <c r="AB8" s="959" t="s">
        <v>507</v>
      </c>
      <c r="AC8" s="959" t="s">
        <v>508</v>
      </c>
      <c r="AD8" s="959" t="s">
        <v>509</v>
      </c>
      <c r="AE8" s="959" t="s">
        <v>513</v>
      </c>
      <c r="AF8" s="959" t="s">
        <v>511</v>
      </c>
      <c r="AG8" s="959" t="s">
        <v>512</v>
      </c>
      <c r="AH8" s="959" t="s">
        <v>621</v>
      </c>
      <c r="AI8" s="960" t="s">
        <v>514</v>
      </c>
      <c r="AJ8" s="959" t="s">
        <v>510</v>
      </c>
      <c r="AK8" s="961" t="s">
        <v>608</v>
      </c>
      <c r="AL8" s="961" t="s">
        <v>1684</v>
      </c>
      <c r="AM8" s="962" t="s">
        <v>968</v>
      </c>
      <c r="AN8" s="963" t="s">
        <v>515</v>
      </c>
      <c r="AO8" s="963" t="s">
        <v>516</v>
      </c>
      <c r="AP8" s="963" t="s">
        <v>517</v>
      </c>
      <c r="AQ8" s="963" t="s">
        <v>518</v>
      </c>
      <c r="AR8" s="963" t="s">
        <v>519</v>
      </c>
      <c r="AS8" s="964" t="s">
        <v>516</v>
      </c>
      <c r="AT8" s="964" t="s">
        <v>517</v>
      </c>
      <c r="AU8" s="964" t="s">
        <v>518</v>
      </c>
      <c r="AV8" s="964" t="s">
        <v>519</v>
      </c>
      <c r="AW8" s="965" t="s">
        <v>520</v>
      </c>
      <c r="AX8" s="965" t="s">
        <v>521</v>
      </c>
      <c r="AY8" s="965" t="s">
        <v>522</v>
      </c>
      <c r="AZ8" s="965" t="s">
        <v>523</v>
      </c>
      <c r="BA8" s="966" t="s">
        <v>524</v>
      </c>
      <c r="BB8" s="967" t="s">
        <v>915</v>
      </c>
      <c r="BC8" s="968"/>
      <c r="BD8" s="969" t="s">
        <v>1896</v>
      </c>
      <c r="BE8" s="969" t="s">
        <v>1897</v>
      </c>
      <c r="BF8" s="969" t="s">
        <v>1898</v>
      </c>
      <c r="BG8" s="969" t="s">
        <v>1899</v>
      </c>
      <c r="BH8" s="647" t="s">
        <v>959</v>
      </c>
      <c r="BI8" s="970" t="s">
        <v>1896</v>
      </c>
      <c r="BJ8" s="970" t="s">
        <v>1897</v>
      </c>
      <c r="BK8" s="970" t="s">
        <v>1898</v>
      </c>
      <c r="BL8" s="970" t="s">
        <v>1899</v>
      </c>
      <c r="BM8" s="647" t="s">
        <v>1901</v>
      </c>
      <c r="BN8" s="971" t="s">
        <v>617</v>
      </c>
      <c r="BO8" s="971">
        <v>4</v>
      </c>
      <c r="BP8" s="971">
        <f>BP7*BO8</f>
        <v>1292307.6923076923</v>
      </c>
      <c r="BQ8" s="972">
        <v>4</v>
      </c>
      <c r="BR8" s="971">
        <f>BR7*BQ8</f>
        <v>161538.46153846153</v>
      </c>
    </row>
    <row r="9" spans="1:73" s="785" customFormat="1" ht="12" customHeight="1">
      <c r="A9" s="687" t="s">
        <v>1119</v>
      </c>
      <c r="B9" s="1010" t="s">
        <v>971</v>
      </c>
      <c r="C9" s="913">
        <v>13879947</v>
      </c>
      <c r="D9" s="986" t="s">
        <v>230</v>
      </c>
      <c r="E9" s="987" t="s">
        <v>34</v>
      </c>
      <c r="F9" s="973" t="s">
        <v>1890</v>
      </c>
      <c r="G9" s="988" t="s">
        <v>526</v>
      </c>
      <c r="H9" s="988" t="s">
        <v>526</v>
      </c>
      <c r="I9" s="973" t="s">
        <v>1776</v>
      </c>
      <c r="J9" s="687" t="s">
        <v>2351</v>
      </c>
      <c r="K9" s="989">
        <v>44228</v>
      </c>
      <c r="L9" s="990"/>
      <c r="M9" s="990" t="s">
        <v>231</v>
      </c>
      <c r="N9" s="1058" t="s">
        <v>232</v>
      </c>
      <c r="O9" s="976" t="s">
        <v>84</v>
      </c>
      <c r="P9" s="973" t="s">
        <v>63</v>
      </c>
      <c r="Q9" s="976" t="s">
        <v>84</v>
      </c>
      <c r="R9" s="983">
        <v>18.2</v>
      </c>
      <c r="S9" s="978">
        <v>1</v>
      </c>
      <c r="T9" s="973">
        <v>0</v>
      </c>
      <c r="U9" s="978">
        <v>1</v>
      </c>
      <c r="V9" s="992">
        <v>0.02</v>
      </c>
      <c r="W9" s="992">
        <v>0.3</v>
      </c>
      <c r="X9" s="980">
        <v>0</v>
      </c>
      <c r="Y9" s="993">
        <v>0</v>
      </c>
      <c r="Z9" s="982">
        <v>15</v>
      </c>
      <c r="AA9" s="888">
        <v>9.1</v>
      </c>
      <c r="AB9" s="888">
        <v>2.73</v>
      </c>
      <c r="AC9" s="888">
        <v>0.18</v>
      </c>
      <c r="AD9" s="888">
        <v>0</v>
      </c>
      <c r="AE9" s="888">
        <v>0</v>
      </c>
      <c r="AF9" s="888">
        <v>0</v>
      </c>
      <c r="AG9" s="888"/>
      <c r="AH9" s="983">
        <v>12.01</v>
      </c>
      <c r="AI9" s="994">
        <v>40.033333333333331</v>
      </c>
      <c r="AJ9" s="888">
        <v>0</v>
      </c>
      <c r="AK9" s="888">
        <v>11.5</v>
      </c>
      <c r="AL9" s="888"/>
      <c r="AM9" s="888"/>
      <c r="AN9" s="888"/>
      <c r="AO9" s="888">
        <v>0.44</v>
      </c>
      <c r="AP9" s="888">
        <v>0.52</v>
      </c>
      <c r="AQ9" s="888">
        <v>0.06</v>
      </c>
      <c r="AR9" s="888">
        <v>0.36</v>
      </c>
      <c r="AS9" s="888">
        <v>0.99</v>
      </c>
      <c r="AT9" s="888">
        <v>1.04</v>
      </c>
      <c r="AU9" s="888">
        <v>0.24</v>
      </c>
      <c r="AV9" s="888">
        <v>0.36</v>
      </c>
      <c r="AW9" s="888">
        <v>63.54</v>
      </c>
      <c r="AX9" s="888">
        <v>1.02</v>
      </c>
      <c r="AY9" s="888"/>
      <c r="AZ9" s="888">
        <v>2.99</v>
      </c>
      <c r="BA9" s="984">
        <v>62.52</v>
      </c>
      <c r="BB9" s="985"/>
      <c r="BD9" s="888">
        <v>0</v>
      </c>
      <c r="BE9" s="888">
        <v>0</v>
      </c>
      <c r="BF9" s="888">
        <v>0</v>
      </c>
      <c r="BG9" s="888">
        <v>0</v>
      </c>
      <c r="BH9" s="889">
        <v>0</v>
      </c>
      <c r="BI9" s="888">
        <v>0</v>
      </c>
      <c r="BJ9" s="888">
        <v>0</v>
      </c>
      <c r="BK9" s="888">
        <v>0</v>
      </c>
      <c r="BL9" s="888">
        <v>0</v>
      </c>
      <c r="BM9" s="889">
        <v>0</v>
      </c>
    </row>
    <row r="10" spans="1:73" s="785" customFormat="1" ht="12" customHeight="1">
      <c r="A10" s="687" t="s">
        <v>1119</v>
      </c>
      <c r="B10" s="1057" t="s">
        <v>971</v>
      </c>
      <c r="C10" s="913">
        <v>6130820</v>
      </c>
      <c r="D10" s="986" t="s">
        <v>257</v>
      </c>
      <c r="E10" s="987" t="s">
        <v>20</v>
      </c>
      <c r="F10" s="973" t="s">
        <v>104</v>
      </c>
      <c r="G10" s="988" t="s">
        <v>252</v>
      </c>
      <c r="H10" s="988" t="s">
        <v>252</v>
      </c>
      <c r="I10" s="973" t="s">
        <v>1799</v>
      </c>
      <c r="J10" s="687" t="s">
        <v>2351</v>
      </c>
      <c r="K10" s="989">
        <v>42774</v>
      </c>
      <c r="L10" s="990" t="s">
        <v>1304</v>
      </c>
      <c r="M10" s="990"/>
      <c r="N10" s="991" t="s">
        <v>914</v>
      </c>
      <c r="O10" s="976" t="s">
        <v>75</v>
      </c>
      <c r="P10" s="810" t="s">
        <v>477</v>
      </c>
      <c r="Q10" s="976" t="s">
        <v>75</v>
      </c>
      <c r="R10" s="983">
        <v>15.96</v>
      </c>
      <c r="S10" s="978">
        <v>5</v>
      </c>
      <c r="T10" s="973">
        <v>0</v>
      </c>
      <c r="U10" s="978">
        <v>5</v>
      </c>
      <c r="V10" s="992">
        <v>0.1</v>
      </c>
      <c r="W10" s="992">
        <v>0.3</v>
      </c>
      <c r="X10" s="980">
        <v>0</v>
      </c>
      <c r="Y10" s="993">
        <v>0</v>
      </c>
      <c r="Z10" s="982">
        <v>15</v>
      </c>
      <c r="AA10" s="888">
        <v>7.98</v>
      </c>
      <c r="AB10" s="888">
        <v>2.39</v>
      </c>
      <c r="AC10" s="888">
        <v>0.8</v>
      </c>
      <c r="AD10" s="888">
        <v>0</v>
      </c>
      <c r="AE10" s="888">
        <v>0</v>
      </c>
      <c r="AF10" s="888">
        <v>0</v>
      </c>
      <c r="AG10" s="888"/>
      <c r="AH10" s="983">
        <v>11.170000000000002</v>
      </c>
      <c r="AI10" s="994">
        <v>37.233333333333341</v>
      </c>
      <c r="AJ10" s="888">
        <v>0</v>
      </c>
      <c r="AK10" s="888">
        <v>11.5</v>
      </c>
      <c r="AL10" s="888"/>
      <c r="AM10" s="888"/>
      <c r="AN10" s="888"/>
      <c r="AO10" s="888">
        <v>0.41</v>
      </c>
      <c r="AP10" s="888">
        <v>0.48</v>
      </c>
      <c r="AQ10" s="888">
        <v>0.05</v>
      </c>
      <c r="AR10" s="888">
        <v>0.34</v>
      </c>
      <c r="AS10" s="888">
        <v>0.92</v>
      </c>
      <c r="AT10" s="888">
        <v>0.97</v>
      </c>
      <c r="AU10" s="888">
        <v>0.2</v>
      </c>
      <c r="AV10" s="888">
        <v>0.34</v>
      </c>
      <c r="AW10" s="888">
        <v>59.9</v>
      </c>
      <c r="AX10" s="888">
        <v>0.94</v>
      </c>
      <c r="AY10" s="888"/>
      <c r="AZ10" s="888">
        <v>2.77</v>
      </c>
      <c r="BA10" s="984">
        <v>58.96</v>
      </c>
      <c r="BB10" s="985"/>
      <c r="BD10" s="888">
        <v>0</v>
      </c>
      <c r="BE10" s="888">
        <v>0</v>
      </c>
      <c r="BF10" s="888">
        <v>0</v>
      </c>
      <c r="BG10" s="888">
        <v>0</v>
      </c>
      <c r="BH10" s="889">
        <v>0</v>
      </c>
      <c r="BI10" s="888">
        <v>0</v>
      </c>
      <c r="BJ10" s="888">
        <v>0</v>
      </c>
      <c r="BK10" s="888">
        <v>0</v>
      </c>
      <c r="BL10" s="888">
        <v>0</v>
      </c>
      <c r="BM10" s="889">
        <v>0</v>
      </c>
    </row>
    <row r="11" spans="1:73" s="785" customFormat="1" ht="12" customHeight="1">
      <c r="A11" s="687" t="s">
        <v>1119</v>
      </c>
      <c r="B11" s="1057" t="s">
        <v>971</v>
      </c>
      <c r="C11" s="913">
        <v>6243687</v>
      </c>
      <c r="D11" s="986" t="s">
        <v>258</v>
      </c>
      <c r="E11" s="987" t="s">
        <v>34</v>
      </c>
      <c r="F11" s="973" t="s">
        <v>104</v>
      </c>
      <c r="G11" s="988" t="s">
        <v>252</v>
      </c>
      <c r="H11" s="988" t="s">
        <v>252</v>
      </c>
      <c r="I11" s="973" t="s">
        <v>1706</v>
      </c>
      <c r="J11" s="687" t="s">
        <v>2351</v>
      </c>
      <c r="K11" s="989">
        <v>42773</v>
      </c>
      <c r="L11" s="990" t="s">
        <v>1305</v>
      </c>
      <c r="M11" s="990"/>
      <c r="N11" s="991" t="s">
        <v>914</v>
      </c>
      <c r="O11" s="976" t="s">
        <v>70</v>
      </c>
      <c r="P11" s="979" t="s">
        <v>1986</v>
      </c>
      <c r="Q11" s="976" t="s">
        <v>70</v>
      </c>
      <c r="R11" s="983">
        <v>15.96</v>
      </c>
      <c r="S11" s="978">
        <v>5</v>
      </c>
      <c r="T11" s="973">
        <v>0</v>
      </c>
      <c r="U11" s="978">
        <v>5</v>
      </c>
      <c r="V11" s="992">
        <v>0.1</v>
      </c>
      <c r="W11" s="992">
        <v>0.3</v>
      </c>
      <c r="X11" s="980">
        <v>1</v>
      </c>
      <c r="Y11" s="993">
        <v>1</v>
      </c>
      <c r="Z11" s="982">
        <v>15</v>
      </c>
      <c r="AA11" s="888">
        <v>7.98</v>
      </c>
      <c r="AB11" s="888">
        <v>2.39</v>
      </c>
      <c r="AC11" s="888">
        <v>0.8</v>
      </c>
      <c r="AD11" s="888">
        <v>0</v>
      </c>
      <c r="AE11" s="888">
        <v>1</v>
      </c>
      <c r="AF11" s="888">
        <v>1.75</v>
      </c>
      <c r="AG11" s="888"/>
      <c r="AH11" s="983">
        <v>12.170000000000002</v>
      </c>
      <c r="AI11" s="994">
        <v>37.233333333333341</v>
      </c>
      <c r="AJ11" s="888">
        <v>0</v>
      </c>
      <c r="AK11" s="888">
        <v>11.5</v>
      </c>
      <c r="AL11" s="888"/>
      <c r="AM11" s="888"/>
      <c r="AN11" s="888"/>
      <c r="AO11" s="888">
        <v>0.45</v>
      </c>
      <c r="AP11" s="888">
        <v>0.49</v>
      </c>
      <c r="AQ11" s="888">
        <v>0.06</v>
      </c>
      <c r="AR11" s="888">
        <v>0.37</v>
      </c>
      <c r="AS11" s="888">
        <v>1.01</v>
      </c>
      <c r="AT11" s="888">
        <v>0.99</v>
      </c>
      <c r="AU11" s="888">
        <v>0.24</v>
      </c>
      <c r="AV11" s="888">
        <v>0.37</v>
      </c>
      <c r="AW11" s="888">
        <v>62.65</v>
      </c>
      <c r="AX11" s="888">
        <v>1</v>
      </c>
      <c r="AY11" s="888"/>
      <c r="AZ11" s="888">
        <v>2.98</v>
      </c>
      <c r="BA11" s="984">
        <v>61.65</v>
      </c>
      <c r="BB11" s="985"/>
      <c r="BD11" s="888">
        <v>0</v>
      </c>
      <c r="BE11" s="888">
        <v>0</v>
      </c>
      <c r="BF11" s="888">
        <v>0</v>
      </c>
      <c r="BG11" s="888">
        <v>0</v>
      </c>
      <c r="BH11" s="889">
        <v>0</v>
      </c>
      <c r="BI11" s="888">
        <v>0</v>
      </c>
      <c r="BJ11" s="888">
        <v>0</v>
      </c>
      <c r="BK11" s="888">
        <v>0</v>
      </c>
      <c r="BL11" s="888">
        <v>0</v>
      </c>
      <c r="BM11" s="889">
        <v>0</v>
      </c>
    </row>
    <row r="12" spans="1:73" s="785" customFormat="1" ht="12" customHeight="1">
      <c r="A12" s="687" t="s">
        <v>1119</v>
      </c>
      <c r="B12" s="1057" t="s">
        <v>971</v>
      </c>
      <c r="C12" s="913">
        <v>7941049</v>
      </c>
      <c r="D12" s="986" t="s">
        <v>260</v>
      </c>
      <c r="E12" s="987" t="s">
        <v>20</v>
      </c>
      <c r="F12" s="973" t="s">
        <v>104</v>
      </c>
      <c r="G12" s="988" t="s">
        <v>252</v>
      </c>
      <c r="H12" s="988" t="s">
        <v>252</v>
      </c>
      <c r="I12" s="975" t="s">
        <v>1802</v>
      </c>
      <c r="J12" s="687" t="s">
        <v>2351</v>
      </c>
      <c r="K12" s="989">
        <v>42340</v>
      </c>
      <c r="L12" s="990" t="s">
        <v>1306</v>
      </c>
      <c r="M12" s="990"/>
      <c r="N12" s="991" t="s">
        <v>914</v>
      </c>
      <c r="O12" s="976" t="s">
        <v>29</v>
      </c>
      <c r="P12" s="979" t="s">
        <v>2340</v>
      </c>
      <c r="Q12" s="976" t="s">
        <v>29</v>
      </c>
      <c r="R12" s="983">
        <v>15.96</v>
      </c>
      <c r="S12" s="978">
        <v>6</v>
      </c>
      <c r="T12" s="973">
        <v>0</v>
      </c>
      <c r="U12" s="978">
        <v>6</v>
      </c>
      <c r="V12" s="992">
        <v>0.12</v>
      </c>
      <c r="W12" s="992">
        <v>0.3</v>
      </c>
      <c r="X12" s="980">
        <v>0</v>
      </c>
      <c r="Y12" s="993">
        <v>0</v>
      </c>
      <c r="Z12" s="982">
        <v>15</v>
      </c>
      <c r="AA12" s="888">
        <v>7.98</v>
      </c>
      <c r="AB12" s="888">
        <v>2.39</v>
      </c>
      <c r="AC12" s="888">
        <v>0.96</v>
      </c>
      <c r="AD12" s="888">
        <v>0</v>
      </c>
      <c r="AE12" s="888">
        <v>0</v>
      </c>
      <c r="AF12" s="888">
        <v>0</v>
      </c>
      <c r="AG12" s="888"/>
      <c r="AH12" s="983">
        <v>11.330000000000002</v>
      </c>
      <c r="AI12" s="994">
        <v>0</v>
      </c>
      <c r="AJ12" s="888">
        <v>0</v>
      </c>
      <c r="AK12" s="888">
        <v>11.5</v>
      </c>
      <c r="AL12" s="888"/>
      <c r="AM12" s="888"/>
      <c r="AN12" s="888"/>
      <c r="AO12" s="888">
        <v>0.42</v>
      </c>
      <c r="AP12" s="888">
        <v>0.11</v>
      </c>
      <c r="AQ12" s="888">
        <v>0.05</v>
      </c>
      <c r="AR12" s="888">
        <v>0.34</v>
      </c>
      <c r="AS12" s="888">
        <v>0.95</v>
      </c>
      <c r="AT12" s="888">
        <v>0.23</v>
      </c>
      <c r="AU12" s="888">
        <v>0.2</v>
      </c>
      <c r="AV12" s="888">
        <v>0.34</v>
      </c>
      <c r="AW12" s="888">
        <v>22.83</v>
      </c>
      <c r="AX12" s="888">
        <v>0.57999999999999996</v>
      </c>
      <c r="AY12" s="888"/>
      <c r="AZ12" s="888">
        <v>2.06</v>
      </c>
      <c r="BA12" s="984">
        <v>22.25</v>
      </c>
      <c r="BB12" s="985"/>
      <c r="BD12" s="888">
        <v>0</v>
      </c>
      <c r="BE12" s="888">
        <v>0</v>
      </c>
      <c r="BF12" s="888">
        <v>0</v>
      </c>
      <c r="BG12" s="888">
        <v>0</v>
      </c>
      <c r="BH12" s="889">
        <v>0</v>
      </c>
      <c r="BI12" s="888">
        <v>0</v>
      </c>
      <c r="BJ12" s="888">
        <v>0</v>
      </c>
      <c r="BK12" s="888">
        <v>0</v>
      </c>
      <c r="BL12" s="888">
        <v>0</v>
      </c>
      <c r="BM12" s="889">
        <v>0</v>
      </c>
    </row>
    <row r="13" spans="1:73" s="785" customFormat="1" ht="12" customHeight="1">
      <c r="A13" s="687" t="s">
        <v>1119</v>
      </c>
      <c r="B13" s="1057" t="s">
        <v>971</v>
      </c>
      <c r="C13" s="913">
        <v>9787980</v>
      </c>
      <c r="D13" s="986" t="s">
        <v>264</v>
      </c>
      <c r="E13" s="987" t="s">
        <v>20</v>
      </c>
      <c r="F13" s="973" t="s">
        <v>104</v>
      </c>
      <c r="G13" s="988" t="s">
        <v>252</v>
      </c>
      <c r="H13" s="988" t="s">
        <v>252</v>
      </c>
      <c r="I13" s="973" t="s">
        <v>2292</v>
      </c>
      <c r="J13" s="687" t="s">
        <v>2351</v>
      </c>
      <c r="K13" s="989">
        <v>42309</v>
      </c>
      <c r="L13" s="990" t="s">
        <v>1309</v>
      </c>
      <c r="M13" s="990"/>
      <c r="N13" s="991" t="s">
        <v>914</v>
      </c>
      <c r="O13" s="976" t="s">
        <v>84</v>
      </c>
      <c r="P13" s="810" t="s">
        <v>1986</v>
      </c>
      <c r="Q13" s="976" t="s">
        <v>84</v>
      </c>
      <c r="R13" s="983">
        <v>15.96</v>
      </c>
      <c r="S13" s="978">
        <v>6</v>
      </c>
      <c r="T13" s="973">
        <v>0</v>
      </c>
      <c r="U13" s="978">
        <v>6</v>
      </c>
      <c r="V13" s="992">
        <v>0.12</v>
      </c>
      <c r="W13" s="992">
        <v>0.3</v>
      </c>
      <c r="X13" s="980">
        <v>0</v>
      </c>
      <c r="Y13" s="993">
        <v>0</v>
      </c>
      <c r="Z13" s="982">
        <v>15</v>
      </c>
      <c r="AA13" s="888">
        <v>7.98</v>
      </c>
      <c r="AB13" s="888">
        <v>2.39</v>
      </c>
      <c r="AC13" s="888">
        <v>0.96</v>
      </c>
      <c r="AD13" s="888">
        <v>0</v>
      </c>
      <c r="AE13" s="888">
        <v>0</v>
      </c>
      <c r="AF13" s="888">
        <v>0</v>
      </c>
      <c r="AG13" s="888"/>
      <c r="AH13" s="983">
        <v>11.330000000000002</v>
      </c>
      <c r="AI13" s="994">
        <v>0</v>
      </c>
      <c r="AJ13" s="888">
        <v>0</v>
      </c>
      <c r="AK13" s="888">
        <v>11.5</v>
      </c>
      <c r="AL13" s="888"/>
      <c r="AM13" s="888"/>
      <c r="AN13" s="888"/>
      <c r="AO13" s="888">
        <v>0.42</v>
      </c>
      <c r="AP13" s="888">
        <v>0.11</v>
      </c>
      <c r="AQ13" s="888">
        <v>0.05</v>
      </c>
      <c r="AR13" s="888">
        <v>0.34</v>
      </c>
      <c r="AS13" s="888">
        <v>0.95</v>
      </c>
      <c r="AT13" s="888">
        <v>0.23</v>
      </c>
      <c r="AU13" s="888">
        <v>0.2</v>
      </c>
      <c r="AV13" s="888">
        <v>0.34</v>
      </c>
      <c r="AW13" s="888">
        <v>22.83</v>
      </c>
      <c r="AX13" s="888">
        <v>0.57999999999999996</v>
      </c>
      <c r="AY13" s="888"/>
      <c r="AZ13" s="888">
        <v>2.06</v>
      </c>
      <c r="BA13" s="984">
        <v>22.25</v>
      </c>
      <c r="BB13" s="985"/>
      <c r="BD13" s="888">
        <v>0</v>
      </c>
      <c r="BE13" s="888">
        <v>0</v>
      </c>
      <c r="BF13" s="888">
        <v>0</v>
      </c>
      <c r="BG13" s="888">
        <v>0</v>
      </c>
      <c r="BH13" s="889">
        <v>0</v>
      </c>
      <c r="BI13" s="888">
        <v>0</v>
      </c>
      <c r="BJ13" s="888">
        <v>0</v>
      </c>
      <c r="BK13" s="888">
        <v>0</v>
      </c>
      <c r="BL13" s="888">
        <v>0</v>
      </c>
      <c r="BM13" s="889">
        <v>0</v>
      </c>
    </row>
    <row r="14" spans="1:73" s="785" customFormat="1" ht="12" customHeight="1">
      <c r="A14" s="687" t="s">
        <v>1119</v>
      </c>
      <c r="B14" s="1057" t="s">
        <v>971</v>
      </c>
      <c r="C14" s="913">
        <v>10035403</v>
      </c>
      <c r="D14" s="986" t="s">
        <v>266</v>
      </c>
      <c r="E14" s="987" t="s">
        <v>34</v>
      </c>
      <c r="F14" s="973" t="s">
        <v>104</v>
      </c>
      <c r="G14" s="988" t="s">
        <v>252</v>
      </c>
      <c r="H14" s="988" t="s">
        <v>252</v>
      </c>
      <c r="I14" s="687" t="s">
        <v>1775</v>
      </c>
      <c r="J14" s="687" t="s">
        <v>2351</v>
      </c>
      <c r="K14" s="989">
        <v>42614</v>
      </c>
      <c r="L14" s="990" t="s">
        <v>1311</v>
      </c>
      <c r="M14" s="990"/>
      <c r="N14" s="991" t="s">
        <v>914</v>
      </c>
      <c r="O14" s="976" t="s">
        <v>67</v>
      </c>
      <c r="P14" s="979" t="s">
        <v>2335</v>
      </c>
      <c r="Q14" s="976" t="s">
        <v>67</v>
      </c>
      <c r="R14" s="983">
        <v>15.96</v>
      </c>
      <c r="S14" s="978">
        <v>5</v>
      </c>
      <c r="T14" s="973">
        <v>0</v>
      </c>
      <c r="U14" s="978">
        <v>5</v>
      </c>
      <c r="V14" s="992">
        <v>0.1</v>
      </c>
      <c r="W14" s="992">
        <v>0.3</v>
      </c>
      <c r="X14" s="980">
        <v>1</v>
      </c>
      <c r="Y14" s="993">
        <v>1</v>
      </c>
      <c r="Z14" s="982">
        <v>15</v>
      </c>
      <c r="AA14" s="888">
        <v>7.98</v>
      </c>
      <c r="AB14" s="888">
        <v>2.39</v>
      </c>
      <c r="AC14" s="888">
        <v>0.8</v>
      </c>
      <c r="AD14" s="888">
        <v>0</v>
      </c>
      <c r="AE14" s="888">
        <v>1</v>
      </c>
      <c r="AF14" s="888">
        <v>1.75</v>
      </c>
      <c r="AG14" s="888"/>
      <c r="AH14" s="983">
        <v>12.170000000000002</v>
      </c>
      <c r="AI14" s="994">
        <v>0</v>
      </c>
      <c r="AJ14" s="888">
        <v>0</v>
      </c>
      <c r="AK14" s="888">
        <v>11.5</v>
      </c>
      <c r="AL14" s="888"/>
      <c r="AM14" s="888"/>
      <c r="AN14" s="888"/>
      <c r="AO14" s="888">
        <v>0.45</v>
      </c>
      <c r="AP14" s="888">
        <v>0.12</v>
      </c>
      <c r="AQ14" s="888">
        <v>0.06</v>
      </c>
      <c r="AR14" s="888">
        <v>0.37</v>
      </c>
      <c r="AS14" s="888">
        <v>1.01</v>
      </c>
      <c r="AT14" s="888">
        <v>0.24</v>
      </c>
      <c r="AU14" s="888">
        <v>0.24</v>
      </c>
      <c r="AV14" s="888">
        <v>0.37</v>
      </c>
      <c r="AW14" s="888">
        <v>25.42</v>
      </c>
      <c r="AX14" s="888">
        <v>0.63</v>
      </c>
      <c r="AY14" s="888"/>
      <c r="AZ14" s="888">
        <v>2.23</v>
      </c>
      <c r="BA14" s="984">
        <v>24.79</v>
      </c>
      <c r="BB14" s="985"/>
      <c r="BD14" s="888">
        <v>0</v>
      </c>
      <c r="BE14" s="888">
        <v>0</v>
      </c>
      <c r="BF14" s="888">
        <v>0</v>
      </c>
      <c r="BG14" s="888">
        <v>0</v>
      </c>
      <c r="BH14" s="889">
        <v>0</v>
      </c>
      <c r="BI14" s="888">
        <v>0</v>
      </c>
      <c r="BJ14" s="888">
        <v>0</v>
      </c>
      <c r="BK14" s="888">
        <v>0</v>
      </c>
      <c r="BL14" s="888">
        <v>0</v>
      </c>
      <c r="BM14" s="889">
        <v>0</v>
      </c>
    </row>
    <row r="15" spans="1:73" s="785" customFormat="1" ht="12" customHeight="1">
      <c r="A15" s="687" t="s">
        <v>1119</v>
      </c>
      <c r="B15" s="1057" t="s">
        <v>971</v>
      </c>
      <c r="C15" s="913">
        <v>10321638</v>
      </c>
      <c r="D15" s="986" t="s">
        <v>267</v>
      </c>
      <c r="E15" s="987" t="s">
        <v>20</v>
      </c>
      <c r="F15" s="973" t="s">
        <v>104</v>
      </c>
      <c r="G15" s="988" t="s">
        <v>252</v>
      </c>
      <c r="H15" s="988" t="s">
        <v>252</v>
      </c>
      <c r="I15" s="973" t="s">
        <v>1768</v>
      </c>
      <c r="J15" s="687" t="s">
        <v>2351</v>
      </c>
      <c r="K15" s="989">
        <v>42775</v>
      </c>
      <c r="L15" s="990" t="s">
        <v>1312</v>
      </c>
      <c r="M15" s="990"/>
      <c r="N15" s="991" t="s">
        <v>914</v>
      </c>
      <c r="O15" s="976" t="s">
        <v>94</v>
      </c>
      <c r="P15" s="979" t="s">
        <v>1987</v>
      </c>
      <c r="Q15" s="976" t="s">
        <v>94</v>
      </c>
      <c r="R15" s="983">
        <v>15.96</v>
      </c>
      <c r="S15" s="978">
        <v>5</v>
      </c>
      <c r="T15" s="973">
        <v>0</v>
      </c>
      <c r="U15" s="978">
        <v>5</v>
      </c>
      <c r="V15" s="992">
        <v>0.1</v>
      </c>
      <c r="W15" s="992">
        <v>0.3</v>
      </c>
      <c r="X15" s="980">
        <v>0</v>
      </c>
      <c r="Y15" s="993">
        <v>0</v>
      </c>
      <c r="Z15" s="982">
        <v>15</v>
      </c>
      <c r="AA15" s="888">
        <v>7.98</v>
      </c>
      <c r="AB15" s="888">
        <v>2.39</v>
      </c>
      <c r="AC15" s="888">
        <v>0.8</v>
      </c>
      <c r="AD15" s="888">
        <v>0</v>
      </c>
      <c r="AE15" s="888">
        <v>0</v>
      </c>
      <c r="AF15" s="888">
        <v>0</v>
      </c>
      <c r="AG15" s="888"/>
      <c r="AH15" s="983">
        <v>11.170000000000002</v>
      </c>
      <c r="AI15" s="994">
        <v>37.233333333333341</v>
      </c>
      <c r="AJ15" s="888">
        <v>0</v>
      </c>
      <c r="AK15" s="888">
        <v>11.5</v>
      </c>
      <c r="AL15" s="888"/>
      <c r="AM15" s="888"/>
      <c r="AN15" s="888"/>
      <c r="AO15" s="888">
        <v>0.41</v>
      </c>
      <c r="AP15" s="888">
        <v>0.48</v>
      </c>
      <c r="AQ15" s="888">
        <v>0.05</v>
      </c>
      <c r="AR15" s="888">
        <v>0.34</v>
      </c>
      <c r="AS15" s="888">
        <v>0.92</v>
      </c>
      <c r="AT15" s="888">
        <v>0.97</v>
      </c>
      <c r="AU15" s="888">
        <v>0.2</v>
      </c>
      <c r="AV15" s="888">
        <v>0.34</v>
      </c>
      <c r="AW15" s="888">
        <v>59.9</v>
      </c>
      <c r="AX15" s="888">
        <v>0.94</v>
      </c>
      <c r="AY15" s="888"/>
      <c r="AZ15" s="888">
        <v>2.77</v>
      </c>
      <c r="BA15" s="984">
        <v>58.96</v>
      </c>
      <c r="BB15" s="985"/>
      <c r="BD15" s="888">
        <v>0</v>
      </c>
      <c r="BE15" s="888">
        <v>0</v>
      </c>
      <c r="BF15" s="888">
        <v>0</v>
      </c>
      <c r="BG15" s="888">
        <v>0</v>
      </c>
      <c r="BH15" s="889">
        <v>0</v>
      </c>
      <c r="BI15" s="888">
        <v>0</v>
      </c>
      <c r="BJ15" s="888">
        <v>0</v>
      </c>
      <c r="BK15" s="888">
        <v>0</v>
      </c>
      <c r="BL15" s="888">
        <v>0</v>
      </c>
      <c r="BM15" s="889">
        <v>0</v>
      </c>
    </row>
    <row r="16" spans="1:73" s="785" customFormat="1" ht="12" customHeight="1">
      <c r="A16" s="687" t="s">
        <v>1119</v>
      </c>
      <c r="B16" s="1057" t="s">
        <v>971</v>
      </c>
      <c r="C16" s="913">
        <v>10671047</v>
      </c>
      <c r="D16" s="986" t="s">
        <v>268</v>
      </c>
      <c r="E16" s="987" t="s">
        <v>20</v>
      </c>
      <c r="F16" s="973" t="s">
        <v>104</v>
      </c>
      <c r="G16" s="988" t="s">
        <v>252</v>
      </c>
      <c r="H16" s="988" t="s">
        <v>252</v>
      </c>
      <c r="I16" s="973" t="s">
        <v>1706</v>
      </c>
      <c r="J16" s="687" t="s">
        <v>2351</v>
      </c>
      <c r="K16" s="989">
        <v>42773</v>
      </c>
      <c r="L16" s="990" t="s">
        <v>1313</v>
      </c>
      <c r="M16" s="990"/>
      <c r="N16" s="991" t="s">
        <v>914</v>
      </c>
      <c r="O16" s="976" t="s">
        <v>70</v>
      </c>
      <c r="P16" s="979" t="s">
        <v>2340</v>
      </c>
      <c r="Q16" s="976" t="s">
        <v>70</v>
      </c>
      <c r="R16" s="983">
        <v>15.96</v>
      </c>
      <c r="S16" s="978">
        <v>5</v>
      </c>
      <c r="T16" s="973">
        <v>10</v>
      </c>
      <c r="U16" s="978">
        <v>15</v>
      </c>
      <c r="V16" s="992">
        <v>0.36</v>
      </c>
      <c r="W16" s="992">
        <v>0.3</v>
      </c>
      <c r="X16" s="980">
        <v>0</v>
      </c>
      <c r="Y16" s="993">
        <v>0</v>
      </c>
      <c r="Z16" s="982">
        <v>15</v>
      </c>
      <c r="AA16" s="888">
        <v>7.98</v>
      </c>
      <c r="AB16" s="888">
        <v>2.39</v>
      </c>
      <c r="AC16" s="888">
        <v>2.87</v>
      </c>
      <c r="AD16" s="888">
        <v>0</v>
      </c>
      <c r="AE16" s="888">
        <v>0</v>
      </c>
      <c r="AF16" s="888">
        <v>0</v>
      </c>
      <c r="AG16" s="888"/>
      <c r="AH16" s="983">
        <v>13.240000000000002</v>
      </c>
      <c r="AI16" s="994">
        <v>44.13333333333334</v>
      </c>
      <c r="AJ16" s="888">
        <v>0</v>
      </c>
      <c r="AK16" s="888">
        <v>10.592000000000002</v>
      </c>
      <c r="AL16" s="888"/>
      <c r="AM16" s="888"/>
      <c r="AN16" s="888"/>
      <c r="AO16" s="888">
        <v>0.49</v>
      </c>
      <c r="AP16" s="888">
        <v>0.56999999999999995</v>
      </c>
      <c r="AQ16" s="888">
        <v>0.06</v>
      </c>
      <c r="AR16" s="888">
        <v>0.4</v>
      </c>
      <c r="AS16" s="888">
        <v>1.1000000000000001</v>
      </c>
      <c r="AT16" s="888">
        <v>1.1499999999999999</v>
      </c>
      <c r="AU16" s="888">
        <v>0.24</v>
      </c>
      <c r="AV16" s="888">
        <v>0.4</v>
      </c>
      <c r="AW16" s="888">
        <v>67.97</v>
      </c>
      <c r="AX16" s="888">
        <v>1.1200000000000001</v>
      </c>
      <c r="AY16" s="888"/>
      <c r="AZ16" s="888">
        <v>3.29</v>
      </c>
      <c r="BA16" s="984">
        <v>66.849999999999994</v>
      </c>
      <c r="BB16" s="985"/>
      <c r="BD16" s="888">
        <v>0</v>
      </c>
      <c r="BE16" s="888">
        <v>0</v>
      </c>
      <c r="BF16" s="888">
        <v>0</v>
      </c>
      <c r="BG16" s="888">
        <v>0</v>
      </c>
      <c r="BH16" s="889">
        <v>0</v>
      </c>
      <c r="BI16" s="888">
        <v>0</v>
      </c>
      <c r="BJ16" s="888">
        <v>0</v>
      </c>
      <c r="BK16" s="888">
        <v>0</v>
      </c>
      <c r="BL16" s="888">
        <v>0</v>
      </c>
      <c r="BM16" s="889">
        <v>0</v>
      </c>
    </row>
    <row r="17" spans="1:65" s="785" customFormat="1" ht="12" customHeight="1">
      <c r="A17" s="687" t="s">
        <v>1119</v>
      </c>
      <c r="B17" s="1057" t="s">
        <v>971</v>
      </c>
      <c r="C17" s="913">
        <v>10989955</v>
      </c>
      <c r="D17" s="986" t="s">
        <v>269</v>
      </c>
      <c r="E17" s="987" t="s">
        <v>20</v>
      </c>
      <c r="F17" s="973" t="s">
        <v>104</v>
      </c>
      <c r="G17" s="988" t="s">
        <v>44</v>
      </c>
      <c r="H17" s="988" t="s">
        <v>44</v>
      </c>
      <c r="I17" s="973" t="s">
        <v>1802</v>
      </c>
      <c r="J17" s="687" t="s">
        <v>2351</v>
      </c>
      <c r="K17" s="989">
        <v>42310</v>
      </c>
      <c r="L17" s="990" t="s">
        <v>1314</v>
      </c>
      <c r="M17" s="990"/>
      <c r="N17" s="991" t="s">
        <v>914</v>
      </c>
      <c r="O17" s="976" t="s">
        <v>50</v>
      </c>
      <c r="P17" s="979" t="s">
        <v>2345</v>
      </c>
      <c r="Q17" s="976" t="s">
        <v>50</v>
      </c>
      <c r="R17" s="983">
        <v>11.76</v>
      </c>
      <c r="S17" s="978">
        <v>6</v>
      </c>
      <c r="T17" s="973">
        <v>0</v>
      </c>
      <c r="U17" s="978">
        <v>6</v>
      </c>
      <c r="V17" s="992">
        <v>0.12</v>
      </c>
      <c r="W17" s="992">
        <v>0.2</v>
      </c>
      <c r="X17" s="980">
        <v>0</v>
      </c>
      <c r="Y17" s="993">
        <v>0</v>
      </c>
      <c r="Z17" s="982">
        <v>15</v>
      </c>
      <c r="AA17" s="888">
        <v>5.88</v>
      </c>
      <c r="AB17" s="888">
        <v>1.18</v>
      </c>
      <c r="AC17" s="888">
        <v>0.71</v>
      </c>
      <c r="AD17" s="888">
        <v>0</v>
      </c>
      <c r="AE17" s="888">
        <v>0</v>
      </c>
      <c r="AF17" s="888">
        <v>0</v>
      </c>
      <c r="AG17" s="888"/>
      <c r="AH17" s="983">
        <v>7.77</v>
      </c>
      <c r="AI17" s="994">
        <v>0</v>
      </c>
      <c r="AJ17" s="888">
        <v>0</v>
      </c>
      <c r="AK17" s="888">
        <v>11.5</v>
      </c>
      <c r="AL17" s="888"/>
      <c r="AM17" s="888"/>
      <c r="AN17" s="888"/>
      <c r="AO17" s="888">
        <v>0.28999999999999998</v>
      </c>
      <c r="AP17" s="888">
        <v>0.08</v>
      </c>
      <c r="AQ17" s="888">
        <v>0.04</v>
      </c>
      <c r="AR17" s="888">
        <v>0.23</v>
      </c>
      <c r="AS17" s="888">
        <v>0.65</v>
      </c>
      <c r="AT17" s="888">
        <v>0.16</v>
      </c>
      <c r="AU17" s="888">
        <v>0.16</v>
      </c>
      <c r="AV17" s="888">
        <v>0.23</v>
      </c>
      <c r="AW17" s="888">
        <v>19.27</v>
      </c>
      <c r="AX17" s="888">
        <v>0.41</v>
      </c>
      <c r="AY17" s="888"/>
      <c r="AZ17" s="888">
        <v>1.43</v>
      </c>
      <c r="BA17" s="984">
        <v>18.86</v>
      </c>
      <c r="BB17" s="985"/>
      <c r="BD17" s="888">
        <v>0</v>
      </c>
      <c r="BE17" s="888">
        <v>0</v>
      </c>
      <c r="BF17" s="888">
        <v>0</v>
      </c>
      <c r="BG17" s="888">
        <v>0</v>
      </c>
      <c r="BH17" s="889">
        <v>0</v>
      </c>
      <c r="BI17" s="888">
        <v>0</v>
      </c>
      <c r="BJ17" s="888">
        <v>0</v>
      </c>
      <c r="BK17" s="888">
        <v>0</v>
      </c>
      <c r="BL17" s="888">
        <v>0</v>
      </c>
      <c r="BM17" s="889">
        <v>0</v>
      </c>
    </row>
    <row r="18" spans="1:65" s="785" customFormat="1" ht="12" customHeight="1">
      <c r="A18" s="687" t="s">
        <v>1119</v>
      </c>
      <c r="B18" s="1057" t="s">
        <v>971</v>
      </c>
      <c r="C18" s="913">
        <v>12507592</v>
      </c>
      <c r="D18" s="986" t="s">
        <v>270</v>
      </c>
      <c r="E18" s="987" t="s">
        <v>34</v>
      </c>
      <c r="F18" s="973" t="s">
        <v>104</v>
      </c>
      <c r="G18" s="988" t="s">
        <v>252</v>
      </c>
      <c r="H18" s="988" t="s">
        <v>252</v>
      </c>
      <c r="I18" s="975" t="s">
        <v>1894</v>
      </c>
      <c r="J18" s="687" t="s">
        <v>2351</v>
      </c>
      <c r="K18" s="989">
        <v>42779</v>
      </c>
      <c r="L18" s="990" t="s">
        <v>1315</v>
      </c>
      <c r="M18" s="990"/>
      <c r="N18" s="991" t="s">
        <v>914</v>
      </c>
      <c r="O18" s="976" t="s">
        <v>1714</v>
      </c>
      <c r="P18" s="810" t="s">
        <v>477</v>
      </c>
      <c r="Q18" s="976" t="s">
        <v>25</v>
      </c>
      <c r="R18" s="983">
        <v>15.96</v>
      </c>
      <c r="S18" s="978">
        <v>5</v>
      </c>
      <c r="T18" s="973">
        <v>3</v>
      </c>
      <c r="U18" s="978">
        <v>8</v>
      </c>
      <c r="V18" s="992">
        <v>0.17</v>
      </c>
      <c r="W18" s="992">
        <v>0.3</v>
      </c>
      <c r="X18" s="980">
        <v>0</v>
      </c>
      <c r="Y18" s="993">
        <v>0</v>
      </c>
      <c r="Z18" s="982">
        <v>15</v>
      </c>
      <c r="AA18" s="888">
        <v>7.98</v>
      </c>
      <c r="AB18" s="888">
        <v>2.39</v>
      </c>
      <c r="AC18" s="888">
        <v>1.36</v>
      </c>
      <c r="AD18" s="888">
        <v>0</v>
      </c>
      <c r="AE18" s="888">
        <v>0</v>
      </c>
      <c r="AF18" s="888">
        <v>0</v>
      </c>
      <c r="AG18" s="888"/>
      <c r="AH18" s="983">
        <v>11.73</v>
      </c>
      <c r="AI18" s="994">
        <v>39.1</v>
      </c>
      <c r="AJ18" s="888">
        <v>0</v>
      </c>
      <c r="AK18" s="888">
        <v>11.5</v>
      </c>
      <c r="AL18" s="888"/>
      <c r="AM18" s="888"/>
      <c r="AN18" s="888"/>
      <c r="AO18" s="888">
        <v>0.43</v>
      </c>
      <c r="AP18" s="888">
        <v>0.51</v>
      </c>
      <c r="AQ18" s="888">
        <v>0.05</v>
      </c>
      <c r="AR18" s="888">
        <v>0.35</v>
      </c>
      <c r="AS18" s="888">
        <v>0.97</v>
      </c>
      <c r="AT18" s="888">
        <v>1.02</v>
      </c>
      <c r="AU18" s="888">
        <v>0.2</v>
      </c>
      <c r="AV18" s="888">
        <v>0.35</v>
      </c>
      <c r="AW18" s="888">
        <v>62.33</v>
      </c>
      <c r="AX18" s="888">
        <v>0.99</v>
      </c>
      <c r="AY18" s="888"/>
      <c r="AZ18" s="888">
        <v>2.89</v>
      </c>
      <c r="BA18" s="984">
        <v>61.34</v>
      </c>
      <c r="BB18" s="985"/>
      <c r="BD18" s="888">
        <v>0</v>
      </c>
      <c r="BE18" s="888">
        <v>0</v>
      </c>
      <c r="BF18" s="888">
        <v>0</v>
      </c>
      <c r="BG18" s="888">
        <v>0</v>
      </c>
      <c r="BH18" s="889">
        <v>0</v>
      </c>
      <c r="BI18" s="888">
        <v>0</v>
      </c>
      <c r="BJ18" s="888">
        <v>0</v>
      </c>
      <c r="BK18" s="888">
        <v>0</v>
      </c>
      <c r="BL18" s="888">
        <v>0</v>
      </c>
      <c r="BM18" s="889">
        <v>0</v>
      </c>
    </row>
    <row r="19" spans="1:65" s="785" customFormat="1" ht="12" customHeight="1">
      <c r="A19" s="687" t="s">
        <v>1119</v>
      </c>
      <c r="B19" s="1057" t="s">
        <v>971</v>
      </c>
      <c r="C19" s="913">
        <v>16349545</v>
      </c>
      <c r="D19" s="986" t="s">
        <v>275</v>
      </c>
      <c r="E19" s="987" t="s">
        <v>34</v>
      </c>
      <c r="F19" s="973" t="s">
        <v>104</v>
      </c>
      <c r="G19" s="988" t="s">
        <v>252</v>
      </c>
      <c r="H19" s="988" t="s">
        <v>252</v>
      </c>
      <c r="I19" s="973" t="s">
        <v>1799</v>
      </c>
      <c r="J19" s="687" t="s">
        <v>2351</v>
      </c>
      <c r="K19" s="989">
        <v>42779</v>
      </c>
      <c r="L19" s="990" t="s">
        <v>1320</v>
      </c>
      <c r="M19" s="990"/>
      <c r="N19" s="991" t="s">
        <v>914</v>
      </c>
      <c r="O19" s="976" t="s">
        <v>115</v>
      </c>
      <c r="P19" s="810" t="s">
        <v>2341</v>
      </c>
      <c r="Q19" s="997" t="s">
        <v>115</v>
      </c>
      <c r="R19" s="983">
        <v>15.96</v>
      </c>
      <c r="S19" s="978">
        <v>5</v>
      </c>
      <c r="T19" s="973">
        <v>0</v>
      </c>
      <c r="U19" s="978">
        <v>5</v>
      </c>
      <c r="V19" s="992">
        <v>0.1</v>
      </c>
      <c r="W19" s="992">
        <v>0.3</v>
      </c>
      <c r="X19" s="980">
        <v>2</v>
      </c>
      <c r="Y19" s="993">
        <v>2</v>
      </c>
      <c r="Z19" s="982">
        <v>15</v>
      </c>
      <c r="AA19" s="888">
        <v>7.98</v>
      </c>
      <c r="AB19" s="888">
        <v>2.39</v>
      </c>
      <c r="AC19" s="888">
        <v>0.8</v>
      </c>
      <c r="AD19" s="888">
        <v>0</v>
      </c>
      <c r="AE19" s="888">
        <v>2</v>
      </c>
      <c r="AF19" s="888">
        <v>3.5</v>
      </c>
      <c r="AG19" s="888"/>
      <c r="AH19" s="983">
        <v>13.170000000000002</v>
      </c>
      <c r="AI19" s="994">
        <v>37.233333333333341</v>
      </c>
      <c r="AJ19" s="888">
        <v>0</v>
      </c>
      <c r="AK19" s="888">
        <v>11.5</v>
      </c>
      <c r="AL19" s="888"/>
      <c r="AM19" s="888"/>
      <c r="AN19" s="888"/>
      <c r="AO19" s="888">
        <v>0.49</v>
      </c>
      <c r="AP19" s="888">
        <v>0.5</v>
      </c>
      <c r="AQ19" s="888">
        <v>0.06</v>
      </c>
      <c r="AR19" s="888">
        <v>0.4</v>
      </c>
      <c r="AS19" s="888">
        <v>1.1000000000000001</v>
      </c>
      <c r="AT19" s="888">
        <v>1.01</v>
      </c>
      <c r="AU19" s="888">
        <v>0.24</v>
      </c>
      <c r="AV19" s="888">
        <v>0.4</v>
      </c>
      <c r="AW19" s="888">
        <v>65.400000000000006</v>
      </c>
      <c r="AX19" s="888">
        <v>1.05</v>
      </c>
      <c r="AY19" s="888"/>
      <c r="AZ19" s="888">
        <v>3.15</v>
      </c>
      <c r="BA19" s="984">
        <v>64.349999999999994</v>
      </c>
      <c r="BB19" s="985"/>
      <c r="BD19" s="888">
        <v>0</v>
      </c>
      <c r="BE19" s="888">
        <v>0</v>
      </c>
      <c r="BF19" s="888">
        <v>0</v>
      </c>
      <c r="BG19" s="888">
        <v>0</v>
      </c>
      <c r="BH19" s="889">
        <v>0</v>
      </c>
      <c r="BI19" s="888">
        <v>0</v>
      </c>
      <c r="BJ19" s="888">
        <v>0</v>
      </c>
      <c r="BK19" s="888">
        <v>0</v>
      </c>
      <c r="BL19" s="888">
        <v>0</v>
      </c>
      <c r="BM19" s="889">
        <v>0</v>
      </c>
    </row>
    <row r="20" spans="1:65" s="785" customFormat="1" ht="12" customHeight="1">
      <c r="A20" s="687" t="s">
        <v>1119</v>
      </c>
      <c r="B20" s="1057" t="s">
        <v>971</v>
      </c>
      <c r="C20" s="913">
        <v>16997992</v>
      </c>
      <c r="D20" s="986" t="s">
        <v>276</v>
      </c>
      <c r="E20" s="987" t="s">
        <v>20</v>
      </c>
      <c r="F20" s="973" t="s">
        <v>104</v>
      </c>
      <c r="G20" s="988" t="s">
        <v>252</v>
      </c>
      <c r="H20" s="988" t="s">
        <v>252</v>
      </c>
      <c r="I20" s="973" t="s">
        <v>1774</v>
      </c>
      <c r="J20" s="687" t="s">
        <v>2351</v>
      </c>
      <c r="K20" s="989">
        <v>42778</v>
      </c>
      <c r="L20" s="990" t="s">
        <v>1321</v>
      </c>
      <c r="M20" s="990"/>
      <c r="N20" s="991" t="s">
        <v>914</v>
      </c>
      <c r="O20" s="976" t="s">
        <v>73</v>
      </c>
      <c r="P20" s="810" t="s">
        <v>1989</v>
      </c>
      <c r="Q20" s="976" t="s">
        <v>73</v>
      </c>
      <c r="R20" s="983">
        <v>15.96</v>
      </c>
      <c r="S20" s="978">
        <v>5</v>
      </c>
      <c r="T20" s="973">
        <v>0</v>
      </c>
      <c r="U20" s="978">
        <v>5</v>
      </c>
      <c r="V20" s="992">
        <v>0.1</v>
      </c>
      <c r="W20" s="992">
        <v>0.3</v>
      </c>
      <c r="X20" s="980">
        <v>1</v>
      </c>
      <c r="Y20" s="993">
        <v>1</v>
      </c>
      <c r="Z20" s="982">
        <v>15</v>
      </c>
      <c r="AA20" s="888">
        <v>7.98</v>
      </c>
      <c r="AB20" s="888">
        <v>2.39</v>
      </c>
      <c r="AC20" s="888">
        <v>0.8</v>
      </c>
      <c r="AD20" s="888">
        <v>0</v>
      </c>
      <c r="AE20" s="888">
        <v>1</v>
      </c>
      <c r="AF20" s="888">
        <v>1.75</v>
      </c>
      <c r="AG20" s="888"/>
      <c r="AH20" s="983">
        <v>12.170000000000002</v>
      </c>
      <c r="AI20" s="994">
        <v>37.233333333333341</v>
      </c>
      <c r="AJ20" s="888">
        <v>0</v>
      </c>
      <c r="AK20" s="888">
        <v>11.5</v>
      </c>
      <c r="AL20" s="888"/>
      <c r="AM20" s="888"/>
      <c r="AN20" s="888"/>
      <c r="AO20" s="888">
        <v>0.45</v>
      </c>
      <c r="AP20" s="888">
        <v>0.49</v>
      </c>
      <c r="AQ20" s="888">
        <v>0.06</v>
      </c>
      <c r="AR20" s="888">
        <v>0.37</v>
      </c>
      <c r="AS20" s="888">
        <v>1.01</v>
      </c>
      <c r="AT20" s="888">
        <v>0.99</v>
      </c>
      <c r="AU20" s="888">
        <v>0.24</v>
      </c>
      <c r="AV20" s="888">
        <v>0.37</v>
      </c>
      <c r="AW20" s="888">
        <v>62.65</v>
      </c>
      <c r="AX20" s="888">
        <v>1</v>
      </c>
      <c r="AY20" s="888"/>
      <c r="AZ20" s="888">
        <v>2.98</v>
      </c>
      <c r="BA20" s="984">
        <v>61.65</v>
      </c>
      <c r="BB20" s="985"/>
      <c r="BD20" s="888">
        <v>0</v>
      </c>
      <c r="BE20" s="888">
        <v>0</v>
      </c>
      <c r="BF20" s="888">
        <v>0</v>
      </c>
      <c r="BG20" s="888">
        <v>0</v>
      </c>
      <c r="BH20" s="889">
        <v>0</v>
      </c>
      <c r="BI20" s="888">
        <v>0</v>
      </c>
      <c r="BJ20" s="888">
        <v>0</v>
      </c>
      <c r="BK20" s="888">
        <v>0</v>
      </c>
      <c r="BL20" s="888">
        <v>0</v>
      </c>
      <c r="BM20" s="889">
        <v>0</v>
      </c>
    </row>
    <row r="21" spans="1:65" s="785" customFormat="1" ht="12" customHeight="1">
      <c r="A21" s="687" t="s">
        <v>1119</v>
      </c>
      <c r="B21" s="1057" t="s">
        <v>971</v>
      </c>
      <c r="C21" s="913">
        <v>17330133</v>
      </c>
      <c r="D21" s="986" t="s">
        <v>278</v>
      </c>
      <c r="E21" s="987" t="s">
        <v>20</v>
      </c>
      <c r="F21" s="973" t="s">
        <v>104</v>
      </c>
      <c r="G21" s="988" t="s">
        <v>252</v>
      </c>
      <c r="H21" s="988" t="s">
        <v>252</v>
      </c>
      <c r="I21" s="973" t="s">
        <v>1769</v>
      </c>
      <c r="J21" s="687" t="s">
        <v>2351</v>
      </c>
      <c r="K21" s="989">
        <v>42310</v>
      </c>
      <c r="L21" s="990" t="s">
        <v>1323</v>
      </c>
      <c r="M21" s="990"/>
      <c r="N21" s="991" t="s">
        <v>914</v>
      </c>
      <c r="O21" s="976" t="s">
        <v>50</v>
      </c>
      <c r="P21" s="979" t="s">
        <v>477</v>
      </c>
      <c r="Q21" s="976" t="s">
        <v>50</v>
      </c>
      <c r="R21" s="983">
        <v>15.96</v>
      </c>
      <c r="S21" s="978">
        <v>6</v>
      </c>
      <c r="T21" s="973">
        <v>0</v>
      </c>
      <c r="U21" s="978">
        <v>6</v>
      </c>
      <c r="V21" s="992">
        <v>0.12</v>
      </c>
      <c r="W21" s="992">
        <v>0.3</v>
      </c>
      <c r="X21" s="980">
        <v>2</v>
      </c>
      <c r="Y21" s="993">
        <v>2</v>
      </c>
      <c r="Z21" s="982">
        <v>15</v>
      </c>
      <c r="AA21" s="888">
        <v>7.98</v>
      </c>
      <c r="AB21" s="888">
        <v>2.39</v>
      </c>
      <c r="AC21" s="888">
        <v>0.96</v>
      </c>
      <c r="AD21" s="888">
        <v>0</v>
      </c>
      <c r="AE21" s="888">
        <v>2</v>
      </c>
      <c r="AF21" s="888">
        <v>3.5</v>
      </c>
      <c r="AG21" s="888"/>
      <c r="AH21" s="983">
        <v>13.330000000000002</v>
      </c>
      <c r="AI21" s="994">
        <v>0</v>
      </c>
      <c r="AJ21" s="888">
        <v>0</v>
      </c>
      <c r="AK21" s="888">
        <v>11.5</v>
      </c>
      <c r="AL21" s="888"/>
      <c r="AM21" s="888"/>
      <c r="AN21" s="888"/>
      <c r="AO21" s="888">
        <v>0.49</v>
      </c>
      <c r="AP21" s="888">
        <v>0.13</v>
      </c>
      <c r="AQ21" s="888">
        <v>0.06</v>
      </c>
      <c r="AR21" s="888">
        <v>0.4</v>
      </c>
      <c r="AS21" s="888">
        <v>1.1000000000000001</v>
      </c>
      <c r="AT21" s="888">
        <v>0.27</v>
      </c>
      <c r="AU21" s="888">
        <v>0.24</v>
      </c>
      <c r="AV21" s="888">
        <v>0.4</v>
      </c>
      <c r="AW21" s="888">
        <v>28.33</v>
      </c>
      <c r="AX21" s="888">
        <v>0.68</v>
      </c>
      <c r="AY21" s="888"/>
      <c r="AZ21" s="888">
        <v>2.41</v>
      </c>
      <c r="BA21" s="984">
        <v>27.65</v>
      </c>
      <c r="BB21" s="985"/>
      <c r="BD21" s="888">
        <v>0</v>
      </c>
      <c r="BE21" s="888">
        <v>0</v>
      </c>
      <c r="BF21" s="888">
        <v>0</v>
      </c>
      <c r="BG21" s="888">
        <v>0</v>
      </c>
      <c r="BH21" s="889">
        <v>0</v>
      </c>
      <c r="BI21" s="888">
        <v>0</v>
      </c>
      <c r="BJ21" s="888">
        <v>0</v>
      </c>
      <c r="BK21" s="888">
        <v>0</v>
      </c>
      <c r="BL21" s="888">
        <v>0</v>
      </c>
      <c r="BM21" s="889">
        <v>0</v>
      </c>
    </row>
    <row r="22" spans="1:65" s="785" customFormat="1" ht="12" customHeight="1">
      <c r="A22" s="687" t="s">
        <v>1119</v>
      </c>
      <c r="B22" s="1057" t="s">
        <v>971</v>
      </c>
      <c r="C22" s="913">
        <v>18211991</v>
      </c>
      <c r="D22" s="986" t="s">
        <v>279</v>
      </c>
      <c r="E22" s="987" t="s">
        <v>20</v>
      </c>
      <c r="F22" s="973" t="s">
        <v>104</v>
      </c>
      <c r="G22" s="988" t="s">
        <v>252</v>
      </c>
      <c r="H22" s="988" t="s">
        <v>252</v>
      </c>
      <c r="I22" s="973" t="s">
        <v>1774</v>
      </c>
      <c r="J22" s="687" t="s">
        <v>2351</v>
      </c>
      <c r="K22" s="989">
        <v>42778</v>
      </c>
      <c r="L22" s="990" t="s">
        <v>1324</v>
      </c>
      <c r="M22" s="990"/>
      <c r="N22" s="991" t="s">
        <v>914</v>
      </c>
      <c r="O22" s="976" t="s">
        <v>73</v>
      </c>
      <c r="P22" s="979" t="s">
        <v>1989</v>
      </c>
      <c r="Q22" s="976" t="s">
        <v>73</v>
      </c>
      <c r="R22" s="983">
        <v>15.96</v>
      </c>
      <c r="S22" s="978">
        <v>5</v>
      </c>
      <c r="T22" s="973">
        <v>0</v>
      </c>
      <c r="U22" s="978">
        <v>5</v>
      </c>
      <c r="V22" s="992">
        <v>0.1</v>
      </c>
      <c r="W22" s="992">
        <v>0.3</v>
      </c>
      <c r="X22" s="980">
        <v>0</v>
      </c>
      <c r="Y22" s="993">
        <v>0</v>
      </c>
      <c r="Z22" s="982">
        <v>15</v>
      </c>
      <c r="AA22" s="888">
        <v>7.98</v>
      </c>
      <c r="AB22" s="888">
        <v>2.39</v>
      </c>
      <c r="AC22" s="888">
        <v>0.8</v>
      </c>
      <c r="AD22" s="888">
        <v>0</v>
      </c>
      <c r="AE22" s="888">
        <v>0</v>
      </c>
      <c r="AF22" s="888">
        <v>0</v>
      </c>
      <c r="AG22" s="888"/>
      <c r="AH22" s="983">
        <v>11.170000000000002</v>
      </c>
      <c r="AI22" s="994">
        <v>37.233333333333341</v>
      </c>
      <c r="AJ22" s="888">
        <v>0</v>
      </c>
      <c r="AK22" s="888">
        <v>11.5</v>
      </c>
      <c r="AL22" s="888"/>
      <c r="AM22" s="888"/>
      <c r="AN22" s="888"/>
      <c r="AO22" s="888">
        <v>0.41</v>
      </c>
      <c r="AP22" s="888">
        <v>0.48</v>
      </c>
      <c r="AQ22" s="888">
        <v>0.05</v>
      </c>
      <c r="AR22" s="888">
        <v>0.34</v>
      </c>
      <c r="AS22" s="888">
        <v>0.92</v>
      </c>
      <c r="AT22" s="888">
        <v>0.97</v>
      </c>
      <c r="AU22" s="888">
        <v>0.2</v>
      </c>
      <c r="AV22" s="888">
        <v>0.34</v>
      </c>
      <c r="AW22" s="888">
        <v>59.9</v>
      </c>
      <c r="AX22" s="888">
        <v>0.94</v>
      </c>
      <c r="AY22" s="888"/>
      <c r="AZ22" s="888">
        <v>2.77</v>
      </c>
      <c r="BA22" s="984">
        <v>58.96</v>
      </c>
      <c r="BB22" s="985"/>
      <c r="BD22" s="888">
        <v>0</v>
      </c>
      <c r="BE22" s="888">
        <v>0</v>
      </c>
      <c r="BF22" s="888">
        <v>0</v>
      </c>
      <c r="BG22" s="888">
        <v>0</v>
      </c>
      <c r="BH22" s="889">
        <v>0</v>
      </c>
      <c r="BI22" s="888">
        <v>0</v>
      </c>
      <c r="BJ22" s="888">
        <v>0</v>
      </c>
      <c r="BK22" s="888">
        <v>0</v>
      </c>
      <c r="BL22" s="888">
        <v>0</v>
      </c>
      <c r="BM22" s="889">
        <v>0</v>
      </c>
    </row>
    <row r="23" spans="1:65" s="785" customFormat="1" ht="12" customHeight="1">
      <c r="A23" s="687" t="s">
        <v>1119</v>
      </c>
      <c r="B23" s="1057" t="s">
        <v>971</v>
      </c>
      <c r="C23" s="913">
        <v>19083782</v>
      </c>
      <c r="D23" s="986" t="s">
        <v>280</v>
      </c>
      <c r="E23" s="987" t="s">
        <v>20</v>
      </c>
      <c r="F23" s="973" t="s">
        <v>104</v>
      </c>
      <c r="G23" s="988" t="s">
        <v>252</v>
      </c>
      <c r="H23" s="988" t="s">
        <v>252</v>
      </c>
      <c r="I23" s="973" t="s">
        <v>1774</v>
      </c>
      <c r="J23" s="687" t="s">
        <v>2351</v>
      </c>
      <c r="K23" s="989">
        <v>42278</v>
      </c>
      <c r="L23" s="990" t="s">
        <v>1325</v>
      </c>
      <c r="M23" s="990"/>
      <c r="N23" s="991" t="s">
        <v>914</v>
      </c>
      <c r="O23" s="976" t="s">
        <v>73</v>
      </c>
      <c r="P23" s="979" t="s">
        <v>2338</v>
      </c>
      <c r="Q23" s="976" t="s">
        <v>73</v>
      </c>
      <c r="R23" s="983">
        <v>15.96</v>
      </c>
      <c r="S23" s="978">
        <v>6</v>
      </c>
      <c r="T23" s="973">
        <v>0</v>
      </c>
      <c r="U23" s="978">
        <v>6</v>
      </c>
      <c r="V23" s="992">
        <v>0.12</v>
      </c>
      <c r="W23" s="992">
        <v>0.3</v>
      </c>
      <c r="X23" s="980">
        <v>0</v>
      </c>
      <c r="Y23" s="993">
        <v>0</v>
      </c>
      <c r="Z23" s="982">
        <v>15</v>
      </c>
      <c r="AA23" s="888">
        <v>7.98</v>
      </c>
      <c r="AB23" s="888">
        <v>2.39</v>
      </c>
      <c r="AC23" s="888">
        <v>0.96</v>
      </c>
      <c r="AD23" s="888">
        <v>0</v>
      </c>
      <c r="AE23" s="888">
        <v>0</v>
      </c>
      <c r="AF23" s="888">
        <v>0</v>
      </c>
      <c r="AG23" s="888"/>
      <c r="AH23" s="983">
        <v>11.330000000000002</v>
      </c>
      <c r="AI23" s="994">
        <v>0</v>
      </c>
      <c r="AJ23" s="888">
        <v>0</v>
      </c>
      <c r="AK23" s="888">
        <v>11.5</v>
      </c>
      <c r="AL23" s="888"/>
      <c r="AM23" s="888"/>
      <c r="AN23" s="888"/>
      <c r="AO23" s="888">
        <v>0.42</v>
      </c>
      <c r="AP23" s="888">
        <v>0.11</v>
      </c>
      <c r="AQ23" s="888">
        <v>0.05</v>
      </c>
      <c r="AR23" s="888">
        <v>0.34</v>
      </c>
      <c r="AS23" s="888">
        <v>0.95</v>
      </c>
      <c r="AT23" s="888">
        <v>0.23</v>
      </c>
      <c r="AU23" s="888">
        <v>0.2</v>
      </c>
      <c r="AV23" s="888">
        <v>0.34</v>
      </c>
      <c r="AW23" s="888">
        <v>22.83</v>
      </c>
      <c r="AX23" s="888">
        <v>0.57999999999999996</v>
      </c>
      <c r="AY23" s="888"/>
      <c r="AZ23" s="888">
        <v>2.06</v>
      </c>
      <c r="BA23" s="984">
        <v>22.25</v>
      </c>
      <c r="BB23" s="985"/>
      <c r="BD23" s="888">
        <v>0</v>
      </c>
      <c r="BE23" s="888">
        <v>0</v>
      </c>
      <c r="BF23" s="888">
        <v>0</v>
      </c>
      <c r="BG23" s="888">
        <v>0</v>
      </c>
      <c r="BH23" s="889">
        <v>0</v>
      </c>
      <c r="BI23" s="888">
        <v>0</v>
      </c>
      <c r="BJ23" s="888">
        <v>0</v>
      </c>
      <c r="BK23" s="888">
        <v>0</v>
      </c>
      <c r="BL23" s="888">
        <v>0</v>
      </c>
      <c r="BM23" s="889">
        <v>0</v>
      </c>
    </row>
    <row r="24" spans="1:65" s="785" customFormat="1" ht="12" customHeight="1">
      <c r="A24" s="687" t="s">
        <v>1119</v>
      </c>
      <c r="B24" s="1057" t="s">
        <v>971</v>
      </c>
      <c r="C24" s="913">
        <v>20218273</v>
      </c>
      <c r="D24" s="986" t="s">
        <v>282</v>
      </c>
      <c r="E24" s="987" t="s">
        <v>34</v>
      </c>
      <c r="F24" s="973" t="s">
        <v>104</v>
      </c>
      <c r="G24" s="988" t="s">
        <v>252</v>
      </c>
      <c r="H24" s="988" t="s">
        <v>252</v>
      </c>
      <c r="I24" s="996" t="s">
        <v>1708</v>
      </c>
      <c r="J24" s="687" t="s">
        <v>2351</v>
      </c>
      <c r="K24" s="989">
        <v>42646</v>
      </c>
      <c r="L24" s="990" t="s">
        <v>1327</v>
      </c>
      <c r="M24" s="990"/>
      <c r="N24" s="991" t="s">
        <v>914</v>
      </c>
      <c r="O24" s="976" t="s">
        <v>65</v>
      </c>
      <c r="P24" s="810" t="s">
        <v>477</v>
      </c>
      <c r="Q24" s="976" t="s">
        <v>65</v>
      </c>
      <c r="R24" s="983">
        <v>15.96</v>
      </c>
      <c r="S24" s="978">
        <v>5</v>
      </c>
      <c r="T24" s="973">
        <v>0</v>
      </c>
      <c r="U24" s="978">
        <v>5</v>
      </c>
      <c r="V24" s="992">
        <v>0.1</v>
      </c>
      <c r="W24" s="992">
        <v>0.3</v>
      </c>
      <c r="X24" s="980">
        <v>0</v>
      </c>
      <c r="Y24" s="993">
        <v>0</v>
      </c>
      <c r="Z24" s="982">
        <v>15</v>
      </c>
      <c r="AA24" s="888">
        <v>7.98</v>
      </c>
      <c r="AB24" s="888">
        <v>2.39</v>
      </c>
      <c r="AC24" s="888">
        <v>0.8</v>
      </c>
      <c r="AD24" s="888">
        <v>0</v>
      </c>
      <c r="AE24" s="888">
        <v>0</v>
      </c>
      <c r="AF24" s="888">
        <v>0</v>
      </c>
      <c r="AG24" s="888"/>
      <c r="AH24" s="983">
        <v>11.170000000000002</v>
      </c>
      <c r="AI24" s="994">
        <v>0</v>
      </c>
      <c r="AJ24" s="888">
        <v>0</v>
      </c>
      <c r="AK24" s="888">
        <v>11.5</v>
      </c>
      <c r="AL24" s="888"/>
      <c r="AM24" s="888"/>
      <c r="AN24" s="888"/>
      <c r="AO24" s="888">
        <v>0.41</v>
      </c>
      <c r="AP24" s="888">
        <v>0.11</v>
      </c>
      <c r="AQ24" s="888">
        <v>0.05</v>
      </c>
      <c r="AR24" s="888">
        <v>0.34</v>
      </c>
      <c r="AS24" s="888">
        <v>0.92</v>
      </c>
      <c r="AT24" s="888">
        <v>0.22</v>
      </c>
      <c r="AU24" s="888">
        <v>0.2</v>
      </c>
      <c r="AV24" s="888">
        <v>0.34</v>
      </c>
      <c r="AW24" s="888">
        <v>22.67</v>
      </c>
      <c r="AX24" s="888">
        <v>0.56999999999999995</v>
      </c>
      <c r="AY24" s="888"/>
      <c r="AZ24" s="888">
        <v>2.02</v>
      </c>
      <c r="BA24" s="984">
        <v>22.1</v>
      </c>
      <c r="BB24" s="985"/>
      <c r="BD24" s="888">
        <v>0</v>
      </c>
      <c r="BE24" s="888">
        <v>0</v>
      </c>
      <c r="BF24" s="888">
        <v>0</v>
      </c>
      <c r="BG24" s="888">
        <v>0</v>
      </c>
      <c r="BH24" s="889">
        <v>0</v>
      </c>
      <c r="BI24" s="888">
        <v>0</v>
      </c>
      <c r="BJ24" s="888">
        <v>0</v>
      </c>
      <c r="BK24" s="888">
        <v>0</v>
      </c>
      <c r="BL24" s="888">
        <v>0</v>
      </c>
      <c r="BM24" s="889">
        <v>0</v>
      </c>
    </row>
    <row r="25" spans="1:65" s="785" customFormat="1" ht="12" customHeight="1">
      <c r="A25" s="687" t="s">
        <v>1119</v>
      </c>
      <c r="B25" s="1057" t="s">
        <v>971</v>
      </c>
      <c r="C25" s="913">
        <v>20312332</v>
      </c>
      <c r="D25" s="986" t="s">
        <v>283</v>
      </c>
      <c r="E25" s="976" t="s">
        <v>34</v>
      </c>
      <c r="F25" s="973" t="s">
        <v>104</v>
      </c>
      <c r="G25" s="988" t="s">
        <v>146</v>
      </c>
      <c r="H25" s="988" t="s">
        <v>146</v>
      </c>
      <c r="I25" s="973" t="s">
        <v>1773</v>
      </c>
      <c r="J25" s="687" t="s">
        <v>2351</v>
      </c>
      <c r="K25" s="989">
        <v>42933</v>
      </c>
      <c r="L25" s="990" t="s">
        <v>1328</v>
      </c>
      <c r="M25" s="990"/>
      <c r="N25" s="991" t="s">
        <v>914</v>
      </c>
      <c r="O25" s="976" t="s">
        <v>48</v>
      </c>
      <c r="P25" s="979" t="s">
        <v>63</v>
      </c>
      <c r="Q25" s="976" t="s">
        <v>48</v>
      </c>
      <c r="R25" s="983">
        <v>7</v>
      </c>
      <c r="S25" s="978">
        <v>4</v>
      </c>
      <c r="T25" s="973">
        <v>0</v>
      </c>
      <c r="U25" s="978">
        <v>4</v>
      </c>
      <c r="V25" s="992">
        <v>0.08</v>
      </c>
      <c r="W25" s="992">
        <v>0</v>
      </c>
      <c r="X25" s="980">
        <v>0</v>
      </c>
      <c r="Y25" s="993">
        <v>0</v>
      </c>
      <c r="Z25" s="982">
        <v>15</v>
      </c>
      <c r="AA25" s="888">
        <v>3.5</v>
      </c>
      <c r="AB25" s="888">
        <v>0</v>
      </c>
      <c r="AC25" s="888">
        <v>0.28000000000000003</v>
      </c>
      <c r="AD25" s="888">
        <v>0</v>
      </c>
      <c r="AE25" s="888">
        <v>0</v>
      </c>
      <c r="AF25" s="888">
        <v>0</v>
      </c>
      <c r="AG25" s="888"/>
      <c r="AH25" s="983">
        <v>3.7800000000000002</v>
      </c>
      <c r="AI25" s="994">
        <v>0</v>
      </c>
      <c r="AJ25" s="888">
        <v>0</v>
      </c>
      <c r="AK25" s="888">
        <v>11.5</v>
      </c>
      <c r="AL25" s="888"/>
      <c r="AM25" s="888"/>
      <c r="AN25" s="888"/>
      <c r="AO25" s="888">
        <v>0.14000000000000001</v>
      </c>
      <c r="AP25" s="888">
        <v>0.04</v>
      </c>
      <c r="AQ25" s="888">
        <v>0.02</v>
      </c>
      <c r="AR25" s="888">
        <v>0.11</v>
      </c>
      <c r="AS25" s="888">
        <v>0.32</v>
      </c>
      <c r="AT25" s="888">
        <v>0.08</v>
      </c>
      <c r="AU25" s="888">
        <v>0.08</v>
      </c>
      <c r="AV25" s="888">
        <v>0.11</v>
      </c>
      <c r="AW25" s="888">
        <v>15.28</v>
      </c>
      <c r="AX25" s="888">
        <v>0.2</v>
      </c>
      <c r="AY25" s="888"/>
      <c r="AZ25" s="888">
        <v>0.7</v>
      </c>
      <c r="BA25" s="984">
        <v>15.08</v>
      </c>
      <c r="BB25" s="985"/>
      <c r="BD25" s="888">
        <v>0</v>
      </c>
      <c r="BE25" s="888">
        <v>0</v>
      </c>
      <c r="BF25" s="888">
        <v>0</v>
      </c>
      <c r="BG25" s="888">
        <v>0</v>
      </c>
      <c r="BH25" s="889">
        <v>0</v>
      </c>
      <c r="BI25" s="888">
        <v>0</v>
      </c>
      <c r="BJ25" s="888">
        <v>0</v>
      </c>
      <c r="BK25" s="888">
        <v>0</v>
      </c>
      <c r="BL25" s="888">
        <v>0</v>
      </c>
      <c r="BM25" s="889">
        <v>0</v>
      </c>
    </row>
    <row r="26" spans="1:65" s="785" customFormat="1" ht="12" customHeight="1">
      <c r="A26" s="687" t="s">
        <v>1119</v>
      </c>
      <c r="B26" s="1057" t="s">
        <v>971</v>
      </c>
      <c r="C26" s="913">
        <v>20656155</v>
      </c>
      <c r="D26" s="986" t="s">
        <v>284</v>
      </c>
      <c r="E26" s="976" t="s">
        <v>20</v>
      </c>
      <c r="F26" s="973" t="s">
        <v>104</v>
      </c>
      <c r="G26" s="988" t="s">
        <v>252</v>
      </c>
      <c r="H26" s="988" t="s">
        <v>252</v>
      </c>
      <c r="I26" s="973" t="s">
        <v>1775</v>
      </c>
      <c r="J26" s="687" t="s">
        <v>2351</v>
      </c>
      <c r="K26" s="989">
        <v>42982</v>
      </c>
      <c r="L26" s="990" t="s">
        <v>1329</v>
      </c>
      <c r="M26" s="990"/>
      <c r="N26" s="991" t="s">
        <v>914</v>
      </c>
      <c r="O26" s="976" t="s">
        <v>67</v>
      </c>
      <c r="P26" s="979" t="s">
        <v>1986</v>
      </c>
      <c r="Q26" s="976" t="s">
        <v>67</v>
      </c>
      <c r="R26" s="983">
        <v>15.96</v>
      </c>
      <c r="S26" s="978">
        <v>4</v>
      </c>
      <c r="T26" s="973">
        <v>0</v>
      </c>
      <c r="U26" s="978">
        <v>4</v>
      </c>
      <c r="V26" s="992">
        <v>0.08</v>
      </c>
      <c r="W26" s="992">
        <v>0.3</v>
      </c>
      <c r="X26" s="980">
        <v>0</v>
      </c>
      <c r="Y26" s="993">
        <v>0</v>
      </c>
      <c r="Z26" s="982">
        <v>15</v>
      </c>
      <c r="AA26" s="888">
        <v>7.98</v>
      </c>
      <c r="AB26" s="888">
        <v>2.39</v>
      </c>
      <c r="AC26" s="888">
        <v>0.64</v>
      </c>
      <c r="AD26" s="888">
        <v>0</v>
      </c>
      <c r="AE26" s="888">
        <v>0</v>
      </c>
      <c r="AF26" s="888">
        <v>0</v>
      </c>
      <c r="AG26" s="888"/>
      <c r="AH26" s="983">
        <v>11.010000000000002</v>
      </c>
      <c r="AI26" s="994">
        <v>0</v>
      </c>
      <c r="AJ26" s="888">
        <v>0</v>
      </c>
      <c r="AK26" s="888">
        <v>11.5</v>
      </c>
      <c r="AL26" s="888"/>
      <c r="AM26" s="888"/>
      <c r="AN26" s="888"/>
      <c r="AO26" s="888">
        <v>0.41</v>
      </c>
      <c r="AP26" s="888">
        <v>0.11</v>
      </c>
      <c r="AQ26" s="888">
        <v>0.05</v>
      </c>
      <c r="AR26" s="888">
        <v>0.33</v>
      </c>
      <c r="AS26" s="888">
        <v>0.92</v>
      </c>
      <c r="AT26" s="888">
        <v>0.22</v>
      </c>
      <c r="AU26" s="888">
        <v>0.2</v>
      </c>
      <c r="AV26" s="888">
        <v>0.33</v>
      </c>
      <c r="AW26" s="888">
        <v>22.51</v>
      </c>
      <c r="AX26" s="888">
        <v>0.56999999999999995</v>
      </c>
      <c r="AY26" s="888"/>
      <c r="AZ26" s="888">
        <v>2</v>
      </c>
      <c r="BA26" s="984">
        <v>21.94</v>
      </c>
      <c r="BB26" s="985"/>
      <c r="BD26" s="888">
        <v>0</v>
      </c>
      <c r="BE26" s="888">
        <v>0</v>
      </c>
      <c r="BF26" s="888">
        <v>0</v>
      </c>
      <c r="BG26" s="888">
        <v>0</v>
      </c>
      <c r="BH26" s="889">
        <v>0</v>
      </c>
      <c r="BI26" s="888">
        <v>0</v>
      </c>
      <c r="BJ26" s="888">
        <v>0</v>
      </c>
      <c r="BK26" s="888">
        <v>0</v>
      </c>
      <c r="BL26" s="888">
        <v>0</v>
      </c>
      <c r="BM26" s="889">
        <v>0</v>
      </c>
    </row>
    <row r="27" spans="1:65" s="785" customFormat="1" ht="12" customHeight="1">
      <c r="A27" s="687" t="s">
        <v>1119</v>
      </c>
      <c r="B27" s="1057" t="s">
        <v>971</v>
      </c>
      <c r="C27" s="913">
        <v>20804403</v>
      </c>
      <c r="D27" s="986" t="s">
        <v>285</v>
      </c>
      <c r="E27" s="976" t="s">
        <v>20</v>
      </c>
      <c r="F27" s="973" t="s">
        <v>104</v>
      </c>
      <c r="G27" s="988" t="s">
        <v>252</v>
      </c>
      <c r="H27" s="988" t="s">
        <v>252</v>
      </c>
      <c r="I27" s="973" t="s">
        <v>1767</v>
      </c>
      <c r="J27" s="687" t="s">
        <v>2351</v>
      </c>
      <c r="K27" s="989">
        <v>42863</v>
      </c>
      <c r="L27" s="990" t="s">
        <v>1330</v>
      </c>
      <c r="M27" s="990"/>
      <c r="N27" s="991" t="s">
        <v>914</v>
      </c>
      <c r="O27" s="976" t="s">
        <v>75</v>
      </c>
      <c r="P27" s="810" t="s">
        <v>2329</v>
      </c>
      <c r="Q27" s="976" t="s">
        <v>75</v>
      </c>
      <c r="R27" s="983">
        <v>15.96</v>
      </c>
      <c r="S27" s="978">
        <v>4</v>
      </c>
      <c r="T27" s="973">
        <v>0</v>
      </c>
      <c r="U27" s="978">
        <v>4</v>
      </c>
      <c r="V27" s="992">
        <v>0.08</v>
      </c>
      <c r="W27" s="992">
        <v>0.3</v>
      </c>
      <c r="X27" s="980">
        <v>0</v>
      </c>
      <c r="Y27" s="993">
        <v>0</v>
      </c>
      <c r="Z27" s="982">
        <v>15</v>
      </c>
      <c r="AA27" s="888">
        <v>7.98</v>
      </c>
      <c r="AB27" s="888">
        <v>2.39</v>
      </c>
      <c r="AC27" s="888">
        <v>0.64</v>
      </c>
      <c r="AD27" s="888">
        <v>0</v>
      </c>
      <c r="AE27" s="888">
        <v>0</v>
      </c>
      <c r="AF27" s="888">
        <v>0</v>
      </c>
      <c r="AG27" s="888"/>
      <c r="AH27" s="983">
        <v>11.010000000000002</v>
      </c>
      <c r="AI27" s="994">
        <v>0</v>
      </c>
      <c r="AJ27" s="888">
        <v>0</v>
      </c>
      <c r="AK27" s="888">
        <v>11.5</v>
      </c>
      <c r="AL27" s="888"/>
      <c r="AM27" s="888"/>
      <c r="AN27" s="888"/>
      <c r="AO27" s="888">
        <v>0.41</v>
      </c>
      <c r="AP27" s="888">
        <v>0.11</v>
      </c>
      <c r="AQ27" s="888">
        <v>0.05</v>
      </c>
      <c r="AR27" s="888">
        <v>0.33</v>
      </c>
      <c r="AS27" s="888">
        <v>0.92</v>
      </c>
      <c r="AT27" s="888">
        <v>0.22</v>
      </c>
      <c r="AU27" s="888">
        <v>0.2</v>
      </c>
      <c r="AV27" s="888">
        <v>0.33</v>
      </c>
      <c r="AW27" s="888">
        <v>22.51</v>
      </c>
      <c r="AX27" s="888">
        <v>0.56999999999999995</v>
      </c>
      <c r="AY27" s="888"/>
      <c r="AZ27" s="888">
        <v>2</v>
      </c>
      <c r="BA27" s="984">
        <v>21.94</v>
      </c>
      <c r="BB27" s="985"/>
      <c r="BD27" s="888">
        <v>0</v>
      </c>
      <c r="BE27" s="888">
        <v>0</v>
      </c>
      <c r="BF27" s="888">
        <v>0</v>
      </c>
      <c r="BG27" s="888">
        <v>0</v>
      </c>
      <c r="BH27" s="889">
        <v>0</v>
      </c>
      <c r="BI27" s="888">
        <v>0</v>
      </c>
      <c r="BJ27" s="888">
        <v>0</v>
      </c>
      <c r="BK27" s="888">
        <v>0</v>
      </c>
      <c r="BL27" s="888">
        <v>0</v>
      </c>
      <c r="BM27" s="889">
        <v>0</v>
      </c>
    </row>
    <row r="28" spans="1:65" s="785" customFormat="1" ht="12" customHeight="1">
      <c r="A28" s="687" t="s">
        <v>1119</v>
      </c>
      <c r="B28" s="1057" t="s">
        <v>971</v>
      </c>
      <c r="C28" s="913">
        <v>20993535</v>
      </c>
      <c r="D28" s="986" t="s">
        <v>286</v>
      </c>
      <c r="E28" s="976" t="s">
        <v>34</v>
      </c>
      <c r="F28" s="973" t="s">
        <v>104</v>
      </c>
      <c r="G28" s="988" t="s">
        <v>252</v>
      </c>
      <c r="H28" s="988" t="s">
        <v>252</v>
      </c>
      <c r="I28" s="973" t="s">
        <v>1774</v>
      </c>
      <c r="J28" s="687" t="s">
        <v>2351</v>
      </c>
      <c r="K28" s="989">
        <v>42782</v>
      </c>
      <c r="L28" s="990" t="s">
        <v>1331</v>
      </c>
      <c r="M28" s="990"/>
      <c r="N28" s="991" t="s">
        <v>914</v>
      </c>
      <c r="O28" s="976" t="s">
        <v>73</v>
      </c>
      <c r="P28" s="810" t="s">
        <v>1990</v>
      </c>
      <c r="Q28" s="976" t="s">
        <v>73</v>
      </c>
      <c r="R28" s="983">
        <v>15.96</v>
      </c>
      <c r="S28" s="978">
        <v>5</v>
      </c>
      <c r="T28" s="973">
        <v>0</v>
      </c>
      <c r="U28" s="978">
        <v>5</v>
      </c>
      <c r="V28" s="992">
        <v>0.1</v>
      </c>
      <c r="W28" s="992">
        <v>0.3</v>
      </c>
      <c r="X28" s="980">
        <v>0</v>
      </c>
      <c r="Y28" s="993">
        <v>0</v>
      </c>
      <c r="Z28" s="982">
        <v>15</v>
      </c>
      <c r="AA28" s="888">
        <v>7.98</v>
      </c>
      <c r="AB28" s="888">
        <v>2.39</v>
      </c>
      <c r="AC28" s="888">
        <v>0.8</v>
      </c>
      <c r="AD28" s="888">
        <v>0</v>
      </c>
      <c r="AE28" s="888">
        <v>0</v>
      </c>
      <c r="AF28" s="888">
        <v>0</v>
      </c>
      <c r="AG28" s="888"/>
      <c r="AH28" s="983">
        <v>11.170000000000002</v>
      </c>
      <c r="AI28" s="994">
        <v>37.233333333333341</v>
      </c>
      <c r="AJ28" s="888">
        <v>0</v>
      </c>
      <c r="AK28" s="888">
        <v>11.5</v>
      </c>
      <c r="AL28" s="888"/>
      <c r="AM28" s="888"/>
      <c r="AN28" s="888"/>
      <c r="AO28" s="888">
        <v>0.41</v>
      </c>
      <c r="AP28" s="888">
        <v>0.48</v>
      </c>
      <c r="AQ28" s="888">
        <v>0.05</v>
      </c>
      <c r="AR28" s="888">
        <v>0.34</v>
      </c>
      <c r="AS28" s="888">
        <v>0.92</v>
      </c>
      <c r="AT28" s="888">
        <v>0.97</v>
      </c>
      <c r="AU28" s="888">
        <v>0.2</v>
      </c>
      <c r="AV28" s="888">
        <v>0.34</v>
      </c>
      <c r="AW28" s="888">
        <v>59.9</v>
      </c>
      <c r="AX28" s="888">
        <v>0.94</v>
      </c>
      <c r="AY28" s="888"/>
      <c r="AZ28" s="888">
        <v>2.77</v>
      </c>
      <c r="BA28" s="984">
        <v>58.96</v>
      </c>
      <c r="BB28" s="985"/>
      <c r="BD28" s="888">
        <v>0</v>
      </c>
      <c r="BE28" s="888">
        <v>0</v>
      </c>
      <c r="BF28" s="888">
        <v>0</v>
      </c>
      <c r="BG28" s="888">
        <v>0</v>
      </c>
      <c r="BH28" s="889">
        <v>0</v>
      </c>
      <c r="BI28" s="888">
        <v>0</v>
      </c>
      <c r="BJ28" s="888">
        <v>0</v>
      </c>
      <c r="BK28" s="888">
        <v>0</v>
      </c>
      <c r="BL28" s="888">
        <v>0</v>
      </c>
      <c r="BM28" s="889">
        <v>0</v>
      </c>
    </row>
    <row r="29" spans="1:65" s="785" customFormat="1" ht="12" customHeight="1">
      <c r="A29" s="687" t="s">
        <v>1119</v>
      </c>
      <c r="B29" s="1057" t="s">
        <v>971</v>
      </c>
      <c r="C29" s="913">
        <v>24754601</v>
      </c>
      <c r="D29" s="986" t="s">
        <v>291</v>
      </c>
      <c r="E29" s="987" t="s">
        <v>34</v>
      </c>
      <c r="F29" s="973" t="s">
        <v>104</v>
      </c>
      <c r="G29" s="988" t="s">
        <v>44</v>
      </c>
      <c r="H29" s="988" t="s">
        <v>44</v>
      </c>
      <c r="I29" s="973" t="s">
        <v>1799</v>
      </c>
      <c r="J29" s="687" t="s">
        <v>2351</v>
      </c>
      <c r="K29" s="989">
        <v>42778</v>
      </c>
      <c r="L29" s="990" t="s">
        <v>1334</v>
      </c>
      <c r="M29" s="990"/>
      <c r="N29" s="991" t="s">
        <v>914</v>
      </c>
      <c r="O29" s="976" t="s">
        <v>73</v>
      </c>
      <c r="P29" s="979" t="s">
        <v>2345</v>
      </c>
      <c r="Q29" s="976" t="s">
        <v>73</v>
      </c>
      <c r="R29" s="983">
        <v>11.76</v>
      </c>
      <c r="S29" s="978">
        <v>5</v>
      </c>
      <c r="T29" s="973">
        <v>0</v>
      </c>
      <c r="U29" s="978">
        <v>5</v>
      </c>
      <c r="V29" s="992">
        <v>0.1</v>
      </c>
      <c r="W29" s="992">
        <v>0.2</v>
      </c>
      <c r="X29" s="980">
        <v>1</v>
      </c>
      <c r="Y29" s="993">
        <v>1</v>
      </c>
      <c r="Z29" s="982">
        <v>15</v>
      </c>
      <c r="AA29" s="888">
        <v>5.88</v>
      </c>
      <c r="AB29" s="888">
        <v>1.18</v>
      </c>
      <c r="AC29" s="888">
        <v>0.59</v>
      </c>
      <c r="AD29" s="888">
        <v>0</v>
      </c>
      <c r="AE29" s="888">
        <v>1</v>
      </c>
      <c r="AF29" s="888">
        <v>1.75</v>
      </c>
      <c r="AG29" s="888"/>
      <c r="AH29" s="983">
        <v>8.6499999999999986</v>
      </c>
      <c r="AI29" s="994">
        <v>25.5</v>
      </c>
      <c r="AJ29" s="888">
        <v>0</v>
      </c>
      <c r="AK29" s="888">
        <v>11.5</v>
      </c>
      <c r="AL29" s="888"/>
      <c r="AM29" s="888"/>
      <c r="AN29" s="888"/>
      <c r="AO29" s="888">
        <v>0.32</v>
      </c>
      <c r="AP29" s="888">
        <v>0.34</v>
      </c>
      <c r="AQ29" s="888">
        <v>0.04</v>
      </c>
      <c r="AR29" s="888">
        <v>0.26</v>
      </c>
      <c r="AS29" s="888">
        <v>0.72</v>
      </c>
      <c r="AT29" s="888">
        <v>0.68</v>
      </c>
      <c r="AU29" s="888">
        <v>0.16</v>
      </c>
      <c r="AV29" s="888">
        <v>0.26</v>
      </c>
      <c r="AW29" s="888">
        <v>47.4</v>
      </c>
      <c r="AX29" s="888">
        <v>0.7</v>
      </c>
      <c r="AY29" s="888"/>
      <c r="AZ29" s="888">
        <v>2.08</v>
      </c>
      <c r="BA29" s="984">
        <v>46.7</v>
      </c>
      <c r="BB29" s="985"/>
      <c r="BD29" s="888">
        <v>0</v>
      </c>
      <c r="BE29" s="888">
        <v>0</v>
      </c>
      <c r="BF29" s="888">
        <v>0</v>
      </c>
      <c r="BG29" s="888">
        <v>0</v>
      </c>
      <c r="BH29" s="889">
        <v>0</v>
      </c>
      <c r="BI29" s="888">
        <v>0</v>
      </c>
      <c r="BJ29" s="888">
        <v>0</v>
      </c>
      <c r="BK29" s="888">
        <v>0</v>
      </c>
      <c r="BL29" s="888">
        <v>0</v>
      </c>
      <c r="BM29" s="889">
        <v>0</v>
      </c>
    </row>
    <row r="30" spans="1:65" s="785" customFormat="1" ht="12" customHeight="1">
      <c r="A30" s="687" t="s">
        <v>1119</v>
      </c>
      <c r="B30" s="1057" t="s">
        <v>971</v>
      </c>
      <c r="C30" s="913">
        <v>10884164</v>
      </c>
      <c r="D30" s="986" t="s">
        <v>313</v>
      </c>
      <c r="E30" s="976" t="s">
        <v>34</v>
      </c>
      <c r="F30" s="973" t="s">
        <v>104</v>
      </c>
      <c r="G30" s="988" t="s">
        <v>146</v>
      </c>
      <c r="H30" s="988" t="s">
        <v>146</v>
      </c>
      <c r="I30" s="973" t="s">
        <v>1702</v>
      </c>
      <c r="J30" s="687" t="s">
        <v>2351</v>
      </c>
      <c r="K30" s="989">
        <v>43119</v>
      </c>
      <c r="L30" s="990" t="s">
        <v>1352</v>
      </c>
      <c r="M30" s="990"/>
      <c r="N30" s="991" t="s">
        <v>914</v>
      </c>
      <c r="O30" s="976" t="s">
        <v>75</v>
      </c>
      <c r="P30" s="979" t="s">
        <v>63</v>
      </c>
      <c r="Q30" s="976" t="s">
        <v>75</v>
      </c>
      <c r="R30" s="983">
        <v>7</v>
      </c>
      <c r="S30" s="978">
        <v>4</v>
      </c>
      <c r="T30" s="973">
        <v>0</v>
      </c>
      <c r="U30" s="978">
        <v>4</v>
      </c>
      <c r="V30" s="992">
        <v>0.08</v>
      </c>
      <c r="W30" s="992">
        <v>0</v>
      </c>
      <c r="X30" s="980">
        <v>2</v>
      </c>
      <c r="Y30" s="993">
        <v>2</v>
      </c>
      <c r="Z30" s="982">
        <v>15</v>
      </c>
      <c r="AA30" s="888">
        <v>3.5</v>
      </c>
      <c r="AB30" s="888">
        <v>0</v>
      </c>
      <c r="AC30" s="888">
        <v>0.28000000000000003</v>
      </c>
      <c r="AD30" s="888">
        <v>0</v>
      </c>
      <c r="AE30" s="888">
        <v>2</v>
      </c>
      <c r="AF30" s="888">
        <v>3.5</v>
      </c>
      <c r="AG30" s="888"/>
      <c r="AH30" s="983">
        <v>5.78</v>
      </c>
      <c r="AI30" s="994">
        <v>0</v>
      </c>
      <c r="AJ30" s="888">
        <v>0</v>
      </c>
      <c r="AK30" s="888">
        <v>11.5</v>
      </c>
      <c r="AL30" s="888"/>
      <c r="AM30" s="888"/>
      <c r="AN30" s="888"/>
      <c r="AO30" s="888">
        <v>0.21</v>
      </c>
      <c r="AP30" s="888">
        <v>0.06</v>
      </c>
      <c r="AQ30" s="888">
        <v>0.03</v>
      </c>
      <c r="AR30" s="888">
        <v>0.17</v>
      </c>
      <c r="AS30" s="888">
        <v>0.47</v>
      </c>
      <c r="AT30" s="888">
        <v>0.12</v>
      </c>
      <c r="AU30" s="888">
        <v>0.12</v>
      </c>
      <c r="AV30" s="888">
        <v>0.17</v>
      </c>
      <c r="AW30" s="888">
        <v>20.78</v>
      </c>
      <c r="AX30" s="888">
        <v>0.3</v>
      </c>
      <c r="AY30" s="888"/>
      <c r="AZ30" s="888">
        <v>1.05</v>
      </c>
      <c r="BA30" s="984">
        <v>20.48</v>
      </c>
      <c r="BB30" s="985"/>
      <c r="BD30" s="888">
        <v>0</v>
      </c>
      <c r="BE30" s="888">
        <v>0</v>
      </c>
      <c r="BF30" s="888">
        <v>0</v>
      </c>
      <c r="BG30" s="888">
        <v>0</v>
      </c>
      <c r="BH30" s="889">
        <v>0</v>
      </c>
      <c r="BI30" s="888">
        <v>0</v>
      </c>
      <c r="BJ30" s="888">
        <v>0</v>
      </c>
      <c r="BK30" s="888">
        <v>0</v>
      </c>
      <c r="BL30" s="888">
        <v>0</v>
      </c>
      <c r="BM30" s="889">
        <v>0</v>
      </c>
    </row>
    <row r="31" spans="1:65" s="785" customFormat="1" ht="12" customHeight="1">
      <c r="A31" s="687" t="s">
        <v>1119</v>
      </c>
      <c r="B31" s="1057" t="s">
        <v>971</v>
      </c>
      <c r="C31" s="913">
        <v>11316017</v>
      </c>
      <c r="D31" s="986" t="s">
        <v>314</v>
      </c>
      <c r="E31" s="987" t="s">
        <v>34</v>
      </c>
      <c r="F31" s="973" t="s">
        <v>104</v>
      </c>
      <c r="G31" s="988" t="s">
        <v>44</v>
      </c>
      <c r="H31" s="988" t="s">
        <v>44</v>
      </c>
      <c r="I31" s="973" t="s">
        <v>1799</v>
      </c>
      <c r="J31" s="687" t="s">
        <v>2351</v>
      </c>
      <c r="K31" s="989">
        <v>43383</v>
      </c>
      <c r="L31" s="990" t="s">
        <v>1353</v>
      </c>
      <c r="M31" s="990"/>
      <c r="N31" s="991" t="s">
        <v>914</v>
      </c>
      <c r="O31" s="976" t="s">
        <v>67</v>
      </c>
      <c r="P31" s="979" t="s">
        <v>2345</v>
      </c>
      <c r="Q31" s="976" t="s">
        <v>67</v>
      </c>
      <c r="R31" s="983">
        <v>11.76</v>
      </c>
      <c r="S31" s="978">
        <v>3</v>
      </c>
      <c r="T31" s="973">
        <v>0</v>
      </c>
      <c r="U31" s="978">
        <v>3</v>
      </c>
      <c r="V31" s="992">
        <v>0.06</v>
      </c>
      <c r="W31" s="992">
        <v>0</v>
      </c>
      <c r="X31" s="980">
        <v>1</v>
      </c>
      <c r="Y31" s="993">
        <v>1</v>
      </c>
      <c r="Z31" s="982">
        <v>15</v>
      </c>
      <c r="AA31" s="888">
        <v>5.88</v>
      </c>
      <c r="AB31" s="888">
        <v>0</v>
      </c>
      <c r="AC31" s="888">
        <v>0.35</v>
      </c>
      <c r="AD31" s="888">
        <v>0</v>
      </c>
      <c r="AE31" s="888">
        <v>1</v>
      </c>
      <c r="AF31" s="888">
        <v>1.75</v>
      </c>
      <c r="AG31" s="888"/>
      <c r="AH31" s="983">
        <v>7.2299999999999995</v>
      </c>
      <c r="AI31" s="994">
        <v>0</v>
      </c>
      <c r="AJ31" s="888">
        <v>0</v>
      </c>
      <c r="AK31" s="888">
        <v>11.5</v>
      </c>
      <c r="AL31" s="888"/>
      <c r="AM31" s="888"/>
      <c r="AN31" s="888"/>
      <c r="AO31" s="888">
        <v>0.27</v>
      </c>
      <c r="AP31" s="888">
        <v>7.0000000000000007E-2</v>
      </c>
      <c r="AQ31" s="888">
        <v>0.03</v>
      </c>
      <c r="AR31" s="888">
        <v>0.22</v>
      </c>
      <c r="AS31" s="888">
        <v>0.61</v>
      </c>
      <c r="AT31" s="888">
        <v>0.14000000000000001</v>
      </c>
      <c r="AU31" s="888">
        <v>0.12</v>
      </c>
      <c r="AV31" s="888">
        <v>0.22</v>
      </c>
      <c r="AW31" s="888">
        <v>20.48</v>
      </c>
      <c r="AX31" s="888">
        <v>0.37</v>
      </c>
      <c r="AY31" s="888"/>
      <c r="AZ31" s="888">
        <v>1.31</v>
      </c>
      <c r="BA31" s="984">
        <v>20.11</v>
      </c>
      <c r="BB31" s="1076"/>
      <c r="BD31" s="888">
        <v>0</v>
      </c>
      <c r="BE31" s="888">
        <v>0</v>
      </c>
      <c r="BF31" s="888">
        <v>0</v>
      </c>
      <c r="BG31" s="888">
        <v>0</v>
      </c>
      <c r="BH31" s="889">
        <v>0</v>
      </c>
      <c r="BI31" s="888">
        <v>0</v>
      </c>
      <c r="BJ31" s="888">
        <v>0</v>
      </c>
      <c r="BK31" s="888">
        <v>0</v>
      </c>
      <c r="BL31" s="888">
        <v>0</v>
      </c>
      <c r="BM31" s="889">
        <v>0</v>
      </c>
    </row>
    <row r="32" spans="1:65" s="785" customFormat="1" ht="12" customHeight="1">
      <c r="A32" s="687" t="s">
        <v>1119</v>
      </c>
      <c r="B32" s="1057" t="s">
        <v>971</v>
      </c>
      <c r="C32" s="913">
        <v>12428100</v>
      </c>
      <c r="D32" s="986" t="s">
        <v>317</v>
      </c>
      <c r="E32" s="987" t="s">
        <v>20</v>
      </c>
      <c r="F32" s="973" t="s">
        <v>104</v>
      </c>
      <c r="G32" s="988" t="s">
        <v>146</v>
      </c>
      <c r="H32" s="988" t="s">
        <v>146</v>
      </c>
      <c r="I32" s="973" t="s">
        <v>1802</v>
      </c>
      <c r="J32" s="687" t="s">
        <v>2351</v>
      </c>
      <c r="K32" s="989">
        <v>43116</v>
      </c>
      <c r="L32" s="990" t="s">
        <v>1354</v>
      </c>
      <c r="M32" s="990"/>
      <c r="N32" s="991" t="s">
        <v>914</v>
      </c>
      <c r="O32" s="976" t="s">
        <v>67</v>
      </c>
      <c r="P32" s="979" t="s">
        <v>63</v>
      </c>
      <c r="Q32" s="976" t="s">
        <v>67</v>
      </c>
      <c r="R32" s="983">
        <v>7</v>
      </c>
      <c r="S32" s="978">
        <v>4</v>
      </c>
      <c r="T32" s="973">
        <v>0</v>
      </c>
      <c r="U32" s="978">
        <v>4</v>
      </c>
      <c r="V32" s="992">
        <v>0.08</v>
      </c>
      <c r="W32" s="992">
        <v>0</v>
      </c>
      <c r="X32" s="980">
        <v>1</v>
      </c>
      <c r="Y32" s="993">
        <v>1</v>
      </c>
      <c r="Z32" s="982">
        <v>15</v>
      </c>
      <c r="AA32" s="888">
        <v>3.5</v>
      </c>
      <c r="AB32" s="888">
        <v>0</v>
      </c>
      <c r="AC32" s="888">
        <v>0.28000000000000003</v>
      </c>
      <c r="AD32" s="888">
        <v>0</v>
      </c>
      <c r="AE32" s="888">
        <v>1</v>
      </c>
      <c r="AF32" s="888">
        <v>1.75</v>
      </c>
      <c r="AG32" s="888"/>
      <c r="AH32" s="983">
        <v>4.78</v>
      </c>
      <c r="AI32" s="994">
        <v>0</v>
      </c>
      <c r="AJ32" s="888">
        <v>0</v>
      </c>
      <c r="AK32" s="888">
        <v>11.5</v>
      </c>
      <c r="AL32" s="888"/>
      <c r="AM32" s="888"/>
      <c r="AN32" s="888"/>
      <c r="AO32" s="888">
        <v>0.18</v>
      </c>
      <c r="AP32" s="888">
        <v>0.05</v>
      </c>
      <c r="AQ32" s="888">
        <v>0.02</v>
      </c>
      <c r="AR32" s="888">
        <v>0.14000000000000001</v>
      </c>
      <c r="AS32" s="888">
        <v>0.41</v>
      </c>
      <c r="AT32" s="888">
        <v>0.1</v>
      </c>
      <c r="AU32" s="888">
        <v>0.08</v>
      </c>
      <c r="AV32" s="888">
        <v>0.14000000000000001</v>
      </c>
      <c r="AW32" s="888">
        <v>18.03</v>
      </c>
      <c r="AX32" s="888">
        <v>0.25</v>
      </c>
      <c r="AY32" s="888"/>
      <c r="AZ32" s="888">
        <v>0.87</v>
      </c>
      <c r="BA32" s="984">
        <v>17.78</v>
      </c>
      <c r="BB32" s="985"/>
      <c r="BD32" s="888">
        <v>0</v>
      </c>
      <c r="BE32" s="888">
        <v>0</v>
      </c>
      <c r="BF32" s="888">
        <v>0</v>
      </c>
      <c r="BG32" s="888">
        <v>0</v>
      </c>
      <c r="BH32" s="889">
        <v>0</v>
      </c>
      <c r="BI32" s="888">
        <v>0</v>
      </c>
      <c r="BJ32" s="888">
        <v>0</v>
      </c>
      <c r="BK32" s="888">
        <v>0</v>
      </c>
      <c r="BL32" s="888">
        <v>0</v>
      </c>
      <c r="BM32" s="889">
        <v>0</v>
      </c>
    </row>
    <row r="33" spans="1:67" s="785" customFormat="1" ht="12" customHeight="1">
      <c r="A33" s="687" t="s">
        <v>1119</v>
      </c>
      <c r="B33" s="1057" t="s">
        <v>971</v>
      </c>
      <c r="C33" s="913">
        <v>14365247</v>
      </c>
      <c r="D33" s="986" t="s">
        <v>323</v>
      </c>
      <c r="E33" s="987" t="s">
        <v>20</v>
      </c>
      <c r="F33" s="973" t="s">
        <v>104</v>
      </c>
      <c r="G33" s="988" t="s">
        <v>146</v>
      </c>
      <c r="H33" s="988" t="s">
        <v>146</v>
      </c>
      <c r="I33" s="975" t="s">
        <v>2292</v>
      </c>
      <c r="J33" s="687" t="s">
        <v>2351</v>
      </c>
      <c r="K33" s="989">
        <v>43313</v>
      </c>
      <c r="L33" s="990" t="s">
        <v>1360</v>
      </c>
      <c r="M33" s="990"/>
      <c r="N33" s="991" t="s">
        <v>914</v>
      </c>
      <c r="O33" s="976" t="s">
        <v>1714</v>
      </c>
      <c r="P33" s="810" t="s">
        <v>63</v>
      </c>
      <c r="Q33" s="976" t="s">
        <v>25</v>
      </c>
      <c r="R33" s="983">
        <v>7</v>
      </c>
      <c r="S33" s="978">
        <v>3</v>
      </c>
      <c r="T33" s="973">
        <v>0</v>
      </c>
      <c r="U33" s="978">
        <v>3</v>
      </c>
      <c r="V33" s="992">
        <v>0.06</v>
      </c>
      <c r="W33" s="992">
        <v>0.2</v>
      </c>
      <c r="X33" s="980">
        <v>0</v>
      </c>
      <c r="Y33" s="993">
        <v>0</v>
      </c>
      <c r="Z33" s="982">
        <v>15</v>
      </c>
      <c r="AA33" s="888">
        <v>3.5</v>
      </c>
      <c r="AB33" s="888">
        <v>0.7</v>
      </c>
      <c r="AC33" s="888">
        <v>0.21</v>
      </c>
      <c r="AD33" s="888">
        <v>0</v>
      </c>
      <c r="AE33" s="888">
        <v>0</v>
      </c>
      <c r="AF33" s="888">
        <v>0</v>
      </c>
      <c r="AG33" s="888"/>
      <c r="AH33" s="983">
        <v>4.41</v>
      </c>
      <c r="AI33" s="994">
        <v>0</v>
      </c>
      <c r="AJ33" s="888">
        <v>0</v>
      </c>
      <c r="AK33" s="888">
        <v>11.5</v>
      </c>
      <c r="AL33" s="888"/>
      <c r="AM33" s="888"/>
      <c r="AN33" s="888"/>
      <c r="AO33" s="888">
        <v>0.16</v>
      </c>
      <c r="AP33" s="888">
        <v>0.04</v>
      </c>
      <c r="AQ33" s="888">
        <v>0.02</v>
      </c>
      <c r="AR33" s="888">
        <v>0.13</v>
      </c>
      <c r="AS33" s="888">
        <v>0.36</v>
      </c>
      <c r="AT33" s="888">
        <v>0.09</v>
      </c>
      <c r="AU33" s="888">
        <v>0.08</v>
      </c>
      <c r="AV33" s="888">
        <v>0.13</v>
      </c>
      <c r="AW33" s="888">
        <v>15.91</v>
      </c>
      <c r="AX33" s="888">
        <v>0.22</v>
      </c>
      <c r="AY33" s="888"/>
      <c r="AZ33" s="888">
        <v>0.79</v>
      </c>
      <c r="BA33" s="984">
        <v>15.69</v>
      </c>
      <c r="BB33" s="985"/>
      <c r="BD33" s="888">
        <v>0</v>
      </c>
      <c r="BE33" s="888">
        <v>0</v>
      </c>
      <c r="BF33" s="888">
        <v>0</v>
      </c>
      <c r="BG33" s="888">
        <v>0</v>
      </c>
      <c r="BH33" s="889">
        <v>0</v>
      </c>
      <c r="BI33" s="888">
        <v>0</v>
      </c>
      <c r="BJ33" s="888">
        <v>0</v>
      </c>
      <c r="BK33" s="888">
        <v>0</v>
      </c>
      <c r="BL33" s="888">
        <v>0</v>
      </c>
      <c r="BM33" s="889">
        <v>0</v>
      </c>
    </row>
    <row r="34" spans="1:67" s="785" customFormat="1" ht="12" customHeight="1">
      <c r="A34" s="687" t="s">
        <v>1119</v>
      </c>
      <c r="B34" s="1057" t="s">
        <v>971</v>
      </c>
      <c r="C34" s="913">
        <v>14521309</v>
      </c>
      <c r="D34" s="986" t="s">
        <v>325</v>
      </c>
      <c r="E34" s="987" t="s">
        <v>20</v>
      </c>
      <c r="F34" s="973" t="s">
        <v>104</v>
      </c>
      <c r="G34" s="988" t="s">
        <v>252</v>
      </c>
      <c r="H34" s="988" t="s">
        <v>252</v>
      </c>
      <c r="I34" s="973" t="s">
        <v>1766</v>
      </c>
      <c r="J34" s="687" t="s">
        <v>2351</v>
      </c>
      <c r="K34" s="989">
        <v>43164</v>
      </c>
      <c r="L34" s="990" t="s">
        <v>1362</v>
      </c>
      <c r="M34" s="990"/>
      <c r="N34" s="991" t="s">
        <v>914</v>
      </c>
      <c r="O34" s="976" t="s">
        <v>62</v>
      </c>
      <c r="P34" s="810" t="s">
        <v>2342</v>
      </c>
      <c r="Q34" s="976" t="s">
        <v>62</v>
      </c>
      <c r="R34" s="983">
        <v>15.96</v>
      </c>
      <c r="S34" s="978">
        <v>3</v>
      </c>
      <c r="T34" s="973">
        <v>0</v>
      </c>
      <c r="U34" s="978">
        <v>3</v>
      </c>
      <c r="V34" s="992">
        <v>0.06</v>
      </c>
      <c r="W34" s="992">
        <v>0.3</v>
      </c>
      <c r="X34" s="980">
        <v>1</v>
      </c>
      <c r="Y34" s="993">
        <v>1</v>
      </c>
      <c r="Z34" s="982">
        <v>15</v>
      </c>
      <c r="AA34" s="888">
        <v>7.98</v>
      </c>
      <c r="AB34" s="888">
        <v>2.39</v>
      </c>
      <c r="AC34" s="888">
        <v>0.48</v>
      </c>
      <c r="AD34" s="888">
        <v>0</v>
      </c>
      <c r="AE34" s="888">
        <v>1</v>
      </c>
      <c r="AF34" s="888">
        <v>1.75</v>
      </c>
      <c r="AG34" s="888"/>
      <c r="AH34" s="983">
        <v>11.850000000000001</v>
      </c>
      <c r="AI34" s="994">
        <v>0</v>
      </c>
      <c r="AJ34" s="888">
        <v>0</v>
      </c>
      <c r="AK34" s="888">
        <v>11.5</v>
      </c>
      <c r="AL34" s="888"/>
      <c r="AM34" s="888"/>
      <c r="AN34" s="888"/>
      <c r="AO34" s="888">
        <v>0.44</v>
      </c>
      <c r="AP34" s="888">
        <v>0.12</v>
      </c>
      <c r="AQ34" s="888">
        <v>0.05</v>
      </c>
      <c r="AR34" s="888">
        <v>0.36</v>
      </c>
      <c r="AS34" s="888">
        <v>0.99</v>
      </c>
      <c r="AT34" s="888">
        <v>0.24</v>
      </c>
      <c r="AU34" s="888">
        <v>0.2</v>
      </c>
      <c r="AV34" s="888">
        <v>0.36</v>
      </c>
      <c r="AW34" s="888">
        <v>25.1</v>
      </c>
      <c r="AX34" s="888">
        <v>0.61</v>
      </c>
      <c r="AY34" s="888"/>
      <c r="AZ34" s="888">
        <v>2.15</v>
      </c>
      <c r="BA34" s="984">
        <v>24.49</v>
      </c>
      <c r="BB34" s="985"/>
      <c r="BD34" s="888">
        <v>0</v>
      </c>
      <c r="BE34" s="888">
        <v>0</v>
      </c>
      <c r="BF34" s="888">
        <v>0</v>
      </c>
      <c r="BG34" s="888">
        <v>0</v>
      </c>
      <c r="BH34" s="889">
        <v>0</v>
      </c>
      <c r="BI34" s="888">
        <v>0</v>
      </c>
      <c r="BJ34" s="888">
        <v>0</v>
      </c>
      <c r="BK34" s="888">
        <v>0</v>
      </c>
      <c r="BL34" s="888">
        <v>0</v>
      </c>
      <c r="BM34" s="889">
        <v>0</v>
      </c>
    </row>
    <row r="35" spans="1:67" s="785" customFormat="1" ht="12" customHeight="1">
      <c r="A35" s="687" t="s">
        <v>1119</v>
      </c>
      <c r="B35" s="1057" t="s">
        <v>971</v>
      </c>
      <c r="C35" s="913">
        <v>15623212</v>
      </c>
      <c r="D35" s="986" t="s">
        <v>326</v>
      </c>
      <c r="E35" s="987" t="s">
        <v>34</v>
      </c>
      <c r="F35" s="973" t="s">
        <v>104</v>
      </c>
      <c r="G35" s="988" t="s">
        <v>252</v>
      </c>
      <c r="H35" s="988" t="s">
        <v>252</v>
      </c>
      <c r="I35" s="975" t="s">
        <v>1776</v>
      </c>
      <c r="J35" s="687" t="s">
        <v>2351</v>
      </c>
      <c r="K35" s="989">
        <v>43261</v>
      </c>
      <c r="L35" s="990" t="s">
        <v>1363</v>
      </c>
      <c r="M35" s="990"/>
      <c r="N35" s="991" t="s">
        <v>914</v>
      </c>
      <c r="O35" s="976" t="s">
        <v>84</v>
      </c>
      <c r="P35" s="979" t="s">
        <v>2336</v>
      </c>
      <c r="Q35" s="976" t="s">
        <v>84</v>
      </c>
      <c r="R35" s="983">
        <v>15.96</v>
      </c>
      <c r="S35" s="978">
        <v>3</v>
      </c>
      <c r="T35" s="973">
        <v>0</v>
      </c>
      <c r="U35" s="978">
        <v>3</v>
      </c>
      <c r="V35" s="992">
        <v>0.06</v>
      </c>
      <c r="W35" s="992">
        <v>0.3</v>
      </c>
      <c r="X35" s="980">
        <v>1</v>
      </c>
      <c r="Y35" s="993">
        <v>1</v>
      </c>
      <c r="Z35" s="982">
        <v>15</v>
      </c>
      <c r="AA35" s="888">
        <v>7.98</v>
      </c>
      <c r="AB35" s="888">
        <v>2.39</v>
      </c>
      <c r="AC35" s="888">
        <v>0.48</v>
      </c>
      <c r="AD35" s="888">
        <v>0</v>
      </c>
      <c r="AE35" s="888">
        <v>1</v>
      </c>
      <c r="AF35" s="888">
        <v>1.75</v>
      </c>
      <c r="AG35" s="888"/>
      <c r="AH35" s="983">
        <v>11.850000000000001</v>
      </c>
      <c r="AI35" s="994">
        <v>0</v>
      </c>
      <c r="AJ35" s="888">
        <v>0</v>
      </c>
      <c r="AK35" s="888">
        <v>11.5</v>
      </c>
      <c r="AL35" s="888"/>
      <c r="AM35" s="888"/>
      <c r="AN35" s="888"/>
      <c r="AO35" s="888">
        <v>0.44</v>
      </c>
      <c r="AP35" s="888">
        <v>0.12</v>
      </c>
      <c r="AQ35" s="888">
        <v>0.05</v>
      </c>
      <c r="AR35" s="888">
        <v>0.36</v>
      </c>
      <c r="AS35" s="888">
        <v>0.99</v>
      </c>
      <c r="AT35" s="888">
        <v>0.24</v>
      </c>
      <c r="AU35" s="888">
        <v>0.2</v>
      </c>
      <c r="AV35" s="888">
        <v>0.36</v>
      </c>
      <c r="AW35" s="888">
        <v>25.1</v>
      </c>
      <c r="AX35" s="888">
        <v>0.61</v>
      </c>
      <c r="AY35" s="888"/>
      <c r="AZ35" s="888">
        <v>2.15</v>
      </c>
      <c r="BA35" s="984">
        <v>24.49</v>
      </c>
      <c r="BB35" s="985"/>
      <c r="BD35" s="888">
        <v>0</v>
      </c>
      <c r="BE35" s="888">
        <v>0</v>
      </c>
      <c r="BF35" s="888">
        <v>0</v>
      </c>
      <c r="BG35" s="888">
        <v>0</v>
      </c>
      <c r="BH35" s="889">
        <v>0</v>
      </c>
      <c r="BI35" s="888">
        <v>0</v>
      </c>
      <c r="BJ35" s="888">
        <v>0</v>
      </c>
      <c r="BK35" s="888">
        <v>0</v>
      </c>
      <c r="BL35" s="888">
        <v>0</v>
      </c>
      <c r="BM35" s="889">
        <v>0</v>
      </c>
    </row>
    <row r="36" spans="1:67" s="785" customFormat="1" ht="12" customHeight="1">
      <c r="A36" s="687" t="s">
        <v>1119</v>
      </c>
      <c r="B36" s="1057" t="s">
        <v>971</v>
      </c>
      <c r="C36" s="913">
        <v>16043337</v>
      </c>
      <c r="D36" s="986" t="s">
        <v>330</v>
      </c>
      <c r="E36" s="987" t="s">
        <v>34</v>
      </c>
      <c r="F36" s="973" t="s">
        <v>104</v>
      </c>
      <c r="G36" s="988" t="s">
        <v>252</v>
      </c>
      <c r="H36" s="988" t="s">
        <v>252</v>
      </c>
      <c r="I36" s="687" t="s">
        <v>1802</v>
      </c>
      <c r="J36" s="687" t="s">
        <v>2351</v>
      </c>
      <c r="K36" s="989">
        <v>43405</v>
      </c>
      <c r="L36" s="990" t="s">
        <v>1367</v>
      </c>
      <c r="M36" s="990"/>
      <c r="N36" s="991" t="s">
        <v>914</v>
      </c>
      <c r="O36" s="976" t="s">
        <v>123</v>
      </c>
      <c r="P36" s="810" t="s">
        <v>477</v>
      </c>
      <c r="Q36" s="997" t="s">
        <v>123</v>
      </c>
      <c r="R36" s="983">
        <v>15.96</v>
      </c>
      <c r="S36" s="978">
        <v>3</v>
      </c>
      <c r="T36" s="973">
        <v>0</v>
      </c>
      <c r="U36" s="978">
        <v>3</v>
      </c>
      <c r="V36" s="992">
        <v>0.06</v>
      </c>
      <c r="W36" s="992">
        <v>0.3</v>
      </c>
      <c r="X36" s="980">
        <v>0</v>
      </c>
      <c r="Y36" s="993">
        <v>0</v>
      </c>
      <c r="Z36" s="982">
        <v>15</v>
      </c>
      <c r="AA36" s="888">
        <v>7.98</v>
      </c>
      <c r="AB36" s="888">
        <v>2.39</v>
      </c>
      <c r="AC36" s="888">
        <v>0.48</v>
      </c>
      <c r="AD36" s="888">
        <v>0</v>
      </c>
      <c r="AE36" s="888">
        <v>0</v>
      </c>
      <c r="AF36" s="888">
        <v>0</v>
      </c>
      <c r="AG36" s="888"/>
      <c r="AH36" s="983">
        <v>10.850000000000001</v>
      </c>
      <c r="AI36" s="994">
        <v>0</v>
      </c>
      <c r="AJ36" s="888">
        <v>0</v>
      </c>
      <c r="AK36" s="888">
        <v>11.5</v>
      </c>
      <c r="AL36" s="888"/>
      <c r="AM36" s="888"/>
      <c r="AN36" s="888"/>
      <c r="AO36" s="888">
        <v>0.4</v>
      </c>
      <c r="AP36" s="888">
        <v>0.11</v>
      </c>
      <c r="AQ36" s="888">
        <v>0.05</v>
      </c>
      <c r="AR36" s="888">
        <v>0.33</v>
      </c>
      <c r="AS36" s="888">
        <v>0.9</v>
      </c>
      <c r="AT36" s="888">
        <v>0.22</v>
      </c>
      <c r="AU36" s="888">
        <v>0.2</v>
      </c>
      <c r="AV36" s="888">
        <v>0.33</v>
      </c>
      <c r="AW36" s="888">
        <v>22.35</v>
      </c>
      <c r="AX36" s="888">
        <v>0.56000000000000005</v>
      </c>
      <c r="AY36" s="888"/>
      <c r="AZ36" s="888">
        <v>1.98</v>
      </c>
      <c r="BA36" s="984">
        <v>21.79</v>
      </c>
      <c r="BB36" s="985"/>
      <c r="BD36" s="888">
        <v>0</v>
      </c>
      <c r="BE36" s="888">
        <v>0</v>
      </c>
      <c r="BF36" s="888">
        <v>0</v>
      </c>
      <c r="BG36" s="888">
        <v>0</v>
      </c>
      <c r="BH36" s="889">
        <v>0</v>
      </c>
      <c r="BI36" s="888">
        <v>0</v>
      </c>
      <c r="BJ36" s="888">
        <v>0</v>
      </c>
      <c r="BK36" s="888">
        <v>0</v>
      </c>
      <c r="BL36" s="888">
        <v>0</v>
      </c>
      <c r="BM36" s="889">
        <v>0</v>
      </c>
      <c r="BN36" s="785" t="s">
        <v>618</v>
      </c>
    </row>
    <row r="37" spans="1:67" s="785" customFormat="1" ht="12" customHeight="1">
      <c r="A37" s="687" t="s">
        <v>1119</v>
      </c>
      <c r="B37" s="1057" t="s">
        <v>971</v>
      </c>
      <c r="C37" s="913">
        <v>16996478</v>
      </c>
      <c r="D37" s="986" t="s">
        <v>335</v>
      </c>
      <c r="E37" s="987" t="s">
        <v>34</v>
      </c>
      <c r="F37" s="973" t="s">
        <v>104</v>
      </c>
      <c r="G37" s="988" t="s">
        <v>44</v>
      </c>
      <c r="H37" s="988" t="s">
        <v>44</v>
      </c>
      <c r="I37" s="973" t="s">
        <v>1802</v>
      </c>
      <c r="J37" s="687" t="s">
        <v>2351</v>
      </c>
      <c r="K37" s="989">
        <v>43151</v>
      </c>
      <c r="L37" s="990" t="s">
        <v>1371</v>
      </c>
      <c r="M37" s="990"/>
      <c r="N37" s="991" t="s">
        <v>914</v>
      </c>
      <c r="O37" s="976" t="s">
        <v>73</v>
      </c>
      <c r="P37" s="1077" t="s">
        <v>2345</v>
      </c>
      <c r="Q37" s="976" t="s">
        <v>73</v>
      </c>
      <c r="R37" s="983">
        <v>11.76</v>
      </c>
      <c r="S37" s="978">
        <v>4</v>
      </c>
      <c r="T37" s="973">
        <v>0</v>
      </c>
      <c r="U37" s="978">
        <v>4</v>
      </c>
      <c r="V37" s="992">
        <v>0.08</v>
      </c>
      <c r="W37" s="992">
        <v>0.2</v>
      </c>
      <c r="X37" s="980">
        <v>0</v>
      </c>
      <c r="Y37" s="993">
        <v>0</v>
      </c>
      <c r="Z37" s="982">
        <v>15</v>
      </c>
      <c r="AA37" s="888">
        <v>5.88</v>
      </c>
      <c r="AB37" s="888">
        <v>1.18</v>
      </c>
      <c r="AC37" s="888">
        <v>0.47</v>
      </c>
      <c r="AD37" s="888">
        <v>0</v>
      </c>
      <c r="AE37" s="888">
        <v>0</v>
      </c>
      <c r="AF37" s="888">
        <v>0</v>
      </c>
      <c r="AG37" s="888"/>
      <c r="AH37" s="983">
        <v>7.5299999999999994</v>
      </c>
      <c r="AI37" s="994">
        <v>25.1</v>
      </c>
      <c r="AJ37" s="888">
        <v>0</v>
      </c>
      <c r="AK37" s="888">
        <v>11.5</v>
      </c>
      <c r="AL37" s="888"/>
      <c r="AM37" s="888"/>
      <c r="AN37" s="888"/>
      <c r="AO37" s="888">
        <v>0.28000000000000003</v>
      </c>
      <c r="AP37" s="888">
        <v>0.33</v>
      </c>
      <c r="AQ37" s="888">
        <v>0.03</v>
      </c>
      <c r="AR37" s="888">
        <v>0.23</v>
      </c>
      <c r="AS37" s="888">
        <v>0.63</v>
      </c>
      <c r="AT37" s="888">
        <v>0.65</v>
      </c>
      <c r="AU37" s="888">
        <v>0.12</v>
      </c>
      <c r="AV37" s="888">
        <v>0.23</v>
      </c>
      <c r="AW37" s="888">
        <v>44.13</v>
      </c>
      <c r="AX37" s="888">
        <v>0.64</v>
      </c>
      <c r="AY37" s="888"/>
      <c r="AZ37" s="888">
        <v>1.86</v>
      </c>
      <c r="BA37" s="984">
        <v>43.49</v>
      </c>
      <c r="BB37" s="985"/>
      <c r="BD37" s="888">
        <v>0</v>
      </c>
      <c r="BE37" s="888">
        <v>0</v>
      </c>
      <c r="BF37" s="888">
        <v>0</v>
      </c>
      <c r="BG37" s="888">
        <v>0</v>
      </c>
      <c r="BH37" s="889">
        <v>0</v>
      </c>
      <c r="BI37" s="888">
        <v>0</v>
      </c>
      <c r="BJ37" s="888">
        <v>0</v>
      </c>
      <c r="BK37" s="888">
        <v>0</v>
      </c>
      <c r="BL37" s="888">
        <v>0</v>
      </c>
      <c r="BM37" s="889">
        <v>0</v>
      </c>
    </row>
    <row r="38" spans="1:67" s="785" customFormat="1" ht="12" customHeight="1">
      <c r="A38" s="687" t="s">
        <v>1119</v>
      </c>
      <c r="B38" s="1057" t="s">
        <v>971</v>
      </c>
      <c r="C38" s="913">
        <v>17072122</v>
      </c>
      <c r="D38" s="986" t="s">
        <v>337</v>
      </c>
      <c r="E38" s="987" t="s">
        <v>20</v>
      </c>
      <c r="F38" s="973" t="s">
        <v>104</v>
      </c>
      <c r="G38" s="988" t="s">
        <v>44</v>
      </c>
      <c r="H38" s="988" t="s">
        <v>44</v>
      </c>
      <c r="I38" s="973" t="s">
        <v>1768</v>
      </c>
      <c r="J38" s="687" t="s">
        <v>2351</v>
      </c>
      <c r="K38" s="989">
        <v>43116</v>
      </c>
      <c r="L38" s="990" t="s">
        <v>1373</v>
      </c>
      <c r="M38" s="990"/>
      <c r="N38" s="991" t="s">
        <v>914</v>
      </c>
      <c r="O38" s="976" t="s">
        <v>94</v>
      </c>
      <c r="P38" s="979" t="s">
        <v>2345</v>
      </c>
      <c r="Q38" s="976" t="s">
        <v>94</v>
      </c>
      <c r="R38" s="983">
        <v>11.76</v>
      </c>
      <c r="S38" s="978">
        <v>4</v>
      </c>
      <c r="T38" s="973">
        <v>0</v>
      </c>
      <c r="U38" s="978">
        <v>4</v>
      </c>
      <c r="V38" s="992">
        <v>0.08</v>
      </c>
      <c r="W38" s="992">
        <v>0.2</v>
      </c>
      <c r="X38" s="980">
        <v>0</v>
      </c>
      <c r="Y38" s="993">
        <v>0</v>
      </c>
      <c r="Z38" s="982">
        <v>15</v>
      </c>
      <c r="AA38" s="888">
        <v>5.88</v>
      </c>
      <c r="AB38" s="888">
        <v>1.18</v>
      </c>
      <c r="AC38" s="888">
        <v>0.47</v>
      </c>
      <c r="AD38" s="888">
        <v>0</v>
      </c>
      <c r="AE38" s="888">
        <v>0</v>
      </c>
      <c r="AF38" s="888">
        <v>0</v>
      </c>
      <c r="AG38" s="888"/>
      <c r="AH38" s="983">
        <v>7.5299999999999994</v>
      </c>
      <c r="AI38" s="994">
        <v>0</v>
      </c>
      <c r="AJ38" s="888">
        <v>0</v>
      </c>
      <c r="AK38" s="888">
        <v>11.5</v>
      </c>
      <c r="AL38" s="888"/>
      <c r="AM38" s="888"/>
      <c r="AN38" s="888"/>
      <c r="AO38" s="888">
        <v>0.28000000000000003</v>
      </c>
      <c r="AP38" s="888">
        <v>0.08</v>
      </c>
      <c r="AQ38" s="888">
        <v>0.03</v>
      </c>
      <c r="AR38" s="888">
        <v>0.23</v>
      </c>
      <c r="AS38" s="888">
        <v>0.63</v>
      </c>
      <c r="AT38" s="888">
        <v>0.15</v>
      </c>
      <c r="AU38" s="888">
        <v>0.12</v>
      </c>
      <c r="AV38" s="888">
        <v>0.23</v>
      </c>
      <c r="AW38" s="888">
        <v>19.03</v>
      </c>
      <c r="AX38" s="888">
        <v>0.39</v>
      </c>
      <c r="AY38" s="888"/>
      <c r="AZ38" s="888">
        <v>1.36</v>
      </c>
      <c r="BA38" s="984">
        <v>18.64</v>
      </c>
      <c r="BB38" s="985"/>
      <c r="BD38" s="888">
        <v>0</v>
      </c>
      <c r="BE38" s="888">
        <v>0</v>
      </c>
      <c r="BF38" s="888">
        <v>0</v>
      </c>
      <c r="BG38" s="888">
        <v>0</v>
      </c>
      <c r="BH38" s="889">
        <v>0</v>
      </c>
      <c r="BI38" s="888">
        <v>0</v>
      </c>
      <c r="BJ38" s="888">
        <v>0</v>
      </c>
      <c r="BK38" s="888">
        <v>0</v>
      </c>
      <c r="BL38" s="888">
        <v>0</v>
      </c>
      <c r="BM38" s="889">
        <v>0</v>
      </c>
    </row>
    <row r="39" spans="1:67" s="785" customFormat="1" ht="12" customHeight="1">
      <c r="A39" s="687" t="s">
        <v>1119</v>
      </c>
      <c r="B39" s="1057" t="s">
        <v>971</v>
      </c>
      <c r="C39" s="913">
        <v>18197174</v>
      </c>
      <c r="D39" s="986" t="s">
        <v>342</v>
      </c>
      <c r="E39" s="987" t="s">
        <v>20</v>
      </c>
      <c r="F39" s="973" t="s">
        <v>104</v>
      </c>
      <c r="G39" s="988" t="s">
        <v>252</v>
      </c>
      <c r="H39" s="988" t="s">
        <v>252</v>
      </c>
      <c r="I39" s="975" t="s">
        <v>1771</v>
      </c>
      <c r="J39" s="687" t="s">
        <v>2351</v>
      </c>
      <c r="K39" s="989">
        <v>43266</v>
      </c>
      <c r="L39" s="990" t="s">
        <v>1378</v>
      </c>
      <c r="M39" s="990"/>
      <c r="N39" s="991" t="s">
        <v>914</v>
      </c>
      <c r="O39" s="976" t="s">
        <v>115</v>
      </c>
      <c r="P39" s="810" t="s">
        <v>2343</v>
      </c>
      <c r="Q39" s="976" t="s">
        <v>115</v>
      </c>
      <c r="R39" s="983">
        <v>15.96</v>
      </c>
      <c r="S39" s="978">
        <v>3</v>
      </c>
      <c r="T39" s="973">
        <v>0</v>
      </c>
      <c r="U39" s="978">
        <v>3</v>
      </c>
      <c r="V39" s="992">
        <v>0.06</v>
      </c>
      <c r="W39" s="992">
        <v>0.3</v>
      </c>
      <c r="X39" s="980">
        <v>0</v>
      </c>
      <c r="Y39" s="993">
        <v>0</v>
      </c>
      <c r="Z39" s="982">
        <v>15</v>
      </c>
      <c r="AA39" s="888">
        <v>7.98</v>
      </c>
      <c r="AB39" s="888">
        <v>2.39</v>
      </c>
      <c r="AC39" s="888">
        <v>0.48</v>
      </c>
      <c r="AD39" s="888">
        <v>0</v>
      </c>
      <c r="AE39" s="888">
        <v>0</v>
      </c>
      <c r="AF39" s="888">
        <v>0</v>
      </c>
      <c r="AG39" s="888"/>
      <c r="AH39" s="983">
        <v>10.850000000000001</v>
      </c>
      <c r="AI39" s="994">
        <v>0</v>
      </c>
      <c r="AJ39" s="888">
        <v>0</v>
      </c>
      <c r="AK39" s="888">
        <v>11.5</v>
      </c>
      <c r="AL39" s="888"/>
      <c r="AM39" s="888"/>
      <c r="AN39" s="888"/>
      <c r="AO39" s="888">
        <v>0.4</v>
      </c>
      <c r="AP39" s="888">
        <v>0.11</v>
      </c>
      <c r="AQ39" s="888">
        <v>0.05</v>
      </c>
      <c r="AR39" s="888">
        <v>0.33</v>
      </c>
      <c r="AS39" s="888">
        <v>0.9</v>
      </c>
      <c r="AT39" s="888">
        <v>0.22</v>
      </c>
      <c r="AU39" s="888">
        <v>0.2</v>
      </c>
      <c r="AV39" s="888">
        <v>0.33</v>
      </c>
      <c r="AW39" s="888">
        <v>22.35</v>
      </c>
      <c r="AX39" s="888">
        <v>0.56000000000000005</v>
      </c>
      <c r="AY39" s="888"/>
      <c r="AZ39" s="888">
        <v>1.98</v>
      </c>
      <c r="BA39" s="984">
        <v>21.79</v>
      </c>
      <c r="BB39" s="1078"/>
      <c r="BD39" s="888">
        <v>0</v>
      </c>
      <c r="BE39" s="888">
        <v>0</v>
      </c>
      <c r="BF39" s="888">
        <v>0</v>
      </c>
      <c r="BG39" s="888">
        <v>0</v>
      </c>
      <c r="BH39" s="889">
        <v>0</v>
      </c>
      <c r="BI39" s="888">
        <v>0</v>
      </c>
      <c r="BJ39" s="888">
        <v>0</v>
      </c>
      <c r="BK39" s="888">
        <v>0</v>
      </c>
      <c r="BL39" s="888">
        <v>0</v>
      </c>
      <c r="BM39" s="889">
        <v>0</v>
      </c>
      <c r="BN39" s="935"/>
      <c r="BO39" s="935"/>
    </row>
    <row r="40" spans="1:67" s="785" customFormat="1" ht="12" customHeight="1">
      <c r="A40" s="687" t="s">
        <v>1119</v>
      </c>
      <c r="B40" s="1057" t="s">
        <v>971</v>
      </c>
      <c r="C40" s="913">
        <v>19427575</v>
      </c>
      <c r="D40" s="986" t="s">
        <v>347</v>
      </c>
      <c r="E40" s="976" t="s">
        <v>34</v>
      </c>
      <c r="F40" s="973" t="s">
        <v>104</v>
      </c>
      <c r="G40" s="988" t="s">
        <v>146</v>
      </c>
      <c r="H40" s="988" t="s">
        <v>146</v>
      </c>
      <c r="I40" s="975" t="s">
        <v>1775</v>
      </c>
      <c r="J40" s="687" t="s">
        <v>2351</v>
      </c>
      <c r="K40" s="989">
        <v>43396</v>
      </c>
      <c r="L40" s="990" t="s">
        <v>1384</v>
      </c>
      <c r="M40" s="990"/>
      <c r="N40" s="991" t="s">
        <v>914</v>
      </c>
      <c r="O40" s="976" t="s">
        <v>67</v>
      </c>
      <c r="P40" s="810" t="s">
        <v>63</v>
      </c>
      <c r="Q40" s="976" t="s">
        <v>67</v>
      </c>
      <c r="R40" s="983">
        <v>7</v>
      </c>
      <c r="S40" s="978">
        <v>3</v>
      </c>
      <c r="T40" s="973">
        <v>0</v>
      </c>
      <c r="U40" s="978">
        <v>3</v>
      </c>
      <c r="V40" s="992">
        <v>0.06</v>
      </c>
      <c r="W40" s="992">
        <v>0</v>
      </c>
      <c r="X40" s="980">
        <v>0</v>
      </c>
      <c r="Y40" s="993">
        <v>0</v>
      </c>
      <c r="Z40" s="982">
        <v>15</v>
      </c>
      <c r="AA40" s="888">
        <v>3.5</v>
      </c>
      <c r="AB40" s="888">
        <v>0</v>
      </c>
      <c r="AC40" s="888">
        <v>0.21</v>
      </c>
      <c r="AD40" s="888">
        <v>0</v>
      </c>
      <c r="AE40" s="888">
        <v>0</v>
      </c>
      <c r="AF40" s="888">
        <v>0</v>
      </c>
      <c r="AG40" s="888"/>
      <c r="AH40" s="983">
        <v>3.71</v>
      </c>
      <c r="AI40" s="994">
        <v>0</v>
      </c>
      <c r="AJ40" s="888">
        <v>0</v>
      </c>
      <c r="AK40" s="888">
        <v>11.5</v>
      </c>
      <c r="AL40" s="888"/>
      <c r="AM40" s="888"/>
      <c r="AN40" s="888"/>
      <c r="AO40" s="888">
        <v>0.14000000000000001</v>
      </c>
      <c r="AP40" s="888">
        <v>0.04</v>
      </c>
      <c r="AQ40" s="888">
        <v>0.02</v>
      </c>
      <c r="AR40" s="888">
        <v>0.11</v>
      </c>
      <c r="AS40" s="888">
        <v>0.32</v>
      </c>
      <c r="AT40" s="888">
        <v>7.0000000000000007E-2</v>
      </c>
      <c r="AU40" s="888">
        <v>0.08</v>
      </c>
      <c r="AV40" s="888">
        <v>0.11</v>
      </c>
      <c r="AW40" s="888">
        <v>15.21</v>
      </c>
      <c r="AX40" s="888">
        <v>0.2</v>
      </c>
      <c r="AY40" s="888"/>
      <c r="AZ40" s="888">
        <v>0.69</v>
      </c>
      <c r="BA40" s="984">
        <v>15.01</v>
      </c>
      <c r="BB40" s="985"/>
      <c r="BD40" s="888">
        <v>0</v>
      </c>
      <c r="BE40" s="888">
        <v>0</v>
      </c>
      <c r="BF40" s="888">
        <v>0</v>
      </c>
      <c r="BG40" s="888">
        <v>0</v>
      </c>
      <c r="BH40" s="889">
        <v>0</v>
      </c>
      <c r="BI40" s="888">
        <v>0</v>
      </c>
      <c r="BJ40" s="888">
        <v>0</v>
      </c>
      <c r="BK40" s="888">
        <v>0</v>
      </c>
      <c r="BL40" s="888">
        <v>0</v>
      </c>
      <c r="BM40" s="889">
        <v>0</v>
      </c>
    </row>
    <row r="41" spans="1:67" s="785" customFormat="1" ht="12" customHeight="1">
      <c r="A41" s="687" t="s">
        <v>1119</v>
      </c>
      <c r="B41" s="1057" t="s">
        <v>971</v>
      </c>
      <c r="C41" s="913">
        <v>20035464</v>
      </c>
      <c r="D41" s="986" t="s">
        <v>350</v>
      </c>
      <c r="E41" s="987" t="s">
        <v>34</v>
      </c>
      <c r="F41" s="973" t="s">
        <v>104</v>
      </c>
      <c r="G41" s="988" t="s">
        <v>252</v>
      </c>
      <c r="H41" s="988" t="s">
        <v>252</v>
      </c>
      <c r="I41" s="973" t="s">
        <v>1802</v>
      </c>
      <c r="J41" s="687" t="s">
        <v>2351</v>
      </c>
      <c r="K41" s="989">
        <v>43119</v>
      </c>
      <c r="L41" s="990" t="s">
        <v>1386</v>
      </c>
      <c r="M41" s="990"/>
      <c r="N41" s="991" t="s">
        <v>914</v>
      </c>
      <c r="O41" s="976" t="s">
        <v>75</v>
      </c>
      <c r="P41" s="810" t="s">
        <v>2330</v>
      </c>
      <c r="Q41" s="976" t="s">
        <v>75</v>
      </c>
      <c r="R41" s="983">
        <v>15.96</v>
      </c>
      <c r="S41" s="978">
        <v>4</v>
      </c>
      <c r="T41" s="973">
        <v>0</v>
      </c>
      <c r="U41" s="978">
        <v>4</v>
      </c>
      <c r="V41" s="992">
        <v>0.08</v>
      </c>
      <c r="W41" s="992">
        <v>0.3</v>
      </c>
      <c r="X41" s="980">
        <v>0</v>
      </c>
      <c r="Y41" s="993">
        <v>0</v>
      </c>
      <c r="Z41" s="982">
        <v>15</v>
      </c>
      <c r="AA41" s="888">
        <v>7.98</v>
      </c>
      <c r="AB41" s="888">
        <v>2.39</v>
      </c>
      <c r="AC41" s="888">
        <v>0.64</v>
      </c>
      <c r="AD41" s="888">
        <v>0</v>
      </c>
      <c r="AE41" s="888">
        <v>0</v>
      </c>
      <c r="AF41" s="888">
        <v>0</v>
      </c>
      <c r="AG41" s="888"/>
      <c r="AH41" s="983">
        <v>11.010000000000002</v>
      </c>
      <c r="AI41" s="994">
        <v>0</v>
      </c>
      <c r="AJ41" s="888">
        <v>0</v>
      </c>
      <c r="AK41" s="888">
        <v>11.5</v>
      </c>
      <c r="AL41" s="888"/>
      <c r="AM41" s="888"/>
      <c r="AN41" s="888"/>
      <c r="AO41" s="888">
        <v>0.41</v>
      </c>
      <c r="AP41" s="888">
        <v>0.11</v>
      </c>
      <c r="AQ41" s="888">
        <v>0.05</v>
      </c>
      <c r="AR41" s="888">
        <v>0.33</v>
      </c>
      <c r="AS41" s="888">
        <v>0.92</v>
      </c>
      <c r="AT41" s="888">
        <v>0.22</v>
      </c>
      <c r="AU41" s="888">
        <v>0.2</v>
      </c>
      <c r="AV41" s="888">
        <v>0.33</v>
      </c>
      <c r="AW41" s="888">
        <v>22.51</v>
      </c>
      <c r="AX41" s="888">
        <v>0.56999999999999995</v>
      </c>
      <c r="AY41" s="888"/>
      <c r="AZ41" s="888">
        <v>2</v>
      </c>
      <c r="BA41" s="984">
        <v>21.94</v>
      </c>
      <c r="BB41" s="1079"/>
      <c r="BD41" s="888">
        <v>0</v>
      </c>
      <c r="BE41" s="888">
        <v>0</v>
      </c>
      <c r="BF41" s="888">
        <v>0</v>
      </c>
      <c r="BG41" s="888">
        <v>0</v>
      </c>
      <c r="BH41" s="889">
        <v>0</v>
      </c>
      <c r="BI41" s="888">
        <v>0</v>
      </c>
      <c r="BJ41" s="888">
        <v>0</v>
      </c>
      <c r="BK41" s="888">
        <v>0</v>
      </c>
      <c r="BL41" s="888">
        <v>0</v>
      </c>
      <c r="BM41" s="889">
        <v>0</v>
      </c>
    </row>
    <row r="42" spans="1:67" s="785" customFormat="1" ht="12" customHeight="1">
      <c r="A42" s="687" t="s">
        <v>1119</v>
      </c>
      <c r="B42" s="1057" t="s">
        <v>971</v>
      </c>
      <c r="C42" s="913">
        <v>21005894</v>
      </c>
      <c r="D42" s="986" t="s">
        <v>355</v>
      </c>
      <c r="E42" s="987" t="s">
        <v>34</v>
      </c>
      <c r="F42" s="973" t="s">
        <v>104</v>
      </c>
      <c r="G42" s="988" t="s">
        <v>252</v>
      </c>
      <c r="H42" s="988" t="s">
        <v>252</v>
      </c>
      <c r="I42" s="975" t="s">
        <v>1766</v>
      </c>
      <c r="J42" s="687" t="s">
        <v>2351</v>
      </c>
      <c r="K42" s="989">
        <v>43283</v>
      </c>
      <c r="L42" s="990" t="s">
        <v>1391</v>
      </c>
      <c r="M42" s="990"/>
      <c r="N42" s="991" t="s">
        <v>914</v>
      </c>
      <c r="O42" s="976" t="s">
        <v>62</v>
      </c>
      <c r="P42" s="979" t="s">
        <v>2335</v>
      </c>
      <c r="Q42" s="976" t="s">
        <v>62</v>
      </c>
      <c r="R42" s="983">
        <v>15.96</v>
      </c>
      <c r="S42" s="978">
        <v>3</v>
      </c>
      <c r="T42" s="973">
        <v>2</v>
      </c>
      <c r="U42" s="978">
        <v>5</v>
      </c>
      <c r="V42" s="992">
        <v>0.1</v>
      </c>
      <c r="W42" s="992">
        <v>0.3</v>
      </c>
      <c r="X42" s="980">
        <v>0</v>
      </c>
      <c r="Y42" s="993">
        <v>0</v>
      </c>
      <c r="Z42" s="982">
        <v>15</v>
      </c>
      <c r="AA42" s="888">
        <v>7.98</v>
      </c>
      <c r="AB42" s="888">
        <v>2.39</v>
      </c>
      <c r="AC42" s="888">
        <v>0.8</v>
      </c>
      <c r="AD42" s="888">
        <v>0</v>
      </c>
      <c r="AE42" s="888">
        <v>0</v>
      </c>
      <c r="AF42" s="888">
        <v>0</v>
      </c>
      <c r="AG42" s="888"/>
      <c r="AH42" s="983">
        <v>11.170000000000002</v>
      </c>
      <c r="AI42" s="994">
        <v>0</v>
      </c>
      <c r="AJ42" s="888">
        <v>0</v>
      </c>
      <c r="AK42" s="888">
        <v>11.5</v>
      </c>
      <c r="AL42" s="888"/>
      <c r="AM42" s="888"/>
      <c r="AN42" s="888"/>
      <c r="AO42" s="888">
        <v>0.41</v>
      </c>
      <c r="AP42" s="888">
        <v>0.11</v>
      </c>
      <c r="AQ42" s="888">
        <v>0.05</v>
      </c>
      <c r="AR42" s="888">
        <v>0.34</v>
      </c>
      <c r="AS42" s="888">
        <v>0.92</v>
      </c>
      <c r="AT42" s="888">
        <v>0.22</v>
      </c>
      <c r="AU42" s="888">
        <v>0.2</v>
      </c>
      <c r="AV42" s="888">
        <v>0.34</v>
      </c>
      <c r="AW42" s="888">
        <v>22.67</v>
      </c>
      <c r="AX42" s="888">
        <v>0.56999999999999995</v>
      </c>
      <c r="AY42" s="888"/>
      <c r="AZ42" s="888">
        <v>2.02</v>
      </c>
      <c r="BA42" s="984">
        <v>22.1</v>
      </c>
      <c r="BB42" s="985"/>
      <c r="BD42" s="888">
        <v>0</v>
      </c>
      <c r="BE42" s="888">
        <v>0</v>
      </c>
      <c r="BF42" s="888">
        <v>0</v>
      </c>
      <c r="BG42" s="888">
        <v>0</v>
      </c>
      <c r="BH42" s="889">
        <v>0</v>
      </c>
      <c r="BI42" s="888">
        <v>0</v>
      </c>
      <c r="BJ42" s="888">
        <v>0</v>
      </c>
      <c r="BK42" s="888">
        <v>0</v>
      </c>
      <c r="BL42" s="888">
        <v>0</v>
      </c>
      <c r="BM42" s="889">
        <v>0</v>
      </c>
    </row>
    <row r="43" spans="1:67" s="785" customFormat="1" ht="12" customHeight="1">
      <c r="A43" s="687" t="s">
        <v>1119</v>
      </c>
      <c r="B43" s="1057" t="s">
        <v>971</v>
      </c>
      <c r="C43" s="913">
        <v>23016936</v>
      </c>
      <c r="D43" s="986" t="s">
        <v>366</v>
      </c>
      <c r="E43" s="987" t="s">
        <v>20</v>
      </c>
      <c r="F43" s="973" t="s">
        <v>104</v>
      </c>
      <c r="G43" s="988" t="s">
        <v>146</v>
      </c>
      <c r="H43" s="988" t="s">
        <v>146</v>
      </c>
      <c r="I43" s="973" t="s">
        <v>1770</v>
      </c>
      <c r="J43" s="687" t="s">
        <v>2351</v>
      </c>
      <c r="K43" s="989">
        <v>43205</v>
      </c>
      <c r="L43" s="990" t="s">
        <v>1400</v>
      </c>
      <c r="M43" s="990"/>
      <c r="N43" s="991" t="s">
        <v>914</v>
      </c>
      <c r="O43" s="976" t="s">
        <v>96</v>
      </c>
      <c r="P43" s="979" t="s">
        <v>1991</v>
      </c>
      <c r="Q43" s="976" t="s">
        <v>96</v>
      </c>
      <c r="R43" s="983">
        <v>7</v>
      </c>
      <c r="S43" s="978">
        <v>3</v>
      </c>
      <c r="T43" s="973">
        <v>0</v>
      </c>
      <c r="U43" s="978">
        <v>3</v>
      </c>
      <c r="V43" s="992">
        <v>0.06</v>
      </c>
      <c r="W43" s="992">
        <v>0</v>
      </c>
      <c r="X43" s="980">
        <v>1</v>
      </c>
      <c r="Y43" s="993">
        <v>1</v>
      </c>
      <c r="Z43" s="982">
        <v>15</v>
      </c>
      <c r="AA43" s="888">
        <v>3.5</v>
      </c>
      <c r="AB43" s="888">
        <v>0</v>
      </c>
      <c r="AC43" s="888">
        <v>0.21</v>
      </c>
      <c r="AD43" s="888">
        <v>0</v>
      </c>
      <c r="AE43" s="888">
        <v>1</v>
      </c>
      <c r="AF43" s="888">
        <v>1.75</v>
      </c>
      <c r="AG43" s="888"/>
      <c r="AH43" s="983">
        <v>4.71</v>
      </c>
      <c r="AI43" s="994">
        <v>0</v>
      </c>
      <c r="AJ43" s="888">
        <v>0</v>
      </c>
      <c r="AK43" s="888">
        <v>11.5</v>
      </c>
      <c r="AL43" s="888"/>
      <c r="AM43" s="888"/>
      <c r="AN43" s="888"/>
      <c r="AO43" s="888">
        <v>0.17</v>
      </c>
      <c r="AP43" s="888">
        <v>0.05</v>
      </c>
      <c r="AQ43" s="888">
        <v>0.02</v>
      </c>
      <c r="AR43" s="888">
        <v>0.14000000000000001</v>
      </c>
      <c r="AS43" s="888">
        <v>0.38</v>
      </c>
      <c r="AT43" s="888">
        <v>0.09</v>
      </c>
      <c r="AU43" s="888">
        <v>0.08</v>
      </c>
      <c r="AV43" s="888">
        <v>0.14000000000000001</v>
      </c>
      <c r="AW43" s="888">
        <v>17.96</v>
      </c>
      <c r="AX43" s="888">
        <v>0.24</v>
      </c>
      <c r="AY43" s="888"/>
      <c r="AZ43" s="888">
        <v>0.83</v>
      </c>
      <c r="BA43" s="984">
        <v>17.72</v>
      </c>
      <c r="BB43" s="985"/>
      <c r="BD43" s="888">
        <v>0</v>
      </c>
      <c r="BE43" s="888">
        <v>0</v>
      </c>
      <c r="BF43" s="888">
        <v>0</v>
      </c>
      <c r="BG43" s="888">
        <v>0</v>
      </c>
      <c r="BH43" s="889">
        <v>0</v>
      </c>
      <c r="BI43" s="888">
        <v>0</v>
      </c>
      <c r="BJ43" s="888">
        <v>0</v>
      </c>
      <c r="BK43" s="888">
        <v>0</v>
      </c>
      <c r="BL43" s="888">
        <v>0</v>
      </c>
      <c r="BM43" s="889">
        <v>0</v>
      </c>
    </row>
    <row r="44" spans="1:67" s="785" customFormat="1" ht="12" customHeight="1">
      <c r="A44" s="687" t="s">
        <v>1119</v>
      </c>
      <c r="B44" s="1057" t="s">
        <v>971</v>
      </c>
      <c r="C44" s="913">
        <v>23602039</v>
      </c>
      <c r="D44" s="986" t="s">
        <v>368</v>
      </c>
      <c r="E44" s="987" t="s">
        <v>34</v>
      </c>
      <c r="F44" s="973" t="s">
        <v>293</v>
      </c>
      <c r="G44" s="988" t="s">
        <v>596</v>
      </c>
      <c r="H44" s="988" t="s">
        <v>596</v>
      </c>
      <c r="I44" s="973" t="s">
        <v>1702</v>
      </c>
      <c r="J44" s="687" t="s">
        <v>2351</v>
      </c>
      <c r="K44" s="989">
        <v>43105</v>
      </c>
      <c r="L44" s="990" t="s">
        <v>1402</v>
      </c>
      <c r="M44" s="990"/>
      <c r="N44" s="991" t="s">
        <v>914</v>
      </c>
      <c r="O44" s="976" t="s">
        <v>50</v>
      </c>
      <c r="P44" s="810" t="s">
        <v>1991</v>
      </c>
      <c r="Q44" s="976" t="s">
        <v>50</v>
      </c>
      <c r="R44" s="983">
        <v>8.484</v>
      </c>
      <c r="S44" s="978">
        <v>4</v>
      </c>
      <c r="T44" s="973">
        <v>1</v>
      </c>
      <c r="U44" s="978">
        <v>5</v>
      </c>
      <c r="V44" s="992">
        <v>0.1</v>
      </c>
      <c r="W44" s="992">
        <v>0</v>
      </c>
      <c r="X44" s="980">
        <v>2</v>
      </c>
      <c r="Y44" s="993">
        <v>2</v>
      </c>
      <c r="Z44" s="982">
        <v>15</v>
      </c>
      <c r="AA44" s="888">
        <v>4.24</v>
      </c>
      <c r="AB44" s="888">
        <v>0</v>
      </c>
      <c r="AC44" s="888">
        <v>0.42</v>
      </c>
      <c r="AD44" s="888">
        <v>0</v>
      </c>
      <c r="AE44" s="888">
        <v>2</v>
      </c>
      <c r="AF44" s="888">
        <v>3.5</v>
      </c>
      <c r="AG44" s="888"/>
      <c r="AH44" s="983">
        <v>6.66</v>
      </c>
      <c r="AI44" s="994">
        <v>0</v>
      </c>
      <c r="AJ44" s="888">
        <v>0</v>
      </c>
      <c r="AK44" s="888">
        <v>11.5</v>
      </c>
      <c r="AL44" s="888"/>
      <c r="AM44" s="888"/>
      <c r="AN44" s="888"/>
      <c r="AO44" s="888">
        <v>0.25</v>
      </c>
      <c r="AP44" s="888">
        <v>7.0000000000000007E-2</v>
      </c>
      <c r="AQ44" s="888">
        <v>0.03</v>
      </c>
      <c r="AR44" s="888">
        <v>0.2</v>
      </c>
      <c r="AS44" s="888">
        <v>0.56000000000000005</v>
      </c>
      <c r="AT44" s="888">
        <v>0.13</v>
      </c>
      <c r="AU44" s="888">
        <v>0.12</v>
      </c>
      <c r="AV44" s="888">
        <v>0.2</v>
      </c>
      <c r="AW44" s="888">
        <v>21.66</v>
      </c>
      <c r="AX44" s="888">
        <v>0.35</v>
      </c>
      <c r="AY44" s="888"/>
      <c r="AZ44" s="888">
        <v>1.21</v>
      </c>
      <c r="BA44" s="984">
        <v>21.31</v>
      </c>
      <c r="BB44" s="985"/>
      <c r="BD44" s="888">
        <v>0</v>
      </c>
      <c r="BE44" s="888">
        <v>0</v>
      </c>
      <c r="BF44" s="888">
        <v>0</v>
      </c>
      <c r="BG44" s="888">
        <v>0</v>
      </c>
      <c r="BH44" s="889">
        <v>0</v>
      </c>
      <c r="BI44" s="888">
        <v>0</v>
      </c>
      <c r="BJ44" s="888">
        <v>0</v>
      </c>
      <c r="BK44" s="888">
        <v>0</v>
      </c>
      <c r="BL44" s="888">
        <v>0</v>
      </c>
      <c r="BM44" s="889">
        <v>0</v>
      </c>
    </row>
    <row r="45" spans="1:67" s="785" customFormat="1" ht="12" customHeight="1">
      <c r="A45" s="687" t="s">
        <v>1119</v>
      </c>
      <c r="B45" s="1057" t="s">
        <v>971</v>
      </c>
      <c r="C45" s="913">
        <v>23700173</v>
      </c>
      <c r="D45" s="986" t="s">
        <v>369</v>
      </c>
      <c r="E45" s="987" t="s">
        <v>34</v>
      </c>
      <c r="F45" s="973" t="s">
        <v>104</v>
      </c>
      <c r="G45" s="988" t="s">
        <v>146</v>
      </c>
      <c r="H45" s="988" t="s">
        <v>146</v>
      </c>
      <c r="I45" s="975" t="s">
        <v>1766</v>
      </c>
      <c r="J45" s="687" t="s">
        <v>2351</v>
      </c>
      <c r="K45" s="989">
        <v>43169</v>
      </c>
      <c r="L45" s="990" t="s">
        <v>1403</v>
      </c>
      <c r="M45" s="990"/>
      <c r="N45" s="991" t="s">
        <v>914</v>
      </c>
      <c r="O45" s="976" t="s">
        <v>62</v>
      </c>
      <c r="P45" s="979" t="s">
        <v>63</v>
      </c>
      <c r="Q45" s="976" t="s">
        <v>62</v>
      </c>
      <c r="R45" s="983">
        <v>7</v>
      </c>
      <c r="S45" s="978">
        <v>3</v>
      </c>
      <c r="T45" s="973">
        <v>0</v>
      </c>
      <c r="U45" s="978">
        <v>3</v>
      </c>
      <c r="V45" s="992">
        <v>0.06</v>
      </c>
      <c r="W45" s="992">
        <v>0</v>
      </c>
      <c r="X45" s="980">
        <v>1</v>
      </c>
      <c r="Y45" s="993">
        <v>1</v>
      </c>
      <c r="Z45" s="982">
        <v>15</v>
      </c>
      <c r="AA45" s="888">
        <v>3.5</v>
      </c>
      <c r="AB45" s="888">
        <v>0</v>
      </c>
      <c r="AC45" s="888">
        <v>0.21</v>
      </c>
      <c r="AD45" s="888">
        <v>0</v>
      </c>
      <c r="AE45" s="888">
        <v>1</v>
      </c>
      <c r="AF45" s="888">
        <v>1.75</v>
      </c>
      <c r="AG45" s="888"/>
      <c r="AH45" s="983">
        <v>4.71</v>
      </c>
      <c r="AI45" s="994">
        <v>0</v>
      </c>
      <c r="AJ45" s="888">
        <v>0</v>
      </c>
      <c r="AK45" s="888">
        <v>11.5</v>
      </c>
      <c r="AL45" s="888"/>
      <c r="AM45" s="888"/>
      <c r="AN45" s="888"/>
      <c r="AO45" s="888">
        <v>0.17</v>
      </c>
      <c r="AP45" s="888">
        <v>0.05</v>
      </c>
      <c r="AQ45" s="888">
        <v>0.02</v>
      </c>
      <c r="AR45" s="888">
        <v>0.14000000000000001</v>
      </c>
      <c r="AS45" s="888">
        <v>0.38</v>
      </c>
      <c r="AT45" s="888">
        <v>0.09</v>
      </c>
      <c r="AU45" s="888">
        <v>0.08</v>
      </c>
      <c r="AV45" s="888">
        <v>0.14000000000000001</v>
      </c>
      <c r="AW45" s="888">
        <v>17.96</v>
      </c>
      <c r="AX45" s="888">
        <v>0.24</v>
      </c>
      <c r="AY45" s="888"/>
      <c r="AZ45" s="888">
        <v>0.83</v>
      </c>
      <c r="BA45" s="984">
        <v>17.72</v>
      </c>
      <c r="BB45" s="985"/>
      <c r="BD45" s="888">
        <v>0</v>
      </c>
      <c r="BE45" s="888">
        <v>0</v>
      </c>
      <c r="BF45" s="888">
        <v>0</v>
      </c>
      <c r="BG45" s="888">
        <v>0</v>
      </c>
      <c r="BH45" s="889">
        <v>0</v>
      </c>
      <c r="BI45" s="888">
        <v>0</v>
      </c>
      <c r="BJ45" s="888">
        <v>0</v>
      </c>
      <c r="BK45" s="888">
        <v>0</v>
      </c>
      <c r="BL45" s="888">
        <v>0</v>
      </c>
      <c r="BM45" s="889">
        <v>0</v>
      </c>
    </row>
    <row r="46" spans="1:67" s="785" customFormat="1" ht="12" customHeight="1">
      <c r="A46" s="687" t="s">
        <v>1119</v>
      </c>
      <c r="B46" s="1057" t="s">
        <v>971</v>
      </c>
      <c r="C46" s="913">
        <v>24017938</v>
      </c>
      <c r="D46" s="986" t="s">
        <v>370</v>
      </c>
      <c r="E46" s="987" t="s">
        <v>34</v>
      </c>
      <c r="F46" s="973" t="s">
        <v>104</v>
      </c>
      <c r="G46" s="988" t="s">
        <v>252</v>
      </c>
      <c r="H46" s="988" t="s">
        <v>252</v>
      </c>
      <c r="I46" s="973" t="s">
        <v>1799</v>
      </c>
      <c r="J46" s="687" t="s">
        <v>2351</v>
      </c>
      <c r="K46" s="989">
        <v>43405</v>
      </c>
      <c r="L46" s="990" t="s">
        <v>1404</v>
      </c>
      <c r="M46" s="990"/>
      <c r="N46" s="991" t="s">
        <v>914</v>
      </c>
      <c r="O46" s="976" t="s">
        <v>123</v>
      </c>
      <c r="P46" s="979" t="s">
        <v>477</v>
      </c>
      <c r="Q46" s="976" t="s">
        <v>123</v>
      </c>
      <c r="R46" s="983">
        <v>15.96</v>
      </c>
      <c r="S46" s="978">
        <v>3</v>
      </c>
      <c r="T46" s="973">
        <v>0</v>
      </c>
      <c r="U46" s="978">
        <v>3</v>
      </c>
      <c r="V46" s="992">
        <v>0.06</v>
      </c>
      <c r="W46" s="992">
        <v>0.3</v>
      </c>
      <c r="X46" s="980">
        <v>1</v>
      </c>
      <c r="Y46" s="993">
        <v>1</v>
      </c>
      <c r="Z46" s="982">
        <v>15</v>
      </c>
      <c r="AA46" s="888">
        <v>7.98</v>
      </c>
      <c r="AB46" s="888">
        <v>2.39</v>
      </c>
      <c r="AC46" s="888">
        <v>0.48</v>
      </c>
      <c r="AD46" s="888">
        <v>0</v>
      </c>
      <c r="AE46" s="888">
        <v>1</v>
      </c>
      <c r="AF46" s="888">
        <v>1.75</v>
      </c>
      <c r="AG46" s="888"/>
      <c r="AH46" s="983">
        <v>11.850000000000001</v>
      </c>
      <c r="AI46" s="994">
        <v>0</v>
      </c>
      <c r="AJ46" s="888">
        <v>0</v>
      </c>
      <c r="AK46" s="888">
        <v>11.5</v>
      </c>
      <c r="AL46" s="888"/>
      <c r="AM46" s="888"/>
      <c r="AN46" s="888"/>
      <c r="AO46" s="888">
        <v>0.44</v>
      </c>
      <c r="AP46" s="888">
        <v>0.12</v>
      </c>
      <c r="AQ46" s="888">
        <v>0.05</v>
      </c>
      <c r="AR46" s="888">
        <v>0.36</v>
      </c>
      <c r="AS46" s="888">
        <v>0.99</v>
      </c>
      <c r="AT46" s="888">
        <v>0.24</v>
      </c>
      <c r="AU46" s="888">
        <v>0.2</v>
      </c>
      <c r="AV46" s="888">
        <v>0.36</v>
      </c>
      <c r="AW46" s="888">
        <v>25.1</v>
      </c>
      <c r="AX46" s="888">
        <v>0.61</v>
      </c>
      <c r="AY46" s="888"/>
      <c r="AZ46" s="888">
        <v>2.15</v>
      </c>
      <c r="BA46" s="984">
        <v>24.49</v>
      </c>
      <c r="BB46" s="985"/>
      <c r="BD46" s="888">
        <v>0</v>
      </c>
      <c r="BE46" s="888">
        <v>0</v>
      </c>
      <c r="BF46" s="888">
        <v>0</v>
      </c>
      <c r="BG46" s="888">
        <v>0</v>
      </c>
      <c r="BH46" s="889">
        <v>0</v>
      </c>
      <c r="BI46" s="888">
        <v>0</v>
      </c>
      <c r="BJ46" s="888">
        <v>0</v>
      </c>
      <c r="BK46" s="888">
        <v>0</v>
      </c>
      <c r="BL46" s="888">
        <v>0</v>
      </c>
      <c r="BM46" s="889">
        <v>0</v>
      </c>
    </row>
    <row r="47" spans="1:67" s="785" customFormat="1" ht="12" customHeight="1">
      <c r="A47" s="687" t="s">
        <v>1119</v>
      </c>
      <c r="B47" s="1057" t="s">
        <v>971</v>
      </c>
      <c r="C47" s="913">
        <v>24158318</v>
      </c>
      <c r="D47" s="986" t="s">
        <v>371</v>
      </c>
      <c r="E47" s="976" t="s">
        <v>34</v>
      </c>
      <c r="F47" s="973" t="s">
        <v>104</v>
      </c>
      <c r="G47" s="988" t="s">
        <v>146</v>
      </c>
      <c r="H47" s="988" t="s">
        <v>146</v>
      </c>
      <c r="I47" s="973" t="s">
        <v>2292</v>
      </c>
      <c r="J47" s="687" t="s">
        <v>2351</v>
      </c>
      <c r="K47" s="989">
        <v>43118</v>
      </c>
      <c r="L47" s="990" t="s">
        <v>1405</v>
      </c>
      <c r="M47" s="990"/>
      <c r="N47" s="991" t="s">
        <v>914</v>
      </c>
      <c r="O47" s="976" t="s">
        <v>25</v>
      </c>
      <c r="P47" s="979" t="s">
        <v>63</v>
      </c>
      <c r="Q47" s="976" t="s">
        <v>25</v>
      </c>
      <c r="R47" s="983">
        <v>7</v>
      </c>
      <c r="S47" s="978">
        <v>4</v>
      </c>
      <c r="T47" s="973">
        <v>0</v>
      </c>
      <c r="U47" s="978">
        <v>4</v>
      </c>
      <c r="V47" s="992">
        <v>0.08</v>
      </c>
      <c r="W47" s="992">
        <v>0</v>
      </c>
      <c r="X47" s="980">
        <v>3</v>
      </c>
      <c r="Y47" s="993">
        <v>3</v>
      </c>
      <c r="Z47" s="982">
        <v>15</v>
      </c>
      <c r="AA47" s="888">
        <v>3.5</v>
      </c>
      <c r="AB47" s="888">
        <v>0</v>
      </c>
      <c r="AC47" s="888">
        <v>0.28000000000000003</v>
      </c>
      <c r="AD47" s="888">
        <v>0</v>
      </c>
      <c r="AE47" s="888">
        <v>3</v>
      </c>
      <c r="AF47" s="888">
        <v>5.25</v>
      </c>
      <c r="AG47" s="888"/>
      <c r="AH47" s="983">
        <v>6.78</v>
      </c>
      <c r="AI47" s="994">
        <v>0</v>
      </c>
      <c r="AJ47" s="888">
        <v>0</v>
      </c>
      <c r="AK47" s="888">
        <v>11.5</v>
      </c>
      <c r="AL47" s="888"/>
      <c r="AM47" s="888"/>
      <c r="AN47" s="888"/>
      <c r="AO47" s="888">
        <v>0.25</v>
      </c>
      <c r="AP47" s="888">
        <v>7.0000000000000007E-2</v>
      </c>
      <c r="AQ47" s="888">
        <v>0.03</v>
      </c>
      <c r="AR47" s="888">
        <v>0.2</v>
      </c>
      <c r="AS47" s="888">
        <v>0.56000000000000005</v>
      </c>
      <c r="AT47" s="888">
        <v>0.14000000000000001</v>
      </c>
      <c r="AU47" s="888">
        <v>0.12</v>
      </c>
      <c r="AV47" s="888">
        <v>0.2</v>
      </c>
      <c r="AW47" s="888">
        <v>23.53</v>
      </c>
      <c r="AX47" s="888">
        <v>0.35</v>
      </c>
      <c r="AY47" s="888"/>
      <c r="AZ47" s="888">
        <v>1.22</v>
      </c>
      <c r="BA47" s="984">
        <v>23.18</v>
      </c>
      <c r="BB47" s="985"/>
      <c r="BD47" s="888">
        <v>0</v>
      </c>
      <c r="BE47" s="888">
        <v>0</v>
      </c>
      <c r="BF47" s="888">
        <v>0</v>
      </c>
      <c r="BG47" s="888">
        <v>0</v>
      </c>
      <c r="BH47" s="889">
        <v>0</v>
      </c>
      <c r="BI47" s="888">
        <v>0</v>
      </c>
      <c r="BJ47" s="888">
        <v>0</v>
      </c>
      <c r="BK47" s="888">
        <v>0</v>
      </c>
      <c r="BL47" s="888">
        <v>0</v>
      </c>
      <c r="BM47" s="889">
        <v>0</v>
      </c>
    </row>
    <row r="48" spans="1:67" s="785" customFormat="1" ht="12" customHeight="1">
      <c r="A48" s="687" t="s">
        <v>1119</v>
      </c>
      <c r="B48" s="1057" t="s">
        <v>971</v>
      </c>
      <c r="C48" s="913">
        <v>25030740</v>
      </c>
      <c r="D48" s="986" t="s">
        <v>1920</v>
      </c>
      <c r="E48" s="987" t="s">
        <v>20</v>
      </c>
      <c r="F48" s="973" t="s">
        <v>104</v>
      </c>
      <c r="G48" s="988" t="s">
        <v>379</v>
      </c>
      <c r="H48" s="988" t="s">
        <v>379</v>
      </c>
      <c r="I48" s="975" t="s">
        <v>1912</v>
      </c>
      <c r="J48" s="687" t="s">
        <v>2351</v>
      </c>
      <c r="K48" s="989">
        <v>43328</v>
      </c>
      <c r="L48" s="990" t="s">
        <v>1406</v>
      </c>
      <c r="M48" s="990"/>
      <c r="N48" s="991" t="s">
        <v>914</v>
      </c>
      <c r="O48" s="976" t="s">
        <v>84</v>
      </c>
      <c r="P48" s="979" t="s">
        <v>63</v>
      </c>
      <c r="Q48" s="976" t="s">
        <v>84</v>
      </c>
      <c r="R48" s="983">
        <v>9.8000000000000007</v>
      </c>
      <c r="S48" s="978">
        <v>3</v>
      </c>
      <c r="T48" s="973">
        <v>0</v>
      </c>
      <c r="U48" s="978">
        <v>3</v>
      </c>
      <c r="V48" s="992">
        <v>0.06</v>
      </c>
      <c r="W48" s="992">
        <v>0</v>
      </c>
      <c r="X48" s="980">
        <v>0</v>
      </c>
      <c r="Y48" s="993">
        <v>0</v>
      </c>
      <c r="Z48" s="982">
        <v>15</v>
      </c>
      <c r="AA48" s="888">
        <v>4.9000000000000004</v>
      </c>
      <c r="AB48" s="888">
        <v>0</v>
      </c>
      <c r="AC48" s="888">
        <v>0.28999999999999998</v>
      </c>
      <c r="AD48" s="888">
        <v>0</v>
      </c>
      <c r="AE48" s="888">
        <v>0</v>
      </c>
      <c r="AF48" s="888">
        <v>0</v>
      </c>
      <c r="AG48" s="888"/>
      <c r="AH48" s="983">
        <v>5.19</v>
      </c>
      <c r="AI48" s="994">
        <v>0</v>
      </c>
      <c r="AJ48" s="994">
        <v>0</v>
      </c>
      <c r="AK48" s="888">
        <v>11.5</v>
      </c>
      <c r="AL48" s="888"/>
      <c r="AM48" s="888"/>
      <c r="AN48" s="888"/>
      <c r="AO48" s="888">
        <v>0.19</v>
      </c>
      <c r="AP48" s="888">
        <v>0.05</v>
      </c>
      <c r="AQ48" s="888">
        <v>0.02</v>
      </c>
      <c r="AR48" s="888">
        <v>0.16</v>
      </c>
      <c r="AS48" s="888">
        <v>0.43</v>
      </c>
      <c r="AT48" s="888">
        <v>0.1</v>
      </c>
      <c r="AU48" s="888">
        <v>0.08</v>
      </c>
      <c r="AV48" s="888">
        <v>0.16</v>
      </c>
      <c r="AW48" s="888">
        <v>16.690000000000001</v>
      </c>
      <c r="AX48" s="888">
        <v>0.26</v>
      </c>
      <c r="AY48" s="888"/>
      <c r="AZ48" s="888">
        <v>0.93</v>
      </c>
      <c r="BA48" s="984">
        <v>16.43</v>
      </c>
      <c r="BB48" s="985"/>
      <c r="BD48" s="888">
        <v>0</v>
      </c>
      <c r="BE48" s="888">
        <v>0</v>
      </c>
      <c r="BF48" s="888">
        <v>0</v>
      </c>
      <c r="BG48" s="888">
        <v>0</v>
      </c>
      <c r="BH48" s="889">
        <v>0</v>
      </c>
      <c r="BI48" s="888">
        <v>0</v>
      </c>
      <c r="BJ48" s="888">
        <v>0</v>
      </c>
      <c r="BK48" s="888">
        <v>0</v>
      </c>
      <c r="BL48" s="888">
        <v>0</v>
      </c>
      <c r="BM48" s="889">
        <v>0</v>
      </c>
    </row>
    <row r="49" spans="1:65" s="785" customFormat="1" ht="12" customHeight="1">
      <c r="A49" s="687" t="s">
        <v>1119</v>
      </c>
      <c r="B49" s="1057" t="s">
        <v>971</v>
      </c>
      <c r="C49" s="913">
        <v>25937148</v>
      </c>
      <c r="D49" s="986" t="s">
        <v>382</v>
      </c>
      <c r="E49" s="976" t="s">
        <v>20</v>
      </c>
      <c r="F49" s="973" t="s">
        <v>104</v>
      </c>
      <c r="G49" s="988" t="s">
        <v>146</v>
      </c>
      <c r="H49" s="988" t="s">
        <v>146</v>
      </c>
      <c r="I49" s="973" t="s">
        <v>1767</v>
      </c>
      <c r="J49" s="687" t="s">
        <v>2351</v>
      </c>
      <c r="K49" s="989">
        <v>43119</v>
      </c>
      <c r="L49" s="990" t="s">
        <v>1417</v>
      </c>
      <c r="M49" s="990"/>
      <c r="N49" s="991" t="s">
        <v>914</v>
      </c>
      <c r="O49" s="976" t="s">
        <v>75</v>
      </c>
      <c r="P49" s="979" t="s">
        <v>63</v>
      </c>
      <c r="Q49" s="976" t="s">
        <v>75</v>
      </c>
      <c r="R49" s="983">
        <v>7</v>
      </c>
      <c r="S49" s="978">
        <v>4</v>
      </c>
      <c r="T49" s="973">
        <v>0</v>
      </c>
      <c r="U49" s="978">
        <v>4</v>
      </c>
      <c r="V49" s="992">
        <v>0.08</v>
      </c>
      <c r="W49" s="992">
        <v>0</v>
      </c>
      <c r="X49" s="980">
        <v>0</v>
      </c>
      <c r="Y49" s="993">
        <v>0</v>
      </c>
      <c r="Z49" s="982">
        <v>15</v>
      </c>
      <c r="AA49" s="888">
        <v>3.5</v>
      </c>
      <c r="AB49" s="888">
        <v>0</v>
      </c>
      <c r="AC49" s="888">
        <v>0.28000000000000003</v>
      </c>
      <c r="AD49" s="888">
        <v>0</v>
      </c>
      <c r="AE49" s="888">
        <v>0</v>
      </c>
      <c r="AF49" s="888">
        <v>0</v>
      </c>
      <c r="AG49" s="888"/>
      <c r="AH49" s="983">
        <v>3.7800000000000002</v>
      </c>
      <c r="AI49" s="994">
        <v>0</v>
      </c>
      <c r="AJ49" s="888">
        <v>0</v>
      </c>
      <c r="AK49" s="888">
        <v>11.5</v>
      </c>
      <c r="AL49" s="888"/>
      <c r="AM49" s="888"/>
      <c r="AN49" s="888"/>
      <c r="AO49" s="888">
        <v>0.14000000000000001</v>
      </c>
      <c r="AP49" s="888">
        <v>0.04</v>
      </c>
      <c r="AQ49" s="888">
        <v>0.02</v>
      </c>
      <c r="AR49" s="888">
        <v>0.11</v>
      </c>
      <c r="AS49" s="888">
        <v>0.32</v>
      </c>
      <c r="AT49" s="888">
        <v>0.08</v>
      </c>
      <c r="AU49" s="888">
        <v>0.08</v>
      </c>
      <c r="AV49" s="888">
        <v>0.11</v>
      </c>
      <c r="AW49" s="888">
        <v>15.28</v>
      </c>
      <c r="AX49" s="888">
        <v>0.2</v>
      </c>
      <c r="AY49" s="888"/>
      <c r="AZ49" s="888">
        <v>0.7</v>
      </c>
      <c r="BA49" s="984">
        <v>15.08</v>
      </c>
      <c r="BB49" s="985"/>
      <c r="BD49" s="888">
        <v>0</v>
      </c>
      <c r="BE49" s="888">
        <v>0</v>
      </c>
      <c r="BF49" s="888">
        <v>0</v>
      </c>
      <c r="BG49" s="888">
        <v>0</v>
      </c>
      <c r="BH49" s="889">
        <v>0</v>
      </c>
      <c r="BI49" s="888">
        <v>0</v>
      </c>
      <c r="BJ49" s="888">
        <v>0</v>
      </c>
      <c r="BK49" s="888">
        <v>0</v>
      </c>
      <c r="BL49" s="888">
        <v>0</v>
      </c>
      <c r="BM49" s="889">
        <v>0</v>
      </c>
    </row>
    <row r="50" spans="1:65" s="785" customFormat="1" ht="12" customHeight="1">
      <c r="A50" s="687" t="s">
        <v>1119</v>
      </c>
      <c r="B50" s="1057" t="s">
        <v>971</v>
      </c>
      <c r="C50" s="913">
        <v>26451130</v>
      </c>
      <c r="D50" s="986" t="s">
        <v>383</v>
      </c>
      <c r="E50" s="987" t="s">
        <v>34</v>
      </c>
      <c r="F50" s="973" t="s">
        <v>104</v>
      </c>
      <c r="G50" s="988" t="s">
        <v>146</v>
      </c>
      <c r="H50" s="988" t="s">
        <v>146</v>
      </c>
      <c r="I50" s="973" t="s">
        <v>1775</v>
      </c>
      <c r="J50" s="687" t="s">
        <v>2351</v>
      </c>
      <c r="K50" s="989">
        <v>43396</v>
      </c>
      <c r="L50" s="990" t="s">
        <v>1418</v>
      </c>
      <c r="M50" s="990"/>
      <c r="N50" s="991" t="s">
        <v>914</v>
      </c>
      <c r="O50" s="976" t="s">
        <v>67</v>
      </c>
      <c r="P50" s="810" t="s">
        <v>63</v>
      </c>
      <c r="Q50" s="976" t="s">
        <v>67</v>
      </c>
      <c r="R50" s="983">
        <v>7</v>
      </c>
      <c r="S50" s="978">
        <v>3</v>
      </c>
      <c r="T50" s="973">
        <v>0</v>
      </c>
      <c r="U50" s="978">
        <v>3</v>
      </c>
      <c r="V50" s="992">
        <v>0.06</v>
      </c>
      <c r="W50" s="992">
        <v>0</v>
      </c>
      <c r="X50" s="980">
        <v>0</v>
      </c>
      <c r="Y50" s="993">
        <v>0</v>
      </c>
      <c r="Z50" s="982">
        <v>15</v>
      </c>
      <c r="AA50" s="888">
        <v>3.5</v>
      </c>
      <c r="AB50" s="888">
        <v>0</v>
      </c>
      <c r="AC50" s="888">
        <v>0.21</v>
      </c>
      <c r="AD50" s="888">
        <v>0</v>
      </c>
      <c r="AE50" s="888">
        <v>0</v>
      </c>
      <c r="AF50" s="888">
        <v>0</v>
      </c>
      <c r="AG50" s="888"/>
      <c r="AH50" s="983">
        <v>3.71</v>
      </c>
      <c r="AI50" s="994">
        <v>0</v>
      </c>
      <c r="AJ50" s="888">
        <v>0</v>
      </c>
      <c r="AK50" s="888">
        <v>11.5</v>
      </c>
      <c r="AL50" s="888"/>
      <c r="AM50" s="888"/>
      <c r="AN50" s="888"/>
      <c r="AO50" s="888">
        <v>0.14000000000000001</v>
      </c>
      <c r="AP50" s="888">
        <v>0.04</v>
      </c>
      <c r="AQ50" s="888">
        <v>0.02</v>
      </c>
      <c r="AR50" s="888">
        <v>0.11</v>
      </c>
      <c r="AS50" s="888">
        <v>0.32</v>
      </c>
      <c r="AT50" s="888">
        <v>7.0000000000000007E-2</v>
      </c>
      <c r="AU50" s="888">
        <v>0.08</v>
      </c>
      <c r="AV50" s="888">
        <v>0.11</v>
      </c>
      <c r="AW50" s="888">
        <v>15.21</v>
      </c>
      <c r="AX50" s="888">
        <v>0.2</v>
      </c>
      <c r="AY50" s="888"/>
      <c r="AZ50" s="888">
        <v>0.69</v>
      </c>
      <c r="BA50" s="984">
        <v>15.01</v>
      </c>
      <c r="BB50" s="985"/>
      <c r="BD50" s="888">
        <v>0</v>
      </c>
      <c r="BE50" s="888">
        <v>0</v>
      </c>
      <c r="BF50" s="888">
        <v>0</v>
      </c>
      <c r="BG50" s="888">
        <v>0</v>
      </c>
      <c r="BH50" s="889">
        <v>0</v>
      </c>
      <c r="BI50" s="888">
        <v>0</v>
      </c>
      <c r="BJ50" s="888">
        <v>0</v>
      </c>
      <c r="BK50" s="888">
        <v>0</v>
      </c>
      <c r="BL50" s="888">
        <v>0</v>
      </c>
      <c r="BM50" s="889">
        <v>0</v>
      </c>
    </row>
    <row r="51" spans="1:65" s="785" customFormat="1" ht="12" customHeight="1">
      <c r="A51" s="687" t="s">
        <v>1119</v>
      </c>
      <c r="B51" s="1057" t="s">
        <v>971</v>
      </c>
      <c r="C51" s="913">
        <v>26473407</v>
      </c>
      <c r="D51" s="986" t="s">
        <v>384</v>
      </c>
      <c r="E51" s="987" t="s">
        <v>20</v>
      </c>
      <c r="F51" s="973" t="s">
        <v>104</v>
      </c>
      <c r="G51" s="988" t="s">
        <v>146</v>
      </c>
      <c r="H51" s="988" t="s">
        <v>146</v>
      </c>
      <c r="I51" s="975" t="s">
        <v>161</v>
      </c>
      <c r="J51" s="687" t="s">
        <v>2351</v>
      </c>
      <c r="K51" s="989">
        <v>43361</v>
      </c>
      <c r="L51" s="990" t="s">
        <v>1419</v>
      </c>
      <c r="M51" s="990"/>
      <c r="N51" s="991" t="s">
        <v>914</v>
      </c>
      <c r="O51" s="976" t="s">
        <v>1714</v>
      </c>
      <c r="P51" s="810" t="s">
        <v>63</v>
      </c>
      <c r="Q51" s="976" t="s">
        <v>25</v>
      </c>
      <c r="R51" s="983">
        <v>7</v>
      </c>
      <c r="S51" s="978">
        <v>3</v>
      </c>
      <c r="T51" s="973">
        <v>0</v>
      </c>
      <c r="U51" s="978">
        <v>3</v>
      </c>
      <c r="V51" s="992">
        <v>0.06</v>
      </c>
      <c r="W51" s="992">
        <v>0</v>
      </c>
      <c r="X51" s="980">
        <v>0</v>
      </c>
      <c r="Y51" s="993">
        <v>0</v>
      </c>
      <c r="Z51" s="982">
        <v>15</v>
      </c>
      <c r="AA51" s="888">
        <v>3.5</v>
      </c>
      <c r="AB51" s="888">
        <v>0</v>
      </c>
      <c r="AC51" s="888">
        <v>0.21</v>
      </c>
      <c r="AD51" s="888">
        <v>0</v>
      </c>
      <c r="AE51" s="888">
        <v>0</v>
      </c>
      <c r="AF51" s="888">
        <v>0</v>
      </c>
      <c r="AG51" s="888"/>
      <c r="AH51" s="983">
        <v>3.71</v>
      </c>
      <c r="AI51" s="994">
        <v>0</v>
      </c>
      <c r="AJ51" s="888">
        <v>0</v>
      </c>
      <c r="AK51" s="888">
        <v>11.5</v>
      </c>
      <c r="AL51" s="888"/>
      <c r="AM51" s="888"/>
      <c r="AN51" s="888"/>
      <c r="AO51" s="888">
        <v>0.14000000000000001</v>
      </c>
      <c r="AP51" s="888">
        <v>0.04</v>
      </c>
      <c r="AQ51" s="888">
        <v>0.02</v>
      </c>
      <c r="AR51" s="888">
        <v>0.11</v>
      </c>
      <c r="AS51" s="888">
        <v>0.32</v>
      </c>
      <c r="AT51" s="888">
        <v>7.0000000000000007E-2</v>
      </c>
      <c r="AU51" s="888">
        <v>0.08</v>
      </c>
      <c r="AV51" s="888">
        <v>0.11</v>
      </c>
      <c r="AW51" s="888">
        <v>15.21</v>
      </c>
      <c r="AX51" s="888">
        <v>0.2</v>
      </c>
      <c r="AY51" s="888"/>
      <c r="AZ51" s="888">
        <v>0.69</v>
      </c>
      <c r="BA51" s="984">
        <v>15.01</v>
      </c>
      <c r="BB51" s="985"/>
      <c r="BD51" s="888">
        <v>0</v>
      </c>
      <c r="BE51" s="888">
        <v>0</v>
      </c>
      <c r="BF51" s="888">
        <v>0</v>
      </c>
      <c r="BG51" s="888">
        <v>0</v>
      </c>
      <c r="BH51" s="889">
        <v>0</v>
      </c>
      <c r="BI51" s="888">
        <v>0</v>
      </c>
      <c r="BJ51" s="888">
        <v>0</v>
      </c>
      <c r="BK51" s="888">
        <v>0</v>
      </c>
      <c r="BL51" s="888">
        <v>0</v>
      </c>
      <c r="BM51" s="889">
        <v>0</v>
      </c>
    </row>
    <row r="52" spans="1:65" s="785" customFormat="1" ht="12" customHeight="1">
      <c r="A52" s="687" t="s">
        <v>1119</v>
      </c>
      <c r="B52" s="1057" t="s">
        <v>971</v>
      </c>
      <c r="C52" s="913">
        <v>5745618</v>
      </c>
      <c r="D52" s="986" t="s">
        <v>255</v>
      </c>
      <c r="E52" s="987" t="s">
        <v>20</v>
      </c>
      <c r="F52" s="973" t="s">
        <v>104</v>
      </c>
      <c r="G52" s="998" t="s">
        <v>252</v>
      </c>
      <c r="H52" s="998" t="s">
        <v>252</v>
      </c>
      <c r="I52" s="975" t="s">
        <v>1802</v>
      </c>
      <c r="J52" s="687" t="s">
        <v>2351</v>
      </c>
      <c r="K52" s="989">
        <v>42324</v>
      </c>
      <c r="L52" s="990" t="s">
        <v>256</v>
      </c>
      <c r="M52" s="990"/>
      <c r="N52" s="991" t="s">
        <v>914</v>
      </c>
      <c r="O52" s="976" t="s">
        <v>94</v>
      </c>
      <c r="P52" s="810" t="s">
        <v>477</v>
      </c>
      <c r="Q52" s="976" t="s">
        <v>94</v>
      </c>
      <c r="R52" s="983">
        <v>15.96</v>
      </c>
      <c r="S52" s="978">
        <v>6</v>
      </c>
      <c r="T52" s="973">
        <v>0</v>
      </c>
      <c r="U52" s="978">
        <v>6</v>
      </c>
      <c r="V52" s="992">
        <v>0.12</v>
      </c>
      <c r="W52" s="992">
        <v>0.3</v>
      </c>
      <c r="X52" s="980">
        <v>0</v>
      </c>
      <c r="Y52" s="993">
        <v>0</v>
      </c>
      <c r="Z52" s="982">
        <v>15</v>
      </c>
      <c r="AA52" s="888">
        <v>7.98</v>
      </c>
      <c r="AB52" s="888">
        <v>2.39</v>
      </c>
      <c r="AC52" s="888">
        <v>0.96</v>
      </c>
      <c r="AD52" s="888">
        <v>0</v>
      </c>
      <c r="AE52" s="888">
        <v>0</v>
      </c>
      <c r="AF52" s="888">
        <v>0</v>
      </c>
      <c r="AG52" s="888"/>
      <c r="AH52" s="983">
        <v>11.330000000000002</v>
      </c>
      <c r="AI52" s="994">
        <v>0</v>
      </c>
      <c r="AJ52" s="888">
        <v>0</v>
      </c>
      <c r="AK52" s="888">
        <v>11.5</v>
      </c>
      <c r="AL52" s="888"/>
      <c r="AM52" s="888"/>
      <c r="AN52" s="888"/>
      <c r="AO52" s="888">
        <v>0.42</v>
      </c>
      <c r="AP52" s="888">
        <v>0.11</v>
      </c>
      <c r="AQ52" s="888">
        <v>0.05</v>
      </c>
      <c r="AR52" s="888">
        <v>0.34</v>
      </c>
      <c r="AS52" s="888">
        <v>0.95</v>
      </c>
      <c r="AT52" s="888">
        <v>0.23</v>
      </c>
      <c r="AU52" s="888">
        <v>0.2</v>
      </c>
      <c r="AV52" s="888">
        <v>0.34</v>
      </c>
      <c r="AW52" s="888">
        <v>22.83</v>
      </c>
      <c r="AX52" s="888">
        <v>0.57999999999999996</v>
      </c>
      <c r="AY52" s="888"/>
      <c r="AZ52" s="888">
        <v>2.06</v>
      </c>
      <c r="BA52" s="984">
        <v>22.25</v>
      </c>
      <c r="BB52" s="985"/>
      <c r="BD52" s="888">
        <v>0</v>
      </c>
      <c r="BE52" s="888">
        <v>0</v>
      </c>
      <c r="BF52" s="888">
        <v>0</v>
      </c>
      <c r="BG52" s="888">
        <v>0</v>
      </c>
      <c r="BH52" s="889">
        <v>0</v>
      </c>
      <c r="BI52" s="888">
        <v>0</v>
      </c>
      <c r="BJ52" s="888">
        <v>0</v>
      </c>
      <c r="BK52" s="888">
        <v>0</v>
      </c>
      <c r="BL52" s="888">
        <v>0</v>
      </c>
      <c r="BM52" s="889">
        <v>0</v>
      </c>
    </row>
    <row r="53" spans="1:65" s="785" customFormat="1" ht="12" customHeight="1">
      <c r="A53" s="687"/>
      <c r="B53" s="1057"/>
      <c r="C53" s="913"/>
      <c r="D53" s="986"/>
      <c r="E53" s="987"/>
      <c r="F53" s="973"/>
      <c r="G53" s="988"/>
      <c r="H53" s="988"/>
      <c r="I53" s="973"/>
      <c r="J53" s="687"/>
      <c r="K53" s="989"/>
      <c r="L53" s="990"/>
      <c r="M53" s="990"/>
      <c r="N53" s="991"/>
      <c r="O53" s="976"/>
      <c r="P53" s="979"/>
      <c r="Q53" s="976"/>
      <c r="R53" s="983"/>
      <c r="S53" s="978"/>
      <c r="T53" s="973"/>
      <c r="U53" s="978"/>
      <c r="V53" s="992"/>
      <c r="W53" s="992"/>
      <c r="X53" s="980"/>
      <c r="Y53" s="993"/>
      <c r="Z53" s="982"/>
      <c r="AA53" s="888"/>
      <c r="AB53" s="888"/>
      <c r="AC53" s="888"/>
      <c r="AD53" s="888"/>
      <c r="AE53" s="888"/>
      <c r="AF53" s="888"/>
      <c r="AG53" s="888"/>
      <c r="AH53" s="983"/>
      <c r="AI53" s="994"/>
      <c r="AJ53" s="888"/>
      <c r="AK53" s="888"/>
      <c r="AL53" s="888"/>
      <c r="AM53" s="888"/>
      <c r="AN53" s="888"/>
      <c r="AO53" s="888"/>
      <c r="AP53" s="888"/>
      <c r="AQ53" s="888"/>
      <c r="AR53" s="888"/>
      <c r="AS53" s="888"/>
      <c r="AT53" s="888"/>
      <c r="AU53" s="888"/>
      <c r="AV53" s="888"/>
      <c r="AW53" s="888"/>
      <c r="AX53" s="888"/>
      <c r="AY53" s="888"/>
      <c r="AZ53" s="888"/>
      <c r="BA53" s="984"/>
      <c r="BB53" s="985"/>
      <c r="BD53" s="888"/>
      <c r="BE53" s="888"/>
      <c r="BF53" s="888"/>
      <c r="BG53" s="888"/>
      <c r="BH53" s="889"/>
      <c r="BI53" s="888"/>
      <c r="BJ53" s="888"/>
      <c r="BK53" s="888"/>
      <c r="BL53" s="888"/>
      <c r="BM53" s="889"/>
    </row>
    <row r="54" spans="1:65" s="785" customFormat="1" ht="12" customHeight="1">
      <c r="A54" s="687"/>
      <c r="B54" s="1057"/>
      <c r="C54" s="913"/>
      <c r="D54" s="986"/>
      <c r="E54" s="987"/>
      <c r="F54" s="973"/>
      <c r="G54" s="988"/>
      <c r="H54" s="988"/>
      <c r="I54" s="973"/>
      <c r="J54" s="687"/>
      <c r="K54" s="989"/>
      <c r="L54" s="990"/>
      <c r="M54" s="990"/>
      <c r="N54" s="991"/>
      <c r="O54" s="976"/>
      <c r="P54" s="810"/>
      <c r="Q54" s="976"/>
      <c r="R54" s="983"/>
      <c r="S54" s="978"/>
      <c r="T54" s="973"/>
      <c r="U54" s="978"/>
      <c r="V54" s="992"/>
      <c r="W54" s="992"/>
      <c r="X54" s="980"/>
      <c r="Y54" s="993"/>
      <c r="Z54" s="982"/>
      <c r="AA54" s="888"/>
      <c r="AB54" s="888"/>
      <c r="AC54" s="888"/>
      <c r="AD54" s="888"/>
      <c r="AE54" s="888"/>
      <c r="AF54" s="888"/>
      <c r="AG54" s="888"/>
      <c r="AH54" s="983"/>
      <c r="AI54" s="994"/>
      <c r="AJ54" s="888"/>
      <c r="AK54" s="888"/>
      <c r="AL54" s="888"/>
      <c r="AM54" s="888"/>
      <c r="AN54" s="888"/>
      <c r="AO54" s="888"/>
      <c r="AP54" s="888"/>
      <c r="AQ54" s="888"/>
      <c r="AR54" s="888"/>
      <c r="AS54" s="888"/>
      <c r="AT54" s="888"/>
      <c r="AU54" s="888"/>
      <c r="AV54" s="888"/>
      <c r="AW54" s="888"/>
      <c r="AX54" s="888"/>
      <c r="AY54" s="888"/>
      <c r="AZ54" s="888"/>
      <c r="BA54" s="984"/>
      <c r="BB54" s="985"/>
      <c r="BD54" s="888"/>
      <c r="BE54" s="888"/>
      <c r="BF54" s="888"/>
      <c r="BG54" s="888"/>
      <c r="BH54" s="889"/>
      <c r="BI54" s="888"/>
      <c r="BJ54" s="888"/>
      <c r="BK54" s="888"/>
      <c r="BL54" s="888"/>
      <c r="BM54" s="889"/>
    </row>
    <row r="55" spans="1:65" s="785" customFormat="1" ht="12" customHeight="1">
      <c r="A55" s="687"/>
      <c r="B55" s="1057"/>
      <c r="C55" s="913"/>
      <c r="D55" s="986"/>
      <c r="E55" s="987"/>
      <c r="F55" s="973"/>
      <c r="G55" s="988"/>
      <c r="H55" s="988"/>
      <c r="I55" s="996"/>
      <c r="J55" s="687"/>
      <c r="K55" s="989"/>
      <c r="L55" s="990"/>
      <c r="M55" s="990"/>
      <c r="N55" s="991"/>
      <c r="O55" s="976"/>
      <c r="P55" s="979"/>
      <c r="Q55" s="997"/>
      <c r="R55" s="983"/>
      <c r="S55" s="978"/>
      <c r="T55" s="973"/>
      <c r="U55" s="978"/>
      <c r="V55" s="992"/>
      <c r="W55" s="992"/>
      <c r="X55" s="980"/>
      <c r="Y55" s="993"/>
      <c r="Z55" s="982"/>
      <c r="AA55" s="888"/>
      <c r="AB55" s="888"/>
      <c r="AC55" s="888"/>
      <c r="AD55" s="888"/>
      <c r="AE55" s="888"/>
      <c r="AF55" s="888"/>
      <c r="AG55" s="888"/>
      <c r="AH55" s="983"/>
      <c r="AI55" s="994"/>
      <c r="AJ55" s="888"/>
      <c r="AK55" s="888"/>
      <c r="AL55" s="888"/>
      <c r="AM55" s="888"/>
      <c r="AN55" s="888"/>
      <c r="AO55" s="888"/>
      <c r="AP55" s="888"/>
      <c r="AQ55" s="888"/>
      <c r="AR55" s="888"/>
      <c r="AS55" s="888"/>
      <c r="AT55" s="888"/>
      <c r="AU55" s="888"/>
      <c r="AV55" s="888"/>
      <c r="AW55" s="888"/>
      <c r="AX55" s="888"/>
      <c r="AY55" s="888"/>
      <c r="AZ55" s="888"/>
      <c r="BA55" s="984"/>
      <c r="BB55" s="985"/>
      <c r="BD55" s="888"/>
      <c r="BE55" s="888"/>
      <c r="BF55" s="888"/>
      <c r="BG55" s="888"/>
      <c r="BH55" s="889"/>
      <c r="BI55" s="888"/>
      <c r="BJ55" s="888"/>
      <c r="BK55" s="888"/>
      <c r="BL55" s="888"/>
      <c r="BM55" s="889"/>
    </row>
    <row r="56" spans="1:65" s="785" customFormat="1" ht="12" customHeight="1">
      <c r="A56" s="687"/>
      <c r="B56" s="1057"/>
      <c r="C56" s="913"/>
      <c r="D56" s="986"/>
      <c r="E56" s="987"/>
      <c r="F56" s="973"/>
      <c r="G56" s="988"/>
      <c r="H56" s="988"/>
      <c r="I56" s="975"/>
      <c r="K56" s="989"/>
      <c r="L56" s="1080"/>
      <c r="M56" s="1073"/>
      <c r="N56" s="991"/>
      <c r="O56" s="976"/>
      <c r="P56" s="1073"/>
      <c r="Q56" s="976"/>
      <c r="R56" s="977"/>
      <c r="S56" s="978"/>
      <c r="T56" s="978"/>
      <c r="U56" s="810"/>
      <c r="V56" s="979"/>
      <c r="W56" s="979"/>
      <c r="X56" s="980"/>
      <c r="Y56" s="981"/>
      <c r="Z56" s="982"/>
      <c r="AA56" s="888"/>
      <c r="AB56" s="888"/>
      <c r="AC56" s="888"/>
      <c r="AD56" s="888"/>
      <c r="AE56" s="888"/>
      <c r="AF56" s="888"/>
      <c r="AG56" s="977"/>
      <c r="AH56" s="983"/>
      <c r="AI56" s="977"/>
      <c r="AJ56" s="888"/>
      <c r="AK56" s="888"/>
      <c r="AL56" s="888"/>
      <c r="AM56" s="888"/>
      <c r="AN56" s="983"/>
      <c r="AO56" s="983"/>
      <c r="AP56" s="983"/>
      <c r="AQ56" s="983"/>
      <c r="AR56" s="888"/>
      <c r="AS56" s="983"/>
      <c r="AT56" s="983"/>
      <c r="AU56" s="983"/>
      <c r="AV56" s="888"/>
      <c r="AW56" s="888"/>
      <c r="AX56" s="888"/>
      <c r="AY56" s="983"/>
      <c r="AZ56" s="888"/>
      <c r="BA56" s="984"/>
      <c r="BD56" s="888"/>
      <c r="BE56" s="888"/>
      <c r="BF56" s="888"/>
      <c r="BG56" s="888"/>
      <c r="BH56" s="889"/>
      <c r="BI56" s="888"/>
      <c r="BJ56" s="888"/>
      <c r="BK56" s="888"/>
      <c r="BL56" s="888"/>
      <c r="BM56" s="889"/>
    </row>
    <row r="57" spans="1:65" s="774" customFormat="1" ht="12" customHeight="1">
      <c r="A57" s="678"/>
      <c r="B57" s="678"/>
      <c r="C57" s="1264"/>
      <c r="D57" s="1265"/>
      <c r="E57" s="1266"/>
      <c r="F57" s="678"/>
      <c r="G57" s="1265"/>
      <c r="H57" s="1265"/>
      <c r="I57" s="678"/>
      <c r="J57" s="678"/>
      <c r="K57" s="1267"/>
      <c r="L57" s="1268"/>
      <c r="M57" s="1268"/>
      <c r="N57" s="1265"/>
      <c r="O57" s="1266"/>
      <c r="P57" s="678"/>
      <c r="Q57" s="1266"/>
      <c r="R57" s="1269"/>
      <c r="S57" s="1270"/>
      <c r="T57" s="678"/>
      <c r="U57" s="1270"/>
      <c r="V57" s="1271"/>
      <c r="W57" s="1271"/>
      <c r="X57" s="1270"/>
      <c r="Y57" s="678"/>
      <c r="Z57" s="1272"/>
      <c r="AA57" s="683"/>
      <c r="AB57" s="683"/>
      <c r="AC57" s="683"/>
      <c r="AD57" s="683"/>
      <c r="AE57" s="683"/>
      <c r="AF57" s="683"/>
      <c r="AG57" s="683"/>
      <c r="AH57" s="683"/>
      <c r="AI57" s="683"/>
      <c r="AJ57" s="683"/>
      <c r="AK57" s="683"/>
      <c r="AL57" s="683"/>
      <c r="AM57" s="1273"/>
      <c r="AN57" s="683"/>
      <c r="AO57" s="683"/>
      <c r="AP57" s="683"/>
      <c r="AQ57" s="683"/>
      <c r="AR57" s="683"/>
      <c r="AS57" s="683"/>
      <c r="AT57" s="683"/>
      <c r="AU57" s="683"/>
      <c r="AV57" s="683"/>
      <c r="AW57" s="683"/>
      <c r="AX57" s="683"/>
      <c r="AY57" s="683"/>
      <c r="AZ57" s="683"/>
      <c r="BA57" s="1274"/>
    </row>
    <row r="58" spans="1:65" s="774" customFormat="1" ht="12" customHeight="1">
      <c r="A58" s="678"/>
      <c r="B58" s="678"/>
      <c r="C58" s="1264"/>
      <c r="D58" s="1265"/>
      <c r="E58" s="1266"/>
      <c r="F58" s="678"/>
      <c r="G58" s="1265"/>
      <c r="H58" s="1265"/>
      <c r="I58" s="678"/>
      <c r="J58" s="678"/>
      <c r="K58" s="1267"/>
      <c r="L58" s="1268"/>
      <c r="M58" s="1268"/>
      <c r="N58" s="1265"/>
      <c r="O58" s="1266"/>
      <c r="P58" s="678"/>
      <c r="Q58" s="1266"/>
      <c r="R58" s="1269"/>
      <c r="S58" s="1270"/>
      <c r="T58" s="678"/>
      <c r="U58" s="1270"/>
      <c r="V58" s="1271"/>
      <c r="W58" s="1271"/>
      <c r="X58" s="1270"/>
      <c r="Y58" s="678"/>
      <c r="Z58" s="1272"/>
      <c r="AA58" s="683"/>
      <c r="AB58" s="683"/>
      <c r="AC58" s="683"/>
      <c r="AD58" s="683"/>
      <c r="AE58" s="683"/>
      <c r="AF58" s="683"/>
      <c r="AG58" s="683"/>
      <c r="AH58" s="683"/>
      <c r="AI58" s="683"/>
      <c r="AJ58" s="683"/>
      <c r="AK58" s="683"/>
      <c r="AL58" s="683"/>
      <c r="AM58" s="1273"/>
      <c r="AN58" s="683"/>
      <c r="AO58" s="683"/>
      <c r="AP58" s="683"/>
      <c r="AQ58" s="683"/>
      <c r="AR58" s="683"/>
      <c r="AS58" s="683"/>
      <c r="AT58" s="683"/>
      <c r="AU58" s="683"/>
      <c r="AV58" s="683"/>
      <c r="AW58" s="683"/>
      <c r="AX58" s="683"/>
      <c r="AY58" s="683"/>
      <c r="AZ58" s="683"/>
      <c r="BA58" s="1274"/>
    </row>
    <row r="59" spans="1:65" s="774" customFormat="1" ht="12" customHeight="1">
      <c r="A59" s="678"/>
      <c r="B59" s="678"/>
      <c r="C59" s="1264"/>
      <c r="D59" s="1265"/>
      <c r="E59" s="1266"/>
      <c r="F59" s="678"/>
      <c r="G59" s="1265"/>
      <c r="H59" s="1265"/>
      <c r="I59" s="678"/>
      <c r="J59" s="678"/>
      <c r="K59" s="1267"/>
      <c r="L59" s="1268"/>
      <c r="M59" s="1268"/>
      <c r="N59" s="1265"/>
      <c r="O59" s="1266"/>
      <c r="P59" s="678"/>
      <c r="Q59" s="1266"/>
      <c r="R59" s="1269"/>
      <c r="S59" s="1270"/>
      <c r="T59" s="678"/>
      <c r="U59" s="1270"/>
      <c r="V59" s="1271"/>
      <c r="W59" s="1271"/>
      <c r="X59" s="1270"/>
      <c r="Y59" s="678"/>
      <c r="Z59" s="1272"/>
      <c r="AA59" s="683"/>
      <c r="AB59" s="683"/>
      <c r="AC59" s="683"/>
      <c r="AD59" s="683"/>
      <c r="AE59" s="683"/>
      <c r="AF59" s="683"/>
      <c r="AG59" s="683"/>
      <c r="AH59" s="683"/>
      <c r="AI59" s="683"/>
      <c r="AJ59" s="683"/>
      <c r="AK59" s="683"/>
      <c r="AL59" s="683"/>
      <c r="AM59" s="1273"/>
      <c r="AN59" s="683"/>
      <c r="AO59" s="683"/>
      <c r="AP59" s="683"/>
      <c r="AQ59" s="683"/>
      <c r="AR59" s="683"/>
      <c r="AS59" s="683"/>
      <c r="AT59" s="683"/>
      <c r="AU59" s="683"/>
      <c r="AV59" s="683"/>
      <c r="AW59" s="683"/>
      <c r="AX59" s="683"/>
      <c r="AY59" s="683"/>
      <c r="AZ59" s="683"/>
      <c r="BA59" s="1274"/>
    </row>
    <row r="60" spans="1:65" s="937" customFormat="1" ht="12" customHeight="1">
      <c r="AY60" s="938"/>
    </row>
    <row r="61" spans="1:65" ht="12" customHeight="1"/>
  </sheetData>
  <autoFilter ref="A8:BS8"/>
  <mergeCells count="9">
    <mergeCell ref="BD7:BG7"/>
    <mergeCell ref="BI7:BL7"/>
    <mergeCell ref="AS7:AV7"/>
    <mergeCell ref="AW7:BA7"/>
    <mergeCell ref="I4:O4"/>
    <mergeCell ref="I5:O5"/>
    <mergeCell ref="I6:O6"/>
    <mergeCell ref="AA7:AM7"/>
    <mergeCell ref="AN7:AR7"/>
  </mergeCells>
  <conditionalFormatting sqref="C1:C7">
    <cfRule type="duplicateValues" dxfId="1827" priority="84"/>
  </conditionalFormatting>
  <conditionalFormatting sqref="D1:D8">
    <cfRule type="duplicateValues" dxfId="1826" priority="83"/>
  </conditionalFormatting>
  <conditionalFormatting sqref="C1:C8">
    <cfRule type="duplicateValues" dxfId="1825" priority="82"/>
  </conditionalFormatting>
  <conditionalFormatting sqref="C8">
    <cfRule type="duplicateValues" dxfId="1824" priority="85"/>
  </conditionalFormatting>
  <conditionalFormatting sqref="L1:L8">
    <cfRule type="duplicateValues" dxfId="1823" priority="81"/>
  </conditionalFormatting>
  <conditionalFormatting sqref="C1:C8">
    <cfRule type="duplicateValues" dxfId="1822" priority="71"/>
    <cfRule type="duplicateValues" dxfId="1821" priority="72"/>
  </conditionalFormatting>
  <conditionalFormatting sqref="C9:C56">
    <cfRule type="cellIs" dxfId="1820" priority="8" operator="equal">
      <formula>41877013.5</formula>
    </cfRule>
  </conditionalFormatting>
  <conditionalFormatting sqref="AI9:AI56">
    <cfRule type="cellIs" dxfId="1819" priority="7" operator="greaterThan">
      <formula>1</formula>
    </cfRule>
  </conditionalFormatting>
  <conditionalFormatting sqref="L57:L59 L9:L55">
    <cfRule type="duplicateValues" dxfId="1818" priority="6"/>
  </conditionalFormatting>
  <conditionalFormatting sqref="C57:C59 C9:C55">
    <cfRule type="duplicateValues" dxfId="1817" priority="9"/>
  </conditionalFormatting>
  <conditionalFormatting sqref="C57:C59">
    <cfRule type="duplicateValues" dxfId="1816" priority="10"/>
  </conditionalFormatting>
  <conditionalFormatting sqref="C57:C59">
    <cfRule type="duplicateValues" dxfId="1815" priority="11"/>
  </conditionalFormatting>
  <conditionalFormatting sqref="C57:C59">
    <cfRule type="duplicateValues" dxfId="1814" priority="12"/>
  </conditionalFormatting>
  <conditionalFormatting sqref="C57:C59">
    <cfRule type="duplicateValues" dxfId="1813" priority="13"/>
  </conditionalFormatting>
  <conditionalFormatting sqref="C57:C59">
    <cfRule type="duplicateValues" dxfId="1812" priority="14"/>
  </conditionalFormatting>
  <conditionalFormatting sqref="C57:C59">
    <cfRule type="duplicateValues" dxfId="1811" priority="15"/>
  </conditionalFormatting>
  <conditionalFormatting sqref="C57:C59">
    <cfRule type="duplicateValues" dxfId="1810" priority="16"/>
  </conditionalFormatting>
  <conditionalFormatting sqref="C57:C59">
    <cfRule type="duplicateValues" dxfId="1809" priority="17"/>
  </conditionalFormatting>
  <conditionalFormatting sqref="C57:C59">
    <cfRule type="duplicateValues" dxfId="1808" priority="18"/>
  </conditionalFormatting>
  <conditionalFormatting sqref="C57:C59 C9:C55">
    <cfRule type="duplicateValues" dxfId="1807" priority="19"/>
    <cfRule type="duplicateValues" dxfId="1806" priority="20"/>
  </conditionalFormatting>
  <conditionalFormatting sqref="C56">
    <cfRule type="duplicateValues" dxfId="1805" priority="3"/>
  </conditionalFormatting>
  <conditionalFormatting sqref="D57:D59">
    <cfRule type="duplicateValues" dxfId="1804" priority="1"/>
  </conditionalFormatting>
  <conditionalFormatting sqref="C57:C59">
    <cfRule type="duplicateValues" dxfId="1803" priority="2"/>
  </conditionalFormatting>
  <conditionalFormatting sqref="C9:C59">
    <cfRule type="duplicateValues" dxfId="1802" priority="123"/>
  </conditionalFormatting>
  <dataValidations count="1">
    <dataValidation type="whole" allowBlank="1" showInputMessage="1" showErrorMessage="1" errorTitle="CEDULA" error="DEBE SER SOLO NUMERO SIN COMA O PUNTO Y NO COLOCAR EL (V,E,P)" sqref="C31">
      <formula1>0</formula1>
      <formula2>9999999999</formula2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"/>
  <sheetViews>
    <sheetView workbookViewId="0">
      <selection activeCell="A9" sqref="A9:XFD9"/>
    </sheetView>
  </sheetViews>
  <sheetFormatPr baseColWidth="10" defaultRowHeight="15"/>
  <cols>
    <col min="27" max="27" width="15.85546875" bestFit="1" customWidth="1"/>
    <col min="37" max="37" width="25.5703125" bestFit="1" customWidth="1"/>
    <col min="38" max="38" width="15.85546875" bestFit="1" customWidth="1"/>
    <col min="49" max="49" width="15.7109375" bestFit="1" customWidth="1"/>
    <col min="53" max="53" width="15.28515625" bestFit="1" customWidth="1"/>
    <col min="56" max="56" width="13.140625" bestFit="1" customWidth="1"/>
  </cols>
  <sheetData>
    <row r="1" spans="1:73" s="318" customFormat="1" ht="18" customHeight="1">
      <c r="A1" s="346"/>
      <c r="B1" s="384"/>
      <c r="C1" s="423"/>
      <c r="D1" s="384"/>
      <c r="E1" s="384"/>
      <c r="F1" s="384"/>
      <c r="G1" s="384"/>
      <c r="H1" s="384"/>
      <c r="I1" s="350"/>
      <c r="J1" s="384"/>
      <c r="K1" s="384"/>
      <c r="L1" s="424"/>
      <c r="M1" s="424"/>
      <c r="N1" s="384"/>
      <c r="O1" s="384"/>
      <c r="P1" s="384"/>
      <c r="Q1" s="384"/>
      <c r="R1" s="425"/>
      <c r="S1" s="423"/>
      <c r="T1" s="384"/>
      <c r="U1" s="423"/>
      <c r="V1" s="426"/>
      <c r="W1" s="384"/>
      <c r="X1" s="423"/>
      <c r="Y1" s="384"/>
      <c r="Z1" s="574"/>
      <c r="AA1" s="347"/>
      <c r="AB1" s="347"/>
      <c r="AC1" s="347"/>
      <c r="AD1" s="347"/>
      <c r="AE1" s="348"/>
      <c r="AF1" s="348"/>
      <c r="AG1" s="347"/>
      <c r="AH1" s="347"/>
      <c r="AI1" s="347"/>
      <c r="AJ1" s="347"/>
      <c r="AK1" s="347"/>
      <c r="AL1" s="347"/>
      <c r="AM1" s="639"/>
      <c r="AN1" s="347"/>
      <c r="AO1" s="347"/>
      <c r="AP1" s="347"/>
      <c r="AQ1" s="347"/>
      <c r="AR1" s="347"/>
      <c r="AS1" s="347"/>
      <c r="AT1" s="347"/>
      <c r="AU1" s="347"/>
      <c r="AV1" s="347"/>
      <c r="AW1" s="347"/>
      <c r="AX1" s="347"/>
      <c r="AY1" s="347"/>
      <c r="AZ1" s="347"/>
      <c r="BA1" s="419"/>
      <c r="BN1" s="349">
        <v>44418</v>
      </c>
      <c r="BO1" s="318" t="s">
        <v>629</v>
      </c>
      <c r="BP1" s="318" t="s">
        <v>629</v>
      </c>
      <c r="BQ1" s="318" t="s">
        <v>630</v>
      </c>
      <c r="BR1" s="318" t="s">
        <v>631</v>
      </c>
      <c r="BS1" s="318" t="s">
        <v>632</v>
      </c>
      <c r="BT1" s="318" t="s">
        <v>633</v>
      </c>
      <c r="BU1" s="318" t="s">
        <v>633</v>
      </c>
    </row>
    <row r="2" spans="1:73" s="318" customFormat="1" ht="29.25" customHeight="1">
      <c r="A2" s="350"/>
      <c r="B2" s="384"/>
      <c r="C2" s="423"/>
      <c r="D2" s="384"/>
      <c r="E2" s="384"/>
      <c r="F2" s="384"/>
      <c r="G2" s="384"/>
      <c r="H2" s="384"/>
      <c r="I2" s="350"/>
      <c r="J2" s="384"/>
      <c r="K2" s="427"/>
      <c r="L2" s="424"/>
      <c r="M2" s="428" t="s">
        <v>2288</v>
      </c>
      <c r="N2" s="429"/>
      <c r="O2" s="384"/>
      <c r="P2" s="384"/>
      <c r="Q2" s="384" t="s">
        <v>1811</v>
      </c>
      <c r="R2" s="425"/>
      <c r="S2" s="423"/>
      <c r="T2" s="384"/>
      <c r="U2" s="423"/>
      <c r="V2" s="426"/>
      <c r="W2" s="384"/>
      <c r="X2" s="423"/>
      <c r="Y2" s="384"/>
      <c r="Z2" s="574"/>
      <c r="AA2" s="347"/>
      <c r="AB2" s="347"/>
      <c r="AC2" s="347"/>
      <c r="AD2" s="347"/>
      <c r="AE2" s="348"/>
      <c r="AF2" s="348"/>
      <c r="AG2" s="347"/>
      <c r="AH2" s="347"/>
      <c r="AI2" s="347"/>
      <c r="AJ2" s="347"/>
      <c r="AK2" s="347"/>
      <c r="AL2" s="347"/>
      <c r="AM2" s="639"/>
      <c r="AN2" s="347"/>
      <c r="AO2" s="347"/>
      <c r="AP2" s="347"/>
      <c r="AQ2" s="347"/>
      <c r="AR2" s="347"/>
      <c r="AS2" s="347"/>
      <c r="AT2" s="347"/>
      <c r="AU2" s="347"/>
      <c r="AV2" s="347"/>
      <c r="AW2" s="347"/>
      <c r="AX2" s="347"/>
      <c r="AY2" s="347"/>
      <c r="AZ2" s="347"/>
      <c r="BA2" s="419"/>
      <c r="BB2" s="352" t="s">
        <v>625</v>
      </c>
      <c r="BC2" s="352" t="s">
        <v>627</v>
      </c>
      <c r="BD2" s="352" t="s">
        <v>626</v>
      </c>
      <c r="BN2" s="319">
        <v>44324</v>
      </c>
      <c r="BO2" s="351">
        <v>0.04</v>
      </c>
      <c r="BP2" s="351">
        <v>0.09</v>
      </c>
      <c r="BQ2" s="351">
        <v>0.01</v>
      </c>
      <c r="BR2" s="351">
        <v>0.02</v>
      </c>
      <c r="BS2" s="351">
        <v>0.03</v>
      </c>
      <c r="BT2" s="351">
        <v>0.02</v>
      </c>
      <c r="BU2" s="318">
        <v>5.0000000000000001E-3</v>
      </c>
    </row>
    <row r="3" spans="1:73" s="318" customFormat="1" ht="22.5" customHeight="1">
      <c r="A3" s="353" t="s">
        <v>634</v>
      </c>
      <c r="B3" s="384"/>
      <c r="C3" s="423"/>
      <c r="D3" s="384"/>
      <c r="E3" s="384"/>
      <c r="F3" s="384"/>
      <c r="G3" s="384"/>
      <c r="H3" s="384"/>
      <c r="I3" s="350"/>
      <c r="J3" s="384"/>
      <c r="K3" s="384"/>
      <c r="L3" s="424"/>
      <c r="M3" s="424"/>
      <c r="N3" s="384"/>
      <c r="O3" s="384"/>
      <c r="P3" s="384"/>
      <c r="Q3" s="384"/>
      <c r="R3" s="425"/>
      <c r="S3" s="423"/>
      <c r="T3" s="384"/>
      <c r="U3" s="423"/>
      <c r="V3" s="426"/>
      <c r="W3" s="384"/>
      <c r="X3" s="423"/>
      <c r="Y3" s="384"/>
      <c r="Z3" s="574"/>
      <c r="AA3" s="347"/>
      <c r="AB3" s="347"/>
      <c r="AC3" s="347"/>
      <c r="AD3" s="347"/>
      <c r="AE3" s="348"/>
      <c r="AF3" s="348"/>
      <c r="AG3" s="347"/>
      <c r="AH3" s="347"/>
      <c r="AI3" s="347"/>
      <c r="AJ3" s="347"/>
      <c r="AK3" s="347"/>
      <c r="AL3" s="347"/>
      <c r="AM3" s="639"/>
      <c r="AN3" s="347"/>
      <c r="AO3" s="649">
        <v>0</v>
      </c>
      <c r="AP3" s="649">
        <v>0</v>
      </c>
      <c r="AQ3" s="649">
        <v>0</v>
      </c>
      <c r="AR3" s="649">
        <v>0</v>
      </c>
      <c r="AS3" s="649">
        <v>0</v>
      </c>
      <c r="AT3" s="649">
        <v>0</v>
      </c>
      <c r="AU3" s="649">
        <v>0</v>
      </c>
      <c r="AV3" s="649">
        <v>127260</v>
      </c>
      <c r="AW3" s="347"/>
      <c r="AX3" s="347"/>
      <c r="AY3" s="347"/>
      <c r="AZ3" s="347"/>
      <c r="BA3" s="419"/>
      <c r="BB3" s="354" t="s">
        <v>622</v>
      </c>
      <c r="BC3" s="323">
        <f>+COUNTA(M9:M3985)</f>
        <v>0</v>
      </c>
      <c r="BD3" s="355">
        <f>+SUM($BA$9:$BA$1000)-BD4</f>
        <v>0</v>
      </c>
      <c r="BN3" s="356" t="s">
        <v>609</v>
      </c>
      <c r="BO3" s="357" t="s">
        <v>610</v>
      </c>
      <c r="BP3" s="357" t="s">
        <v>611</v>
      </c>
      <c r="BQ3" s="358" t="s">
        <v>612</v>
      </c>
      <c r="BR3" s="358" t="s">
        <v>613</v>
      </c>
    </row>
    <row r="4" spans="1:73" s="318" customFormat="1" ht="19.5" customHeight="1">
      <c r="A4" s="637"/>
      <c r="B4" s="637"/>
      <c r="C4" s="430"/>
      <c r="D4" s="637"/>
      <c r="E4" s="637"/>
      <c r="F4" s="637"/>
      <c r="G4" s="637"/>
      <c r="H4" s="637"/>
      <c r="I4" s="1605" t="s">
        <v>0</v>
      </c>
      <c r="J4" s="1605"/>
      <c r="K4" s="1605"/>
      <c r="L4" s="1605"/>
      <c r="M4" s="1605"/>
      <c r="N4" s="1605"/>
      <c r="O4" s="1605"/>
      <c r="P4" s="637"/>
      <c r="Q4" s="637"/>
      <c r="R4" s="425"/>
      <c r="S4" s="430"/>
      <c r="T4" s="637"/>
      <c r="U4" s="430"/>
      <c r="V4" s="431"/>
      <c r="W4" s="637"/>
      <c r="X4" s="430"/>
      <c r="Y4" s="384"/>
      <c r="Z4" s="574"/>
      <c r="AA4" s="369">
        <v>1</v>
      </c>
      <c r="AB4" s="369">
        <v>1</v>
      </c>
      <c r="AC4" s="369">
        <v>1</v>
      </c>
      <c r="AD4" s="369">
        <v>1</v>
      </c>
      <c r="AE4" s="369">
        <v>1</v>
      </c>
      <c r="AF4" s="369">
        <v>1</v>
      </c>
      <c r="AG4" s="369">
        <v>0</v>
      </c>
      <c r="AH4" s="369">
        <v>1</v>
      </c>
      <c r="AI4" s="369">
        <v>0</v>
      </c>
      <c r="AJ4" s="369">
        <v>1</v>
      </c>
      <c r="AK4" s="369">
        <v>1</v>
      </c>
      <c r="AL4" s="369">
        <v>1</v>
      </c>
      <c r="AM4" s="640">
        <v>0</v>
      </c>
      <c r="AN4" s="369">
        <v>0</v>
      </c>
      <c r="AO4" s="369">
        <v>0</v>
      </c>
      <c r="AP4" s="369">
        <v>0</v>
      </c>
      <c r="AQ4" s="369">
        <v>0</v>
      </c>
      <c r="AR4" s="369">
        <v>0</v>
      </c>
      <c r="AS4" s="369">
        <v>0</v>
      </c>
      <c r="AT4" s="369">
        <v>0</v>
      </c>
      <c r="AU4" s="369">
        <v>0</v>
      </c>
      <c r="AV4" s="369">
        <v>1</v>
      </c>
      <c r="AW4" s="369">
        <v>1</v>
      </c>
      <c r="AX4" s="369">
        <v>1</v>
      </c>
      <c r="AY4" s="369">
        <v>0</v>
      </c>
      <c r="AZ4" s="369">
        <v>1</v>
      </c>
      <c r="BA4" s="369">
        <v>1</v>
      </c>
      <c r="BB4" s="354" t="s">
        <v>623</v>
      </c>
      <c r="BC4" s="577">
        <f>+COUNTIFS($N$9:$N$4872,$N$9)</f>
        <v>1</v>
      </c>
      <c r="BD4" s="578">
        <f>+SUMIFS($BA$9:$BA$1000,$N$9:$N$1000,$N$9)</f>
        <v>23.31</v>
      </c>
      <c r="BE4" s="484"/>
      <c r="BF4" s="484"/>
      <c r="BG4" s="484"/>
      <c r="BH4" s="484"/>
      <c r="BI4" s="484"/>
      <c r="BJ4" s="484"/>
      <c r="BK4" s="484"/>
      <c r="BL4" s="484"/>
      <c r="BM4" s="484"/>
      <c r="BN4" s="361">
        <v>7000000</v>
      </c>
      <c r="BO4" s="361">
        <v>5</v>
      </c>
      <c r="BP4" s="361">
        <v>35000000</v>
      </c>
      <c r="BQ4" s="362">
        <v>5</v>
      </c>
      <c r="BR4" s="361">
        <v>35000000</v>
      </c>
    </row>
    <row r="5" spans="1:73" s="318" customFormat="1" ht="27.75" customHeight="1">
      <c r="A5" s="637"/>
      <c r="B5" s="637"/>
      <c r="C5" s="430"/>
      <c r="D5" s="637"/>
      <c r="E5" s="637"/>
      <c r="F5" s="637"/>
      <c r="G5" s="637"/>
      <c r="H5" s="637"/>
      <c r="I5" s="1605" t="s">
        <v>2302</v>
      </c>
      <c r="J5" s="1605"/>
      <c r="K5" s="1605"/>
      <c r="L5" s="1605"/>
      <c r="M5" s="1605"/>
      <c r="N5" s="1605"/>
      <c r="O5" s="1605"/>
      <c r="P5" s="637"/>
      <c r="Q5" s="637"/>
      <c r="R5" s="425"/>
      <c r="S5" s="430"/>
      <c r="T5" s="637"/>
      <c r="U5" s="430"/>
      <c r="V5" s="431"/>
      <c r="W5" s="637"/>
      <c r="X5" s="430"/>
      <c r="Y5" s="384"/>
      <c r="Z5" s="574"/>
      <c r="AA5" s="437">
        <f>+SUBTOTAL(9,AA9:AA249)</f>
        <v>12.95</v>
      </c>
      <c r="AB5" s="437">
        <f t="shared" ref="AB5:BA5" si="0">+SUBTOTAL(9,AB9:AB249)</f>
        <v>0</v>
      </c>
      <c r="AC5" s="437">
        <f t="shared" si="0"/>
        <v>0</v>
      </c>
      <c r="AD5" s="437">
        <f t="shared" si="0"/>
        <v>0</v>
      </c>
      <c r="AE5" s="437">
        <f t="shared" si="0"/>
        <v>0</v>
      </c>
      <c r="AF5" s="437">
        <f t="shared" si="0"/>
        <v>0</v>
      </c>
      <c r="AG5" s="437">
        <f t="shared" si="0"/>
        <v>0</v>
      </c>
      <c r="AH5" s="437">
        <f t="shared" si="0"/>
        <v>12.95</v>
      </c>
      <c r="AI5" s="437">
        <f t="shared" si="0"/>
        <v>0</v>
      </c>
      <c r="AJ5" s="437">
        <f t="shared" si="0"/>
        <v>0</v>
      </c>
      <c r="AK5" s="437">
        <f t="shared" si="0"/>
        <v>10.36</v>
      </c>
      <c r="AL5" s="437">
        <f t="shared" si="0"/>
        <v>0</v>
      </c>
      <c r="AM5" s="437">
        <f t="shared" si="0"/>
        <v>0</v>
      </c>
      <c r="AN5" s="437">
        <f t="shared" si="0"/>
        <v>0</v>
      </c>
      <c r="AO5" s="437">
        <f t="shared" si="0"/>
        <v>0</v>
      </c>
      <c r="AP5" s="437">
        <f t="shared" si="0"/>
        <v>0</v>
      </c>
      <c r="AQ5" s="437">
        <f t="shared" si="0"/>
        <v>0</v>
      </c>
      <c r="AR5" s="437">
        <f t="shared" si="0"/>
        <v>0</v>
      </c>
      <c r="AS5" s="437">
        <f t="shared" si="0"/>
        <v>0</v>
      </c>
      <c r="AT5" s="437">
        <f t="shared" si="0"/>
        <v>0</v>
      </c>
      <c r="AU5" s="437">
        <f t="shared" si="0"/>
        <v>0</v>
      </c>
      <c r="AV5" s="437">
        <f t="shared" si="0"/>
        <v>0</v>
      </c>
      <c r="AW5" s="437">
        <f t="shared" si="0"/>
        <v>23.31</v>
      </c>
      <c r="AX5" s="437">
        <f t="shared" si="0"/>
        <v>0</v>
      </c>
      <c r="AY5" s="437">
        <f t="shared" si="0"/>
        <v>0</v>
      </c>
      <c r="AZ5" s="437">
        <f t="shared" si="0"/>
        <v>0</v>
      </c>
      <c r="BA5" s="437">
        <f t="shared" si="0"/>
        <v>23.31</v>
      </c>
      <c r="BB5" s="364" t="s">
        <v>624</v>
      </c>
      <c r="BC5" s="365">
        <f>SUBTOTAL(9,BC3:BC4)</f>
        <v>1</v>
      </c>
      <c r="BD5" s="366">
        <f>SUM(BD3:BD4)</f>
        <v>23.31</v>
      </c>
      <c r="BE5" s="484"/>
      <c r="BF5" s="484"/>
      <c r="BG5" s="367"/>
      <c r="BH5" s="484"/>
      <c r="BI5" s="484"/>
      <c r="BJ5" s="484"/>
      <c r="BK5" s="484"/>
      <c r="BL5" s="484"/>
      <c r="BM5" s="484"/>
      <c r="BN5" s="361" t="s">
        <v>614</v>
      </c>
      <c r="BO5" s="361">
        <v>12</v>
      </c>
      <c r="BP5" s="361">
        <v>420000000</v>
      </c>
      <c r="BQ5" s="362">
        <v>12</v>
      </c>
      <c r="BR5" s="361">
        <v>420000000</v>
      </c>
    </row>
    <row r="6" spans="1:73" s="318" customFormat="1" ht="25.5">
      <c r="A6" s="637"/>
      <c r="B6" s="637"/>
      <c r="C6" s="430"/>
      <c r="D6" s="637"/>
      <c r="E6" s="637"/>
      <c r="F6" s="637"/>
      <c r="G6" s="637"/>
      <c r="H6" s="637"/>
      <c r="I6" s="1605" t="s">
        <v>2</v>
      </c>
      <c r="J6" s="1605"/>
      <c r="K6" s="1605"/>
      <c r="L6" s="1605"/>
      <c r="M6" s="1605"/>
      <c r="N6" s="1605"/>
      <c r="O6" s="1605"/>
      <c r="P6" s="637"/>
      <c r="Q6" s="637"/>
      <c r="R6" s="425"/>
      <c r="S6" s="430"/>
      <c r="T6" s="637"/>
      <c r="U6" s="430"/>
      <c r="V6" s="431"/>
      <c r="W6" s="637"/>
      <c r="X6" s="430"/>
      <c r="Y6" s="384"/>
      <c r="Z6" s="574"/>
      <c r="AA6" s="359"/>
      <c r="AB6" s="368">
        <v>1</v>
      </c>
      <c r="AC6" s="359"/>
      <c r="AD6" s="347"/>
      <c r="AE6" s="360"/>
      <c r="AF6" s="360"/>
      <c r="AG6" s="359"/>
      <c r="AH6" s="359"/>
      <c r="AI6" s="359"/>
      <c r="AJ6" s="359"/>
      <c r="AK6" s="359"/>
      <c r="AL6" s="359"/>
      <c r="AM6" s="642"/>
      <c r="AN6" s="359"/>
      <c r="AO6" s="359"/>
      <c r="AP6" s="359"/>
      <c r="AQ6" s="359"/>
      <c r="AR6" s="359"/>
      <c r="AS6" s="359"/>
      <c r="AT6" s="359"/>
      <c r="AU6" s="359"/>
      <c r="AV6" s="359"/>
      <c r="AW6" s="359"/>
      <c r="AX6" s="359"/>
      <c r="AY6" s="359"/>
      <c r="AZ6" s="359"/>
      <c r="BA6" s="420"/>
      <c r="BB6" s="484"/>
      <c r="BC6" s="484"/>
      <c r="BD6" s="363">
        <v>0</v>
      </c>
      <c r="BE6" s="363">
        <v>0</v>
      </c>
      <c r="BF6" s="363">
        <v>0</v>
      </c>
      <c r="BG6" s="363">
        <v>0</v>
      </c>
      <c r="BH6" s="369">
        <v>1</v>
      </c>
      <c r="BI6" s="363">
        <v>0</v>
      </c>
      <c r="BJ6" s="363">
        <v>0</v>
      </c>
      <c r="BK6" s="363">
        <v>0</v>
      </c>
      <c r="BL6" s="363">
        <v>0</v>
      </c>
      <c r="BM6" s="369">
        <v>1</v>
      </c>
      <c r="BN6" s="361" t="s">
        <v>615</v>
      </c>
      <c r="BO6" s="361">
        <v>52</v>
      </c>
      <c r="BP6" s="361">
        <v>8076923.076923077</v>
      </c>
      <c r="BQ6" s="362">
        <v>52</v>
      </c>
      <c r="BR6" s="361">
        <v>8076923.076923077</v>
      </c>
    </row>
    <row r="7" spans="1:73" s="318" customFormat="1" ht="51" customHeight="1" thickBot="1">
      <c r="A7" s="369">
        <v>1</v>
      </c>
      <c r="B7" s="370"/>
      <c r="C7" s="423"/>
      <c r="D7" s="384"/>
      <c r="E7" s="384"/>
      <c r="F7" s="384"/>
      <c r="G7" s="384"/>
      <c r="H7" s="384"/>
      <c r="I7" s="350"/>
      <c r="J7" s="384"/>
      <c r="K7" s="384"/>
      <c r="L7" s="424"/>
      <c r="M7" s="424"/>
      <c r="N7" s="384"/>
      <c r="O7" s="384"/>
      <c r="P7" s="384"/>
      <c r="Q7" s="384"/>
      <c r="R7" s="425"/>
      <c r="S7" s="423"/>
      <c r="T7" s="384"/>
      <c r="U7" s="423"/>
      <c r="V7" s="426"/>
      <c r="W7" s="384"/>
      <c r="X7" s="423"/>
      <c r="Y7" s="384"/>
      <c r="Z7" s="574"/>
      <c r="AA7" s="1606" t="s">
        <v>502</v>
      </c>
      <c r="AB7" s="1607"/>
      <c r="AC7" s="1607"/>
      <c r="AD7" s="1607"/>
      <c r="AE7" s="1607"/>
      <c r="AF7" s="1607"/>
      <c r="AG7" s="1607"/>
      <c r="AH7" s="1607"/>
      <c r="AI7" s="1607"/>
      <c r="AJ7" s="1607"/>
      <c r="AK7" s="1607"/>
      <c r="AL7" s="1607"/>
      <c r="AM7" s="1608"/>
      <c r="AN7" s="1599" t="s">
        <v>503</v>
      </c>
      <c r="AO7" s="1600"/>
      <c r="AP7" s="1600"/>
      <c r="AQ7" s="1600"/>
      <c r="AR7" s="1601"/>
      <c r="AS7" s="1599" t="s">
        <v>504</v>
      </c>
      <c r="AT7" s="1600"/>
      <c r="AU7" s="1600"/>
      <c r="AV7" s="1601"/>
      <c r="AW7" s="1602" t="s">
        <v>505</v>
      </c>
      <c r="AX7" s="1603"/>
      <c r="AY7" s="1603"/>
      <c r="AZ7" s="1603"/>
      <c r="BA7" s="1604"/>
      <c r="BD7" s="1596" t="s">
        <v>1900</v>
      </c>
      <c r="BE7" s="1596"/>
      <c r="BF7" s="1596"/>
      <c r="BG7" s="1596"/>
      <c r="BH7" s="363">
        <v>0</v>
      </c>
      <c r="BI7" s="1597" t="s">
        <v>1902</v>
      </c>
      <c r="BJ7" s="1598"/>
      <c r="BK7" s="1598"/>
      <c r="BL7" s="1598"/>
      <c r="BM7" s="363">
        <v>0</v>
      </c>
      <c r="BN7" s="361" t="s">
        <v>620</v>
      </c>
      <c r="BO7" s="371">
        <v>0.04</v>
      </c>
      <c r="BP7" s="361">
        <v>323076.92307692306</v>
      </c>
      <c r="BQ7" s="372">
        <v>5.0000000000000001E-3</v>
      </c>
      <c r="BR7" s="361">
        <v>40384.615384615383</v>
      </c>
    </row>
    <row r="8" spans="1:73" s="384" customFormat="1" ht="49.5" customHeight="1" thickTop="1">
      <c r="A8" s="949" t="s">
        <v>3</v>
      </c>
      <c r="B8" s="949" t="s">
        <v>10</v>
      </c>
      <c r="C8" s="950" t="s">
        <v>4</v>
      </c>
      <c r="D8" s="949" t="s">
        <v>1809</v>
      </c>
      <c r="E8" s="949" t="s">
        <v>6</v>
      </c>
      <c r="F8" s="949" t="s">
        <v>7</v>
      </c>
      <c r="G8" s="949" t="s">
        <v>8</v>
      </c>
      <c r="H8" s="949" t="s">
        <v>606</v>
      </c>
      <c r="I8" s="949" t="s">
        <v>9</v>
      </c>
      <c r="J8" s="949" t="s">
        <v>0</v>
      </c>
      <c r="K8" s="949" t="s">
        <v>11</v>
      </c>
      <c r="L8" s="951" t="s">
        <v>12</v>
      </c>
      <c r="M8" s="951" t="s">
        <v>13</v>
      </c>
      <c r="N8" s="949" t="s">
        <v>14</v>
      </c>
      <c r="O8" s="949" t="s">
        <v>15</v>
      </c>
      <c r="P8" s="949" t="s">
        <v>16</v>
      </c>
      <c r="Q8" s="949" t="s">
        <v>17</v>
      </c>
      <c r="R8" s="952" t="s">
        <v>1122</v>
      </c>
      <c r="S8" s="953" t="s">
        <v>531</v>
      </c>
      <c r="T8" s="954" t="s">
        <v>530</v>
      </c>
      <c r="U8" s="953" t="s">
        <v>532</v>
      </c>
      <c r="V8" s="955" t="s">
        <v>533</v>
      </c>
      <c r="W8" s="954" t="s">
        <v>534</v>
      </c>
      <c r="X8" s="956" t="s">
        <v>1147</v>
      </c>
      <c r="Y8" s="957" t="s">
        <v>529</v>
      </c>
      <c r="Z8" s="958" t="s">
        <v>1124</v>
      </c>
      <c r="AA8" s="959" t="s">
        <v>506</v>
      </c>
      <c r="AB8" s="959" t="s">
        <v>507</v>
      </c>
      <c r="AC8" s="959" t="s">
        <v>508</v>
      </c>
      <c r="AD8" s="959" t="s">
        <v>509</v>
      </c>
      <c r="AE8" s="959" t="s">
        <v>513</v>
      </c>
      <c r="AF8" s="959" t="s">
        <v>511</v>
      </c>
      <c r="AG8" s="959" t="s">
        <v>512</v>
      </c>
      <c r="AH8" s="959" t="s">
        <v>621</v>
      </c>
      <c r="AI8" s="960" t="s">
        <v>514</v>
      </c>
      <c r="AJ8" s="959" t="s">
        <v>510</v>
      </c>
      <c r="AK8" s="961" t="s">
        <v>608</v>
      </c>
      <c r="AL8" s="961" t="s">
        <v>1684</v>
      </c>
      <c r="AM8" s="962" t="s">
        <v>968</v>
      </c>
      <c r="AN8" s="963" t="s">
        <v>515</v>
      </c>
      <c r="AO8" s="963" t="s">
        <v>516</v>
      </c>
      <c r="AP8" s="963" t="s">
        <v>517</v>
      </c>
      <c r="AQ8" s="963" t="s">
        <v>518</v>
      </c>
      <c r="AR8" s="963" t="s">
        <v>519</v>
      </c>
      <c r="AS8" s="964" t="s">
        <v>516</v>
      </c>
      <c r="AT8" s="964" t="s">
        <v>517</v>
      </c>
      <c r="AU8" s="964" t="s">
        <v>518</v>
      </c>
      <c r="AV8" s="964" t="s">
        <v>519</v>
      </c>
      <c r="AW8" s="965" t="s">
        <v>520</v>
      </c>
      <c r="AX8" s="965" t="s">
        <v>521</v>
      </c>
      <c r="AY8" s="965" t="s">
        <v>522</v>
      </c>
      <c r="AZ8" s="965" t="s">
        <v>523</v>
      </c>
      <c r="BA8" s="966" t="s">
        <v>524</v>
      </c>
      <c r="BB8" s="967" t="s">
        <v>915</v>
      </c>
      <c r="BC8" s="968"/>
      <c r="BD8" s="969" t="s">
        <v>1896</v>
      </c>
      <c r="BE8" s="969" t="s">
        <v>1897</v>
      </c>
      <c r="BF8" s="969" t="s">
        <v>1898</v>
      </c>
      <c r="BG8" s="969" t="s">
        <v>1899</v>
      </c>
      <c r="BH8" s="647" t="s">
        <v>959</v>
      </c>
      <c r="BI8" s="970" t="s">
        <v>1896</v>
      </c>
      <c r="BJ8" s="970" t="s">
        <v>1897</v>
      </c>
      <c r="BK8" s="970" t="s">
        <v>1898</v>
      </c>
      <c r="BL8" s="970" t="s">
        <v>1899</v>
      </c>
      <c r="BM8" s="647" t="s">
        <v>1901</v>
      </c>
      <c r="BN8" s="971" t="s">
        <v>617</v>
      </c>
      <c r="BO8" s="971">
        <v>4</v>
      </c>
      <c r="BP8" s="971">
        <v>1292307.6923076923</v>
      </c>
      <c r="BQ8" s="972">
        <v>4</v>
      </c>
      <c r="BR8" s="971">
        <v>161538.46153846153</v>
      </c>
    </row>
    <row r="9" spans="1:73" s="785" customFormat="1" ht="21" customHeight="1">
      <c r="A9" s="810" t="s">
        <v>1119</v>
      </c>
      <c r="B9" s="810" t="s">
        <v>1544</v>
      </c>
      <c r="C9" s="913">
        <v>5568545</v>
      </c>
      <c r="D9" s="986" t="s">
        <v>1545</v>
      </c>
      <c r="E9" s="1073" t="s">
        <v>34</v>
      </c>
      <c r="F9" s="810" t="s">
        <v>59</v>
      </c>
      <c r="G9" s="991" t="s">
        <v>59</v>
      </c>
      <c r="H9" s="991" t="s">
        <v>59</v>
      </c>
      <c r="I9" s="973" t="s">
        <v>1894</v>
      </c>
      <c r="J9" s="810" t="s">
        <v>2351</v>
      </c>
      <c r="K9" s="989">
        <v>43151</v>
      </c>
      <c r="L9" s="1074" t="s">
        <v>1546</v>
      </c>
      <c r="M9" s="942"/>
      <c r="N9" s="991" t="s">
        <v>914</v>
      </c>
      <c r="O9" s="976" t="s">
        <v>1714</v>
      </c>
      <c r="P9" s="810" t="s">
        <v>63</v>
      </c>
      <c r="Q9" s="941" t="s">
        <v>25</v>
      </c>
      <c r="R9" s="977">
        <v>25.9</v>
      </c>
      <c r="S9" s="810"/>
      <c r="T9" s="810"/>
      <c r="U9" s="810">
        <v>0</v>
      </c>
      <c r="V9" s="1075">
        <v>0</v>
      </c>
      <c r="W9" s="1075"/>
      <c r="X9" s="980">
        <v>0</v>
      </c>
      <c r="Y9" s="810">
        <v>0</v>
      </c>
      <c r="Z9" s="982">
        <v>15</v>
      </c>
      <c r="AA9" s="977">
        <v>12.95</v>
      </c>
      <c r="AB9" s="888">
        <v>0</v>
      </c>
      <c r="AC9" s="888">
        <v>0</v>
      </c>
      <c r="AD9" s="888">
        <v>0</v>
      </c>
      <c r="AE9" s="888">
        <v>0</v>
      </c>
      <c r="AF9" s="888">
        <v>0</v>
      </c>
      <c r="AG9" s="977"/>
      <c r="AH9" s="983">
        <v>12.95</v>
      </c>
      <c r="AI9" s="977" t="b">
        <v>0</v>
      </c>
      <c r="AJ9" s="888">
        <v>0</v>
      </c>
      <c r="AK9" s="888">
        <v>10.36</v>
      </c>
      <c r="AL9" s="888"/>
      <c r="AM9" s="888"/>
      <c r="AN9" s="983"/>
      <c r="AO9" s="983"/>
      <c r="AP9" s="983"/>
      <c r="AQ9" s="983"/>
      <c r="AR9" s="888"/>
      <c r="AS9" s="983"/>
      <c r="AT9" s="983"/>
      <c r="AU9" s="983"/>
      <c r="AV9" s="888"/>
      <c r="AW9" s="888">
        <v>23.31</v>
      </c>
      <c r="AX9" s="888">
        <v>0</v>
      </c>
      <c r="AY9" s="983"/>
      <c r="AZ9" s="888">
        <v>0</v>
      </c>
      <c r="BA9" s="984">
        <v>23.31</v>
      </c>
      <c r="BB9" s="985"/>
      <c r="BD9" s="888">
        <v>0</v>
      </c>
      <c r="BE9" s="888">
        <v>0</v>
      </c>
      <c r="BF9" s="888">
        <v>0</v>
      </c>
      <c r="BG9" s="888">
        <v>0</v>
      </c>
      <c r="BH9" s="889">
        <v>0</v>
      </c>
      <c r="BI9" s="888">
        <v>0</v>
      </c>
      <c r="BJ9" s="888">
        <v>0</v>
      </c>
      <c r="BK9" s="888">
        <v>0</v>
      </c>
      <c r="BL9" s="888">
        <v>0</v>
      </c>
      <c r="BM9" s="889">
        <v>0</v>
      </c>
    </row>
  </sheetData>
  <mergeCells count="9">
    <mergeCell ref="BD7:BG7"/>
    <mergeCell ref="BI7:BL7"/>
    <mergeCell ref="I4:O4"/>
    <mergeCell ref="I5:O5"/>
    <mergeCell ref="I6:O6"/>
    <mergeCell ref="AA7:AM7"/>
    <mergeCell ref="AN7:AR7"/>
    <mergeCell ref="AS7:AV7"/>
    <mergeCell ref="AW7:BA7"/>
  </mergeCells>
  <conditionalFormatting sqref="C1:C7">
    <cfRule type="duplicateValues" dxfId="1801" priority="57"/>
  </conditionalFormatting>
  <conditionalFormatting sqref="D1:D8">
    <cfRule type="duplicateValues" dxfId="1800" priority="56"/>
  </conditionalFormatting>
  <conditionalFormatting sqref="C1:C8">
    <cfRule type="duplicateValues" dxfId="1799" priority="55"/>
  </conditionalFormatting>
  <conditionalFormatting sqref="C8">
    <cfRule type="duplicateValues" dxfId="1798" priority="58"/>
  </conditionalFormatting>
  <conditionalFormatting sqref="L1:L8">
    <cfRule type="duplicateValues" dxfId="1797" priority="54"/>
  </conditionalFormatting>
  <conditionalFormatting sqref="C1:C8">
    <cfRule type="duplicateValues" dxfId="1796" priority="53"/>
  </conditionalFormatting>
  <conditionalFormatting sqref="C1:C8">
    <cfRule type="duplicateValues" dxfId="1795" priority="52"/>
  </conditionalFormatting>
  <conditionalFormatting sqref="C1:C8">
    <cfRule type="duplicateValues" dxfId="1794" priority="51"/>
  </conditionalFormatting>
  <conditionalFormatting sqref="C1:C8">
    <cfRule type="duplicateValues" dxfId="1793" priority="50"/>
  </conditionalFormatting>
  <conditionalFormatting sqref="C1:C8">
    <cfRule type="duplicateValues" dxfId="1792" priority="49"/>
  </conditionalFormatting>
  <conditionalFormatting sqref="C1:C8">
    <cfRule type="duplicateValues" dxfId="1791" priority="48"/>
  </conditionalFormatting>
  <conditionalFormatting sqref="C1:C8">
    <cfRule type="duplicateValues" dxfId="1790" priority="47"/>
  </conditionalFormatting>
  <conditionalFormatting sqref="C1:C8">
    <cfRule type="duplicateValues" dxfId="1789" priority="46"/>
  </conditionalFormatting>
  <conditionalFormatting sqref="C1:C8">
    <cfRule type="duplicateValues" dxfId="1788" priority="44"/>
    <cfRule type="duplicateValues" dxfId="1787" priority="45"/>
  </conditionalFormatting>
  <conditionalFormatting sqref="C9">
    <cfRule type="cellIs" dxfId="1786" priority="6" operator="equal">
      <formula>41877013.5</formula>
    </cfRule>
  </conditionalFormatting>
  <conditionalFormatting sqref="AI9">
    <cfRule type="cellIs" dxfId="1785" priority="5" operator="greaterThan">
      <formula>1</formula>
    </cfRule>
  </conditionalFormatting>
  <conditionalFormatting sqref="D9">
    <cfRule type="duplicateValues" dxfId="1784" priority="4"/>
  </conditionalFormatting>
  <conditionalFormatting sqref="L9">
    <cfRule type="duplicateValues" dxfId="1783" priority="3"/>
  </conditionalFormatting>
  <conditionalFormatting sqref="C9">
    <cfRule type="duplicateValues" dxfId="1782" priority="7"/>
  </conditionalFormatting>
  <conditionalFormatting sqref="C9">
    <cfRule type="duplicateValues" dxfId="1781" priority="8"/>
  </conditionalFormatting>
  <conditionalFormatting sqref="C9">
    <cfRule type="duplicateValues" dxfId="1780" priority="9"/>
  </conditionalFormatting>
  <conditionalFormatting sqref="C9">
    <cfRule type="duplicateValues" dxfId="1779" priority="10"/>
  </conditionalFormatting>
  <conditionalFormatting sqref="C9">
    <cfRule type="duplicateValues" dxfId="1778" priority="11"/>
  </conditionalFormatting>
  <conditionalFormatting sqref="C9">
    <cfRule type="duplicateValues" dxfId="1777" priority="12"/>
  </conditionalFormatting>
  <conditionalFormatting sqref="C9">
    <cfRule type="duplicateValues" dxfId="1776" priority="13"/>
  </conditionalFormatting>
  <conditionalFormatting sqref="C9">
    <cfRule type="duplicateValues" dxfId="1775" priority="14"/>
  </conditionalFormatting>
  <conditionalFormatting sqref="C9">
    <cfRule type="duplicateValues" dxfId="1774" priority="15"/>
  </conditionalFormatting>
  <conditionalFormatting sqref="C9">
    <cfRule type="duplicateValues" dxfId="1773" priority="16"/>
  </conditionalFormatting>
  <conditionalFormatting sqref="C9">
    <cfRule type="duplicateValues" dxfId="1772" priority="17"/>
  </conditionalFormatting>
  <conditionalFormatting sqref="C9">
    <cfRule type="duplicateValues" dxfId="1771" priority="18"/>
    <cfRule type="duplicateValues" dxfId="1770" priority="19"/>
  </conditionalFormatting>
  <conditionalFormatting sqref="C9">
    <cfRule type="duplicateValues" dxfId="1769" priority="20"/>
  </conditionalFormatting>
  <conditionalFormatting sqref="C9">
    <cfRule type="duplicateValues" dxfId="1768" priority="2"/>
  </conditionalFormatting>
  <conditionalFormatting sqref="C9">
    <cfRule type="duplicateValues" dxfId="1767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51"/>
  <sheetViews>
    <sheetView topLeftCell="AS1" workbookViewId="0">
      <selection activeCell="AS9" sqref="A9:XFD122"/>
    </sheetView>
  </sheetViews>
  <sheetFormatPr baseColWidth="10" defaultRowHeight="15"/>
  <cols>
    <col min="15" max="50" width="11.42578125" customWidth="1"/>
    <col min="51" max="51" width="19.140625" bestFit="1" customWidth="1"/>
    <col min="53" max="53" width="19.140625" bestFit="1" customWidth="1"/>
    <col min="56" max="56" width="15.5703125" bestFit="1" customWidth="1"/>
  </cols>
  <sheetData>
    <row r="1" spans="1:73" s="318" customFormat="1" ht="18" customHeight="1">
      <c r="A1" s="346"/>
      <c r="B1" s="384"/>
      <c r="C1" s="423"/>
      <c r="D1" s="384"/>
      <c r="E1" s="384"/>
      <c r="F1" s="384"/>
      <c r="G1" s="384"/>
      <c r="H1" s="384"/>
      <c r="I1" s="350"/>
      <c r="J1" s="384"/>
      <c r="K1" s="384"/>
      <c r="L1" s="424"/>
      <c r="M1" s="424"/>
      <c r="N1" s="384"/>
      <c r="O1" s="384"/>
      <c r="P1" s="384"/>
      <c r="Q1" s="384"/>
      <c r="R1" s="425"/>
      <c r="S1" s="423"/>
      <c r="T1" s="384"/>
      <c r="U1" s="423"/>
      <c r="V1" s="426"/>
      <c r="W1" s="384"/>
      <c r="X1" s="423"/>
      <c r="Y1" s="384"/>
      <c r="Z1" s="574"/>
      <c r="AA1" s="347"/>
      <c r="AB1" s="347"/>
      <c r="AC1" s="347"/>
      <c r="AD1" s="347"/>
      <c r="AE1" s="348"/>
      <c r="AF1" s="348"/>
      <c r="AG1" s="347"/>
      <c r="AH1" s="347"/>
      <c r="AI1" s="347"/>
      <c r="AJ1" s="347"/>
      <c r="AK1" s="347"/>
      <c r="AL1" s="347"/>
      <c r="AM1" s="639"/>
      <c r="AN1" s="347"/>
      <c r="AO1" s="347"/>
      <c r="AP1" s="347"/>
      <c r="AQ1" s="347"/>
      <c r="AR1" s="347"/>
      <c r="AS1" s="347"/>
      <c r="AT1" s="347"/>
      <c r="AU1" s="347"/>
      <c r="AV1" s="347"/>
      <c r="AW1" s="347"/>
      <c r="AX1" s="347"/>
      <c r="AY1" s="347"/>
      <c r="AZ1" s="347"/>
      <c r="BA1" s="419"/>
      <c r="BN1" s="349">
        <f ca="1">+TODAY()</f>
        <v>44615</v>
      </c>
      <c r="BO1" s="318" t="s">
        <v>629</v>
      </c>
      <c r="BP1" s="318" t="s">
        <v>629</v>
      </c>
      <c r="BQ1" s="318" t="s">
        <v>630</v>
      </c>
      <c r="BR1" s="318" t="s">
        <v>631</v>
      </c>
      <c r="BS1" s="318" t="s">
        <v>632</v>
      </c>
      <c r="BT1" s="318" t="s">
        <v>633</v>
      </c>
      <c r="BU1" s="318" t="s">
        <v>633</v>
      </c>
    </row>
    <row r="2" spans="1:73" s="318" customFormat="1" ht="29.25" customHeight="1">
      <c r="A2" s="350"/>
      <c r="B2" s="384"/>
      <c r="C2" s="423"/>
      <c r="D2" s="384"/>
      <c r="E2" s="384"/>
      <c r="F2" s="384"/>
      <c r="G2" s="384"/>
      <c r="H2" s="384"/>
      <c r="I2" s="350"/>
      <c r="J2" s="384"/>
      <c r="K2" s="427"/>
      <c r="L2" s="424"/>
      <c r="M2" s="428" t="s">
        <v>1810</v>
      </c>
      <c r="N2" s="429"/>
      <c r="O2" s="384"/>
      <c r="P2" s="384"/>
      <c r="Q2" s="384" t="s">
        <v>1811</v>
      </c>
      <c r="R2" s="425"/>
      <c r="S2" s="423"/>
      <c r="T2" s="384"/>
      <c r="U2" s="423"/>
      <c r="V2" s="426"/>
      <c r="W2" s="384"/>
      <c r="X2" s="423"/>
      <c r="Y2" s="384"/>
      <c r="Z2" s="574"/>
      <c r="AA2" s="347"/>
      <c r="AB2" s="347"/>
      <c r="AC2" s="347"/>
      <c r="AD2" s="347"/>
      <c r="AE2" s="348"/>
      <c r="AF2" s="348"/>
      <c r="AG2" s="347"/>
      <c r="AH2" s="347"/>
      <c r="AI2" s="347"/>
      <c r="AJ2" s="347"/>
      <c r="AK2" s="347"/>
      <c r="AL2" s="347"/>
      <c r="AM2" s="639"/>
      <c r="AN2" s="347"/>
      <c r="AO2" s="347"/>
      <c r="AP2" s="347"/>
      <c r="AQ2" s="347"/>
      <c r="AR2" s="347"/>
      <c r="AS2" s="347"/>
      <c r="AT2" s="347"/>
      <c r="AU2" s="347"/>
      <c r="AV2" s="347"/>
      <c r="AW2" s="347"/>
      <c r="AX2" s="347"/>
      <c r="AY2" s="347"/>
      <c r="AZ2" s="347"/>
      <c r="BA2" s="419"/>
      <c r="BB2" s="352" t="s">
        <v>625</v>
      </c>
      <c r="BC2" s="352" t="s">
        <v>627</v>
      </c>
      <c r="BD2" s="352" t="s">
        <v>626</v>
      </c>
      <c r="BN2" s="319">
        <v>44324</v>
      </c>
      <c r="BO2" s="351">
        <v>0.04</v>
      </c>
      <c r="BP2" s="351">
        <v>0.09</v>
      </c>
      <c r="BQ2" s="351">
        <v>0.01</v>
      </c>
      <c r="BR2" s="351">
        <v>0.02</v>
      </c>
      <c r="BS2" s="351">
        <v>0.03</v>
      </c>
      <c r="BT2" s="351">
        <v>0.02</v>
      </c>
      <c r="BU2" s="318">
        <v>5.0000000000000001E-3</v>
      </c>
    </row>
    <row r="3" spans="1:73" s="318" customFormat="1" ht="22.5" customHeight="1">
      <c r="A3" s="353" t="s">
        <v>634</v>
      </c>
      <c r="B3" s="384"/>
      <c r="C3" s="423"/>
      <c r="D3" s="384"/>
      <c r="E3" s="384"/>
      <c r="F3" s="384"/>
      <c r="G3" s="384"/>
      <c r="H3" s="384"/>
      <c r="I3" s="350"/>
      <c r="J3" s="384"/>
      <c r="K3" s="384"/>
      <c r="L3" s="424"/>
      <c r="M3" s="424"/>
      <c r="N3" s="384"/>
      <c r="O3" s="384"/>
      <c r="P3" s="384"/>
      <c r="Q3" s="384"/>
      <c r="R3" s="425"/>
      <c r="S3" s="423"/>
      <c r="T3" s="384"/>
      <c r="U3" s="423"/>
      <c r="V3" s="426"/>
      <c r="W3" s="384"/>
      <c r="X3" s="423"/>
      <c r="Y3" s="384"/>
      <c r="Z3" s="574"/>
      <c r="AA3" s="347">
        <f>AA5+AM5+AL5</f>
        <v>527.06000000000063</v>
      </c>
      <c r="AB3" s="347"/>
      <c r="AC3" s="347"/>
      <c r="AD3" s="347"/>
      <c r="AE3" s="348"/>
      <c r="AF3" s="348"/>
      <c r="AG3" s="347"/>
      <c r="AH3" s="347"/>
      <c r="AI3" s="347"/>
      <c r="AJ3" s="347"/>
      <c r="AK3" s="347"/>
      <c r="AL3" s="347"/>
      <c r="AM3" s="639"/>
      <c r="AN3" s="347"/>
      <c r="AO3" s="649">
        <f>AO5+BD6</f>
        <v>20.820000000000011</v>
      </c>
      <c r="AP3" s="649">
        <f>AP5+BE6</f>
        <v>7.6800000000000033</v>
      </c>
      <c r="AQ3" s="649">
        <f>AQ5+BF6</f>
        <v>2.580000000000001</v>
      </c>
      <c r="AR3" s="649">
        <f>AR5+BG6</f>
        <v>16.83000000000003</v>
      </c>
      <c r="AS3" s="649">
        <f>AS5+BI6</f>
        <v>46.849999999999966</v>
      </c>
      <c r="AT3" s="649">
        <f>AT5+BJ6</f>
        <v>15.52</v>
      </c>
      <c r="AU3" s="649">
        <f>AU5+BK6</f>
        <v>10.320000000000004</v>
      </c>
      <c r="AV3" s="649">
        <f>AV5+BL6</f>
        <v>16.83000000000003</v>
      </c>
      <c r="AW3" s="347"/>
      <c r="AX3" s="347"/>
      <c r="AY3" s="347"/>
      <c r="AZ3" s="347"/>
      <c r="BA3" s="419"/>
      <c r="BB3" s="354" t="s">
        <v>622</v>
      </c>
      <c r="BC3" s="323">
        <f>+COUNTA(M9:M3187)</f>
        <v>7</v>
      </c>
      <c r="BD3" s="355">
        <f>+SUM($BA$9:$BA$202)-BD4</f>
        <v>116.75</v>
      </c>
      <c r="BN3" s="356" t="s">
        <v>609</v>
      </c>
      <c r="BO3" s="357" t="s">
        <v>610</v>
      </c>
      <c r="BP3" s="357" t="s">
        <v>611</v>
      </c>
      <c r="BQ3" s="358" t="s">
        <v>612</v>
      </c>
      <c r="BR3" s="358" t="s">
        <v>613</v>
      </c>
    </row>
    <row r="4" spans="1:73" s="318" customFormat="1" ht="19.5" customHeight="1">
      <c r="A4" s="637"/>
      <c r="B4" s="637"/>
      <c r="C4" s="430"/>
      <c r="D4" s="637"/>
      <c r="E4" s="637"/>
      <c r="F4" s="637"/>
      <c r="G4" s="637"/>
      <c r="H4" s="637"/>
      <c r="I4" s="1605" t="s">
        <v>0</v>
      </c>
      <c r="J4" s="1605"/>
      <c r="K4" s="1605"/>
      <c r="L4" s="1605"/>
      <c r="M4" s="1605"/>
      <c r="N4" s="1605"/>
      <c r="O4" s="1605"/>
      <c r="P4" s="637"/>
      <c r="Q4" s="637"/>
      <c r="R4" s="425"/>
      <c r="S4" s="430"/>
      <c r="T4" s="637"/>
      <c r="U4" s="430"/>
      <c r="V4" s="431"/>
      <c r="W4" s="637"/>
      <c r="X4" s="430"/>
      <c r="Y4" s="384"/>
      <c r="Z4" s="574"/>
      <c r="AA4" s="369">
        <f t="shared" ref="AA4:AU4" si="0">SUBTOTAL(3,AA9:AA170)</f>
        <v>114</v>
      </c>
      <c r="AB4" s="369">
        <f t="shared" si="0"/>
        <v>114</v>
      </c>
      <c r="AC4" s="369">
        <f t="shared" si="0"/>
        <v>114</v>
      </c>
      <c r="AD4" s="369">
        <f t="shared" si="0"/>
        <v>114</v>
      </c>
      <c r="AE4" s="369">
        <f t="shared" si="0"/>
        <v>114</v>
      </c>
      <c r="AF4" s="369">
        <f t="shared" si="0"/>
        <v>114</v>
      </c>
      <c r="AG4" s="369">
        <f t="shared" si="0"/>
        <v>0</v>
      </c>
      <c r="AH4" s="369">
        <f t="shared" si="0"/>
        <v>114</v>
      </c>
      <c r="AI4" s="369">
        <f t="shared" si="0"/>
        <v>114</v>
      </c>
      <c r="AJ4" s="369">
        <f t="shared" si="0"/>
        <v>114</v>
      </c>
      <c r="AK4" s="369">
        <f t="shared" si="0"/>
        <v>114</v>
      </c>
      <c r="AL4" s="369">
        <f t="shared" si="0"/>
        <v>1</v>
      </c>
      <c r="AM4" s="640">
        <f t="shared" si="0"/>
        <v>0</v>
      </c>
      <c r="AN4" s="369">
        <f t="shared" si="0"/>
        <v>0</v>
      </c>
      <c r="AO4" s="369">
        <f t="shared" si="0"/>
        <v>114</v>
      </c>
      <c r="AP4" s="369">
        <f t="shared" si="0"/>
        <v>114</v>
      </c>
      <c r="AQ4" s="369">
        <f t="shared" si="0"/>
        <v>114</v>
      </c>
      <c r="AR4" s="369">
        <f t="shared" si="0"/>
        <v>114</v>
      </c>
      <c r="AS4" s="369">
        <f t="shared" si="0"/>
        <v>114</v>
      </c>
      <c r="AT4" s="369">
        <f t="shared" si="0"/>
        <v>114</v>
      </c>
      <c r="AU4" s="369">
        <f t="shared" si="0"/>
        <v>114</v>
      </c>
      <c r="AV4" s="369">
        <f>SUBTOTAL(3,AV9:AV171)</f>
        <v>114</v>
      </c>
      <c r="AW4" s="369">
        <f>SUBTOTAL(3,AW9:AW170)</f>
        <v>114</v>
      </c>
      <c r="AX4" s="369">
        <f>SUBTOTAL(3,AX9:AX170)</f>
        <v>114</v>
      </c>
      <c r="AY4" s="369">
        <f>SUBTOTAL(3,AY9:AY170)</f>
        <v>0</v>
      </c>
      <c r="AZ4" s="369">
        <f>SUBTOTAL(3,AZ9:AZ170)</f>
        <v>114</v>
      </c>
      <c r="BA4" s="369">
        <f>SUBTOTAL(3,BA9:BA170)</f>
        <v>114</v>
      </c>
      <c r="BB4" s="354" t="s">
        <v>623</v>
      </c>
      <c r="BC4" s="577">
        <f>+COUNTIFS($N$9:$N$4074,$N$9)</f>
        <v>107</v>
      </c>
      <c r="BD4" s="578">
        <f>+SUMIFS($BA$9:$BA$202,$N$9:$N$202,$N$9)</f>
        <v>2079.7799999999984</v>
      </c>
      <c r="BE4" s="484"/>
      <c r="BF4" s="484"/>
      <c r="BG4" s="484"/>
      <c r="BH4" s="484"/>
      <c r="BI4" s="484"/>
      <c r="BJ4" s="484"/>
      <c r="BK4" s="484"/>
      <c r="BL4" s="484"/>
      <c r="BM4" s="484"/>
      <c r="BN4" s="361">
        <v>7000000</v>
      </c>
      <c r="BO4" s="361">
        <v>5</v>
      </c>
      <c r="BP4" s="361">
        <f>BN4*BO4</f>
        <v>35000000</v>
      </c>
      <c r="BQ4" s="362">
        <v>5</v>
      </c>
      <c r="BR4" s="361">
        <f>BQ4*BN4</f>
        <v>35000000</v>
      </c>
    </row>
    <row r="5" spans="1:73" s="318" customFormat="1" ht="27.75" customHeight="1">
      <c r="A5" s="637"/>
      <c r="B5" s="637"/>
      <c r="C5" s="430"/>
      <c r="D5" s="637"/>
      <c r="E5" s="637"/>
      <c r="F5" s="637"/>
      <c r="G5" s="637"/>
      <c r="H5" s="637"/>
      <c r="I5" s="1605" t="s">
        <v>2302</v>
      </c>
      <c r="J5" s="1605"/>
      <c r="K5" s="1605"/>
      <c r="L5" s="1605"/>
      <c r="M5" s="1605"/>
      <c r="N5" s="1605"/>
      <c r="O5" s="1605"/>
      <c r="P5" s="637"/>
      <c r="Q5" s="637"/>
      <c r="R5" s="425"/>
      <c r="S5" s="430"/>
      <c r="T5" s="637"/>
      <c r="U5" s="430"/>
      <c r="V5" s="431"/>
      <c r="W5" s="637"/>
      <c r="X5" s="430"/>
      <c r="Y5" s="384"/>
      <c r="Z5" s="574"/>
      <c r="AA5" s="363">
        <f t="shared" ref="AA5:AU5" si="1">+SUBTOTAL(9,AA9:AA248)</f>
        <v>487.06000000000068</v>
      </c>
      <c r="AB5" s="363">
        <f t="shared" si="1"/>
        <v>5.08</v>
      </c>
      <c r="AC5" s="363">
        <f t="shared" si="1"/>
        <v>15.61</v>
      </c>
      <c r="AD5" s="363">
        <f t="shared" si="1"/>
        <v>0</v>
      </c>
      <c r="AE5" s="363">
        <f t="shared" si="1"/>
        <v>50</v>
      </c>
      <c r="AF5" s="363">
        <f t="shared" si="1"/>
        <v>89.25</v>
      </c>
      <c r="AG5" s="363">
        <f t="shared" si="1"/>
        <v>0</v>
      </c>
      <c r="AH5" s="363">
        <f t="shared" si="1"/>
        <v>557.75000000000045</v>
      </c>
      <c r="AI5" s="363">
        <f t="shared" si="1"/>
        <v>229.60000000000002</v>
      </c>
      <c r="AJ5" s="363">
        <f t="shared" si="1"/>
        <v>0</v>
      </c>
      <c r="AK5" s="363">
        <f t="shared" si="1"/>
        <v>1311</v>
      </c>
      <c r="AL5" s="363">
        <f t="shared" si="1"/>
        <v>40</v>
      </c>
      <c r="AM5" s="641">
        <f t="shared" si="1"/>
        <v>0</v>
      </c>
      <c r="AN5" s="363">
        <f t="shared" si="1"/>
        <v>0</v>
      </c>
      <c r="AO5" s="363">
        <f t="shared" si="1"/>
        <v>20.820000000000011</v>
      </c>
      <c r="AP5" s="363">
        <f t="shared" si="1"/>
        <v>7.6800000000000033</v>
      </c>
      <c r="AQ5" s="363">
        <f t="shared" si="1"/>
        <v>2.580000000000001</v>
      </c>
      <c r="AR5" s="363">
        <f t="shared" si="1"/>
        <v>16.83000000000003</v>
      </c>
      <c r="AS5" s="363">
        <f t="shared" si="1"/>
        <v>46.849999999999966</v>
      </c>
      <c r="AT5" s="363">
        <f t="shared" si="1"/>
        <v>15.52</v>
      </c>
      <c r="AU5" s="363">
        <f t="shared" si="1"/>
        <v>10.320000000000004</v>
      </c>
      <c r="AV5" s="363">
        <f>+SUBTOTAL(9,AV9:AV249)</f>
        <v>16.83000000000003</v>
      </c>
      <c r="AW5" s="363">
        <f>+SUBTOTAL(9,AW9:AW248)</f>
        <v>2227.6099999999983</v>
      </c>
      <c r="AX5" s="363">
        <f>+SUBTOTAL(9,AX9:AX248)</f>
        <v>31.079999999999959</v>
      </c>
      <c r="AY5" s="363">
        <f>+SUBTOTAL(9,AY9:AY248)</f>
        <v>0</v>
      </c>
      <c r="AZ5" s="363">
        <f>+SUBTOTAL(9,AZ9:AZ248)</f>
        <v>106.35000000000005</v>
      </c>
      <c r="BA5" s="437">
        <f>+SUBTOTAL(9,BA9:BA248)</f>
        <v>2196.5299999999984</v>
      </c>
      <c r="BB5" s="364" t="s">
        <v>624</v>
      </c>
      <c r="BC5" s="365">
        <f>SUBTOTAL(9,BC3:BC4)</f>
        <v>114</v>
      </c>
      <c r="BD5" s="366">
        <f>SUM(BD3:BD4)</f>
        <v>2196.5299999999984</v>
      </c>
      <c r="BE5" s="484"/>
      <c r="BF5" s="484"/>
      <c r="BG5" s="367"/>
      <c r="BH5" s="484"/>
      <c r="BI5" s="484"/>
      <c r="BJ5" s="484"/>
      <c r="BK5" s="484"/>
      <c r="BL5" s="484"/>
      <c r="BM5" s="484"/>
      <c r="BN5" s="361" t="s">
        <v>614</v>
      </c>
      <c r="BO5" s="361">
        <v>12</v>
      </c>
      <c r="BP5" s="361">
        <f>BO5*BP4</f>
        <v>420000000</v>
      </c>
      <c r="BQ5" s="362">
        <v>12</v>
      </c>
      <c r="BR5" s="361">
        <f>BR4*BQ5</f>
        <v>420000000</v>
      </c>
    </row>
    <row r="6" spans="1:73" s="318" customFormat="1" ht="25.5">
      <c r="A6" s="637"/>
      <c r="B6" s="637"/>
      <c r="C6" s="430"/>
      <c r="D6" s="637"/>
      <c r="E6" s="637"/>
      <c r="F6" s="637"/>
      <c r="G6" s="637"/>
      <c r="H6" s="637"/>
      <c r="I6" s="1605" t="s">
        <v>2</v>
      </c>
      <c r="J6" s="1605"/>
      <c r="K6" s="1605"/>
      <c r="L6" s="1605"/>
      <c r="M6" s="1605"/>
      <c r="N6" s="1605"/>
      <c r="O6" s="1605"/>
      <c r="P6" s="637"/>
      <c r="Q6" s="637"/>
      <c r="R6" s="425"/>
      <c r="S6" s="430"/>
      <c r="T6" s="637"/>
      <c r="U6" s="430"/>
      <c r="V6" s="431"/>
      <c r="W6" s="637"/>
      <c r="X6" s="430"/>
      <c r="Y6" s="384"/>
      <c r="Z6" s="574"/>
      <c r="AA6" s="359"/>
      <c r="AB6" s="368" t="e">
        <f>SUBTOTAL(3,#REF!)</f>
        <v>#REF!</v>
      </c>
      <c r="AC6" s="359"/>
      <c r="AD6" s="347"/>
      <c r="AE6" s="360"/>
      <c r="AF6" s="360"/>
      <c r="AG6" s="359"/>
      <c r="AH6" s="359"/>
      <c r="AI6" s="359"/>
      <c r="AJ6" s="359"/>
      <c r="AK6" s="359"/>
      <c r="AL6" s="359"/>
      <c r="AM6" s="642"/>
      <c r="AN6" s="359"/>
      <c r="AO6" s="359"/>
      <c r="AP6" s="359"/>
      <c r="AQ6" s="359"/>
      <c r="AR6" s="359"/>
      <c r="AS6" s="359"/>
      <c r="AT6" s="359"/>
      <c r="AU6" s="359"/>
      <c r="AV6" s="359"/>
      <c r="AW6" s="359"/>
      <c r="AX6" s="359"/>
      <c r="AY6" s="359"/>
      <c r="AZ6" s="359"/>
      <c r="BA6" s="420"/>
      <c r="BB6" s="484"/>
      <c r="BC6" s="484"/>
      <c r="BD6" s="363">
        <f>+SUBTOTAL(9,BD9:BD250)</f>
        <v>0</v>
      </c>
      <c r="BE6" s="363">
        <f>+SUBTOTAL(9,BE9:BE250)</f>
        <v>0</v>
      </c>
      <c r="BF6" s="363">
        <f>+SUBTOTAL(9,BF9:BF250)</f>
        <v>0</v>
      </c>
      <c r="BG6" s="363">
        <f>+SUBTOTAL(9,BG9:BG250)</f>
        <v>0</v>
      </c>
      <c r="BH6" s="369">
        <f>SUBTOTAL(3,BH9:BH172)</f>
        <v>114</v>
      </c>
      <c r="BI6" s="363">
        <f>+SUBTOTAL(9,BI9:BI250)</f>
        <v>0</v>
      </c>
      <c r="BJ6" s="363">
        <f>+SUBTOTAL(9,BJ9:BJ250)</f>
        <v>0</v>
      </c>
      <c r="BK6" s="363">
        <f>+SUBTOTAL(9,BK9:BK250)</f>
        <v>0</v>
      </c>
      <c r="BL6" s="363">
        <f>+SUBTOTAL(9,BL9:BL250)</f>
        <v>0</v>
      </c>
      <c r="BM6" s="369">
        <f>SUBTOTAL(3,BM9:BM172)</f>
        <v>114</v>
      </c>
      <c r="BN6" s="361" t="s">
        <v>615</v>
      </c>
      <c r="BO6" s="361">
        <v>52</v>
      </c>
      <c r="BP6" s="361">
        <f>BP5/BO6</f>
        <v>8076923.076923077</v>
      </c>
      <c r="BQ6" s="362">
        <v>52</v>
      </c>
      <c r="BR6" s="361">
        <f>BR5/BQ6</f>
        <v>8076923.076923077</v>
      </c>
    </row>
    <row r="7" spans="1:73" s="318" customFormat="1" ht="51" customHeight="1" thickBot="1">
      <c r="A7" s="369">
        <f>SUBTOTAL(3,A9:A173)</f>
        <v>114</v>
      </c>
      <c r="B7" s="370"/>
      <c r="C7" s="423"/>
      <c r="D7" s="384"/>
      <c r="E7" s="384"/>
      <c r="F7" s="384"/>
      <c r="G7" s="384"/>
      <c r="H7" s="384"/>
      <c r="I7" s="350"/>
      <c r="J7" s="384"/>
      <c r="K7" s="384"/>
      <c r="L7" s="424"/>
      <c r="M7" s="424"/>
      <c r="N7" s="384"/>
      <c r="O7" s="384"/>
      <c r="P7" s="384"/>
      <c r="Q7" s="384"/>
      <c r="R7" s="425"/>
      <c r="S7" s="423"/>
      <c r="T7" s="384"/>
      <c r="U7" s="423"/>
      <c r="V7" s="426"/>
      <c r="W7" s="384"/>
      <c r="X7" s="423"/>
      <c r="Y7" s="384"/>
      <c r="Z7" s="574"/>
      <c r="AA7" s="1606" t="s">
        <v>502</v>
      </c>
      <c r="AB7" s="1607"/>
      <c r="AC7" s="1607"/>
      <c r="AD7" s="1607"/>
      <c r="AE7" s="1607"/>
      <c r="AF7" s="1607"/>
      <c r="AG7" s="1607"/>
      <c r="AH7" s="1607"/>
      <c r="AI7" s="1607"/>
      <c r="AJ7" s="1607"/>
      <c r="AK7" s="1607"/>
      <c r="AL7" s="1607"/>
      <c r="AM7" s="1608"/>
      <c r="AN7" s="1599" t="s">
        <v>503</v>
      </c>
      <c r="AO7" s="1600"/>
      <c r="AP7" s="1600"/>
      <c r="AQ7" s="1600"/>
      <c r="AR7" s="1601"/>
      <c r="AS7" s="1599" t="s">
        <v>504</v>
      </c>
      <c r="AT7" s="1600"/>
      <c r="AU7" s="1600"/>
      <c r="AV7" s="1601"/>
      <c r="AW7" s="1602" t="s">
        <v>505</v>
      </c>
      <c r="AX7" s="1603"/>
      <c r="AY7" s="1603"/>
      <c r="AZ7" s="1603"/>
      <c r="BA7" s="1604"/>
      <c r="BD7" s="1596" t="s">
        <v>1900</v>
      </c>
      <c r="BE7" s="1596"/>
      <c r="BF7" s="1596"/>
      <c r="BG7" s="1596"/>
      <c r="BH7" s="363">
        <f>+SUBTOTAL(9,BH9:BH251)</f>
        <v>0</v>
      </c>
      <c r="BI7" s="1597" t="s">
        <v>1902</v>
      </c>
      <c r="BJ7" s="1598"/>
      <c r="BK7" s="1598"/>
      <c r="BL7" s="1598"/>
      <c r="BM7" s="363">
        <f>+SUBTOTAL(9,BM9:BM251)</f>
        <v>0</v>
      </c>
      <c r="BN7" s="361" t="s">
        <v>620</v>
      </c>
      <c r="BO7" s="371">
        <v>0.04</v>
      </c>
      <c r="BP7" s="361">
        <f>BP6*BO7</f>
        <v>323076.92307692306</v>
      </c>
      <c r="BQ7" s="372">
        <v>5.0000000000000001E-3</v>
      </c>
      <c r="BR7" s="361">
        <f>BR6*BQ7</f>
        <v>40384.615384615383</v>
      </c>
    </row>
    <row r="8" spans="1:73" s="384" customFormat="1" ht="49.5" customHeight="1" thickTop="1">
      <c r="A8" s="949" t="s">
        <v>3</v>
      </c>
      <c r="B8" s="949" t="s">
        <v>10</v>
      </c>
      <c r="C8" s="950" t="s">
        <v>4</v>
      </c>
      <c r="D8" s="949" t="s">
        <v>1809</v>
      </c>
      <c r="E8" s="949" t="s">
        <v>6</v>
      </c>
      <c r="F8" s="949" t="s">
        <v>7</v>
      </c>
      <c r="G8" s="949" t="s">
        <v>8</v>
      </c>
      <c r="H8" s="949" t="s">
        <v>606</v>
      </c>
      <c r="I8" s="949" t="s">
        <v>9</v>
      </c>
      <c r="J8" s="949" t="s">
        <v>0</v>
      </c>
      <c r="K8" s="949" t="s">
        <v>11</v>
      </c>
      <c r="L8" s="951" t="s">
        <v>12</v>
      </c>
      <c r="M8" s="951" t="s">
        <v>13</v>
      </c>
      <c r="N8" s="949" t="s">
        <v>14</v>
      </c>
      <c r="O8" s="949" t="s">
        <v>15</v>
      </c>
      <c r="P8" s="949" t="s">
        <v>16</v>
      </c>
      <c r="Q8" s="949" t="s">
        <v>17</v>
      </c>
      <c r="R8" s="952" t="s">
        <v>1122</v>
      </c>
      <c r="S8" s="953" t="s">
        <v>531</v>
      </c>
      <c r="T8" s="954" t="s">
        <v>530</v>
      </c>
      <c r="U8" s="953" t="s">
        <v>532</v>
      </c>
      <c r="V8" s="955" t="s">
        <v>533</v>
      </c>
      <c r="W8" s="954" t="s">
        <v>534</v>
      </c>
      <c r="X8" s="956" t="s">
        <v>1147</v>
      </c>
      <c r="Y8" s="957" t="s">
        <v>529</v>
      </c>
      <c r="Z8" s="958" t="s">
        <v>1124</v>
      </c>
      <c r="AA8" s="959" t="s">
        <v>506</v>
      </c>
      <c r="AB8" s="959" t="s">
        <v>507</v>
      </c>
      <c r="AC8" s="959" t="s">
        <v>508</v>
      </c>
      <c r="AD8" s="959" t="s">
        <v>509</v>
      </c>
      <c r="AE8" s="959" t="s">
        <v>513</v>
      </c>
      <c r="AF8" s="959" t="s">
        <v>511</v>
      </c>
      <c r="AG8" s="959" t="s">
        <v>512</v>
      </c>
      <c r="AH8" s="959" t="s">
        <v>621</v>
      </c>
      <c r="AI8" s="960" t="s">
        <v>514</v>
      </c>
      <c r="AJ8" s="959" t="s">
        <v>510</v>
      </c>
      <c r="AK8" s="961" t="s">
        <v>608</v>
      </c>
      <c r="AL8" s="961" t="s">
        <v>1684</v>
      </c>
      <c r="AM8" s="962" t="s">
        <v>968</v>
      </c>
      <c r="AN8" s="963" t="s">
        <v>515</v>
      </c>
      <c r="AO8" s="963" t="s">
        <v>516</v>
      </c>
      <c r="AP8" s="963" t="s">
        <v>517</v>
      </c>
      <c r="AQ8" s="963" t="s">
        <v>518</v>
      </c>
      <c r="AR8" s="963" t="s">
        <v>519</v>
      </c>
      <c r="AS8" s="964" t="s">
        <v>516</v>
      </c>
      <c r="AT8" s="964" t="s">
        <v>517</v>
      </c>
      <c r="AU8" s="964" t="s">
        <v>518</v>
      </c>
      <c r="AV8" s="964" t="s">
        <v>519</v>
      </c>
      <c r="AW8" s="965" t="s">
        <v>520</v>
      </c>
      <c r="AX8" s="965" t="s">
        <v>521</v>
      </c>
      <c r="AY8" s="965" t="s">
        <v>522</v>
      </c>
      <c r="AZ8" s="965" t="s">
        <v>523</v>
      </c>
      <c r="BA8" s="966" t="s">
        <v>524</v>
      </c>
      <c r="BB8" s="967" t="s">
        <v>915</v>
      </c>
      <c r="BC8" s="968"/>
      <c r="BD8" s="969" t="s">
        <v>1896</v>
      </c>
      <c r="BE8" s="969" t="s">
        <v>1897</v>
      </c>
      <c r="BF8" s="969" t="s">
        <v>1898</v>
      </c>
      <c r="BG8" s="969" t="s">
        <v>1899</v>
      </c>
      <c r="BH8" s="647" t="s">
        <v>959</v>
      </c>
      <c r="BI8" s="970" t="s">
        <v>1896</v>
      </c>
      <c r="BJ8" s="970" t="s">
        <v>1897</v>
      </c>
      <c r="BK8" s="970" t="s">
        <v>1898</v>
      </c>
      <c r="BL8" s="970" t="s">
        <v>1899</v>
      </c>
      <c r="BM8" s="647" t="s">
        <v>1901</v>
      </c>
      <c r="BN8" s="971" t="s">
        <v>617</v>
      </c>
      <c r="BO8" s="971">
        <v>4</v>
      </c>
      <c r="BP8" s="971">
        <f>BP7*BO8</f>
        <v>1292307.6923076923</v>
      </c>
      <c r="BQ8" s="972">
        <v>4</v>
      </c>
      <c r="BR8" s="971">
        <f>BR7*BQ8</f>
        <v>161538.46153846153</v>
      </c>
    </row>
    <row r="9" spans="1:73" s="785" customFormat="1" ht="14.25" customHeight="1">
      <c r="A9" s="687" t="s">
        <v>1119</v>
      </c>
      <c r="B9" s="996" t="s">
        <v>1679</v>
      </c>
      <c r="C9" s="915">
        <v>11604233</v>
      </c>
      <c r="D9" s="1018" t="s">
        <v>1905</v>
      </c>
      <c r="E9" s="941" t="s">
        <v>20</v>
      </c>
      <c r="F9" s="687" t="s">
        <v>496</v>
      </c>
      <c r="G9" s="920" t="s">
        <v>596</v>
      </c>
      <c r="H9" s="920" t="s">
        <v>596</v>
      </c>
      <c r="I9" s="687" t="s">
        <v>2292</v>
      </c>
      <c r="J9" s="687" t="s">
        <v>991</v>
      </c>
      <c r="K9" s="1019">
        <v>44378</v>
      </c>
      <c r="L9" s="1005" t="s">
        <v>1858</v>
      </c>
      <c r="M9" s="942"/>
      <c r="N9" s="920" t="s">
        <v>914</v>
      </c>
      <c r="O9" s="941" t="s">
        <v>1714</v>
      </c>
      <c r="P9" s="687" t="s">
        <v>63</v>
      </c>
      <c r="Q9" s="941" t="s">
        <v>25</v>
      </c>
      <c r="R9" s="977">
        <v>8.484</v>
      </c>
      <c r="S9" s="978">
        <v>0</v>
      </c>
      <c r="T9" s="978">
        <v>0</v>
      </c>
      <c r="U9" s="810">
        <v>0</v>
      </c>
      <c r="V9" s="979">
        <v>0</v>
      </c>
      <c r="W9" s="979">
        <v>0</v>
      </c>
      <c r="X9" s="980">
        <v>0</v>
      </c>
      <c r="Y9" s="981">
        <v>0</v>
      </c>
      <c r="Z9" s="982">
        <v>15</v>
      </c>
      <c r="AA9" s="888">
        <v>4.24</v>
      </c>
      <c r="AB9" s="888">
        <v>0</v>
      </c>
      <c r="AC9" s="888">
        <v>0</v>
      </c>
      <c r="AD9" s="888">
        <v>0</v>
      </c>
      <c r="AE9" s="888">
        <v>0</v>
      </c>
      <c r="AF9" s="888">
        <v>0</v>
      </c>
      <c r="AG9" s="977"/>
      <c r="AH9" s="983">
        <v>4.24</v>
      </c>
      <c r="AI9" s="977" t="b">
        <v>0</v>
      </c>
      <c r="AJ9" s="888">
        <v>0</v>
      </c>
      <c r="AK9" s="888">
        <v>11.5</v>
      </c>
      <c r="AL9" s="888"/>
      <c r="AM9" s="1022"/>
      <c r="AN9" s="983"/>
      <c r="AO9" s="983">
        <v>0.16</v>
      </c>
      <c r="AP9" s="983">
        <v>0.04</v>
      </c>
      <c r="AQ9" s="983">
        <v>0.02</v>
      </c>
      <c r="AR9" s="888">
        <v>0.13</v>
      </c>
      <c r="AS9" s="983">
        <v>0.36</v>
      </c>
      <c r="AT9" s="983">
        <v>0.08</v>
      </c>
      <c r="AU9" s="983">
        <v>0.08</v>
      </c>
      <c r="AV9" s="888">
        <v>0.13</v>
      </c>
      <c r="AW9" s="888">
        <v>15.74</v>
      </c>
      <c r="AX9" s="888">
        <v>0.22</v>
      </c>
      <c r="AY9" s="983"/>
      <c r="AZ9" s="888">
        <v>0.78</v>
      </c>
      <c r="BA9" s="984">
        <v>15.52</v>
      </c>
      <c r="BB9" s="985"/>
      <c r="BD9" s="888">
        <v>0</v>
      </c>
      <c r="BE9" s="888">
        <v>0</v>
      </c>
      <c r="BF9" s="888">
        <v>0</v>
      </c>
      <c r="BG9" s="888">
        <v>0</v>
      </c>
      <c r="BH9" s="889">
        <v>0</v>
      </c>
      <c r="BI9" s="888">
        <v>0</v>
      </c>
      <c r="BJ9" s="888">
        <v>0</v>
      </c>
      <c r="BK9" s="888">
        <v>0</v>
      </c>
      <c r="BL9" s="888">
        <v>0</v>
      </c>
      <c r="BM9" s="889">
        <v>0</v>
      </c>
    </row>
    <row r="10" spans="1:73" s="785" customFormat="1" ht="14.25" customHeight="1">
      <c r="A10" s="687" t="s">
        <v>1119</v>
      </c>
      <c r="B10" s="973" t="s">
        <v>1679</v>
      </c>
      <c r="C10" s="913">
        <v>15794346</v>
      </c>
      <c r="D10" s="986" t="s">
        <v>328</v>
      </c>
      <c r="E10" s="987" t="s">
        <v>20</v>
      </c>
      <c r="F10" s="973" t="s">
        <v>1820</v>
      </c>
      <c r="G10" s="988" t="s">
        <v>596</v>
      </c>
      <c r="H10" s="988" t="s">
        <v>596</v>
      </c>
      <c r="I10" s="975" t="s">
        <v>2292</v>
      </c>
      <c r="J10" s="687" t="s">
        <v>991</v>
      </c>
      <c r="K10" s="989">
        <v>43587</v>
      </c>
      <c r="L10" s="990" t="s">
        <v>1365</v>
      </c>
      <c r="M10" s="990"/>
      <c r="N10" s="991" t="s">
        <v>914</v>
      </c>
      <c r="O10" s="976" t="s">
        <v>25</v>
      </c>
      <c r="P10" s="810" t="s">
        <v>63</v>
      </c>
      <c r="Q10" s="976" t="s">
        <v>25</v>
      </c>
      <c r="R10" s="983">
        <v>8.484</v>
      </c>
      <c r="S10" s="978">
        <v>2</v>
      </c>
      <c r="T10" s="973">
        <v>0</v>
      </c>
      <c r="U10" s="978">
        <v>2</v>
      </c>
      <c r="V10" s="992">
        <v>0.04</v>
      </c>
      <c r="W10" s="992">
        <v>0</v>
      </c>
      <c r="X10" s="980">
        <v>3</v>
      </c>
      <c r="Y10" s="993">
        <v>3</v>
      </c>
      <c r="Z10" s="982">
        <v>15</v>
      </c>
      <c r="AA10" s="888">
        <v>4.24</v>
      </c>
      <c r="AB10" s="888">
        <v>0</v>
      </c>
      <c r="AC10" s="888">
        <v>0.17</v>
      </c>
      <c r="AD10" s="888">
        <v>0</v>
      </c>
      <c r="AE10" s="888">
        <v>3</v>
      </c>
      <c r="AF10" s="888">
        <v>5.25</v>
      </c>
      <c r="AG10" s="888"/>
      <c r="AH10" s="983">
        <v>7.41</v>
      </c>
      <c r="AI10" s="994">
        <v>0</v>
      </c>
      <c r="AJ10" s="994">
        <v>0</v>
      </c>
      <c r="AK10" s="888">
        <v>11.5</v>
      </c>
      <c r="AL10" s="888"/>
      <c r="AM10" s="888"/>
      <c r="AN10" s="888"/>
      <c r="AO10" s="888">
        <v>0.27</v>
      </c>
      <c r="AP10" s="888">
        <v>7.0000000000000007E-2</v>
      </c>
      <c r="AQ10" s="888">
        <v>0.03</v>
      </c>
      <c r="AR10" s="888">
        <v>0.22</v>
      </c>
      <c r="AS10" s="888">
        <v>0.61</v>
      </c>
      <c r="AT10" s="888">
        <v>0.15</v>
      </c>
      <c r="AU10" s="888">
        <v>0.12</v>
      </c>
      <c r="AV10" s="888">
        <v>0.22</v>
      </c>
      <c r="AW10" s="888">
        <v>24.16</v>
      </c>
      <c r="AX10" s="888">
        <v>0.37</v>
      </c>
      <c r="AY10" s="888"/>
      <c r="AZ10" s="888">
        <v>1.32</v>
      </c>
      <c r="BA10" s="984">
        <v>23.79</v>
      </c>
      <c r="BB10" s="985"/>
      <c r="BD10" s="888">
        <v>0</v>
      </c>
      <c r="BE10" s="888">
        <v>0</v>
      </c>
      <c r="BF10" s="888">
        <v>0</v>
      </c>
      <c r="BG10" s="888">
        <v>0</v>
      </c>
      <c r="BH10" s="889">
        <v>0</v>
      </c>
      <c r="BI10" s="888">
        <v>0</v>
      </c>
      <c r="BJ10" s="888">
        <v>0</v>
      </c>
      <c r="BK10" s="888">
        <v>0</v>
      </c>
      <c r="BL10" s="888">
        <v>0</v>
      </c>
      <c r="BM10" s="889">
        <v>0</v>
      </c>
    </row>
    <row r="11" spans="1:73" s="785" customFormat="1" ht="14.25" customHeight="1">
      <c r="A11" s="687" t="s">
        <v>1119</v>
      </c>
      <c r="B11" s="973" t="s">
        <v>1679</v>
      </c>
      <c r="C11" s="913">
        <v>19932535</v>
      </c>
      <c r="D11" s="986" t="s">
        <v>469</v>
      </c>
      <c r="E11" s="987" t="s">
        <v>34</v>
      </c>
      <c r="F11" s="973" t="s">
        <v>487</v>
      </c>
      <c r="G11" s="988" t="s">
        <v>596</v>
      </c>
      <c r="H11" s="988" t="s">
        <v>596</v>
      </c>
      <c r="I11" s="975" t="s">
        <v>2292</v>
      </c>
      <c r="J11" s="687" t="s">
        <v>991</v>
      </c>
      <c r="K11" s="989">
        <v>44228</v>
      </c>
      <c r="L11" s="990" t="s">
        <v>1492</v>
      </c>
      <c r="M11" s="990"/>
      <c r="N11" s="991" t="s">
        <v>914</v>
      </c>
      <c r="O11" s="976" t="s">
        <v>25</v>
      </c>
      <c r="P11" s="810" t="s">
        <v>63</v>
      </c>
      <c r="Q11" s="976" t="s">
        <v>25</v>
      </c>
      <c r="R11" s="983">
        <v>8.484</v>
      </c>
      <c r="S11" s="978">
        <v>1</v>
      </c>
      <c r="T11" s="973">
        <v>0</v>
      </c>
      <c r="U11" s="978">
        <v>1</v>
      </c>
      <c r="V11" s="992">
        <v>0.02</v>
      </c>
      <c r="W11" s="992">
        <v>0</v>
      </c>
      <c r="X11" s="980">
        <v>5</v>
      </c>
      <c r="Y11" s="993">
        <v>5</v>
      </c>
      <c r="Z11" s="982">
        <v>15</v>
      </c>
      <c r="AA11" s="888">
        <v>4.24</v>
      </c>
      <c r="AB11" s="888">
        <v>0</v>
      </c>
      <c r="AC11" s="888">
        <v>0.08</v>
      </c>
      <c r="AD11" s="888">
        <v>0</v>
      </c>
      <c r="AE11" s="888">
        <v>4</v>
      </c>
      <c r="AF11" s="888">
        <v>8.75</v>
      </c>
      <c r="AG11" s="888"/>
      <c r="AH11" s="983">
        <v>8.32</v>
      </c>
      <c r="AI11" s="994">
        <v>14.400000000000002</v>
      </c>
      <c r="AJ11" s="994">
        <v>0</v>
      </c>
      <c r="AK11" s="888">
        <v>11.5</v>
      </c>
      <c r="AL11" s="888"/>
      <c r="AM11" s="888"/>
      <c r="AN11" s="888"/>
      <c r="AO11" s="888">
        <v>0.31</v>
      </c>
      <c r="AP11" s="888">
        <v>0.23</v>
      </c>
      <c r="AQ11" s="888">
        <v>0.04</v>
      </c>
      <c r="AR11" s="888">
        <v>0.25</v>
      </c>
      <c r="AS11" s="888">
        <v>0.7</v>
      </c>
      <c r="AT11" s="888">
        <v>0.45</v>
      </c>
      <c r="AU11" s="888">
        <v>0.16</v>
      </c>
      <c r="AV11" s="888">
        <v>0.25</v>
      </c>
      <c r="AW11" s="888">
        <v>42.97</v>
      </c>
      <c r="AX11" s="888">
        <v>0.57999999999999996</v>
      </c>
      <c r="AY11" s="888"/>
      <c r="AZ11" s="888">
        <v>1.81</v>
      </c>
      <c r="BA11" s="984">
        <v>42.39</v>
      </c>
      <c r="BB11" s="1056"/>
      <c r="BD11" s="888">
        <v>0</v>
      </c>
      <c r="BE11" s="888">
        <v>0</v>
      </c>
      <c r="BF11" s="888">
        <v>0</v>
      </c>
      <c r="BG11" s="888">
        <v>0</v>
      </c>
      <c r="BH11" s="889">
        <v>0</v>
      </c>
      <c r="BI11" s="888">
        <v>0</v>
      </c>
      <c r="BJ11" s="888">
        <v>0</v>
      </c>
      <c r="BK11" s="888">
        <v>0</v>
      </c>
      <c r="BL11" s="888">
        <v>0</v>
      </c>
      <c r="BM11" s="889">
        <v>0</v>
      </c>
    </row>
    <row r="12" spans="1:73" s="785" customFormat="1" ht="14.25" customHeight="1">
      <c r="A12" s="687" t="s">
        <v>1119</v>
      </c>
      <c r="B12" s="973" t="s">
        <v>1679</v>
      </c>
      <c r="C12" s="913">
        <v>16030685</v>
      </c>
      <c r="D12" s="986" t="s">
        <v>934</v>
      </c>
      <c r="E12" s="987" t="s">
        <v>20</v>
      </c>
      <c r="F12" s="973" t="s">
        <v>496</v>
      </c>
      <c r="G12" s="988" t="s">
        <v>596</v>
      </c>
      <c r="H12" s="988" t="s">
        <v>596</v>
      </c>
      <c r="I12" s="975" t="s">
        <v>2292</v>
      </c>
      <c r="J12" s="687" t="s">
        <v>991</v>
      </c>
      <c r="K12" s="989">
        <v>44317</v>
      </c>
      <c r="L12" s="990" t="s">
        <v>1516</v>
      </c>
      <c r="M12" s="990"/>
      <c r="N12" s="991" t="s">
        <v>914</v>
      </c>
      <c r="O12" s="976" t="s">
        <v>1831</v>
      </c>
      <c r="P12" s="810" t="s">
        <v>63</v>
      </c>
      <c r="Q12" s="976" t="s">
        <v>25</v>
      </c>
      <c r="R12" s="983">
        <v>8.484</v>
      </c>
      <c r="S12" s="978">
        <v>0</v>
      </c>
      <c r="T12" s="973">
        <v>0</v>
      </c>
      <c r="U12" s="978">
        <v>0</v>
      </c>
      <c r="V12" s="992">
        <v>0</v>
      </c>
      <c r="W12" s="992">
        <v>0</v>
      </c>
      <c r="X12" s="980">
        <v>0</v>
      </c>
      <c r="Y12" s="993">
        <v>0</v>
      </c>
      <c r="Z12" s="982">
        <v>15</v>
      </c>
      <c r="AA12" s="888">
        <v>4.24</v>
      </c>
      <c r="AB12" s="888">
        <v>0</v>
      </c>
      <c r="AC12" s="888">
        <v>0</v>
      </c>
      <c r="AD12" s="888">
        <v>0</v>
      </c>
      <c r="AE12" s="888">
        <v>0</v>
      </c>
      <c r="AF12" s="888">
        <v>0</v>
      </c>
      <c r="AG12" s="888"/>
      <c r="AH12" s="983">
        <v>4.24</v>
      </c>
      <c r="AI12" s="994" t="b">
        <v>0</v>
      </c>
      <c r="AJ12" s="994">
        <v>0</v>
      </c>
      <c r="AK12" s="888">
        <v>11.5</v>
      </c>
      <c r="AL12" s="888"/>
      <c r="AM12" s="888"/>
      <c r="AN12" s="888"/>
      <c r="AO12" s="888">
        <v>0.16</v>
      </c>
      <c r="AP12" s="888">
        <v>0.04</v>
      </c>
      <c r="AQ12" s="888">
        <v>0.02</v>
      </c>
      <c r="AR12" s="888">
        <v>0.13</v>
      </c>
      <c r="AS12" s="888">
        <v>0.36</v>
      </c>
      <c r="AT12" s="888">
        <v>0.08</v>
      </c>
      <c r="AU12" s="888">
        <v>0.08</v>
      </c>
      <c r="AV12" s="888">
        <v>0.13</v>
      </c>
      <c r="AW12" s="888">
        <v>15.74</v>
      </c>
      <c r="AX12" s="888">
        <v>0.22</v>
      </c>
      <c r="AY12" s="888"/>
      <c r="AZ12" s="888">
        <v>0.78</v>
      </c>
      <c r="BA12" s="984">
        <v>15.52</v>
      </c>
      <c r="BB12" s="1056"/>
      <c r="BD12" s="888">
        <v>0</v>
      </c>
      <c r="BE12" s="888">
        <v>0</v>
      </c>
      <c r="BF12" s="888">
        <v>0</v>
      </c>
      <c r="BG12" s="888">
        <v>0</v>
      </c>
      <c r="BH12" s="889">
        <v>0</v>
      </c>
      <c r="BI12" s="888">
        <v>0</v>
      </c>
      <c r="BJ12" s="888">
        <v>0</v>
      </c>
      <c r="BK12" s="888">
        <v>0</v>
      </c>
      <c r="BL12" s="888">
        <v>0</v>
      </c>
      <c r="BM12" s="889">
        <v>0</v>
      </c>
    </row>
    <row r="13" spans="1:73" s="785" customFormat="1" ht="14.25" customHeight="1">
      <c r="A13" s="687" t="s">
        <v>1119</v>
      </c>
      <c r="B13" s="973" t="s">
        <v>1679</v>
      </c>
      <c r="C13" s="913">
        <v>7760415</v>
      </c>
      <c r="D13" s="986" t="s">
        <v>935</v>
      </c>
      <c r="E13" s="987" t="s">
        <v>20</v>
      </c>
      <c r="F13" s="973" t="s">
        <v>1817</v>
      </c>
      <c r="G13" s="988" t="s">
        <v>596</v>
      </c>
      <c r="H13" s="988" t="s">
        <v>596</v>
      </c>
      <c r="I13" s="687" t="s">
        <v>2292</v>
      </c>
      <c r="J13" s="687" t="s">
        <v>991</v>
      </c>
      <c r="K13" s="989">
        <v>44317</v>
      </c>
      <c r="L13" s="990" t="s">
        <v>1517</v>
      </c>
      <c r="M13" s="990"/>
      <c r="N13" s="991" t="s">
        <v>914</v>
      </c>
      <c r="O13" s="976" t="s">
        <v>1831</v>
      </c>
      <c r="P13" s="810" t="s">
        <v>63</v>
      </c>
      <c r="Q13" s="976" t="s">
        <v>25</v>
      </c>
      <c r="R13" s="983">
        <v>8.484</v>
      </c>
      <c r="S13" s="978">
        <v>0</v>
      </c>
      <c r="T13" s="973">
        <v>0</v>
      </c>
      <c r="U13" s="978">
        <v>0</v>
      </c>
      <c r="V13" s="992">
        <v>0</v>
      </c>
      <c r="W13" s="992">
        <v>0</v>
      </c>
      <c r="X13" s="980">
        <v>0</v>
      </c>
      <c r="Y13" s="993">
        <v>0</v>
      </c>
      <c r="Z13" s="982">
        <v>15</v>
      </c>
      <c r="AA13" s="888">
        <v>4.24</v>
      </c>
      <c r="AB13" s="888">
        <v>0</v>
      </c>
      <c r="AC13" s="888">
        <v>0</v>
      </c>
      <c r="AD13" s="888">
        <v>0</v>
      </c>
      <c r="AE13" s="888">
        <v>0</v>
      </c>
      <c r="AF13" s="888">
        <v>0</v>
      </c>
      <c r="AG13" s="888"/>
      <c r="AH13" s="983">
        <v>4.24</v>
      </c>
      <c r="AI13" s="994" t="b">
        <v>0</v>
      </c>
      <c r="AJ13" s="994">
        <v>0</v>
      </c>
      <c r="AK13" s="888">
        <v>11.5</v>
      </c>
      <c r="AL13" s="888"/>
      <c r="AM13" s="888"/>
      <c r="AN13" s="888"/>
      <c r="AO13" s="888">
        <v>0.16</v>
      </c>
      <c r="AP13" s="888">
        <v>0.04</v>
      </c>
      <c r="AQ13" s="888">
        <v>0.02</v>
      </c>
      <c r="AR13" s="888">
        <v>0.13</v>
      </c>
      <c r="AS13" s="888">
        <v>0.36</v>
      </c>
      <c r="AT13" s="888">
        <v>0.08</v>
      </c>
      <c r="AU13" s="888">
        <v>0.08</v>
      </c>
      <c r="AV13" s="888">
        <v>0.13</v>
      </c>
      <c r="AW13" s="888">
        <v>15.74</v>
      </c>
      <c r="AX13" s="888">
        <v>0.22</v>
      </c>
      <c r="AY13" s="888"/>
      <c r="AZ13" s="888">
        <v>0.78</v>
      </c>
      <c r="BA13" s="984">
        <v>15.52</v>
      </c>
      <c r="BB13" s="1056"/>
      <c r="BD13" s="888">
        <v>0</v>
      </c>
      <c r="BE13" s="888">
        <v>0</v>
      </c>
      <c r="BF13" s="888">
        <v>0</v>
      </c>
      <c r="BG13" s="888">
        <v>0</v>
      </c>
      <c r="BH13" s="889">
        <v>0</v>
      </c>
      <c r="BI13" s="888">
        <v>0</v>
      </c>
      <c r="BJ13" s="888">
        <v>0</v>
      </c>
      <c r="BK13" s="888">
        <v>0</v>
      </c>
      <c r="BL13" s="888">
        <v>0</v>
      </c>
      <c r="BM13" s="889">
        <v>0</v>
      </c>
    </row>
    <row r="14" spans="1:73" s="785" customFormat="1" ht="14.25" customHeight="1">
      <c r="A14" s="687" t="s">
        <v>1119</v>
      </c>
      <c r="B14" s="973" t="s">
        <v>1679</v>
      </c>
      <c r="C14" s="913">
        <v>29595127</v>
      </c>
      <c r="D14" s="986" t="s">
        <v>936</v>
      </c>
      <c r="E14" s="987" t="s">
        <v>20</v>
      </c>
      <c r="F14" s="973" t="s">
        <v>951</v>
      </c>
      <c r="G14" s="988" t="s">
        <v>596</v>
      </c>
      <c r="H14" s="988" t="s">
        <v>596</v>
      </c>
      <c r="I14" s="687" t="s">
        <v>2292</v>
      </c>
      <c r="J14" s="687" t="s">
        <v>991</v>
      </c>
      <c r="K14" s="989">
        <v>44317</v>
      </c>
      <c r="L14" s="990" t="s">
        <v>1518</v>
      </c>
      <c r="M14" s="990"/>
      <c r="N14" s="991" t="s">
        <v>914</v>
      </c>
      <c r="O14" s="976" t="s">
        <v>25</v>
      </c>
      <c r="P14" s="810" t="s">
        <v>63</v>
      </c>
      <c r="Q14" s="976" t="s">
        <v>25</v>
      </c>
      <c r="R14" s="983">
        <v>8.484</v>
      </c>
      <c r="S14" s="978">
        <v>0</v>
      </c>
      <c r="T14" s="973">
        <v>0</v>
      </c>
      <c r="U14" s="978">
        <v>0</v>
      </c>
      <c r="V14" s="992">
        <v>0</v>
      </c>
      <c r="W14" s="992">
        <v>0</v>
      </c>
      <c r="X14" s="980">
        <v>0</v>
      </c>
      <c r="Y14" s="993">
        <v>0</v>
      </c>
      <c r="Z14" s="982">
        <v>15</v>
      </c>
      <c r="AA14" s="888">
        <v>4.24</v>
      </c>
      <c r="AB14" s="888">
        <v>0</v>
      </c>
      <c r="AC14" s="888">
        <v>0</v>
      </c>
      <c r="AD14" s="888">
        <v>0</v>
      </c>
      <c r="AE14" s="888">
        <v>0</v>
      </c>
      <c r="AF14" s="888">
        <v>0</v>
      </c>
      <c r="AG14" s="888"/>
      <c r="AH14" s="983">
        <v>4.24</v>
      </c>
      <c r="AI14" s="994" t="b">
        <v>0</v>
      </c>
      <c r="AJ14" s="994">
        <v>0</v>
      </c>
      <c r="AK14" s="888">
        <v>11.5</v>
      </c>
      <c r="AL14" s="888"/>
      <c r="AM14" s="888"/>
      <c r="AN14" s="888"/>
      <c r="AO14" s="888">
        <v>0.16</v>
      </c>
      <c r="AP14" s="888">
        <v>0.04</v>
      </c>
      <c r="AQ14" s="888">
        <v>0.02</v>
      </c>
      <c r="AR14" s="888">
        <v>0.13</v>
      </c>
      <c r="AS14" s="888">
        <v>0.36</v>
      </c>
      <c r="AT14" s="888">
        <v>0.08</v>
      </c>
      <c r="AU14" s="888">
        <v>0.08</v>
      </c>
      <c r="AV14" s="888">
        <v>0.13</v>
      </c>
      <c r="AW14" s="888">
        <v>15.74</v>
      </c>
      <c r="AX14" s="888">
        <v>0.22</v>
      </c>
      <c r="AY14" s="888"/>
      <c r="AZ14" s="888">
        <v>0.78</v>
      </c>
      <c r="BA14" s="984">
        <v>15.52</v>
      </c>
      <c r="BD14" s="888">
        <v>0</v>
      </c>
      <c r="BE14" s="888">
        <v>0</v>
      </c>
      <c r="BF14" s="888">
        <v>0</v>
      </c>
      <c r="BG14" s="888">
        <v>0</v>
      </c>
      <c r="BH14" s="889">
        <v>0</v>
      </c>
      <c r="BI14" s="888">
        <v>0</v>
      </c>
      <c r="BJ14" s="888">
        <v>0</v>
      </c>
      <c r="BK14" s="888">
        <v>0</v>
      </c>
      <c r="BL14" s="888">
        <v>0</v>
      </c>
      <c r="BM14" s="889">
        <v>0</v>
      </c>
    </row>
    <row r="15" spans="1:73" s="785" customFormat="1" ht="14.25" customHeight="1">
      <c r="A15" s="687" t="s">
        <v>1119</v>
      </c>
      <c r="B15" s="973" t="s">
        <v>1679</v>
      </c>
      <c r="C15" s="913">
        <v>9954052</v>
      </c>
      <c r="D15" s="986" t="s">
        <v>1615</v>
      </c>
      <c r="E15" s="987" t="s">
        <v>20</v>
      </c>
      <c r="F15" s="973" t="s">
        <v>1818</v>
      </c>
      <c r="G15" s="988" t="s">
        <v>596</v>
      </c>
      <c r="H15" s="988" t="s">
        <v>596</v>
      </c>
      <c r="I15" s="687" t="s">
        <v>2292</v>
      </c>
      <c r="J15" s="687" t="s">
        <v>991</v>
      </c>
      <c r="K15" s="989">
        <v>44317</v>
      </c>
      <c r="L15" s="990" t="s">
        <v>1627</v>
      </c>
      <c r="M15" s="990"/>
      <c r="N15" s="991" t="s">
        <v>914</v>
      </c>
      <c r="O15" s="976" t="s">
        <v>25</v>
      </c>
      <c r="P15" s="810" t="s">
        <v>63</v>
      </c>
      <c r="Q15" s="976" t="s">
        <v>25</v>
      </c>
      <c r="R15" s="983">
        <v>8.484</v>
      </c>
      <c r="S15" s="978">
        <v>0</v>
      </c>
      <c r="T15" s="973">
        <v>0</v>
      </c>
      <c r="U15" s="978">
        <v>0</v>
      </c>
      <c r="V15" s="992">
        <v>0</v>
      </c>
      <c r="W15" s="992">
        <v>0</v>
      </c>
      <c r="X15" s="980">
        <v>0</v>
      </c>
      <c r="Y15" s="993">
        <v>0</v>
      </c>
      <c r="Z15" s="982">
        <v>15</v>
      </c>
      <c r="AA15" s="888">
        <v>4.24</v>
      </c>
      <c r="AB15" s="888">
        <v>0</v>
      </c>
      <c r="AC15" s="888">
        <v>0</v>
      </c>
      <c r="AD15" s="888">
        <v>0</v>
      </c>
      <c r="AE15" s="888">
        <v>0</v>
      </c>
      <c r="AF15" s="888">
        <v>0</v>
      </c>
      <c r="AG15" s="888"/>
      <c r="AH15" s="983">
        <v>4.24</v>
      </c>
      <c r="AI15" s="994" t="b">
        <v>0</v>
      </c>
      <c r="AJ15" s="994">
        <v>0</v>
      </c>
      <c r="AK15" s="888">
        <v>11.5</v>
      </c>
      <c r="AL15" s="888"/>
      <c r="AM15" s="888"/>
      <c r="AN15" s="888"/>
      <c r="AO15" s="888">
        <v>0.16</v>
      </c>
      <c r="AP15" s="888">
        <v>0.04</v>
      </c>
      <c r="AQ15" s="888">
        <v>0.02</v>
      </c>
      <c r="AR15" s="888">
        <v>0.13</v>
      </c>
      <c r="AS15" s="888">
        <v>0.36</v>
      </c>
      <c r="AT15" s="888">
        <v>0.08</v>
      </c>
      <c r="AU15" s="888">
        <v>0.08</v>
      </c>
      <c r="AV15" s="888">
        <v>0.13</v>
      </c>
      <c r="AW15" s="888">
        <v>15.74</v>
      </c>
      <c r="AX15" s="888">
        <v>0.22</v>
      </c>
      <c r="AY15" s="888"/>
      <c r="AZ15" s="888">
        <v>0.78</v>
      </c>
      <c r="BA15" s="984">
        <v>15.52</v>
      </c>
      <c r="BB15" s="985"/>
      <c r="BD15" s="888">
        <v>0</v>
      </c>
      <c r="BE15" s="888">
        <v>0</v>
      </c>
      <c r="BF15" s="888">
        <v>0</v>
      </c>
      <c r="BG15" s="888">
        <v>0</v>
      </c>
      <c r="BH15" s="889">
        <v>0</v>
      </c>
      <c r="BI15" s="888">
        <v>0</v>
      </c>
      <c r="BJ15" s="888">
        <v>0</v>
      </c>
      <c r="BK15" s="888">
        <v>0</v>
      </c>
      <c r="BL15" s="888">
        <v>0</v>
      </c>
      <c r="BM15" s="889">
        <v>0</v>
      </c>
      <c r="BN15" s="785" t="s">
        <v>619</v>
      </c>
      <c r="BP15" s="935"/>
      <c r="BQ15" s="935"/>
      <c r="BR15" s="935"/>
    </row>
    <row r="16" spans="1:73" s="785" customFormat="1" ht="14.25" customHeight="1">
      <c r="A16" s="687" t="s">
        <v>1119</v>
      </c>
      <c r="B16" s="973" t="s">
        <v>1680</v>
      </c>
      <c r="C16" s="913">
        <v>4011202</v>
      </c>
      <c r="D16" s="986" t="s">
        <v>251</v>
      </c>
      <c r="E16" s="987" t="s">
        <v>20</v>
      </c>
      <c r="F16" s="973" t="s">
        <v>289</v>
      </c>
      <c r="G16" s="988" t="s">
        <v>596</v>
      </c>
      <c r="H16" s="988" t="s">
        <v>596</v>
      </c>
      <c r="I16" s="687" t="s">
        <v>1802</v>
      </c>
      <c r="J16" s="687" t="s">
        <v>991</v>
      </c>
      <c r="K16" s="989">
        <v>42430</v>
      </c>
      <c r="L16" s="990" t="s">
        <v>1303</v>
      </c>
      <c r="M16" s="990"/>
      <c r="N16" s="991" t="s">
        <v>914</v>
      </c>
      <c r="O16" s="976" t="s">
        <v>254</v>
      </c>
      <c r="P16" s="810" t="s">
        <v>1986</v>
      </c>
      <c r="Q16" s="976" t="s">
        <v>254</v>
      </c>
      <c r="R16" s="983">
        <v>8.484</v>
      </c>
      <c r="S16" s="978">
        <v>5</v>
      </c>
      <c r="T16" s="973">
        <v>0</v>
      </c>
      <c r="U16" s="978">
        <v>5</v>
      </c>
      <c r="V16" s="992">
        <v>0.1</v>
      </c>
      <c r="W16" s="992">
        <v>0.3</v>
      </c>
      <c r="X16" s="980">
        <v>0</v>
      </c>
      <c r="Y16" s="993">
        <v>0</v>
      </c>
      <c r="Z16" s="982">
        <v>15</v>
      </c>
      <c r="AA16" s="888">
        <v>4.24</v>
      </c>
      <c r="AB16" s="888">
        <v>1.27</v>
      </c>
      <c r="AC16" s="888">
        <v>0.42</v>
      </c>
      <c r="AD16" s="888">
        <v>0</v>
      </c>
      <c r="AE16" s="888">
        <v>0</v>
      </c>
      <c r="AF16" s="888">
        <v>0</v>
      </c>
      <c r="AG16" s="888"/>
      <c r="AH16" s="983">
        <v>5.93</v>
      </c>
      <c r="AI16" s="994">
        <v>0</v>
      </c>
      <c r="AJ16" s="994">
        <v>0</v>
      </c>
      <c r="AK16" s="888">
        <v>11.5</v>
      </c>
      <c r="AL16" s="888"/>
      <c r="AM16" s="888"/>
      <c r="AN16" s="888"/>
      <c r="AO16" s="888">
        <v>0.22</v>
      </c>
      <c r="AP16" s="888">
        <v>0.06</v>
      </c>
      <c r="AQ16" s="888">
        <v>0.03</v>
      </c>
      <c r="AR16" s="888">
        <v>0.18</v>
      </c>
      <c r="AS16" s="888">
        <v>0.5</v>
      </c>
      <c r="AT16" s="888">
        <v>0.12</v>
      </c>
      <c r="AU16" s="888">
        <v>0.12</v>
      </c>
      <c r="AV16" s="888">
        <v>0.18</v>
      </c>
      <c r="AW16" s="888">
        <v>17.43</v>
      </c>
      <c r="AX16" s="888">
        <v>0.31</v>
      </c>
      <c r="AY16" s="888"/>
      <c r="AZ16" s="888">
        <v>1.1000000000000001</v>
      </c>
      <c r="BA16" s="984">
        <v>17.12</v>
      </c>
      <c r="BB16" s="985"/>
      <c r="BD16" s="888">
        <v>0</v>
      </c>
      <c r="BE16" s="888">
        <v>0</v>
      </c>
      <c r="BF16" s="888">
        <v>0</v>
      </c>
      <c r="BG16" s="888">
        <v>0</v>
      </c>
      <c r="BH16" s="889">
        <v>0</v>
      </c>
      <c r="BI16" s="888">
        <v>0</v>
      </c>
      <c r="BJ16" s="888">
        <v>0</v>
      </c>
      <c r="BK16" s="888">
        <v>0</v>
      </c>
      <c r="BL16" s="888">
        <v>0</v>
      </c>
      <c r="BM16" s="889">
        <v>0</v>
      </c>
    </row>
    <row r="17" spans="1:67" s="785" customFormat="1" ht="14.25" customHeight="1">
      <c r="A17" s="687" t="s">
        <v>1119</v>
      </c>
      <c r="B17" s="973" t="s">
        <v>1680</v>
      </c>
      <c r="C17" s="916">
        <v>21613493</v>
      </c>
      <c r="D17" s="974" t="s">
        <v>287</v>
      </c>
      <c r="E17" s="941" t="s">
        <v>20</v>
      </c>
      <c r="F17" s="996" t="s">
        <v>289</v>
      </c>
      <c r="G17" s="988" t="s">
        <v>596</v>
      </c>
      <c r="H17" s="988" t="s">
        <v>596</v>
      </c>
      <c r="I17" s="687" t="s">
        <v>1765</v>
      </c>
      <c r="J17" s="687" t="s">
        <v>991</v>
      </c>
      <c r="K17" s="1006">
        <v>42979</v>
      </c>
      <c r="L17" s="1005" t="s">
        <v>1332</v>
      </c>
      <c r="M17" s="942"/>
      <c r="N17" s="920" t="s">
        <v>914</v>
      </c>
      <c r="O17" s="976" t="s">
        <v>126</v>
      </c>
      <c r="P17" s="1005" t="s">
        <v>63</v>
      </c>
      <c r="Q17" s="941" t="s">
        <v>126</v>
      </c>
      <c r="R17" s="977">
        <v>8.484</v>
      </c>
      <c r="S17" s="978">
        <v>4</v>
      </c>
      <c r="T17" s="973">
        <v>0</v>
      </c>
      <c r="U17" s="978">
        <v>4</v>
      </c>
      <c r="V17" s="979">
        <v>0.08</v>
      </c>
      <c r="W17" s="992">
        <v>0</v>
      </c>
      <c r="X17" s="980">
        <v>1</v>
      </c>
      <c r="Y17" s="981">
        <v>1</v>
      </c>
      <c r="Z17" s="982">
        <v>15</v>
      </c>
      <c r="AA17" s="977">
        <v>4.24</v>
      </c>
      <c r="AB17" s="888">
        <v>0</v>
      </c>
      <c r="AC17" s="888">
        <v>0.34</v>
      </c>
      <c r="AD17" s="888">
        <v>0</v>
      </c>
      <c r="AE17" s="888">
        <v>1</v>
      </c>
      <c r="AF17" s="888">
        <v>1.75</v>
      </c>
      <c r="AG17" s="977"/>
      <c r="AH17" s="983">
        <v>5.58</v>
      </c>
      <c r="AI17" s="977">
        <v>0</v>
      </c>
      <c r="AJ17" s="994">
        <v>0</v>
      </c>
      <c r="AK17" s="888">
        <v>11.5</v>
      </c>
      <c r="AL17" s="888"/>
      <c r="AM17" s="888"/>
      <c r="AN17" s="983"/>
      <c r="AO17" s="983">
        <v>0.21</v>
      </c>
      <c r="AP17" s="983">
        <v>0.06</v>
      </c>
      <c r="AQ17" s="983">
        <v>0.03</v>
      </c>
      <c r="AR17" s="888">
        <v>0.17</v>
      </c>
      <c r="AS17" s="983">
        <v>0.47</v>
      </c>
      <c r="AT17" s="983">
        <v>0.11</v>
      </c>
      <c r="AU17" s="983">
        <v>0.12</v>
      </c>
      <c r="AV17" s="888">
        <v>0.17</v>
      </c>
      <c r="AW17" s="888">
        <v>18.829999999999998</v>
      </c>
      <c r="AX17" s="888">
        <v>0.3</v>
      </c>
      <c r="AY17" s="983"/>
      <c r="AZ17" s="888">
        <v>1.04</v>
      </c>
      <c r="BA17" s="984">
        <v>18.53</v>
      </c>
      <c r="BB17" s="985"/>
      <c r="BD17" s="888">
        <v>0</v>
      </c>
      <c r="BE17" s="888">
        <v>0</v>
      </c>
      <c r="BF17" s="888">
        <v>0</v>
      </c>
      <c r="BG17" s="888">
        <v>0</v>
      </c>
      <c r="BH17" s="889">
        <v>0</v>
      </c>
      <c r="BI17" s="888">
        <v>0</v>
      </c>
      <c r="BJ17" s="888">
        <v>0</v>
      </c>
      <c r="BK17" s="888">
        <v>0</v>
      </c>
      <c r="BL17" s="888">
        <v>0</v>
      </c>
      <c r="BM17" s="889">
        <v>0</v>
      </c>
      <c r="BN17" s="936"/>
      <c r="BO17" s="936"/>
    </row>
    <row r="18" spans="1:67" s="785" customFormat="1" ht="14.25" customHeight="1">
      <c r="A18" s="687" t="s">
        <v>1119</v>
      </c>
      <c r="B18" s="973" t="s">
        <v>1680</v>
      </c>
      <c r="C18" s="913">
        <v>23780388</v>
      </c>
      <c r="D18" s="986" t="s">
        <v>288</v>
      </c>
      <c r="E18" s="987" t="s">
        <v>20</v>
      </c>
      <c r="F18" s="973" t="s">
        <v>289</v>
      </c>
      <c r="G18" s="988" t="s">
        <v>596</v>
      </c>
      <c r="H18" s="988" t="s">
        <v>596</v>
      </c>
      <c r="I18" s="973" t="s">
        <v>2292</v>
      </c>
      <c r="J18" s="687" t="s">
        <v>991</v>
      </c>
      <c r="K18" s="989">
        <v>42933</v>
      </c>
      <c r="L18" s="990" t="s">
        <v>1333</v>
      </c>
      <c r="M18" s="990"/>
      <c r="N18" s="1000" t="s">
        <v>914</v>
      </c>
      <c r="O18" s="976" t="s">
        <v>123</v>
      </c>
      <c r="P18" s="810" t="s">
        <v>63</v>
      </c>
      <c r="Q18" s="976" t="s">
        <v>123</v>
      </c>
      <c r="R18" s="983">
        <v>8.484</v>
      </c>
      <c r="S18" s="978">
        <v>4</v>
      </c>
      <c r="T18" s="973">
        <v>0</v>
      </c>
      <c r="U18" s="978">
        <v>4</v>
      </c>
      <c r="V18" s="992">
        <v>0.08</v>
      </c>
      <c r="W18" s="992">
        <v>0</v>
      </c>
      <c r="X18" s="980">
        <v>0</v>
      </c>
      <c r="Y18" s="993">
        <v>0</v>
      </c>
      <c r="Z18" s="982">
        <v>15</v>
      </c>
      <c r="AA18" s="888">
        <v>4.24</v>
      </c>
      <c r="AB18" s="888">
        <v>0</v>
      </c>
      <c r="AC18" s="888">
        <v>0.34</v>
      </c>
      <c r="AD18" s="888">
        <v>0</v>
      </c>
      <c r="AE18" s="888">
        <v>0</v>
      </c>
      <c r="AF18" s="888">
        <v>0</v>
      </c>
      <c r="AG18" s="888"/>
      <c r="AH18" s="983">
        <v>4.58</v>
      </c>
      <c r="AI18" s="994">
        <v>0</v>
      </c>
      <c r="AJ18" s="888">
        <v>0</v>
      </c>
      <c r="AK18" s="888">
        <v>11.5</v>
      </c>
      <c r="AL18" s="888"/>
      <c r="AM18" s="888"/>
      <c r="AN18" s="888"/>
      <c r="AO18" s="888">
        <v>0.17</v>
      </c>
      <c r="AP18" s="888">
        <v>0.05</v>
      </c>
      <c r="AQ18" s="888">
        <v>0.02</v>
      </c>
      <c r="AR18" s="888">
        <v>0.14000000000000001</v>
      </c>
      <c r="AS18" s="888">
        <v>0.38</v>
      </c>
      <c r="AT18" s="888">
        <v>0.09</v>
      </c>
      <c r="AU18" s="888">
        <v>0.08</v>
      </c>
      <c r="AV18" s="888">
        <v>0.14000000000000001</v>
      </c>
      <c r="AW18" s="888">
        <v>16.079999999999998</v>
      </c>
      <c r="AX18" s="888">
        <v>0.24</v>
      </c>
      <c r="AY18" s="888"/>
      <c r="AZ18" s="888">
        <v>0.83</v>
      </c>
      <c r="BA18" s="984">
        <v>15.84</v>
      </c>
      <c r="BB18" s="985"/>
      <c r="BD18" s="888">
        <v>0</v>
      </c>
      <c r="BE18" s="888">
        <v>0</v>
      </c>
      <c r="BF18" s="888">
        <v>0</v>
      </c>
      <c r="BG18" s="888">
        <v>0</v>
      </c>
      <c r="BH18" s="889">
        <v>0</v>
      </c>
      <c r="BI18" s="888">
        <v>0</v>
      </c>
      <c r="BJ18" s="888">
        <v>0</v>
      </c>
      <c r="BK18" s="888">
        <v>0</v>
      </c>
      <c r="BL18" s="888">
        <v>0</v>
      </c>
      <c r="BM18" s="889">
        <v>0</v>
      </c>
    </row>
    <row r="19" spans="1:67" s="785" customFormat="1" ht="14.25" customHeight="1">
      <c r="A19" s="687" t="s">
        <v>1119</v>
      </c>
      <c r="B19" s="1057" t="s">
        <v>1680</v>
      </c>
      <c r="C19" s="913">
        <v>5461819</v>
      </c>
      <c r="D19" s="986" t="s">
        <v>292</v>
      </c>
      <c r="E19" s="987" t="s">
        <v>20</v>
      </c>
      <c r="F19" s="973" t="s">
        <v>293</v>
      </c>
      <c r="G19" s="988" t="s">
        <v>596</v>
      </c>
      <c r="H19" s="988" t="s">
        <v>596</v>
      </c>
      <c r="I19" s="975" t="s">
        <v>2292</v>
      </c>
      <c r="J19" s="687" t="s">
        <v>991</v>
      </c>
      <c r="K19" s="989">
        <v>42310</v>
      </c>
      <c r="L19" s="990" t="s">
        <v>1335</v>
      </c>
      <c r="M19" s="990"/>
      <c r="N19" s="991" t="s">
        <v>914</v>
      </c>
      <c r="O19" s="976" t="s">
        <v>184</v>
      </c>
      <c r="P19" s="979" t="s">
        <v>63</v>
      </c>
      <c r="Q19" s="976" t="s">
        <v>184</v>
      </c>
      <c r="R19" s="983">
        <v>8.484</v>
      </c>
      <c r="S19" s="978">
        <v>6</v>
      </c>
      <c r="T19" s="973">
        <v>0</v>
      </c>
      <c r="U19" s="978">
        <v>6</v>
      </c>
      <c r="V19" s="992">
        <v>0.12</v>
      </c>
      <c r="W19" s="992">
        <v>0</v>
      </c>
      <c r="X19" s="980">
        <v>0</v>
      </c>
      <c r="Y19" s="993">
        <v>0</v>
      </c>
      <c r="Z19" s="982">
        <v>15</v>
      </c>
      <c r="AA19" s="888">
        <v>4.24</v>
      </c>
      <c r="AB19" s="888">
        <v>0</v>
      </c>
      <c r="AC19" s="888">
        <v>0.51</v>
      </c>
      <c r="AD19" s="888">
        <v>0</v>
      </c>
      <c r="AE19" s="888">
        <v>0</v>
      </c>
      <c r="AF19" s="888">
        <v>0</v>
      </c>
      <c r="AG19" s="888"/>
      <c r="AH19" s="983">
        <v>4.75</v>
      </c>
      <c r="AI19" s="994">
        <v>0</v>
      </c>
      <c r="AJ19" s="888">
        <v>0</v>
      </c>
      <c r="AK19" s="888">
        <v>11.5</v>
      </c>
      <c r="AL19" s="888"/>
      <c r="AM19" s="888"/>
      <c r="AN19" s="888"/>
      <c r="AO19" s="888">
        <v>0.18</v>
      </c>
      <c r="AP19" s="888">
        <v>0.05</v>
      </c>
      <c r="AQ19" s="888">
        <v>0.02</v>
      </c>
      <c r="AR19" s="888">
        <v>0.14000000000000001</v>
      </c>
      <c r="AS19" s="888">
        <v>0.41</v>
      </c>
      <c r="AT19" s="888">
        <v>0.1</v>
      </c>
      <c r="AU19" s="888">
        <v>0.08</v>
      </c>
      <c r="AV19" s="888">
        <v>0.14000000000000001</v>
      </c>
      <c r="AW19" s="888">
        <v>16.25</v>
      </c>
      <c r="AX19" s="888">
        <v>0.25</v>
      </c>
      <c r="AY19" s="888"/>
      <c r="AZ19" s="888">
        <v>0.87</v>
      </c>
      <c r="BA19" s="984">
        <v>16</v>
      </c>
      <c r="BB19" s="985"/>
      <c r="BD19" s="888">
        <v>0</v>
      </c>
      <c r="BE19" s="888">
        <v>0</v>
      </c>
      <c r="BF19" s="888">
        <v>0</v>
      </c>
      <c r="BG19" s="888">
        <v>0</v>
      </c>
      <c r="BH19" s="889">
        <v>0</v>
      </c>
      <c r="BI19" s="888">
        <v>0</v>
      </c>
      <c r="BJ19" s="888">
        <v>0</v>
      </c>
      <c r="BK19" s="888">
        <v>0</v>
      </c>
      <c r="BL19" s="888">
        <v>0</v>
      </c>
      <c r="BM19" s="889">
        <v>0</v>
      </c>
    </row>
    <row r="20" spans="1:67" s="785" customFormat="1" ht="14.25" customHeight="1">
      <c r="A20" s="687" t="s">
        <v>1119</v>
      </c>
      <c r="B20" s="1057" t="s">
        <v>1680</v>
      </c>
      <c r="C20" s="913">
        <v>6249413</v>
      </c>
      <c r="D20" s="986" t="s">
        <v>294</v>
      </c>
      <c r="E20" s="987" t="s">
        <v>20</v>
      </c>
      <c r="F20" s="973" t="s">
        <v>293</v>
      </c>
      <c r="G20" s="988" t="s">
        <v>596</v>
      </c>
      <c r="H20" s="988" t="s">
        <v>596</v>
      </c>
      <c r="I20" s="995" t="s">
        <v>2292</v>
      </c>
      <c r="J20" s="687" t="s">
        <v>991</v>
      </c>
      <c r="K20" s="989">
        <v>42979</v>
      </c>
      <c r="L20" s="990" t="s">
        <v>1336</v>
      </c>
      <c r="M20" s="990"/>
      <c r="N20" s="991" t="s">
        <v>914</v>
      </c>
      <c r="O20" s="976" t="s">
        <v>82</v>
      </c>
      <c r="P20" s="979" t="s">
        <v>63</v>
      </c>
      <c r="Q20" s="976" t="s">
        <v>82</v>
      </c>
      <c r="R20" s="983">
        <v>8.484</v>
      </c>
      <c r="S20" s="978">
        <v>4</v>
      </c>
      <c r="T20" s="973">
        <v>0</v>
      </c>
      <c r="U20" s="978">
        <v>4</v>
      </c>
      <c r="V20" s="992">
        <v>0.08</v>
      </c>
      <c r="W20" s="992">
        <v>0</v>
      </c>
      <c r="X20" s="980">
        <v>0</v>
      </c>
      <c r="Y20" s="993">
        <v>0</v>
      </c>
      <c r="Z20" s="982">
        <v>15</v>
      </c>
      <c r="AA20" s="888">
        <v>4.24</v>
      </c>
      <c r="AB20" s="888">
        <v>0</v>
      </c>
      <c r="AC20" s="888">
        <v>0.34</v>
      </c>
      <c r="AD20" s="888">
        <v>0</v>
      </c>
      <c r="AE20" s="888">
        <v>0</v>
      </c>
      <c r="AF20" s="888">
        <v>0</v>
      </c>
      <c r="AG20" s="888"/>
      <c r="AH20" s="983">
        <v>4.58</v>
      </c>
      <c r="AI20" s="994">
        <v>0</v>
      </c>
      <c r="AJ20" s="888">
        <v>0</v>
      </c>
      <c r="AK20" s="888">
        <v>11.5</v>
      </c>
      <c r="AL20" s="888"/>
      <c r="AM20" s="888"/>
      <c r="AN20" s="888"/>
      <c r="AO20" s="888">
        <v>0.17</v>
      </c>
      <c r="AP20" s="888">
        <v>0.05</v>
      </c>
      <c r="AQ20" s="888">
        <v>0.02</v>
      </c>
      <c r="AR20" s="888">
        <v>0.14000000000000001</v>
      </c>
      <c r="AS20" s="888">
        <v>0.38</v>
      </c>
      <c r="AT20" s="888">
        <v>0.09</v>
      </c>
      <c r="AU20" s="888">
        <v>0.08</v>
      </c>
      <c r="AV20" s="888">
        <v>0.14000000000000001</v>
      </c>
      <c r="AW20" s="888">
        <v>16.079999999999998</v>
      </c>
      <c r="AX20" s="888">
        <v>0.24</v>
      </c>
      <c r="AY20" s="888"/>
      <c r="AZ20" s="888">
        <v>0.83</v>
      </c>
      <c r="BA20" s="984">
        <v>15.84</v>
      </c>
      <c r="BB20" s="985"/>
      <c r="BD20" s="888">
        <v>0</v>
      </c>
      <c r="BE20" s="888">
        <v>0</v>
      </c>
      <c r="BF20" s="888">
        <v>0</v>
      </c>
      <c r="BG20" s="888">
        <v>0</v>
      </c>
      <c r="BH20" s="889">
        <v>0</v>
      </c>
      <c r="BI20" s="888">
        <v>0</v>
      </c>
      <c r="BJ20" s="888">
        <v>0</v>
      </c>
      <c r="BK20" s="888">
        <v>0</v>
      </c>
      <c r="BL20" s="888">
        <v>0</v>
      </c>
      <c r="BM20" s="889">
        <v>0</v>
      </c>
    </row>
    <row r="21" spans="1:67" s="785" customFormat="1" ht="14.25" customHeight="1">
      <c r="A21" s="687" t="s">
        <v>1119</v>
      </c>
      <c r="B21" s="1057" t="s">
        <v>1680</v>
      </c>
      <c r="C21" s="913">
        <v>6367985</v>
      </c>
      <c r="D21" s="986" t="s">
        <v>295</v>
      </c>
      <c r="E21" s="987" t="s">
        <v>34</v>
      </c>
      <c r="F21" s="973" t="s">
        <v>289</v>
      </c>
      <c r="G21" s="988" t="s">
        <v>596</v>
      </c>
      <c r="H21" s="988" t="s">
        <v>596</v>
      </c>
      <c r="I21" s="687" t="s">
        <v>1808</v>
      </c>
      <c r="J21" s="687" t="s">
        <v>991</v>
      </c>
      <c r="K21" s="989">
        <v>42311</v>
      </c>
      <c r="L21" s="990" t="s">
        <v>1337</v>
      </c>
      <c r="M21" s="990"/>
      <c r="N21" s="991" t="s">
        <v>914</v>
      </c>
      <c r="O21" s="976" t="s">
        <v>1714</v>
      </c>
      <c r="P21" s="979" t="s">
        <v>63</v>
      </c>
      <c r="Q21" s="976" t="s">
        <v>25</v>
      </c>
      <c r="R21" s="983">
        <v>8.484</v>
      </c>
      <c r="S21" s="978">
        <v>6</v>
      </c>
      <c r="T21" s="973">
        <v>0</v>
      </c>
      <c r="U21" s="978">
        <v>6</v>
      </c>
      <c r="V21" s="992">
        <v>0.12</v>
      </c>
      <c r="W21" s="992">
        <v>0</v>
      </c>
      <c r="X21" s="980">
        <v>0</v>
      </c>
      <c r="Y21" s="993">
        <v>0</v>
      </c>
      <c r="Z21" s="982">
        <v>15</v>
      </c>
      <c r="AA21" s="888">
        <v>4.24</v>
      </c>
      <c r="AB21" s="888">
        <v>0</v>
      </c>
      <c r="AC21" s="888">
        <v>0.51</v>
      </c>
      <c r="AD21" s="888">
        <v>0</v>
      </c>
      <c r="AE21" s="888">
        <v>0</v>
      </c>
      <c r="AF21" s="888">
        <v>0</v>
      </c>
      <c r="AG21" s="888"/>
      <c r="AH21" s="983">
        <v>4.75</v>
      </c>
      <c r="AI21" s="994">
        <v>0</v>
      </c>
      <c r="AJ21" s="994">
        <v>0</v>
      </c>
      <c r="AK21" s="888">
        <v>11.5</v>
      </c>
      <c r="AL21" s="888"/>
      <c r="AM21" s="888"/>
      <c r="AN21" s="888"/>
      <c r="AO21" s="888">
        <v>0.18</v>
      </c>
      <c r="AP21" s="888">
        <v>0.05</v>
      </c>
      <c r="AQ21" s="888">
        <v>0.02</v>
      </c>
      <c r="AR21" s="888">
        <v>0.14000000000000001</v>
      </c>
      <c r="AS21" s="888">
        <v>0.41</v>
      </c>
      <c r="AT21" s="888">
        <v>0.1</v>
      </c>
      <c r="AU21" s="888">
        <v>0.08</v>
      </c>
      <c r="AV21" s="888">
        <v>0.14000000000000001</v>
      </c>
      <c r="AW21" s="888">
        <v>16.25</v>
      </c>
      <c r="AX21" s="888">
        <v>0.25</v>
      </c>
      <c r="AY21" s="888"/>
      <c r="AZ21" s="888">
        <v>0.87</v>
      </c>
      <c r="BA21" s="984">
        <v>16</v>
      </c>
      <c r="BB21" s="985"/>
      <c r="BD21" s="888">
        <v>0</v>
      </c>
      <c r="BE21" s="888">
        <v>0</v>
      </c>
      <c r="BF21" s="888">
        <v>0</v>
      </c>
      <c r="BG21" s="888">
        <v>0</v>
      </c>
      <c r="BH21" s="889">
        <v>0</v>
      </c>
      <c r="BI21" s="888">
        <v>0</v>
      </c>
      <c r="BJ21" s="888">
        <v>0</v>
      </c>
      <c r="BK21" s="888">
        <v>0</v>
      </c>
      <c r="BL21" s="888">
        <v>0</v>
      </c>
      <c r="BM21" s="889">
        <v>0</v>
      </c>
    </row>
    <row r="22" spans="1:67" s="785" customFormat="1" ht="14.25" customHeight="1">
      <c r="A22" s="687" t="s">
        <v>1119</v>
      </c>
      <c r="B22" s="1057" t="s">
        <v>1680</v>
      </c>
      <c r="C22" s="913">
        <v>9260188</v>
      </c>
      <c r="D22" s="986" t="s">
        <v>296</v>
      </c>
      <c r="E22" s="987" t="s">
        <v>20</v>
      </c>
      <c r="F22" s="973" t="s">
        <v>289</v>
      </c>
      <c r="G22" s="988" t="s">
        <v>596</v>
      </c>
      <c r="H22" s="988" t="s">
        <v>596</v>
      </c>
      <c r="I22" s="687" t="s">
        <v>1703</v>
      </c>
      <c r="J22" s="687" t="s">
        <v>991</v>
      </c>
      <c r="K22" s="989">
        <v>42340</v>
      </c>
      <c r="L22" s="990" t="s">
        <v>1338</v>
      </c>
      <c r="M22" s="990"/>
      <c r="N22" s="991" t="s">
        <v>914</v>
      </c>
      <c r="O22" s="976" t="s">
        <v>29</v>
      </c>
      <c r="P22" s="810" t="s">
        <v>63</v>
      </c>
      <c r="Q22" s="976" t="s">
        <v>29</v>
      </c>
      <c r="R22" s="983">
        <v>8.484</v>
      </c>
      <c r="S22" s="978">
        <v>6</v>
      </c>
      <c r="T22" s="973">
        <v>0</v>
      </c>
      <c r="U22" s="978">
        <v>6</v>
      </c>
      <c r="V22" s="992">
        <v>0.12</v>
      </c>
      <c r="W22" s="992">
        <v>0</v>
      </c>
      <c r="X22" s="980">
        <v>1</v>
      </c>
      <c r="Y22" s="993">
        <v>1</v>
      </c>
      <c r="Z22" s="982">
        <v>15</v>
      </c>
      <c r="AA22" s="888">
        <v>4.24</v>
      </c>
      <c r="AB22" s="888">
        <v>0</v>
      </c>
      <c r="AC22" s="888">
        <v>0.51</v>
      </c>
      <c r="AD22" s="888">
        <v>0</v>
      </c>
      <c r="AE22" s="888">
        <v>1</v>
      </c>
      <c r="AF22" s="888">
        <v>1.75</v>
      </c>
      <c r="AG22" s="888"/>
      <c r="AH22" s="983">
        <v>5.75</v>
      </c>
      <c r="AI22" s="994">
        <v>0</v>
      </c>
      <c r="AJ22" s="994">
        <v>0</v>
      </c>
      <c r="AK22" s="888">
        <v>11.5</v>
      </c>
      <c r="AL22" s="888"/>
      <c r="AM22" s="888"/>
      <c r="AN22" s="888"/>
      <c r="AO22" s="888">
        <v>0.21</v>
      </c>
      <c r="AP22" s="888">
        <v>0.06</v>
      </c>
      <c r="AQ22" s="888">
        <v>0.03</v>
      </c>
      <c r="AR22" s="888">
        <v>0.17</v>
      </c>
      <c r="AS22" s="888">
        <v>0.47</v>
      </c>
      <c r="AT22" s="888">
        <v>0.12</v>
      </c>
      <c r="AU22" s="888">
        <v>0.12</v>
      </c>
      <c r="AV22" s="888">
        <v>0.17</v>
      </c>
      <c r="AW22" s="888">
        <v>19</v>
      </c>
      <c r="AX22" s="888">
        <v>0.3</v>
      </c>
      <c r="AY22" s="888"/>
      <c r="AZ22" s="888">
        <v>1.05</v>
      </c>
      <c r="BA22" s="984">
        <v>18.7</v>
      </c>
      <c r="BB22" s="985"/>
      <c r="BD22" s="888">
        <v>0</v>
      </c>
      <c r="BE22" s="888">
        <v>0</v>
      </c>
      <c r="BF22" s="888">
        <v>0</v>
      </c>
      <c r="BG22" s="888">
        <v>0</v>
      </c>
      <c r="BH22" s="889">
        <v>0</v>
      </c>
      <c r="BI22" s="888">
        <v>0</v>
      </c>
      <c r="BJ22" s="888">
        <v>0</v>
      </c>
      <c r="BK22" s="888">
        <v>0</v>
      </c>
      <c r="BL22" s="888">
        <v>0</v>
      </c>
      <c r="BM22" s="889">
        <v>0</v>
      </c>
    </row>
    <row r="23" spans="1:67" s="785" customFormat="1" ht="14.25" customHeight="1">
      <c r="A23" s="687" t="s">
        <v>1119</v>
      </c>
      <c r="B23" s="1057" t="s">
        <v>1680</v>
      </c>
      <c r="C23" s="913">
        <v>11126299</v>
      </c>
      <c r="D23" s="986" t="s">
        <v>297</v>
      </c>
      <c r="E23" s="987" t="s">
        <v>20</v>
      </c>
      <c r="F23" s="973" t="s">
        <v>293</v>
      </c>
      <c r="G23" s="988" t="s">
        <v>596</v>
      </c>
      <c r="H23" s="988" t="s">
        <v>596</v>
      </c>
      <c r="I23" s="687" t="s">
        <v>1702</v>
      </c>
      <c r="J23" s="687" t="s">
        <v>991</v>
      </c>
      <c r="K23" s="989">
        <v>42828</v>
      </c>
      <c r="L23" s="990" t="s">
        <v>1339</v>
      </c>
      <c r="M23" s="990"/>
      <c r="N23" s="991" t="s">
        <v>914</v>
      </c>
      <c r="O23" s="976" t="s">
        <v>67</v>
      </c>
      <c r="P23" s="810" t="s">
        <v>63</v>
      </c>
      <c r="Q23" s="976" t="s">
        <v>67</v>
      </c>
      <c r="R23" s="983">
        <v>8.484</v>
      </c>
      <c r="S23" s="978">
        <v>4</v>
      </c>
      <c r="T23" s="973">
        <v>0</v>
      </c>
      <c r="U23" s="978">
        <v>4</v>
      </c>
      <c r="V23" s="992">
        <v>0.08</v>
      </c>
      <c r="W23" s="992">
        <v>0</v>
      </c>
      <c r="X23" s="980">
        <v>0</v>
      </c>
      <c r="Y23" s="993">
        <v>0</v>
      </c>
      <c r="Z23" s="982">
        <v>15</v>
      </c>
      <c r="AA23" s="888">
        <v>4.24</v>
      </c>
      <c r="AB23" s="888">
        <v>0</v>
      </c>
      <c r="AC23" s="888">
        <v>0.34</v>
      </c>
      <c r="AD23" s="888">
        <v>0</v>
      </c>
      <c r="AE23" s="888">
        <v>0</v>
      </c>
      <c r="AF23" s="888">
        <v>0</v>
      </c>
      <c r="AG23" s="888"/>
      <c r="AH23" s="983">
        <v>4.58</v>
      </c>
      <c r="AI23" s="994">
        <v>0</v>
      </c>
      <c r="AJ23" s="994">
        <v>0</v>
      </c>
      <c r="AK23" s="888">
        <v>11.5</v>
      </c>
      <c r="AL23" s="888"/>
      <c r="AM23" s="888"/>
      <c r="AN23" s="888"/>
      <c r="AO23" s="888">
        <v>0.17</v>
      </c>
      <c r="AP23" s="888">
        <v>0.05</v>
      </c>
      <c r="AQ23" s="888">
        <v>0.02</v>
      </c>
      <c r="AR23" s="888">
        <v>0.14000000000000001</v>
      </c>
      <c r="AS23" s="888">
        <v>0.38</v>
      </c>
      <c r="AT23" s="888">
        <v>0.09</v>
      </c>
      <c r="AU23" s="888">
        <v>0.08</v>
      </c>
      <c r="AV23" s="888">
        <v>0.14000000000000001</v>
      </c>
      <c r="AW23" s="888">
        <v>16.079999999999998</v>
      </c>
      <c r="AX23" s="888">
        <v>0.24</v>
      </c>
      <c r="AY23" s="888"/>
      <c r="AZ23" s="888">
        <v>0.83</v>
      </c>
      <c r="BA23" s="984">
        <v>15.84</v>
      </c>
      <c r="BB23" s="985"/>
      <c r="BD23" s="888">
        <v>0</v>
      </c>
      <c r="BE23" s="888">
        <v>0</v>
      </c>
      <c r="BF23" s="888">
        <v>0</v>
      </c>
      <c r="BG23" s="888">
        <v>0</v>
      </c>
      <c r="BH23" s="889">
        <v>0</v>
      </c>
      <c r="BI23" s="888">
        <v>0</v>
      </c>
      <c r="BJ23" s="888">
        <v>0</v>
      </c>
      <c r="BK23" s="888">
        <v>0</v>
      </c>
      <c r="BL23" s="888">
        <v>0</v>
      </c>
      <c r="BM23" s="889">
        <v>0</v>
      </c>
    </row>
    <row r="24" spans="1:67" s="785" customFormat="1" ht="14.25" customHeight="1">
      <c r="A24" s="687" t="s">
        <v>1119</v>
      </c>
      <c r="B24" s="1057" t="s">
        <v>1680</v>
      </c>
      <c r="C24" s="913">
        <v>11619937</v>
      </c>
      <c r="D24" s="986" t="s">
        <v>298</v>
      </c>
      <c r="E24" s="987" t="s">
        <v>20</v>
      </c>
      <c r="F24" s="973" t="s">
        <v>293</v>
      </c>
      <c r="G24" s="988" t="s">
        <v>596</v>
      </c>
      <c r="H24" s="988" t="s">
        <v>596</v>
      </c>
      <c r="I24" s="973" t="s">
        <v>1702</v>
      </c>
      <c r="J24" s="687" t="s">
        <v>991</v>
      </c>
      <c r="K24" s="989">
        <v>42779</v>
      </c>
      <c r="L24" s="990" t="s">
        <v>1340</v>
      </c>
      <c r="M24" s="990"/>
      <c r="N24" s="991" t="s">
        <v>914</v>
      </c>
      <c r="O24" s="976" t="s">
        <v>67</v>
      </c>
      <c r="P24" s="810" t="s">
        <v>63</v>
      </c>
      <c r="Q24" s="997" t="s">
        <v>67</v>
      </c>
      <c r="R24" s="983">
        <v>8.484</v>
      </c>
      <c r="S24" s="978">
        <v>5</v>
      </c>
      <c r="T24" s="973">
        <v>0</v>
      </c>
      <c r="U24" s="978">
        <v>5</v>
      </c>
      <c r="V24" s="992">
        <v>0.1</v>
      </c>
      <c r="W24" s="992">
        <v>0</v>
      </c>
      <c r="X24" s="980">
        <v>4</v>
      </c>
      <c r="Y24" s="993">
        <v>4</v>
      </c>
      <c r="Z24" s="982">
        <v>15</v>
      </c>
      <c r="AA24" s="888">
        <v>4.24</v>
      </c>
      <c r="AB24" s="888">
        <v>0</v>
      </c>
      <c r="AC24" s="888">
        <v>0.42</v>
      </c>
      <c r="AD24" s="888">
        <v>0</v>
      </c>
      <c r="AE24" s="888">
        <v>4</v>
      </c>
      <c r="AF24" s="888">
        <v>7</v>
      </c>
      <c r="AG24" s="888"/>
      <c r="AH24" s="983">
        <v>8.66</v>
      </c>
      <c r="AI24" s="994">
        <v>15.533333333333335</v>
      </c>
      <c r="AJ24" s="994">
        <v>0</v>
      </c>
      <c r="AK24" s="888">
        <v>11.5</v>
      </c>
      <c r="AL24" s="888"/>
      <c r="AM24" s="888"/>
      <c r="AN24" s="888"/>
      <c r="AO24" s="888">
        <v>0.32</v>
      </c>
      <c r="AP24" s="888">
        <v>0.24</v>
      </c>
      <c r="AQ24" s="888">
        <v>0.04</v>
      </c>
      <c r="AR24" s="888">
        <v>0.26</v>
      </c>
      <c r="AS24" s="888">
        <v>0.72</v>
      </c>
      <c r="AT24" s="888">
        <v>0.48</v>
      </c>
      <c r="AU24" s="888">
        <v>0.16</v>
      </c>
      <c r="AV24" s="888">
        <v>0.26</v>
      </c>
      <c r="AW24" s="888">
        <v>42.69</v>
      </c>
      <c r="AX24" s="888">
        <v>0.6</v>
      </c>
      <c r="AY24" s="888"/>
      <c r="AZ24" s="888">
        <v>1.88</v>
      </c>
      <c r="BA24" s="984">
        <v>42.09</v>
      </c>
      <c r="BB24" s="985"/>
      <c r="BD24" s="888">
        <v>0</v>
      </c>
      <c r="BE24" s="888">
        <v>0</v>
      </c>
      <c r="BF24" s="888">
        <v>0</v>
      </c>
      <c r="BG24" s="888">
        <v>0</v>
      </c>
      <c r="BH24" s="889">
        <v>0</v>
      </c>
      <c r="BI24" s="888">
        <v>0</v>
      </c>
      <c r="BJ24" s="888">
        <v>0</v>
      </c>
      <c r="BK24" s="888">
        <v>0</v>
      </c>
      <c r="BL24" s="888">
        <v>0</v>
      </c>
      <c r="BM24" s="889">
        <v>0</v>
      </c>
    </row>
    <row r="25" spans="1:67" s="785" customFormat="1" ht="14.25" customHeight="1">
      <c r="A25" s="687" t="s">
        <v>1119</v>
      </c>
      <c r="B25" s="1057" t="s">
        <v>1680</v>
      </c>
      <c r="C25" s="913">
        <v>15112535</v>
      </c>
      <c r="D25" s="986" t="s">
        <v>299</v>
      </c>
      <c r="E25" s="987" t="s">
        <v>20</v>
      </c>
      <c r="F25" s="973" t="s">
        <v>293</v>
      </c>
      <c r="G25" s="988" t="s">
        <v>596</v>
      </c>
      <c r="H25" s="988" t="s">
        <v>596</v>
      </c>
      <c r="I25" s="973" t="s">
        <v>2292</v>
      </c>
      <c r="J25" s="687" t="s">
        <v>991</v>
      </c>
      <c r="K25" s="989">
        <v>42279</v>
      </c>
      <c r="L25" s="990" t="s">
        <v>1341</v>
      </c>
      <c r="M25" s="990"/>
      <c r="N25" s="991" t="s">
        <v>914</v>
      </c>
      <c r="O25" s="976" t="s">
        <v>73</v>
      </c>
      <c r="P25" s="979" t="s">
        <v>63</v>
      </c>
      <c r="Q25" s="976" t="s">
        <v>73</v>
      </c>
      <c r="R25" s="983">
        <v>8.484</v>
      </c>
      <c r="S25" s="978">
        <v>6</v>
      </c>
      <c r="T25" s="973">
        <v>0</v>
      </c>
      <c r="U25" s="978">
        <v>6</v>
      </c>
      <c r="V25" s="992">
        <v>0.12</v>
      </c>
      <c r="W25" s="992">
        <v>0</v>
      </c>
      <c r="X25" s="980">
        <v>2</v>
      </c>
      <c r="Y25" s="993">
        <v>2</v>
      </c>
      <c r="Z25" s="982">
        <v>15</v>
      </c>
      <c r="AA25" s="888">
        <v>4.24</v>
      </c>
      <c r="AB25" s="888">
        <v>0</v>
      </c>
      <c r="AC25" s="888">
        <v>0.51</v>
      </c>
      <c r="AD25" s="888">
        <v>0</v>
      </c>
      <c r="AE25" s="888">
        <v>2</v>
      </c>
      <c r="AF25" s="888">
        <v>3.5</v>
      </c>
      <c r="AG25" s="888"/>
      <c r="AH25" s="983">
        <v>6.75</v>
      </c>
      <c r="AI25" s="994">
        <v>0</v>
      </c>
      <c r="AJ25" s="994">
        <v>0</v>
      </c>
      <c r="AK25" s="888">
        <v>11.5</v>
      </c>
      <c r="AL25" s="888"/>
      <c r="AM25" s="888"/>
      <c r="AN25" s="888"/>
      <c r="AO25" s="888">
        <v>0.25</v>
      </c>
      <c r="AP25" s="888">
        <v>7.0000000000000007E-2</v>
      </c>
      <c r="AQ25" s="888">
        <v>0.03</v>
      </c>
      <c r="AR25" s="888">
        <v>0.2</v>
      </c>
      <c r="AS25" s="888">
        <v>0.56000000000000005</v>
      </c>
      <c r="AT25" s="888">
        <v>0.14000000000000001</v>
      </c>
      <c r="AU25" s="888">
        <v>0.12</v>
      </c>
      <c r="AV25" s="888">
        <v>0.2</v>
      </c>
      <c r="AW25" s="888">
        <v>21.75</v>
      </c>
      <c r="AX25" s="888">
        <v>0.35</v>
      </c>
      <c r="AY25" s="888"/>
      <c r="AZ25" s="888">
        <v>1.22</v>
      </c>
      <c r="BA25" s="984">
        <v>21.4</v>
      </c>
      <c r="BB25" s="985"/>
      <c r="BD25" s="888">
        <v>0</v>
      </c>
      <c r="BE25" s="888">
        <v>0</v>
      </c>
      <c r="BF25" s="888">
        <v>0</v>
      </c>
      <c r="BG25" s="888">
        <v>0</v>
      </c>
      <c r="BH25" s="889">
        <v>0</v>
      </c>
      <c r="BI25" s="888">
        <v>0</v>
      </c>
      <c r="BJ25" s="888">
        <v>0</v>
      </c>
      <c r="BK25" s="888">
        <v>0</v>
      </c>
      <c r="BL25" s="888">
        <v>0</v>
      </c>
      <c r="BM25" s="889">
        <v>0</v>
      </c>
    </row>
    <row r="26" spans="1:67" s="785" customFormat="1" ht="14.25" customHeight="1">
      <c r="A26" s="687" t="s">
        <v>1119</v>
      </c>
      <c r="B26" s="1057" t="s">
        <v>1680</v>
      </c>
      <c r="C26" s="913">
        <v>20349743</v>
      </c>
      <c r="D26" s="986" t="s">
        <v>301</v>
      </c>
      <c r="E26" s="987" t="s">
        <v>20</v>
      </c>
      <c r="F26" s="973" t="s">
        <v>293</v>
      </c>
      <c r="G26" s="988" t="s">
        <v>596</v>
      </c>
      <c r="H26" s="988" t="s">
        <v>596</v>
      </c>
      <c r="I26" s="975" t="s">
        <v>2292</v>
      </c>
      <c r="J26" s="687" t="s">
        <v>991</v>
      </c>
      <c r="K26" s="989">
        <v>42310</v>
      </c>
      <c r="L26" s="990" t="s">
        <v>1343</v>
      </c>
      <c r="M26" s="990"/>
      <c r="N26" s="991" t="s">
        <v>914</v>
      </c>
      <c r="O26" s="976" t="s">
        <v>39</v>
      </c>
      <c r="P26" s="979" t="s">
        <v>63</v>
      </c>
      <c r="Q26" s="976" t="s">
        <v>39</v>
      </c>
      <c r="R26" s="983">
        <v>8.484</v>
      </c>
      <c r="S26" s="978">
        <v>6</v>
      </c>
      <c r="T26" s="973">
        <v>0</v>
      </c>
      <c r="U26" s="978">
        <v>6</v>
      </c>
      <c r="V26" s="992">
        <v>0.12</v>
      </c>
      <c r="W26" s="992">
        <v>0</v>
      </c>
      <c r="X26" s="980">
        <v>0</v>
      </c>
      <c r="Y26" s="993">
        <v>0</v>
      </c>
      <c r="Z26" s="982">
        <v>15</v>
      </c>
      <c r="AA26" s="888">
        <v>4.24</v>
      </c>
      <c r="AB26" s="888">
        <v>0</v>
      </c>
      <c r="AC26" s="888">
        <v>0.51</v>
      </c>
      <c r="AD26" s="888">
        <v>0</v>
      </c>
      <c r="AE26" s="888">
        <v>0</v>
      </c>
      <c r="AF26" s="888">
        <v>0</v>
      </c>
      <c r="AG26" s="888"/>
      <c r="AH26" s="983">
        <v>4.75</v>
      </c>
      <c r="AI26" s="994">
        <v>0</v>
      </c>
      <c r="AJ26" s="994">
        <v>0</v>
      </c>
      <c r="AK26" s="888">
        <v>11.5</v>
      </c>
      <c r="AL26" s="888"/>
      <c r="AM26" s="888"/>
      <c r="AN26" s="888"/>
      <c r="AO26" s="888">
        <v>0.18</v>
      </c>
      <c r="AP26" s="888">
        <v>0.05</v>
      </c>
      <c r="AQ26" s="888">
        <v>0.02</v>
      </c>
      <c r="AR26" s="888">
        <v>0.14000000000000001</v>
      </c>
      <c r="AS26" s="888">
        <v>0.41</v>
      </c>
      <c r="AT26" s="888">
        <v>0.1</v>
      </c>
      <c r="AU26" s="888">
        <v>0.08</v>
      </c>
      <c r="AV26" s="888">
        <v>0.14000000000000001</v>
      </c>
      <c r="AW26" s="888">
        <v>16.25</v>
      </c>
      <c r="AX26" s="888">
        <v>0.25</v>
      </c>
      <c r="AY26" s="888"/>
      <c r="AZ26" s="888">
        <v>0.87</v>
      </c>
      <c r="BA26" s="984">
        <v>16</v>
      </c>
      <c r="BB26" s="985"/>
      <c r="BD26" s="888">
        <v>0</v>
      </c>
      <c r="BE26" s="888">
        <v>0</v>
      </c>
      <c r="BF26" s="888">
        <v>0</v>
      </c>
      <c r="BG26" s="888">
        <v>0</v>
      </c>
      <c r="BH26" s="889">
        <v>0</v>
      </c>
      <c r="BI26" s="888">
        <v>0</v>
      </c>
      <c r="BJ26" s="888">
        <v>0</v>
      </c>
      <c r="BK26" s="888">
        <v>0</v>
      </c>
      <c r="BL26" s="888">
        <v>0</v>
      </c>
      <c r="BM26" s="889">
        <v>0</v>
      </c>
    </row>
    <row r="27" spans="1:67" s="785" customFormat="1" ht="14.25" customHeight="1">
      <c r="A27" s="687" t="s">
        <v>1119</v>
      </c>
      <c r="B27" s="1057" t="s">
        <v>1679</v>
      </c>
      <c r="C27" s="913">
        <v>22019447</v>
      </c>
      <c r="D27" s="986" t="s">
        <v>302</v>
      </c>
      <c r="E27" s="987" t="s">
        <v>20</v>
      </c>
      <c r="F27" s="973" t="s">
        <v>293</v>
      </c>
      <c r="G27" s="988" t="s">
        <v>596</v>
      </c>
      <c r="H27" s="988" t="s">
        <v>596</v>
      </c>
      <c r="I27" s="975" t="s">
        <v>2292</v>
      </c>
      <c r="J27" s="687" t="s">
        <v>991</v>
      </c>
      <c r="K27" s="989">
        <v>42552</v>
      </c>
      <c r="L27" s="990" t="s">
        <v>1344</v>
      </c>
      <c r="M27" s="990"/>
      <c r="N27" s="991" t="s">
        <v>914</v>
      </c>
      <c r="O27" s="976" t="s">
        <v>254</v>
      </c>
      <c r="P27" s="810" t="s">
        <v>1991</v>
      </c>
      <c r="Q27" s="976" t="s">
        <v>254</v>
      </c>
      <c r="R27" s="983">
        <v>8.484</v>
      </c>
      <c r="S27" s="978">
        <v>5</v>
      </c>
      <c r="T27" s="973">
        <v>0</v>
      </c>
      <c r="U27" s="978">
        <v>5</v>
      </c>
      <c r="V27" s="992">
        <v>0.1</v>
      </c>
      <c r="W27" s="992">
        <v>0</v>
      </c>
      <c r="X27" s="980">
        <v>1</v>
      </c>
      <c r="Y27" s="993">
        <v>1</v>
      </c>
      <c r="Z27" s="982">
        <v>15</v>
      </c>
      <c r="AA27" s="888">
        <v>4.24</v>
      </c>
      <c r="AB27" s="888">
        <v>0</v>
      </c>
      <c r="AC27" s="888">
        <v>0.42</v>
      </c>
      <c r="AD27" s="888">
        <v>0</v>
      </c>
      <c r="AE27" s="888">
        <v>1</v>
      </c>
      <c r="AF27" s="888">
        <v>1.75</v>
      </c>
      <c r="AG27" s="888"/>
      <c r="AH27" s="983">
        <v>5.66</v>
      </c>
      <c r="AI27" s="994">
        <v>0</v>
      </c>
      <c r="AJ27" s="994">
        <v>0</v>
      </c>
      <c r="AK27" s="888">
        <v>11.5</v>
      </c>
      <c r="AL27" s="888"/>
      <c r="AM27" s="888"/>
      <c r="AN27" s="888"/>
      <c r="AO27" s="888">
        <v>0.21</v>
      </c>
      <c r="AP27" s="888">
        <v>0.06</v>
      </c>
      <c r="AQ27" s="888">
        <v>0.03</v>
      </c>
      <c r="AR27" s="888">
        <v>0.17</v>
      </c>
      <c r="AS27" s="888">
        <v>0.47</v>
      </c>
      <c r="AT27" s="888">
        <v>0.11</v>
      </c>
      <c r="AU27" s="888">
        <v>0.12</v>
      </c>
      <c r="AV27" s="888">
        <v>0.17</v>
      </c>
      <c r="AW27" s="888">
        <v>18.91</v>
      </c>
      <c r="AX27" s="888">
        <v>0.3</v>
      </c>
      <c r="AY27" s="888"/>
      <c r="AZ27" s="888">
        <v>1.04</v>
      </c>
      <c r="BA27" s="984">
        <v>18.61</v>
      </c>
      <c r="BB27" s="985"/>
      <c r="BD27" s="888">
        <v>0</v>
      </c>
      <c r="BE27" s="888">
        <v>0</v>
      </c>
      <c r="BF27" s="888">
        <v>0</v>
      </c>
      <c r="BG27" s="888">
        <v>0</v>
      </c>
      <c r="BH27" s="889">
        <v>0</v>
      </c>
      <c r="BI27" s="888">
        <v>0</v>
      </c>
      <c r="BJ27" s="888">
        <v>0</v>
      </c>
      <c r="BK27" s="888">
        <v>0</v>
      </c>
      <c r="BL27" s="888">
        <v>0</v>
      </c>
      <c r="BM27" s="889">
        <v>0</v>
      </c>
    </row>
    <row r="28" spans="1:67" s="785" customFormat="1" ht="14.25" customHeight="1">
      <c r="A28" s="687" t="s">
        <v>1119</v>
      </c>
      <c r="B28" s="1057" t="s">
        <v>1680</v>
      </c>
      <c r="C28" s="913">
        <v>4849019</v>
      </c>
      <c r="D28" s="986" t="s">
        <v>303</v>
      </c>
      <c r="E28" s="987" t="s">
        <v>20</v>
      </c>
      <c r="F28" s="973" t="s">
        <v>304</v>
      </c>
      <c r="G28" s="988" t="s">
        <v>433</v>
      </c>
      <c r="H28" s="988" t="s">
        <v>433</v>
      </c>
      <c r="I28" s="687" t="s">
        <v>1808</v>
      </c>
      <c r="J28" s="687" t="s">
        <v>991</v>
      </c>
      <c r="K28" s="989">
        <v>43549</v>
      </c>
      <c r="L28" s="990" t="s">
        <v>1345</v>
      </c>
      <c r="M28" s="990"/>
      <c r="N28" s="991" t="s">
        <v>914</v>
      </c>
      <c r="O28" s="976" t="s">
        <v>1714</v>
      </c>
      <c r="P28" s="810" t="s">
        <v>63</v>
      </c>
      <c r="Q28" s="976" t="s">
        <v>25</v>
      </c>
      <c r="R28" s="983">
        <v>9.968</v>
      </c>
      <c r="S28" s="978">
        <v>2</v>
      </c>
      <c r="T28" s="973">
        <v>0</v>
      </c>
      <c r="U28" s="978">
        <v>2</v>
      </c>
      <c r="V28" s="992">
        <v>0.04</v>
      </c>
      <c r="W28" s="992">
        <v>0</v>
      </c>
      <c r="X28" s="980">
        <v>0</v>
      </c>
      <c r="Y28" s="993">
        <v>0</v>
      </c>
      <c r="Z28" s="982">
        <v>15</v>
      </c>
      <c r="AA28" s="888">
        <v>4.9800000000000004</v>
      </c>
      <c r="AB28" s="888">
        <v>0</v>
      </c>
      <c r="AC28" s="888">
        <v>0.2</v>
      </c>
      <c r="AD28" s="888">
        <v>0</v>
      </c>
      <c r="AE28" s="888">
        <v>0</v>
      </c>
      <c r="AF28" s="888">
        <v>0</v>
      </c>
      <c r="AG28" s="888"/>
      <c r="AH28" s="983">
        <v>5.1800000000000006</v>
      </c>
      <c r="AI28" s="994">
        <v>0</v>
      </c>
      <c r="AJ28" s="994">
        <v>0</v>
      </c>
      <c r="AK28" s="888">
        <v>11.5</v>
      </c>
      <c r="AL28" s="888"/>
      <c r="AM28" s="888"/>
      <c r="AN28" s="888"/>
      <c r="AO28" s="888">
        <v>0.19</v>
      </c>
      <c r="AP28" s="888">
        <v>0.05</v>
      </c>
      <c r="AQ28" s="888">
        <v>0.02</v>
      </c>
      <c r="AR28" s="888">
        <v>0.16</v>
      </c>
      <c r="AS28" s="888">
        <v>0.43</v>
      </c>
      <c r="AT28" s="888">
        <v>0.1</v>
      </c>
      <c r="AU28" s="888">
        <v>0.08</v>
      </c>
      <c r="AV28" s="888">
        <v>0.16</v>
      </c>
      <c r="AW28" s="888">
        <v>16.68</v>
      </c>
      <c r="AX28" s="888">
        <v>0.26</v>
      </c>
      <c r="AY28" s="888"/>
      <c r="AZ28" s="888">
        <v>0.93</v>
      </c>
      <c r="BA28" s="984">
        <v>16.420000000000002</v>
      </c>
      <c r="BB28" s="985"/>
      <c r="BD28" s="888">
        <v>0</v>
      </c>
      <c r="BE28" s="888">
        <v>0</v>
      </c>
      <c r="BF28" s="888">
        <v>0</v>
      </c>
      <c r="BG28" s="888">
        <v>0</v>
      </c>
      <c r="BH28" s="889">
        <v>0</v>
      </c>
      <c r="BI28" s="888">
        <v>0</v>
      </c>
      <c r="BJ28" s="888">
        <v>0</v>
      </c>
      <c r="BK28" s="888">
        <v>0</v>
      </c>
      <c r="BL28" s="888">
        <v>0</v>
      </c>
      <c r="BM28" s="889">
        <v>0</v>
      </c>
    </row>
    <row r="29" spans="1:67" s="785" customFormat="1" ht="14.25" customHeight="1">
      <c r="A29" s="687" t="s">
        <v>1119</v>
      </c>
      <c r="B29" s="1057" t="s">
        <v>1680</v>
      </c>
      <c r="C29" s="913">
        <v>4998584</v>
      </c>
      <c r="D29" s="986" t="s">
        <v>305</v>
      </c>
      <c r="E29" s="987" t="s">
        <v>34</v>
      </c>
      <c r="F29" s="973" t="s">
        <v>293</v>
      </c>
      <c r="G29" s="988" t="s">
        <v>596</v>
      </c>
      <c r="H29" s="988" t="s">
        <v>596</v>
      </c>
      <c r="I29" s="687" t="s">
        <v>1702</v>
      </c>
      <c r="J29" s="687" t="s">
        <v>991</v>
      </c>
      <c r="K29" s="989">
        <v>43160</v>
      </c>
      <c r="L29" s="990" t="s">
        <v>1346</v>
      </c>
      <c r="M29" s="990"/>
      <c r="N29" s="991" t="s">
        <v>914</v>
      </c>
      <c r="O29" s="976" t="s">
        <v>62</v>
      </c>
      <c r="P29" s="810" t="s">
        <v>63</v>
      </c>
      <c r="Q29" s="976" t="s">
        <v>62</v>
      </c>
      <c r="R29" s="983">
        <v>8.484</v>
      </c>
      <c r="S29" s="978">
        <v>3</v>
      </c>
      <c r="T29" s="973">
        <v>22</v>
      </c>
      <c r="U29" s="978">
        <v>25</v>
      </c>
      <c r="V29" s="992">
        <v>0.6</v>
      </c>
      <c r="W29" s="992">
        <v>0</v>
      </c>
      <c r="X29" s="980">
        <v>0</v>
      </c>
      <c r="Y29" s="993">
        <v>0</v>
      </c>
      <c r="Z29" s="982">
        <v>15</v>
      </c>
      <c r="AA29" s="888">
        <v>4.24</v>
      </c>
      <c r="AB29" s="888">
        <v>0</v>
      </c>
      <c r="AC29" s="888">
        <v>2.54</v>
      </c>
      <c r="AD29" s="888">
        <v>0</v>
      </c>
      <c r="AE29" s="888">
        <v>0</v>
      </c>
      <c r="AF29" s="888">
        <v>0</v>
      </c>
      <c r="AG29" s="888"/>
      <c r="AH29" s="983">
        <v>6.78</v>
      </c>
      <c r="AI29" s="994">
        <v>0</v>
      </c>
      <c r="AJ29" s="994">
        <v>0</v>
      </c>
      <c r="AK29" s="888">
        <v>11.5</v>
      </c>
      <c r="AL29" s="888"/>
      <c r="AM29" s="888"/>
      <c r="AN29" s="888"/>
      <c r="AO29" s="888">
        <v>0.25</v>
      </c>
      <c r="AP29" s="888">
        <v>7.0000000000000007E-2</v>
      </c>
      <c r="AQ29" s="888">
        <v>0.03</v>
      </c>
      <c r="AR29" s="888">
        <v>0.2</v>
      </c>
      <c r="AS29" s="888">
        <v>0.56000000000000005</v>
      </c>
      <c r="AT29" s="888">
        <v>0.14000000000000001</v>
      </c>
      <c r="AU29" s="888">
        <v>0.12</v>
      </c>
      <c r="AV29" s="888">
        <v>0.2</v>
      </c>
      <c r="AW29" s="888">
        <v>18.28</v>
      </c>
      <c r="AX29" s="888">
        <v>0.35</v>
      </c>
      <c r="AY29" s="888"/>
      <c r="AZ29" s="888">
        <v>1.22</v>
      </c>
      <c r="BA29" s="984">
        <v>17.93</v>
      </c>
      <c r="BB29" s="985"/>
      <c r="BD29" s="888">
        <v>0</v>
      </c>
      <c r="BE29" s="888">
        <v>0</v>
      </c>
      <c r="BF29" s="888">
        <v>0</v>
      </c>
      <c r="BG29" s="888">
        <v>0</v>
      </c>
      <c r="BH29" s="889">
        <v>0</v>
      </c>
      <c r="BI29" s="888">
        <v>0</v>
      </c>
      <c r="BJ29" s="888">
        <v>0</v>
      </c>
      <c r="BK29" s="888">
        <v>0</v>
      </c>
      <c r="BL29" s="888">
        <v>0</v>
      </c>
      <c r="BM29" s="889">
        <v>0</v>
      </c>
    </row>
    <row r="30" spans="1:67" s="785" customFormat="1" ht="14.25" customHeight="1">
      <c r="A30" s="687" t="s">
        <v>1119</v>
      </c>
      <c r="B30" s="973" t="s">
        <v>1679</v>
      </c>
      <c r="C30" s="913">
        <v>25988463</v>
      </c>
      <c r="D30" s="986" t="s">
        <v>311</v>
      </c>
      <c r="E30" s="987" t="s">
        <v>20</v>
      </c>
      <c r="F30" s="973" t="s">
        <v>289</v>
      </c>
      <c r="G30" s="988" t="s">
        <v>596</v>
      </c>
      <c r="H30" s="988" t="s">
        <v>596</v>
      </c>
      <c r="I30" s="687" t="s">
        <v>1776</v>
      </c>
      <c r="J30" s="687" t="s">
        <v>991</v>
      </c>
      <c r="K30" s="989">
        <v>44228</v>
      </c>
      <c r="L30" s="990" t="s">
        <v>1350</v>
      </c>
      <c r="M30" s="990"/>
      <c r="N30" s="991" t="s">
        <v>914</v>
      </c>
      <c r="O30" s="976" t="s">
        <v>84</v>
      </c>
      <c r="P30" s="979" t="s">
        <v>63</v>
      </c>
      <c r="Q30" s="976" t="s">
        <v>84</v>
      </c>
      <c r="R30" s="983">
        <v>8.484</v>
      </c>
      <c r="S30" s="978">
        <v>1</v>
      </c>
      <c r="T30" s="973">
        <v>0</v>
      </c>
      <c r="U30" s="978">
        <v>1</v>
      </c>
      <c r="V30" s="992">
        <v>0.02</v>
      </c>
      <c r="W30" s="992">
        <v>0</v>
      </c>
      <c r="X30" s="980">
        <v>0</v>
      </c>
      <c r="Y30" s="993">
        <v>0</v>
      </c>
      <c r="Z30" s="982">
        <v>15</v>
      </c>
      <c r="AA30" s="888">
        <v>4.24</v>
      </c>
      <c r="AB30" s="888">
        <v>0</v>
      </c>
      <c r="AC30" s="888">
        <v>0.08</v>
      </c>
      <c r="AD30" s="888">
        <v>0</v>
      </c>
      <c r="AE30" s="888">
        <v>0</v>
      </c>
      <c r="AF30" s="888">
        <v>0</v>
      </c>
      <c r="AG30" s="888"/>
      <c r="AH30" s="983">
        <v>4.32</v>
      </c>
      <c r="AI30" s="994">
        <v>14.400000000000002</v>
      </c>
      <c r="AJ30" s="994">
        <v>0</v>
      </c>
      <c r="AK30" s="888">
        <v>11.5</v>
      </c>
      <c r="AL30" s="888"/>
      <c r="AM30" s="888"/>
      <c r="AN30" s="888"/>
      <c r="AO30" s="888">
        <v>0.16</v>
      </c>
      <c r="AP30" s="888">
        <v>0.19</v>
      </c>
      <c r="AQ30" s="888">
        <v>0.02</v>
      </c>
      <c r="AR30" s="888">
        <v>0.13</v>
      </c>
      <c r="AS30" s="888">
        <v>0.36</v>
      </c>
      <c r="AT30" s="888">
        <v>0.37</v>
      </c>
      <c r="AU30" s="888">
        <v>0.08</v>
      </c>
      <c r="AV30" s="888">
        <v>0.13</v>
      </c>
      <c r="AW30" s="888">
        <v>30.22</v>
      </c>
      <c r="AX30" s="888">
        <v>0.37</v>
      </c>
      <c r="AY30" s="888"/>
      <c r="AZ30" s="888">
        <v>1.07</v>
      </c>
      <c r="BA30" s="984">
        <v>29.85</v>
      </c>
      <c r="BB30" s="985"/>
      <c r="BD30" s="888">
        <v>0</v>
      </c>
      <c r="BE30" s="888">
        <v>0</v>
      </c>
      <c r="BF30" s="888">
        <v>0</v>
      </c>
      <c r="BG30" s="888">
        <v>0</v>
      </c>
      <c r="BH30" s="889">
        <v>0</v>
      </c>
      <c r="BI30" s="888">
        <v>0</v>
      </c>
      <c r="BJ30" s="888">
        <v>0</v>
      </c>
      <c r="BK30" s="888">
        <v>0</v>
      </c>
      <c r="BL30" s="888">
        <v>0</v>
      </c>
      <c r="BM30" s="889">
        <v>0</v>
      </c>
    </row>
    <row r="31" spans="1:67" s="785" customFormat="1" ht="14.25" customHeight="1">
      <c r="A31" s="687" t="s">
        <v>1119</v>
      </c>
      <c r="B31" s="1057" t="s">
        <v>1680</v>
      </c>
      <c r="C31" s="913">
        <v>13183147</v>
      </c>
      <c r="D31" s="986" t="s">
        <v>318</v>
      </c>
      <c r="E31" s="987" t="s">
        <v>20</v>
      </c>
      <c r="F31" s="973" t="s">
        <v>293</v>
      </c>
      <c r="G31" s="920" t="s">
        <v>596</v>
      </c>
      <c r="H31" s="920" t="s">
        <v>596</v>
      </c>
      <c r="I31" s="973" t="s">
        <v>1702</v>
      </c>
      <c r="J31" s="687" t="s">
        <v>991</v>
      </c>
      <c r="K31" s="989">
        <v>43171</v>
      </c>
      <c r="L31" s="990" t="s">
        <v>1355</v>
      </c>
      <c r="M31" s="990"/>
      <c r="N31" s="991" t="s">
        <v>914</v>
      </c>
      <c r="O31" s="976" t="s">
        <v>50</v>
      </c>
      <c r="P31" s="979" t="s">
        <v>63</v>
      </c>
      <c r="Q31" s="997" t="s">
        <v>50</v>
      </c>
      <c r="R31" s="983">
        <v>8.484</v>
      </c>
      <c r="S31" s="978">
        <v>3</v>
      </c>
      <c r="T31" s="973">
        <v>0</v>
      </c>
      <c r="U31" s="978">
        <v>3</v>
      </c>
      <c r="V31" s="992">
        <v>0.06</v>
      </c>
      <c r="W31" s="992">
        <v>0</v>
      </c>
      <c r="X31" s="980">
        <v>2</v>
      </c>
      <c r="Y31" s="993">
        <v>2</v>
      </c>
      <c r="Z31" s="982">
        <v>15</v>
      </c>
      <c r="AA31" s="888">
        <v>4.24</v>
      </c>
      <c r="AB31" s="888">
        <v>0</v>
      </c>
      <c r="AC31" s="888">
        <v>0.25</v>
      </c>
      <c r="AD31" s="888">
        <v>0</v>
      </c>
      <c r="AE31" s="888">
        <v>2</v>
      </c>
      <c r="AF31" s="888">
        <v>3.5</v>
      </c>
      <c r="AG31" s="888"/>
      <c r="AH31" s="983">
        <v>6.49</v>
      </c>
      <c r="AI31" s="994">
        <v>0</v>
      </c>
      <c r="AJ31" s="994">
        <v>0</v>
      </c>
      <c r="AK31" s="888">
        <v>11.5</v>
      </c>
      <c r="AL31" s="888"/>
      <c r="AM31" s="888"/>
      <c r="AN31" s="888"/>
      <c r="AO31" s="888">
        <v>0.24</v>
      </c>
      <c r="AP31" s="888">
        <v>0.06</v>
      </c>
      <c r="AQ31" s="888">
        <v>0.03</v>
      </c>
      <c r="AR31" s="888">
        <v>0.19</v>
      </c>
      <c r="AS31" s="888">
        <v>0.54</v>
      </c>
      <c r="AT31" s="888">
        <v>0.13</v>
      </c>
      <c r="AU31" s="888">
        <v>0.12</v>
      </c>
      <c r="AV31" s="888">
        <v>0.19</v>
      </c>
      <c r="AW31" s="888">
        <v>21.49</v>
      </c>
      <c r="AX31" s="888">
        <v>0.33</v>
      </c>
      <c r="AY31" s="888"/>
      <c r="AZ31" s="888">
        <v>1.17</v>
      </c>
      <c r="BA31" s="984">
        <v>21.16</v>
      </c>
      <c r="BB31" s="985"/>
      <c r="BD31" s="888">
        <v>0</v>
      </c>
      <c r="BE31" s="888">
        <v>0</v>
      </c>
      <c r="BF31" s="888">
        <v>0</v>
      </c>
      <c r="BG31" s="888">
        <v>0</v>
      </c>
      <c r="BH31" s="889">
        <v>0</v>
      </c>
      <c r="BI31" s="888">
        <v>0</v>
      </c>
      <c r="BJ31" s="888">
        <v>0</v>
      </c>
      <c r="BK31" s="888">
        <v>0</v>
      </c>
      <c r="BL31" s="888">
        <v>0</v>
      </c>
      <c r="BM31" s="889">
        <v>0</v>
      </c>
    </row>
    <row r="32" spans="1:67" s="785" customFormat="1" ht="14.25" customHeight="1">
      <c r="A32" s="687" t="s">
        <v>1119</v>
      </c>
      <c r="B32" s="1057" t="s">
        <v>1680</v>
      </c>
      <c r="C32" s="913">
        <v>13559613</v>
      </c>
      <c r="D32" s="986" t="s">
        <v>319</v>
      </c>
      <c r="E32" s="987" t="s">
        <v>20</v>
      </c>
      <c r="F32" s="973" t="s">
        <v>289</v>
      </c>
      <c r="G32" s="988" t="s">
        <v>596</v>
      </c>
      <c r="H32" s="988" t="s">
        <v>596</v>
      </c>
      <c r="I32" s="975" t="s">
        <v>1702</v>
      </c>
      <c r="J32" s="687" t="s">
        <v>991</v>
      </c>
      <c r="K32" s="989">
        <v>43348</v>
      </c>
      <c r="L32" s="990" t="s">
        <v>1356</v>
      </c>
      <c r="M32" s="990"/>
      <c r="N32" s="991" t="s">
        <v>914</v>
      </c>
      <c r="O32" s="976" t="s">
        <v>94</v>
      </c>
      <c r="P32" s="810" t="s">
        <v>63</v>
      </c>
      <c r="Q32" s="976" t="s">
        <v>94</v>
      </c>
      <c r="R32" s="983">
        <v>8.484</v>
      </c>
      <c r="S32" s="978">
        <v>3</v>
      </c>
      <c r="T32" s="973">
        <v>0</v>
      </c>
      <c r="U32" s="978">
        <v>3</v>
      </c>
      <c r="V32" s="992">
        <v>0.06</v>
      </c>
      <c r="W32" s="992">
        <v>0</v>
      </c>
      <c r="X32" s="980">
        <v>1</v>
      </c>
      <c r="Y32" s="993">
        <v>1</v>
      </c>
      <c r="Z32" s="982">
        <v>15</v>
      </c>
      <c r="AA32" s="888">
        <v>4.24</v>
      </c>
      <c r="AB32" s="888">
        <v>0</v>
      </c>
      <c r="AC32" s="888">
        <v>0.25</v>
      </c>
      <c r="AD32" s="888">
        <v>0</v>
      </c>
      <c r="AE32" s="888">
        <v>1</v>
      </c>
      <c r="AF32" s="888">
        <v>1.75</v>
      </c>
      <c r="AG32" s="888"/>
      <c r="AH32" s="983">
        <v>5.49</v>
      </c>
      <c r="AI32" s="994">
        <v>0</v>
      </c>
      <c r="AJ32" s="994">
        <v>0</v>
      </c>
      <c r="AK32" s="888">
        <v>11.5</v>
      </c>
      <c r="AL32" s="888"/>
      <c r="AM32" s="888"/>
      <c r="AN32" s="888"/>
      <c r="AO32" s="888">
        <v>0.2</v>
      </c>
      <c r="AP32" s="888">
        <v>0.05</v>
      </c>
      <c r="AQ32" s="888">
        <v>0.03</v>
      </c>
      <c r="AR32" s="888">
        <v>0.16</v>
      </c>
      <c r="AS32" s="888">
        <v>0.45</v>
      </c>
      <c r="AT32" s="888">
        <v>0.11</v>
      </c>
      <c r="AU32" s="888">
        <v>0.12</v>
      </c>
      <c r="AV32" s="888">
        <v>0.16</v>
      </c>
      <c r="AW32" s="888">
        <v>18.739999999999998</v>
      </c>
      <c r="AX32" s="888">
        <v>0.28000000000000003</v>
      </c>
      <c r="AY32" s="888"/>
      <c r="AZ32" s="888">
        <v>1</v>
      </c>
      <c r="BA32" s="984">
        <v>18.46</v>
      </c>
      <c r="BB32" s="985"/>
      <c r="BD32" s="888">
        <v>0</v>
      </c>
      <c r="BE32" s="888">
        <v>0</v>
      </c>
      <c r="BF32" s="888">
        <v>0</v>
      </c>
      <c r="BG32" s="888">
        <v>0</v>
      </c>
      <c r="BH32" s="889">
        <v>0</v>
      </c>
      <c r="BI32" s="888">
        <v>0</v>
      </c>
      <c r="BJ32" s="888">
        <v>0</v>
      </c>
      <c r="BK32" s="888">
        <v>0</v>
      </c>
      <c r="BL32" s="888">
        <v>0</v>
      </c>
      <c r="BM32" s="889">
        <v>0</v>
      </c>
    </row>
    <row r="33" spans="1:65" s="785" customFormat="1" ht="14.25" customHeight="1">
      <c r="A33" s="687" t="s">
        <v>1119</v>
      </c>
      <c r="B33" s="1057" t="s">
        <v>1680</v>
      </c>
      <c r="C33" s="913">
        <v>13982777</v>
      </c>
      <c r="D33" s="986" t="s">
        <v>320</v>
      </c>
      <c r="E33" s="987" t="s">
        <v>34</v>
      </c>
      <c r="F33" s="973" t="s">
        <v>289</v>
      </c>
      <c r="G33" s="988" t="s">
        <v>596</v>
      </c>
      <c r="H33" s="988" t="s">
        <v>596</v>
      </c>
      <c r="I33" s="975" t="s">
        <v>1702</v>
      </c>
      <c r="J33" s="687" t="s">
        <v>991</v>
      </c>
      <c r="K33" s="989">
        <v>43119</v>
      </c>
      <c r="L33" s="990" t="s">
        <v>1357</v>
      </c>
      <c r="M33" s="990"/>
      <c r="N33" s="991" t="s">
        <v>914</v>
      </c>
      <c r="O33" s="976" t="s">
        <v>75</v>
      </c>
      <c r="P33" s="979" t="s">
        <v>63</v>
      </c>
      <c r="Q33" s="976" t="s">
        <v>75</v>
      </c>
      <c r="R33" s="983">
        <v>8.484</v>
      </c>
      <c r="S33" s="978">
        <v>4</v>
      </c>
      <c r="T33" s="973">
        <v>0</v>
      </c>
      <c r="U33" s="978">
        <v>4</v>
      </c>
      <c r="V33" s="992">
        <v>0.08</v>
      </c>
      <c r="W33" s="992">
        <v>0</v>
      </c>
      <c r="X33" s="980">
        <v>1</v>
      </c>
      <c r="Y33" s="993">
        <v>1</v>
      </c>
      <c r="Z33" s="982">
        <v>15</v>
      </c>
      <c r="AA33" s="888">
        <v>4.24</v>
      </c>
      <c r="AB33" s="888">
        <v>0</v>
      </c>
      <c r="AC33" s="888">
        <v>0.34</v>
      </c>
      <c r="AD33" s="888">
        <v>0</v>
      </c>
      <c r="AE33" s="888">
        <v>1</v>
      </c>
      <c r="AF33" s="888">
        <v>1.75</v>
      </c>
      <c r="AG33" s="888"/>
      <c r="AH33" s="983">
        <v>5.58</v>
      </c>
      <c r="AI33" s="994">
        <v>0</v>
      </c>
      <c r="AJ33" s="994">
        <v>0</v>
      </c>
      <c r="AK33" s="888">
        <v>11.5</v>
      </c>
      <c r="AL33" s="888"/>
      <c r="AM33" s="888"/>
      <c r="AN33" s="888"/>
      <c r="AO33" s="888">
        <v>0.21</v>
      </c>
      <c r="AP33" s="888">
        <v>0.06</v>
      </c>
      <c r="AQ33" s="888">
        <v>0.03</v>
      </c>
      <c r="AR33" s="888">
        <v>0.17</v>
      </c>
      <c r="AS33" s="888">
        <v>0.47</v>
      </c>
      <c r="AT33" s="888">
        <v>0.11</v>
      </c>
      <c r="AU33" s="888">
        <v>0.12</v>
      </c>
      <c r="AV33" s="888">
        <v>0.17</v>
      </c>
      <c r="AW33" s="888">
        <v>18.829999999999998</v>
      </c>
      <c r="AX33" s="888">
        <v>0.3</v>
      </c>
      <c r="AY33" s="888"/>
      <c r="AZ33" s="888">
        <v>1.04</v>
      </c>
      <c r="BA33" s="984">
        <v>18.53</v>
      </c>
      <c r="BB33" s="985"/>
      <c r="BD33" s="888">
        <v>0</v>
      </c>
      <c r="BE33" s="888">
        <v>0</v>
      </c>
      <c r="BF33" s="888">
        <v>0</v>
      </c>
      <c r="BG33" s="888">
        <v>0</v>
      </c>
      <c r="BH33" s="889">
        <v>0</v>
      </c>
      <c r="BI33" s="888">
        <v>0</v>
      </c>
      <c r="BJ33" s="888">
        <v>0</v>
      </c>
      <c r="BK33" s="888">
        <v>0</v>
      </c>
      <c r="BL33" s="888">
        <v>0</v>
      </c>
      <c r="BM33" s="889">
        <v>0</v>
      </c>
    </row>
    <row r="34" spans="1:65" s="785" customFormat="1" ht="14.25" customHeight="1">
      <c r="A34" s="687" t="s">
        <v>1119</v>
      </c>
      <c r="B34" s="1057" t="s">
        <v>1679</v>
      </c>
      <c r="C34" s="913">
        <v>17064752</v>
      </c>
      <c r="D34" s="986" t="s">
        <v>336</v>
      </c>
      <c r="E34" s="976" t="s">
        <v>20</v>
      </c>
      <c r="F34" s="973" t="s">
        <v>293</v>
      </c>
      <c r="G34" s="988" t="s">
        <v>596</v>
      </c>
      <c r="H34" s="988" t="s">
        <v>596</v>
      </c>
      <c r="I34" s="975" t="s">
        <v>1702</v>
      </c>
      <c r="J34" s="687" t="s">
        <v>991</v>
      </c>
      <c r="K34" s="989">
        <v>43497</v>
      </c>
      <c r="L34" s="990" t="s">
        <v>1372</v>
      </c>
      <c r="M34" s="990"/>
      <c r="N34" s="991" t="s">
        <v>914</v>
      </c>
      <c r="O34" s="976" t="s">
        <v>62</v>
      </c>
      <c r="P34" s="979" t="s">
        <v>63</v>
      </c>
      <c r="Q34" s="976" t="s">
        <v>62</v>
      </c>
      <c r="R34" s="983">
        <v>8.484</v>
      </c>
      <c r="S34" s="978">
        <v>3</v>
      </c>
      <c r="T34" s="973">
        <v>0</v>
      </c>
      <c r="U34" s="978">
        <v>3</v>
      </c>
      <c r="V34" s="992">
        <v>0.06</v>
      </c>
      <c r="W34" s="992">
        <v>0</v>
      </c>
      <c r="X34" s="980">
        <v>0</v>
      </c>
      <c r="Y34" s="993">
        <v>0</v>
      </c>
      <c r="Z34" s="982">
        <v>15</v>
      </c>
      <c r="AA34" s="888">
        <v>4.24</v>
      </c>
      <c r="AB34" s="888">
        <v>0</v>
      </c>
      <c r="AC34" s="888">
        <v>0.25</v>
      </c>
      <c r="AD34" s="888">
        <v>0</v>
      </c>
      <c r="AE34" s="888">
        <v>0</v>
      </c>
      <c r="AF34" s="888">
        <v>0</v>
      </c>
      <c r="AG34" s="888"/>
      <c r="AH34" s="983">
        <v>4.49</v>
      </c>
      <c r="AI34" s="994">
        <v>14.966666666666667</v>
      </c>
      <c r="AJ34" s="994">
        <v>0</v>
      </c>
      <c r="AK34" s="888">
        <v>11.5</v>
      </c>
      <c r="AL34" s="888"/>
      <c r="AM34" s="888"/>
      <c r="AN34" s="888"/>
      <c r="AO34" s="888">
        <v>0.17</v>
      </c>
      <c r="AP34" s="888">
        <v>0.19</v>
      </c>
      <c r="AQ34" s="888">
        <v>0.02</v>
      </c>
      <c r="AR34" s="888">
        <v>0.13</v>
      </c>
      <c r="AS34" s="888">
        <v>0.38</v>
      </c>
      <c r="AT34" s="888">
        <v>0.39</v>
      </c>
      <c r="AU34" s="888">
        <v>0.08</v>
      </c>
      <c r="AV34" s="888">
        <v>0.13</v>
      </c>
      <c r="AW34" s="888">
        <v>30.96</v>
      </c>
      <c r="AX34" s="888">
        <v>0.38</v>
      </c>
      <c r="AY34" s="888"/>
      <c r="AZ34" s="888">
        <v>1.1100000000000001</v>
      </c>
      <c r="BA34" s="984">
        <v>30.58</v>
      </c>
      <c r="BB34" s="985"/>
      <c r="BD34" s="888">
        <v>0</v>
      </c>
      <c r="BE34" s="888">
        <v>0</v>
      </c>
      <c r="BF34" s="888">
        <v>0</v>
      </c>
      <c r="BG34" s="888">
        <v>0</v>
      </c>
      <c r="BH34" s="889">
        <v>0</v>
      </c>
      <c r="BI34" s="888">
        <v>0</v>
      </c>
      <c r="BJ34" s="888">
        <v>0</v>
      </c>
      <c r="BK34" s="888">
        <v>0</v>
      </c>
      <c r="BL34" s="888">
        <v>0</v>
      </c>
      <c r="BM34" s="889">
        <v>0</v>
      </c>
    </row>
    <row r="35" spans="1:65" s="785" customFormat="1" ht="14.25" customHeight="1">
      <c r="A35" s="687" t="s">
        <v>1119</v>
      </c>
      <c r="B35" s="1057" t="s">
        <v>1680</v>
      </c>
      <c r="C35" s="913">
        <v>17221186</v>
      </c>
      <c r="D35" s="986" t="s">
        <v>338</v>
      </c>
      <c r="E35" s="976" t="s">
        <v>20</v>
      </c>
      <c r="F35" s="973" t="s">
        <v>289</v>
      </c>
      <c r="G35" s="988" t="s">
        <v>596</v>
      </c>
      <c r="H35" s="988" t="s">
        <v>596</v>
      </c>
      <c r="I35" s="975" t="s">
        <v>1765</v>
      </c>
      <c r="J35" s="687" t="s">
        <v>991</v>
      </c>
      <c r="K35" s="989">
        <v>43133</v>
      </c>
      <c r="L35" s="990" t="s">
        <v>1374</v>
      </c>
      <c r="M35" s="990"/>
      <c r="N35" s="991" t="s">
        <v>914</v>
      </c>
      <c r="O35" s="976" t="s">
        <v>126</v>
      </c>
      <c r="P35" s="979" t="s">
        <v>63</v>
      </c>
      <c r="Q35" s="976" t="s">
        <v>126</v>
      </c>
      <c r="R35" s="983">
        <v>8.484</v>
      </c>
      <c r="S35" s="978">
        <v>4</v>
      </c>
      <c r="T35" s="973">
        <v>0</v>
      </c>
      <c r="U35" s="978">
        <v>4</v>
      </c>
      <c r="V35" s="992">
        <v>0.08</v>
      </c>
      <c r="W35" s="992">
        <v>0</v>
      </c>
      <c r="X35" s="980">
        <v>1</v>
      </c>
      <c r="Y35" s="993">
        <v>1</v>
      </c>
      <c r="Z35" s="982">
        <v>15</v>
      </c>
      <c r="AA35" s="888">
        <v>4.24</v>
      </c>
      <c r="AB35" s="888">
        <v>0</v>
      </c>
      <c r="AC35" s="888">
        <v>0.34</v>
      </c>
      <c r="AD35" s="888">
        <v>0</v>
      </c>
      <c r="AE35" s="888">
        <v>1</v>
      </c>
      <c r="AF35" s="888">
        <v>1.75</v>
      </c>
      <c r="AG35" s="888"/>
      <c r="AH35" s="983">
        <v>5.58</v>
      </c>
      <c r="AI35" s="994">
        <v>15.266666666666667</v>
      </c>
      <c r="AJ35" s="994">
        <v>0</v>
      </c>
      <c r="AK35" s="888">
        <v>11.5</v>
      </c>
      <c r="AL35" s="888"/>
      <c r="AM35" s="888"/>
      <c r="AN35" s="888"/>
      <c r="AO35" s="888">
        <v>0.21</v>
      </c>
      <c r="AP35" s="888">
        <v>0.21</v>
      </c>
      <c r="AQ35" s="888">
        <v>0.03</v>
      </c>
      <c r="AR35" s="888">
        <v>0.17</v>
      </c>
      <c r="AS35" s="888">
        <v>0.47</v>
      </c>
      <c r="AT35" s="888">
        <v>0.42</v>
      </c>
      <c r="AU35" s="888">
        <v>0.12</v>
      </c>
      <c r="AV35" s="888">
        <v>0.17</v>
      </c>
      <c r="AW35" s="888">
        <v>34.1</v>
      </c>
      <c r="AX35" s="888">
        <v>0.45</v>
      </c>
      <c r="AY35" s="888"/>
      <c r="AZ35" s="888">
        <v>1.35</v>
      </c>
      <c r="BA35" s="984">
        <v>33.65</v>
      </c>
      <c r="BB35" s="985"/>
      <c r="BD35" s="888">
        <v>0</v>
      </c>
      <c r="BE35" s="888">
        <v>0</v>
      </c>
      <c r="BF35" s="888">
        <v>0</v>
      </c>
      <c r="BG35" s="888">
        <v>0</v>
      </c>
      <c r="BH35" s="889">
        <v>0</v>
      </c>
      <c r="BI35" s="888">
        <v>0</v>
      </c>
      <c r="BJ35" s="888">
        <v>0</v>
      </c>
      <c r="BK35" s="888">
        <v>0</v>
      </c>
      <c r="BL35" s="888">
        <v>0</v>
      </c>
      <c r="BM35" s="889">
        <v>0</v>
      </c>
    </row>
    <row r="36" spans="1:65" s="785" customFormat="1" ht="14.25" customHeight="1">
      <c r="A36" s="687" t="s">
        <v>1119</v>
      </c>
      <c r="B36" s="973" t="s">
        <v>1680</v>
      </c>
      <c r="C36" s="913">
        <v>20248968</v>
      </c>
      <c r="D36" s="986" t="s">
        <v>351</v>
      </c>
      <c r="E36" s="987" t="s">
        <v>20</v>
      </c>
      <c r="F36" s="973" t="s">
        <v>293</v>
      </c>
      <c r="G36" s="988" t="s">
        <v>596</v>
      </c>
      <c r="H36" s="988" t="s">
        <v>596</v>
      </c>
      <c r="I36" s="975" t="s">
        <v>1702</v>
      </c>
      <c r="J36" s="687" t="s">
        <v>991</v>
      </c>
      <c r="K36" s="989">
        <v>43390</v>
      </c>
      <c r="L36" s="990" t="s">
        <v>1387</v>
      </c>
      <c r="M36" s="990"/>
      <c r="N36" s="991" t="s">
        <v>914</v>
      </c>
      <c r="O36" s="976" t="s">
        <v>48</v>
      </c>
      <c r="P36" s="810" t="s">
        <v>63</v>
      </c>
      <c r="Q36" s="976" t="s">
        <v>48</v>
      </c>
      <c r="R36" s="983">
        <v>8.484</v>
      </c>
      <c r="S36" s="978">
        <v>3</v>
      </c>
      <c r="T36" s="973">
        <v>0</v>
      </c>
      <c r="U36" s="978">
        <v>3</v>
      </c>
      <c r="V36" s="992">
        <v>0.06</v>
      </c>
      <c r="W36" s="992">
        <v>0</v>
      </c>
      <c r="X36" s="980">
        <v>0</v>
      </c>
      <c r="Y36" s="993">
        <v>0</v>
      </c>
      <c r="Z36" s="982">
        <v>15</v>
      </c>
      <c r="AA36" s="888">
        <v>4.24</v>
      </c>
      <c r="AB36" s="888">
        <v>0</v>
      </c>
      <c r="AC36" s="888">
        <v>0.25</v>
      </c>
      <c r="AD36" s="888">
        <v>0</v>
      </c>
      <c r="AE36" s="888">
        <v>0</v>
      </c>
      <c r="AF36" s="888">
        <v>0</v>
      </c>
      <c r="AG36" s="888"/>
      <c r="AH36" s="983">
        <v>4.49</v>
      </c>
      <c r="AI36" s="994">
        <v>0</v>
      </c>
      <c r="AJ36" s="994">
        <v>0</v>
      </c>
      <c r="AK36" s="888">
        <v>11.5</v>
      </c>
      <c r="AL36" s="888"/>
      <c r="AM36" s="888"/>
      <c r="AN36" s="888"/>
      <c r="AO36" s="888">
        <v>0.17</v>
      </c>
      <c r="AP36" s="888">
        <v>0.04</v>
      </c>
      <c r="AQ36" s="888">
        <v>0.02</v>
      </c>
      <c r="AR36" s="888">
        <v>0.13</v>
      </c>
      <c r="AS36" s="888">
        <v>0.38</v>
      </c>
      <c r="AT36" s="888">
        <v>0.09</v>
      </c>
      <c r="AU36" s="888">
        <v>0.08</v>
      </c>
      <c r="AV36" s="888">
        <v>0.13</v>
      </c>
      <c r="AW36" s="888">
        <v>15.99</v>
      </c>
      <c r="AX36" s="888">
        <v>0.23</v>
      </c>
      <c r="AY36" s="888"/>
      <c r="AZ36" s="888">
        <v>0.81</v>
      </c>
      <c r="BA36" s="984">
        <v>15.76</v>
      </c>
      <c r="BB36" s="985"/>
      <c r="BD36" s="888">
        <v>0</v>
      </c>
      <c r="BE36" s="888">
        <v>0</v>
      </c>
      <c r="BF36" s="888">
        <v>0</v>
      </c>
      <c r="BG36" s="888">
        <v>0</v>
      </c>
      <c r="BH36" s="889">
        <v>0</v>
      </c>
      <c r="BI36" s="888">
        <v>0</v>
      </c>
      <c r="BJ36" s="888">
        <v>0</v>
      </c>
      <c r="BK36" s="888">
        <v>0</v>
      </c>
      <c r="BL36" s="888">
        <v>0</v>
      </c>
      <c r="BM36" s="889">
        <v>0</v>
      </c>
    </row>
    <row r="37" spans="1:65" s="785" customFormat="1" ht="14.25" customHeight="1">
      <c r="A37" s="687" t="s">
        <v>1119</v>
      </c>
      <c r="B37" s="1057" t="s">
        <v>1679</v>
      </c>
      <c r="C37" s="913">
        <v>22386520</v>
      </c>
      <c r="D37" s="986" t="s">
        <v>360</v>
      </c>
      <c r="E37" s="987" t="s">
        <v>34</v>
      </c>
      <c r="F37" s="973" t="s">
        <v>289</v>
      </c>
      <c r="G37" s="988" t="s">
        <v>596</v>
      </c>
      <c r="H37" s="988" t="s">
        <v>596</v>
      </c>
      <c r="I37" s="995" t="s">
        <v>1702</v>
      </c>
      <c r="J37" s="687" t="s">
        <v>991</v>
      </c>
      <c r="K37" s="989">
        <v>43586</v>
      </c>
      <c r="L37" s="990" t="s">
        <v>1396</v>
      </c>
      <c r="M37" s="990"/>
      <c r="N37" s="991" t="s">
        <v>914</v>
      </c>
      <c r="O37" s="976" t="s">
        <v>128</v>
      </c>
      <c r="P37" s="810" t="s">
        <v>63</v>
      </c>
      <c r="Q37" s="976" t="s">
        <v>128</v>
      </c>
      <c r="R37" s="983">
        <v>8.484</v>
      </c>
      <c r="S37" s="978">
        <v>2</v>
      </c>
      <c r="T37" s="973">
        <v>0</v>
      </c>
      <c r="U37" s="978">
        <v>2</v>
      </c>
      <c r="V37" s="992">
        <v>0.04</v>
      </c>
      <c r="W37" s="992">
        <v>0</v>
      </c>
      <c r="X37" s="980">
        <v>1</v>
      </c>
      <c r="Y37" s="993">
        <v>1</v>
      </c>
      <c r="Z37" s="982">
        <v>15</v>
      </c>
      <c r="AA37" s="888">
        <v>4.24</v>
      </c>
      <c r="AB37" s="888">
        <v>0</v>
      </c>
      <c r="AC37" s="888">
        <v>0.17</v>
      </c>
      <c r="AD37" s="888">
        <v>0</v>
      </c>
      <c r="AE37" s="888">
        <v>1</v>
      </c>
      <c r="AF37" s="888">
        <v>1.75</v>
      </c>
      <c r="AG37" s="888"/>
      <c r="AH37" s="983">
        <v>5.41</v>
      </c>
      <c r="AI37" s="994">
        <v>0</v>
      </c>
      <c r="AJ37" s="888">
        <v>0</v>
      </c>
      <c r="AK37" s="888">
        <v>11.5</v>
      </c>
      <c r="AL37" s="888"/>
      <c r="AM37" s="888"/>
      <c r="AN37" s="888"/>
      <c r="AO37" s="888">
        <v>0.2</v>
      </c>
      <c r="AP37" s="888">
        <v>0.05</v>
      </c>
      <c r="AQ37" s="888">
        <v>0.02</v>
      </c>
      <c r="AR37" s="888">
        <v>0.16</v>
      </c>
      <c r="AS37" s="888">
        <v>0.45</v>
      </c>
      <c r="AT37" s="888">
        <v>0.11</v>
      </c>
      <c r="AU37" s="888">
        <v>0.08</v>
      </c>
      <c r="AV37" s="888">
        <v>0.16</v>
      </c>
      <c r="AW37" s="888">
        <v>18.66</v>
      </c>
      <c r="AX37" s="888">
        <v>0.27</v>
      </c>
      <c r="AY37" s="888"/>
      <c r="AZ37" s="888">
        <v>0.96</v>
      </c>
      <c r="BA37" s="984">
        <v>18.39</v>
      </c>
      <c r="BB37" s="985"/>
      <c r="BD37" s="888">
        <v>0</v>
      </c>
      <c r="BE37" s="888">
        <v>0</v>
      </c>
      <c r="BF37" s="888">
        <v>0</v>
      </c>
      <c r="BG37" s="888">
        <v>0</v>
      </c>
      <c r="BH37" s="889">
        <v>0</v>
      </c>
      <c r="BI37" s="888">
        <v>0</v>
      </c>
      <c r="BJ37" s="888">
        <v>0</v>
      </c>
      <c r="BK37" s="888">
        <v>0</v>
      </c>
      <c r="BL37" s="888">
        <v>0</v>
      </c>
      <c r="BM37" s="889">
        <v>0</v>
      </c>
    </row>
    <row r="38" spans="1:65" s="785" customFormat="1" ht="14.25" customHeight="1">
      <c r="A38" s="687" t="s">
        <v>1119</v>
      </c>
      <c r="B38" s="1057" t="s">
        <v>1679</v>
      </c>
      <c r="C38" s="913">
        <v>9400029</v>
      </c>
      <c r="D38" s="986" t="s">
        <v>417</v>
      </c>
      <c r="E38" s="987" t="s">
        <v>20</v>
      </c>
      <c r="F38" s="973" t="s">
        <v>293</v>
      </c>
      <c r="G38" s="988" t="s">
        <v>596</v>
      </c>
      <c r="H38" s="988" t="s">
        <v>596</v>
      </c>
      <c r="I38" s="975" t="s">
        <v>1702</v>
      </c>
      <c r="J38" s="687" t="s">
        <v>991</v>
      </c>
      <c r="K38" s="989">
        <v>43587</v>
      </c>
      <c r="L38" s="990" t="s">
        <v>1448</v>
      </c>
      <c r="M38" s="990"/>
      <c r="N38" s="991" t="s">
        <v>914</v>
      </c>
      <c r="O38" s="976" t="s">
        <v>123</v>
      </c>
      <c r="P38" s="810" t="s">
        <v>63</v>
      </c>
      <c r="Q38" s="976" t="s">
        <v>123</v>
      </c>
      <c r="R38" s="983">
        <v>8.484</v>
      </c>
      <c r="S38" s="978">
        <v>2</v>
      </c>
      <c r="T38" s="973">
        <v>0</v>
      </c>
      <c r="U38" s="978">
        <v>2</v>
      </c>
      <c r="V38" s="992">
        <v>0.04</v>
      </c>
      <c r="W38" s="992">
        <v>0</v>
      </c>
      <c r="X38" s="980">
        <v>0</v>
      </c>
      <c r="Y38" s="993">
        <v>0</v>
      </c>
      <c r="Z38" s="982">
        <v>15</v>
      </c>
      <c r="AA38" s="888">
        <v>4.24</v>
      </c>
      <c r="AB38" s="888">
        <v>0</v>
      </c>
      <c r="AC38" s="888">
        <v>0.17</v>
      </c>
      <c r="AD38" s="888">
        <v>0</v>
      </c>
      <c r="AE38" s="888">
        <v>0</v>
      </c>
      <c r="AF38" s="888">
        <v>0</v>
      </c>
      <c r="AG38" s="888"/>
      <c r="AH38" s="983">
        <v>4.41</v>
      </c>
      <c r="AI38" s="994">
        <v>0</v>
      </c>
      <c r="AJ38" s="994">
        <v>0</v>
      </c>
      <c r="AK38" s="888">
        <v>11.5</v>
      </c>
      <c r="AL38" s="888"/>
      <c r="AM38" s="888"/>
      <c r="AN38" s="888"/>
      <c r="AO38" s="888">
        <v>0.16</v>
      </c>
      <c r="AP38" s="888">
        <v>0.04</v>
      </c>
      <c r="AQ38" s="888">
        <v>0.02</v>
      </c>
      <c r="AR38" s="888">
        <v>0.13</v>
      </c>
      <c r="AS38" s="888">
        <v>0.36</v>
      </c>
      <c r="AT38" s="888">
        <v>0.09</v>
      </c>
      <c r="AU38" s="888">
        <v>0.08</v>
      </c>
      <c r="AV38" s="888">
        <v>0.13</v>
      </c>
      <c r="AW38" s="888">
        <v>15.91</v>
      </c>
      <c r="AX38" s="888">
        <v>0.22</v>
      </c>
      <c r="AY38" s="888"/>
      <c r="AZ38" s="888">
        <v>0.79</v>
      </c>
      <c r="BA38" s="984">
        <v>15.69</v>
      </c>
      <c r="BB38" s="985"/>
      <c r="BD38" s="888">
        <v>0</v>
      </c>
      <c r="BE38" s="888">
        <v>0</v>
      </c>
      <c r="BF38" s="888">
        <v>0</v>
      </c>
      <c r="BG38" s="888">
        <v>0</v>
      </c>
      <c r="BH38" s="889">
        <v>0</v>
      </c>
      <c r="BI38" s="888">
        <v>0</v>
      </c>
      <c r="BJ38" s="888">
        <v>0</v>
      </c>
      <c r="BK38" s="888">
        <v>0</v>
      </c>
      <c r="BL38" s="888">
        <v>0</v>
      </c>
      <c r="BM38" s="889">
        <v>0</v>
      </c>
    </row>
    <row r="39" spans="1:65" s="785" customFormat="1" ht="14.25" customHeight="1">
      <c r="A39" s="687" t="s">
        <v>1119</v>
      </c>
      <c r="B39" s="1057" t="s">
        <v>1680</v>
      </c>
      <c r="C39" s="913">
        <v>10458657</v>
      </c>
      <c r="D39" s="986" t="s">
        <v>419</v>
      </c>
      <c r="E39" s="987" t="s">
        <v>34</v>
      </c>
      <c r="F39" s="973" t="s">
        <v>293</v>
      </c>
      <c r="G39" s="988" t="s">
        <v>596</v>
      </c>
      <c r="H39" s="988" t="s">
        <v>596</v>
      </c>
      <c r="I39" s="975" t="s">
        <v>2292</v>
      </c>
      <c r="J39" s="687" t="s">
        <v>991</v>
      </c>
      <c r="K39" s="989">
        <v>43360</v>
      </c>
      <c r="L39" s="990" t="s">
        <v>1450</v>
      </c>
      <c r="M39" s="990"/>
      <c r="N39" s="991" t="s">
        <v>914</v>
      </c>
      <c r="O39" s="976" t="s">
        <v>78</v>
      </c>
      <c r="P39" s="810" t="s">
        <v>63</v>
      </c>
      <c r="Q39" s="976" t="s">
        <v>78</v>
      </c>
      <c r="R39" s="983">
        <v>8.484</v>
      </c>
      <c r="S39" s="978">
        <v>3</v>
      </c>
      <c r="T39" s="973">
        <v>0</v>
      </c>
      <c r="U39" s="978">
        <v>3</v>
      </c>
      <c r="V39" s="992">
        <v>0.06</v>
      </c>
      <c r="W39" s="992">
        <v>0</v>
      </c>
      <c r="X39" s="980">
        <v>0</v>
      </c>
      <c r="Y39" s="993">
        <v>0</v>
      </c>
      <c r="Z39" s="982">
        <v>15</v>
      </c>
      <c r="AA39" s="888">
        <v>4.24</v>
      </c>
      <c r="AB39" s="888">
        <v>0</v>
      </c>
      <c r="AC39" s="888">
        <v>0.25</v>
      </c>
      <c r="AD39" s="888">
        <v>0</v>
      </c>
      <c r="AE39" s="888">
        <v>0</v>
      </c>
      <c r="AF39" s="888">
        <v>0</v>
      </c>
      <c r="AG39" s="888"/>
      <c r="AH39" s="983">
        <v>4.49</v>
      </c>
      <c r="AI39" s="994">
        <v>0</v>
      </c>
      <c r="AJ39" s="994">
        <v>0</v>
      </c>
      <c r="AK39" s="888">
        <v>11.5</v>
      </c>
      <c r="AL39" s="888"/>
      <c r="AM39" s="888"/>
      <c r="AN39" s="888"/>
      <c r="AO39" s="888">
        <v>0.17</v>
      </c>
      <c r="AP39" s="888">
        <v>0.04</v>
      </c>
      <c r="AQ39" s="888">
        <v>0.02</v>
      </c>
      <c r="AR39" s="888">
        <v>0.13</v>
      </c>
      <c r="AS39" s="888">
        <v>0.38</v>
      </c>
      <c r="AT39" s="888">
        <v>0.09</v>
      </c>
      <c r="AU39" s="888">
        <v>0.08</v>
      </c>
      <c r="AV39" s="888">
        <v>0.13</v>
      </c>
      <c r="AW39" s="888">
        <v>15.99</v>
      </c>
      <c r="AX39" s="888">
        <v>0.23</v>
      </c>
      <c r="AY39" s="888"/>
      <c r="AZ39" s="888">
        <v>0.81</v>
      </c>
      <c r="BA39" s="984">
        <v>15.76</v>
      </c>
      <c r="BB39" s="985"/>
      <c r="BD39" s="888">
        <v>0</v>
      </c>
      <c r="BE39" s="888">
        <v>0</v>
      </c>
      <c r="BF39" s="888">
        <v>0</v>
      </c>
      <c r="BG39" s="888">
        <v>0</v>
      </c>
      <c r="BH39" s="889">
        <v>0</v>
      </c>
      <c r="BI39" s="888">
        <v>0</v>
      </c>
      <c r="BJ39" s="888">
        <v>0</v>
      </c>
      <c r="BK39" s="888">
        <v>0</v>
      </c>
      <c r="BL39" s="888">
        <v>0</v>
      </c>
      <c r="BM39" s="889">
        <v>0</v>
      </c>
    </row>
    <row r="40" spans="1:65" s="785" customFormat="1" ht="14.25" customHeight="1">
      <c r="A40" s="687" t="s">
        <v>1119</v>
      </c>
      <c r="B40" s="973" t="s">
        <v>1680</v>
      </c>
      <c r="C40" s="913">
        <v>11121766</v>
      </c>
      <c r="D40" s="986" t="s">
        <v>421</v>
      </c>
      <c r="E40" s="987" t="s">
        <v>34</v>
      </c>
      <c r="F40" s="973" t="s">
        <v>293</v>
      </c>
      <c r="G40" s="988" t="s">
        <v>596</v>
      </c>
      <c r="H40" s="988" t="s">
        <v>596</v>
      </c>
      <c r="I40" s="975" t="s">
        <v>2292</v>
      </c>
      <c r="J40" s="687" t="s">
        <v>991</v>
      </c>
      <c r="K40" s="989">
        <v>43139</v>
      </c>
      <c r="L40" s="990" t="s">
        <v>1452</v>
      </c>
      <c r="M40" s="990"/>
      <c r="N40" s="991" t="s">
        <v>914</v>
      </c>
      <c r="O40" s="976" t="s">
        <v>70</v>
      </c>
      <c r="P40" s="979" t="s">
        <v>63</v>
      </c>
      <c r="Q40" s="976" t="s">
        <v>70</v>
      </c>
      <c r="R40" s="983">
        <v>8.484</v>
      </c>
      <c r="S40" s="978">
        <v>4</v>
      </c>
      <c r="T40" s="973">
        <v>0</v>
      </c>
      <c r="U40" s="978">
        <v>4</v>
      </c>
      <c r="V40" s="992">
        <v>0.08</v>
      </c>
      <c r="W40" s="992">
        <v>0</v>
      </c>
      <c r="X40" s="980">
        <v>1</v>
      </c>
      <c r="Y40" s="993">
        <v>1</v>
      </c>
      <c r="Z40" s="982">
        <v>15</v>
      </c>
      <c r="AA40" s="888">
        <v>4.24</v>
      </c>
      <c r="AB40" s="888">
        <v>0</v>
      </c>
      <c r="AC40" s="888">
        <v>0.34</v>
      </c>
      <c r="AD40" s="888">
        <v>0</v>
      </c>
      <c r="AE40" s="888">
        <v>1</v>
      </c>
      <c r="AF40" s="888">
        <v>1.75</v>
      </c>
      <c r="AG40" s="888"/>
      <c r="AH40" s="983">
        <v>5.58</v>
      </c>
      <c r="AI40" s="994">
        <v>15.266666666666667</v>
      </c>
      <c r="AJ40" s="994">
        <v>0</v>
      </c>
      <c r="AK40" s="888">
        <v>11.5</v>
      </c>
      <c r="AL40" s="888"/>
      <c r="AM40" s="888"/>
      <c r="AN40" s="888"/>
      <c r="AO40" s="888">
        <v>0.21</v>
      </c>
      <c r="AP40" s="888">
        <v>0.21</v>
      </c>
      <c r="AQ40" s="888">
        <v>0.03</v>
      </c>
      <c r="AR40" s="888">
        <v>0.17</v>
      </c>
      <c r="AS40" s="888">
        <v>0.47</v>
      </c>
      <c r="AT40" s="888">
        <v>0.42</v>
      </c>
      <c r="AU40" s="888">
        <v>0.12</v>
      </c>
      <c r="AV40" s="888">
        <v>0.17</v>
      </c>
      <c r="AW40" s="888">
        <v>34.1</v>
      </c>
      <c r="AX40" s="888">
        <v>0.45</v>
      </c>
      <c r="AY40" s="888"/>
      <c r="AZ40" s="888">
        <v>1.35</v>
      </c>
      <c r="BA40" s="984">
        <v>33.65</v>
      </c>
      <c r="BB40" s="985"/>
      <c r="BD40" s="888">
        <v>0</v>
      </c>
      <c r="BE40" s="888">
        <v>0</v>
      </c>
      <c r="BF40" s="888">
        <v>0</v>
      </c>
      <c r="BG40" s="888">
        <v>0</v>
      </c>
      <c r="BH40" s="889">
        <v>0</v>
      </c>
      <c r="BI40" s="888">
        <v>0</v>
      </c>
      <c r="BJ40" s="888">
        <v>0</v>
      </c>
      <c r="BK40" s="888">
        <v>0</v>
      </c>
      <c r="BL40" s="888">
        <v>0</v>
      </c>
      <c r="BM40" s="889">
        <v>0</v>
      </c>
    </row>
    <row r="41" spans="1:65" s="785" customFormat="1" ht="14.25" customHeight="1">
      <c r="A41" s="687" t="s">
        <v>1119</v>
      </c>
      <c r="B41" s="973" t="s">
        <v>1680</v>
      </c>
      <c r="C41" s="913">
        <v>12479801</v>
      </c>
      <c r="D41" s="986" t="s">
        <v>423</v>
      </c>
      <c r="E41" s="987" t="s">
        <v>20</v>
      </c>
      <c r="F41" s="973" t="s">
        <v>289</v>
      </c>
      <c r="G41" s="988" t="s">
        <v>596</v>
      </c>
      <c r="H41" s="988" t="s">
        <v>596</v>
      </c>
      <c r="I41" s="975" t="s">
        <v>1702</v>
      </c>
      <c r="J41" s="687" t="s">
        <v>991</v>
      </c>
      <c r="K41" s="989">
        <v>43192</v>
      </c>
      <c r="L41" s="990" t="s">
        <v>1454</v>
      </c>
      <c r="M41" s="990"/>
      <c r="N41" s="991" t="s">
        <v>914</v>
      </c>
      <c r="O41" s="976" t="s">
        <v>94</v>
      </c>
      <c r="P41" s="810" t="s">
        <v>63</v>
      </c>
      <c r="Q41" s="976" t="s">
        <v>94</v>
      </c>
      <c r="R41" s="983">
        <v>8.484</v>
      </c>
      <c r="S41" s="978">
        <v>3</v>
      </c>
      <c r="T41" s="973">
        <v>0</v>
      </c>
      <c r="U41" s="978">
        <v>3</v>
      </c>
      <c r="V41" s="992">
        <v>0.06</v>
      </c>
      <c r="W41" s="992">
        <v>0</v>
      </c>
      <c r="X41" s="980">
        <v>2</v>
      </c>
      <c r="Y41" s="993">
        <v>2</v>
      </c>
      <c r="Z41" s="982">
        <v>15</v>
      </c>
      <c r="AA41" s="888">
        <v>4.24</v>
      </c>
      <c r="AB41" s="888">
        <v>0</v>
      </c>
      <c r="AC41" s="888">
        <v>0.25</v>
      </c>
      <c r="AD41" s="888">
        <v>0</v>
      </c>
      <c r="AE41" s="888">
        <v>2</v>
      </c>
      <c r="AF41" s="888">
        <v>3.5</v>
      </c>
      <c r="AG41" s="888"/>
      <c r="AH41" s="983">
        <v>6.49</v>
      </c>
      <c r="AI41" s="994">
        <v>0</v>
      </c>
      <c r="AJ41" s="994">
        <v>0</v>
      </c>
      <c r="AK41" s="888">
        <v>11.5</v>
      </c>
      <c r="AL41" s="888"/>
      <c r="AM41" s="888"/>
      <c r="AN41" s="888"/>
      <c r="AO41" s="888">
        <v>0.24</v>
      </c>
      <c r="AP41" s="888">
        <v>0.06</v>
      </c>
      <c r="AQ41" s="888">
        <v>0.03</v>
      </c>
      <c r="AR41" s="888">
        <v>0.19</v>
      </c>
      <c r="AS41" s="888">
        <v>0.54</v>
      </c>
      <c r="AT41" s="888">
        <v>0.13</v>
      </c>
      <c r="AU41" s="888">
        <v>0.12</v>
      </c>
      <c r="AV41" s="888">
        <v>0.19</v>
      </c>
      <c r="AW41" s="888">
        <v>21.49</v>
      </c>
      <c r="AX41" s="888">
        <v>0.33</v>
      </c>
      <c r="AY41" s="888"/>
      <c r="AZ41" s="888">
        <v>1.17</v>
      </c>
      <c r="BA41" s="984">
        <v>21.16</v>
      </c>
      <c r="BB41" s="985"/>
      <c r="BD41" s="888">
        <v>0</v>
      </c>
      <c r="BE41" s="888">
        <v>0</v>
      </c>
      <c r="BF41" s="888">
        <v>0</v>
      </c>
      <c r="BG41" s="888">
        <v>0</v>
      </c>
      <c r="BH41" s="889">
        <v>0</v>
      </c>
      <c r="BI41" s="888">
        <v>0</v>
      </c>
      <c r="BJ41" s="888">
        <v>0</v>
      </c>
      <c r="BK41" s="888">
        <v>0</v>
      </c>
      <c r="BL41" s="888">
        <v>0</v>
      </c>
      <c r="BM41" s="889">
        <v>0</v>
      </c>
    </row>
    <row r="42" spans="1:65" s="785" customFormat="1" ht="14.25" customHeight="1">
      <c r="A42" s="687" t="s">
        <v>1119</v>
      </c>
      <c r="B42" s="1057" t="s">
        <v>1679</v>
      </c>
      <c r="C42" s="913">
        <v>15025950</v>
      </c>
      <c r="D42" s="986" t="s">
        <v>429</v>
      </c>
      <c r="E42" s="987" t="s">
        <v>20</v>
      </c>
      <c r="F42" s="973" t="s">
        <v>293</v>
      </c>
      <c r="G42" s="988" t="s">
        <v>596</v>
      </c>
      <c r="H42" s="988" t="s">
        <v>596</v>
      </c>
      <c r="I42" s="975" t="s">
        <v>2292</v>
      </c>
      <c r="J42" s="687" t="s">
        <v>991</v>
      </c>
      <c r="K42" s="989">
        <v>43587</v>
      </c>
      <c r="L42" s="990" t="s">
        <v>1460</v>
      </c>
      <c r="M42" s="990"/>
      <c r="N42" s="991" t="s">
        <v>914</v>
      </c>
      <c r="O42" s="976" t="s">
        <v>46</v>
      </c>
      <c r="P42" s="810" t="s">
        <v>63</v>
      </c>
      <c r="Q42" s="976" t="s">
        <v>46</v>
      </c>
      <c r="R42" s="983">
        <v>8.484</v>
      </c>
      <c r="S42" s="978">
        <v>2</v>
      </c>
      <c r="T42" s="973">
        <v>0</v>
      </c>
      <c r="U42" s="978">
        <v>2</v>
      </c>
      <c r="V42" s="992">
        <v>0.04</v>
      </c>
      <c r="W42" s="992">
        <v>0</v>
      </c>
      <c r="X42" s="980">
        <v>0</v>
      </c>
      <c r="Y42" s="993">
        <v>0</v>
      </c>
      <c r="Z42" s="982">
        <v>15</v>
      </c>
      <c r="AA42" s="888">
        <v>4.24</v>
      </c>
      <c r="AB42" s="888">
        <v>0</v>
      </c>
      <c r="AC42" s="888">
        <v>0.17</v>
      </c>
      <c r="AD42" s="888">
        <v>0</v>
      </c>
      <c r="AE42" s="888">
        <v>0</v>
      </c>
      <c r="AF42" s="888">
        <v>0</v>
      </c>
      <c r="AG42" s="888"/>
      <c r="AH42" s="983">
        <v>4.41</v>
      </c>
      <c r="AI42" s="994">
        <v>0</v>
      </c>
      <c r="AJ42" s="994">
        <v>0</v>
      </c>
      <c r="AK42" s="888">
        <v>11.5</v>
      </c>
      <c r="AL42" s="888"/>
      <c r="AM42" s="888"/>
      <c r="AN42" s="888"/>
      <c r="AO42" s="888">
        <v>0.16</v>
      </c>
      <c r="AP42" s="888">
        <v>0.04</v>
      </c>
      <c r="AQ42" s="888">
        <v>0.02</v>
      </c>
      <c r="AR42" s="888">
        <v>0.13</v>
      </c>
      <c r="AS42" s="888">
        <v>0.36</v>
      </c>
      <c r="AT42" s="888">
        <v>0.09</v>
      </c>
      <c r="AU42" s="888">
        <v>0.08</v>
      </c>
      <c r="AV42" s="888">
        <v>0.13</v>
      </c>
      <c r="AW42" s="888">
        <v>15.91</v>
      </c>
      <c r="AX42" s="888">
        <v>0.22</v>
      </c>
      <c r="AY42" s="888"/>
      <c r="AZ42" s="888">
        <v>0.79</v>
      </c>
      <c r="BA42" s="984">
        <v>15.69</v>
      </c>
      <c r="BB42" s="985"/>
      <c r="BD42" s="888">
        <v>0</v>
      </c>
      <c r="BE42" s="888">
        <v>0</v>
      </c>
      <c r="BF42" s="888">
        <v>0</v>
      </c>
      <c r="BG42" s="888">
        <v>0</v>
      </c>
      <c r="BH42" s="889">
        <v>0</v>
      </c>
      <c r="BI42" s="888">
        <v>0</v>
      </c>
      <c r="BJ42" s="888">
        <v>0</v>
      </c>
      <c r="BK42" s="888">
        <v>0</v>
      </c>
      <c r="BL42" s="888">
        <v>0</v>
      </c>
      <c r="BM42" s="889">
        <v>0</v>
      </c>
    </row>
    <row r="43" spans="1:65" s="785" customFormat="1" ht="14.25" customHeight="1">
      <c r="A43" s="687" t="s">
        <v>1119</v>
      </c>
      <c r="B43" s="1057" t="s">
        <v>1680</v>
      </c>
      <c r="C43" s="913">
        <v>15317507</v>
      </c>
      <c r="D43" s="986" t="s">
        <v>430</v>
      </c>
      <c r="E43" s="987" t="s">
        <v>20</v>
      </c>
      <c r="F43" s="973" t="s">
        <v>1815</v>
      </c>
      <c r="G43" s="988" t="s">
        <v>596</v>
      </c>
      <c r="H43" s="988" t="s">
        <v>596</v>
      </c>
      <c r="I43" s="687" t="s">
        <v>1814</v>
      </c>
      <c r="J43" s="687" t="s">
        <v>991</v>
      </c>
      <c r="K43" s="989">
        <v>43374</v>
      </c>
      <c r="L43" s="990" t="s">
        <v>1461</v>
      </c>
      <c r="M43" s="990"/>
      <c r="N43" s="991" t="s">
        <v>914</v>
      </c>
      <c r="O43" s="976" t="s">
        <v>25</v>
      </c>
      <c r="P43" s="810" t="s">
        <v>63</v>
      </c>
      <c r="Q43" s="976" t="s">
        <v>25</v>
      </c>
      <c r="R43" s="983">
        <v>8.484</v>
      </c>
      <c r="S43" s="978">
        <v>3</v>
      </c>
      <c r="T43" s="973">
        <v>0</v>
      </c>
      <c r="U43" s="978">
        <v>3</v>
      </c>
      <c r="V43" s="992">
        <v>0.06</v>
      </c>
      <c r="W43" s="992">
        <v>0</v>
      </c>
      <c r="X43" s="980">
        <v>0</v>
      </c>
      <c r="Y43" s="993">
        <v>0</v>
      </c>
      <c r="Z43" s="982">
        <v>15</v>
      </c>
      <c r="AA43" s="888">
        <v>4.24</v>
      </c>
      <c r="AB43" s="888">
        <v>0</v>
      </c>
      <c r="AC43" s="888">
        <v>0.25</v>
      </c>
      <c r="AD43" s="888">
        <v>0</v>
      </c>
      <c r="AE43" s="888">
        <v>0</v>
      </c>
      <c r="AF43" s="888">
        <v>0</v>
      </c>
      <c r="AG43" s="888"/>
      <c r="AH43" s="983">
        <v>4.49</v>
      </c>
      <c r="AI43" s="994">
        <v>0</v>
      </c>
      <c r="AJ43" s="994">
        <v>0</v>
      </c>
      <c r="AK43" s="888">
        <v>11.5</v>
      </c>
      <c r="AL43" s="888"/>
      <c r="AM43" s="888"/>
      <c r="AN43" s="888"/>
      <c r="AO43" s="888">
        <v>0.17</v>
      </c>
      <c r="AP43" s="888">
        <v>0.04</v>
      </c>
      <c r="AQ43" s="888">
        <v>0.02</v>
      </c>
      <c r="AR43" s="888">
        <v>0.13</v>
      </c>
      <c r="AS43" s="888">
        <v>0.38</v>
      </c>
      <c r="AT43" s="888">
        <v>0.09</v>
      </c>
      <c r="AU43" s="888">
        <v>0.08</v>
      </c>
      <c r="AV43" s="888">
        <v>0.13</v>
      </c>
      <c r="AW43" s="888">
        <v>15.99</v>
      </c>
      <c r="AX43" s="888">
        <v>0.23</v>
      </c>
      <c r="AY43" s="888"/>
      <c r="AZ43" s="888">
        <v>0.81</v>
      </c>
      <c r="BA43" s="984">
        <v>15.76</v>
      </c>
      <c r="BB43" s="985"/>
      <c r="BD43" s="888">
        <v>0</v>
      </c>
      <c r="BE43" s="888">
        <v>0</v>
      </c>
      <c r="BF43" s="888">
        <v>0</v>
      </c>
      <c r="BG43" s="888">
        <v>0</v>
      </c>
      <c r="BH43" s="889">
        <v>0</v>
      </c>
      <c r="BI43" s="888">
        <v>0</v>
      </c>
      <c r="BJ43" s="888">
        <v>0</v>
      </c>
      <c r="BK43" s="888">
        <v>0</v>
      </c>
      <c r="BL43" s="888">
        <v>0</v>
      </c>
      <c r="BM43" s="889">
        <v>0</v>
      </c>
    </row>
    <row r="44" spans="1:65" s="785" customFormat="1" ht="14.25" customHeight="1">
      <c r="A44" s="687" t="s">
        <v>1119</v>
      </c>
      <c r="B44" s="1057" t="s">
        <v>1679</v>
      </c>
      <c r="C44" s="913">
        <v>16591749</v>
      </c>
      <c r="D44" s="986" t="s">
        <v>432</v>
      </c>
      <c r="E44" s="987" t="s">
        <v>20</v>
      </c>
      <c r="F44" s="973" t="s">
        <v>1815</v>
      </c>
      <c r="G44" s="988" t="s">
        <v>433</v>
      </c>
      <c r="H44" s="988" t="s">
        <v>433</v>
      </c>
      <c r="I44" s="687" t="s">
        <v>1814</v>
      </c>
      <c r="J44" s="687" t="s">
        <v>991</v>
      </c>
      <c r="K44" s="989">
        <v>43709</v>
      </c>
      <c r="L44" s="990" t="s">
        <v>1462</v>
      </c>
      <c r="M44" s="990"/>
      <c r="N44" s="991" t="s">
        <v>914</v>
      </c>
      <c r="O44" s="976" t="s">
        <v>25</v>
      </c>
      <c r="P44" s="810" t="s">
        <v>63</v>
      </c>
      <c r="Q44" s="976" t="s">
        <v>25</v>
      </c>
      <c r="R44" s="983">
        <v>9.968</v>
      </c>
      <c r="S44" s="978">
        <v>2</v>
      </c>
      <c r="T44" s="973">
        <v>0</v>
      </c>
      <c r="U44" s="978">
        <v>2</v>
      </c>
      <c r="V44" s="992">
        <v>0.04</v>
      </c>
      <c r="W44" s="992">
        <v>0</v>
      </c>
      <c r="X44" s="980">
        <v>0</v>
      </c>
      <c r="Y44" s="993">
        <v>0</v>
      </c>
      <c r="Z44" s="982">
        <v>15</v>
      </c>
      <c r="AA44" s="888">
        <v>4.9800000000000004</v>
      </c>
      <c r="AB44" s="888">
        <v>0</v>
      </c>
      <c r="AC44" s="888">
        <v>0.2</v>
      </c>
      <c r="AD44" s="888">
        <v>0</v>
      </c>
      <c r="AE44" s="888">
        <v>0</v>
      </c>
      <c r="AF44" s="888">
        <v>0</v>
      </c>
      <c r="AG44" s="888"/>
      <c r="AH44" s="983">
        <v>5.1800000000000006</v>
      </c>
      <c r="AI44" s="994">
        <v>0</v>
      </c>
      <c r="AJ44" s="994">
        <v>0</v>
      </c>
      <c r="AK44" s="888">
        <v>11.5</v>
      </c>
      <c r="AL44" s="888"/>
      <c r="AM44" s="888"/>
      <c r="AN44" s="888"/>
      <c r="AO44" s="888">
        <v>0.19</v>
      </c>
      <c r="AP44" s="888">
        <v>0.05</v>
      </c>
      <c r="AQ44" s="888">
        <v>0.02</v>
      </c>
      <c r="AR44" s="888">
        <v>0.16</v>
      </c>
      <c r="AS44" s="888">
        <v>0.43</v>
      </c>
      <c r="AT44" s="888">
        <v>0.1</v>
      </c>
      <c r="AU44" s="888">
        <v>0.08</v>
      </c>
      <c r="AV44" s="888">
        <v>0.16</v>
      </c>
      <c r="AW44" s="888">
        <v>16.68</v>
      </c>
      <c r="AX44" s="888">
        <v>0.26</v>
      </c>
      <c r="AY44" s="888"/>
      <c r="AZ44" s="888">
        <v>0.93</v>
      </c>
      <c r="BA44" s="984">
        <v>16.420000000000002</v>
      </c>
      <c r="BB44" s="985"/>
      <c r="BD44" s="888">
        <v>0</v>
      </c>
      <c r="BE44" s="888">
        <v>0</v>
      </c>
      <c r="BF44" s="888">
        <v>0</v>
      </c>
      <c r="BG44" s="888">
        <v>0</v>
      </c>
      <c r="BH44" s="889">
        <v>0</v>
      </c>
      <c r="BI44" s="888">
        <v>0</v>
      </c>
      <c r="BJ44" s="888">
        <v>0</v>
      </c>
      <c r="BK44" s="888">
        <v>0</v>
      </c>
      <c r="BL44" s="888">
        <v>0</v>
      </c>
      <c r="BM44" s="889">
        <v>0</v>
      </c>
    </row>
    <row r="45" spans="1:65" s="785" customFormat="1" ht="14.25" customHeight="1">
      <c r="A45" s="687" t="s">
        <v>1119</v>
      </c>
      <c r="B45" s="1057" t="s">
        <v>1680</v>
      </c>
      <c r="C45" s="913">
        <v>17095048</v>
      </c>
      <c r="D45" s="986" t="s">
        <v>434</v>
      </c>
      <c r="E45" s="976" t="s">
        <v>34</v>
      </c>
      <c r="F45" s="973" t="s">
        <v>293</v>
      </c>
      <c r="G45" s="988" t="s">
        <v>596</v>
      </c>
      <c r="H45" s="988" t="s">
        <v>596</v>
      </c>
      <c r="I45" s="975" t="s">
        <v>2292</v>
      </c>
      <c r="J45" s="687" t="s">
        <v>991</v>
      </c>
      <c r="K45" s="989">
        <v>43252</v>
      </c>
      <c r="L45" s="990" t="s">
        <v>1463</v>
      </c>
      <c r="M45" s="990"/>
      <c r="N45" s="991" t="s">
        <v>914</v>
      </c>
      <c r="O45" s="976" t="s">
        <v>67</v>
      </c>
      <c r="P45" s="810" t="s">
        <v>63</v>
      </c>
      <c r="Q45" s="976" t="s">
        <v>67</v>
      </c>
      <c r="R45" s="983">
        <v>8.484</v>
      </c>
      <c r="S45" s="978">
        <v>3</v>
      </c>
      <c r="T45" s="973">
        <v>0</v>
      </c>
      <c r="U45" s="978">
        <v>3</v>
      </c>
      <c r="V45" s="992">
        <v>0.06</v>
      </c>
      <c r="W45" s="992">
        <v>0</v>
      </c>
      <c r="X45" s="980">
        <v>4</v>
      </c>
      <c r="Y45" s="993">
        <v>4</v>
      </c>
      <c r="Z45" s="982">
        <v>15</v>
      </c>
      <c r="AA45" s="888">
        <v>4.24</v>
      </c>
      <c r="AB45" s="888">
        <v>0</v>
      </c>
      <c r="AC45" s="888">
        <v>0.25</v>
      </c>
      <c r="AD45" s="888">
        <v>0</v>
      </c>
      <c r="AE45" s="888">
        <v>4</v>
      </c>
      <c r="AF45" s="888">
        <v>7</v>
      </c>
      <c r="AG45" s="888"/>
      <c r="AH45" s="983">
        <v>8.49</v>
      </c>
      <c r="AI45" s="994">
        <v>0</v>
      </c>
      <c r="AJ45" s="994">
        <v>0</v>
      </c>
      <c r="AK45" s="888">
        <v>11.5</v>
      </c>
      <c r="AL45" s="888"/>
      <c r="AM45" s="888"/>
      <c r="AN45" s="888"/>
      <c r="AO45" s="888">
        <v>0.31</v>
      </c>
      <c r="AP45" s="888">
        <v>0.08</v>
      </c>
      <c r="AQ45" s="888">
        <v>0.04</v>
      </c>
      <c r="AR45" s="888">
        <v>0.25</v>
      </c>
      <c r="AS45" s="888">
        <v>0.7</v>
      </c>
      <c r="AT45" s="888">
        <v>0.17</v>
      </c>
      <c r="AU45" s="888">
        <v>0.16</v>
      </c>
      <c r="AV45" s="888">
        <v>0.25</v>
      </c>
      <c r="AW45" s="888">
        <v>26.99</v>
      </c>
      <c r="AX45" s="888">
        <v>0.43</v>
      </c>
      <c r="AY45" s="888"/>
      <c r="AZ45" s="888">
        <v>1.53</v>
      </c>
      <c r="BA45" s="984">
        <v>26.56</v>
      </c>
      <c r="BB45" s="985"/>
      <c r="BD45" s="888">
        <v>0</v>
      </c>
      <c r="BE45" s="888">
        <v>0</v>
      </c>
      <c r="BF45" s="888">
        <v>0</v>
      </c>
      <c r="BG45" s="888">
        <v>0</v>
      </c>
      <c r="BH45" s="889">
        <v>0</v>
      </c>
      <c r="BI45" s="888">
        <v>0</v>
      </c>
      <c r="BJ45" s="888">
        <v>0</v>
      </c>
      <c r="BK45" s="888">
        <v>0</v>
      </c>
      <c r="BL45" s="888">
        <v>0</v>
      </c>
      <c r="BM45" s="889">
        <v>0</v>
      </c>
    </row>
    <row r="46" spans="1:65" s="785" customFormat="1" ht="14.25" customHeight="1">
      <c r="A46" s="687" t="s">
        <v>1119</v>
      </c>
      <c r="B46" s="973" t="s">
        <v>1680</v>
      </c>
      <c r="C46" s="913">
        <v>17352685</v>
      </c>
      <c r="D46" s="986" t="s">
        <v>435</v>
      </c>
      <c r="E46" s="987" t="s">
        <v>34</v>
      </c>
      <c r="F46" s="973" t="s">
        <v>293</v>
      </c>
      <c r="G46" s="988" t="s">
        <v>596</v>
      </c>
      <c r="H46" s="988" t="s">
        <v>596</v>
      </c>
      <c r="I46" s="687" t="s">
        <v>2292</v>
      </c>
      <c r="J46" s="687" t="s">
        <v>991</v>
      </c>
      <c r="K46" s="989">
        <v>43252</v>
      </c>
      <c r="L46" s="990" t="s">
        <v>1464</v>
      </c>
      <c r="M46" s="990"/>
      <c r="N46" s="991" t="s">
        <v>914</v>
      </c>
      <c r="O46" s="976" t="s">
        <v>70</v>
      </c>
      <c r="P46" s="810" t="s">
        <v>63</v>
      </c>
      <c r="Q46" s="976" t="s">
        <v>70</v>
      </c>
      <c r="R46" s="983">
        <v>8.484</v>
      </c>
      <c r="S46" s="978">
        <v>3</v>
      </c>
      <c r="T46" s="973">
        <v>0</v>
      </c>
      <c r="U46" s="978">
        <v>3</v>
      </c>
      <c r="V46" s="992">
        <v>0.06</v>
      </c>
      <c r="W46" s="992">
        <v>0</v>
      </c>
      <c r="X46" s="980">
        <v>2</v>
      </c>
      <c r="Y46" s="993">
        <v>2</v>
      </c>
      <c r="Z46" s="982">
        <v>15</v>
      </c>
      <c r="AA46" s="888">
        <v>4.24</v>
      </c>
      <c r="AB46" s="888">
        <v>0</v>
      </c>
      <c r="AC46" s="888">
        <v>0.25</v>
      </c>
      <c r="AD46" s="888">
        <v>0</v>
      </c>
      <c r="AE46" s="888">
        <v>2</v>
      </c>
      <c r="AF46" s="888">
        <v>3.5</v>
      </c>
      <c r="AG46" s="888"/>
      <c r="AH46" s="983">
        <v>6.49</v>
      </c>
      <c r="AI46" s="994">
        <v>0</v>
      </c>
      <c r="AJ46" s="994">
        <v>0</v>
      </c>
      <c r="AK46" s="888">
        <v>11.5</v>
      </c>
      <c r="AL46" s="888"/>
      <c r="AM46" s="888"/>
      <c r="AN46" s="888"/>
      <c r="AO46" s="888">
        <v>0.24</v>
      </c>
      <c r="AP46" s="888">
        <v>0.06</v>
      </c>
      <c r="AQ46" s="888">
        <v>0.03</v>
      </c>
      <c r="AR46" s="888">
        <v>0.19</v>
      </c>
      <c r="AS46" s="888">
        <v>0.54</v>
      </c>
      <c r="AT46" s="888">
        <v>0.13</v>
      </c>
      <c r="AU46" s="888">
        <v>0.12</v>
      </c>
      <c r="AV46" s="888">
        <v>0.19</v>
      </c>
      <c r="AW46" s="888">
        <v>21.49</v>
      </c>
      <c r="AX46" s="888">
        <v>0.33</v>
      </c>
      <c r="AY46" s="888"/>
      <c r="AZ46" s="888">
        <v>1.17</v>
      </c>
      <c r="BA46" s="984">
        <v>21.16</v>
      </c>
      <c r="BB46" s="985"/>
      <c r="BD46" s="888">
        <v>0</v>
      </c>
      <c r="BE46" s="888">
        <v>0</v>
      </c>
      <c r="BF46" s="888">
        <v>0</v>
      </c>
      <c r="BG46" s="888">
        <v>0</v>
      </c>
      <c r="BH46" s="889">
        <v>0</v>
      </c>
      <c r="BI46" s="888">
        <v>0</v>
      </c>
      <c r="BJ46" s="888">
        <v>0</v>
      </c>
      <c r="BK46" s="888">
        <v>0</v>
      </c>
      <c r="BL46" s="888">
        <v>0</v>
      </c>
      <c r="BM46" s="889">
        <v>0</v>
      </c>
    </row>
    <row r="47" spans="1:65" s="785" customFormat="1" ht="14.25" customHeight="1">
      <c r="A47" s="687" t="s">
        <v>1119</v>
      </c>
      <c r="B47" s="973" t="s">
        <v>1679</v>
      </c>
      <c r="C47" s="913">
        <v>19806280</v>
      </c>
      <c r="D47" s="986" t="s">
        <v>436</v>
      </c>
      <c r="E47" s="987" t="s">
        <v>20</v>
      </c>
      <c r="F47" s="973" t="s">
        <v>293</v>
      </c>
      <c r="G47" s="988" t="s">
        <v>596</v>
      </c>
      <c r="H47" s="988" t="s">
        <v>596</v>
      </c>
      <c r="I47" s="975" t="s">
        <v>2292</v>
      </c>
      <c r="J47" s="687" t="s">
        <v>991</v>
      </c>
      <c r="K47" s="989">
        <v>43525</v>
      </c>
      <c r="L47" s="990" t="s">
        <v>1465</v>
      </c>
      <c r="M47" s="990"/>
      <c r="N47" s="991" t="s">
        <v>914</v>
      </c>
      <c r="O47" s="976" t="s">
        <v>52</v>
      </c>
      <c r="P47" s="810" t="s">
        <v>63</v>
      </c>
      <c r="Q47" s="997" t="s">
        <v>52</v>
      </c>
      <c r="R47" s="983">
        <v>8.484</v>
      </c>
      <c r="S47" s="978">
        <v>2</v>
      </c>
      <c r="T47" s="973">
        <v>0</v>
      </c>
      <c r="U47" s="978">
        <v>2</v>
      </c>
      <c r="V47" s="992">
        <v>0.04</v>
      </c>
      <c r="W47" s="992">
        <v>0</v>
      </c>
      <c r="X47" s="980">
        <v>3</v>
      </c>
      <c r="Y47" s="993">
        <v>3</v>
      </c>
      <c r="Z47" s="982">
        <v>15</v>
      </c>
      <c r="AA47" s="888">
        <v>4.24</v>
      </c>
      <c r="AB47" s="888">
        <v>0</v>
      </c>
      <c r="AC47" s="888">
        <v>0.17</v>
      </c>
      <c r="AD47" s="888">
        <v>0</v>
      </c>
      <c r="AE47" s="888">
        <v>3</v>
      </c>
      <c r="AF47" s="888">
        <v>5.25</v>
      </c>
      <c r="AG47" s="888"/>
      <c r="AH47" s="983">
        <v>7.41</v>
      </c>
      <c r="AI47" s="994">
        <v>0</v>
      </c>
      <c r="AJ47" s="994">
        <v>0</v>
      </c>
      <c r="AK47" s="888">
        <v>11.5</v>
      </c>
      <c r="AL47" s="888"/>
      <c r="AM47" s="888"/>
      <c r="AN47" s="888"/>
      <c r="AO47" s="888">
        <v>0.27</v>
      </c>
      <c r="AP47" s="888">
        <v>7.0000000000000007E-2</v>
      </c>
      <c r="AQ47" s="888">
        <v>0.03</v>
      </c>
      <c r="AR47" s="888">
        <v>0.22</v>
      </c>
      <c r="AS47" s="888">
        <v>0.61</v>
      </c>
      <c r="AT47" s="888">
        <v>0.15</v>
      </c>
      <c r="AU47" s="888">
        <v>0.12</v>
      </c>
      <c r="AV47" s="888">
        <v>0.22</v>
      </c>
      <c r="AW47" s="888">
        <v>24.16</v>
      </c>
      <c r="AX47" s="888">
        <v>0.37</v>
      </c>
      <c r="AY47" s="888"/>
      <c r="AZ47" s="888">
        <v>1.32</v>
      </c>
      <c r="BA47" s="984">
        <v>23.79</v>
      </c>
      <c r="BB47" s="985"/>
      <c r="BD47" s="888">
        <v>0</v>
      </c>
      <c r="BE47" s="888">
        <v>0</v>
      </c>
      <c r="BF47" s="888">
        <v>0</v>
      </c>
      <c r="BG47" s="888">
        <v>0</v>
      </c>
      <c r="BH47" s="889">
        <v>0</v>
      </c>
      <c r="BI47" s="888">
        <v>0</v>
      </c>
      <c r="BJ47" s="888">
        <v>0</v>
      </c>
      <c r="BK47" s="888">
        <v>0</v>
      </c>
      <c r="BL47" s="888">
        <v>0</v>
      </c>
      <c r="BM47" s="889">
        <v>0</v>
      </c>
    </row>
    <row r="48" spans="1:65" s="785" customFormat="1" ht="14.25" customHeight="1">
      <c r="A48" s="687" t="s">
        <v>1119</v>
      </c>
      <c r="B48" s="973" t="s">
        <v>1679</v>
      </c>
      <c r="C48" s="913">
        <v>19986711</v>
      </c>
      <c r="D48" s="986" t="s">
        <v>437</v>
      </c>
      <c r="E48" s="987" t="s">
        <v>20</v>
      </c>
      <c r="F48" s="973" t="s">
        <v>293</v>
      </c>
      <c r="G48" s="988" t="s">
        <v>596</v>
      </c>
      <c r="H48" s="988" t="s">
        <v>596</v>
      </c>
      <c r="I48" s="687" t="s">
        <v>1702</v>
      </c>
      <c r="J48" s="687" t="s">
        <v>991</v>
      </c>
      <c r="K48" s="989">
        <v>43514</v>
      </c>
      <c r="L48" s="990" t="s">
        <v>1466</v>
      </c>
      <c r="M48" s="990"/>
      <c r="N48" s="991" t="s">
        <v>914</v>
      </c>
      <c r="O48" s="976" t="s">
        <v>70</v>
      </c>
      <c r="P48" s="810" t="s">
        <v>63</v>
      </c>
      <c r="Q48" s="976" t="s">
        <v>70</v>
      </c>
      <c r="R48" s="983">
        <v>8.484</v>
      </c>
      <c r="S48" s="978">
        <v>3</v>
      </c>
      <c r="T48" s="973">
        <v>0</v>
      </c>
      <c r="U48" s="978">
        <v>3</v>
      </c>
      <c r="V48" s="992">
        <v>0.06</v>
      </c>
      <c r="W48" s="992">
        <v>0</v>
      </c>
      <c r="X48" s="980">
        <v>0</v>
      </c>
      <c r="Y48" s="993">
        <v>0</v>
      </c>
      <c r="Z48" s="982">
        <v>15</v>
      </c>
      <c r="AA48" s="888">
        <v>4.24</v>
      </c>
      <c r="AB48" s="888">
        <v>0</v>
      </c>
      <c r="AC48" s="888">
        <v>0.25</v>
      </c>
      <c r="AD48" s="888">
        <v>0</v>
      </c>
      <c r="AE48" s="888">
        <v>0</v>
      </c>
      <c r="AF48" s="888">
        <v>0</v>
      </c>
      <c r="AG48" s="888"/>
      <c r="AH48" s="983">
        <v>4.49</v>
      </c>
      <c r="AI48" s="994">
        <v>14.966666666666667</v>
      </c>
      <c r="AJ48" s="994">
        <v>0</v>
      </c>
      <c r="AK48" s="888">
        <v>11.5</v>
      </c>
      <c r="AL48" s="888"/>
      <c r="AM48" s="888"/>
      <c r="AN48" s="888"/>
      <c r="AO48" s="888">
        <v>0.17</v>
      </c>
      <c r="AP48" s="888">
        <v>0.19</v>
      </c>
      <c r="AQ48" s="888">
        <v>0.02</v>
      </c>
      <c r="AR48" s="888">
        <v>0.13</v>
      </c>
      <c r="AS48" s="888">
        <v>0.38</v>
      </c>
      <c r="AT48" s="888">
        <v>0.39</v>
      </c>
      <c r="AU48" s="888">
        <v>0.08</v>
      </c>
      <c r="AV48" s="888">
        <v>0.13</v>
      </c>
      <c r="AW48" s="888">
        <v>30.96</v>
      </c>
      <c r="AX48" s="888">
        <v>0.38</v>
      </c>
      <c r="AY48" s="888"/>
      <c r="AZ48" s="888">
        <v>1.1100000000000001</v>
      </c>
      <c r="BA48" s="984">
        <v>30.58</v>
      </c>
      <c r="BB48" s="985"/>
      <c r="BD48" s="888">
        <v>0</v>
      </c>
      <c r="BE48" s="888">
        <v>0</v>
      </c>
      <c r="BF48" s="888">
        <v>0</v>
      </c>
      <c r="BG48" s="888">
        <v>0</v>
      </c>
      <c r="BH48" s="889">
        <v>0</v>
      </c>
      <c r="BI48" s="888">
        <v>0</v>
      </c>
      <c r="BJ48" s="888">
        <v>0</v>
      </c>
      <c r="BK48" s="888">
        <v>0</v>
      </c>
      <c r="BL48" s="888">
        <v>0</v>
      </c>
      <c r="BM48" s="889">
        <v>0</v>
      </c>
    </row>
    <row r="49" spans="1:65" s="785" customFormat="1" ht="14.25" customHeight="1">
      <c r="A49" s="687" t="s">
        <v>1119</v>
      </c>
      <c r="B49" s="1057" t="s">
        <v>1679</v>
      </c>
      <c r="C49" s="913">
        <v>21054730</v>
      </c>
      <c r="D49" s="986" t="s">
        <v>438</v>
      </c>
      <c r="E49" s="987" t="s">
        <v>34</v>
      </c>
      <c r="F49" s="973" t="s">
        <v>293</v>
      </c>
      <c r="G49" s="988" t="s">
        <v>596</v>
      </c>
      <c r="H49" s="988" t="s">
        <v>596</v>
      </c>
      <c r="I49" s="975" t="s">
        <v>2292</v>
      </c>
      <c r="J49" s="687" t="s">
        <v>991</v>
      </c>
      <c r="K49" s="989">
        <v>43556</v>
      </c>
      <c r="L49" s="990" t="s">
        <v>1467</v>
      </c>
      <c r="M49" s="990"/>
      <c r="N49" s="991" t="s">
        <v>914</v>
      </c>
      <c r="O49" s="976" t="s">
        <v>39</v>
      </c>
      <c r="P49" s="810" t="s">
        <v>63</v>
      </c>
      <c r="Q49" s="997" t="s">
        <v>39</v>
      </c>
      <c r="R49" s="983">
        <v>8.484</v>
      </c>
      <c r="S49" s="978">
        <v>2</v>
      </c>
      <c r="T49" s="973">
        <v>0</v>
      </c>
      <c r="U49" s="978">
        <v>2</v>
      </c>
      <c r="V49" s="992">
        <v>0.04</v>
      </c>
      <c r="W49" s="992">
        <v>0</v>
      </c>
      <c r="X49" s="980">
        <v>1</v>
      </c>
      <c r="Y49" s="993">
        <v>1</v>
      </c>
      <c r="Z49" s="982">
        <v>15</v>
      </c>
      <c r="AA49" s="888">
        <v>4.24</v>
      </c>
      <c r="AB49" s="888">
        <v>0</v>
      </c>
      <c r="AC49" s="888">
        <v>0.17</v>
      </c>
      <c r="AD49" s="888">
        <v>0</v>
      </c>
      <c r="AE49" s="888">
        <v>1</v>
      </c>
      <c r="AF49" s="888">
        <v>1.75</v>
      </c>
      <c r="AG49" s="888"/>
      <c r="AH49" s="983">
        <v>5.41</v>
      </c>
      <c r="AI49" s="994">
        <v>0</v>
      </c>
      <c r="AJ49" s="994">
        <v>0</v>
      </c>
      <c r="AK49" s="888">
        <v>11.5</v>
      </c>
      <c r="AL49" s="888"/>
      <c r="AM49" s="888"/>
      <c r="AN49" s="888"/>
      <c r="AO49" s="888">
        <v>0.2</v>
      </c>
      <c r="AP49" s="888">
        <v>0.05</v>
      </c>
      <c r="AQ49" s="888">
        <v>0.02</v>
      </c>
      <c r="AR49" s="888">
        <v>0.16</v>
      </c>
      <c r="AS49" s="888">
        <v>0.45</v>
      </c>
      <c r="AT49" s="888">
        <v>0.11</v>
      </c>
      <c r="AU49" s="888">
        <v>0.08</v>
      </c>
      <c r="AV49" s="888">
        <v>0.16</v>
      </c>
      <c r="AW49" s="888">
        <v>18.66</v>
      </c>
      <c r="AX49" s="888">
        <v>0.27</v>
      </c>
      <c r="AY49" s="888"/>
      <c r="AZ49" s="888">
        <v>0.96</v>
      </c>
      <c r="BA49" s="984">
        <v>18.39</v>
      </c>
      <c r="BB49" s="985"/>
      <c r="BD49" s="888">
        <v>0</v>
      </c>
      <c r="BE49" s="888">
        <v>0</v>
      </c>
      <c r="BF49" s="888">
        <v>0</v>
      </c>
      <c r="BG49" s="888">
        <v>0</v>
      </c>
      <c r="BH49" s="889">
        <v>0</v>
      </c>
      <c r="BI49" s="888">
        <v>0</v>
      </c>
      <c r="BJ49" s="888">
        <v>0</v>
      </c>
      <c r="BK49" s="888">
        <v>0</v>
      </c>
      <c r="BL49" s="888">
        <v>0</v>
      </c>
      <c r="BM49" s="889">
        <v>0</v>
      </c>
    </row>
    <row r="50" spans="1:65" s="785" customFormat="1" ht="14.25" customHeight="1">
      <c r="A50" s="687" t="s">
        <v>1119</v>
      </c>
      <c r="B50" s="973" t="s">
        <v>1679</v>
      </c>
      <c r="C50" s="913">
        <v>25398739</v>
      </c>
      <c r="D50" s="986" t="s">
        <v>440</v>
      </c>
      <c r="E50" s="987" t="s">
        <v>20</v>
      </c>
      <c r="F50" s="973" t="s">
        <v>289</v>
      </c>
      <c r="G50" s="991" t="s">
        <v>596</v>
      </c>
      <c r="H50" s="991" t="s">
        <v>596</v>
      </c>
      <c r="I50" s="975" t="s">
        <v>1799</v>
      </c>
      <c r="J50" s="687" t="s">
        <v>991</v>
      </c>
      <c r="K50" s="989">
        <v>43497</v>
      </c>
      <c r="L50" s="990" t="s">
        <v>1469</v>
      </c>
      <c r="M50" s="990"/>
      <c r="N50" s="991" t="s">
        <v>914</v>
      </c>
      <c r="O50" s="976" t="s">
        <v>96</v>
      </c>
      <c r="P50" s="810" t="s">
        <v>63</v>
      </c>
      <c r="Q50" s="997" t="s">
        <v>96</v>
      </c>
      <c r="R50" s="983">
        <v>8.484</v>
      </c>
      <c r="S50" s="978">
        <v>3</v>
      </c>
      <c r="T50" s="973">
        <v>0</v>
      </c>
      <c r="U50" s="978">
        <v>3</v>
      </c>
      <c r="V50" s="992">
        <v>0.06</v>
      </c>
      <c r="W50" s="992">
        <v>0</v>
      </c>
      <c r="X50" s="980">
        <v>1</v>
      </c>
      <c r="Y50" s="993">
        <v>1</v>
      </c>
      <c r="Z50" s="982">
        <v>15</v>
      </c>
      <c r="AA50" s="888">
        <v>4.24</v>
      </c>
      <c r="AB50" s="888">
        <v>0</v>
      </c>
      <c r="AC50" s="888">
        <v>0.25</v>
      </c>
      <c r="AD50" s="888">
        <v>0</v>
      </c>
      <c r="AE50" s="888">
        <v>1</v>
      </c>
      <c r="AF50" s="888">
        <v>1.75</v>
      </c>
      <c r="AG50" s="888"/>
      <c r="AH50" s="983">
        <v>5.49</v>
      </c>
      <c r="AI50" s="994">
        <v>14.966666666666667</v>
      </c>
      <c r="AJ50" s="994">
        <v>0</v>
      </c>
      <c r="AK50" s="888">
        <v>11.5</v>
      </c>
      <c r="AL50" s="888"/>
      <c r="AM50" s="888"/>
      <c r="AN50" s="888"/>
      <c r="AO50" s="888">
        <v>0.2</v>
      </c>
      <c r="AP50" s="888">
        <v>0.2</v>
      </c>
      <c r="AQ50" s="888">
        <v>0.03</v>
      </c>
      <c r="AR50" s="888">
        <v>0.16</v>
      </c>
      <c r="AS50" s="888">
        <v>0.45</v>
      </c>
      <c r="AT50" s="888">
        <v>0.41</v>
      </c>
      <c r="AU50" s="888">
        <v>0.12</v>
      </c>
      <c r="AV50" s="888">
        <v>0.16</v>
      </c>
      <c r="AW50" s="888">
        <v>33.71</v>
      </c>
      <c r="AX50" s="888">
        <v>0.43</v>
      </c>
      <c r="AY50" s="888"/>
      <c r="AZ50" s="888">
        <v>1.3</v>
      </c>
      <c r="BA50" s="984">
        <v>33.28</v>
      </c>
      <c r="BB50" s="985"/>
      <c r="BD50" s="888">
        <v>0</v>
      </c>
      <c r="BE50" s="888">
        <v>0</v>
      </c>
      <c r="BF50" s="888">
        <v>0</v>
      </c>
      <c r="BG50" s="888">
        <v>0</v>
      </c>
      <c r="BH50" s="889">
        <v>0</v>
      </c>
      <c r="BI50" s="888">
        <v>0</v>
      </c>
      <c r="BJ50" s="888">
        <v>0</v>
      </c>
      <c r="BK50" s="888">
        <v>0</v>
      </c>
      <c r="BL50" s="888">
        <v>0</v>
      </c>
      <c r="BM50" s="889">
        <v>0</v>
      </c>
    </row>
    <row r="51" spans="1:65" s="785" customFormat="1" ht="14.25" customHeight="1">
      <c r="A51" s="687" t="s">
        <v>1119</v>
      </c>
      <c r="B51" s="1057" t="s">
        <v>1679</v>
      </c>
      <c r="C51" s="913">
        <v>26120945</v>
      </c>
      <c r="D51" s="986" t="s">
        <v>443</v>
      </c>
      <c r="E51" s="976" t="s">
        <v>34</v>
      </c>
      <c r="F51" s="973" t="s">
        <v>293</v>
      </c>
      <c r="G51" s="988" t="s">
        <v>596</v>
      </c>
      <c r="H51" s="988" t="s">
        <v>596</v>
      </c>
      <c r="I51" s="687" t="s">
        <v>1702</v>
      </c>
      <c r="J51" s="687" t="s">
        <v>991</v>
      </c>
      <c r="K51" s="989">
        <v>43508</v>
      </c>
      <c r="L51" s="990" t="s">
        <v>1472</v>
      </c>
      <c r="M51" s="990"/>
      <c r="N51" s="991" t="s">
        <v>914</v>
      </c>
      <c r="O51" s="976" t="s">
        <v>218</v>
      </c>
      <c r="P51" s="810" t="s">
        <v>63</v>
      </c>
      <c r="Q51" s="976" t="s">
        <v>218</v>
      </c>
      <c r="R51" s="983">
        <v>8.484</v>
      </c>
      <c r="S51" s="978">
        <v>3</v>
      </c>
      <c r="T51" s="973">
        <v>0</v>
      </c>
      <c r="U51" s="978">
        <v>3</v>
      </c>
      <c r="V51" s="992">
        <v>0.06</v>
      </c>
      <c r="W51" s="992">
        <v>0</v>
      </c>
      <c r="X51" s="980">
        <v>0</v>
      </c>
      <c r="Y51" s="993">
        <v>0</v>
      </c>
      <c r="Z51" s="982">
        <v>15</v>
      </c>
      <c r="AA51" s="888">
        <v>4.24</v>
      </c>
      <c r="AB51" s="888">
        <v>0</v>
      </c>
      <c r="AC51" s="888">
        <v>0.25</v>
      </c>
      <c r="AD51" s="888">
        <v>0</v>
      </c>
      <c r="AE51" s="888">
        <v>0</v>
      </c>
      <c r="AF51" s="888">
        <v>0</v>
      </c>
      <c r="AG51" s="888"/>
      <c r="AH51" s="983">
        <v>4.49</v>
      </c>
      <c r="AI51" s="994">
        <v>14.966666666666667</v>
      </c>
      <c r="AJ51" s="994">
        <v>0</v>
      </c>
      <c r="AK51" s="888">
        <v>11.5</v>
      </c>
      <c r="AL51" s="888"/>
      <c r="AM51" s="888"/>
      <c r="AN51" s="888"/>
      <c r="AO51" s="888">
        <v>0.17</v>
      </c>
      <c r="AP51" s="888">
        <v>0.19</v>
      </c>
      <c r="AQ51" s="888">
        <v>0.02</v>
      </c>
      <c r="AR51" s="888">
        <v>0.13</v>
      </c>
      <c r="AS51" s="888">
        <v>0.38</v>
      </c>
      <c r="AT51" s="888">
        <v>0.39</v>
      </c>
      <c r="AU51" s="888">
        <v>0.08</v>
      </c>
      <c r="AV51" s="888">
        <v>0.13</v>
      </c>
      <c r="AW51" s="888">
        <v>30.96</v>
      </c>
      <c r="AX51" s="888">
        <v>0.38</v>
      </c>
      <c r="AY51" s="888"/>
      <c r="AZ51" s="888">
        <v>1.1100000000000001</v>
      </c>
      <c r="BA51" s="984">
        <v>30.58</v>
      </c>
      <c r="BB51" s="985"/>
      <c r="BD51" s="888">
        <v>0</v>
      </c>
      <c r="BE51" s="888">
        <v>0</v>
      </c>
      <c r="BF51" s="888">
        <v>0</v>
      </c>
      <c r="BG51" s="888">
        <v>0</v>
      </c>
      <c r="BH51" s="889">
        <v>0</v>
      </c>
      <c r="BI51" s="888">
        <v>0</v>
      </c>
      <c r="BJ51" s="888">
        <v>0</v>
      </c>
      <c r="BK51" s="888">
        <v>0</v>
      </c>
      <c r="BL51" s="888">
        <v>0</v>
      </c>
      <c r="BM51" s="889">
        <v>0</v>
      </c>
    </row>
    <row r="52" spans="1:65" s="785" customFormat="1" ht="14.25" customHeight="1">
      <c r="A52" s="687" t="s">
        <v>1119</v>
      </c>
      <c r="B52" s="1057" t="s">
        <v>1680</v>
      </c>
      <c r="C52" s="913">
        <v>26311286</v>
      </c>
      <c r="D52" s="986" t="s">
        <v>445</v>
      </c>
      <c r="E52" s="987" t="s">
        <v>20</v>
      </c>
      <c r="F52" s="973" t="s">
        <v>293</v>
      </c>
      <c r="G52" s="988" t="s">
        <v>596</v>
      </c>
      <c r="H52" s="988" t="s">
        <v>596</v>
      </c>
      <c r="I52" s="687" t="s">
        <v>2292</v>
      </c>
      <c r="J52" s="687" t="s">
        <v>991</v>
      </c>
      <c r="K52" s="989">
        <v>43396</v>
      </c>
      <c r="L52" s="990" t="s">
        <v>1473</v>
      </c>
      <c r="M52" s="990"/>
      <c r="N52" s="991" t="s">
        <v>914</v>
      </c>
      <c r="O52" s="976" t="s">
        <v>67</v>
      </c>
      <c r="P52" s="810" t="s">
        <v>63</v>
      </c>
      <c r="Q52" s="976" t="s">
        <v>67</v>
      </c>
      <c r="R52" s="983">
        <v>8.484</v>
      </c>
      <c r="S52" s="978">
        <v>3</v>
      </c>
      <c r="T52" s="973">
        <v>0</v>
      </c>
      <c r="U52" s="978">
        <v>3</v>
      </c>
      <c r="V52" s="992">
        <v>0.06</v>
      </c>
      <c r="W52" s="992">
        <v>0</v>
      </c>
      <c r="X52" s="980">
        <v>0</v>
      </c>
      <c r="Y52" s="993">
        <v>0</v>
      </c>
      <c r="Z52" s="982">
        <v>15</v>
      </c>
      <c r="AA52" s="888">
        <v>4.24</v>
      </c>
      <c r="AB52" s="888">
        <v>0</v>
      </c>
      <c r="AC52" s="888">
        <v>0.25</v>
      </c>
      <c r="AD52" s="888">
        <v>0</v>
      </c>
      <c r="AE52" s="888">
        <v>0</v>
      </c>
      <c r="AF52" s="888">
        <v>0</v>
      </c>
      <c r="AG52" s="888"/>
      <c r="AH52" s="983">
        <v>4.49</v>
      </c>
      <c r="AI52" s="994">
        <v>0</v>
      </c>
      <c r="AJ52" s="994">
        <v>0</v>
      </c>
      <c r="AK52" s="888">
        <v>11.5</v>
      </c>
      <c r="AL52" s="888"/>
      <c r="AM52" s="888"/>
      <c r="AN52" s="888"/>
      <c r="AO52" s="888">
        <v>0.17</v>
      </c>
      <c r="AP52" s="888">
        <v>0.04</v>
      </c>
      <c r="AQ52" s="888">
        <v>0.02</v>
      </c>
      <c r="AR52" s="888">
        <v>0.13</v>
      </c>
      <c r="AS52" s="888">
        <v>0.38</v>
      </c>
      <c r="AT52" s="888">
        <v>0.09</v>
      </c>
      <c r="AU52" s="888">
        <v>0.08</v>
      </c>
      <c r="AV52" s="888">
        <v>0.13</v>
      </c>
      <c r="AW52" s="888">
        <v>15.99</v>
      </c>
      <c r="AX52" s="888">
        <v>0.23</v>
      </c>
      <c r="AY52" s="888"/>
      <c r="AZ52" s="888">
        <v>0.81</v>
      </c>
      <c r="BA52" s="984">
        <v>15.76</v>
      </c>
      <c r="BB52" s="985"/>
      <c r="BD52" s="888">
        <v>0</v>
      </c>
      <c r="BE52" s="888">
        <v>0</v>
      </c>
      <c r="BF52" s="888">
        <v>0</v>
      </c>
      <c r="BG52" s="888">
        <v>0</v>
      </c>
      <c r="BH52" s="889">
        <v>0</v>
      </c>
      <c r="BI52" s="888">
        <v>0</v>
      </c>
      <c r="BJ52" s="888">
        <v>0</v>
      </c>
      <c r="BK52" s="888">
        <v>0</v>
      </c>
      <c r="BL52" s="888">
        <v>0</v>
      </c>
      <c r="BM52" s="889">
        <v>0</v>
      </c>
    </row>
    <row r="53" spans="1:65" s="785" customFormat="1" ht="14.25" customHeight="1">
      <c r="A53" s="687" t="s">
        <v>1119</v>
      </c>
      <c r="B53" s="973" t="s">
        <v>1679</v>
      </c>
      <c r="C53" s="913">
        <v>16203687</v>
      </c>
      <c r="D53" s="986" t="s">
        <v>450</v>
      </c>
      <c r="E53" s="987" t="s">
        <v>20</v>
      </c>
      <c r="F53" s="973" t="s">
        <v>289</v>
      </c>
      <c r="G53" s="988" t="s">
        <v>596</v>
      </c>
      <c r="H53" s="988" t="s">
        <v>596</v>
      </c>
      <c r="I53" s="687" t="s">
        <v>1702</v>
      </c>
      <c r="J53" s="687" t="s">
        <v>991</v>
      </c>
      <c r="K53" s="989">
        <v>43892</v>
      </c>
      <c r="L53" s="990" t="s">
        <v>1477</v>
      </c>
      <c r="M53" s="990"/>
      <c r="N53" s="991" t="s">
        <v>914</v>
      </c>
      <c r="O53" s="976" t="s">
        <v>25</v>
      </c>
      <c r="P53" s="810" t="s">
        <v>63</v>
      </c>
      <c r="Q53" s="976" t="s">
        <v>25</v>
      </c>
      <c r="R53" s="983">
        <v>8.484</v>
      </c>
      <c r="S53" s="978">
        <v>1</v>
      </c>
      <c r="T53" s="973">
        <v>0</v>
      </c>
      <c r="U53" s="978">
        <v>1</v>
      </c>
      <c r="V53" s="992">
        <v>0.02</v>
      </c>
      <c r="W53" s="992">
        <v>0</v>
      </c>
      <c r="X53" s="980">
        <v>1</v>
      </c>
      <c r="Y53" s="993">
        <v>1</v>
      </c>
      <c r="Z53" s="982">
        <v>15</v>
      </c>
      <c r="AA53" s="888">
        <v>4.24</v>
      </c>
      <c r="AB53" s="888">
        <v>0</v>
      </c>
      <c r="AC53" s="888">
        <v>0.08</v>
      </c>
      <c r="AD53" s="888">
        <v>0</v>
      </c>
      <c r="AE53" s="888">
        <v>1</v>
      </c>
      <c r="AF53" s="888">
        <v>1.75</v>
      </c>
      <c r="AG53" s="888"/>
      <c r="AH53" s="983">
        <v>5.32</v>
      </c>
      <c r="AI53" s="994">
        <v>0</v>
      </c>
      <c r="AJ53" s="994">
        <v>0</v>
      </c>
      <c r="AK53" s="888">
        <v>11.5</v>
      </c>
      <c r="AL53" s="888"/>
      <c r="AM53" s="888"/>
      <c r="AN53" s="888"/>
      <c r="AO53" s="888">
        <v>0.2</v>
      </c>
      <c r="AP53" s="888">
        <v>0.05</v>
      </c>
      <c r="AQ53" s="888">
        <v>0.02</v>
      </c>
      <c r="AR53" s="888">
        <v>0.16</v>
      </c>
      <c r="AS53" s="888">
        <v>0.45</v>
      </c>
      <c r="AT53" s="888">
        <v>0.11</v>
      </c>
      <c r="AU53" s="888">
        <v>0.08</v>
      </c>
      <c r="AV53" s="888">
        <v>0.16</v>
      </c>
      <c r="AW53" s="888">
        <v>18.57</v>
      </c>
      <c r="AX53" s="888">
        <v>0.27</v>
      </c>
      <c r="AY53" s="888"/>
      <c r="AZ53" s="888">
        <v>0.96</v>
      </c>
      <c r="BA53" s="984">
        <v>18.3</v>
      </c>
      <c r="BB53" s="985"/>
      <c r="BD53" s="888">
        <v>0</v>
      </c>
      <c r="BE53" s="888">
        <v>0</v>
      </c>
      <c r="BF53" s="888">
        <v>0</v>
      </c>
      <c r="BG53" s="888">
        <v>0</v>
      </c>
      <c r="BH53" s="889">
        <v>0</v>
      </c>
      <c r="BI53" s="888">
        <v>0</v>
      </c>
      <c r="BJ53" s="888">
        <v>0</v>
      </c>
      <c r="BK53" s="888">
        <v>0</v>
      </c>
      <c r="BL53" s="888">
        <v>0</v>
      </c>
      <c r="BM53" s="889">
        <v>0</v>
      </c>
    </row>
    <row r="54" spans="1:65" s="785" customFormat="1" ht="14.25" customHeight="1">
      <c r="A54" s="687" t="s">
        <v>1119</v>
      </c>
      <c r="B54" s="973" t="s">
        <v>1679</v>
      </c>
      <c r="C54" s="913">
        <v>15321865</v>
      </c>
      <c r="D54" s="986" t="s">
        <v>451</v>
      </c>
      <c r="E54" s="976" t="s">
        <v>20</v>
      </c>
      <c r="F54" s="973" t="s">
        <v>293</v>
      </c>
      <c r="G54" s="988" t="s">
        <v>596</v>
      </c>
      <c r="H54" s="988" t="s">
        <v>596</v>
      </c>
      <c r="I54" s="975" t="s">
        <v>1702</v>
      </c>
      <c r="J54" s="687" t="s">
        <v>991</v>
      </c>
      <c r="K54" s="989">
        <v>44028</v>
      </c>
      <c r="L54" s="990" t="s">
        <v>1478</v>
      </c>
      <c r="M54" s="990"/>
      <c r="N54" s="991" t="s">
        <v>914</v>
      </c>
      <c r="O54" s="976" t="s">
        <v>48</v>
      </c>
      <c r="P54" s="810" t="s">
        <v>63</v>
      </c>
      <c r="Q54" s="976" t="s">
        <v>48</v>
      </c>
      <c r="R54" s="983">
        <v>8.484</v>
      </c>
      <c r="S54" s="978">
        <v>1</v>
      </c>
      <c r="T54" s="973">
        <v>0</v>
      </c>
      <c r="U54" s="978">
        <v>1</v>
      </c>
      <c r="V54" s="992">
        <v>0.02</v>
      </c>
      <c r="W54" s="992">
        <v>0</v>
      </c>
      <c r="X54" s="980">
        <v>0</v>
      </c>
      <c r="Y54" s="993">
        <v>0</v>
      </c>
      <c r="Z54" s="982">
        <v>15</v>
      </c>
      <c r="AA54" s="888">
        <v>4.24</v>
      </c>
      <c r="AB54" s="888">
        <v>0</v>
      </c>
      <c r="AC54" s="888">
        <v>0.08</v>
      </c>
      <c r="AD54" s="888">
        <v>0</v>
      </c>
      <c r="AE54" s="888">
        <v>0</v>
      </c>
      <c r="AF54" s="888">
        <v>0</v>
      </c>
      <c r="AG54" s="888"/>
      <c r="AH54" s="983">
        <v>4.32</v>
      </c>
      <c r="AI54" s="994">
        <v>0</v>
      </c>
      <c r="AJ54" s="994">
        <v>0</v>
      </c>
      <c r="AK54" s="888">
        <v>11.5</v>
      </c>
      <c r="AL54" s="888"/>
      <c r="AM54" s="888"/>
      <c r="AN54" s="888"/>
      <c r="AO54" s="888">
        <v>0.16</v>
      </c>
      <c r="AP54" s="888">
        <v>0.04</v>
      </c>
      <c r="AQ54" s="888">
        <v>0.02</v>
      </c>
      <c r="AR54" s="888">
        <v>0.13</v>
      </c>
      <c r="AS54" s="888">
        <v>0.36</v>
      </c>
      <c r="AT54" s="888">
        <v>0.09</v>
      </c>
      <c r="AU54" s="888">
        <v>0.08</v>
      </c>
      <c r="AV54" s="888">
        <v>0.13</v>
      </c>
      <c r="AW54" s="888">
        <v>15.82</v>
      </c>
      <c r="AX54" s="888">
        <v>0.22</v>
      </c>
      <c r="AY54" s="888"/>
      <c r="AZ54" s="888">
        <v>0.79</v>
      </c>
      <c r="BA54" s="984">
        <v>15.6</v>
      </c>
      <c r="BB54" s="985"/>
      <c r="BD54" s="888">
        <v>0</v>
      </c>
      <c r="BE54" s="888">
        <v>0</v>
      </c>
      <c r="BF54" s="888">
        <v>0</v>
      </c>
      <c r="BG54" s="888">
        <v>0</v>
      </c>
      <c r="BH54" s="889">
        <v>0</v>
      </c>
      <c r="BI54" s="888">
        <v>0</v>
      </c>
      <c r="BJ54" s="888">
        <v>0</v>
      </c>
      <c r="BK54" s="888">
        <v>0</v>
      </c>
      <c r="BL54" s="888">
        <v>0</v>
      </c>
      <c r="BM54" s="889">
        <v>0</v>
      </c>
    </row>
    <row r="55" spans="1:65" s="785" customFormat="1" ht="14.25" customHeight="1">
      <c r="A55" s="687" t="s">
        <v>1119</v>
      </c>
      <c r="B55" s="973" t="s">
        <v>1679</v>
      </c>
      <c r="C55" s="913">
        <v>30427714</v>
      </c>
      <c r="D55" s="986" t="s">
        <v>452</v>
      </c>
      <c r="E55" s="987" t="s">
        <v>20</v>
      </c>
      <c r="F55" s="973" t="s">
        <v>289</v>
      </c>
      <c r="G55" s="988" t="s">
        <v>596</v>
      </c>
      <c r="H55" s="988" t="s">
        <v>596</v>
      </c>
      <c r="I55" s="687" t="s">
        <v>1768</v>
      </c>
      <c r="J55" s="687" t="s">
        <v>991</v>
      </c>
      <c r="K55" s="989">
        <v>44075</v>
      </c>
      <c r="L55" s="990" t="s">
        <v>1479</v>
      </c>
      <c r="M55" s="990"/>
      <c r="N55" s="991" t="s">
        <v>914</v>
      </c>
      <c r="O55" s="976" t="s">
        <v>94</v>
      </c>
      <c r="P55" s="810" t="s">
        <v>63</v>
      </c>
      <c r="Q55" s="976" t="s">
        <v>94</v>
      </c>
      <c r="R55" s="983">
        <v>8.484</v>
      </c>
      <c r="S55" s="978">
        <v>1</v>
      </c>
      <c r="T55" s="973">
        <v>0</v>
      </c>
      <c r="U55" s="978">
        <v>1</v>
      </c>
      <c r="V55" s="992">
        <v>0.02</v>
      </c>
      <c r="W55" s="992">
        <v>0</v>
      </c>
      <c r="X55" s="980">
        <v>1</v>
      </c>
      <c r="Y55" s="993">
        <v>0</v>
      </c>
      <c r="Z55" s="982">
        <v>15</v>
      </c>
      <c r="AA55" s="888">
        <v>4.24</v>
      </c>
      <c r="AB55" s="888">
        <v>0</v>
      </c>
      <c r="AC55" s="888">
        <v>0.08</v>
      </c>
      <c r="AD55" s="888">
        <v>0</v>
      </c>
      <c r="AE55" s="888">
        <v>0</v>
      </c>
      <c r="AF55" s="888">
        <v>0</v>
      </c>
      <c r="AG55" s="888"/>
      <c r="AH55" s="983">
        <v>4.32</v>
      </c>
      <c r="AI55" s="994">
        <v>0</v>
      </c>
      <c r="AJ55" s="994">
        <v>0</v>
      </c>
      <c r="AK55" s="888">
        <v>11.5</v>
      </c>
      <c r="AL55" s="888"/>
      <c r="AM55" s="888"/>
      <c r="AN55" s="888"/>
      <c r="AO55" s="888">
        <v>0.16</v>
      </c>
      <c r="AP55" s="888">
        <v>0.04</v>
      </c>
      <c r="AQ55" s="888">
        <v>0.02</v>
      </c>
      <c r="AR55" s="888">
        <v>0.13</v>
      </c>
      <c r="AS55" s="888">
        <v>0.36</v>
      </c>
      <c r="AT55" s="888">
        <v>0.09</v>
      </c>
      <c r="AU55" s="888">
        <v>0.08</v>
      </c>
      <c r="AV55" s="888">
        <v>0.13</v>
      </c>
      <c r="AW55" s="888">
        <v>15.82</v>
      </c>
      <c r="AX55" s="888">
        <v>0.22</v>
      </c>
      <c r="AY55" s="888"/>
      <c r="AZ55" s="888">
        <v>0.79</v>
      </c>
      <c r="BA55" s="984">
        <v>15.6</v>
      </c>
      <c r="BB55" s="985"/>
      <c r="BD55" s="888">
        <v>0</v>
      </c>
      <c r="BE55" s="888">
        <v>0</v>
      </c>
      <c r="BF55" s="888">
        <v>0</v>
      </c>
      <c r="BG55" s="888">
        <v>0</v>
      </c>
      <c r="BH55" s="889">
        <v>0</v>
      </c>
      <c r="BI55" s="888">
        <v>0</v>
      </c>
      <c r="BJ55" s="888">
        <v>0</v>
      </c>
      <c r="BK55" s="888">
        <v>0</v>
      </c>
      <c r="BL55" s="888">
        <v>0</v>
      </c>
      <c r="BM55" s="889">
        <v>0</v>
      </c>
    </row>
    <row r="56" spans="1:65" s="785" customFormat="1" ht="14.25" customHeight="1">
      <c r="A56" s="687" t="s">
        <v>1119</v>
      </c>
      <c r="B56" s="973" t="s">
        <v>1679</v>
      </c>
      <c r="C56" s="913">
        <v>6553586</v>
      </c>
      <c r="D56" s="986" t="s">
        <v>457</v>
      </c>
      <c r="E56" s="987" t="s">
        <v>20</v>
      </c>
      <c r="F56" s="973" t="s">
        <v>1815</v>
      </c>
      <c r="G56" s="988" t="s">
        <v>596</v>
      </c>
      <c r="H56" s="988" t="s">
        <v>596</v>
      </c>
      <c r="I56" s="687" t="s">
        <v>1814</v>
      </c>
      <c r="J56" s="687" t="s">
        <v>991</v>
      </c>
      <c r="K56" s="989">
        <v>44105</v>
      </c>
      <c r="L56" s="990" t="s">
        <v>1481</v>
      </c>
      <c r="M56" s="990"/>
      <c r="N56" s="991" t="s">
        <v>914</v>
      </c>
      <c r="O56" s="976" t="s">
        <v>25</v>
      </c>
      <c r="P56" s="810" t="s">
        <v>63</v>
      </c>
      <c r="Q56" s="976" t="s">
        <v>25</v>
      </c>
      <c r="R56" s="983">
        <v>8.484</v>
      </c>
      <c r="S56" s="978">
        <v>1</v>
      </c>
      <c r="T56" s="973">
        <v>0</v>
      </c>
      <c r="U56" s="978">
        <v>1</v>
      </c>
      <c r="V56" s="992">
        <v>0.02</v>
      </c>
      <c r="W56" s="992">
        <v>0</v>
      </c>
      <c r="X56" s="980">
        <v>0</v>
      </c>
      <c r="Y56" s="993">
        <v>0</v>
      </c>
      <c r="Z56" s="982">
        <v>15</v>
      </c>
      <c r="AA56" s="888">
        <v>4.24</v>
      </c>
      <c r="AB56" s="888">
        <v>0</v>
      </c>
      <c r="AC56" s="888">
        <v>0.08</v>
      </c>
      <c r="AD56" s="888">
        <v>0</v>
      </c>
      <c r="AE56" s="888">
        <v>0</v>
      </c>
      <c r="AF56" s="888">
        <v>0</v>
      </c>
      <c r="AG56" s="888"/>
      <c r="AH56" s="983">
        <v>4.32</v>
      </c>
      <c r="AI56" s="994">
        <v>0</v>
      </c>
      <c r="AJ56" s="994">
        <v>0</v>
      </c>
      <c r="AK56" s="888">
        <v>11.5</v>
      </c>
      <c r="AL56" s="888"/>
      <c r="AM56" s="888"/>
      <c r="AN56" s="888"/>
      <c r="AO56" s="888">
        <v>0.16</v>
      </c>
      <c r="AP56" s="888">
        <v>0.04</v>
      </c>
      <c r="AQ56" s="888">
        <v>0.02</v>
      </c>
      <c r="AR56" s="888">
        <v>0.13</v>
      </c>
      <c r="AS56" s="888">
        <v>0.36</v>
      </c>
      <c r="AT56" s="888">
        <v>0.09</v>
      </c>
      <c r="AU56" s="888">
        <v>0.08</v>
      </c>
      <c r="AV56" s="888">
        <v>0.13</v>
      </c>
      <c r="AW56" s="888">
        <v>15.82</v>
      </c>
      <c r="AX56" s="888">
        <v>0.22</v>
      </c>
      <c r="AY56" s="888"/>
      <c r="AZ56" s="888">
        <v>0.79</v>
      </c>
      <c r="BA56" s="984">
        <v>15.6</v>
      </c>
      <c r="BB56" s="985"/>
      <c r="BD56" s="888">
        <v>0</v>
      </c>
      <c r="BE56" s="888">
        <v>0</v>
      </c>
      <c r="BF56" s="888">
        <v>0</v>
      </c>
      <c r="BG56" s="888">
        <v>0</v>
      </c>
      <c r="BH56" s="889">
        <v>0</v>
      </c>
      <c r="BI56" s="888">
        <v>0</v>
      </c>
      <c r="BJ56" s="888">
        <v>0</v>
      </c>
      <c r="BK56" s="888">
        <v>0</v>
      </c>
      <c r="BL56" s="888">
        <v>0</v>
      </c>
      <c r="BM56" s="889">
        <v>0</v>
      </c>
    </row>
    <row r="57" spans="1:65" s="785" customFormat="1" ht="14.25" customHeight="1">
      <c r="A57" s="687" t="s">
        <v>1119</v>
      </c>
      <c r="B57" s="973" t="s">
        <v>1679</v>
      </c>
      <c r="C57" s="913">
        <v>6175185</v>
      </c>
      <c r="D57" s="986" t="s">
        <v>458</v>
      </c>
      <c r="E57" s="987" t="s">
        <v>20</v>
      </c>
      <c r="F57" s="810" t="s">
        <v>1815</v>
      </c>
      <c r="G57" s="988" t="s">
        <v>596</v>
      </c>
      <c r="H57" s="988" t="s">
        <v>596</v>
      </c>
      <c r="I57" s="973" t="s">
        <v>1814</v>
      </c>
      <c r="J57" s="687" t="s">
        <v>991</v>
      </c>
      <c r="K57" s="989">
        <v>44105</v>
      </c>
      <c r="L57" s="990" t="s">
        <v>1482</v>
      </c>
      <c r="M57" s="990"/>
      <c r="N57" s="991" t="s">
        <v>914</v>
      </c>
      <c r="O57" s="976" t="s">
        <v>25</v>
      </c>
      <c r="P57" s="810" t="s">
        <v>63</v>
      </c>
      <c r="Q57" s="976" t="s">
        <v>25</v>
      </c>
      <c r="R57" s="983">
        <v>8.484</v>
      </c>
      <c r="S57" s="978">
        <v>1</v>
      </c>
      <c r="T57" s="973">
        <v>0</v>
      </c>
      <c r="U57" s="978">
        <v>1</v>
      </c>
      <c r="V57" s="992">
        <v>0.02</v>
      </c>
      <c r="W57" s="992">
        <v>0</v>
      </c>
      <c r="X57" s="980">
        <v>0</v>
      </c>
      <c r="Y57" s="993">
        <v>0</v>
      </c>
      <c r="Z57" s="982">
        <v>15</v>
      </c>
      <c r="AA57" s="888">
        <v>4.24</v>
      </c>
      <c r="AB57" s="888">
        <v>0</v>
      </c>
      <c r="AC57" s="888">
        <v>0.08</v>
      </c>
      <c r="AD57" s="888">
        <v>0</v>
      </c>
      <c r="AE57" s="888">
        <v>0</v>
      </c>
      <c r="AF57" s="888">
        <v>0</v>
      </c>
      <c r="AG57" s="888"/>
      <c r="AH57" s="983">
        <v>4.32</v>
      </c>
      <c r="AI57" s="994">
        <v>0</v>
      </c>
      <c r="AJ57" s="994">
        <v>0</v>
      </c>
      <c r="AK57" s="888">
        <v>11.5</v>
      </c>
      <c r="AL57" s="888"/>
      <c r="AM57" s="888"/>
      <c r="AN57" s="888"/>
      <c r="AO57" s="888">
        <v>0.16</v>
      </c>
      <c r="AP57" s="888">
        <v>0.04</v>
      </c>
      <c r="AQ57" s="888">
        <v>0.02</v>
      </c>
      <c r="AR57" s="888">
        <v>0.13</v>
      </c>
      <c r="AS57" s="888">
        <v>0.36</v>
      </c>
      <c r="AT57" s="888">
        <v>0.09</v>
      </c>
      <c r="AU57" s="888">
        <v>0.08</v>
      </c>
      <c r="AV57" s="888">
        <v>0.13</v>
      </c>
      <c r="AW57" s="888">
        <v>15.82</v>
      </c>
      <c r="AX57" s="888">
        <v>0.22</v>
      </c>
      <c r="AY57" s="888"/>
      <c r="AZ57" s="888">
        <v>0.79</v>
      </c>
      <c r="BA57" s="984">
        <v>15.6</v>
      </c>
      <c r="BB57" s="985"/>
      <c r="BD57" s="888">
        <v>0</v>
      </c>
      <c r="BE57" s="888">
        <v>0</v>
      </c>
      <c r="BF57" s="888">
        <v>0</v>
      </c>
      <c r="BG57" s="888">
        <v>0</v>
      </c>
      <c r="BH57" s="889">
        <v>0</v>
      </c>
      <c r="BI57" s="888">
        <v>0</v>
      </c>
      <c r="BJ57" s="888">
        <v>0</v>
      </c>
      <c r="BK57" s="888">
        <v>0</v>
      </c>
      <c r="BL57" s="888">
        <v>0</v>
      </c>
      <c r="BM57" s="889">
        <v>0</v>
      </c>
    </row>
    <row r="58" spans="1:65" s="785" customFormat="1" ht="14.25" customHeight="1">
      <c r="A58" s="687" t="s">
        <v>1119</v>
      </c>
      <c r="B58" s="973" t="s">
        <v>1679</v>
      </c>
      <c r="C58" s="913">
        <v>8786164</v>
      </c>
      <c r="D58" s="986" t="s">
        <v>459</v>
      </c>
      <c r="E58" s="987" t="s">
        <v>20</v>
      </c>
      <c r="F58" s="973" t="s">
        <v>289</v>
      </c>
      <c r="G58" s="988" t="s">
        <v>596</v>
      </c>
      <c r="H58" s="988" t="s">
        <v>596</v>
      </c>
      <c r="I58" s="975" t="s">
        <v>1706</v>
      </c>
      <c r="J58" s="687" t="s">
        <v>991</v>
      </c>
      <c r="K58" s="989">
        <v>44105</v>
      </c>
      <c r="L58" s="990" t="s">
        <v>1483</v>
      </c>
      <c r="M58" s="990"/>
      <c r="N58" s="991" t="s">
        <v>914</v>
      </c>
      <c r="O58" s="976" t="s">
        <v>70</v>
      </c>
      <c r="P58" s="810" t="s">
        <v>63</v>
      </c>
      <c r="Q58" s="976" t="s">
        <v>70</v>
      </c>
      <c r="R58" s="983">
        <v>8.484</v>
      </c>
      <c r="S58" s="978">
        <v>1</v>
      </c>
      <c r="T58" s="973">
        <v>0</v>
      </c>
      <c r="U58" s="978">
        <v>1</v>
      </c>
      <c r="V58" s="992">
        <v>0.02</v>
      </c>
      <c r="W58" s="992">
        <v>0</v>
      </c>
      <c r="X58" s="980">
        <v>0</v>
      </c>
      <c r="Y58" s="993">
        <v>0</v>
      </c>
      <c r="Z58" s="982">
        <v>15</v>
      </c>
      <c r="AA58" s="888">
        <v>4.24</v>
      </c>
      <c r="AB58" s="888">
        <v>0</v>
      </c>
      <c r="AC58" s="888">
        <v>0.08</v>
      </c>
      <c r="AD58" s="888">
        <v>0</v>
      </c>
      <c r="AE58" s="888">
        <v>0</v>
      </c>
      <c r="AF58" s="888">
        <v>0</v>
      </c>
      <c r="AG58" s="888"/>
      <c r="AH58" s="983">
        <v>4.32</v>
      </c>
      <c r="AI58" s="994">
        <v>0</v>
      </c>
      <c r="AJ58" s="994">
        <v>0</v>
      </c>
      <c r="AK58" s="888">
        <v>11.5</v>
      </c>
      <c r="AL58" s="888"/>
      <c r="AM58" s="888"/>
      <c r="AN58" s="888"/>
      <c r="AO58" s="888">
        <v>0.16</v>
      </c>
      <c r="AP58" s="888">
        <v>0.04</v>
      </c>
      <c r="AQ58" s="888">
        <v>0.02</v>
      </c>
      <c r="AR58" s="888">
        <v>0.13</v>
      </c>
      <c r="AS58" s="888">
        <v>0.36</v>
      </c>
      <c r="AT58" s="888">
        <v>0.09</v>
      </c>
      <c r="AU58" s="888">
        <v>0.08</v>
      </c>
      <c r="AV58" s="888">
        <v>0.13</v>
      </c>
      <c r="AW58" s="888">
        <v>15.82</v>
      </c>
      <c r="AX58" s="888">
        <v>0.22</v>
      </c>
      <c r="AY58" s="888"/>
      <c r="AZ58" s="888">
        <v>0.79</v>
      </c>
      <c r="BA58" s="984">
        <v>15.6</v>
      </c>
      <c r="BB58" s="985"/>
      <c r="BD58" s="888">
        <v>0</v>
      </c>
      <c r="BE58" s="888">
        <v>0</v>
      </c>
      <c r="BF58" s="888">
        <v>0</v>
      </c>
      <c r="BG58" s="888">
        <v>0</v>
      </c>
      <c r="BH58" s="889">
        <v>0</v>
      </c>
      <c r="BI58" s="888">
        <v>0</v>
      </c>
      <c r="BJ58" s="888">
        <v>0</v>
      </c>
      <c r="BK58" s="888">
        <v>0</v>
      </c>
      <c r="BL58" s="888">
        <v>0</v>
      </c>
      <c r="BM58" s="889">
        <v>0</v>
      </c>
    </row>
    <row r="59" spans="1:65" s="785" customFormat="1" ht="14.25" customHeight="1">
      <c r="A59" s="687" t="s">
        <v>1119</v>
      </c>
      <c r="B59" s="1057" t="s">
        <v>1679</v>
      </c>
      <c r="C59" s="913">
        <v>21336466</v>
      </c>
      <c r="D59" s="986" t="s">
        <v>460</v>
      </c>
      <c r="E59" s="976" t="s">
        <v>20</v>
      </c>
      <c r="F59" s="973" t="s">
        <v>289</v>
      </c>
      <c r="G59" s="988" t="s">
        <v>596</v>
      </c>
      <c r="H59" s="988" t="s">
        <v>596</v>
      </c>
      <c r="I59" s="687" t="s">
        <v>1706</v>
      </c>
      <c r="J59" s="687" t="s">
        <v>991</v>
      </c>
      <c r="K59" s="989">
        <v>44105</v>
      </c>
      <c r="L59" s="990" t="s">
        <v>1484</v>
      </c>
      <c r="M59" s="990"/>
      <c r="N59" s="991" t="s">
        <v>914</v>
      </c>
      <c r="O59" s="976" t="s">
        <v>70</v>
      </c>
      <c r="P59" s="810" t="s">
        <v>63</v>
      </c>
      <c r="Q59" s="976" t="s">
        <v>70</v>
      </c>
      <c r="R59" s="983">
        <v>8.484</v>
      </c>
      <c r="S59" s="978">
        <v>1</v>
      </c>
      <c r="T59" s="973">
        <v>0</v>
      </c>
      <c r="U59" s="978">
        <v>1</v>
      </c>
      <c r="V59" s="992">
        <v>0.02</v>
      </c>
      <c r="W59" s="992">
        <v>0</v>
      </c>
      <c r="X59" s="980">
        <v>0</v>
      </c>
      <c r="Y59" s="993">
        <v>0</v>
      </c>
      <c r="Z59" s="982">
        <v>15</v>
      </c>
      <c r="AA59" s="888">
        <v>4.24</v>
      </c>
      <c r="AB59" s="888">
        <v>0</v>
      </c>
      <c r="AC59" s="888">
        <v>0.08</v>
      </c>
      <c r="AD59" s="888">
        <v>0</v>
      </c>
      <c r="AE59" s="888">
        <v>0</v>
      </c>
      <c r="AF59" s="888">
        <v>0</v>
      </c>
      <c r="AG59" s="888"/>
      <c r="AH59" s="983">
        <v>4.32</v>
      </c>
      <c r="AI59" s="994">
        <v>0</v>
      </c>
      <c r="AJ59" s="994">
        <v>0</v>
      </c>
      <c r="AK59" s="888">
        <v>11.5</v>
      </c>
      <c r="AL59" s="888"/>
      <c r="AM59" s="888"/>
      <c r="AN59" s="888"/>
      <c r="AO59" s="888">
        <v>0.16</v>
      </c>
      <c r="AP59" s="888">
        <v>0.04</v>
      </c>
      <c r="AQ59" s="888">
        <v>0.02</v>
      </c>
      <c r="AR59" s="888">
        <v>0.13</v>
      </c>
      <c r="AS59" s="888">
        <v>0.36</v>
      </c>
      <c r="AT59" s="888">
        <v>0.09</v>
      </c>
      <c r="AU59" s="888">
        <v>0.08</v>
      </c>
      <c r="AV59" s="888">
        <v>0.13</v>
      </c>
      <c r="AW59" s="888">
        <v>15.82</v>
      </c>
      <c r="AX59" s="888">
        <v>0.22</v>
      </c>
      <c r="AY59" s="888"/>
      <c r="AZ59" s="888">
        <v>0.79</v>
      </c>
      <c r="BA59" s="984">
        <v>15.6</v>
      </c>
      <c r="BB59" s="985"/>
      <c r="BD59" s="888">
        <v>0</v>
      </c>
      <c r="BE59" s="888">
        <v>0</v>
      </c>
      <c r="BF59" s="888">
        <v>0</v>
      </c>
      <c r="BG59" s="888">
        <v>0</v>
      </c>
      <c r="BH59" s="889">
        <v>0</v>
      </c>
      <c r="BI59" s="888">
        <v>0</v>
      </c>
      <c r="BJ59" s="888">
        <v>0</v>
      </c>
      <c r="BK59" s="888">
        <v>0</v>
      </c>
      <c r="BL59" s="888">
        <v>0</v>
      </c>
      <c r="BM59" s="889">
        <v>0</v>
      </c>
    </row>
    <row r="60" spans="1:65" s="785" customFormat="1" ht="14.25" customHeight="1">
      <c r="A60" s="687" t="s">
        <v>1119</v>
      </c>
      <c r="B60" s="973" t="s">
        <v>1679</v>
      </c>
      <c r="C60" s="913">
        <v>16202004</v>
      </c>
      <c r="D60" s="986" t="s">
        <v>462</v>
      </c>
      <c r="E60" s="987" t="s">
        <v>20</v>
      </c>
      <c r="F60" s="973" t="s">
        <v>1815</v>
      </c>
      <c r="G60" s="988" t="s">
        <v>433</v>
      </c>
      <c r="H60" s="988" t="s">
        <v>433</v>
      </c>
      <c r="I60" s="687" t="s">
        <v>1814</v>
      </c>
      <c r="J60" s="687" t="s">
        <v>991</v>
      </c>
      <c r="K60" s="989">
        <v>44105</v>
      </c>
      <c r="L60" s="990" t="s">
        <v>1486</v>
      </c>
      <c r="M60" s="990"/>
      <c r="N60" s="991" t="s">
        <v>914</v>
      </c>
      <c r="O60" s="976" t="s">
        <v>25</v>
      </c>
      <c r="P60" s="810" t="s">
        <v>63</v>
      </c>
      <c r="Q60" s="976" t="s">
        <v>25</v>
      </c>
      <c r="R60" s="983">
        <v>9.968</v>
      </c>
      <c r="S60" s="978">
        <v>1</v>
      </c>
      <c r="T60" s="973">
        <v>0</v>
      </c>
      <c r="U60" s="978">
        <v>1</v>
      </c>
      <c r="V60" s="992">
        <v>0.02</v>
      </c>
      <c r="W60" s="992">
        <v>0</v>
      </c>
      <c r="X60" s="980">
        <v>1</v>
      </c>
      <c r="Y60" s="993">
        <v>1</v>
      </c>
      <c r="Z60" s="982">
        <v>15</v>
      </c>
      <c r="AA60" s="888">
        <v>4.9800000000000004</v>
      </c>
      <c r="AB60" s="888">
        <v>0</v>
      </c>
      <c r="AC60" s="888">
        <v>0.1</v>
      </c>
      <c r="AD60" s="888">
        <v>0</v>
      </c>
      <c r="AE60" s="888">
        <v>1</v>
      </c>
      <c r="AF60" s="888">
        <v>1.75</v>
      </c>
      <c r="AG60" s="888"/>
      <c r="AH60" s="983">
        <v>6.08</v>
      </c>
      <c r="AI60" s="994">
        <v>0</v>
      </c>
      <c r="AJ60" s="994">
        <v>0</v>
      </c>
      <c r="AK60" s="888">
        <v>11.5</v>
      </c>
      <c r="AL60" s="888"/>
      <c r="AM60" s="888"/>
      <c r="AN60" s="888"/>
      <c r="AO60" s="888">
        <v>0.22</v>
      </c>
      <c r="AP60" s="888">
        <v>0.06</v>
      </c>
      <c r="AQ60" s="888">
        <v>0.03</v>
      </c>
      <c r="AR60" s="888">
        <v>0.18</v>
      </c>
      <c r="AS60" s="888">
        <v>0.5</v>
      </c>
      <c r="AT60" s="888">
        <v>0.12</v>
      </c>
      <c r="AU60" s="888">
        <v>0.12</v>
      </c>
      <c r="AV60" s="888">
        <v>0.18</v>
      </c>
      <c r="AW60" s="888">
        <v>19.329999999999998</v>
      </c>
      <c r="AX60" s="888">
        <v>0.31</v>
      </c>
      <c r="AY60" s="888"/>
      <c r="AZ60" s="888">
        <v>1.1000000000000001</v>
      </c>
      <c r="BA60" s="984">
        <v>19.02</v>
      </c>
      <c r="BB60" s="985"/>
      <c r="BD60" s="888">
        <v>0</v>
      </c>
      <c r="BE60" s="888">
        <v>0</v>
      </c>
      <c r="BF60" s="888">
        <v>0</v>
      </c>
      <c r="BG60" s="888">
        <v>0</v>
      </c>
      <c r="BH60" s="889">
        <v>0</v>
      </c>
      <c r="BI60" s="888">
        <v>0</v>
      </c>
      <c r="BJ60" s="888">
        <v>0</v>
      </c>
      <c r="BK60" s="888">
        <v>0</v>
      </c>
      <c r="BL60" s="888">
        <v>0</v>
      </c>
      <c r="BM60" s="889">
        <v>0</v>
      </c>
    </row>
    <row r="61" spans="1:65" s="785" customFormat="1" ht="14.25" customHeight="1">
      <c r="A61" s="687" t="s">
        <v>1119</v>
      </c>
      <c r="B61" s="973" t="s">
        <v>1679</v>
      </c>
      <c r="C61" s="913">
        <v>19334595</v>
      </c>
      <c r="D61" s="986" t="s">
        <v>464</v>
      </c>
      <c r="E61" s="987" t="s">
        <v>20</v>
      </c>
      <c r="F61" s="973" t="s">
        <v>289</v>
      </c>
      <c r="G61" s="988" t="s">
        <v>596</v>
      </c>
      <c r="H61" s="988" t="s">
        <v>596</v>
      </c>
      <c r="I61" s="975" t="s">
        <v>1702</v>
      </c>
      <c r="J61" s="687" t="s">
        <v>991</v>
      </c>
      <c r="K61" s="989">
        <v>44105</v>
      </c>
      <c r="L61" s="990" t="s">
        <v>1488</v>
      </c>
      <c r="M61" s="990"/>
      <c r="N61" s="991" t="s">
        <v>914</v>
      </c>
      <c r="O61" s="976" t="s">
        <v>25</v>
      </c>
      <c r="P61" s="810" t="s">
        <v>63</v>
      </c>
      <c r="Q61" s="997" t="s">
        <v>25</v>
      </c>
      <c r="R61" s="983">
        <v>8.484</v>
      </c>
      <c r="S61" s="978">
        <v>1</v>
      </c>
      <c r="T61" s="973">
        <v>0</v>
      </c>
      <c r="U61" s="978">
        <v>1</v>
      </c>
      <c r="V61" s="992">
        <v>0.02</v>
      </c>
      <c r="W61" s="992">
        <v>0</v>
      </c>
      <c r="X61" s="980">
        <v>0</v>
      </c>
      <c r="Y61" s="993">
        <v>0</v>
      </c>
      <c r="Z61" s="982">
        <v>15</v>
      </c>
      <c r="AA61" s="888">
        <v>4.24</v>
      </c>
      <c r="AB61" s="888">
        <v>0</v>
      </c>
      <c r="AC61" s="888">
        <v>0.08</v>
      </c>
      <c r="AD61" s="888">
        <v>0</v>
      </c>
      <c r="AE61" s="888">
        <v>0</v>
      </c>
      <c r="AF61" s="888">
        <v>0</v>
      </c>
      <c r="AG61" s="888"/>
      <c r="AH61" s="983">
        <v>4.32</v>
      </c>
      <c r="AI61" s="994">
        <v>0</v>
      </c>
      <c r="AJ61" s="994">
        <v>0</v>
      </c>
      <c r="AK61" s="888">
        <v>11.5</v>
      </c>
      <c r="AL61" s="888"/>
      <c r="AM61" s="888"/>
      <c r="AN61" s="888"/>
      <c r="AO61" s="888">
        <v>0.16</v>
      </c>
      <c r="AP61" s="888">
        <v>0.04</v>
      </c>
      <c r="AQ61" s="888">
        <v>0.02</v>
      </c>
      <c r="AR61" s="888">
        <v>0.13</v>
      </c>
      <c r="AS61" s="888">
        <v>0.36</v>
      </c>
      <c r="AT61" s="888">
        <v>0.09</v>
      </c>
      <c r="AU61" s="888">
        <v>0.08</v>
      </c>
      <c r="AV61" s="888">
        <v>0.13</v>
      </c>
      <c r="AW61" s="888">
        <v>15.82</v>
      </c>
      <c r="AX61" s="888">
        <v>0.22</v>
      </c>
      <c r="AY61" s="888"/>
      <c r="AZ61" s="888">
        <v>0.79</v>
      </c>
      <c r="BA61" s="984">
        <v>15.6</v>
      </c>
      <c r="BB61" s="985"/>
      <c r="BD61" s="888">
        <v>0</v>
      </c>
      <c r="BE61" s="888">
        <v>0</v>
      </c>
      <c r="BF61" s="888">
        <v>0</v>
      </c>
      <c r="BG61" s="888">
        <v>0</v>
      </c>
      <c r="BH61" s="889">
        <v>0</v>
      </c>
      <c r="BI61" s="888">
        <v>0</v>
      </c>
      <c r="BJ61" s="888">
        <v>0</v>
      </c>
      <c r="BK61" s="888">
        <v>0</v>
      </c>
      <c r="BL61" s="888">
        <v>0</v>
      </c>
      <c r="BM61" s="889">
        <v>0</v>
      </c>
    </row>
    <row r="62" spans="1:65" s="785" customFormat="1" ht="14.25" customHeight="1">
      <c r="A62" s="687" t="s">
        <v>1119</v>
      </c>
      <c r="B62" s="973" t="s">
        <v>1679</v>
      </c>
      <c r="C62" s="913">
        <v>4313413</v>
      </c>
      <c r="D62" s="986" t="s">
        <v>465</v>
      </c>
      <c r="E62" s="987" t="s">
        <v>20</v>
      </c>
      <c r="F62" s="973" t="s">
        <v>1815</v>
      </c>
      <c r="G62" s="988" t="s">
        <v>596</v>
      </c>
      <c r="H62" s="988" t="s">
        <v>596</v>
      </c>
      <c r="I62" s="975" t="s">
        <v>1814</v>
      </c>
      <c r="J62" s="687" t="s">
        <v>991</v>
      </c>
      <c r="K62" s="989">
        <v>44105</v>
      </c>
      <c r="L62" s="990" t="s">
        <v>1489</v>
      </c>
      <c r="M62" s="990"/>
      <c r="N62" s="991" t="s">
        <v>914</v>
      </c>
      <c r="O62" s="976" t="s">
        <v>25</v>
      </c>
      <c r="P62" s="810" t="s">
        <v>63</v>
      </c>
      <c r="Q62" s="997" t="s">
        <v>25</v>
      </c>
      <c r="R62" s="983">
        <v>8.484</v>
      </c>
      <c r="S62" s="978">
        <v>1</v>
      </c>
      <c r="T62" s="973">
        <v>0</v>
      </c>
      <c r="U62" s="978">
        <v>1</v>
      </c>
      <c r="V62" s="992">
        <v>0.02</v>
      </c>
      <c r="W62" s="992">
        <v>0</v>
      </c>
      <c r="X62" s="980">
        <v>0</v>
      </c>
      <c r="Y62" s="993">
        <v>0</v>
      </c>
      <c r="Z62" s="982">
        <v>15</v>
      </c>
      <c r="AA62" s="888">
        <v>4.24</v>
      </c>
      <c r="AB62" s="888">
        <v>0</v>
      </c>
      <c r="AC62" s="888">
        <v>0.08</v>
      </c>
      <c r="AD62" s="888">
        <v>0</v>
      </c>
      <c r="AE62" s="888">
        <v>0</v>
      </c>
      <c r="AF62" s="888">
        <v>0</v>
      </c>
      <c r="AG62" s="888"/>
      <c r="AH62" s="983">
        <v>4.32</v>
      </c>
      <c r="AI62" s="994">
        <v>0</v>
      </c>
      <c r="AJ62" s="994">
        <v>0</v>
      </c>
      <c r="AK62" s="888">
        <v>11.5</v>
      </c>
      <c r="AL62" s="888"/>
      <c r="AM62" s="888"/>
      <c r="AN62" s="888"/>
      <c r="AO62" s="888">
        <v>0.16</v>
      </c>
      <c r="AP62" s="888">
        <v>0.04</v>
      </c>
      <c r="AQ62" s="888">
        <v>0.02</v>
      </c>
      <c r="AR62" s="888">
        <v>0.13</v>
      </c>
      <c r="AS62" s="888">
        <v>0.36</v>
      </c>
      <c r="AT62" s="888">
        <v>0.09</v>
      </c>
      <c r="AU62" s="888">
        <v>0.08</v>
      </c>
      <c r="AV62" s="888">
        <v>0.13</v>
      </c>
      <c r="AW62" s="888">
        <v>15.82</v>
      </c>
      <c r="AX62" s="888">
        <v>0.22</v>
      </c>
      <c r="AY62" s="888"/>
      <c r="AZ62" s="888">
        <v>0.79</v>
      </c>
      <c r="BA62" s="984">
        <v>15.6</v>
      </c>
      <c r="BB62" s="985"/>
      <c r="BD62" s="888">
        <v>0</v>
      </c>
      <c r="BE62" s="888">
        <v>0</v>
      </c>
      <c r="BF62" s="888">
        <v>0</v>
      </c>
      <c r="BG62" s="888">
        <v>0</v>
      </c>
      <c r="BH62" s="889">
        <v>0</v>
      </c>
      <c r="BI62" s="888">
        <v>0</v>
      </c>
      <c r="BJ62" s="888">
        <v>0</v>
      </c>
      <c r="BK62" s="888">
        <v>0</v>
      </c>
      <c r="BL62" s="888">
        <v>0</v>
      </c>
      <c r="BM62" s="889">
        <v>0</v>
      </c>
    </row>
    <row r="63" spans="1:65" s="785" customFormat="1" ht="14.25" customHeight="1">
      <c r="A63" s="687" t="s">
        <v>1119</v>
      </c>
      <c r="B63" s="973" t="s">
        <v>1679</v>
      </c>
      <c r="C63" s="913">
        <v>16877193</v>
      </c>
      <c r="D63" s="986" t="s">
        <v>467</v>
      </c>
      <c r="E63" s="987" t="s">
        <v>20</v>
      </c>
      <c r="F63" s="973" t="s">
        <v>289</v>
      </c>
      <c r="G63" s="988" t="s">
        <v>596</v>
      </c>
      <c r="H63" s="988" t="s">
        <v>596</v>
      </c>
      <c r="I63" s="975" t="s">
        <v>1702</v>
      </c>
      <c r="J63" s="687" t="s">
        <v>991</v>
      </c>
      <c r="K63" s="989">
        <v>44228</v>
      </c>
      <c r="L63" s="990" t="s">
        <v>1491</v>
      </c>
      <c r="M63" s="990"/>
      <c r="N63" s="991" t="s">
        <v>914</v>
      </c>
      <c r="O63" s="976" t="s">
        <v>1714</v>
      </c>
      <c r="P63" s="810" t="s">
        <v>63</v>
      </c>
      <c r="Q63" s="976" t="s">
        <v>25</v>
      </c>
      <c r="R63" s="983">
        <v>8.484</v>
      </c>
      <c r="S63" s="978">
        <v>1</v>
      </c>
      <c r="T63" s="973">
        <v>0</v>
      </c>
      <c r="U63" s="978">
        <v>1</v>
      </c>
      <c r="V63" s="992">
        <v>0.02</v>
      </c>
      <c r="W63" s="992">
        <v>0</v>
      </c>
      <c r="X63" s="980">
        <v>0</v>
      </c>
      <c r="Y63" s="993">
        <v>0</v>
      </c>
      <c r="Z63" s="982">
        <v>15</v>
      </c>
      <c r="AA63" s="888">
        <v>4.24</v>
      </c>
      <c r="AB63" s="888">
        <v>0</v>
      </c>
      <c r="AC63" s="888">
        <v>0.08</v>
      </c>
      <c r="AD63" s="888">
        <v>0</v>
      </c>
      <c r="AE63" s="888">
        <v>0</v>
      </c>
      <c r="AF63" s="888">
        <v>0</v>
      </c>
      <c r="AG63" s="888"/>
      <c r="AH63" s="983">
        <v>4.32</v>
      </c>
      <c r="AI63" s="994">
        <v>14.400000000000002</v>
      </c>
      <c r="AJ63" s="994">
        <v>0</v>
      </c>
      <c r="AK63" s="888">
        <v>11.5</v>
      </c>
      <c r="AL63" s="888"/>
      <c r="AM63" s="888"/>
      <c r="AN63" s="888"/>
      <c r="AO63" s="888">
        <v>0.16</v>
      </c>
      <c r="AP63" s="888">
        <v>0.19</v>
      </c>
      <c r="AQ63" s="888">
        <v>0.02</v>
      </c>
      <c r="AR63" s="888">
        <v>0.13</v>
      </c>
      <c r="AS63" s="888">
        <v>0.36</v>
      </c>
      <c r="AT63" s="888">
        <v>0.37</v>
      </c>
      <c r="AU63" s="888">
        <v>0.08</v>
      </c>
      <c r="AV63" s="888">
        <v>0.13</v>
      </c>
      <c r="AW63" s="888">
        <v>30.22</v>
      </c>
      <c r="AX63" s="888">
        <v>0.37</v>
      </c>
      <c r="AY63" s="888"/>
      <c r="AZ63" s="888">
        <v>1.07</v>
      </c>
      <c r="BA63" s="984">
        <v>29.85</v>
      </c>
      <c r="BB63" s="985"/>
      <c r="BD63" s="888">
        <v>0</v>
      </c>
      <c r="BE63" s="888">
        <v>0</v>
      </c>
      <c r="BF63" s="888">
        <v>0</v>
      </c>
      <c r="BG63" s="888">
        <v>0</v>
      </c>
      <c r="BH63" s="889">
        <v>0</v>
      </c>
      <c r="BI63" s="888">
        <v>0</v>
      </c>
      <c r="BJ63" s="888">
        <v>0</v>
      </c>
      <c r="BK63" s="888">
        <v>0</v>
      </c>
      <c r="BL63" s="888">
        <v>0</v>
      </c>
      <c r="BM63" s="889">
        <v>0</v>
      </c>
    </row>
    <row r="64" spans="1:65" s="785" customFormat="1" ht="14.25" customHeight="1">
      <c r="A64" s="687" t="s">
        <v>1119</v>
      </c>
      <c r="B64" s="973" t="s">
        <v>1679</v>
      </c>
      <c r="C64" s="913">
        <v>7577356</v>
      </c>
      <c r="D64" s="986" t="s">
        <v>471</v>
      </c>
      <c r="E64" s="987" t="s">
        <v>20</v>
      </c>
      <c r="F64" s="973" t="s">
        <v>472</v>
      </c>
      <c r="G64" s="988" t="s">
        <v>596</v>
      </c>
      <c r="H64" s="988" t="s">
        <v>596</v>
      </c>
      <c r="I64" s="973" t="s">
        <v>229</v>
      </c>
      <c r="J64" s="687" t="s">
        <v>991</v>
      </c>
      <c r="K64" s="989">
        <v>44228</v>
      </c>
      <c r="L64" s="990" t="s">
        <v>1494</v>
      </c>
      <c r="M64" s="990"/>
      <c r="N64" s="991" t="s">
        <v>914</v>
      </c>
      <c r="O64" s="976" t="s">
        <v>184</v>
      </c>
      <c r="P64" s="810" t="s">
        <v>63</v>
      </c>
      <c r="Q64" s="976" t="s">
        <v>184</v>
      </c>
      <c r="R64" s="983">
        <v>8.484</v>
      </c>
      <c r="S64" s="978">
        <v>1</v>
      </c>
      <c r="T64" s="973">
        <v>0</v>
      </c>
      <c r="U64" s="978">
        <v>1</v>
      </c>
      <c r="V64" s="992">
        <v>0.02</v>
      </c>
      <c r="W64" s="992">
        <v>0</v>
      </c>
      <c r="X64" s="980">
        <v>0</v>
      </c>
      <c r="Y64" s="993">
        <v>0</v>
      </c>
      <c r="Z64" s="982">
        <v>15</v>
      </c>
      <c r="AA64" s="888">
        <v>4.24</v>
      </c>
      <c r="AB64" s="888">
        <v>0</v>
      </c>
      <c r="AC64" s="888">
        <v>0.08</v>
      </c>
      <c r="AD64" s="888">
        <v>0</v>
      </c>
      <c r="AE64" s="888">
        <v>0</v>
      </c>
      <c r="AF64" s="888">
        <v>0</v>
      </c>
      <c r="AG64" s="888"/>
      <c r="AH64" s="983">
        <v>4.32</v>
      </c>
      <c r="AI64" s="994">
        <v>14.400000000000002</v>
      </c>
      <c r="AJ64" s="994">
        <v>0</v>
      </c>
      <c r="AK64" s="888">
        <v>11.5</v>
      </c>
      <c r="AL64" s="888"/>
      <c r="AM64" s="888"/>
      <c r="AN64" s="888"/>
      <c r="AO64" s="888">
        <v>0.16</v>
      </c>
      <c r="AP64" s="888">
        <v>0.19</v>
      </c>
      <c r="AQ64" s="888">
        <v>0.02</v>
      </c>
      <c r="AR64" s="888">
        <v>0.13</v>
      </c>
      <c r="AS64" s="888">
        <v>0.36</v>
      </c>
      <c r="AT64" s="888">
        <v>0.37</v>
      </c>
      <c r="AU64" s="888">
        <v>0.08</v>
      </c>
      <c r="AV64" s="888">
        <v>0.13</v>
      </c>
      <c r="AW64" s="888">
        <v>30.22</v>
      </c>
      <c r="AX64" s="888">
        <v>0.37</v>
      </c>
      <c r="AY64" s="888"/>
      <c r="AZ64" s="888">
        <v>1.07</v>
      </c>
      <c r="BA64" s="984">
        <v>29.85</v>
      </c>
      <c r="BB64" s="985"/>
      <c r="BD64" s="888">
        <v>0</v>
      </c>
      <c r="BE64" s="888">
        <v>0</v>
      </c>
      <c r="BF64" s="888">
        <v>0</v>
      </c>
      <c r="BG64" s="888">
        <v>0</v>
      </c>
      <c r="BH64" s="889">
        <v>0</v>
      </c>
      <c r="BI64" s="888">
        <v>0</v>
      </c>
      <c r="BJ64" s="888">
        <v>0</v>
      </c>
      <c r="BK64" s="888">
        <v>0</v>
      </c>
      <c r="BL64" s="888">
        <v>0</v>
      </c>
      <c r="BM64" s="889">
        <v>0</v>
      </c>
    </row>
    <row r="65" spans="1:65" s="785" customFormat="1" ht="14.25" customHeight="1">
      <c r="A65" s="687" t="s">
        <v>1119</v>
      </c>
      <c r="B65" s="973" t="s">
        <v>1679</v>
      </c>
      <c r="C65" s="913">
        <v>11161545</v>
      </c>
      <c r="D65" s="986" t="s">
        <v>474</v>
      </c>
      <c r="E65" s="987" t="s">
        <v>34</v>
      </c>
      <c r="F65" s="973" t="s">
        <v>475</v>
      </c>
      <c r="G65" s="988" t="s">
        <v>596</v>
      </c>
      <c r="H65" s="988" t="s">
        <v>596</v>
      </c>
      <c r="I65" s="973" t="s">
        <v>1776</v>
      </c>
      <c r="J65" s="687" t="s">
        <v>991</v>
      </c>
      <c r="K65" s="989">
        <v>44228</v>
      </c>
      <c r="L65" s="990" t="s">
        <v>1495</v>
      </c>
      <c r="M65" s="990"/>
      <c r="N65" s="1058" t="s">
        <v>914</v>
      </c>
      <c r="O65" s="976" t="s">
        <v>84</v>
      </c>
      <c r="P65" s="810" t="s">
        <v>63</v>
      </c>
      <c r="Q65" s="976" t="s">
        <v>84</v>
      </c>
      <c r="R65" s="983">
        <v>8.484</v>
      </c>
      <c r="S65" s="978">
        <v>1</v>
      </c>
      <c r="T65" s="973">
        <v>0</v>
      </c>
      <c r="U65" s="978">
        <v>1</v>
      </c>
      <c r="V65" s="992">
        <v>0.02</v>
      </c>
      <c r="W65" s="992">
        <v>0</v>
      </c>
      <c r="X65" s="980">
        <v>1</v>
      </c>
      <c r="Y65" s="993">
        <v>1</v>
      </c>
      <c r="Z65" s="982">
        <v>15</v>
      </c>
      <c r="AA65" s="888">
        <v>4.24</v>
      </c>
      <c r="AB65" s="888">
        <v>0</v>
      </c>
      <c r="AC65" s="888">
        <v>0.08</v>
      </c>
      <c r="AD65" s="888">
        <v>0</v>
      </c>
      <c r="AE65" s="888">
        <v>1</v>
      </c>
      <c r="AF65" s="888">
        <v>1.75</v>
      </c>
      <c r="AG65" s="888"/>
      <c r="AH65" s="983">
        <v>5.32</v>
      </c>
      <c r="AI65" s="994">
        <v>14.400000000000002</v>
      </c>
      <c r="AJ65" s="994">
        <v>0</v>
      </c>
      <c r="AK65" s="888">
        <v>11.5</v>
      </c>
      <c r="AL65" s="888"/>
      <c r="AM65" s="888"/>
      <c r="AN65" s="888"/>
      <c r="AO65" s="888">
        <v>0.2</v>
      </c>
      <c r="AP65" s="888">
        <v>0.2</v>
      </c>
      <c r="AQ65" s="888">
        <v>0.02</v>
      </c>
      <c r="AR65" s="888">
        <v>0.16</v>
      </c>
      <c r="AS65" s="888">
        <v>0.45</v>
      </c>
      <c r="AT65" s="888">
        <v>0.39</v>
      </c>
      <c r="AU65" s="888">
        <v>0.08</v>
      </c>
      <c r="AV65" s="888">
        <v>0.16</v>
      </c>
      <c r="AW65" s="888">
        <v>32.97</v>
      </c>
      <c r="AX65" s="888">
        <v>0.42</v>
      </c>
      <c r="AY65" s="888"/>
      <c r="AZ65" s="888">
        <v>1.24</v>
      </c>
      <c r="BA65" s="984">
        <v>32.549999999999997</v>
      </c>
      <c r="BB65" s="985"/>
      <c r="BD65" s="888">
        <v>0</v>
      </c>
      <c r="BE65" s="888">
        <v>0</v>
      </c>
      <c r="BF65" s="888">
        <v>0</v>
      </c>
      <c r="BG65" s="888">
        <v>0</v>
      </c>
      <c r="BH65" s="889">
        <v>0</v>
      </c>
      <c r="BI65" s="888">
        <v>0</v>
      </c>
      <c r="BJ65" s="888">
        <v>0</v>
      </c>
      <c r="BK65" s="888">
        <v>0</v>
      </c>
      <c r="BL65" s="888">
        <v>0</v>
      </c>
      <c r="BM65" s="889">
        <v>0</v>
      </c>
    </row>
    <row r="66" spans="1:65" s="785" customFormat="1" ht="14.25" customHeight="1">
      <c r="A66" s="687" t="s">
        <v>1119</v>
      </c>
      <c r="B66" s="973" t="s">
        <v>1679</v>
      </c>
      <c r="C66" s="913">
        <v>26918513</v>
      </c>
      <c r="D66" s="986" t="s">
        <v>478</v>
      </c>
      <c r="E66" s="987" t="s">
        <v>20</v>
      </c>
      <c r="F66" s="973" t="s">
        <v>479</v>
      </c>
      <c r="G66" s="988" t="s">
        <v>596</v>
      </c>
      <c r="H66" s="988" t="s">
        <v>596</v>
      </c>
      <c r="I66" s="973" t="s">
        <v>1774</v>
      </c>
      <c r="J66" s="687" t="s">
        <v>991</v>
      </c>
      <c r="K66" s="989">
        <v>44228</v>
      </c>
      <c r="L66" s="990" t="s">
        <v>1497</v>
      </c>
      <c r="M66" s="990"/>
      <c r="N66" s="1058" t="s">
        <v>914</v>
      </c>
      <c r="O66" s="976" t="s">
        <v>73</v>
      </c>
      <c r="P66" s="810" t="s">
        <v>477</v>
      </c>
      <c r="Q66" s="976" t="s">
        <v>73</v>
      </c>
      <c r="R66" s="983">
        <v>8.484</v>
      </c>
      <c r="S66" s="978">
        <v>1</v>
      </c>
      <c r="T66" s="973">
        <v>0</v>
      </c>
      <c r="U66" s="978">
        <v>1</v>
      </c>
      <c r="V66" s="992">
        <v>0.02</v>
      </c>
      <c r="W66" s="992">
        <v>0.3</v>
      </c>
      <c r="X66" s="980">
        <v>0</v>
      </c>
      <c r="Y66" s="993">
        <v>0</v>
      </c>
      <c r="Z66" s="982">
        <v>15</v>
      </c>
      <c r="AA66" s="888">
        <v>4.24</v>
      </c>
      <c r="AB66" s="888">
        <v>1.27</v>
      </c>
      <c r="AC66" s="888">
        <v>0.08</v>
      </c>
      <c r="AD66" s="888">
        <v>0</v>
      </c>
      <c r="AE66" s="888">
        <v>0</v>
      </c>
      <c r="AF66" s="888">
        <v>0</v>
      </c>
      <c r="AG66" s="888"/>
      <c r="AH66" s="983">
        <v>5.59</v>
      </c>
      <c r="AI66" s="994">
        <v>18.633333333333333</v>
      </c>
      <c r="AJ66" s="994">
        <v>0</v>
      </c>
      <c r="AK66" s="888">
        <v>11.5</v>
      </c>
      <c r="AL66" s="888"/>
      <c r="AM66" s="888"/>
      <c r="AN66" s="888"/>
      <c r="AO66" s="888">
        <v>0.21</v>
      </c>
      <c r="AP66" s="888">
        <v>0.24</v>
      </c>
      <c r="AQ66" s="888">
        <v>0.03</v>
      </c>
      <c r="AR66" s="888">
        <v>0.17</v>
      </c>
      <c r="AS66" s="888">
        <v>0.47</v>
      </c>
      <c r="AT66" s="888">
        <v>0.48</v>
      </c>
      <c r="AU66" s="888">
        <v>0.12</v>
      </c>
      <c r="AV66" s="888">
        <v>0.17</v>
      </c>
      <c r="AW66" s="888">
        <v>35.72</v>
      </c>
      <c r="AX66" s="888">
        <v>0.48</v>
      </c>
      <c r="AY66" s="888"/>
      <c r="AZ66" s="888">
        <v>1.41</v>
      </c>
      <c r="BA66" s="984">
        <v>35.24</v>
      </c>
      <c r="BB66" s="985"/>
      <c r="BD66" s="888">
        <v>0</v>
      </c>
      <c r="BE66" s="888">
        <v>0</v>
      </c>
      <c r="BF66" s="888">
        <v>0</v>
      </c>
      <c r="BG66" s="888">
        <v>0</v>
      </c>
      <c r="BH66" s="889">
        <v>0</v>
      </c>
      <c r="BI66" s="888">
        <v>0</v>
      </c>
      <c r="BJ66" s="888">
        <v>0</v>
      </c>
      <c r="BK66" s="888">
        <v>0</v>
      </c>
      <c r="BL66" s="888">
        <v>0</v>
      </c>
      <c r="BM66" s="889">
        <v>0</v>
      </c>
    </row>
    <row r="67" spans="1:65" s="785" customFormat="1" ht="14.25" customHeight="1">
      <c r="A67" s="687" t="s">
        <v>1119</v>
      </c>
      <c r="B67" s="973" t="s">
        <v>1679</v>
      </c>
      <c r="C67" s="913">
        <v>16997503</v>
      </c>
      <c r="D67" s="986" t="s">
        <v>480</v>
      </c>
      <c r="E67" s="987" t="s">
        <v>20</v>
      </c>
      <c r="F67" s="973" t="s">
        <v>475</v>
      </c>
      <c r="G67" s="988" t="s">
        <v>596</v>
      </c>
      <c r="H67" s="988" t="s">
        <v>596</v>
      </c>
      <c r="I67" s="975" t="s">
        <v>1774</v>
      </c>
      <c r="J67" s="687" t="s">
        <v>991</v>
      </c>
      <c r="K67" s="989">
        <v>44228</v>
      </c>
      <c r="L67" s="990" t="s">
        <v>1498</v>
      </c>
      <c r="M67" s="990"/>
      <c r="N67" s="991" t="s">
        <v>914</v>
      </c>
      <c r="O67" s="997" t="s">
        <v>73</v>
      </c>
      <c r="P67" s="810" t="s">
        <v>63</v>
      </c>
      <c r="Q67" s="997" t="s">
        <v>73</v>
      </c>
      <c r="R67" s="983">
        <v>8.484</v>
      </c>
      <c r="S67" s="978">
        <v>1</v>
      </c>
      <c r="T67" s="973">
        <v>0</v>
      </c>
      <c r="U67" s="978">
        <v>1</v>
      </c>
      <c r="V67" s="992">
        <v>0.02</v>
      </c>
      <c r="W67" s="992">
        <v>0</v>
      </c>
      <c r="X67" s="980">
        <v>0</v>
      </c>
      <c r="Y67" s="993">
        <v>0</v>
      </c>
      <c r="Z67" s="982">
        <v>15</v>
      </c>
      <c r="AA67" s="888">
        <v>4.24</v>
      </c>
      <c r="AB67" s="888">
        <v>0</v>
      </c>
      <c r="AC67" s="888">
        <v>0.08</v>
      </c>
      <c r="AD67" s="888">
        <v>0</v>
      </c>
      <c r="AE67" s="888">
        <v>0</v>
      </c>
      <c r="AF67" s="888">
        <v>0</v>
      </c>
      <c r="AG67" s="888"/>
      <c r="AH67" s="983">
        <v>4.32</v>
      </c>
      <c r="AI67" s="994">
        <v>14.400000000000002</v>
      </c>
      <c r="AJ67" s="994">
        <v>0</v>
      </c>
      <c r="AK67" s="888">
        <v>11.5</v>
      </c>
      <c r="AL67" s="888"/>
      <c r="AM67" s="888"/>
      <c r="AN67" s="888"/>
      <c r="AO67" s="888">
        <v>0.16</v>
      </c>
      <c r="AP67" s="888">
        <v>0.19</v>
      </c>
      <c r="AQ67" s="888">
        <v>0.02</v>
      </c>
      <c r="AR67" s="888">
        <v>0.13</v>
      </c>
      <c r="AS67" s="888">
        <v>0.36</v>
      </c>
      <c r="AT67" s="888">
        <v>0.37</v>
      </c>
      <c r="AU67" s="888">
        <v>0.08</v>
      </c>
      <c r="AV67" s="888">
        <v>0.13</v>
      </c>
      <c r="AW67" s="888">
        <v>30.22</v>
      </c>
      <c r="AX67" s="888">
        <v>0.37</v>
      </c>
      <c r="AY67" s="888"/>
      <c r="AZ67" s="888">
        <v>1.07</v>
      </c>
      <c r="BA67" s="984">
        <v>29.85</v>
      </c>
      <c r="BB67" s="985"/>
      <c r="BD67" s="888">
        <v>0</v>
      </c>
      <c r="BE67" s="888">
        <v>0</v>
      </c>
      <c r="BF67" s="888">
        <v>0</v>
      </c>
      <c r="BG67" s="888">
        <v>0</v>
      </c>
      <c r="BH67" s="889">
        <v>0</v>
      </c>
      <c r="BI67" s="888">
        <v>0</v>
      </c>
      <c r="BJ67" s="888">
        <v>0</v>
      </c>
      <c r="BK67" s="888">
        <v>0</v>
      </c>
      <c r="BL67" s="888">
        <v>0</v>
      </c>
      <c r="BM67" s="889">
        <v>0</v>
      </c>
    </row>
    <row r="68" spans="1:65" s="785" customFormat="1" ht="14.25" customHeight="1">
      <c r="A68" s="687" t="s">
        <v>1119</v>
      </c>
      <c r="B68" s="973" t="s">
        <v>1679</v>
      </c>
      <c r="C68" s="913">
        <v>17539155</v>
      </c>
      <c r="D68" s="986" t="s">
        <v>481</v>
      </c>
      <c r="E68" s="987" t="s">
        <v>34</v>
      </c>
      <c r="F68" s="973" t="s">
        <v>482</v>
      </c>
      <c r="G68" s="988" t="s">
        <v>596</v>
      </c>
      <c r="H68" s="988" t="s">
        <v>596</v>
      </c>
      <c r="I68" s="975" t="s">
        <v>1774</v>
      </c>
      <c r="J68" s="687" t="s">
        <v>991</v>
      </c>
      <c r="K68" s="989">
        <v>44228</v>
      </c>
      <c r="L68" s="990" t="s">
        <v>1499</v>
      </c>
      <c r="M68" s="990"/>
      <c r="N68" s="991" t="s">
        <v>914</v>
      </c>
      <c r="O68" s="997" t="s">
        <v>73</v>
      </c>
      <c r="P68" s="810" t="s">
        <v>1989</v>
      </c>
      <c r="Q68" s="997" t="s">
        <v>73</v>
      </c>
      <c r="R68" s="983">
        <v>8.484</v>
      </c>
      <c r="S68" s="978">
        <v>1</v>
      </c>
      <c r="T68" s="973">
        <v>0</v>
      </c>
      <c r="U68" s="978">
        <v>1</v>
      </c>
      <c r="V68" s="992">
        <v>0.02</v>
      </c>
      <c r="W68" s="992">
        <v>0.3</v>
      </c>
      <c r="X68" s="980">
        <v>0</v>
      </c>
      <c r="Y68" s="993">
        <v>0</v>
      </c>
      <c r="Z68" s="982">
        <v>15</v>
      </c>
      <c r="AA68" s="888">
        <v>4.24</v>
      </c>
      <c r="AB68" s="888">
        <v>1.27</v>
      </c>
      <c r="AC68" s="888">
        <v>0.08</v>
      </c>
      <c r="AD68" s="888">
        <v>0</v>
      </c>
      <c r="AE68" s="888">
        <v>0</v>
      </c>
      <c r="AF68" s="888">
        <v>0</v>
      </c>
      <c r="AG68" s="888"/>
      <c r="AH68" s="983">
        <v>5.59</v>
      </c>
      <c r="AI68" s="994">
        <v>18.633333333333333</v>
      </c>
      <c r="AJ68" s="994">
        <v>0</v>
      </c>
      <c r="AK68" s="888">
        <v>11.5</v>
      </c>
      <c r="AL68" s="888"/>
      <c r="AM68" s="888"/>
      <c r="AN68" s="888"/>
      <c r="AO68" s="888">
        <v>0.21</v>
      </c>
      <c r="AP68" s="888">
        <v>0.24</v>
      </c>
      <c r="AQ68" s="888">
        <v>0.03</v>
      </c>
      <c r="AR68" s="888">
        <v>0.17</v>
      </c>
      <c r="AS68" s="888">
        <v>0.47</v>
      </c>
      <c r="AT68" s="888">
        <v>0.48</v>
      </c>
      <c r="AU68" s="888">
        <v>0.12</v>
      </c>
      <c r="AV68" s="888">
        <v>0.17</v>
      </c>
      <c r="AW68" s="888">
        <v>35.72</v>
      </c>
      <c r="AX68" s="888">
        <v>0.48</v>
      </c>
      <c r="AY68" s="888"/>
      <c r="AZ68" s="888">
        <v>1.41</v>
      </c>
      <c r="BA68" s="984">
        <v>35.24</v>
      </c>
      <c r="BB68" s="985"/>
      <c r="BD68" s="888">
        <v>0</v>
      </c>
      <c r="BE68" s="888">
        <v>0</v>
      </c>
      <c r="BF68" s="888">
        <v>0</v>
      </c>
      <c r="BG68" s="888">
        <v>0</v>
      </c>
      <c r="BH68" s="889">
        <v>0</v>
      </c>
      <c r="BI68" s="888">
        <v>0</v>
      </c>
      <c r="BJ68" s="888">
        <v>0</v>
      </c>
      <c r="BK68" s="888">
        <v>0</v>
      </c>
      <c r="BL68" s="888">
        <v>0</v>
      </c>
      <c r="BM68" s="889">
        <v>0</v>
      </c>
    </row>
    <row r="69" spans="1:65" s="785" customFormat="1" ht="14.25" customHeight="1">
      <c r="A69" s="687" t="s">
        <v>1119</v>
      </c>
      <c r="B69" s="973" t="s">
        <v>1679</v>
      </c>
      <c r="C69" s="913">
        <v>18652131</v>
      </c>
      <c r="D69" s="986" t="s">
        <v>485</v>
      </c>
      <c r="E69" s="987" t="s">
        <v>20</v>
      </c>
      <c r="F69" s="973" t="s">
        <v>484</v>
      </c>
      <c r="G69" s="988" t="s">
        <v>596</v>
      </c>
      <c r="H69" s="988" t="s">
        <v>596</v>
      </c>
      <c r="I69" s="973" t="s">
        <v>1702</v>
      </c>
      <c r="J69" s="687" t="s">
        <v>991</v>
      </c>
      <c r="K69" s="989">
        <v>44256</v>
      </c>
      <c r="L69" s="990" t="s">
        <v>1501</v>
      </c>
      <c r="M69" s="990"/>
      <c r="N69" s="991" t="s">
        <v>914</v>
      </c>
      <c r="O69" s="976" t="s">
        <v>48</v>
      </c>
      <c r="P69" s="810" t="s">
        <v>63</v>
      </c>
      <c r="Q69" s="976" t="s">
        <v>48</v>
      </c>
      <c r="R69" s="983">
        <v>8.484</v>
      </c>
      <c r="S69" s="978">
        <v>0</v>
      </c>
      <c r="T69" s="973">
        <v>0</v>
      </c>
      <c r="U69" s="978">
        <v>0</v>
      </c>
      <c r="V69" s="992">
        <v>0</v>
      </c>
      <c r="W69" s="992">
        <v>0</v>
      </c>
      <c r="X69" s="980">
        <v>0</v>
      </c>
      <c r="Y69" s="993">
        <v>0</v>
      </c>
      <c r="Z69" s="982">
        <v>15</v>
      </c>
      <c r="AA69" s="888">
        <v>4.24</v>
      </c>
      <c r="AB69" s="888">
        <v>0</v>
      </c>
      <c r="AC69" s="888">
        <v>0</v>
      </c>
      <c r="AD69" s="888">
        <v>0</v>
      </c>
      <c r="AE69" s="888">
        <v>0</v>
      </c>
      <c r="AF69" s="888">
        <v>0</v>
      </c>
      <c r="AG69" s="888"/>
      <c r="AH69" s="983">
        <v>4.24</v>
      </c>
      <c r="AI69" s="994" t="b">
        <v>0</v>
      </c>
      <c r="AJ69" s="994">
        <v>0</v>
      </c>
      <c r="AK69" s="888">
        <v>11.5</v>
      </c>
      <c r="AL69" s="888"/>
      <c r="AM69" s="888"/>
      <c r="AN69" s="888"/>
      <c r="AO69" s="888">
        <v>0.16</v>
      </c>
      <c r="AP69" s="888">
        <v>0.04</v>
      </c>
      <c r="AQ69" s="888">
        <v>0.02</v>
      </c>
      <c r="AR69" s="888">
        <v>0.13</v>
      </c>
      <c r="AS69" s="888">
        <v>0.36</v>
      </c>
      <c r="AT69" s="888">
        <v>0.08</v>
      </c>
      <c r="AU69" s="888">
        <v>0.08</v>
      </c>
      <c r="AV69" s="888">
        <v>0.13</v>
      </c>
      <c r="AW69" s="888">
        <v>15.74</v>
      </c>
      <c r="AX69" s="888">
        <v>0.22</v>
      </c>
      <c r="AY69" s="888"/>
      <c r="AZ69" s="888">
        <v>0.78</v>
      </c>
      <c r="BA69" s="984">
        <v>15.52</v>
      </c>
      <c r="BB69" s="985"/>
      <c r="BD69" s="888">
        <v>0</v>
      </c>
      <c r="BE69" s="888">
        <v>0</v>
      </c>
      <c r="BF69" s="888">
        <v>0</v>
      </c>
      <c r="BG69" s="888">
        <v>0</v>
      </c>
      <c r="BH69" s="889">
        <v>0</v>
      </c>
      <c r="BI69" s="888">
        <v>0</v>
      </c>
      <c r="BJ69" s="888">
        <v>0</v>
      </c>
      <c r="BK69" s="888">
        <v>0</v>
      </c>
      <c r="BL69" s="888">
        <v>0</v>
      </c>
      <c r="BM69" s="889">
        <v>0</v>
      </c>
    </row>
    <row r="70" spans="1:65" s="785" customFormat="1" ht="14.25" customHeight="1">
      <c r="A70" s="687" t="s">
        <v>1119</v>
      </c>
      <c r="B70" s="973" t="s">
        <v>1679</v>
      </c>
      <c r="C70" s="913">
        <v>22700937</v>
      </c>
      <c r="D70" s="986" t="s">
        <v>486</v>
      </c>
      <c r="E70" s="987" t="s">
        <v>34</v>
      </c>
      <c r="F70" s="973" t="s">
        <v>487</v>
      </c>
      <c r="G70" s="988" t="s">
        <v>596</v>
      </c>
      <c r="H70" s="988" t="s">
        <v>596</v>
      </c>
      <c r="I70" s="973" t="s">
        <v>1824</v>
      </c>
      <c r="J70" s="687" t="s">
        <v>991</v>
      </c>
      <c r="K70" s="989">
        <v>44256</v>
      </c>
      <c r="L70" s="990" t="s">
        <v>1502</v>
      </c>
      <c r="M70" s="990"/>
      <c r="N70" s="991" t="s">
        <v>914</v>
      </c>
      <c r="O70" s="976" t="s">
        <v>48</v>
      </c>
      <c r="P70" s="810" t="s">
        <v>63</v>
      </c>
      <c r="Q70" s="976" t="s">
        <v>48</v>
      </c>
      <c r="R70" s="983">
        <v>8.484</v>
      </c>
      <c r="S70" s="978">
        <v>0</v>
      </c>
      <c r="T70" s="973">
        <v>0</v>
      </c>
      <c r="U70" s="978">
        <v>0</v>
      </c>
      <c r="V70" s="992">
        <v>0</v>
      </c>
      <c r="W70" s="992">
        <v>0</v>
      </c>
      <c r="X70" s="980">
        <v>0</v>
      </c>
      <c r="Y70" s="993">
        <v>0</v>
      </c>
      <c r="Z70" s="982">
        <v>15</v>
      </c>
      <c r="AA70" s="888">
        <v>4.24</v>
      </c>
      <c r="AB70" s="888">
        <v>0</v>
      </c>
      <c r="AC70" s="888">
        <v>0</v>
      </c>
      <c r="AD70" s="888">
        <v>0</v>
      </c>
      <c r="AE70" s="888">
        <v>0</v>
      </c>
      <c r="AF70" s="888">
        <v>0</v>
      </c>
      <c r="AG70" s="888"/>
      <c r="AH70" s="983">
        <v>4.24</v>
      </c>
      <c r="AI70" s="994" t="b">
        <v>0</v>
      </c>
      <c r="AJ70" s="994">
        <v>0</v>
      </c>
      <c r="AK70" s="888">
        <v>11.5</v>
      </c>
      <c r="AL70" s="888"/>
      <c r="AM70" s="888"/>
      <c r="AN70" s="888"/>
      <c r="AO70" s="888">
        <v>0.16</v>
      </c>
      <c r="AP70" s="888">
        <v>0.04</v>
      </c>
      <c r="AQ70" s="888">
        <v>0.02</v>
      </c>
      <c r="AR70" s="888">
        <v>0.13</v>
      </c>
      <c r="AS70" s="888">
        <v>0.36</v>
      </c>
      <c r="AT70" s="888">
        <v>0.08</v>
      </c>
      <c r="AU70" s="888">
        <v>0.08</v>
      </c>
      <c r="AV70" s="888">
        <v>0.13</v>
      </c>
      <c r="AW70" s="888">
        <v>15.74</v>
      </c>
      <c r="AX70" s="888">
        <v>0.22</v>
      </c>
      <c r="AY70" s="888"/>
      <c r="AZ70" s="888">
        <v>0.78</v>
      </c>
      <c r="BA70" s="984">
        <v>15.52</v>
      </c>
      <c r="BB70" s="985"/>
      <c r="BD70" s="888">
        <v>0</v>
      </c>
      <c r="BE70" s="888">
        <v>0</v>
      </c>
      <c r="BF70" s="888">
        <v>0</v>
      </c>
      <c r="BG70" s="888">
        <v>0</v>
      </c>
      <c r="BH70" s="889">
        <v>0</v>
      </c>
      <c r="BI70" s="888">
        <v>0</v>
      </c>
      <c r="BJ70" s="888">
        <v>0</v>
      </c>
      <c r="BK70" s="888">
        <v>0</v>
      </c>
      <c r="BL70" s="888">
        <v>0</v>
      </c>
      <c r="BM70" s="889">
        <v>0</v>
      </c>
    </row>
    <row r="71" spans="1:65" s="785" customFormat="1" ht="14.25" customHeight="1">
      <c r="A71" s="687" t="s">
        <v>1119</v>
      </c>
      <c r="B71" s="973" t="s">
        <v>1679</v>
      </c>
      <c r="C71" s="913">
        <v>25623694</v>
      </c>
      <c r="D71" s="986" t="s">
        <v>488</v>
      </c>
      <c r="E71" s="987" t="s">
        <v>34</v>
      </c>
      <c r="F71" s="973" t="s">
        <v>489</v>
      </c>
      <c r="G71" s="991" t="s">
        <v>596</v>
      </c>
      <c r="H71" s="991" t="s">
        <v>596</v>
      </c>
      <c r="I71" s="975" t="s">
        <v>1802</v>
      </c>
      <c r="J71" s="687" t="s">
        <v>991</v>
      </c>
      <c r="K71" s="989">
        <v>44256</v>
      </c>
      <c r="L71" s="990" t="s">
        <v>1503</v>
      </c>
      <c r="M71" s="990"/>
      <c r="N71" s="991" t="s">
        <v>914</v>
      </c>
      <c r="O71" s="997" t="s">
        <v>48</v>
      </c>
      <c r="P71" s="810" t="s">
        <v>63</v>
      </c>
      <c r="Q71" s="997" t="s">
        <v>48</v>
      </c>
      <c r="R71" s="983">
        <v>8.484</v>
      </c>
      <c r="S71" s="978">
        <v>0</v>
      </c>
      <c r="T71" s="973">
        <v>0</v>
      </c>
      <c r="U71" s="978">
        <v>0</v>
      </c>
      <c r="V71" s="992">
        <v>0</v>
      </c>
      <c r="W71" s="992">
        <v>0</v>
      </c>
      <c r="X71" s="980">
        <v>0</v>
      </c>
      <c r="Y71" s="993">
        <v>0</v>
      </c>
      <c r="Z71" s="982">
        <v>15</v>
      </c>
      <c r="AA71" s="888">
        <v>4.24</v>
      </c>
      <c r="AB71" s="888">
        <v>0</v>
      </c>
      <c r="AC71" s="888">
        <v>0</v>
      </c>
      <c r="AD71" s="888">
        <v>0</v>
      </c>
      <c r="AE71" s="888">
        <v>0</v>
      </c>
      <c r="AF71" s="888">
        <v>0</v>
      </c>
      <c r="AG71" s="888"/>
      <c r="AH71" s="983">
        <v>4.24</v>
      </c>
      <c r="AI71" s="994" t="b">
        <v>0</v>
      </c>
      <c r="AJ71" s="994">
        <v>0</v>
      </c>
      <c r="AK71" s="888">
        <v>11.5</v>
      </c>
      <c r="AL71" s="888"/>
      <c r="AM71" s="888"/>
      <c r="AN71" s="888"/>
      <c r="AO71" s="888">
        <v>0.16</v>
      </c>
      <c r="AP71" s="888">
        <v>0.04</v>
      </c>
      <c r="AQ71" s="888">
        <v>0.02</v>
      </c>
      <c r="AR71" s="888">
        <v>0.13</v>
      </c>
      <c r="AS71" s="888">
        <v>0.36</v>
      </c>
      <c r="AT71" s="888">
        <v>0.08</v>
      </c>
      <c r="AU71" s="888">
        <v>0.08</v>
      </c>
      <c r="AV71" s="888">
        <v>0.13</v>
      </c>
      <c r="AW71" s="888">
        <v>15.74</v>
      </c>
      <c r="AX71" s="888">
        <v>0.22</v>
      </c>
      <c r="AY71" s="888"/>
      <c r="AZ71" s="888">
        <v>0.78</v>
      </c>
      <c r="BA71" s="984">
        <v>15.52</v>
      </c>
      <c r="BB71" s="985"/>
      <c r="BD71" s="888">
        <v>0</v>
      </c>
      <c r="BE71" s="888">
        <v>0</v>
      </c>
      <c r="BF71" s="888">
        <v>0</v>
      </c>
      <c r="BG71" s="888">
        <v>0</v>
      </c>
      <c r="BH71" s="889">
        <v>0</v>
      </c>
      <c r="BI71" s="888">
        <v>0</v>
      </c>
      <c r="BJ71" s="888">
        <v>0</v>
      </c>
      <c r="BK71" s="888">
        <v>0</v>
      </c>
      <c r="BL71" s="888">
        <v>0</v>
      </c>
      <c r="BM71" s="889">
        <v>0</v>
      </c>
    </row>
    <row r="72" spans="1:65" s="785" customFormat="1" ht="14.25" customHeight="1">
      <c r="A72" s="687" t="s">
        <v>1119</v>
      </c>
      <c r="B72" s="973" t="s">
        <v>1679</v>
      </c>
      <c r="C72" s="913">
        <v>11413187</v>
      </c>
      <c r="D72" s="986" t="s">
        <v>492</v>
      </c>
      <c r="E72" s="987" t="s">
        <v>34</v>
      </c>
      <c r="F72" s="973" t="s">
        <v>493</v>
      </c>
      <c r="G72" s="988" t="s">
        <v>596</v>
      </c>
      <c r="H72" s="988" t="s">
        <v>596</v>
      </c>
      <c r="I72" s="975" t="s">
        <v>2292</v>
      </c>
      <c r="J72" s="687" t="s">
        <v>991</v>
      </c>
      <c r="K72" s="989">
        <v>44257</v>
      </c>
      <c r="L72" s="990" t="s">
        <v>1505</v>
      </c>
      <c r="M72" s="990"/>
      <c r="N72" s="991" t="s">
        <v>914</v>
      </c>
      <c r="O72" s="997" t="s">
        <v>1714</v>
      </c>
      <c r="P72" s="810" t="s">
        <v>63</v>
      </c>
      <c r="Q72" s="997" t="s">
        <v>25</v>
      </c>
      <c r="R72" s="983">
        <v>8.484</v>
      </c>
      <c r="S72" s="978">
        <v>0</v>
      </c>
      <c r="T72" s="973">
        <v>0</v>
      </c>
      <c r="U72" s="978">
        <v>0</v>
      </c>
      <c r="V72" s="992">
        <v>0</v>
      </c>
      <c r="W72" s="992">
        <v>0</v>
      </c>
      <c r="X72" s="980">
        <v>0</v>
      </c>
      <c r="Y72" s="993">
        <v>0</v>
      </c>
      <c r="Z72" s="982">
        <v>15</v>
      </c>
      <c r="AA72" s="888">
        <v>4.24</v>
      </c>
      <c r="AB72" s="888">
        <v>0</v>
      </c>
      <c r="AC72" s="888">
        <v>0</v>
      </c>
      <c r="AD72" s="888">
        <v>0</v>
      </c>
      <c r="AE72" s="888">
        <v>0</v>
      </c>
      <c r="AF72" s="888">
        <v>0</v>
      </c>
      <c r="AG72" s="888"/>
      <c r="AH72" s="983">
        <v>4.24</v>
      </c>
      <c r="AI72" s="994" t="b">
        <v>0</v>
      </c>
      <c r="AJ72" s="994">
        <v>0</v>
      </c>
      <c r="AK72" s="888">
        <v>11.5</v>
      </c>
      <c r="AL72" s="888"/>
      <c r="AM72" s="888"/>
      <c r="AN72" s="888"/>
      <c r="AO72" s="888">
        <v>0.16</v>
      </c>
      <c r="AP72" s="888">
        <v>0.04</v>
      </c>
      <c r="AQ72" s="888">
        <v>0.02</v>
      </c>
      <c r="AR72" s="888">
        <v>0.13</v>
      </c>
      <c r="AS72" s="888">
        <v>0.36</v>
      </c>
      <c r="AT72" s="888">
        <v>0.08</v>
      </c>
      <c r="AU72" s="888">
        <v>0.08</v>
      </c>
      <c r="AV72" s="888">
        <v>0.13</v>
      </c>
      <c r="AW72" s="888">
        <v>15.74</v>
      </c>
      <c r="AX72" s="888">
        <v>0.22</v>
      </c>
      <c r="AY72" s="888"/>
      <c r="AZ72" s="888">
        <v>0.78</v>
      </c>
      <c r="BA72" s="984">
        <v>15.52</v>
      </c>
      <c r="BB72" s="985"/>
      <c r="BD72" s="888">
        <v>0</v>
      </c>
      <c r="BE72" s="888">
        <v>0</v>
      </c>
      <c r="BF72" s="888">
        <v>0</v>
      </c>
      <c r="BG72" s="888">
        <v>0</v>
      </c>
      <c r="BH72" s="889">
        <v>0</v>
      </c>
      <c r="BI72" s="888">
        <v>0</v>
      </c>
      <c r="BJ72" s="888">
        <v>0</v>
      </c>
      <c r="BK72" s="888">
        <v>0</v>
      </c>
      <c r="BL72" s="888">
        <v>0</v>
      </c>
      <c r="BM72" s="889">
        <v>0</v>
      </c>
    </row>
    <row r="73" spans="1:65" s="785" customFormat="1" ht="14.25" customHeight="1">
      <c r="A73" s="687" t="s">
        <v>1119</v>
      </c>
      <c r="B73" s="973" t="s">
        <v>1679</v>
      </c>
      <c r="C73" s="913">
        <v>6264498</v>
      </c>
      <c r="D73" s="986" t="s">
        <v>494</v>
      </c>
      <c r="E73" s="987" t="s">
        <v>20</v>
      </c>
      <c r="F73" s="973" t="s">
        <v>1815</v>
      </c>
      <c r="G73" s="988" t="s">
        <v>596</v>
      </c>
      <c r="H73" s="988" t="s">
        <v>596</v>
      </c>
      <c r="I73" s="975" t="s">
        <v>1814</v>
      </c>
      <c r="J73" s="687" t="s">
        <v>991</v>
      </c>
      <c r="K73" s="989">
        <v>44256</v>
      </c>
      <c r="L73" s="990" t="s">
        <v>1506</v>
      </c>
      <c r="M73" s="990"/>
      <c r="N73" s="991" t="s">
        <v>914</v>
      </c>
      <c r="O73" s="997" t="s">
        <v>25</v>
      </c>
      <c r="P73" s="810" t="s">
        <v>63</v>
      </c>
      <c r="Q73" s="997" t="s">
        <v>25</v>
      </c>
      <c r="R73" s="983">
        <v>8.484</v>
      </c>
      <c r="S73" s="978">
        <v>0</v>
      </c>
      <c r="T73" s="973">
        <v>0</v>
      </c>
      <c r="U73" s="978">
        <v>0</v>
      </c>
      <c r="V73" s="992">
        <v>0</v>
      </c>
      <c r="W73" s="992">
        <v>0</v>
      </c>
      <c r="X73" s="980">
        <v>0</v>
      </c>
      <c r="Y73" s="993">
        <v>0</v>
      </c>
      <c r="Z73" s="982">
        <v>15</v>
      </c>
      <c r="AA73" s="888">
        <v>4.24</v>
      </c>
      <c r="AB73" s="888">
        <v>0</v>
      </c>
      <c r="AC73" s="888">
        <v>0</v>
      </c>
      <c r="AD73" s="888">
        <v>0</v>
      </c>
      <c r="AE73" s="888">
        <v>0</v>
      </c>
      <c r="AF73" s="888">
        <v>0</v>
      </c>
      <c r="AG73" s="888"/>
      <c r="AH73" s="983">
        <v>4.24</v>
      </c>
      <c r="AI73" s="994" t="b">
        <v>0</v>
      </c>
      <c r="AJ73" s="994">
        <v>0</v>
      </c>
      <c r="AK73" s="888">
        <v>11.5</v>
      </c>
      <c r="AL73" s="888"/>
      <c r="AM73" s="888"/>
      <c r="AN73" s="888"/>
      <c r="AO73" s="888">
        <v>0.16</v>
      </c>
      <c r="AP73" s="888">
        <v>0.04</v>
      </c>
      <c r="AQ73" s="888">
        <v>0.02</v>
      </c>
      <c r="AR73" s="888">
        <v>0.13</v>
      </c>
      <c r="AS73" s="888">
        <v>0.36</v>
      </c>
      <c r="AT73" s="888">
        <v>0.08</v>
      </c>
      <c r="AU73" s="888">
        <v>0.08</v>
      </c>
      <c r="AV73" s="888">
        <v>0.13</v>
      </c>
      <c r="AW73" s="888">
        <v>15.74</v>
      </c>
      <c r="AX73" s="888">
        <v>0.22</v>
      </c>
      <c r="AY73" s="888"/>
      <c r="AZ73" s="888">
        <v>0.78</v>
      </c>
      <c r="BA73" s="984">
        <v>15.52</v>
      </c>
      <c r="BB73" s="1056"/>
      <c r="BD73" s="888">
        <v>0</v>
      </c>
      <c r="BE73" s="888">
        <v>0</v>
      </c>
      <c r="BF73" s="888">
        <v>0</v>
      </c>
      <c r="BG73" s="888">
        <v>0</v>
      </c>
      <c r="BH73" s="889">
        <v>0</v>
      </c>
      <c r="BI73" s="888">
        <v>0</v>
      </c>
      <c r="BJ73" s="888">
        <v>0</v>
      </c>
      <c r="BK73" s="888">
        <v>0</v>
      </c>
      <c r="BL73" s="888">
        <v>0</v>
      </c>
      <c r="BM73" s="889">
        <v>0</v>
      </c>
    </row>
    <row r="74" spans="1:65" s="785" customFormat="1" ht="14.25" customHeight="1">
      <c r="A74" s="687" t="s">
        <v>1119</v>
      </c>
      <c r="B74" s="973" t="s">
        <v>1679</v>
      </c>
      <c r="C74" s="913">
        <v>23646233</v>
      </c>
      <c r="D74" s="986" t="s">
        <v>929</v>
      </c>
      <c r="E74" s="1059" t="s">
        <v>20</v>
      </c>
      <c r="F74" s="973" t="s">
        <v>475</v>
      </c>
      <c r="G74" s="988" t="s">
        <v>596</v>
      </c>
      <c r="H74" s="988" t="s">
        <v>596</v>
      </c>
      <c r="I74" s="975" t="s">
        <v>2292</v>
      </c>
      <c r="J74" s="687" t="s">
        <v>991</v>
      </c>
      <c r="K74" s="1003">
        <v>44317</v>
      </c>
      <c r="L74" s="990" t="s">
        <v>1511</v>
      </c>
      <c r="M74" s="990"/>
      <c r="N74" s="991" t="s">
        <v>914</v>
      </c>
      <c r="O74" s="997" t="s">
        <v>218</v>
      </c>
      <c r="P74" s="810" t="s">
        <v>63</v>
      </c>
      <c r="Q74" s="997" t="s">
        <v>218</v>
      </c>
      <c r="R74" s="983">
        <v>8.484</v>
      </c>
      <c r="S74" s="978">
        <v>0</v>
      </c>
      <c r="T74" s="973">
        <v>0</v>
      </c>
      <c r="U74" s="978">
        <v>0</v>
      </c>
      <c r="V74" s="992">
        <v>0</v>
      </c>
      <c r="W74" s="992">
        <v>0</v>
      </c>
      <c r="X74" s="980">
        <v>0</v>
      </c>
      <c r="Y74" s="993">
        <v>0</v>
      </c>
      <c r="Z74" s="982">
        <v>15</v>
      </c>
      <c r="AA74" s="888">
        <v>4.24</v>
      </c>
      <c r="AB74" s="888">
        <v>0</v>
      </c>
      <c r="AC74" s="888">
        <v>0</v>
      </c>
      <c r="AD74" s="888">
        <v>0</v>
      </c>
      <c r="AE74" s="888">
        <v>0</v>
      </c>
      <c r="AF74" s="888">
        <v>0</v>
      </c>
      <c r="AG74" s="888"/>
      <c r="AH74" s="983">
        <v>4.24</v>
      </c>
      <c r="AI74" s="994" t="b">
        <v>0</v>
      </c>
      <c r="AJ74" s="994">
        <v>0</v>
      </c>
      <c r="AK74" s="888">
        <v>11.5</v>
      </c>
      <c r="AL74" s="888"/>
      <c r="AM74" s="888"/>
      <c r="AN74" s="888"/>
      <c r="AO74" s="888">
        <v>0.16</v>
      </c>
      <c r="AP74" s="888">
        <v>0.04</v>
      </c>
      <c r="AQ74" s="888">
        <v>0.02</v>
      </c>
      <c r="AR74" s="888">
        <v>0.13</v>
      </c>
      <c r="AS74" s="888">
        <v>0.36</v>
      </c>
      <c r="AT74" s="888">
        <v>0.08</v>
      </c>
      <c r="AU74" s="888">
        <v>0.08</v>
      </c>
      <c r="AV74" s="888">
        <v>0.13</v>
      </c>
      <c r="AW74" s="888">
        <v>15.74</v>
      </c>
      <c r="AX74" s="888">
        <v>0.22</v>
      </c>
      <c r="AY74" s="888"/>
      <c r="AZ74" s="888">
        <v>0.78</v>
      </c>
      <c r="BA74" s="984">
        <v>15.52</v>
      </c>
      <c r="BB74" s="1056"/>
      <c r="BD74" s="888">
        <v>0</v>
      </c>
      <c r="BE74" s="888">
        <v>0</v>
      </c>
      <c r="BF74" s="888">
        <v>0</v>
      </c>
      <c r="BG74" s="888">
        <v>0</v>
      </c>
      <c r="BH74" s="889">
        <v>0</v>
      </c>
      <c r="BI74" s="888">
        <v>0</v>
      </c>
      <c r="BJ74" s="888">
        <v>0</v>
      </c>
      <c r="BK74" s="888">
        <v>0</v>
      </c>
      <c r="BL74" s="888">
        <v>0</v>
      </c>
      <c r="BM74" s="889">
        <v>0</v>
      </c>
    </row>
    <row r="75" spans="1:65" s="785" customFormat="1" ht="14.25" customHeight="1">
      <c r="A75" s="687" t="s">
        <v>1119</v>
      </c>
      <c r="B75" s="973" t="s">
        <v>1679</v>
      </c>
      <c r="C75" s="913">
        <v>30846696</v>
      </c>
      <c r="D75" s="986" t="s">
        <v>930</v>
      </c>
      <c r="E75" s="987" t="s">
        <v>34</v>
      </c>
      <c r="F75" s="973" t="s">
        <v>475</v>
      </c>
      <c r="G75" s="988" t="s">
        <v>596</v>
      </c>
      <c r="H75" s="988" t="s">
        <v>596</v>
      </c>
      <c r="I75" s="975" t="s">
        <v>2292</v>
      </c>
      <c r="J75" s="687" t="s">
        <v>991</v>
      </c>
      <c r="K75" s="989">
        <v>44317</v>
      </c>
      <c r="L75" s="990" t="s">
        <v>1512</v>
      </c>
      <c r="M75" s="990"/>
      <c r="N75" s="991" t="s">
        <v>914</v>
      </c>
      <c r="O75" s="976" t="s">
        <v>218</v>
      </c>
      <c r="P75" s="810" t="s">
        <v>63</v>
      </c>
      <c r="Q75" s="997" t="s">
        <v>218</v>
      </c>
      <c r="R75" s="983">
        <v>8.484</v>
      </c>
      <c r="S75" s="978">
        <v>0</v>
      </c>
      <c r="T75" s="973">
        <v>0</v>
      </c>
      <c r="U75" s="978">
        <v>0</v>
      </c>
      <c r="V75" s="992">
        <v>0</v>
      </c>
      <c r="W75" s="992">
        <v>0</v>
      </c>
      <c r="X75" s="980">
        <v>0</v>
      </c>
      <c r="Y75" s="993">
        <v>0</v>
      </c>
      <c r="Z75" s="982">
        <v>15</v>
      </c>
      <c r="AA75" s="888">
        <v>4.24</v>
      </c>
      <c r="AB75" s="888">
        <v>0</v>
      </c>
      <c r="AC75" s="888">
        <v>0</v>
      </c>
      <c r="AD75" s="888">
        <v>0</v>
      </c>
      <c r="AE75" s="888">
        <v>0</v>
      </c>
      <c r="AF75" s="888">
        <v>0</v>
      </c>
      <c r="AG75" s="888"/>
      <c r="AH75" s="983">
        <v>4.24</v>
      </c>
      <c r="AI75" s="994" t="b">
        <v>0</v>
      </c>
      <c r="AJ75" s="994">
        <v>0</v>
      </c>
      <c r="AK75" s="888">
        <v>11.5</v>
      </c>
      <c r="AL75" s="888"/>
      <c r="AM75" s="888"/>
      <c r="AN75" s="888"/>
      <c r="AO75" s="888">
        <v>0.16</v>
      </c>
      <c r="AP75" s="888">
        <v>0.04</v>
      </c>
      <c r="AQ75" s="888">
        <v>0.02</v>
      </c>
      <c r="AR75" s="888">
        <v>0.13</v>
      </c>
      <c r="AS75" s="888">
        <v>0.36</v>
      </c>
      <c r="AT75" s="888">
        <v>0.08</v>
      </c>
      <c r="AU75" s="888">
        <v>0.08</v>
      </c>
      <c r="AV75" s="888">
        <v>0.13</v>
      </c>
      <c r="AW75" s="888">
        <v>15.74</v>
      </c>
      <c r="AX75" s="888">
        <v>0.22</v>
      </c>
      <c r="AY75" s="888"/>
      <c r="AZ75" s="888">
        <v>0.78</v>
      </c>
      <c r="BA75" s="984">
        <v>15.52</v>
      </c>
      <c r="BB75" s="1056"/>
      <c r="BC75" s="785" t="s">
        <v>2374</v>
      </c>
      <c r="BD75" s="888">
        <v>0</v>
      </c>
      <c r="BE75" s="888">
        <v>0</v>
      </c>
      <c r="BF75" s="888">
        <v>0</v>
      </c>
      <c r="BG75" s="888">
        <v>0</v>
      </c>
      <c r="BH75" s="889">
        <v>0</v>
      </c>
      <c r="BI75" s="888">
        <v>0</v>
      </c>
      <c r="BJ75" s="888">
        <v>0</v>
      </c>
      <c r="BK75" s="888">
        <v>0</v>
      </c>
      <c r="BL75" s="888">
        <v>0</v>
      </c>
      <c r="BM75" s="889">
        <v>0</v>
      </c>
    </row>
    <row r="76" spans="1:65" s="785" customFormat="1" ht="14.25" customHeight="1">
      <c r="A76" s="687" t="s">
        <v>1119</v>
      </c>
      <c r="B76" s="973" t="s">
        <v>1679</v>
      </c>
      <c r="C76" s="913">
        <v>6253339</v>
      </c>
      <c r="D76" s="986" t="s">
        <v>931</v>
      </c>
      <c r="E76" s="987" t="s">
        <v>20</v>
      </c>
      <c r="F76" s="973" t="s">
        <v>949</v>
      </c>
      <c r="G76" s="988" t="s">
        <v>596</v>
      </c>
      <c r="H76" s="988" t="s">
        <v>596</v>
      </c>
      <c r="I76" s="973" t="s">
        <v>1702</v>
      </c>
      <c r="J76" s="687" t="s">
        <v>991</v>
      </c>
      <c r="K76" s="989">
        <v>44317</v>
      </c>
      <c r="L76" s="990" t="s">
        <v>1513</v>
      </c>
      <c r="M76" s="990"/>
      <c r="N76" s="991" t="s">
        <v>914</v>
      </c>
      <c r="O76" s="976" t="s">
        <v>218</v>
      </c>
      <c r="P76" s="810" t="s">
        <v>2345</v>
      </c>
      <c r="Q76" s="976" t="s">
        <v>218</v>
      </c>
      <c r="R76" s="983">
        <v>8.484</v>
      </c>
      <c r="S76" s="978">
        <v>0</v>
      </c>
      <c r="T76" s="973">
        <v>0</v>
      </c>
      <c r="U76" s="978">
        <v>0</v>
      </c>
      <c r="V76" s="992">
        <v>0</v>
      </c>
      <c r="W76" s="992">
        <v>0</v>
      </c>
      <c r="X76" s="980">
        <v>0</v>
      </c>
      <c r="Y76" s="993">
        <v>0</v>
      </c>
      <c r="Z76" s="982">
        <v>15</v>
      </c>
      <c r="AA76" s="888">
        <v>4.24</v>
      </c>
      <c r="AB76" s="888">
        <v>0</v>
      </c>
      <c r="AC76" s="888">
        <v>0</v>
      </c>
      <c r="AD76" s="888">
        <v>0</v>
      </c>
      <c r="AE76" s="888">
        <v>0</v>
      </c>
      <c r="AF76" s="888">
        <v>0</v>
      </c>
      <c r="AG76" s="888"/>
      <c r="AH76" s="983">
        <v>4.24</v>
      </c>
      <c r="AI76" s="994" t="b">
        <v>0</v>
      </c>
      <c r="AJ76" s="994">
        <v>0</v>
      </c>
      <c r="AK76" s="888">
        <v>11.5</v>
      </c>
      <c r="AL76" s="888"/>
      <c r="AM76" s="888"/>
      <c r="AN76" s="888"/>
      <c r="AO76" s="888">
        <v>0.16</v>
      </c>
      <c r="AP76" s="888">
        <v>0.04</v>
      </c>
      <c r="AQ76" s="888">
        <v>0.02</v>
      </c>
      <c r="AR76" s="888">
        <v>0.13</v>
      </c>
      <c r="AS76" s="888">
        <v>0.36</v>
      </c>
      <c r="AT76" s="888">
        <v>0.08</v>
      </c>
      <c r="AU76" s="888">
        <v>0.08</v>
      </c>
      <c r="AV76" s="888">
        <v>0.13</v>
      </c>
      <c r="AW76" s="888">
        <v>15.74</v>
      </c>
      <c r="AX76" s="888">
        <v>0.22</v>
      </c>
      <c r="AY76" s="888"/>
      <c r="AZ76" s="888">
        <v>0.78</v>
      </c>
      <c r="BA76" s="984">
        <v>15.52</v>
      </c>
      <c r="BB76" s="1056"/>
      <c r="BC76" s="785" t="s">
        <v>2374</v>
      </c>
      <c r="BD76" s="888">
        <v>0</v>
      </c>
      <c r="BE76" s="888">
        <v>0</v>
      </c>
      <c r="BF76" s="888">
        <v>0</v>
      </c>
      <c r="BG76" s="888">
        <v>0</v>
      </c>
      <c r="BH76" s="889">
        <v>0</v>
      </c>
      <c r="BI76" s="888">
        <v>0</v>
      </c>
      <c r="BJ76" s="888">
        <v>0</v>
      </c>
      <c r="BK76" s="888">
        <v>0</v>
      </c>
      <c r="BL76" s="888">
        <v>0</v>
      </c>
      <c r="BM76" s="889">
        <v>0</v>
      </c>
    </row>
    <row r="77" spans="1:65" s="785" customFormat="1" ht="14.25" customHeight="1">
      <c r="A77" s="687" t="s">
        <v>1119</v>
      </c>
      <c r="B77" s="973" t="s">
        <v>1679</v>
      </c>
      <c r="C77" s="913">
        <v>10523293</v>
      </c>
      <c r="D77" s="986" t="s">
        <v>969</v>
      </c>
      <c r="E77" s="987" t="s">
        <v>20</v>
      </c>
      <c r="F77" s="560" t="s">
        <v>1826</v>
      </c>
      <c r="G77" s="988" t="s">
        <v>596</v>
      </c>
      <c r="H77" s="988" t="s">
        <v>596</v>
      </c>
      <c r="I77" s="973" t="s">
        <v>1827</v>
      </c>
      <c r="J77" s="687" t="s">
        <v>991</v>
      </c>
      <c r="K77" s="989">
        <v>44317</v>
      </c>
      <c r="L77" s="990" t="s">
        <v>1642</v>
      </c>
      <c r="M77" s="990"/>
      <c r="N77" s="1000" t="s">
        <v>914</v>
      </c>
      <c r="O77" s="976" t="s">
        <v>1714</v>
      </c>
      <c r="P77" s="810" t="s">
        <v>63</v>
      </c>
      <c r="Q77" s="976" t="s">
        <v>25</v>
      </c>
      <c r="R77" s="983">
        <v>8.484</v>
      </c>
      <c r="S77" s="978">
        <v>0</v>
      </c>
      <c r="T77" s="973">
        <v>0</v>
      </c>
      <c r="U77" s="978">
        <v>0</v>
      </c>
      <c r="V77" s="992">
        <v>0</v>
      </c>
      <c r="W77" s="992">
        <v>0</v>
      </c>
      <c r="X77" s="980">
        <v>0</v>
      </c>
      <c r="Y77" s="993">
        <v>0</v>
      </c>
      <c r="Z77" s="982">
        <v>15</v>
      </c>
      <c r="AA77" s="888">
        <v>4.24</v>
      </c>
      <c r="AB77" s="888">
        <v>0</v>
      </c>
      <c r="AC77" s="888">
        <v>0</v>
      </c>
      <c r="AD77" s="888">
        <v>0</v>
      </c>
      <c r="AE77" s="888">
        <v>0</v>
      </c>
      <c r="AF77" s="888">
        <v>0</v>
      </c>
      <c r="AG77" s="888"/>
      <c r="AH77" s="983">
        <v>4.24</v>
      </c>
      <c r="AI77" s="994" t="b">
        <v>0</v>
      </c>
      <c r="AJ77" s="888">
        <v>0</v>
      </c>
      <c r="AK77" s="888">
        <v>11.5</v>
      </c>
      <c r="AL77" s="888"/>
      <c r="AM77" s="888"/>
      <c r="AN77" s="888"/>
      <c r="AO77" s="888">
        <v>0.16</v>
      </c>
      <c r="AP77" s="888">
        <v>0.04</v>
      </c>
      <c r="AQ77" s="888">
        <v>0.02</v>
      </c>
      <c r="AR77" s="888">
        <v>0.13</v>
      </c>
      <c r="AS77" s="888">
        <v>0.36</v>
      </c>
      <c r="AT77" s="888">
        <v>0.08</v>
      </c>
      <c r="AU77" s="888">
        <v>0.08</v>
      </c>
      <c r="AV77" s="888">
        <v>0.13</v>
      </c>
      <c r="AW77" s="888">
        <v>15.74</v>
      </c>
      <c r="AX77" s="888">
        <v>0.22</v>
      </c>
      <c r="AY77" s="888"/>
      <c r="AZ77" s="888">
        <v>0.78</v>
      </c>
      <c r="BA77" s="984">
        <v>15.52</v>
      </c>
      <c r="BB77" s="1056"/>
      <c r="BC77" s="785" t="s">
        <v>2374</v>
      </c>
      <c r="BD77" s="888">
        <v>0</v>
      </c>
      <c r="BE77" s="888">
        <v>0</v>
      </c>
      <c r="BF77" s="888">
        <v>0</v>
      </c>
      <c r="BG77" s="888">
        <v>0</v>
      </c>
      <c r="BH77" s="889">
        <v>0</v>
      </c>
      <c r="BI77" s="888">
        <v>0</v>
      </c>
      <c r="BJ77" s="888">
        <v>0</v>
      </c>
      <c r="BK77" s="888">
        <v>0</v>
      </c>
      <c r="BL77" s="888">
        <v>0</v>
      </c>
      <c r="BM77" s="889">
        <v>0</v>
      </c>
    </row>
    <row r="78" spans="1:65" s="785" customFormat="1" ht="14.25" customHeight="1">
      <c r="A78" s="687" t="s">
        <v>1119</v>
      </c>
      <c r="B78" s="973" t="s">
        <v>1679</v>
      </c>
      <c r="C78" s="913">
        <v>11196210</v>
      </c>
      <c r="D78" s="986" t="s">
        <v>937</v>
      </c>
      <c r="E78" s="987" t="s">
        <v>20</v>
      </c>
      <c r="F78" s="973" t="s">
        <v>1826</v>
      </c>
      <c r="G78" s="988" t="s">
        <v>596</v>
      </c>
      <c r="H78" s="988" t="s">
        <v>596</v>
      </c>
      <c r="I78" s="973" t="s">
        <v>1827</v>
      </c>
      <c r="J78" s="687" t="s">
        <v>991</v>
      </c>
      <c r="K78" s="989">
        <v>44317</v>
      </c>
      <c r="L78" s="990" t="s">
        <v>1519</v>
      </c>
      <c r="M78" s="990"/>
      <c r="N78" s="991" t="s">
        <v>914</v>
      </c>
      <c r="O78" s="976" t="s">
        <v>1714</v>
      </c>
      <c r="P78" s="810" t="s">
        <v>63</v>
      </c>
      <c r="Q78" s="976" t="s">
        <v>25</v>
      </c>
      <c r="R78" s="983">
        <v>8.484</v>
      </c>
      <c r="S78" s="978">
        <v>0</v>
      </c>
      <c r="T78" s="973">
        <v>0</v>
      </c>
      <c r="U78" s="978">
        <v>0</v>
      </c>
      <c r="V78" s="992">
        <v>0</v>
      </c>
      <c r="W78" s="992">
        <v>0</v>
      </c>
      <c r="X78" s="980">
        <v>0</v>
      </c>
      <c r="Y78" s="993">
        <v>0</v>
      </c>
      <c r="Z78" s="982">
        <v>15</v>
      </c>
      <c r="AA78" s="888">
        <v>4.24</v>
      </c>
      <c r="AB78" s="888">
        <v>0</v>
      </c>
      <c r="AC78" s="888">
        <v>0</v>
      </c>
      <c r="AD78" s="888">
        <v>0</v>
      </c>
      <c r="AE78" s="888">
        <v>0</v>
      </c>
      <c r="AF78" s="888">
        <v>0</v>
      </c>
      <c r="AG78" s="888"/>
      <c r="AH78" s="983">
        <v>4.24</v>
      </c>
      <c r="AI78" s="994" t="b">
        <v>0</v>
      </c>
      <c r="AJ78" s="994">
        <v>0</v>
      </c>
      <c r="AK78" s="888">
        <v>11.5</v>
      </c>
      <c r="AL78" s="888"/>
      <c r="AM78" s="888"/>
      <c r="AN78" s="888"/>
      <c r="AO78" s="888">
        <v>0.16</v>
      </c>
      <c r="AP78" s="888">
        <v>0.04</v>
      </c>
      <c r="AQ78" s="888">
        <v>0.02</v>
      </c>
      <c r="AR78" s="888">
        <v>0.13</v>
      </c>
      <c r="AS78" s="888">
        <v>0.36</v>
      </c>
      <c r="AT78" s="888">
        <v>0.08</v>
      </c>
      <c r="AU78" s="888">
        <v>0.08</v>
      </c>
      <c r="AV78" s="888">
        <v>0.13</v>
      </c>
      <c r="AW78" s="888">
        <v>15.74</v>
      </c>
      <c r="AX78" s="888">
        <v>0.22</v>
      </c>
      <c r="AY78" s="888"/>
      <c r="AZ78" s="888">
        <v>0.78</v>
      </c>
      <c r="BA78" s="984">
        <v>15.52</v>
      </c>
      <c r="BB78" s="1056"/>
      <c r="BD78" s="888">
        <v>0</v>
      </c>
      <c r="BE78" s="888">
        <v>0</v>
      </c>
      <c r="BF78" s="888">
        <v>0</v>
      </c>
      <c r="BG78" s="888">
        <v>0</v>
      </c>
      <c r="BH78" s="889">
        <v>0</v>
      </c>
      <c r="BI78" s="888">
        <v>0</v>
      </c>
      <c r="BJ78" s="888">
        <v>0</v>
      </c>
      <c r="BK78" s="888">
        <v>0</v>
      </c>
      <c r="BL78" s="888">
        <v>0</v>
      </c>
      <c r="BM78" s="889">
        <v>0</v>
      </c>
    </row>
    <row r="79" spans="1:65" s="785" customFormat="1" ht="14.25" customHeight="1">
      <c r="A79" s="687" t="s">
        <v>1119</v>
      </c>
      <c r="B79" s="973" t="s">
        <v>1679</v>
      </c>
      <c r="C79" s="913">
        <v>29532546</v>
      </c>
      <c r="D79" s="986" t="s">
        <v>938</v>
      </c>
      <c r="E79" s="987" t="s">
        <v>20</v>
      </c>
      <c r="F79" s="973" t="s">
        <v>475</v>
      </c>
      <c r="G79" s="988" t="s">
        <v>596</v>
      </c>
      <c r="H79" s="988" t="s">
        <v>596</v>
      </c>
      <c r="I79" s="973" t="s">
        <v>2292</v>
      </c>
      <c r="J79" s="687" t="s">
        <v>991</v>
      </c>
      <c r="K79" s="989">
        <v>44317</v>
      </c>
      <c r="L79" s="990" t="s">
        <v>1520</v>
      </c>
      <c r="M79" s="990"/>
      <c r="N79" s="991" t="s">
        <v>914</v>
      </c>
      <c r="O79" s="976" t="s">
        <v>1714</v>
      </c>
      <c r="P79" s="810" t="s">
        <v>63</v>
      </c>
      <c r="Q79" s="976" t="s">
        <v>25</v>
      </c>
      <c r="R79" s="983">
        <v>8.484</v>
      </c>
      <c r="S79" s="978">
        <v>0</v>
      </c>
      <c r="T79" s="973">
        <v>0</v>
      </c>
      <c r="U79" s="978">
        <v>0</v>
      </c>
      <c r="V79" s="992">
        <v>0</v>
      </c>
      <c r="W79" s="992">
        <v>0</v>
      </c>
      <c r="X79" s="980">
        <v>0</v>
      </c>
      <c r="Y79" s="993">
        <v>0</v>
      </c>
      <c r="Z79" s="982">
        <v>15</v>
      </c>
      <c r="AA79" s="888">
        <v>4.24</v>
      </c>
      <c r="AB79" s="888">
        <v>0</v>
      </c>
      <c r="AC79" s="888">
        <v>0</v>
      </c>
      <c r="AD79" s="888">
        <v>0</v>
      </c>
      <c r="AE79" s="888">
        <v>0</v>
      </c>
      <c r="AF79" s="888">
        <v>0</v>
      </c>
      <c r="AG79" s="888"/>
      <c r="AH79" s="983">
        <v>4.24</v>
      </c>
      <c r="AI79" s="994" t="b">
        <v>0</v>
      </c>
      <c r="AJ79" s="994">
        <v>0</v>
      </c>
      <c r="AK79" s="888">
        <v>11.5</v>
      </c>
      <c r="AL79" s="888"/>
      <c r="AM79" s="888"/>
      <c r="AN79" s="888"/>
      <c r="AO79" s="888">
        <v>0.16</v>
      </c>
      <c r="AP79" s="888">
        <v>0.04</v>
      </c>
      <c r="AQ79" s="888">
        <v>0.02</v>
      </c>
      <c r="AR79" s="888">
        <v>0.13</v>
      </c>
      <c r="AS79" s="888">
        <v>0.36</v>
      </c>
      <c r="AT79" s="888">
        <v>0.08</v>
      </c>
      <c r="AU79" s="888">
        <v>0.08</v>
      </c>
      <c r="AV79" s="888">
        <v>0.13</v>
      </c>
      <c r="AW79" s="888">
        <v>15.74</v>
      </c>
      <c r="AX79" s="888">
        <v>0.22</v>
      </c>
      <c r="AY79" s="888"/>
      <c r="AZ79" s="888">
        <v>0.78</v>
      </c>
      <c r="BA79" s="984">
        <v>15.52</v>
      </c>
      <c r="BB79" s="1056"/>
      <c r="BD79" s="888">
        <v>0</v>
      </c>
      <c r="BE79" s="888">
        <v>0</v>
      </c>
      <c r="BF79" s="888">
        <v>0</v>
      </c>
      <c r="BG79" s="888">
        <v>0</v>
      </c>
      <c r="BH79" s="889">
        <v>0</v>
      </c>
      <c r="BI79" s="888">
        <v>0</v>
      </c>
      <c r="BJ79" s="888">
        <v>0</v>
      </c>
      <c r="BK79" s="888">
        <v>0</v>
      </c>
      <c r="BL79" s="888">
        <v>0</v>
      </c>
      <c r="BM79" s="889">
        <v>0</v>
      </c>
    </row>
    <row r="80" spans="1:65" s="785" customFormat="1" ht="14.25" customHeight="1">
      <c r="A80" s="687" t="s">
        <v>1119</v>
      </c>
      <c r="B80" s="973" t="s">
        <v>1679</v>
      </c>
      <c r="C80" s="913">
        <v>15290154</v>
      </c>
      <c r="D80" s="986" t="s">
        <v>942</v>
      </c>
      <c r="E80" s="987" t="s">
        <v>20</v>
      </c>
      <c r="F80" s="973" t="s">
        <v>950</v>
      </c>
      <c r="G80" s="988" t="s">
        <v>596</v>
      </c>
      <c r="H80" s="988" t="s">
        <v>596</v>
      </c>
      <c r="I80" s="973" t="s">
        <v>1702</v>
      </c>
      <c r="J80" s="687" t="s">
        <v>991</v>
      </c>
      <c r="K80" s="989">
        <v>44317</v>
      </c>
      <c r="L80" s="990" t="s">
        <v>1524</v>
      </c>
      <c r="M80" s="990"/>
      <c r="N80" s="991" t="s">
        <v>914</v>
      </c>
      <c r="O80" s="976" t="s">
        <v>1714</v>
      </c>
      <c r="P80" s="810" t="s">
        <v>63</v>
      </c>
      <c r="Q80" s="976" t="s">
        <v>25</v>
      </c>
      <c r="R80" s="983">
        <v>8.484</v>
      </c>
      <c r="S80" s="978">
        <v>0</v>
      </c>
      <c r="T80" s="973">
        <v>0</v>
      </c>
      <c r="U80" s="978">
        <v>0</v>
      </c>
      <c r="V80" s="992">
        <v>0</v>
      </c>
      <c r="W80" s="992">
        <v>0</v>
      </c>
      <c r="X80" s="980">
        <v>0</v>
      </c>
      <c r="Y80" s="993">
        <v>0</v>
      </c>
      <c r="Z80" s="982">
        <v>15</v>
      </c>
      <c r="AA80" s="888">
        <v>4.24</v>
      </c>
      <c r="AB80" s="888">
        <v>0</v>
      </c>
      <c r="AC80" s="888">
        <v>0</v>
      </c>
      <c r="AD80" s="888">
        <v>0</v>
      </c>
      <c r="AE80" s="888">
        <v>0</v>
      </c>
      <c r="AF80" s="888">
        <v>0</v>
      </c>
      <c r="AG80" s="888"/>
      <c r="AH80" s="983">
        <v>4.24</v>
      </c>
      <c r="AI80" s="994" t="b">
        <v>0</v>
      </c>
      <c r="AJ80" s="994">
        <v>0</v>
      </c>
      <c r="AK80" s="888">
        <v>11.5</v>
      </c>
      <c r="AL80" s="888"/>
      <c r="AM80" s="888"/>
      <c r="AN80" s="888"/>
      <c r="AO80" s="888">
        <v>0.16</v>
      </c>
      <c r="AP80" s="888">
        <v>0.04</v>
      </c>
      <c r="AQ80" s="888">
        <v>0.02</v>
      </c>
      <c r="AR80" s="888">
        <v>0.13</v>
      </c>
      <c r="AS80" s="888">
        <v>0.36</v>
      </c>
      <c r="AT80" s="888">
        <v>0.08</v>
      </c>
      <c r="AU80" s="888">
        <v>0.08</v>
      </c>
      <c r="AV80" s="888">
        <v>0.13</v>
      </c>
      <c r="AW80" s="888">
        <v>15.74</v>
      </c>
      <c r="AX80" s="888">
        <v>0.22</v>
      </c>
      <c r="AY80" s="888"/>
      <c r="AZ80" s="888">
        <v>0.78</v>
      </c>
      <c r="BA80" s="984">
        <v>15.52</v>
      </c>
      <c r="BB80" s="1056"/>
      <c r="BC80" s="785" t="s">
        <v>2374</v>
      </c>
      <c r="BD80" s="888">
        <v>0</v>
      </c>
      <c r="BE80" s="888">
        <v>0</v>
      </c>
      <c r="BF80" s="888">
        <v>0</v>
      </c>
      <c r="BG80" s="888">
        <v>0</v>
      </c>
      <c r="BH80" s="889">
        <v>0</v>
      </c>
      <c r="BI80" s="888">
        <v>0</v>
      </c>
      <c r="BJ80" s="888">
        <v>0</v>
      </c>
      <c r="BK80" s="888">
        <v>0</v>
      </c>
      <c r="BL80" s="888">
        <v>0</v>
      </c>
      <c r="BM80" s="889">
        <v>0</v>
      </c>
    </row>
    <row r="81" spans="1:73" s="785" customFormat="1" ht="14.25" customHeight="1">
      <c r="A81" s="687" t="s">
        <v>1119</v>
      </c>
      <c r="B81" s="973" t="s">
        <v>1679</v>
      </c>
      <c r="C81" s="913">
        <v>28283087</v>
      </c>
      <c r="D81" s="986" t="s">
        <v>500</v>
      </c>
      <c r="E81" s="987" t="s">
        <v>20</v>
      </c>
      <c r="F81" s="973" t="s">
        <v>289</v>
      </c>
      <c r="G81" s="988" t="s">
        <v>596</v>
      </c>
      <c r="H81" s="988" t="s">
        <v>596</v>
      </c>
      <c r="I81" s="973" t="s">
        <v>2292</v>
      </c>
      <c r="J81" s="687" t="s">
        <v>991</v>
      </c>
      <c r="K81" s="989">
        <v>44105</v>
      </c>
      <c r="L81" s="990" t="s">
        <v>1527</v>
      </c>
      <c r="M81" s="990"/>
      <c r="N81" s="991" t="s">
        <v>914</v>
      </c>
      <c r="O81" s="976" t="s">
        <v>65</v>
      </c>
      <c r="P81" s="810" t="s">
        <v>63</v>
      </c>
      <c r="Q81" s="976" t="s">
        <v>65</v>
      </c>
      <c r="R81" s="983">
        <v>8.484</v>
      </c>
      <c r="S81" s="978">
        <v>1</v>
      </c>
      <c r="T81" s="973">
        <v>0</v>
      </c>
      <c r="U81" s="978">
        <v>1</v>
      </c>
      <c r="V81" s="992">
        <v>0.02</v>
      </c>
      <c r="W81" s="992">
        <v>0</v>
      </c>
      <c r="X81" s="980">
        <v>0</v>
      </c>
      <c r="Y81" s="993">
        <v>0</v>
      </c>
      <c r="Z81" s="982">
        <v>15</v>
      </c>
      <c r="AA81" s="888">
        <v>4.24</v>
      </c>
      <c r="AB81" s="888">
        <v>0</v>
      </c>
      <c r="AC81" s="888">
        <v>0.08</v>
      </c>
      <c r="AD81" s="888">
        <v>0</v>
      </c>
      <c r="AE81" s="888">
        <v>0</v>
      </c>
      <c r="AF81" s="888">
        <v>0</v>
      </c>
      <c r="AG81" s="888"/>
      <c r="AH81" s="983">
        <v>4.32</v>
      </c>
      <c r="AI81" s="994">
        <v>0</v>
      </c>
      <c r="AJ81" s="994">
        <v>0</v>
      </c>
      <c r="AK81" s="888">
        <v>11.5</v>
      </c>
      <c r="AL81" s="888"/>
      <c r="AM81" s="888"/>
      <c r="AN81" s="888"/>
      <c r="AO81" s="888">
        <v>0.16</v>
      </c>
      <c r="AP81" s="888">
        <v>0.04</v>
      </c>
      <c r="AQ81" s="888">
        <v>0.02</v>
      </c>
      <c r="AR81" s="888">
        <v>0.13</v>
      </c>
      <c r="AS81" s="888">
        <v>0.36</v>
      </c>
      <c r="AT81" s="888">
        <v>0.09</v>
      </c>
      <c r="AU81" s="888">
        <v>0.08</v>
      </c>
      <c r="AV81" s="888">
        <v>0.13</v>
      </c>
      <c r="AW81" s="888">
        <v>15.82</v>
      </c>
      <c r="AX81" s="888">
        <v>0.22</v>
      </c>
      <c r="AY81" s="888"/>
      <c r="AZ81" s="888">
        <v>0.79</v>
      </c>
      <c r="BA81" s="984">
        <v>15.6</v>
      </c>
      <c r="BB81" s="1056"/>
      <c r="BC81" s="785" t="s">
        <v>2374</v>
      </c>
      <c r="BD81" s="888">
        <v>0</v>
      </c>
      <c r="BE81" s="888">
        <v>0</v>
      </c>
      <c r="BF81" s="888">
        <v>0</v>
      </c>
      <c r="BG81" s="888">
        <v>0</v>
      </c>
      <c r="BH81" s="889">
        <v>0</v>
      </c>
      <c r="BI81" s="888">
        <v>0</v>
      </c>
      <c r="BJ81" s="888">
        <v>0</v>
      </c>
      <c r="BK81" s="888">
        <v>0</v>
      </c>
      <c r="BL81" s="888">
        <v>0</v>
      </c>
      <c r="BM81" s="889">
        <v>0</v>
      </c>
    </row>
    <row r="82" spans="1:73" s="785" customFormat="1" ht="14.25" customHeight="1">
      <c r="A82" s="687" t="s">
        <v>1119</v>
      </c>
      <c r="B82" s="973" t="s">
        <v>1679</v>
      </c>
      <c r="C82" s="913">
        <v>13466423</v>
      </c>
      <c r="D82" s="986" t="s">
        <v>501</v>
      </c>
      <c r="E82" s="987" t="s">
        <v>20</v>
      </c>
      <c r="F82" s="973" t="s">
        <v>496</v>
      </c>
      <c r="G82" s="988" t="s">
        <v>596</v>
      </c>
      <c r="H82" s="988" t="s">
        <v>596</v>
      </c>
      <c r="I82" s="973" t="s">
        <v>2292</v>
      </c>
      <c r="J82" s="687" t="s">
        <v>991</v>
      </c>
      <c r="K82" s="989">
        <v>44257</v>
      </c>
      <c r="L82" s="990" t="s">
        <v>1528</v>
      </c>
      <c r="M82" s="990"/>
      <c r="N82" s="991" t="s">
        <v>914</v>
      </c>
      <c r="O82" s="976" t="s">
        <v>1714</v>
      </c>
      <c r="P82" s="979" t="s">
        <v>63</v>
      </c>
      <c r="Q82" s="976" t="s">
        <v>25</v>
      </c>
      <c r="R82" s="983">
        <v>8.484</v>
      </c>
      <c r="S82" s="978">
        <v>0</v>
      </c>
      <c r="T82" s="973">
        <v>3</v>
      </c>
      <c r="U82" s="978">
        <v>3</v>
      </c>
      <c r="V82" s="992">
        <v>0.06</v>
      </c>
      <c r="W82" s="992">
        <v>0</v>
      </c>
      <c r="X82" s="980">
        <v>0</v>
      </c>
      <c r="Y82" s="993">
        <v>0</v>
      </c>
      <c r="Z82" s="982">
        <v>15</v>
      </c>
      <c r="AA82" s="888">
        <v>4.24</v>
      </c>
      <c r="AB82" s="888">
        <v>0</v>
      </c>
      <c r="AC82" s="888">
        <v>0.25</v>
      </c>
      <c r="AD82" s="888">
        <v>0</v>
      </c>
      <c r="AE82" s="888">
        <v>0</v>
      </c>
      <c r="AF82" s="888">
        <v>0</v>
      </c>
      <c r="AG82" s="888"/>
      <c r="AH82" s="983">
        <v>4.49</v>
      </c>
      <c r="AI82" s="994" t="b">
        <v>0</v>
      </c>
      <c r="AJ82" s="994">
        <v>0</v>
      </c>
      <c r="AK82" s="888">
        <v>11.5</v>
      </c>
      <c r="AL82" s="888"/>
      <c r="AM82" s="888"/>
      <c r="AN82" s="888"/>
      <c r="AO82" s="888">
        <v>0.17</v>
      </c>
      <c r="AP82" s="888">
        <v>0.04</v>
      </c>
      <c r="AQ82" s="888">
        <v>0.02</v>
      </c>
      <c r="AR82" s="888">
        <v>0.13</v>
      </c>
      <c r="AS82" s="888">
        <v>0.38</v>
      </c>
      <c r="AT82" s="888">
        <v>0.09</v>
      </c>
      <c r="AU82" s="888">
        <v>0.08</v>
      </c>
      <c r="AV82" s="888">
        <v>0.13</v>
      </c>
      <c r="AW82" s="888">
        <v>15.99</v>
      </c>
      <c r="AX82" s="888">
        <v>0.23</v>
      </c>
      <c r="AY82" s="888"/>
      <c r="AZ82" s="888">
        <v>0.81</v>
      </c>
      <c r="BA82" s="984">
        <v>15.76</v>
      </c>
      <c r="BB82" s="1056"/>
      <c r="BC82" s="785" t="s">
        <v>2374</v>
      </c>
      <c r="BD82" s="888">
        <v>0</v>
      </c>
      <c r="BE82" s="888">
        <v>0</v>
      </c>
      <c r="BF82" s="888">
        <v>0</v>
      </c>
      <c r="BG82" s="888">
        <v>0</v>
      </c>
      <c r="BH82" s="889">
        <v>0</v>
      </c>
      <c r="BI82" s="888">
        <v>0</v>
      </c>
      <c r="BJ82" s="888">
        <v>0</v>
      </c>
      <c r="BK82" s="888">
        <v>0</v>
      </c>
      <c r="BL82" s="888">
        <v>0</v>
      </c>
      <c r="BM82" s="889">
        <v>0</v>
      </c>
    </row>
    <row r="83" spans="1:73" s="785" customFormat="1" ht="14.25" customHeight="1">
      <c r="A83" s="687" t="s">
        <v>1119</v>
      </c>
      <c r="B83" s="973" t="s">
        <v>1679</v>
      </c>
      <c r="C83" s="913">
        <v>12507991</v>
      </c>
      <c r="D83" s="986" t="s">
        <v>1153</v>
      </c>
      <c r="E83" s="987" t="s">
        <v>34</v>
      </c>
      <c r="F83" s="973" t="s">
        <v>1828</v>
      </c>
      <c r="G83" s="988" t="s">
        <v>596</v>
      </c>
      <c r="H83" s="988" t="s">
        <v>596</v>
      </c>
      <c r="I83" s="975" t="s">
        <v>1827</v>
      </c>
      <c r="J83" s="687" t="s">
        <v>991</v>
      </c>
      <c r="K83" s="989">
        <v>44317</v>
      </c>
      <c r="L83" s="990" t="s">
        <v>1529</v>
      </c>
      <c r="M83" s="990"/>
      <c r="N83" s="991" t="s">
        <v>914</v>
      </c>
      <c r="O83" s="976" t="s">
        <v>1714</v>
      </c>
      <c r="P83" s="810" t="s">
        <v>63</v>
      </c>
      <c r="Q83" s="997" t="s">
        <v>25</v>
      </c>
      <c r="R83" s="983">
        <v>8.484</v>
      </c>
      <c r="S83" s="978">
        <v>0</v>
      </c>
      <c r="T83" s="973">
        <v>0</v>
      </c>
      <c r="U83" s="978">
        <v>0</v>
      </c>
      <c r="V83" s="992">
        <v>0</v>
      </c>
      <c r="W83" s="992">
        <v>0</v>
      </c>
      <c r="X83" s="980">
        <v>0</v>
      </c>
      <c r="Y83" s="993">
        <v>0</v>
      </c>
      <c r="Z83" s="982">
        <v>15</v>
      </c>
      <c r="AA83" s="888">
        <v>4.24</v>
      </c>
      <c r="AB83" s="888">
        <v>0</v>
      </c>
      <c r="AC83" s="888">
        <v>0</v>
      </c>
      <c r="AD83" s="888">
        <v>0</v>
      </c>
      <c r="AE83" s="888">
        <v>0</v>
      </c>
      <c r="AF83" s="888">
        <v>0</v>
      </c>
      <c r="AG83" s="888"/>
      <c r="AH83" s="983">
        <v>4.24</v>
      </c>
      <c r="AI83" s="994" t="b">
        <v>0</v>
      </c>
      <c r="AJ83" s="994">
        <v>0</v>
      </c>
      <c r="AK83" s="888">
        <v>11.5</v>
      </c>
      <c r="AL83" s="888"/>
      <c r="AM83" s="888"/>
      <c r="AN83" s="888"/>
      <c r="AO83" s="888">
        <v>0.16</v>
      </c>
      <c r="AP83" s="888">
        <v>0.04</v>
      </c>
      <c r="AQ83" s="888">
        <v>0.02</v>
      </c>
      <c r="AR83" s="888">
        <v>0.13</v>
      </c>
      <c r="AS83" s="888">
        <v>0.36</v>
      </c>
      <c r="AT83" s="888">
        <v>0.08</v>
      </c>
      <c r="AU83" s="888">
        <v>0.08</v>
      </c>
      <c r="AV83" s="888">
        <v>0.13</v>
      </c>
      <c r="AW83" s="888">
        <v>15.74</v>
      </c>
      <c r="AX83" s="888">
        <v>0.22</v>
      </c>
      <c r="AY83" s="888"/>
      <c r="AZ83" s="888">
        <v>0.78</v>
      </c>
      <c r="BA83" s="984">
        <v>15.52</v>
      </c>
      <c r="BB83" s="1056"/>
      <c r="BD83" s="888">
        <v>0</v>
      </c>
      <c r="BE83" s="888">
        <v>0</v>
      </c>
      <c r="BF83" s="888">
        <v>0</v>
      </c>
      <c r="BG83" s="888">
        <v>0</v>
      </c>
      <c r="BH83" s="889">
        <v>0</v>
      </c>
      <c r="BI83" s="888">
        <v>0</v>
      </c>
      <c r="BJ83" s="888">
        <v>0</v>
      </c>
      <c r="BK83" s="888">
        <v>0</v>
      </c>
      <c r="BL83" s="888">
        <v>0</v>
      </c>
      <c r="BM83" s="889">
        <v>0</v>
      </c>
    </row>
    <row r="84" spans="1:73" s="785" customFormat="1" ht="14.25" customHeight="1">
      <c r="A84" s="687" t="s">
        <v>1119</v>
      </c>
      <c r="B84" s="973" t="s">
        <v>1679</v>
      </c>
      <c r="C84" s="913">
        <v>6049645</v>
      </c>
      <c r="D84" s="986" t="s">
        <v>1569</v>
      </c>
      <c r="E84" s="987" t="s">
        <v>20</v>
      </c>
      <c r="F84" s="973" t="s">
        <v>1815</v>
      </c>
      <c r="G84" s="988" t="s">
        <v>596</v>
      </c>
      <c r="H84" s="988" t="s">
        <v>596</v>
      </c>
      <c r="I84" s="975" t="s">
        <v>1814</v>
      </c>
      <c r="J84" s="687" t="s">
        <v>991</v>
      </c>
      <c r="K84" s="989">
        <v>44270</v>
      </c>
      <c r="L84" s="990" t="s">
        <v>1579</v>
      </c>
      <c r="M84" s="990"/>
      <c r="N84" s="991" t="s">
        <v>914</v>
      </c>
      <c r="O84" s="976" t="s">
        <v>1714</v>
      </c>
      <c r="P84" s="810" t="s">
        <v>63</v>
      </c>
      <c r="Q84" s="976" t="s">
        <v>25</v>
      </c>
      <c r="R84" s="983">
        <v>8.484</v>
      </c>
      <c r="S84" s="978">
        <v>0</v>
      </c>
      <c r="T84" s="973">
        <v>0</v>
      </c>
      <c r="U84" s="978">
        <v>0</v>
      </c>
      <c r="V84" s="992">
        <v>0</v>
      </c>
      <c r="W84" s="992">
        <v>0</v>
      </c>
      <c r="X84" s="980">
        <v>0</v>
      </c>
      <c r="Y84" s="993">
        <v>0</v>
      </c>
      <c r="Z84" s="982">
        <v>15</v>
      </c>
      <c r="AA84" s="888">
        <v>4.24</v>
      </c>
      <c r="AB84" s="888">
        <v>0</v>
      </c>
      <c r="AC84" s="888">
        <v>0</v>
      </c>
      <c r="AD84" s="888">
        <v>0</v>
      </c>
      <c r="AE84" s="888">
        <v>0</v>
      </c>
      <c r="AF84" s="888">
        <v>0</v>
      </c>
      <c r="AG84" s="888"/>
      <c r="AH84" s="983">
        <v>4.24</v>
      </c>
      <c r="AI84" s="994" t="b">
        <v>0</v>
      </c>
      <c r="AJ84" s="994">
        <v>0</v>
      </c>
      <c r="AK84" s="888">
        <v>11.5</v>
      </c>
      <c r="AL84" s="888"/>
      <c r="AM84" s="888"/>
      <c r="AN84" s="888"/>
      <c r="AO84" s="888">
        <v>0.16</v>
      </c>
      <c r="AP84" s="888">
        <v>0.04</v>
      </c>
      <c r="AQ84" s="888">
        <v>0.02</v>
      </c>
      <c r="AR84" s="888">
        <v>0.13</v>
      </c>
      <c r="AS84" s="888">
        <v>0.36</v>
      </c>
      <c r="AT84" s="888">
        <v>0.08</v>
      </c>
      <c r="AU84" s="888">
        <v>0.08</v>
      </c>
      <c r="AV84" s="888">
        <v>0.13</v>
      </c>
      <c r="AW84" s="888">
        <v>15.74</v>
      </c>
      <c r="AX84" s="888">
        <v>0.22</v>
      </c>
      <c r="AY84" s="888"/>
      <c r="AZ84" s="888">
        <v>0.78</v>
      </c>
      <c r="BA84" s="984">
        <v>15.52</v>
      </c>
      <c r="BB84" s="1056"/>
      <c r="BD84" s="888">
        <v>0</v>
      </c>
      <c r="BE84" s="888">
        <v>0</v>
      </c>
      <c r="BF84" s="888">
        <v>0</v>
      </c>
      <c r="BG84" s="888">
        <v>0</v>
      </c>
      <c r="BH84" s="889">
        <v>0</v>
      </c>
      <c r="BI84" s="888">
        <v>0</v>
      </c>
      <c r="BJ84" s="888">
        <v>0</v>
      </c>
      <c r="BK84" s="888">
        <v>0</v>
      </c>
      <c r="BL84" s="888">
        <v>0</v>
      </c>
      <c r="BM84" s="889">
        <v>0</v>
      </c>
    </row>
    <row r="85" spans="1:73" s="785" customFormat="1" ht="14.25" customHeight="1">
      <c r="A85" s="687" t="s">
        <v>1119</v>
      </c>
      <c r="B85" s="973" t="s">
        <v>1679</v>
      </c>
      <c r="C85" s="913">
        <v>7207357</v>
      </c>
      <c r="D85" s="986" t="s">
        <v>1570</v>
      </c>
      <c r="E85" s="987" t="s">
        <v>20</v>
      </c>
      <c r="F85" s="973" t="s">
        <v>289</v>
      </c>
      <c r="G85" s="988" t="s">
        <v>596</v>
      </c>
      <c r="H85" s="988" t="s">
        <v>596</v>
      </c>
      <c r="I85" s="975" t="s">
        <v>2292</v>
      </c>
      <c r="J85" s="687" t="s">
        <v>991</v>
      </c>
      <c r="K85" s="989">
        <v>44317</v>
      </c>
      <c r="L85" s="990" t="s">
        <v>1603</v>
      </c>
      <c r="M85" s="990"/>
      <c r="N85" s="991" t="s">
        <v>914</v>
      </c>
      <c r="O85" s="976" t="s">
        <v>1714</v>
      </c>
      <c r="P85" s="810" t="s">
        <v>63</v>
      </c>
      <c r="Q85" s="976" t="s">
        <v>25</v>
      </c>
      <c r="R85" s="983">
        <v>8.484</v>
      </c>
      <c r="S85" s="978">
        <v>0</v>
      </c>
      <c r="T85" s="973">
        <v>0</v>
      </c>
      <c r="U85" s="978">
        <v>0</v>
      </c>
      <c r="V85" s="992">
        <v>0</v>
      </c>
      <c r="W85" s="992">
        <v>0</v>
      </c>
      <c r="X85" s="980">
        <v>0</v>
      </c>
      <c r="Y85" s="993">
        <v>0</v>
      </c>
      <c r="Z85" s="982">
        <v>15</v>
      </c>
      <c r="AA85" s="888">
        <v>4.24</v>
      </c>
      <c r="AB85" s="888">
        <v>0</v>
      </c>
      <c r="AC85" s="888">
        <v>0</v>
      </c>
      <c r="AD85" s="888">
        <v>0</v>
      </c>
      <c r="AE85" s="888">
        <v>0</v>
      </c>
      <c r="AF85" s="888">
        <v>0</v>
      </c>
      <c r="AG85" s="888"/>
      <c r="AH85" s="983">
        <v>4.24</v>
      </c>
      <c r="AI85" s="994" t="b">
        <v>0</v>
      </c>
      <c r="AJ85" s="994">
        <v>0</v>
      </c>
      <c r="AK85" s="888">
        <v>11.5</v>
      </c>
      <c r="AL85" s="888"/>
      <c r="AM85" s="888"/>
      <c r="AN85" s="888"/>
      <c r="AO85" s="888">
        <v>0.16</v>
      </c>
      <c r="AP85" s="888">
        <v>0.04</v>
      </c>
      <c r="AQ85" s="888">
        <v>0.02</v>
      </c>
      <c r="AR85" s="888">
        <v>0.13</v>
      </c>
      <c r="AS85" s="888">
        <v>0.36</v>
      </c>
      <c r="AT85" s="888">
        <v>0.08</v>
      </c>
      <c r="AU85" s="888">
        <v>0.08</v>
      </c>
      <c r="AV85" s="888">
        <v>0.13</v>
      </c>
      <c r="AW85" s="888">
        <v>15.74</v>
      </c>
      <c r="AX85" s="888">
        <v>0.22</v>
      </c>
      <c r="AY85" s="888"/>
      <c r="AZ85" s="888">
        <v>0.78</v>
      </c>
      <c r="BA85" s="984">
        <v>15.52</v>
      </c>
      <c r="BB85" s="1056"/>
      <c r="BD85" s="888">
        <v>0</v>
      </c>
      <c r="BE85" s="888">
        <v>0</v>
      </c>
      <c r="BF85" s="888">
        <v>0</v>
      </c>
      <c r="BG85" s="888">
        <v>0</v>
      </c>
      <c r="BH85" s="889">
        <v>0</v>
      </c>
      <c r="BI85" s="888">
        <v>0</v>
      </c>
      <c r="BJ85" s="888">
        <v>0</v>
      </c>
      <c r="BK85" s="888">
        <v>0</v>
      </c>
      <c r="BL85" s="888">
        <v>0</v>
      </c>
      <c r="BM85" s="889">
        <v>0</v>
      </c>
    </row>
    <row r="86" spans="1:73" s="785" customFormat="1" ht="14.25" customHeight="1">
      <c r="A86" s="687" t="s">
        <v>1119</v>
      </c>
      <c r="B86" s="973" t="s">
        <v>1679</v>
      </c>
      <c r="C86" s="913">
        <v>27788690</v>
      </c>
      <c r="D86" s="986" t="s">
        <v>1622</v>
      </c>
      <c r="E86" s="987" t="s">
        <v>20</v>
      </c>
      <c r="F86" s="973" t="s">
        <v>289</v>
      </c>
      <c r="G86" s="988" t="s">
        <v>596</v>
      </c>
      <c r="H86" s="988" t="s">
        <v>596</v>
      </c>
      <c r="I86" s="975" t="s">
        <v>2292</v>
      </c>
      <c r="J86" s="687" t="s">
        <v>991</v>
      </c>
      <c r="K86" s="989">
        <v>44338</v>
      </c>
      <c r="L86" s="990" t="s">
        <v>1634</v>
      </c>
      <c r="M86" s="990"/>
      <c r="N86" s="991" t="s">
        <v>914</v>
      </c>
      <c r="O86" s="976" t="s">
        <v>1714</v>
      </c>
      <c r="P86" s="810" t="s">
        <v>63</v>
      </c>
      <c r="Q86" s="976" t="s">
        <v>25</v>
      </c>
      <c r="R86" s="983">
        <v>8.484</v>
      </c>
      <c r="S86" s="978">
        <v>0</v>
      </c>
      <c r="T86" s="973">
        <v>0</v>
      </c>
      <c r="U86" s="978">
        <v>0</v>
      </c>
      <c r="V86" s="992">
        <v>0</v>
      </c>
      <c r="W86" s="992">
        <v>0</v>
      </c>
      <c r="X86" s="980">
        <v>0</v>
      </c>
      <c r="Y86" s="993">
        <v>0</v>
      </c>
      <c r="Z86" s="982">
        <v>15</v>
      </c>
      <c r="AA86" s="888">
        <v>4.24</v>
      </c>
      <c r="AB86" s="888">
        <v>0</v>
      </c>
      <c r="AC86" s="888">
        <v>0</v>
      </c>
      <c r="AD86" s="888">
        <v>0</v>
      </c>
      <c r="AE86" s="888">
        <v>0</v>
      </c>
      <c r="AF86" s="888">
        <v>0</v>
      </c>
      <c r="AG86" s="888"/>
      <c r="AH86" s="983">
        <v>4.24</v>
      </c>
      <c r="AI86" s="994" t="b">
        <v>0</v>
      </c>
      <c r="AJ86" s="994">
        <v>0</v>
      </c>
      <c r="AK86" s="888">
        <v>11.5</v>
      </c>
      <c r="AL86" s="888"/>
      <c r="AM86" s="888"/>
      <c r="AN86" s="888"/>
      <c r="AO86" s="888">
        <v>0.16</v>
      </c>
      <c r="AP86" s="888">
        <v>0.04</v>
      </c>
      <c r="AQ86" s="888">
        <v>0.02</v>
      </c>
      <c r="AR86" s="888">
        <v>0.13</v>
      </c>
      <c r="AS86" s="888">
        <v>0.36</v>
      </c>
      <c r="AT86" s="888">
        <v>0.08</v>
      </c>
      <c r="AU86" s="888">
        <v>0.08</v>
      </c>
      <c r="AV86" s="888">
        <v>0.13</v>
      </c>
      <c r="AW86" s="888">
        <v>15.74</v>
      </c>
      <c r="AX86" s="888">
        <v>0.22</v>
      </c>
      <c r="AY86" s="888"/>
      <c r="AZ86" s="888">
        <v>0.78</v>
      </c>
      <c r="BA86" s="984">
        <v>15.52</v>
      </c>
      <c r="BB86" s="1056"/>
      <c r="BD86" s="888">
        <v>0</v>
      </c>
      <c r="BE86" s="888">
        <v>0</v>
      </c>
      <c r="BF86" s="888">
        <v>0</v>
      </c>
      <c r="BG86" s="888">
        <v>0</v>
      </c>
      <c r="BH86" s="889">
        <v>0</v>
      </c>
      <c r="BI86" s="888">
        <v>0</v>
      </c>
      <c r="BJ86" s="888">
        <v>0</v>
      </c>
      <c r="BK86" s="888">
        <v>0</v>
      </c>
      <c r="BL86" s="888">
        <v>0</v>
      </c>
      <c r="BM86" s="889">
        <v>0</v>
      </c>
    </row>
    <row r="87" spans="1:73" s="785" customFormat="1" ht="14.25" customHeight="1">
      <c r="A87" s="687" t="s">
        <v>1119</v>
      </c>
      <c r="B87" s="973" t="s">
        <v>1679</v>
      </c>
      <c r="C87" s="913">
        <v>16134321</v>
      </c>
      <c r="D87" s="986" t="s">
        <v>1639</v>
      </c>
      <c r="E87" s="987" t="s">
        <v>34</v>
      </c>
      <c r="F87" s="973" t="s">
        <v>1830</v>
      </c>
      <c r="G87" s="988" t="s">
        <v>596</v>
      </c>
      <c r="H87" s="988" t="s">
        <v>596</v>
      </c>
      <c r="I87" s="687" t="s">
        <v>1827</v>
      </c>
      <c r="J87" s="687" t="s">
        <v>991</v>
      </c>
      <c r="K87" s="989">
        <v>44317</v>
      </c>
      <c r="L87" s="990" t="s">
        <v>1641</v>
      </c>
      <c r="M87" s="990"/>
      <c r="N87" s="991" t="s">
        <v>914</v>
      </c>
      <c r="O87" s="976" t="s">
        <v>1714</v>
      </c>
      <c r="P87" s="810" t="s">
        <v>63</v>
      </c>
      <c r="Q87" s="997" t="s">
        <v>25</v>
      </c>
      <c r="R87" s="983">
        <v>8.484</v>
      </c>
      <c r="S87" s="978">
        <v>0</v>
      </c>
      <c r="T87" s="973">
        <v>0</v>
      </c>
      <c r="U87" s="978">
        <v>0</v>
      </c>
      <c r="V87" s="992">
        <v>0</v>
      </c>
      <c r="W87" s="992">
        <v>0</v>
      </c>
      <c r="X87" s="980">
        <v>0</v>
      </c>
      <c r="Y87" s="993">
        <v>0</v>
      </c>
      <c r="Z87" s="982">
        <v>15</v>
      </c>
      <c r="AA87" s="888">
        <v>4.24</v>
      </c>
      <c r="AB87" s="888">
        <v>0</v>
      </c>
      <c r="AC87" s="888">
        <v>0</v>
      </c>
      <c r="AD87" s="888">
        <v>0</v>
      </c>
      <c r="AE87" s="888">
        <v>0</v>
      </c>
      <c r="AF87" s="888">
        <v>0</v>
      </c>
      <c r="AG87" s="888"/>
      <c r="AH87" s="983">
        <v>4.24</v>
      </c>
      <c r="AI87" s="994" t="b">
        <v>0</v>
      </c>
      <c r="AJ87" s="994">
        <v>0</v>
      </c>
      <c r="AK87" s="888">
        <v>11.5</v>
      </c>
      <c r="AL87" s="888"/>
      <c r="AM87" s="888"/>
      <c r="AN87" s="888"/>
      <c r="AO87" s="888">
        <v>0.16</v>
      </c>
      <c r="AP87" s="888">
        <v>0.04</v>
      </c>
      <c r="AQ87" s="888">
        <v>0.02</v>
      </c>
      <c r="AR87" s="888">
        <v>0.13</v>
      </c>
      <c r="AS87" s="888">
        <v>0.36</v>
      </c>
      <c r="AT87" s="888">
        <v>0.08</v>
      </c>
      <c r="AU87" s="888">
        <v>0.08</v>
      </c>
      <c r="AV87" s="888">
        <v>0.13</v>
      </c>
      <c r="AW87" s="888">
        <v>15.74</v>
      </c>
      <c r="AX87" s="888">
        <v>0.22</v>
      </c>
      <c r="AY87" s="888"/>
      <c r="AZ87" s="888">
        <v>0.78</v>
      </c>
      <c r="BA87" s="984">
        <v>15.52</v>
      </c>
      <c r="BB87" s="1056"/>
      <c r="BD87" s="888">
        <v>0</v>
      </c>
      <c r="BE87" s="888">
        <v>0</v>
      </c>
      <c r="BF87" s="888">
        <v>0</v>
      </c>
      <c r="BG87" s="888">
        <v>0</v>
      </c>
      <c r="BH87" s="889">
        <v>0</v>
      </c>
      <c r="BI87" s="888">
        <v>0</v>
      </c>
      <c r="BJ87" s="888">
        <v>0</v>
      </c>
      <c r="BK87" s="888">
        <v>0</v>
      </c>
      <c r="BL87" s="888">
        <v>0</v>
      </c>
      <c r="BM87" s="889">
        <v>0</v>
      </c>
    </row>
    <row r="88" spans="1:73" s="785" customFormat="1" ht="14.25" customHeight="1">
      <c r="A88" s="687" t="s">
        <v>1119</v>
      </c>
      <c r="B88" s="973" t="s">
        <v>1679</v>
      </c>
      <c r="C88" s="913">
        <v>25265499</v>
      </c>
      <c r="D88" s="986" t="s">
        <v>1652</v>
      </c>
      <c r="E88" s="987" t="s">
        <v>34</v>
      </c>
      <c r="F88" s="973" t="s">
        <v>1653</v>
      </c>
      <c r="G88" s="988" t="s">
        <v>596</v>
      </c>
      <c r="H88" s="988" t="s">
        <v>596</v>
      </c>
      <c r="I88" s="975" t="s">
        <v>1773</v>
      </c>
      <c r="J88" s="687" t="s">
        <v>991</v>
      </c>
      <c r="K88" s="989">
        <v>44340</v>
      </c>
      <c r="L88" s="990" t="s">
        <v>1654</v>
      </c>
      <c r="M88" s="990"/>
      <c r="N88" s="991" t="s">
        <v>914</v>
      </c>
      <c r="O88" s="997" t="s">
        <v>48</v>
      </c>
      <c r="P88" s="810" t="s">
        <v>63</v>
      </c>
      <c r="Q88" s="997" t="s">
        <v>48</v>
      </c>
      <c r="R88" s="983">
        <v>8.484</v>
      </c>
      <c r="S88" s="978">
        <v>0</v>
      </c>
      <c r="T88" s="973">
        <v>0</v>
      </c>
      <c r="U88" s="978">
        <v>0</v>
      </c>
      <c r="V88" s="992">
        <v>0</v>
      </c>
      <c r="W88" s="992">
        <v>0</v>
      </c>
      <c r="X88" s="980">
        <v>0</v>
      </c>
      <c r="Y88" s="993">
        <v>0</v>
      </c>
      <c r="Z88" s="982">
        <v>15</v>
      </c>
      <c r="AA88" s="888">
        <v>4.24</v>
      </c>
      <c r="AB88" s="888">
        <v>0</v>
      </c>
      <c r="AC88" s="888">
        <v>0</v>
      </c>
      <c r="AD88" s="888">
        <v>0</v>
      </c>
      <c r="AE88" s="888">
        <v>0</v>
      </c>
      <c r="AF88" s="888">
        <v>0</v>
      </c>
      <c r="AG88" s="888"/>
      <c r="AH88" s="983">
        <v>4.24</v>
      </c>
      <c r="AI88" s="994" t="b">
        <v>0</v>
      </c>
      <c r="AJ88" s="994">
        <v>0</v>
      </c>
      <c r="AK88" s="888">
        <v>11.5</v>
      </c>
      <c r="AL88" s="888"/>
      <c r="AM88" s="888"/>
      <c r="AN88" s="888"/>
      <c r="AO88" s="888">
        <v>0.16</v>
      </c>
      <c r="AP88" s="888">
        <v>0.04</v>
      </c>
      <c r="AQ88" s="888">
        <v>0.02</v>
      </c>
      <c r="AR88" s="888">
        <v>0.13</v>
      </c>
      <c r="AS88" s="888">
        <v>0.36</v>
      </c>
      <c r="AT88" s="888">
        <v>0.08</v>
      </c>
      <c r="AU88" s="888">
        <v>0.08</v>
      </c>
      <c r="AV88" s="888">
        <v>0.13</v>
      </c>
      <c r="AW88" s="888">
        <v>15.74</v>
      </c>
      <c r="AX88" s="888">
        <v>0.22</v>
      </c>
      <c r="AY88" s="888"/>
      <c r="AZ88" s="888">
        <v>0.78</v>
      </c>
      <c r="BA88" s="984">
        <v>15.52</v>
      </c>
      <c r="BB88" s="1056"/>
      <c r="BD88" s="888">
        <v>0</v>
      </c>
      <c r="BE88" s="888">
        <v>0</v>
      </c>
      <c r="BF88" s="888">
        <v>0</v>
      </c>
      <c r="BG88" s="888">
        <v>0</v>
      </c>
      <c r="BH88" s="889">
        <v>0</v>
      </c>
      <c r="BI88" s="888">
        <v>0</v>
      </c>
      <c r="BJ88" s="888">
        <v>0</v>
      </c>
      <c r="BK88" s="888">
        <v>0</v>
      </c>
      <c r="BL88" s="888">
        <v>0</v>
      </c>
      <c r="BM88" s="889">
        <v>0</v>
      </c>
    </row>
    <row r="89" spans="1:73" s="785" customFormat="1" ht="14.25" customHeight="1">
      <c r="A89" s="687" t="s">
        <v>1119</v>
      </c>
      <c r="B89" s="973" t="s">
        <v>1679</v>
      </c>
      <c r="C89" s="913">
        <v>5059539</v>
      </c>
      <c r="D89" s="986" t="s">
        <v>1673</v>
      </c>
      <c r="E89" s="987" t="s">
        <v>20</v>
      </c>
      <c r="F89" s="973" t="s">
        <v>289</v>
      </c>
      <c r="G89" s="988" t="s">
        <v>596</v>
      </c>
      <c r="H89" s="988" t="s">
        <v>596</v>
      </c>
      <c r="I89" s="687" t="s">
        <v>2292</v>
      </c>
      <c r="J89" s="687" t="s">
        <v>991</v>
      </c>
      <c r="K89" s="989">
        <v>44369</v>
      </c>
      <c r="L89" s="990" t="s">
        <v>1674</v>
      </c>
      <c r="M89" s="990"/>
      <c r="N89" s="991" t="s">
        <v>914</v>
      </c>
      <c r="O89" s="976" t="s">
        <v>1714</v>
      </c>
      <c r="P89" s="810" t="s">
        <v>63</v>
      </c>
      <c r="Q89" s="976" t="s">
        <v>25</v>
      </c>
      <c r="R89" s="983">
        <v>8.484</v>
      </c>
      <c r="S89" s="978">
        <v>0</v>
      </c>
      <c r="T89" s="973">
        <v>0</v>
      </c>
      <c r="U89" s="978">
        <v>0</v>
      </c>
      <c r="V89" s="992">
        <v>0</v>
      </c>
      <c r="W89" s="992">
        <v>0</v>
      </c>
      <c r="X89" s="980">
        <v>0</v>
      </c>
      <c r="Y89" s="993">
        <v>0</v>
      </c>
      <c r="Z89" s="982">
        <v>15</v>
      </c>
      <c r="AA89" s="888">
        <v>4.24</v>
      </c>
      <c r="AB89" s="888">
        <v>0</v>
      </c>
      <c r="AC89" s="888">
        <v>0</v>
      </c>
      <c r="AD89" s="888">
        <v>0</v>
      </c>
      <c r="AE89" s="888">
        <v>0</v>
      </c>
      <c r="AF89" s="888">
        <v>0</v>
      </c>
      <c r="AG89" s="888"/>
      <c r="AH89" s="983">
        <v>4.24</v>
      </c>
      <c r="AI89" s="994" t="b">
        <v>0</v>
      </c>
      <c r="AJ89" s="994">
        <v>0</v>
      </c>
      <c r="AK89" s="888">
        <v>11.5</v>
      </c>
      <c r="AL89" s="888"/>
      <c r="AM89" s="888"/>
      <c r="AN89" s="888"/>
      <c r="AO89" s="888">
        <v>0.16</v>
      </c>
      <c r="AP89" s="888">
        <v>0.04</v>
      </c>
      <c r="AQ89" s="888">
        <v>0.02</v>
      </c>
      <c r="AR89" s="888">
        <v>0.13</v>
      </c>
      <c r="AS89" s="888">
        <v>0.36</v>
      </c>
      <c r="AT89" s="888">
        <v>0.08</v>
      </c>
      <c r="AU89" s="888">
        <v>0.08</v>
      </c>
      <c r="AV89" s="888">
        <v>0.13</v>
      </c>
      <c r="AW89" s="888">
        <v>15.74</v>
      </c>
      <c r="AX89" s="888">
        <v>0.22</v>
      </c>
      <c r="AY89" s="888"/>
      <c r="AZ89" s="888">
        <v>0.78</v>
      </c>
      <c r="BA89" s="984">
        <v>15.52</v>
      </c>
      <c r="BB89" s="1056"/>
      <c r="BD89" s="888">
        <v>0</v>
      </c>
      <c r="BE89" s="888">
        <v>0</v>
      </c>
      <c r="BF89" s="888">
        <v>0</v>
      </c>
      <c r="BG89" s="888">
        <v>0</v>
      </c>
      <c r="BH89" s="889">
        <v>0</v>
      </c>
      <c r="BI89" s="888">
        <v>0</v>
      </c>
      <c r="BJ89" s="888">
        <v>0</v>
      </c>
      <c r="BK89" s="888">
        <v>0</v>
      </c>
      <c r="BL89" s="888">
        <v>0</v>
      </c>
      <c r="BM89" s="889">
        <v>0</v>
      </c>
    </row>
    <row r="90" spans="1:73" s="785" customFormat="1" ht="14.25" customHeight="1">
      <c r="A90" s="687" t="s">
        <v>1119</v>
      </c>
      <c r="B90" s="973" t="s">
        <v>1679</v>
      </c>
      <c r="C90" s="913">
        <v>4460768</v>
      </c>
      <c r="D90" s="986" t="s">
        <v>1712</v>
      </c>
      <c r="E90" s="987" t="s">
        <v>20</v>
      </c>
      <c r="F90" s="973" t="s">
        <v>289</v>
      </c>
      <c r="G90" s="988" t="s">
        <v>596</v>
      </c>
      <c r="H90" s="988" t="s">
        <v>596</v>
      </c>
      <c r="I90" s="687" t="s">
        <v>1808</v>
      </c>
      <c r="J90" s="687" t="s">
        <v>991</v>
      </c>
      <c r="K90" s="989">
        <v>44378</v>
      </c>
      <c r="L90" s="990"/>
      <c r="M90" s="990" t="s">
        <v>1713</v>
      </c>
      <c r="N90" s="991" t="s">
        <v>974</v>
      </c>
      <c r="O90" s="976" t="s">
        <v>1714</v>
      </c>
      <c r="P90" s="810" t="s">
        <v>63</v>
      </c>
      <c r="Q90" s="976" t="s">
        <v>25</v>
      </c>
      <c r="R90" s="983">
        <v>8.484</v>
      </c>
      <c r="S90" s="978">
        <v>0</v>
      </c>
      <c r="T90" s="973">
        <v>0</v>
      </c>
      <c r="U90" s="978">
        <v>0</v>
      </c>
      <c r="V90" s="992">
        <v>0</v>
      </c>
      <c r="W90" s="992">
        <v>0</v>
      </c>
      <c r="X90" s="980">
        <v>0</v>
      </c>
      <c r="Y90" s="993">
        <v>0</v>
      </c>
      <c r="Z90" s="982">
        <v>15</v>
      </c>
      <c r="AA90" s="888">
        <v>4.24</v>
      </c>
      <c r="AB90" s="888">
        <v>0</v>
      </c>
      <c r="AC90" s="888">
        <v>0</v>
      </c>
      <c r="AD90" s="888">
        <v>0</v>
      </c>
      <c r="AE90" s="888">
        <v>0</v>
      </c>
      <c r="AF90" s="888">
        <v>0</v>
      </c>
      <c r="AG90" s="888"/>
      <c r="AH90" s="983">
        <v>4.24</v>
      </c>
      <c r="AI90" s="994" t="b">
        <v>0</v>
      </c>
      <c r="AJ90" s="994">
        <v>0</v>
      </c>
      <c r="AK90" s="888">
        <v>11.5</v>
      </c>
      <c r="AL90" s="888"/>
      <c r="AM90" s="888"/>
      <c r="AN90" s="888"/>
      <c r="AO90" s="888">
        <v>0.16</v>
      </c>
      <c r="AP90" s="888">
        <v>0.04</v>
      </c>
      <c r="AQ90" s="888">
        <v>0.02</v>
      </c>
      <c r="AR90" s="888">
        <v>0.13</v>
      </c>
      <c r="AS90" s="888">
        <v>0.36</v>
      </c>
      <c r="AT90" s="888">
        <v>0.08</v>
      </c>
      <c r="AU90" s="888">
        <v>0.08</v>
      </c>
      <c r="AV90" s="888">
        <v>0.13</v>
      </c>
      <c r="AW90" s="888">
        <v>15.74</v>
      </c>
      <c r="AX90" s="888">
        <v>0.22</v>
      </c>
      <c r="AY90" s="888"/>
      <c r="AZ90" s="888">
        <v>0.78</v>
      </c>
      <c r="BA90" s="984">
        <v>15.52</v>
      </c>
      <c r="BB90" s="1056"/>
      <c r="BD90" s="888">
        <v>0</v>
      </c>
      <c r="BE90" s="888">
        <v>0</v>
      </c>
      <c r="BF90" s="888">
        <v>0</v>
      </c>
      <c r="BG90" s="888">
        <v>0</v>
      </c>
      <c r="BH90" s="889">
        <v>0</v>
      </c>
      <c r="BI90" s="888">
        <v>0</v>
      </c>
      <c r="BJ90" s="888">
        <v>0</v>
      </c>
      <c r="BK90" s="888">
        <v>0</v>
      </c>
      <c r="BL90" s="888">
        <v>0</v>
      </c>
      <c r="BM90" s="889">
        <v>0</v>
      </c>
    </row>
    <row r="91" spans="1:73" s="785" customFormat="1" ht="14.25" customHeight="1">
      <c r="A91" s="687" t="s">
        <v>1119</v>
      </c>
      <c r="B91" s="973" t="s">
        <v>1679</v>
      </c>
      <c r="C91" s="913">
        <v>11619495</v>
      </c>
      <c r="D91" s="986" t="s">
        <v>1609</v>
      </c>
      <c r="E91" s="987" t="s">
        <v>20</v>
      </c>
      <c r="F91" s="973" t="s">
        <v>1829</v>
      </c>
      <c r="G91" s="988" t="s">
        <v>596</v>
      </c>
      <c r="H91" s="988" t="s">
        <v>596</v>
      </c>
      <c r="I91" s="687" t="s">
        <v>1827</v>
      </c>
      <c r="J91" s="687" t="s">
        <v>991</v>
      </c>
      <c r="K91" s="989">
        <v>44317</v>
      </c>
      <c r="L91" s="990" t="s">
        <v>1721</v>
      </c>
      <c r="M91" s="990"/>
      <c r="N91" s="991" t="s">
        <v>914</v>
      </c>
      <c r="O91" s="976" t="s">
        <v>1714</v>
      </c>
      <c r="P91" s="810" t="s">
        <v>63</v>
      </c>
      <c r="Q91" s="976" t="s">
        <v>25</v>
      </c>
      <c r="R91" s="983">
        <v>8.484</v>
      </c>
      <c r="S91" s="978">
        <v>0</v>
      </c>
      <c r="T91" s="973">
        <v>0</v>
      </c>
      <c r="U91" s="978">
        <v>0</v>
      </c>
      <c r="V91" s="992">
        <v>0</v>
      </c>
      <c r="W91" s="992">
        <v>0</v>
      </c>
      <c r="X91" s="980">
        <v>0</v>
      </c>
      <c r="Y91" s="993">
        <v>0</v>
      </c>
      <c r="Z91" s="982">
        <v>15</v>
      </c>
      <c r="AA91" s="888">
        <v>4.24</v>
      </c>
      <c r="AB91" s="888">
        <v>0</v>
      </c>
      <c r="AC91" s="888">
        <v>0</v>
      </c>
      <c r="AD91" s="888">
        <v>0</v>
      </c>
      <c r="AE91" s="888">
        <v>0</v>
      </c>
      <c r="AF91" s="888">
        <v>0</v>
      </c>
      <c r="AG91" s="888"/>
      <c r="AH91" s="983">
        <v>4.24</v>
      </c>
      <c r="AI91" s="994" t="b">
        <v>0</v>
      </c>
      <c r="AJ91" s="994">
        <v>0</v>
      </c>
      <c r="AK91" s="888">
        <v>11.5</v>
      </c>
      <c r="AL91" s="888"/>
      <c r="AM91" s="888"/>
      <c r="AN91" s="888"/>
      <c r="AO91" s="888">
        <v>0.16</v>
      </c>
      <c r="AP91" s="888">
        <v>0.04</v>
      </c>
      <c r="AQ91" s="888">
        <v>0.02</v>
      </c>
      <c r="AR91" s="888">
        <v>0.13</v>
      </c>
      <c r="AS91" s="888">
        <v>0.36</v>
      </c>
      <c r="AT91" s="888">
        <v>0.08</v>
      </c>
      <c r="AU91" s="888">
        <v>0.08</v>
      </c>
      <c r="AV91" s="888">
        <v>0.13</v>
      </c>
      <c r="AW91" s="888">
        <v>15.74</v>
      </c>
      <c r="AX91" s="888">
        <v>0.22</v>
      </c>
      <c r="AY91" s="888"/>
      <c r="AZ91" s="888">
        <v>0.78</v>
      </c>
      <c r="BA91" s="984">
        <v>15.52</v>
      </c>
      <c r="BB91" s="1007"/>
      <c r="BC91" s="1007"/>
      <c r="BD91" s="888">
        <v>0</v>
      </c>
      <c r="BE91" s="888">
        <v>0</v>
      </c>
      <c r="BF91" s="888">
        <v>0</v>
      </c>
      <c r="BG91" s="888">
        <v>0</v>
      </c>
      <c r="BH91" s="889">
        <v>0</v>
      </c>
      <c r="BI91" s="888">
        <v>0</v>
      </c>
      <c r="BJ91" s="888">
        <v>0</v>
      </c>
      <c r="BK91" s="888">
        <v>0</v>
      </c>
      <c r="BL91" s="888">
        <v>0</v>
      </c>
      <c r="BM91" s="889">
        <v>0</v>
      </c>
    </row>
    <row r="92" spans="1:73" s="785" customFormat="1" ht="14.25" customHeight="1">
      <c r="A92" s="687" t="s">
        <v>1119</v>
      </c>
      <c r="B92" s="973" t="s">
        <v>1679</v>
      </c>
      <c r="C92" s="913">
        <v>21193783</v>
      </c>
      <c r="D92" s="986" t="s">
        <v>920</v>
      </c>
      <c r="E92" s="987" t="s">
        <v>34</v>
      </c>
      <c r="F92" s="973" t="s">
        <v>289</v>
      </c>
      <c r="G92" s="988" t="s">
        <v>596</v>
      </c>
      <c r="H92" s="988" t="s">
        <v>596</v>
      </c>
      <c r="I92" s="975" t="s">
        <v>1705</v>
      </c>
      <c r="J92" s="687" t="s">
        <v>991</v>
      </c>
      <c r="K92" s="989">
        <v>44317</v>
      </c>
      <c r="L92" s="990"/>
      <c r="M92" s="990" t="s">
        <v>1730</v>
      </c>
      <c r="N92" s="991" t="s">
        <v>974</v>
      </c>
      <c r="O92" s="976" t="s">
        <v>46</v>
      </c>
      <c r="P92" s="810" t="s">
        <v>63</v>
      </c>
      <c r="Q92" s="976" t="s">
        <v>46</v>
      </c>
      <c r="R92" s="983">
        <v>8.484</v>
      </c>
      <c r="S92" s="978">
        <v>0</v>
      </c>
      <c r="T92" s="973">
        <v>0</v>
      </c>
      <c r="U92" s="978">
        <v>0</v>
      </c>
      <c r="V92" s="992">
        <v>0</v>
      </c>
      <c r="W92" s="992">
        <v>0</v>
      </c>
      <c r="X92" s="980">
        <v>1</v>
      </c>
      <c r="Y92" s="993">
        <v>1</v>
      </c>
      <c r="Z92" s="982">
        <v>15</v>
      </c>
      <c r="AA92" s="888">
        <v>4.24</v>
      </c>
      <c r="AB92" s="888">
        <v>0</v>
      </c>
      <c r="AC92" s="888">
        <v>0</v>
      </c>
      <c r="AD92" s="888">
        <v>0</v>
      </c>
      <c r="AE92" s="888">
        <v>1</v>
      </c>
      <c r="AF92" s="888">
        <v>1.75</v>
      </c>
      <c r="AG92" s="888"/>
      <c r="AH92" s="983">
        <v>5.24</v>
      </c>
      <c r="AI92" s="994" t="b">
        <v>0</v>
      </c>
      <c r="AJ92" s="994">
        <v>0</v>
      </c>
      <c r="AK92" s="888">
        <v>11.5</v>
      </c>
      <c r="AL92" s="888"/>
      <c r="AM92" s="888"/>
      <c r="AN92" s="888"/>
      <c r="AO92" s="888">
        <v>0.19</v>
      </c>
      <c r="AP92" s="888">
        <v>0.05</v>
      </c>
      <c r="AQ92" s="888">
        <v>0.02</v>
      </c>
      <c r="AR92" s="888">
        <v>0.16</v>
      </c>
      <c r="AS92" s="888">
        <v>0.43</v>
      </c>
      <c r="AT92" s="888">
        <v>0.1</v>
      </c>
      <c r="AU92" s="888">
        <v>0.08</v>
      </c>
      <c r="AV92" s="888">
        <v>0.16</v>
      </c>
      <c r="AW92" s="888">
        <v>18.489999999999998</v>
      </c>
      <c r="AX92" s="888">
        <v>0.26</v>
      </c>
      <c r="AY92" s="888"/>
      <c r="AZ92" s="888">
        <v>0.93</v>
      </c>
      <c r="BA92" s="984">
        <v>18.23</v>
      </c>
      <c r="BB92" s="1007"/>
      <c r="BC92" s="1007"/>
      <c r="BD92" s="888">
        <v>0</v>
      </c>
      <c r="BE92" s="888">
        <v>0</v>
      </c>
      <c r="BF92" s="888">
        <v>0</v>
      </c>
      <c r="BG92" s="888">
        <v>0</v>
      </c>
      <c r="BH92" s="889">
        <v>0</v>
      </c>
      <c r="BI92" s="888">
        <v>0</v>
      </c>
      <c r="BJ92" s="888">
        <v>0</v>
      </c>
      <c r="BK92" s="888">
        <v>0</v>
      </c>
      <c r="BL92" s="888">
        <v>0</v>
      </c>
      <c r="BM92" s="889">
        <v>0</v>
      </c>
    </row>
    <row r="93" spans="1:73" s="785" customFormat="1" ht="14.25" customHeight="1">
      <c r="A93" s="687" t="s">
        <v>1119</v>
      </c>
      <c r="B93" s="973" t="s">
        <v>1679</v>
      </c>
      <c r="C93" s="913">
        <v>3663079</v>
      </c>
      <c r="D93" s="986" t="s">
        <v>1753</v>
      </c>
      <c r="E93" s="987" t="s">
        <v>20</v>
      </c>
      <c r="F93" s="973" t="s">
        <v>289</v>
      </c>
      <c r="G93" s="988" t="s">
        <v>596</v>
      </c>
      <c r="H93" s="988" t="s">
        <v>596</v>
      </c>
      <c r="I93" s="975" t="s">
        <v>2292</v>
      </c>
      <c r="J93" s="687" t="s">
        <v>991</v>
      </c>
      <c r="K93" s="989">
        <v>44384</v>
      </c>
      <c r="L93" s="990" t="s">
        <v>1884</v>
      </c>
      <c r="M93" s="990"/>
      <c r="N93" s="991" t="s">
        <v>914</v>
      </c>
      <c r="O93" s="976" t="s">
        <v>1714</v>
      </c>
      <c r="P93" s="810" t="s">
        <v>63</v>
      </c>
      <c r="Q93" s="997" t="s">
        <v>25</v>
      </c>
      <c r="R93" s="983">
        <v>8.484</v>
      </c>
      <c r="S93" s="978">
        <v>0</v>
      </c>
      <c r="T93" s="973">
        <v>0</v>
      </c>
      <c r="U93" s="978">
        <v>0</v>
      </c>
      <c r="V93" s="992">
        <v>0</v>
      </c>
      <c r="W93" s="992">
        <v>0</v>
      </c>
      <c r="X93" s="980">
        <v>0</v>
      </c>
      <c r="Y93" s="993">
        <v>0</v>
      </c>
      <c r="Z93" s="982">
        <v>15</v>
      </c>
      <c r="AA93" s="888">
        <v>4.24</v>
      </c>
      <c r="AB93" s="888">
        <v>0</v>
      </c>
      <c r="AC93" s="888">
        <v>0</v>
      </c>
      <c r="AD93" s="888">
        <v>0</v>
      </c>
      <c r="AE93" s="888">
        <v>0</v>
      </c>
      <c r="AF93" s="888">
        <v>0</v>
      </c>
      <c r="AG93" s="888"/>
      <c r="AH93" s="983">
        <v>4.24</v>
      </c>
      <c r="AI93" s="994" t="b">
        <v>0</v>
      </c>
      <c r="AJ93" s="994">
        <v>0</v>
      </c>
      <c r="AK93" s="888">
        <v>11.5</v>
      </c>
      <c r="AL93" s="888"/>
      <c r="AM93" s="888"/>
      <c r="AN93" s="888"/>
      <c r="AO93" s="888">
        <v>0.16</v>
      </c>
      <c r="AP93" s="888">
        <v>0.04</v>
      </c>
      <c r="AQ93" s="888">
        <v>0.02</v>
      </c>
      <c r="AR93" s="888">
        <v>0.13</v>
      </c>
      <c r="AS93" s="888">
        <v>0.36</v>
      </c>
      <c r="AT93" s="888">
        <v>0.08</v>
      </c>
      <c r="AU93" s="888">
        <v>0.08</v>
      </c>
      <c r="AV93" s="888">
        <v>0.13</v>
      </c>
      <c r="AW93" s="888">
        <v>15.74</v>
      </c>
      <c r="AX93" s="888">
        <v>0.22</v>
      </c>
      <c r="AY93" s="888"/>
      <c r="AZ93" s="888">
        <v>0.78</v>
      </c>
      <c r="BA93" s="984">
        <v>15.52</v>
      </c>
      <c r="BB93" s="1056"/>
      <c r="BC93" s="1056"/>
      <c r="BD93" s="888">
        <v>0</v>
      </c>
      <c r="BE93" s="888">
        <v>0</v>
      </c>
      <c r="BF93" s="888">
        <v>0</v>
      </c>
      <c r="BG93" s="888">
        <v>0</v>
      </c>
      <c r="BH93" s="889">
        <v>0</v>
      </c>
      <c r="BI93" s="888">
        <v>0</v>
      </c>
      <c r="BJ93" s="888">
        <v>0</v>
      </c>
      <c r="BK93" s="888">
        <v>0</v>
      </c>
      <c r="BL93" s="888">
        <v>0</v>
      </c>
      <c r="BM93" s="889">
        <v>0</v>
      </c>
    </row>
    <row r="94" spans="1:73" s="785" customFormat="1" ht="14.25" customHeight="1">
      <c r="A94" s="687" t="s">
        <v>1119</v>
      </c>
      <c r="B94" s="973" t="s">
        <v>1679</v>
      </c>
      <c r="C94" s="913">
        <v>8552874</v>
      </c>
      <c r="D94" s="986" t="s">
        <v>1754</v>
      </c>
      <c r="E94" s="987" t="s">
        <v>20</v>
      </c>
      <c r="F94" s="973" t="s">
        <v>289</v>
      </c>
      <c r="G94" s="988" t="s">
        <v>596</v>
      </c>
      <c r="H94" s="988" t="s">
        <v>596</v>
      </c>
      <c r="I94" s="975" t="s">
        <v>2292</v>
      </c>
      <c r="J94" s="687" t="s">
        <v>991</v>
      </c>
      <c r="K94" s="989">
        <v>44384</v>
      </c>
      <c r="L94" s="990"/>
      <c r="M94" s="990" t="s">
        <v>1758</v>
      </c>
      <c r="N94" s="991" t="s">
        <v>153</v>
      </c>
      <c r="O94" s="976" t="s">
        <v>1714</v>
      </c>
      <c r="P94" s="810" t="s">
        <v>63</v>
      </c>
      <c r="Q94" s="997" t="s">
        <v>25</v>
      </c>
      <c r="R94" s="983">
        <v>8.484</v>
      </c>
      <c r="S94" s="978">
        <v>0</v>
      </c>
      <c r="T94" s="973">
        <v>0</v>
      </c>
      <c r="U94" s="978">
        <v>0</v>
      </c>
      <c r="V94" s="992">
        <v>0</v>
      </c>
      <c r="W94" s="992">
        <v>0</v>
      </c>
      <c r="X94" s="980">
        <v>0</v>
      </c>
      <c r="Y94" s="993">
        <v>0</v>
      </c>
      <c r="Z94" s="982">
        <v>15</v>
      </c>
      <c r="AA94" s="888">
        <v>4.24</v>
      </c>
      <c r="AB94" s="888">
        <v>0</v>
      </c>
      <c r="AC94" s="888">
        <v>0</v>
      </c>
      <c r="AD94" s="888">
        <v>0</v>
      </c>
      <c r="AE94" s="888">
        <v>0</v>
      </c>
      <c r="AF94" s="888">
        <v>0</v>
      </c>
      <c r="AG94" s="888"/>
      <c r="AH94" s="983">
        <v>4.24</v>
      </c>
      <c r="AI94" s="994" t="b">
        <v>0</v>
      </c>
      <c r="AJ94" s="994">
        <v>0</v>
      </c>
      <c r="AK94" s="888">
        <v>11.5</v>
      </c>
      <c r="AL94" s="888"/>
      <c r="AM94" s="888"/>
      <c r="AN94" s="888"/>
      <c r="AO94" s="888">
        <v>0.16</v>
      </c>
      <c r="AP94" s="888">
        <v>0.04</v>
      </c>
      <c r="AQ94" s="888">
        <v>0.02</v>
      </c>
      <c r="AR94" s="888">
        <v>0.13</v>
      </c>
      <c r="AS94" s="888">
        <v>0.36</v>
      </c>
      <c r="AT94" s="888">
        <v>0.08</v>
      </c>
      <c r="AU94" s="888">
        <v>0.08</v>
      </c>
      <c r="AV94" s="888">
        <v>0.13</v>
      </c>
      <c r="AW94" s="888">
        <v>15.74</v>
      </c>
      <c r="AX94" s="888">
        <v>0.22</v>
      </c>
      <c r="AY94" s="888"/>
      <c r="AZ94" s="888">
        <v>0.78</v>
      </c>
      <c r="BA94" s="984">
        <v>15.52</v>
      </c>
      <c r="BB94" s="1007"/>
      <c r="BC94" s="1007"/>
      <c r="BD94" s="888">
        <v>0</v>
      </c>
      <c r="BE94" s="888">
        <v>0</v>
      </c>
      <c r="BF94" s="888">
        <v>0</v>
      </c>
      <c r="BG94" s="888">
        <v>0</v>
      </c>
      <c r="BH94" s="889">
        <v>0</v>
      </c>
      <c r="BI94" s="888">
        <v>0</v>
      </c>
      <c r="BJ94" s="888">
        <v>0</v>
      </c>
      <c r="BK94" s="888">
        <v>0</v>
      </c>
      <c r="BL94" s="888">
        <v>0</v>
      </c>
      <c r="BM94" s="889">
        <v>0</v>
      </c>
    </row>
    <row r="95" spans="1:73" s="687" customFormat="1" ht="14.25" customHeight="1">
      <c r="A95" s="687" t="s">
        <v>1119</v>
      </c>
      <c r="B95" s="973" t="s">
        <v>1679</v>
      </c>
      <c r="C95" s="913">
        <v>83758303</v>
      </c>
      <c r="D95" s="986" t="s">
        <v>1755</v>
      </c>
      <c r="E95" s="987" t="s">
        <v>20</v>
      </c>
      <c r="F95" s="973" t="s">
        <v>289</v>
      </c>
      <c r="G95" s="988" t="s">
        <v>596</v>
      </c>
      <c r="H95" s="988" t="s">
        <v>596</v>
      </c>
      <c r="I95" s="975" t="s">
        <v>2292</v>
      </c>
      <c r="J95" s="687" t="s">
        <v>991</v>
      </c>
      <c r="K95" s="989">
        <v>44384</v>
      </c>
      <c r="L95" s="1005"/>
      <c r="M95" s="990" t="s">
        <v>1921</v>
      </c>
      <c r="N95" s="1000" t="s">
        <v>455</v>
      </c>
      <c r="O95" s="976" t="s">
        <v>1714</v>
      </c>
      <c r="P95" s="810" t="s">
        <v>63</v>
      </c>
      <c r="Q95" s="976" t="s">
        <v>25</v>
      </c>
      <c r="R95" s="983">
        <v>8.484</v>
      </c>
      <c r="S95" s="978">
        <v>0</v>
      </c>
      <c r="T95" s="973">
        <v>0</v>
      </c>
      <c r="U95" s="978">
        <v>0</v>
      </c>
      <c r="V95" s="992">
        <v>0</v>
      </c>
      <c r="W95" s="992">
        <v>0</v>
      </c>
      <c r="X95" s="980">
        <v>0</v>
      </c>
      <c r="Y95" s="993">
        <v>0</v>
      </c>
      <c r="Z95" s="982">
        <v>15</v>
      </c>
      <c r="AA95" s="888">
        <v>4.24</v>
      </c>
      <c r="AB95" s="888">
        <v>0</v>
      </c>
      <c r="AC95" s="888">
        <v>0</v>
      </c>
      <c r="AD95" s="888">
        <v>0</v>
      </c>
      <c r="AE95" s="888">
        <v>0</v>
      </c>
      <c r="AF95" s="888">
        <v>0</v>
      </c>
      <c r="AG95" s="888"/>
      <c r="AH95" s="983">
        <v>4.24</v>
      </c>
      <c r="AI95" s="994" t="b">
        <v>0</v>
      </c>
      <c r="AJ95" s="994">
        <v>0</v>
      </c>
      <c r="AK95" s="888">
        <v>11.5</v>
      </c>
      <c r="AL95" s="888"/>
      <c r="AM95" s="888"/>
      <c r="AN95" s="888"/>
      <c r="AO95" s="888">
        <v>0.16</v>
      </c>
      <c r="AP95" s="888">
        <v>0.04</v>
      </c>
      <c r="AQ95" s="888">
        <v>0.02</v>
      </c>
      <c r="AR95" s="888">
        <v>0.13</v>
      </c>
      <c r="AS95" s="888">
        <v>0.36</v>
      </c>
      <c r="AT95" s="888">
        <v>0.08</v>
      </c>
      <c r="AU95" s="888">
        <v>0.08</v>
      </c>
      <c r="AV95" s="888">
        <v>0.13</v>
      </c>
      <c r="AW95" s="888">
        <v>15.74</v>
      </c>
      <c r="AX95" s="888">
        <v>0.22</v>
      </c>
      <c r="AY95" s="888"/>
      <c r="AZ95" s="888">
        <v>0.78</v>
      </c>
      <c r="BA95" s="984">
        <v>15.52</v>
      </c>
      <c r="BB95" s="1007"/>
      <c r="BC95" s="1007"/>
      <c r="BD95" s="888">
        <v>0</v>
      </c>
      <c r="BE95" s="888">
        <v>0</v>
      </c>
      <c r="BF95" s="888">
        <v>0</v>
      </c>
      <c r="BG95" s="888">
        <v>0</v>
      </c>
      <c r="BH95" s="889">
        <v>0</v>
      </c>
      <c r="BI95" s="888">
        <v>0</v>
      </c>
      <c r="BJ95" s="888">
        <v>0</v>
      </c>
      <c r="BK95" s="888">
        <v>0</v>
      </c>
      <c r="BL95" s="888">
        <v>0</v>
      </c>
      <c r="BM95" s="889">
        <v>0</v>
      </c>
      <c r="BN95" s="785"/>
      <c r="BO95" s="785"/>
      <c r="BP95" s="785"/>
      <c r="BQ95" s="785"/>
      <c r="BR95" s="785"/>
      <c r="BS95" s="785"/>
      <c r="BT95" s="785"/>
      <c r="BU95" s="785"/>
    </row>
    <row r="96" spans="1:73" s="810" customFormat="1" ht="14.25" customHeight="1">
      <c r="A96" s="687" t="s">
        <v>1119</v>
      </c>
      <c r="B96" s="973" t="s">
        <v>1679</v>
      </c>
      <c r="C96" s="913">
        <v>22752749</v>
      </c>
      <c r="D96" s="986" t="s">
        <v>1836</v>
      </c>
      <c r="E96" s="987" t="s">
        <v>20</v>
      </c>
      <c r="F96" s="973" t="s">
        <v>289</v>
      </c>
      <c r="G96" s="988" t="s">
        <v>596</v>
      </c>
      <c r="H96" s="988" t="s">
        <v>596</v>
      </c>
      <c r="I96" s="975" t="s">
        <v>2292</v>
      </c>
      <c r="J96" s="687" t="s">
        <v>991</v>
      </c>
      <c r="K96" s="989">
        <v>44378</v>
      </c>
      <c r="L96" s="990"/>
      <c r="M96" s="990" t="s">
        <v>1860</v>
      </c>
      <c r="N96" s="991" t="s">
        <v>974</v>
      </c>
      <c r="O96" s="976" t="s">
        <v>1714</v>
      </c>
      <c r="P96" s="810" t="s">
        <v>63</v>
      </c>
      <c r="Q96" s="976" t="s">
        <v>25</v>
      </c>
      <c r="R96" s="983">
        <v>8.484</v>
      </c>
      <c r="S96" s="978">
        <v>0</v>
      </c>
      <c r="T96" s="973">
        <v>0</v>
      </c>
      <c r="U96" s="978">
        <v>0</v>
      </c>
      <c r="V96" s="992">
        <v>0</v>
      </c>
      <c r="W96" s="992">
        <v>0</v>
      </c>
      <c r="X96" s="980">
        <v>0</v>
      </c>
      <c r="Y96" s="993">
        <v>0</v>
      </c>
      <c r="Z96" s="982">
        <v>15</v>
      </c>
      <c r="AA96" s="888">
        <v>4.24</v>
      </c>
      <c r="AB96" s="888">
        <v>0</v>
      </c>
      <c r="AC96" s="888">
        <v>0</v>
      </c>
      <c r="AD96" s="888">
        <v>0</v>
      </c>
      <c r="AE96" s="888">
        <v>0</v>
      </c>
      <c r="AF96" s="888">
        <v>0</v>
      </c>
      <c r="AG96" s="888"/>
      <c r="AH96" s="983">
        <v>4.24</v>
      </c>
      <c r="AI96" s="994" t="b">
        <v>0</v>
      </c>
      <c r="AJ96" s="994">
        <v>0</v>
      </c>
      <c r="AK96" s="888">
        <v>11.5</v>
      </c>
      <c r="AL96" s="888"/>
      <c r="AM96" s="888"/>
      <c r="AN96" s="888"/>
      <c r="AO96" s="888">
        <v>0.16</v>
      </c>
      <c r="AP96" s="888">
        <v>0.04</v>
      </c>
      <c r="AQ96" s="888">
        <v>0.02</v>
      </c>
      <c r="AR96" s="888">
        <v>0.13</v>
      </c>
      <c r="AS96" s="888">
        <v>0.36</v>
      </c>
      <c r="AT96" s="888">
        <v>0.08</v>
      </c>
      <c r="AU96" s="888">
        <v>0.08</v>
      </c>
      <c r="AV96" s="888">
        <v>0.13</v>
      </c>
      <c r="AW96" s="888">
        <v>15.74</v>
      </c>
      <c r="AX96" s="888">
        <v>0.22</v>
      </c>
      <c r="AY96" s="888"/>
      <c r="AZ96" s="888">
        <v>0.78</v>
      </c>
      <c r="BA96" s="984">
        <v>15.52</v>
      </c>
      <c r="BB96" s="1056"/>
      <c r="BC96" s="1056"/>
      <c r="BD96" s="888">
        <v>0</v>
      </c>
      <c r="BE96" s="888">
        <v>0</v>
      </c>
      <c r="BF96" s="888">
        <v>0</v>
      </c>
      <c r="BG96" s="888">
        <v>0</v>
      </c>
      <c r="BH96" s="889">
        <v>0</v>
      </c>
      <c r="BI96" s="888">
        <v>0</v>
      </c>
      <c r="BJ96" s="888">
        <v>0</v>
      </c>
      <c r="BK96" s="888">
        <v>0</v>
      </c>
      <c r="BL96" s="888">
        <v>0</v>
      </c>
      <c r="BM96" s="889">
        <v>0</v>
      </c>
      <c r="BN96" s="785"/>
      <c r="BO96" s="785"/>
      <c r="BP96" s="785"/>
      <c r="BQ96" s="785"/>
      <c r="BR96" s="785"/>
      <c r="BS96" s="785"/>
      <c r="BT96" s="785"/>
      <c r="BU96" s="785"/>
    </row>
    <row r="97" spans="1:73" s="785" customFormat="1" ht="14.25" customHeight="1">
      <c r="A97" s="687" t="s">
        <v>1119</v>
      </c>
      <c r="B97" s="973" t="s">
        <v>1679</v>
      </c>
      <c r="C97" s="913">
        <v>26343131</v>
      </c>
      <c r="D97" s="986" t="s">
        <v>1843</v>
      </c>
      <c r="E97" s="987" t="s">
        <v>34</v>
      </c>
      <c r="F97" s="973" t="s">
        <v>289</v>
      </c>
      <c r="G97" s="988" t="s">
        <v>596</v>
      </c>
      <c r="H97" s="988" t="s">
        <v>596</v>
      </c>
      <c r="I97" s="687" t="s">
        <v>2292</v>
      </c>
      <c r="J97" s="687" t="s">
        <v>991</v>
      </c>
      <c r="K97" s="989">
        <v>44410</v>
      </c>
      <c r="L97" s="990"/>
      <c r="M97" s="990" t="s">
        <v>1908</v>
      </c>
      <c r="N97" s="991" t="s">
        <v>1909</v>
      </c>
      <c r="O97" s="976" t="s">
        <v>1714</v>
      </c>
      <c r="P97" s="810" t="s">
        <v>63</v>
      </c>
      <c r="Q97" s="976" t="s">
        <v>25</v>
      </c>
      <c r="R97" s="983">
        <v>8.484</v>
      </c>
      <c r="S97" s="978">
        <v>0</v>
      </c>
      <c r="T97" s="973">
        <v>0</v>
      </c>
      <c r="U97" s="978">
        <v>0</v>
      </c>
      <c r="V97" s="992">
        <v>0</v>
      </c>
      <c r="W97" s="992">
        <v>0</v>
      </c>
      <c r="X97" s="980">
        <v>2</v>
      </c>
      <c r="Y97" s="993">
        <v>2</v>
      </c>
      <c r="Z97" s="982">
        <v>15</v>
      </c>
      <c r="AA97" s="888">
        <v>4.24</v>
      </c>
      <c r="AB97" s="888">
        <v>0</v>
      </c>
      <c r="AC97" s="888">
        <v>0</v>
      </c>
      <c r="AD97" s="888">
        <v>0</v>
      </c>
      <c r="AE97" s="888">
        <v>2</v>
      </c>
      <c r="AF97" s="888">
        <v>3.5</v>
      </c>
      <c r="AG97" s="888"/>
      <c r="AH97" s="983">
        <v>6.24</v>
      </c>
      <c r="AI97" s="994" t="b">
        <v>0</v>
      </c>
      <c r="AJ97" s="994">
        <v>0</v>
      </c>
      <c r="AK97" s="888">
        <v>11.5</v>
      </c>
      <c r="AL97" s="888"/>
      <c r="AM97" s="888"/>
      <c r="AN97" s="888"/>
      <c r="AO97" s="888">
        <v>0.23</v>
      </c>
      <c r="AP97" s="888">
        <v>0.06</v>
      </c>
      <c r="AQ97" s="888">
        <v>0.03</v>
      </c>
      <c r="AR97" s="888">
        <v>0.19</v>
      </c>
      <c r="AS97" s="888">
        <v>0.52</v>
      </c>
      <c r="AT97" s="888">
        <v>0.12</v>
      </c>
      <c r="AU97" s="888">
        <v>0.12</v>
      </c>
      <c r="AV97" s="888">
        <v>0.19</v>
      </c>
      <c r="AW97" s="888">
        <v>21.24</v>
      </c>
      <c r="AX97" s="888">
        <v>0.32</v>
      </c>
      <c r="AY97" s="888"/>
      <c r="AZ97" s="888">
        <v>1.1399999999999999</v>
      </c>
      <c r="BA97" s="984">
        <v>20.92</v>
      </c>
      <c r="BB97" s="1056"/>
      <c r="BC97" s="1056"/>
      <c r="BD97" s="888">
        <v>0</v>
      </c>
      <c r="BE97" s="888">
        <v>0</v>
      </c>
      <c r="BF97" s="888">
        <v>0</v>
      </c>
      <c r="BG97" s="888">
        <v>0</v>
      </c>
      <c r="BH97" s="889">
        <v>0</v>
      </c>
      <c r="BI97" s="888">
        <v>0</v>
      </c>
      <c r="BJ97" s="888">
        <v>0</v>
      </c>
      <c r="BK97" s="888">
        <v>0</v>
      </c>
      <c r="BL97" s="888">
        <v>0</v>
      </c>
      <c r="BM97" s="889">
        <v>0</v>
      </c>
    </row>
    <row r="98" spans="1:73" s="785" customFormat="1" ht="14.25" customHeight="1">
      <c r="A98" s="687" t="s">
        <v>1119</v>
      </c>
      <c r="B98" s="973" t="s">
        <v>1679</v>
      </c>
      <c r="C98" s="913">
        <v>9961617</v>
      </c>
      <c r="D98" s="986" t="s">
        <v>1846</v>
      </c>
      <c r="E98" s="987" t="s">
        <v>34</v>
      </c>
      <c r="F98" s="973" t="s">
        <v>289</v>
      </c>
      <c r="G98" s="988" t="s">
        <v>596</v>
      </c>
      <c r="H98" s="988" t="s">
        <v>596</v>
      </c>
      <c r="I98" s="975" t="s">
        <v>2292</v>
      </c>
      <c r="J98" s="687" t="s">
        <v>991</v>
      </c>
      <c r="K98" s="989">
        <v>44410</v>
      </c>
      <c r="L98" s="990" t="s">
        <v>1867</v>
      </c>
      <c r="M98" s="990"/>
      <c r="N98" s="991" t="s">
        <v>914</v>
      </c>
      <c r="O98" s="976" t="s">
        <v>1714</v>
      </c>
      <c r="P98" s="810" t="s">
        <v>477</v>
      </c>
      <c r="Q98" s="976" t="s">
        <v>25</v>
      </c>
      <c r="R98" s="983">
        <v>8.484</v>
      </c>
      <c r="S98" s="978">
        <v>0</v>
      </c>
      <c r="T98" s="973">
        <v>0</v>
      </c>
      <c r="U98" s="978">
        <v>0</v>
      </c>
      <c r="V98" s="992">
        <v>0</v>
      </c>
      <c r="W98" s="992">
        <v>0.3</v>
      </c>
      <c r="X98" s="980">
        <v>2</v>
      </c>
      <c r="Y98" s="993">
        <v>2</v>
      </c>
      <c r="Z98" s="982">
        <v>15</v>
      </c>
      <c r="AA98" s="888">
        <v>4.24</v>
      </c>
      <c r="AB98" s="888">
        <v>1.27</v>
      </c>
      <c r="AC98" s="888">
        <v>0</v>
      </c>
      <c r="AD98" s="888">
        <v>0</v>
      </c>
      <c r="AE98" s="888">
        <v>2</v>
      </c>
      <c r="AF98" s="888">
        <v>3.5</v>
      </c>
      <c r="AG98" s="888"/>
      <c r="AH98" s="983">
        <v>7.51</v>
      </c>
      <c r="AI98" s="994" t="b">
        <v>0</v>
      </c>
      <c r="AJ98" s="994">
        <v>0</v>
      </c>
      <c r="AK98" s="888">
        <v>11.5</v>
      </c>
      <c r="AL98" s="888"/>
      <c r="AM98" s="888"/>
      <c r="AN98" s="888"/>
      <c r="AO98" s="888">
        <v>0.28000000000000003</v>
      </c>
      <c r="AP98" s="888">
        <v>0.08</v>
      </c>
      <c r="AQ98" s="888">
        <v>0.03</v>
      </c>
      <c r="AR98" s="888">
        <v>0.23</v>
      </c>
      <c r="AS98" s="888">
        <v>0.63</v>
      </c>
      <c r="AT98" s="888">
        <v>0.15</v>
      </c>
      <c r="AU98" s="888">
        <v>0.12</v>
      </c>
      <c r="AV98" s="888">
        <v>0.23</v>
      </c>
      <c r="AW98" s="888">
        <v>22.51</v>
      </c>
      <c r="AX98" s="888">
        <v>0.39</v>
      </c>
      <c r="AY98" s="888"/>
      <c r="AZ98" s="888">
        <v>1.36</v>
      </c>
      <c r="BA98" s="984">
        <v>22.12</v>
      </c>
      <c r="BB98" s="1007"/>
      <c r="BC98" s="1007"/>
      <c r="BD98" s="888">
        <v>0</v>
      </c>
      <c r="BE98" s="888">
        <v>0</v>
      </c>
      <c r="BF98" s="888">
        <v>0</v>
      </c>
      <c r="BG98" s="888">
        <v>0</v>
      </c>
      <c r="BH98" s="889">
        <v>0</v>
      </c>
      <c r="BI98" s="888">
        <v>0</v>
      </c>
      <c r="BJ98" s="888">
        <v>0</v>
      </c>
      <c r="BK98" s="888">
        <v>0</v>
      </c>
      <c r="BL98" s="888">
        <v>0</v>
      </c>
      <c r="BM98" s="889">
        <v>0</v>
      </c>
    </row>
    <row r="99" spans="1:73" s="785" customFormat="1" ht="14.25" customHeight="1">
      <c r="A99" s="687" t="s">
        <v>1119</v>
      </c>
      <c r="B99" s="973" t="s">
        <v>1679</v>
      </c>
      <c r="C99" s="913">
        <v>5566564</v>
      </c>
      <c r="D99" s="986" t="s">
        <v>1847</v>
      </c>
      <c r="E99" s="987" t="s">
        <v>20</v>
      </c>
      <c r="F99" s="973" t="s">
        <v>289</v>
      </c>
      <c r="G99" s="988" t="s">
        <v>596</v>
      </c>
      <c r="H99" s="988" t="s">
        <v>596</v>
      </c>
      <c r="I99" s="687" t="s">
        <v>1814</v>
      </c>
      <c r="J99" s="687" t="s">
        <v>991</v>
      </c>
      <c r="K99" s="989">
        <v>44410</v>
      </c>
      <c r="L99" s="990" t="s">
        <v>1868</v>
      </c>
      <c r="M99" s="990"/>
      <c r="N99" s="991" t="s">
        <v>914</v>
      </c>
      <c r="O99" s="976" t="s">
        <v>25</v>
      </c>
      <c r="P99" s="810" t="s">
        <v>63</v>
      </c>
      <c r="Q99" s="976" t="s">
        <v>25</v>
      </c>
      <c r="R99" s="983">
        <v>8.484</v>
      </c>
      <c r="S99" s="978">
        <v>0</v>
      </c>
      <c r="T99" s="973">
        <v>0</v>
      </c>
      <c r="U99" s="978">
        <v>0</v>
      </c>
      <c r="V99" s="992">
        <v>0</v>
      </c>
      <c r="W99" s="992">
        <v>0</v>
      </c>
      <c r="X99" s="980">
        <v>0</v>
      </c>
      <c r="Y99" s="993">
        <v>0</v>
      </c>
      <c r="Z99" s="982">
        <v>15</v>
      </c>
      <c r="AA99" s="888">
        <v>4.24</v>
      </c>
      <c r="AB99" s="888">
        <v>0</v>
      </c>
      <c r="AC99" s="888">
        <v>0</v>
      </c>
      <c r="AD99" s="888">
        <v>0</v>
      </c>
      <c r="AE99" s="888">
        <v>0</v>
      </c>
      <c r="AF99" s="888">
        <v>0</v>
      </c>
      <c r="AG99" s="888"/>
      <c r="AH99" s="983">
        <v>4.24</v>
      </c>
      <c r="AI99" s="994" t="b">
        <v>0</v>
      </c>
      <c r="AJ99" s="994">
        <v>0</v>
      </c>
      <c r="AK99" s="888">
        <v>11.5</v>
      </c>
      <c r="AL99" s="888"/>
      <c r="AM99" s="888"/>
      <c r="AN99" s="888"/>
      <c r="AO99" s="888">
        <v>0.16</v>
      </c>
      <c r="AP99" s="888">
        <v>0.04</v>
      </c>
      <c r="AQ99" s="888">
        <v>0.02</v>
      </c>
      <c r="AR99" s="888">
        <v>0.13</v>
      </c>
      <c r="AS99" s="888">
        <v>0.36</v>
      </c>
      <c r="AT99" s="888">
        <v>0.08</v>
      </c>
      <c r="AU99" s="888">
        <v>0.08</v>
      </c>
      <c r="AV99" s="888">
        <v>0.13</v>
      </c>
      <c r="AW99" s="888">
        <v>15.74</v>
      </c>
      <c r="AX99" s="888">
        <v>0.22</v>
      </c>
      <c r="AY99" s="888"/>
      <c r="AZ99" s="888">
        <v>0.78</v>
      </c>
      <c r="BA99" s="984">
        <v>15.52</v>
      </c>
      <c r="BB99" s="1007"/>
      <c r="BC99" s="1007"/>
      <c r="BD99" s="888">
        <v>0</v>
      </c>
      <c r="BE99" s="888">
        <v>0</v>
      </c>
      <c r="BF99" s="888">
        <v>0</v>
      </c>
      <c r="BG99" s="888">
        <v>0</v>
      </c>
      <c r="BH99" s="889">
        <v>0</v>
      </c>
      <c r="BI99" s="888">
        <v>0</v>
      </c>
      <c r="BJ99" s="888">
        <v>0</v>
      </c>
      <c r="BK99" s="888">
        <v>0</v>
      </c>
      <c r="BL99" s="888">
        <v>0</v>
      </c>
      <c r="BM99" s="889">
        <v>0</v>
      </c>
    </row>
    <row r="100" spans="1:73" s="785" customFormat="1" ht="14.25" customHeight="1">
      <c r="A100" s="687" t="s">
        <v>1119</v>
      </c>
      <c r="B100" s="973" t="s">
        <v>1679</v>
      </c>
      <c r="C100" s="913">
        <v>26409760</v>
      </c>
      <c r="D100" s="986" t="s">
        <v>1852</v>
      </c>
      <c r="E100" s="987" t="s">
        <v>34</v>
      </c>
      <c r="F100" s="973" t="s">
        <v>289</v>
      </c>
      <c r="G100" s="988" t="s">
        <v>596</v>
      </c>
      <c r="H100" s="988" t="s">
        <v>596</v>
      </c>
      <c r="I100" s="687" t="s">
        <v>1880</v>
      </c>
      <c r="J100" s="687" t="s">
        <v>991</v>
      </c>
      <c r="K100" s="989">
        <v>44409</v>
      </c>
      <c r="L100" s="990" t="s">
        <v>1873</v>
      </c>
      <c r="M100" s="990"/>
      <c r="N100" s="991" t="s">
        <v>914</v>
      </c>
      <c r="O100" s="976" t="s">
        <v>128</v>
      </c>
      <c r="P100" s="810" t="s">
        <v>63</v>
      </c>
      <c r="Q100" s="997" t="s">
        <v>1879</v>
      </c>
      <c r="R100" s="983">
        <v>8.484</v>
      </c>
      <c r="S100" s="978">
        <v>0</v>
      </c>
      <c r="T100" s="973">
        <v>0</v>
      </c>
      <c r="U100" s="978">
        <v>0</v>
      </c>
      <c r="V100" s="992">
        <v>0</v>
      </c>
      <c r="W100" s="992">
        <v>0</v>
      </c>
      <c r="X100" s="980">
        <v>0</v>
      </c>
      <c r="Y100" s="993">
        <v>0</v>
      </c>
      <c r="Z100" s="982">
        <v>15</v>
      </c>
      <c r="AA100" s="888">
        <v>4.24</v>
      </c>
      <c r="AB100" s="888">
        <v>0</v>
      </c>
      <c r="AC100" s="888">
        <v>0</v>
      </c>
      <c r="AD100" s="888">
        <v>0</v>
      </c>
      <c r="AE100" s="888">
        <v>0</v>
      </c>
      <c r="AF100" s="888">
        <v>0</v>
      </c>
      <c r="AG100" s="888"/>
      <c r="AH100" s="983">
        <v>4.24</v>
      </c>
      <c r="AI100" s="994" t="b">
        <v>0</v>
      </c>
      <c r="AJ100" s="994">
        <v>0</v>
      </c>
      <c r="AK100" s="888">
        <v>11.5</v>
      </c>
      <c r="AL100" s="888"/>
      <c r="AM100" s="888"/>
      <c r="AN100" s="888"/>
      <c r="AO100" s="888">
        <v>0.16</v>
      </c>
      <c r="AP100" s="888">
        <v>0.04</v>
      </c>
      <c r="AQ100" s="888">
        <v>0.02</v>
      </c>
      <c r="AR100" s="888">
        <v>0.13</v>
      </c>
      <c r="AS100" s="888">
        <v>0.36</v>
      </c>
      <c r="AT100" s="888">
        <v>0.08</v>
      </c>
      <c r="AU100" s="888">
        <v>0.08</v>
      </c>
      <c r="AV100" s="888">
        <v>0.13</v>
      </c>
      <c r="AW100" s="888">
        <v>15.74</v>
      </c>
      <c r="AX100" s="888">
        <v>0.22</v>
      </c>
      <c r="AY100" s="888"/>
      <c r="AZ100" s="888">
        <v>0.78</v>
      </c>
      <c r="BA100" s="984">
        <v>15.52</v>
      </c>
      <c r="BB100" s="1007"/>
      <c r="BC100" s="1007"/>
      <c r="BD100" s="888">
        <v>0</v>
      </c>
      <c r="BE100" s="888">
        <v>0</v>
      </c>
      <c r="BF100" s="888">
        <v>0</v>
      </c>
      <c r="BG100" s="888">
        <v>0</v>
      </c>
      <c r="BH100" s="889">
        <v>0</v>
      </c>
      <c r="BI100" s="888">
        <v>0</v>
      </c>
      <c r="BJ100" s="888">
        <v>0</v>
      </c>
      <c r="BK100" s="888">
        <v>0</v>
      </c>
      <c r="BL100" s="888">
        <v>0</v>
      </c>
      <c r="BM100" s="889">
        <v>0</v>
      </c>
      <c r="BN100" s="687"/>
      <c r="BO100" s="687"/>
      <c r="BP100" s="687"/>
      <c r="BQ100" s="687"/>
      <c r="BR100" s="687"/>
      <c r="BS100" s="687"/>
      <c r="BT100" s="687"/>
      <c r="BU100" s="687"/>
    </row>
    <row r="101" spans="1:73" s="785" customFormat="1" ht="14.25" customHeight="1">
      <c r="A101" s="687" t="s">
        <v>1119</v>
      </c>
      <c r="B101" s="973" t="s">
        <v>1679</v>
      </c>
      <c r="C101" s="913">
        <v>30873942</v>
      </c>
      <c r="D101" s="986" t="s">
        <v>1855</v>
      </c>
      <c r="E101" s="987" t="s">
        <v>20</v>
      </c>
      <c r="F101" s="973" t="s">
        <v>289</v>
      </c>
      <c r="G101" s="988" t="s">
        <v>596</v>
      </c>
      <c r="H101" s="988" t="s">
        <v>596</v>
      </c>
      <c r="I101" s="975" t="s">
        <v>1706</v>
      </c>
      <c r="J101" s="687" t="s">
        <v>991</v>
      </c>
      <c r="K101" s="939">
        <v>44383</v>
      </c>
      <c r="L101" s="990"/>
      <c r="M101" s="990" t="s">
        <v>1875</v>
      </c>
      <c r="N101" s="920" t="s">
        <v>974</v>
      </c>
      <c r="O101" s="941" t="s">
        <v>70</v>
      </c>
      <c r="P101" s="687" t="s">
        <v>63</v>
      </c>
      <c r="Q101" s="941" t="s">
        <v>1878</v>
      </c>
      <c r="R101" s="983">
        <v>8.484</v>
      </c>
      <c r="S101" s="978">
        <v>0</v>
      </c>
      <c r="T101" s="973">
        <v>0</v>
      </c>
      <c r="U101" s="978">
        <v>0</v>
      </c>
      <c r="V101" s="992">
        <v>0</v>
      </c>
      <c r="W101" s="992">
        <v>0</v>
      </c>
      <c r="X101" s="980">
        <v>0</v>
      </c>
      <c r="Y101" s="993">
        <v>0</v>
      </c>
      <c r="Z101" s="982">
        <v>15</v>
      </c>
      <c r="AA101" s="888">
        <v>4.24</v>
      </c>
      <c r="AB101" s="888">
        <v>0</v>
      </c>
      <c r="AC101" s="888">
        <v>0</v>
      </c>
      <c r="AD101" s="888">
        <v>0</v>
      </c>
      <c r="AE101" s="888">
        <v>0</v>
      </c>
      <c r="AF101" s="888">
        <v>0</v>
      </c>
      <c r="AG101" s="888"/>
      <c r="AH101" s="983">
        <v>4.24</v>
      </c>
      <c r="AI101" s="994" t="b">
        <v>0</v>
      </c>
      <c r="AJ101" s="994">
        <v>0</v>
      </c>
      <c r="AK101" s="888">
        <v>11.5</v>
      </c>
      <c r="AL101" s="888"/>
      <c r="AM101" s="888"/>
      <c r="AN101" s="888"/>
      <c r="AO101" s="888">
        <v>0.16</v>
      </c>
      <c r="AP101" s="888">
        <v>0.04</v>
      </c>
      <c r="AQ101" s="888">
        <v>0.02</v>
      </c>
      <c r="AR101" s="888">
        <v>0.13</v>
      </c>
      <c r="AS101" s="888">
        <v>0.36</v>
      </c>
      <c r="AT101" s="888">
        <v>0.08</v>
      </c>
      <c r="AU101" s="888">
        <v>0.08</v>
      </c>
      <c r="AV101" s="888">
        <v>0.13</v>
      </c>
      <c r="AW101" s="888">
        <v>15.74</v>
      </c>
      <c r="AX101" s="888">
        <v>0.22</v>
      </c>
      <c r="AY101" s="888"/>
      <c r="AZ101" s="888">
        <v>0.78</v>
      </c>
      <c r="BA101" s="984">
        <v>15.52</v>
      </c>
      <c r="BB101" s="985"/>
      <c r="BD101" s="888">
        <v>0</v>
      </c>
      <c r="BE101" s="888">
        <v>0</v>
      </c>
      <c r="BF101" s="888">
        <v>0</v>
      </c>
      <c r="BG101" s="888">
        <v>0</v>
      </c>
      <c r="BH101" s="889">
        <v>0</v>
      </c>
      <c r="BI101" s="888">
        <v>0</v>
      </c>
      <c r="BJ101" s="888">
        <v>0</v>
      </c>
      <c r="BK101" s="888">
        <v>0</v>
      </c>
      <c r="BL101" s="888">
        <v>0</v>
      </c>
      <c r="BM101" s="889">
        <v>0</v>
      </c>
    </row>
    <row r="102" spans="1:73" s="785" customFormat="1" ht="14.25" customHeight="1">
      <c r="A102" s="810" t="s">
        <v>1119</v>
      </c>
      <c r="B102" s="973" t="s">
        <v>1679</v>
      </c>
      <c r="C102" s="916">
        <v>16074599</v>
      </c>
      <c r="D102" s="974" t="s">
        <v>1856</v>
      </c>
      <c r="E102" s="941" t="s">
        <v>34</v>
      </c>
      <c r="F102" s="996" t="s">
        <v>289</v>
      </c>
      <c r="G102" s="988" t="s">
        <v>596</v>
      </c>
      <c r="H102" s="988" t="s">
        <v>596</v>
      </c>
      <c r="I102" s="975" t="s">
        <v>1706</v>
      </c>
      <c r="J102" s="687" t="s">
        <v>991</v>
      </c>
      <c r="K102" s="1006">
        <v>44383</v>
      </c>
      <c r="L102" s="1014" t="s">
        <v>1876</v>
      </c>
      <c r="M102" s="942"/>
      <c r="N102" s="991" t="s">
        <v>914</v>
      </c>
      <c r="O102" s="976" t="s">
        <v>70</v>
      </c>
      <c r="P102" s="1005" t="s">
        <v>63</v>
      </c>
      <c r="Q102" s="941" t="s">
        <v>1878</v>
      </c>
      <c r="R102" s="977">
        <v>8.484</v>
      </c>
      <c r="S102" s="810">
        <v>0</v>
      </c>
      <c r="T102" s="810">
        <v>0</v>
      </c>
      <c r="U102" s="810">
        <v>0</v>
      </c>
      <c r="V102" s="979">
        <v>0</v>
      </c>
      <c r="W102" s="979">
        <v>0</v>
      </c>
      <c r="X102" s="980">
        <v>0</v>
      </c>
      <c r="Y102" s="981">
        <v>0</v>
      </c>
      <c r="Z102" s="982">
        <v>15</v>
      </c>
      <c r="AA102" s="977">
        <v>4.24</v>
      </c>
      <c r="AB102" s="888">
        <v>0</v>
      </c>
      <c r="AC102" s="888">
        <v>0</v>
      </c>
      <c r="AD102" s="888">
        <v>0</v>
      </c>
      <c r="AE102" s="888">
        <v>0</v>
      </c>
      <c r="AF102" s="888">
        <v>0</v>
      </c>
      <c r="AG102" s="977"/>
      <c r="AH102" s="983">
        <v>4.24</v>
      </c>
      <c r="AI102" s="977" t="b">
        <v>0</v>
      </c>
      <c r="AJ102" s="994">
        <v>0</v>
      </c>
      <c r="AK102" s="888">
        <v>11.5</v>
      </c>
      <c r="AL102" s="888"/>
      <c r="AM102" s="888"/>
      <c r="AN102" s="983"/>
      <c r="AO102" s="983">
        <v>0.16</v>
      </c>
      <c r="AP102" s="983">
        <v>0.04</v>
      </c>
      <c r="AQ102" s="983">
        <v>0.02</v>
      </c>
      <c r="AR102" s="888">
        <v>0.13</v>
      </c>
      <c r="AS102" s="983">
        <v>0.36</v>
      </c>
      <c r="AT102" s="983">
        <v>0.08</v>
      </c>
      <c r="AU102" s="983">
        <v>0.08</v>
      </c>
      <c r="AV102" s="888">
        <v>0.13</v>
      </c>
      <c r="AW102" s="888">
        <v>15.74</v>
      </c>
      <c r="AX102" s="888">
        <v>0.22</v>
      </c>
      <c r="AY102" s="983"/>
      <c r="AZ102" s="888">
        <v>0.78</v>
      </c>
      <c r="BA102" s="984">
        <v>15.52</v>
      </c>
      <c r="BD102" s="888">
        <v>0</v>
      </c>
      <c r="BE102" s="888">
        <v>0</v>
      </c>
      <c r="BF102" s="888">
        <v>0</v>
      </c>
      <c r="BG102" s="888">
        <v>0</v>
      </c>
      <c r="BH102" s="889">
        <v>0</v>
      </c>
      <c r="BI102" s="888">
        <v>0</v>
      </c>
      <c r="BJ102" s="888">
        <v>0</v>
      </c>
      <c r="BK102" s="888">
        <v>0</v>
      </c>
      <c r="BL102" s="888">
        <v>0</v>
      </c>
      <c r="BM102" s="889">
        <v>0</v>
      </c>
    </row>
    <row r="103" spans="1:73" s="785" customFormat="1" ht="14.25" customHeight="1">
      <c r="A103" s="810" t="s">
        <v>1119</v>
      </c>
      <c r="B103" s="973" t="s">
        <v>1679</v>
      </c>
      <c r="C103" s="1060">
        <v>13943737</v>
      </c>
      <c r="D103" s="991" t="s">
        <v>1904</v>
      </c>
      <c r="E103" s="941" t="s">
        <v>34</v>
      </c>
      <c r="F103" s="996" t="s">
        <v>1906</v>
      </c>
      <c r="G103" s="988" t="s">
        <v>596</v>
      </c>
      <c r="H103" s="988" t="s">
        <v>596</v>
      </c>
      <c r="I103" s="687" t="s">
        <v>1808</v>
      </c>
      <c r="J103" s="687" t="s">
        <v>991</v>
      </c>
      <c r="K103" s="1003">
        <v>44424</v>
      </c>
      <c r="L103" s="1005" t="s">
        <v>1907</v>
      </c>
      <c r="M103" s="942"/>
      <c r="N103" s="991" t="s">
        <v>914</v>
      </c>
      <c r="O103" s="976" t="s">
        <v>1714</v>
      </c>
      <c r="P103" s="1005" t="s">
        <v>63</v>
      </c>
      <c r="Q103" s="941" t="s">
        <v>25</v>
      </c>
      <c r="R103" s="977">
        <v>8.484</v>
      </c>
      <c r="S103" s="810">
        <v>0</v>
      </c>
      <c r="T103" s="810">
        <v>5</v>
      </c>
      <c r="U103" s="810">
        <v>5</v>
      </c>
      <c r="V103" s="979">
        <v>0.1</v>
      </c>
      <c r="W103" s="979">
        <v>0</v>
      </c>
      <c r="X103" s="980">
        <v>0</v>
      </c>
      <c r="Y103" s="981">
        <v>0</v>
      </c>
      <c r="Z103" s="982">
        <v>15</v>
      </c>
      <c r="AA103" s="977">
        <v>4.24</v>
      </c>
      <c r="AB103" s="888">
        <v>0</v>
      </c>
      <c r="AC103" s="888">
        <v>0.42</v>
      </c>
      <c r="AD103" s="888">
        <v>0</v>
      </c>
      <c r="AE103" s="888">
        <v>0</v>
      </c>
      <c r="AF103" s="888">
        <v>0</v>
      </c>
      <c r="AG103" s="977"/>
      <c r="AH103" s="983">
        <v>4.66</v>
      </c>
      <c r="AI103" s="977" t="b">
        <v>0</v>
      </c>
      <c r="AJ103" s="994">
        <v>0</v>
      </c>
      <c r="AK103" s="888">
        <v>11.5</v>
      </c>
      <c r="AL103" s="888">
        <v>40</v>
      </c>
      <c r="AM103" s="888"/>
      <c r="AN103" s="983"/>
      <c r="AO103" s="983">
        <v>0.17</v>
      </c>
      <c r="AP103" s="983">
        <v>0.05</v>
      </c>
      <c r="AQ103" s="983">
        <v>0.02</v>
      </c>
      <c r="AR103" s="888">
        <v>0.14000000000000001</v>
      </c>
      <c r="AS103" s="983">
        <v>0.38</v>
      </c>
      <c r="AT103" s="983">
        <v>0.09</v>
      </c>
      <c r="AU103" s="983">
        <v>0.08</v>
      </c>
      <c r="AV103" s="888">
        <v>0.14000000000000001</v>
      </c>
      <c r="AW103" s="888">
        <v>56.16</v>
      </c>
      <c r="AX103" s="888">
        <v>0.24</v>
      </c>
      <c r="AY103" s="983"/>
      <c r="AZ103" s="888">
        <v>0.83</v>
      </c>
      <c r="BA103" s="984">
        <v>55.92</v>
      </c>
      <c r="BD103" s="888">
        <v>0</v>
      </c>
      <c r="BE103" s="888">
        <v>0</v>
      </c>
      <c r="BF103" s="888">
        <v>0</v>
      </c>
      <c r="BG103" s="888">
        <v>0</v>
      </c>
      <c r="BH103" s="889">
        <v>0</v>
      </c>
      <c r="BI103" s="888">
        <v>0</v>
      </c>
      <c r="BJ103" s="888">
        <v>0</v>
      </c>
      <c r="BK103" s="888">
        <v>0</v>
      </c>
      <c r="BL103" s="888">
        <v>0</v>
      </c>
      <c r="BM103" s="889">
        <v>0</v>
      </c>
    </row>
    <row r="104" spans="1:73" s="785" customFormat="1" ht="14.25" customHeight="1">
      <c r="A104" s="687" t="s">
        <v>1119</v>
      </c>
      <c r="B104" s="973" t="s">
        <v>1679</v>
      </c>
      <c r="C104" s="916">
        <v>23637408</v>
      </c>
      <c r="D104" s="974" t="s">
        <v>1995</v>
      </c>
      <c r="E104" s="941" t="s">
        <v>20</v>
      </c>
      <c r="F104" s="996" t="s">
        <v>289</v>
      </c>
      <c r="G104" s="988" t="s">
        <v>596</v>
      </c>
      <c r="H104" s="988" t="s">
        <v>596</v>
      </c>
      <c r="I104" s="687" t="s">
        <v>1999</v>
      </c>
      <c r="J104" s="687" t="s">
        <v>991</v>
      </c>
      <c r="K104" s="1006">
        <v>44423</v>
      </c>
      <c r="L104" s="1005" t="s">
        <v>1955</v>
      </c>
      <c r="M104" s="942"/>
      <c r="N104" s="920" t="s">
        <v>914</v>
      </c>
      <c r="O104" s="1025" t="s">
        <v>128</v>
      </c>
      <c r="P104" s="1005" t="s">
        <v>63</v>
      </c>
      <c r="Q104" s="941" t="s">
        <v>128</v>
      </c>
      <c r="R104" s="977">
        <v>8.484</v>
      </c>
      <c r="S104" s="978">
        <v>0</v>
      </c>
      <c r="T104" s="973">
        <v>0</v>
      </c>
      <c r="U104" s="978">
        <v>0</v>
      </c>
      <c r="V104" s="979">
        <v>0</v>
      </c>
      <c r="W104" s="992">
        <v>0</v>
      </c>
      <c r="X104" s="980">
        <v>0</v>
      </c>
      <c r="Y104" s="981">
        <v>0</v>
      </c>
      <c r="Z104" s="982">
        <v>15</v>
      </c>
      <c r="AA104" s="977">
        <v>4.24</v>
      </c>
      <c r="AB104" s="888">
        <v>0</v>
      </c>
      <c r="AC104" s="888">
        <v>0</v>
      </c>
      <c r="AD104" s="888">
        <v>0</v>
      </c>
      <c r="AE104" s="888">
        <v>0</v>
      </c>
      <c r="AF104" s="888">
        <v>0</v>
      </c>
      <c r="AG104" s="977"/>
      <c r="AH104" s="983">
        <v>4.24</v>
      </c>
      <c r="AI104" s="977" t="b">
        <v>0</v>
      </c>
      <c r="AJ104" s="994">
        <v>0</v>
      </c>
      <c r="AK104" s="888">
        <v>11.5</v>
      </c>
      <c r="AL104" s="888"/>
      <c r="AM104" s="888"/>
      <c r="AN104" s="983"/>
      <c r="AO104" s="983">
        <v>0.16</v>
      </c>
      <c r="AP104" s="983">
        <v>0.04</v>
      </c>
      <c r="AQ104" s="983">
        <v>0.02</v>
      </c>
      <c r="AR104" s="888">
        <v>0.13</v>
      </c>
      <c r="AS104" s="983">
        <v>0.36</v>
      </c>
      <c r="AT104" s="983">
        <v>0.08</v>
      </c>
      <c r="AU104" s="983">
        <v>0.08</v>
      </c>
      <c r="AV104" s="888">
        <v>0.13</v>
      </c>
      <c r="AW104" s="888">
        <v>15.74</v>
      </c>
      <c r="AX104" s="888">
        <v>0.22</v>
      </c>
      <c r="AY104" s="983"/>
      <c r="AZ104" s="888">
        <v>0.78</v>
      </c>
      <c r="BA104" s="984">
        <v>15.52</v>
      </c>
      <c r="BD104" s="888">
        <v>0</v>
      </c>
      <c r="BE104" s="888">
        <v>0</v>
      </c>
      <c r="BF104" s="888">
        <v>0</v>
      </c>
      <c r="BG104" s="888">
        <v>0</v>
      </c>
      <c r="BH104" s="889">
        <v>0</v>
      </c>
      <c r="BI104" s="888">
        <v>0</v>
      </c>
      <c r="BJ104" s="888">
        <v>0</v>
      </c>
      <c r="BK104" s="888">
        <v>0</v>
      </c>
      <c r="BL104" s="888">
        <v>0</v>
      </c>
      <c r="BM104" s="889">
        <v>0</v>
      </c>
    </row>
    <row r="105" spans="1:73" s="785" customFormat="1" ht="14.25" customHeight="1">
      <c r="A105" s="687" t="s">
        <v>1119</v>
      </c>
      <c r="B105" s="973" t="s">
        <v>1679</v>
      </c>
      <c r="C105" s="914">
        <v>6327487</v>
      </c>
      <c r="D105" s="920" t="s">
        <v>943</v>
      </c>
      <c r="E105" s="941" t="s">
        <v>34</v>
      </c>
      <c r="F105" s="996" t="s">
        <v>950</v>
      </c>
      <c r="G105" s="988" t="s">
        <v>596</v>
      </c>
      <c r="H105" s="988" t="s">
        <v>596</v>
      </c>
      <c r="I105" s="817" t="s">
        <v>1702</v>
      </c>
      <c r="J105" s="687" t="s">
        <v>991</v>
      </c>
      <c r="K105" s="939">
        <v>44317</v>
      </c>
      <c r="L105" s="942" t="s">
        <v>1525</v>
      </c>
      <c r="M105" s="942"/>
      <c r="N105" s="920" t="s">
        <v>914</v>
      </c>
      <c r="O105" s="1025" t="s">
        <v>1714</v>
      </c>
      <c r="P105" s="1005" t="s">
        <v>63</v>
      </c>
      <c r="Q105" s="941" t="s">
        <v>25</v>
      </c>
      <c r="R105" s="977">
        <v>8.484</v>
      </c>
      <c r="S105" s="978">
        <v>0</v>
      </c>
      <c r="T105" s="973">
        <v>0</v>
      </c>
      <c r="U105" s="978">
        <v>0</v>
      </c>
      <c r="V105" s="979">
        <v>0</v>
      </c>
      <c r="W105" s="992">
        <v>0</v>
      </c>
      <c r="X105" s="980">
        <v>0</v>
      </c>
      <c r="Y105" s="981">
        <v>0</v>
      </c>
      <c r="Z105" s="982">
        <v>15</v>
      </c>
      <c r="AA105" s="977">
        <v>4.24</v>
      </c>
      <c r="AB105" s="888">
        <v>0</v>
      </c>
      <c r="AC105" s="888">
        <v>0</v>
      </c>
      <c r="AD105" s="888">
        <v>0</v>
      </c>
      <c r="AE105" s="888">
        <v>0</v>
      </c>
      <c r="AF105" s="888">
        <v>0</v>
      </c>
      <c r="AG105" s="977"/>
      <c r="AH105" s="983">
        <v>4.24</v>
      </c>
      <c r="AI105" s="977" t="b">
        <v>0</v>
      </c>
      <c r="AJ105" s="994">
        <v>0</v>
      </c>
      <c r="AK105" s="888">
        <v>11.5</v>
      </c>
      <c r="AL105" s="888"/>
      <c r="AM105" s="888"/>
      <c r="AN105" s="983"/>
      <c r="AO105" s="983">
        <v>0.16</v>
      </c>
      <c r="AP105" s="983">
        <v>0.04</v>
      </c>
      <c r="AQ105" s="983">
        <v>0.02</v>
      </c>
      <c r="AR105" s="888">
        <v>0.13</v>
      </c>
      <c r="AS105" s="983">
        <v>0.36</v>
      </c>
      <c r="AT105" s="983">
        <v>0.08</v>
      </c>
      <c r="AU105" s="983">
        <v>0.08</v>
      </c>
      <c r="AV105" s="888">
        <v>0.13</v>
      </c>
      <c r="AW105" s="888">
        <v>15.74</v>
      </c>
      <c r="AX105" s="888">
        <v>0.22</v>
      </c>
      <c r="AY105" s="983"/>
      <c r="AZ105" s="888">
        <v>0.78</v>
      </c>
      <c r="BA105" s="984">
        <v>15.52</v>
      </c>
      <c r="BD105" s="888">
        <v>0</v>
      </c>
      <c r="BE105" s="888">
        <v>0</v>
      </c>
      <c r="BF105" s="888">
        <v>0</v>
      </c>
      <c r="BG105" s="888">
        <v>0</v>
      </c>
      <c r="BH105" s="889">
        <v>0</v>
      </c>
      <c r="BI105" s="888">
        <v>0</v>
      </c>
      <c r="BJ105" s="888">
        <v>0</v>
      </c>
      <c r="BK105" s="888">
        <v>0</v>
      </c>
      <c r="BL105" s="888">
        <v>0</v>
      </c>
      <c r="BM105" s="889">
        <v>0</v>
      </c>
    </row>
    <row r="106" spans="1:73" s="785" customFormat="1" ht="14.25" customHeight="1">
      <c r="A106" s="687" t="s">
        <v>1119</v>
      </c>
      <c r="B106" s="973" t="s">
        <v>1679</v>
      </c>
      <c r="C106" s="914">
        <v>12469010</v>
      </c>
      <c r="D106" s="920" t="s">
        <v>1586</v>
      </c>
      <c r="E106" s="941" t="s">
        <v>34</v>
      </c>
      <c r="F106" s="687" t="s">
        <v>289</v>
      </c>
      <c r="G106" s="920" t="s">
        <v>596</v>
      </c>
      <c r="H106" s="920" t="s">
        <v>596</v>
      </c>
      <c r="I106" s="687" t="s">
        <v>2292</v>
      </c>
      <c r="J106" s="687" t="s">
        <v>991</v>
      </c>
      <c r="K106" s="939">
        <v>44317</v>
      </c>
      <c r="L106" s="942" t="s">
        <v>1656</v>
      </c>
      <c r="M106" s="942"/>
      <c r="N106" s="920" t="s">
        <v>914</v>
      </c>
      <c r="O106" s="941" t="s">
        <v>1714</v>
      </c>
      <c r="P106" s="687" t="s">
        <v>63</v>
      </c>
      <c r="Q106" s="941" t="s">
        <v>25</v>
      </c>
      <c r="R106" s="977">
        <v>8.484</v>
      </c>
      <c r="S106" s="978">
        <v>0</v>
      </c>
      <c r="T106" s="973">
        <v>0</v>
      </c>
      <c r="U106" s="978">
        <v>0</v>
      </c>
      <c r="V106" s="979">
        <v>0</v>
      </c>
      <c r="W106" s="992">
        <v>0</v>
      </c>
      <c r="X106" s="980">
        <v>0</v>
      </c>
      <c r="Y106" s="981">
        <v>0</v>
      </c>
      <c r="Z106" s="982">
        <v>15</v>
      </c>
      <c r="AA106" s="977">
        <v>4.24</v>
      </c>
      <c r="AB106" s="888">
        <v>0</v>
      </c>
      <c r="AC106" s="888">
        <v>0</v>
      </c>
      <c r="AD106" s="888">
        <v>0</v>
      </c>
      <c r="AE106" s="888">
        <v>0</v>
      </c>
      <c r="AF106" s="888">
        <v>0</v>
      </c>
      <c r="AG106" s="977"/>
      <c r="AH106" s="983">
        <v>4.24</v>
      </c>
      <c r="AI106" s="977" t="b">
        <v>0</v>
      </c>
      <c r="AJ106" s="994">
        <v>0</v>
      </c>
      <c r="AK106" s="888">
        <v>11.5</v>
      </c>
      <c r="AL106" s="888"/>
      <c r="AM106" s="888"/>
      <c r="AN106" s="983"/>
      <c r="AO106" s="983">
        <v>0.16</v>
      </c>
      <c r="AP106" s="983">
        <v>0.04</v>
      </c>
      <c r="AQ106" s="983">
        <v>0.02</v>
      </c>
      <c r="AR106" s="888">
        <v>0.13</v>
      </c>
      <c r="AS106" s="983">
        <v>0.36</v>
      </c>
      <c r="AT106" s="983">
        <v>0.08</v>
      </c>
      <c r="AU106" s="983">
        <v>0.08</v>
      </c>
      <c r="AV106" s="888">
        <v>0.13</v>
      </c>
      <c r="AW106" s="888">
        <v>15.74</v>
      </c>
      <c r="AX106" s="888">
        <v>0.22</v>
      </c>
      <c r="AY106" s="983"/>
      <c r="AZ106" s="888">
        <v>0.78</v>
      </c>
      <c r="BA106" s="984">
        <v>15.52</v>
      </c>
      <c r="BD106" s="888">
        <v>0</v>
      </c>
      <c r="BE106" s="888">
        <v>0</v>
      </c>
      <c r="BF106" s="888">
        <v>0</v>
      </c>
      <c r="BG106" s="888">
        <v>0</v>
      </c>
      <c r="BH106" s="889">
        <v>0</v>
      </c>
      <c r="BI106" s="888">
        <v>0</v>
      </c>
      <c r="BJ106" s="888">
        <v>0</v>
      </c>
      <c r="BK106" s="888">
        <v>0</v>
      </c>
      <c r="BL106" s="888">
        <v>0</v>
      </c>
      <c r="BM106" s="889">
        <v>0</v>
      </c>
    </row>
    <row r="107" spans="1:73" s="785" customFormat="1" ht="14.25" customHeight="1">
      <c r="A107" s="687" t="s">
        <v>1119</v>
      </c>
      <c r="B107" s="973" t="s">
        <v>1679</v>
      </c>
      <c r="C107" s="914">
        <v>21148466</v>
      </c>
      <c r="D107" s="920" t="s">
        <v>2079</v>
      </c>
      <c r="E107" s="941" t="s">
        <v>34</v>
      </c>
      <c r="F107" s="687" t="s">
        <v>289</v>
      </c>
      <c r="G107" s="920" t="s">
        <v>596</v>
      </c>
      <c r="H107" s="920" t="s">
        <v>596</v>
      </c>
      <c r="I107" s="687" t="s">
        <v>22</v>
      </c>
      <c r="J107" s="687" t="s">
        <v>991</v>
      </c>
      <c r="K107" s="939">
        <v>44443</v>
      </c>
      <c r="L107" s="942" t="s">
        <v>2110</v>
      </c>
      <c r="M107" s="942"/>
      <c r="N107" s="920" t="s">
        <v>914</v>
      </c>
      <c r="O107" s="976" t="s">
        <v>1714</v>
      </c>
      <c r="P107" s="687" t="s">
        <v>63</v>
      </c>
      <c r="Q107" s="941" t="s">
        <v>25</v>
      </c>
      <c r="R107" s="977">
        <v>8.484</v>
      </c>
      <c r="S107" s="978">
        <v>0</v>
      </c>
      <c r="T107" s="973">
        <v>0</v>
      </c>
      <c r="U107" s="978">
        <v>0</v>
      </c>
      <c r="V107" s="979">
        <v>0</v>
      </c>
      <c r="W107" s="992">
        <v>0</v>
      </c>
      <c r="X107" s="980">
        <v>4</v>
      </c>
      <c r="Y107" s="981">
        <v>4</v>
      </c>
      <c r="Z107" s="982">
        <v>15</v>
      </c>
      <c r="AA107" s="977">
        <v>4.24</v>
      </c>
      <c r="AB107" s="888">
        <v>0</v>
      </c>
      <c r="AC107" s="888">
        <v>0</v>
      </c>
      <c r="AD107" s="888">
        <v>0</v>
      </c>
      <c r="AE107" s="888">
        <v>4</v>
      </c>
      <c r="AF107" s="888">
        <v>7</v>
      </c>
      <c r="AG107" s="977"/>
      <c r="AH107" s="983">
        <v>8.24</v>
      </c>
      <c r="AI107" s="977" t="b">
        <v>0</v>
      </c>
      <c r="AJ107" s="994">
        <v>0</v>
      </c>
      <c r="AK107" s="888">
        <v>11.5</v>
      </c>
      <c r="AL107" s="888"/>
      <c r="AM107" s="888"/>
      <c r="AN107" s="983"/>
      <c r="AO107" s="983">
        <v>0.3</v>
      </c>
      <c r="AP107" s="983">
        <v>0.08</v>
      </c>
      <c r="AQ107" s="983">
        <v>0.04</v>
      </c>
      <c r="AR107" s="888">
        <v>0.25</v>
      </c>
      <c r="AS107" s="983">
        <v>0.68</v>
      </c>
      <c r="AT107" s="983">
        <v>0.16</v>
      </c>
      <c r="AU107" s="983">
        <v>0.16</v>
      </c>
      <c r="AV107" s="888">
        <v>0.25</v>
      </c>
      <c r="AW107" s="888">
        <v>26.74</v>
      </c>
      <c r="AX107" s="888">
        <v>0.42</v>
      </c>
      <c r="AY107" s="983"/>
      <c r="AZ107" s="888">
        <v>1.5</v>
      </c>
      <c r="BA107" s="984">
        <v>26.32</v>
      </c>
      <c r="BD107" s="888">
        <v>0</v>
      </c>
      <c r="BE107" s="888">
        <v>0</v>
      </c>
      <c r="BF107" s="888">
        <v>0</v>
      </c>
      <c r="BG107" s="888">
        <v>0</v>
      </c>
      <c r="BH107" s="889">
        <v>0</v>
      </c>
      <c r="BI107" s="888">
        <v>0</v>
      </c>
      <c r="BJ107" s="888">
        <v>0</v>
      </c>
      <c r="BK107" s="888">
        <v>0</v>
      </c>
      <c r="BL107" s="888">
        <v>0</v>
      </c>
      <c r="BM107" s="889">
        <v>0</v>
      </c>
    </row>
    <row r="108" spans="1:73" s="785" customFormat="1" ht="14.25" customHeight="1">
      <c r="A108" s="687" t="s">
        <v>1119</v>
      </c>
      <c r="B108" s="973" t="s">
        <v>1679</v>
      </c>
      <c r="C108" s="914">
        <v>13760880</v>
      </c>
      <c r="D108" s="920" t="s">
        <v>2097</v>
      </c>
      <c r="E108" s="941" t="s">
        <v>20</v>
      </c>
      <c r="F108" s="687" t="s">
        <v>289</v>
      </c>
      <c r="G108" s="920" t="s">
        <v>596</v>
      </c>
      <c r="H108" s="920" t="s">
        <v>596</v>
      </c>
      <c r="I108" s="973" t="s">
        <v>1772</v>
      </c>
      <c r="J108" s="687" t="s">
        <v>991</v>
      </c>
      <c r="K108" s="939">
        <v>44470</v>
      </c>
      <c r="L108" s="990" t="s">
        <v>2126</v>
      </c>
      <c r="M108" s="942"/>
      <c r="N108" s="920" t="s">
        <v>914</v>
      </c>
      <c r="O108" s="976" t="s">
        <v>2129</v>
      </c>
      <c r="P108" s="687" t="s">
        <v>63</v>
      </c>
      <c r="Q108" s="941" t="s">
        <v>2129</v>
      </c>
      <c r="R108" s="977">
        <v>8.484</v>
      </c>
      <c r="S108" s="978">
        <v>0</v>
      </c>
      <c r="T108" s="810">
        <v>0</v>
      </c>
      <c r="U108" s="810">
        <v>0</v>
      </c>
      <c r="V108" s="979">
        <v>0</v>
      </c>
      <c r="W108" s="979">
        <v>0</v>
      </c>
      <c r="X108" s="980">
        <v>0</v>
      </c>
      <c r="Y108" s="981">
        <v>0</v>
      </c>
      <c r="Z108" s="982">
        <v>15</v>
      </c>
      <c r="AA108" s="888">
        <v>4.24</v>
      </c>
      <c r="AB108" s="888">
        <v>0</v>
      </c>
      <c r="AC108" s="888">
        <v>0</v>
      </c>
      <c r="AD108" s="888">
        <v>0</v>
      </c>
      <c r="AE108" s="888">
        <v>0</v>
      </c>
      <c r="AF108" s="888">
        <v>0</v>
      </c>
      <c r="AG108" s="977"/>
      <c r="AH108" s="983">
        <v>4.24</v>
      </c>
      <c r="AI108" s="977" t="b">
        <v>0</v>
      </c>
      <c r="AJ108" s="994">
        <v>0</v>
      </c>
      <c r="AK108" s="888">
        <v>11.5</v>
      </c>
      <c r="AL108" s="888"/>
      <c r="AM108" s="888"/>
      <c r="AN108" s="983"/>
      <c r="AO108" s="983">
        <v>0.16</v>
      </c>
      <c r="AP108" s="983">
        <v>0.04</v>
      </c>
      <c r="AQ108" s="983">
        <v>0.02</v>
      </c>
      <c r="AR108" s="888">
        <v>0.13</v>
      </c>
      <c r="AS108" s="983">
        <v>0.36</v>
      </c>
      <c r="AT108" s="983">
        <v>0.08</v>
      </c>
      <c r="AU108" s="983">
        <v>0.08</v>
      </c>
      <c r="AV108" s="888">
        <v>0.13</v>
      </c>
      <c r="AW108" s="888">
        <v>15.74</v>
      </c>
      <c r="AX108" s="888">
        <v>0.22</v>
      </c>
      <c r="AY108" s="983"/>
      <c r="AZ108" s="888">
        <v>0.78</v>
      </c>
      <c r="BA108" s="984">
        <v>15.52</v>
      </c>
      <c r="BD108" s="888">
        <v>0</v>
      </c>
      <c r="BE108" s="888">
        <v>0</v>
      </c>
      <c r="BF108" s="888">
        <v>0</v>
      </c>
      <c r="BG108" s="888">
        <v>0</v>
      </c>
      <c r="BH108" s="889">
        <v>0</v>
      </c>
      <c r="BI108" s="888">
        <v>0</v>
      </c>
      <c r="BJ108" s="888">
        <v>0</v>
      </c>
      <c r="BK108" s="888">
        <v>0</v>
      </c>
      <c r="BL108" s="888">
        <v>0</v>
      </c>
      <c r="BM108" s="889">
        <v>0</v>
      </c>
    </row>
    <row r="109" spans="1:73" s="785" customFormat="1" ht="14.25" customHeight="1">
      <c r="A109" s="687" t="s">
        <v>1119</v>
      </c>
      <c r="B109" s="973" t="s">
        <v>1679</v>
      </c>
      <c r="C109" s="913">
        <v>5567066</v>
      </c>
      <c r="D109" s="986" t="s">
        <v>497</v>
      </c>
      <c r="E109" s="941" t="s">
        <v>20</v>
      </c>
      <c r="F109" s="687" t="s">
        <v>496</v>
      </c>
      <c r="G109" s="988" t="s">
        <v>596</v>
      </c>
      <c r="H109" s="988" t="s">
        <v>596</v>
      </c>
      <c r="I109" s="817" t="s">
        <v>2292</v>
      </c>
      <c r="J109" s="687" t="s">
        <v>991</v>
      </c>
      <c r="K109" s="939">
        <v>44311</v>
      </c>
      <c r="L109" s="1005" t="s">
        <v>1508</v>
      </c>
      <c r="M109" s="942"/>
      <c r="N109" s="920" t="s">
        <v>914</v>
      </c>
      <c r="O109" s="941" t="s">
        <v>25</v>
      </c>
      <c r="P109" s="687" t="s">
        <v>63</v>
      </c>
      <c r="Q109" s="941" t="s">
        <v>25</v>
      </c>
      <c r="R109" s="977">
        <v>8.484</v>
      </c>
      <c r="S109" s="978">
        <v>0</v>
      </c>
      <c r="T109" s="810">
        <v>0</v>
      </c>
      <c r="U109" s="810">
        <v>0</v>
      </c>
      <c r="V109" s="979">
        <v>0</v>
      </c>
      <c r="W109" s="979">
        <v>0</v>
      </c>
      <c r="X109" s="980">
        <v>0</v>
      </c>
      <c r="Y109" s="981">
        <v>0</v>
      </c>
      <c r="Z109" s="982">
        <v>15</v>
      </c>
      <c r="AA109" s="888">
        <v>4.24</v>
      </c>
      <c r="AB109" s="888">
        <v>0</v>
      </c>
      <c r="AC109" s="888">
        <v>0</v>
      </c>
      <c r="AD109" s="888">
        <v>0</v>
      </c>
      <c r="AE109" s="888">
        <v>0</v>
      </c>
      <c r="AF109" s="888">
        <v>0</v>
      </c>
      <c r="AG109" s="977"/>
      <c r="AH109" s="983">
        <v>4.24</v>
      </c>
      <c r="AI109" s="977" t="b">
        <v>0</v>
      </c>
      <c r="AJ109" s="994">
        <v>0</v>
      </c>
      <c r="AK109" s="888">
        <v>11.5</v>
      </c>
      <c r="AL109" s="888"/>
      <c r="AM109" s="888"/>
      <c r="AN109" s="983"/>
      <c r="AO109" s="983">
        <v>0.16</v>
      </c>
      <c r="AP109" s="983">
        <v>0.04</v>
      </c>
      <c r="AQ109" s="983">
        <v>0.02</v>
      </c>
      <c r="AR109" s="888">
        <v>0.13</v>
      </c>
      <c r="AS109" s="983">
        <v>0.36</v>
      </c>
      <c r="AT109" s="983">
        <v>0.08</v>
      </c>
      <c r="AU109" s="983">
        <v>0.08</v>
      </c>
      <c r="AV109" s="888">
        <v>0.13</v>
      </c>
      <c r="AW109" s="888">
        <v>15.74</v>
      </c>
      <c r="AX109" s="888">
        <v>0.22</v>
      </c>
      <c r="AY109" s="983"/>
      <c r="AZ109" s="888">
        <v>0.78</v>
      </c>
      <c r="BA109" s="984">
        <v>15.52</v>
      </c>
      <c r="BD109" s="888">
        <v>0</v>
      </c>
      <c r="BE109" s="888">
        <v>0</v>
      </c>
      <c r="BF109" s="888">
        <v>0</v>
      </c>
      <c r="BG109" s="888">
        <v>0</v>
      </c>
      <c r="BH109" s="889">
        <v>0</v>
      </c>
      <c r="BI109" s="888">
        <v>0</v>
      </c>
      <c r="BJ109" s="888">
        <v>0</v>
      </c>
      <c r="BK109" s="888">
        <v>0</v>
      </c>
      <c r="BL109" s="888">
        <v>0</v>
      </c>
      <c r="BM109" s="889">
        <v>0</v>
      </c>
    </row>
    <row r="110" spans="1:73" s="785" customFormat="1" ht="14.25" customHeight="1">
      <c r="A110" s="687" t="s">
        <v>1119</v>
      </c>
      <c r="B110" s="973" t="s">
        <v>1679</v>
      </c>
      <c r="C110" s="914">
        <v>13432916</v>
      </c>
      <c r="D110" s="920" t="s">
        <v>498</v>
      </c>
      <c r="E110" s="941" t="s">
        <v>20</v>
      </c>
      <c r="F110" s="978" t="s">
        <v>496</v>
      </c>
      <c r="G110" s="988" t="s">
        <v>596</v>
      </c>
      <c r="H110" s="988" t="s">
        <v>596</v>
      </c>
      <c r="I110" s="973" t="s">
        <v>2292</v>
      </c>
      <c r="J110" s="687" t="s">
        <v>991</v>
      </c>
      <c r="K110" s="939">
        <v>44311</v>
      </c>
      <c r="L110" s="942" t="s">
        <v>1509</v>
      </c>
      <c r="M110" s="942"/>
      <c r="N110" s="920" t="s">
        <v>914</v>
      </c>
      <c r="O110" s="1061" t="s">
        <v>25</v>
      </c>
      <c r="P110" s="687" t="s">
        <v>63</v>
      </c>
      <c r="Q110" s="941" t="s">
        <v>25</v>
      </c>
      <c r="R110" s="977">
        <v>8.484</v>
      </c>
      <c r="S110" s="978">
        <v>0</v>
      </c>
      <c r="T110" s="810">
        <v>0</v>
      </c>
      <c r="U110" s="810">
        <v>0</v>
      </c>
      <c r="V110" s="979">
        <v>0</v>
      </c>
      <c r="W110" s="979">
        <v>0</v>
      </c>
      <c r="X110" s="980">
        <v>0</v>
      </c>
      <c r="Y110" s="981">
        <v>0</v>
      </c>
      <c r="Z110" s="982">
        <v>15</v>
      </c>
      <c r="AA110" s="888">
        <v>4.24</v>
      </c>
      <c r="AB110" s="888">
        <v>0</v>
      </c>
      <c r="AC110" s="888">
        <v>0</v>
      </c>
      <c r="AD110" s="888">
        <v>0</v>
      </c>
      <c r="AE110" s="888">
        <v>0</v>
      </c>
      <c r="AF110" s="888">
        <v>0</v>
      </c>
      <c r="AG110" s="977"/>
      <c r="AH110" s="983">
        <v>4.24</v>
      </c>
      <c r="AI110" s="977" t="b">
        <v>0</v>
      </c>
      <c r="AJ110" s="994">
        <v>0</v>
      </c>
      <c r="AK110" s="888">
        <v>11.5</v>
      </c>
      <c r="AL110" s="888"/>
      <c r="AM110" s="888"/>
      <c r="AN110" s="983"/>
      <c r="AO110" s="983">
        <v>0.16</v>
      </c>
      <c r="AP110" s="983">
        <v>0.04</v>
      </c>
      <c r="AQ110" s="983">
        <v>0.02</v>
      </c>
      <c r="AR110" s="888">
        <v>0.13</v>
      </c>
      <c r="AS110" s="983">
        <v>0.36</v>
      </c>
      <c r="AT110" s="983">
        <v>0.08</v>
      </c>
      <c r="AU110" s="983">
        <v>0.08</v>
      </c>
      <c r="AV110" s="888">
        <v>0.13</v>
      </c>
      <c r="AW110" s="888">
        <v>15.74</v>
      </c>
      <c r="AX110" s="888">
        <v>0.22</v>
      </c>
      <c r="AY110" s="983"/>
      <c r="AZ110" s="888">
        <v>0.78</v>
      </c>
      <c r="BA110" s="984">
        <v>15.52</v>
      </c>
      <c r="BD110" s="888">
        <v>0</v>
      </c>
      <c r="BE110" s="888">
        <v>0</v>
      </c>
      <c r="BF110" s="888">
        <v>0</v>
      </c>
      <c r="BG110" s="888">
        <v>0</v>
      </c>
      <c r="BH110" s="889">
        <v>0</v>
      </c>
      <c r="BI110" s="888">
        <v>0</v>
      </c>
      <c r="BJ110" s="888">
        <v>0</v>
      </c>
      <c r="BK110" s="888">
        <v>0</v>
      </c>
      <c r="BL110" s="888">
        <v>0</v>
      </c>
      <c r="BM110" s="889">
        <v>0</v>
      </c>
    </row>
    <row r="111" spans="1:73" s="785" customFormat="1" ht="14.25" customHeight="1">
      <c r="A111" s="687" t="s">
        <v>1119</v>
      </c>
      <c r="B111" s="973" t="s">
        <v>1679</v>
      </c>
      <c r="C111" s="913">
        <v>12439000</v>
      </c>
      <c r="D111" s="986" t="s">
        <v>2151</v>
      </c>
      <c r="E111" s="987" t="s">
        <v>20</v>
      </c>
      <c r="F111" s="973" t="s">
        <v>304</v>
      </c>
      <c r="G111" s="988" t="s">
        <v>433</v>
      </c>
      <c r="H111" s="988" t="s">
        <v>433</v>
      </c>
      <c r="I111" s="975" t="s">
        <v>22</v>
      </c>
      <c r="J111" s="687" t="s">
        <v>991</v>
      </c>
      <c r="K111" s="989">
        <v>44480</v>
      </c>
      <c r="L111" s="990" t="s">
        <v>2176</v>
      </c>
      <c r="M111" s="990"/>
      <c r="N111" s="991" t="s">
        <v>914</v>
      </c>
      <c r="O111" s="976" t="s">
        <v>1714</v>
      </c>
      <c r="P111" s="810" t="s">
        <v>63</v>
      </c>
      <c r="Q111" s="976" t="s">
        <v>25</v>
      </c>
      <c r="R111" s="977">
        <v>9.968</v>
      </c>
      <c r="S111" s="978">
        <v>0</v>
      </c>
      <c r="T111" s="810">
        <v>0</v>
      </c>
      <c r="U111" s="810">
        <v>0</v>
      </c>
      <c r="V111" s="979">
        <v>0</v>
      </c>
      <c r="W111" s="979">
        <v>0</v>
      </c>
      <c r="X111" s="980">
        <v>2</v>
      </c>
      <c r="Y111" s="981">
        <v>2</v>
      </c>
      <c r="Z111" s="982">
        <v>15</v>
      </c>
      <c r="AA111" s="888">
        <v>4.9800000000000004</v>
      </c>
      <c r="AB111" s="888">
        <v>0</v>
      </c>
      <c r="AC111" s="888">
        <v>0</v>
      </c>
      <c r="AD111" s="888">
        <v>0</v>
      </c>
      <c r="AE111" s="888">
        <v>2</v>
      </c>
      <c r="AF111" s="888">
        <v>3.5</v>
      </c>
      <c r="AG111" s="977"/>
      <c r="AH111" s="983">
        <v>6.98</v>
      </c>
      <c r="AI111" s="977" t="b">
        <v>0</v>
      </c>
      <c r="AJ111" s="994">
        <v>0</v>
      </c>
      <c r="AK111" s="888">
        <v>11.5</v>
      </c>
      <c r="AL111" s="888"/>
      <c r="AM111" s="888"/>
      <c r="AN111" s="983"/>
      <c r="AO111" s="983">
        <v>0.26</v>
      </c>
      <c r="AP111" s="983">
        <v>7.0000000000000007E-2</v>
      </c>
      <c r="AQ111" s="983">
        <v>0.03</v>
      </c>
      <c r="AR111" s="888">
        <v>0.21</v>
      </c>
      <c r="AS111" s="983">
        <v>0.59</v>
      </c>
      <c r="AT111" s="983">
        <v>0.14000000000000001</v>
      </c>
      <c r="AU111" s="983">
        <v>0.12</v>
      </c>
      <c r="AV111" s="888">
        <v>0.21</v>
      </c>
      <c r="AW111" s="888">
        <v>21.98</v>
      </c>
      <c r="AX111" s="888">
        <v>0.36</v>
      </c>
      <c r="AY111" s="983"/>
      <c r="AZ111" s="888">
        <v>1.27</v>
      </c>
      <c r="BA111" s="984">
        <v>21.62</v>
      </c>
      <c r="BD111" s="888">
        <v>0</v>
      </c>
      <c r="BE111" s="888">
        <v>0</v>
      </c>
      <c r="BF111" s="888">
        <v>0</v>
      </c>
      <c r="BG111" s="888">
        <v>0</v>
      </c>
      <c r="BH111" s="889">
        <v>0</v>
      </c>
      <c r="BI111" s="888">
        <v>0</v>
      </c>
      <c r="BJ111" s="888">
        <v>0</v>
      </c>
      <c r="BK111" s="888">
        <v>0</v>
      </c>
      <c r="BL111" s="888">
        <v>0</v>
      </c>
      <c r="BM111" s="889">
        <v>0</v>
      </c>
    </row>
    <row r="112" spans="1:73" s="785" customFormat="1" ht="14.25" customHeight="1">
      <c r="A112" s="687" t="s">
        <v>1119</v>
      </c>
      <c r="B112" s="973" t="s">
        <v>1679</v>
      </c>
      <c r="C112" s="914">
        <v>24281040</v>
      </c>
      <c r="D112" s="920" t="s">
        <v>2162</v>
      </c>
      <c r="E112" s="941" t="s">
        <v>20</v>
      </c>
      <c r="F112" s="687" t="s">
        <v>289</v>
      </c>
      <c r="G112" s="988" t="s">
        <v>596</v>
      </c>
      <c r="H112" s="988" t="s">
        <v>596</v>
      </c>
      <c r="I112" s="817" t="s">
        <v>2292</v>
      </c>
      <c r="J112" s="687" t="s">
        <v>991</v>
      </c>
      <c r="K112" s="939">
        <v>44482</v>
      </c>
      <c r="L112" s="942" t="s">
        <v>2184</v>
      </c>
      <c r="M112" s="990"/>
      <c r="N112" s="991" t="s">
        <v>914</v>
      </c>
      <c r="O112" s="941" t="s">
        <v>128</v>
      </c>
      <c r="P112" s="687" t="s">
        <v>63</v>
      </c>
      <c r="Q112" s="941" t="s">
        <v>128</v>
      </c>
      <c r="R112" s="977">
        <v>8.484</v>
      </c>
      <c r="S112" s="978">
        <v>0</v>
      </c>
      <c r="T112" s="810">
        <v>0</v>
      </c>
      <c r="U112" s="810">
        <v>0</v>
      </c>
      <c r="V112" s="979">
        <v>0</v>
      </c>
      <c r="W112" s="979">
        <v>0</v>
      </c>
      <c r="X112" s="980">
        <v>0</v>
      </c>
      <c r="Y112" s="981">
        <v>0</v>
      </c>
      <c r="Z112" s="982">
        <v>15</v>
      </c>
      <c r="AA112" s="888">
        <v>4.24</v>
      </c>
      <c r="AB112" s="888">
        <v>0</v>
      </c>
      <c r="AC112" s="888">
        <v>0</v>
      </c>
      <c r="AD112" s="888">
        <v>0</v>
      </c>
      <c r="AE112" s="888">
        <v>0</v>
      </c>
      <c r="AF112" s="888">
        <v>0</v>
      </c>
      <c r="AG112" s="977"/>
      <c r="AH112" s="983">
        <v>4.24</v>
      </c>
      <c r="AI112" s="977" t="b">
        <v>0</v>
      </c>
      <c r="AJ112" s="994">
        <v>0</v>
      </c>
      <c r="AK112" s="888">
        <v>11.5</v>
      </c>
      <c r="AL112" s="888"/>
      <c r="AM112" s="888"/>
      <c r="AN112" s="983"/>
      <c r="AO112" s="983">
        <v>0.16</v>
      </c>
      <c r="AP112" s="983">
        <v>0.04</v>
      </c>
      <c r="AQ112" s="983">
        <v>0.02</v>
      </c>
      <c r="AR112" s="888">
        <v>0.13</v>
      </c>
      <c r="AS112" s="983">
        <v>0.36</v>
      </c>
      <c r="AT112" s="983">
        <v>0.08</v>
      </c>
      <c r="AU112" s="983">
        <v>0.08</v>
      </c>
      <c r="AV112" s="888">
        <v>0.13</v>
      </c>
      <c r="AW112" s="888">
        <v>15.74</v>
      </c>
      <c r="AX112" s="888">
        <v>0.22</v>
      </c>
      <c r="AY112" s="983"/>
      <c r="AZ112" s="888">
        <v>0.78</v>
      </c>
      <c r="BA112" s="984">
        <v>15.52</v>
      </c>
      <c r="BD112" s="888">
        <v>0</v>
      </c>
      <c r="BE112" s="888">
        <v>0</v>
      </c>
      <c r="BF112" s="888">
        <v>0</v>
      </c>
      <c r="BG112" s="888">
        <v>0</v>
      </c>
      <c r="BH112" s="889">
        <v>0</v>
      </c>
      <c r="BI112" s="888">
        <v>0</v>
      </c>
      <c r="BJ112" s="888">
        <v>0</v>
      </c>
      <c r="BK112" s="888">
        <v>0</v>
      </c>
      <c r="BL112" s="888">
        <v>0</v>
      </c>
      <c r="BM112" s="889">
        <v>0</v>
      </c>
    </row>
    <row r="113" spans="1:16382" s="785" customFormat="1" ht="14.25" customHeight="1">
      <c r="A113" s="687" t="s">
        <v>1119</v>
      </c>
      <c r="B113" s="973" t="s">
        <v>1679</v>
      </c>
      <c r="C113" s="916">
        <v>15993902</v>
      </c>
      <c r="D113" s="974" t="s">
        <v>2216</v>
      </c>
      <c r="E113" s="941" t="s">
        <v>20</v>
      </c>
      <c r="F113" s="996" t="s">
        <v>289</v>
      </c>
      <c r="G113" s="920" t="s">
        <v>596</v>
      </c>
      <c r="H113" s="920" t="s">
        <v>596</v>
      </c>
      <c r="I113" s="996" t="s">
        <v>1704</v>
      </c>
      <c r="J113" s="687" t="s">
        <v>991</v>
      </c>
      <c r="K113" s="1006">
        <v>44487</v>
      </c>
      <c r="L113" s="1014" t="s">
        <v>2228</v>
      </c>
      <c r="M113" s="942"/>
      <c r="N113" s="991" t="s">
        <v>914</v>
      </c>
      <c r="O113" s="941" t="s">
        <v>78</v>
      </c>
      <c r="P113" s="1005" t="s">
        <v>63</v>
      </c>
      <c r="Q113" s="941" t="s">
        <v>78</v>
      </c>
      <c r="R113" s="977">
        <v>8.484</v>
      </c>
      <c r="S113" s="978">
        <v>0</v>
      </c>
      <c r="T113" s="810">
        <v>0</v>
      </c>
      <c r="U113" s="810">
        <v>0</v>
      </c>
      <c r="V113" s="979">
        <v>0</v>
      </c>
      <c r="W113" s="979">
        <v>0</v>
      </c>
      <c r="X113" s="980">
        <v>0</v>
      </c>
      <c r="Y113" s="981">
        <v>0</v>
      </c>
      <c r="Z113" s="982">
        <v>15</v>
      </c>
      <c r="AA113" s="888">
        <v>4.24</v>
      </c>
      <c r="AB113" s="888">
        <v>0</v>
      </c>
      <c r="AC113" s="888">
        <v>0</v>
      </c>
      <c r="AD113" s="888">
        <v>0</v>
      </c>
      <c r="AE113" s="888">
        <v>0</v>
      </c>
      <c r="AF113" s="888">
        <v>0</v>
      </c>
      <c r="AG113" s="977"/>
      <c r="AH113" s="983">
        <v>4.24</v>
      </c>
      <c r="AI113" s="977" t="b">
        <v>0</v>
      </c>
      <c r="AJ113" s="994">
        <v>0</v>
      </c>
      <c r="AK113" s="888">
        <v>11.5</v>
      </c>
      <c r="AL113" s="888"/>
      <c r="AM113" s="888"/>
      <c r="AN113" s="983"/>
      <c r="AO113" s="983">
        <v>0.16</v>
      </c>
      <c r="AP113" s="983">
        <v>0.04</v>
      </c>
      <c r="AQ113" s="983">
        <v>0.02</v>
      </c>
      <c r="AR113" s="888">
        <v>0.13</v>
      </c>
      <c r="AS113" s="983">
        <v>0.36</v>
      </c>
      <c r="AT113" s="983">
        <v>0.08</v>
      </c>
      <c r="AU113" s="983">
        <v>0.08</v>
      </c>
      <c r="AV113" s="888">
        <v>0.13</v>
      </c>
      <c r="AW113" s="888">
        <v>15.74</v>
      </c>
      <c r="AX113" s="888">
        <v>0.22</v>
      </c>
      <c r="AY113" s="983"/>
      <c r="AZ113" s="888">
        <v>0.78</v>
      </c>
      <c r="BA113" s="984">
        <v>15.52</v>
      </c>
      <c r="BD113" s="888">
        <v>0</v>
      </c>
      <c r="BE113" s="888">
        <v>0</v>
      </c>
      <c r="BF113" s="888">
        <v>0</v>
      </c>
      <c r="BG113" s="888">
        <v>0</v>
      </c>
      <c r="BH113" s="889">
        <v>0</v>
      </c>
      <c r="BI113" s="888">
        <v>0</v>
      </c>
      <c r="BJ113" s="888">
        <v>0</v>
      </c>
      <c r="BK113" s="888">
        <v>0</v>
      </c>
      <c r="BL113" s="888">
        <v>0</v>
      </c>
      <c r="BM113" s="889">
        <v>0</v>
      </c>
    </row>
    <row r="114" spans="1:16382" s="785" customFormat="1" ht="14.25" customHeight="1">
      <c r="A114" s="687" t="s">
        <v>1119</v>
      </c>
      <c r="B114" s="973" t="s">
        <v>1679</v>
      </c>
      <c r="C114" s="915">
        <v>27606074</v>
      </c>
      <c r="D114" s="1016" t="s">
        <v>2222</v>
      </c>
      <c r="E114" s="941" t="s">
        <v>20</v>
      </c>
      <c r="F114" s="1021" t="s">
        <v>289</v>
      </c>
      <c r="G114" s="920" t="s">
        <v>596</v>
      </c>
      <c r="H114" s="920" t="s">
        <v>596</v>
      </c>
      <c r="I114" s="687" t="s">
        <v>1808</v>
      </c>
      <c r="J114" s="687" t="s">
        <v>991</v>
      </c>
      <c r="K114" s="1006">
        <v>44501</v>
      </c>
      <c r="L114" s="1062" t="s">
        <v>2230</v>
      </c>
      <c r="M114" s="942"/>
      <c r="N114" s="991" t="s">
        <v>914</v>
      </c>
      <c r="O114" s="941" t="s">
        <v>1714</v>
      </c>
      <c r="P114" s="1005" t="s">
        <v>63</v>
      </c>
      <c r="Q114" s="941" t="s">
        <v>25</v>
      </c>
      <c r="R114" s="977">
        <v>8.484</v>
      </c>
      <c r="S114" s="978">
        <v>0</v>
      </c>
      <c r="T114" s="810">
        <v>0</v>
      </c>
      <c r="U114" s="810">
        <v>0</v>
      </c>
      <c r="V114" s="979">
        <v>0</v>
      </c>
      <c r="W114" s="979">
        <v>0</v>
      </c>
      <c r="X114" s="980">
        <v>0</v>
      </c>
      <c r="Y114" s="981">
        <v>0</v>
      </c>
      <c r="Z114" s="982">
        <v>15</v>
      </c>
      <c r="AA114" s="888">
        <v>4.24</v>
      </c>
      <c r="AB114" s="888">
        <v>0</v>
      </c>
      <c r="AC114" s="888">
        <v>0</v>
      </c>
      <c r="AD114" s="888">
        <v>0</v>
      </c>
      <c r="AE114" s="888">
        <v>0</v>
      </c>
      <c r="AF114" s="888">
        <v>0</v>
      </c>
      <c r="AG114" s="977"/>
      <c r="AH114" s="983">
        <v>4.24</v>
      </c>
      <c r="AI114" s="977" t="b">
        <v>0</v>
      </c>
      <c r="AJ114" s="994">
        <v>0</v>
      </c>
      <c r="AK114" s="888">
        <v>11.5</v>
      </c>
      <c r="AL114" s="888"/>
      <c r="AM114" s="1022"/>
      <c r="AN114" s="983"/>
      <c r="AO114" s="983">
        <v>0.16</v>
      </c>
      <c r="AP114" s="983">
        <v>0.04</v>
      </c>
      <c r="AQ114" s="983">
        <v>0.02</v>
      </c>
      <c r="AR114" s="888">
        <v>0.13</v>
      </c>
      <c r="AS114" s="983">
        <v>0.36</v>
      </c>
      <c r="AT114" s="983">
        <v>0.08</v>
      </c>
      <c r="AU114" s="983">
        <v>0.08</v>
      </c>
      <c r="AV114" s="888">
        <v>0.13</v>
      </c>
      <c r="AW114" s="888">
        <v>15.74</v>
      </c>
      <c r="AX114" s="888">
        <v>0.22</v>
      </c>
      <c r="AY114" s="983"/>
      <c r="AZ114" s="888">
        <v>0.78</v>
      </c>
      <c r="BA114" s="984">
        <v>15.52</v>
      </c>
      <c r="BD114" s="888">
        <v>0</v>
      </c>
      <c r="BE114" s="888">
        <v>0</v>
      </c>
      <c r="BF114" s="888">
        <v>0</v>
      </c>
      <c r="BG114" s="888">
        <v>0</v>
      </c>
      <c r="BH114" s="889">
        <v>0</v>
      </c>
      <c r="BI114" s="888">
        <v>0</v>
      </c>
      <c r="BJ114" s="888">
        <v>0</v>
      </c>
      <c r="BK114" s="888">
        <v>0</v>
      </c>
      <c r="BL114" s="888">
        <v>0</v>
      </c>
      <c r="BM114" s="889">
        <v>0</v>
      </c>
    </row>
    <row r="115" spans="1:16382" s="785" customFormat="1" ht="14.25" customHeight="1">
      <c r="A115" s="687" t="s">
        <v>1119</v>
      </c>
      <c r="B115" s="973" t="s">
        <v>1679</v>
      </c>
      <c r="C115" s="915">
        <v>13717300</v>
      </c>
      <c r="D115" s="1018" t="s">
        <v>2225</v>
      </c>
      <c r="E115" s="941" t="s">
        <v>20</v>
      </c>
      <c r="F115" s="996" t="s">
        <v>304</v>
      </c>
      <c r="G115" s="920" t="s">
        <v>433</v>
      </c>
      <c r="H115" s="920" t="s">
        <v>433</v>
      </c>
      <c r="I115" s="687" t="s">
        <v>22</v>
      </c>
      <c r="J115" s="687" t="s">
        <v>991</v>
      </c>
      <c r="K115" s="1019">
        <v>44470</v>
      </c>
      <c r="L115" s="785" t="s">
        <v>2233</v>
      </c>
      <c r="M115" s="1005"/>
      <c r="N115" s="920" t="s">
        <v>914</v>
      </c>
      <c r="O115" s="941" t="s">
        <v>1714</v>
      </c>
      <c r="P115" s="1005" t="s">
        <v>63</v>
      </c>
      <c r="Q115" s="941" t="s">
        <v>25</v>
      </c>
      <c r="R115" s="977">
        <v>9.968</v>
      </c>
      <c r="S115" s="978">
        <v>0</v>
      </c>
      <c r="T115" s="810">
        <v>0</v>
      </c>
      <c r="U115" s="810">
        <v>0</v>
      </c>
      <c r="V115" s="979">
        <v>0</v>
      </c>
      <c r="W115" s="979">
        <v>0</v>
      </c>
      <c r="X115" s="980">
        <v>0</v>
      </c>
      <c r="Y115" s="981">
        <v>0</v>
      </c>
      <c r="Z115" s="982">
        <v>15</v>
      </c>
      <c r="AA115" s="888">
        <v>4.9800000000000004</v>
      </c>
      <c r="AB115" s="888">
        <v>0</v>
      </c>
      <c r="AC115" s="888">
        <v>0</v>
      </c>
      <c r="AD115" s="888">
        <v>0</v>
      </c>
      <c r="AE115" s="888">
        <v>0</v>
      </c>
      <c r="AF115" s="888">
        <v>0</v>
      </c>
      <c r="AG115" s="977"/>
      <c r="AH115" s="983">
        <v>4.9800000000000004</v>
      </c>
      <c r="AI115" s="977" t="b">
        <v>0</v>
      </c>
      <c r="AJ115" s="994">
        <v>0</v>
      </c>
      <c r="AK115" s="888">
        <v>11.5</v>
      </c>
      <c r="AL115" s="888"/>
      <c r="AM115" s="888"/>
      <c r="AN115" s="983"/>
      <c r="AO115" s="983">
        <v>0.18</v>
      </c>
      <c r="AP115" s="983">
        <v>0.05</v>
      </c>
      <c r="AQ115" s="983">
        <v>0.02</v>
      </c>
      <c r="AR115" s="888">
        <v>0.15</v>
      </c>
      <c r="AS115" s="983">
        <v>0.41</v>
      </c>
      <c r="AT115" s="983">
        <v>0.1</v>
      </c>
      <c r="AU115" s="983">
        <v>0.08</v>
      </c>
      <c r="AV115" s="888">
        <v>0.15</v>
      </c>
      <c r="AW115" s="888">
        <v>16.48</v>
      </c>
      <c r="AX115" s="888">
        <v>0.25</v>
      </c>
      <c r="AY115" s="983"/>
      <c r="AZ115" s="888">
        <v>0.89</v>
      </c>
      <c r="BA115" s="984">
        <v>16.23</v>
      </c>
      <c r="BD115" s="888">
        <v>0</v>
      </c>
      <c r="BE115" s="888">
        <v>0</v>
      </c>
      <c r="BF115" s="888">
        <v>0</v>
      </c>
      <c r="BG115" s="888">
        <v>0</v>
      </c>
      <c r="BH115" s="889">
        <v>0</v>
      </c>
      <c r="BI115" s="888">
        <v>0</v>
      </c>
      <c r="BJ115" s="888">
        <v>0</v>
      </c>
      <c r="BK115" s="888">
        <v>0</v>
      </c>
      <c r="BL115" s="888">
        <v>0</v>
      </c>
      <c r="BM115" s="889">
        <v>0</v>
      </c>
    </row>
    <row r="116" spans="1:16382" s="785" customFormat="1" ht="14.25" customHeight="1">
      <c r="A116" s="687" t="s">
        <v>1119</v>
      </c>
      <c r="B116" s="973" t="s">
        <v>1679</v>
      </c>
      <c r="C116" s="915">
        <v>27035938</v>
      </c>
      <c r="D116" s="1018" t="s">
        <v>2316</v>
      </c>
      <c r="E116" s="941" t="s">
        <v>20</v>
      </c>
      <c r="F116" s="996" t="s">
        <v>289</v>
      </c>
      <c r="G116" s="920" t="s">
        <v>596</v>
      </c>
      <c r="H116" s="920" t="s">
        <v>596</v>
      </c>
      <c r="I116" s="687" t="s">
        <v>1704</v>
      </c>
      <c r="J116" s="687" t="s">
        <v>991</v>
      </c>
      <c r="K116" s="1019">
        <v>44515</v>
      </c>
      <c r="L116" s="785" t="s">
        <v>2263</v>
      </c>
      <c r="M116" s="1005"/>
      <c r="N116" s="920" t="s">
        <v>914</v>
      </c>
      <c r="O116" s="941" t="s">
        <v>78</v>
      </c>
      <c r="P116" s="1005" t="s">
        <v>63</v>
      </c>
      <c r="Q116" s="941" t="s">
        <v>78</v>
      </c>
      <c r="R116" s="977">
        <v>8.484</v>
      </c>
      <c r="S116" s="978">
        <v>0</v>
      </c>
      <c r="T116" s="810">
        <v>0</v>
      </c>
      <c r="U116" s="810">
        <v>0</v>
      </c>
      <c r="V116" s="979">
        <v>0</v>
      </c>
      <c r="W116" s="979">
        <v>0</v>
      </c>
      <c r="X116" s="980">
        <v>0</v>
      </c>
      <c r="Y116" s="981">
        <v>0</v>
      </c>
      <c r="Z116" s="982">
        <v>15</v>
      </c>
      <c r="AA116" s="888">
        <v>4.24</v>
      </c>
      <c r="AB116" s="888">
        <v>0</v>
      </c>
      <c r="AC116" s="888">
        <v>0</v>
      </c>
      <c r="AD116" s="888">
        <v>0</v>
      </c>
      <c r="AE116" s="888">
        <v>0</v>
      </c>
      <c r="AF116" s="888">
        <v>0</v>
      </c>
      <c r="AG116" s="977"/>
      <c r="AH116" s="983">
        <v>4.24</v>
      </c>
      <c r="AI116" s="977" t="b">
        <v>0</v>
      </c>
      <c r="AJ116" s="994">
        <v>0</v>
      </c>
      <c r="AK116" s="888">
        <v>11.5</v>
      </c>
      <c r="AL116" s="888"/>
      <c r="AM116" s="888"/>
      <c r="AN116" s="983"/>
      <c r="AO116" s="983">
        <v>0.16</v>
      </c>
      <c r="AP116" s="983">
        <v>0.04</v>
      </c>
      <c r="AQ116" s="983">
        <v>0.02</v>
      </c>
      <c r="AR116" s="888">
        <v>0.13</v>
      </c>
      <c r="AS116" s="983">
        <v>0.36</v>
      </c>
      <c r="AT116" s="983">
        <v>0.08</v>
      </c>
      <c r="AU116" s="983">
        <v>0.08</v>
      </c>
      <c r="AV116" s="888">
        <v>0.13</v>
      </c>
      <c r="AW116" s="888">
        <v>15.74</v>
      </c>
      <c r="AX116" s="888">
        <v>0.22</v>
      </c>
      <c r="AY116" s="983"/>
      <c r="AZ116" s="888">
        <v>0.78</v>
      </c>
      <c r="BA116" s="984">
        <v>15.52</v>
      </c>
      <c r="BD116" s="888">
        <v>0</v>
      </c>
      <c r="BE116" s="888">
        <v>0</v>
      </c>
      <c r="BF116" s="888">
        <v>0</v>
      </c>
      <c r="BG116" s="888">
        <v>0</v>
      </c>
      <c r="BH116" s="889">
        <v>0</v>
      </c>
      <c r="BI116" s="888">
        <v>0</v>
      </c>
      <c r="BJ116" s="888">
        <v>0</v>
      </c>
      <c r="BK116" s="888">
        <v>0</v>
      </c>
      <c r="BL116" s="888">
        <v>0</v>
      </c>
      <c r="BM116" s="889">
        <v>0</v>
      </c>
    </row>
    <row r="117" spans="1:16382" s="785" customFormat="1" ht="14.25" customHeight="1">
      <c r="A117" s="687" t="s">
        <v>1119</v>
      </c>
      <c r="B117" s="996" t="s">
        <v>1679</v>
      </c>
      <c r="C117" s="915">
        <v>11544162</v>
      </c>
      <c r="D117" s="1016" t="s">
        <v>2317</v>
      </c>
      <c r="E117" s="941" t="s">
        <v>34</v>
      </c>
      <c r="F117" s="810" t="s">
        <v>289</v>
      </c>
      <c r="G117" s="920" t="s">
        <v>596</v>
      </c>
      <c r="H117" s="920" t="s">
        <v>596</v>
      </c>
      <c r="I117" s="687" t="s">
        <v>1808</v>
      </c>
      <c r="J117" s="687" t="s">
        <v>991</v>
      </c>
      <c r="K117" s="1006">
        <v>44511</v>
      </c>
      <c r="L117" s="942" t="s">
        <v>2264</v>
      </c>
      <c r="M117" s="1005"/>
      <c r="N117" s="920" t="s">
        <v>914</v>
      </c>
      <c r="O117" s="1017" t="s">
        <v>1714</v>
      </c>
      <c r="P117" s="1005" t="s">
        <v>63</v>
      </c>
      <c r="Q117" s="1017" t="s">
        <v>25</v>
      </c>
      <c r="R117" s="977">
        <v>8.484</v>
      </c>
      <c r="S117" s="978">
        <v>0</v>
      </c>
      <c r="T117" s="810">
        <v>0</v>
      </c>
      <c r="U117" s="810">
        <v>0</v>
      </c>
      <c r="V117" s="979">
        <v>0</v>
      </c>
      <c r="W117" s="979">
        <v>0</v>
      </c>
      <c r="X117" s="980">
        <v>0</v>
      </c>
      <c r="Y117" s="981">
        <v>0</v>
      </c>
      <c r="Z117" s="982">
        <v>15</v>
      </c>
      <c r="AA117" s="888">
        <v>4.24</v>
      </c>
      <c r="AB117" s="888">
        <v>0</v>
      </c>
      <c r="AC117" s="888">
        <v>0</v>
      </c>
      <c r="AD117" s="888">
        <v>0</v>
      </c>
      <c r="AE117" s="888">
        <v>0</v>
      </c>
      <c r="AF117" s="888">
        <v>0</v>
      </c>
      <c r="AG117" s="977"/>
      <c r="AH117" s="983">
        <v>4.24</v>
      </c>
      <c r="AI117" s="977" t="b">
        <v>0</v>
      </c>
      <c r="AJ117" s="994">
        <v>0</v>
      </c>
      <c r="AK117" s="888">
        <v>11.5</v>
      </c>
      <c r="AL117" s="888"/>
      <c r="AM117" s="1022"/>
      <c r="AN117" s="983"/>
      <c r="AO117" s="983">
        <v>0.16</v>
      </c>
      <c r="AP117" s="983">
        <v>0.04</v>
      </c>
      <c r="AQ117" s="983">
        <v>0.02</v>
      </c>
      <c r="AR117" s="888">
        <v>0.13</v>
      </c>
      <c r="AS117" s="983">
        <v>0.36</v>
      </c>
      <c r="AT117" s="983">
        <v>0.08</v>
      </c>
      <c r="AU117" s="983">
        <v>0.08</v>
      </c>
      <c r="AV117" s="888">
        <v>0.13</v>
      </c>
      <c r="AW117" s="888">
        <v>15.74</v>
      </c>
      <c r="AX117" s="888">
        <v>0.22</v>
      </c>
      <c r="AY117" s="983"/>
      <c r="AZ117" s="888">
        <v>0.78</v>
      </c>
      <c r="BA117" s="984">
        <v>15.52</v>
      </c>
      <c r="BD117" s="888">
        <v>0</v>
      </c>
      <c r="BE117" s="888">
        <v>0</v>
      </c>
      <c r="BF117" s="888">
        <v>0</v>
      </c>
      <c r="BG117" s="888">
        <v>0</v>
      </c>
      <c r="BH117" s="889">
        <v>0</v>
      </c>
      <c r="BI117" s="888">
        <v>0</v>
      </c>
      <c r="BJ117" s="888">
        <v>0</v>
      </c>
      <c r="BK117" s="888">
        <v>0</v>
      </c>
      <c r="BL117" s="888">
        <v>0</v>
      </c>
      <c r="BM117" s="889">
        <v>0</v>
      </c>
    </row>
    <row r="118" spans="1:16382" s="785" customFormat="1" ht="14.25" customHeight="1">
      <c r="A118" s="687" t="s">
        <v>1119</v>
      </c>
      <c r="B118" s="996" t="s">
        <v>1679</v>
      </c>
      <c r="C118" s="915">
        <v>10638932</v>
      </c>
      <c r="D118" s="1018" t="s">
        <v>2319</v>
      </c>
      <c r="E118" s="941" t="s">
        <v>34</v>
      </c>
      <c r="F118" s="996" t="s">
        <v>289</v>
      </c>
      <c r="G118" s="920" t="s">
        <v>596</v>
      </c>
      <c r="H118" s="920" t="s">
        <v>596</v>
      </c>
      <c r="I118" s="687" t="s">
        <v>1808</v>
      </c>
      <c r="J118" s="687" t="s">
        <v>991</v>
      </c>
      <c r="K118" s="1019">
        <v>44515</v>
      </c>
      <c r="L118" s="1005" t="s">
        <v>2266</v>
      </c>
      <c r="M118" s="942"/>
      <c r="N118" s="920" t="s">
        <v>914</v>
      </c>
      <c r="O118" s="1017" t="s">
        <v>1714</v>
      </c>
      <c r="P118" s="1005" t="s">
        <v>63</v>
      </c>
      <c r="Q118" s="1017" t="s">
        <v>25</v>
      </c>
      <c r="R118" s="977">
        <v>8.484</v>
      </c>
      <c r="S118" s="978">
        <v>0</v>
      </c>
      <c r="T118" s="810">
        <v>0</v>
      </c>
      <c r="U118" s="810">
        <v>0</v>
      </c>
      <c r="V118" s="979">
        <v>0</v>
      </c>
      <c r="W118" s="979">
        <v>0</v>
      </c>
      <c r="X118" s="980">
        <v>0</v>
      </c>
      <c r="Y118" s="981">
        <v>0</v>
      </c>
      <c r="Z118" s="982">
        <v>15</v>
      </c>
      <c r="AA118" s="888">
        <v>4.24</v>
      </c>
      <c r="AB118" s="888">
        <v>0</v>
      </c>
      <c r="AC118" s="888">
        <v>0</v>
      </c>
      <c r="AD118" s="888">
        <v>0</v>
      </c>
      <c r="AE118" s="888">
        <v>0</v>
      </c>
      <c r="AF118" s="888">
        <v>0</v>
      </c>
      <c r="AG118" s="977"/>
      <c r="AH118" s="983">
        <v>4.24</v>
      </c>
      <c r="AI118" s="977" t="b">
        <v>0</v>
      </c>
      <c r="AJ118" s="994">
        <v>0</v>
      </c>
      <c r="AK118" s="888">
        <v>11.5</v>
      </c>
      <c r="AL118" s="888"/>
      <c r="AM118" s="888"/>
      <c r="AN118" s="983"/>
      <c r="AO118" s="983">
        <v>0.16</v>
      </c>
      <c r="AP118" s="983">
        <v>0.04</v>
      </c>
      <c r="AQ118" s="983">
        <v>0.02</v>
      </c>
      <c r="AR118" s="888">
        <v>0.13</v>
      </c>
      <c r="AS118" s="983">
        <v>0.36</v>
      </c>
      <c r="AT118" s="983">
        <v>0.08</v>
      </c>
      <c r="AU118" s="983">
        <v>0.08</v>
      </c>
      <c r="AV118" s="888">
        <v>0.13</v>
      </c>
      <c r="AW118" s="888">
        <v>15.74</v>
      </c>
      <c r="AX118" s="888">
        <v>0.22</v>
      </c>
      <c r="AY118" s="983"/>
      <c r="AZ118" s="888">
        <v>0.78</v>
      </c>
      <c r="BA118" s="984">
        <v>15.52</v>
      </c>
      <c r="BD118" s="888">
        <v>0</v>
      </c>
      <c r="BE118" s="888">
        <v>0</v>
      </c>
      <c r="BF118" s="888">
        <v>0</v>
      </c>
      <c r="BG118" s="888">
        <v>0</v>
      </c>
      <c r="BH118" s="889">
        <v>0</v>
      </c>
      <c r="BI118" s="888">
        <v>0</v>
      </c>
      <c r="BJ118" s="888">
        <v>0</v>
      </c>
      <c r="BK118" s="888">
        <v>0</v>
      </c>
      <c r="BL118" s="888">
        <v>0</v>
      </c>
      <c r="BM118" s="889">
        <v>0</v>
      </c>
    </row>
    <row r="119" spans="1:16382" s="785" customFormat="1" ht="14.25" customHeight="1">
      <c r="A119" s="687" t="s">
        <v>1119</v>
      </c>
      <c r="B119" s="996" t="s">
        <v>1679</v>
      </c>
      <c r="C119" s="916">
        <v>27351661</v>
      </c>
      <c r="D119" s="974" t="s">
        <v>2323</v>
      </c>
      <c r="E119" s="941" t="s">
        <v>20</v>
      </c>
      <c r="F119" s="996" t="s">
        <v>289</v>
      </c>
      <c r="G119" s="920" t="s">
        <v>596</v>
      </c>
      <c r="H119" s="920" t="s">
        <v>596</v>
      </c>
      <c r="I119" s="687" t="s">
        <v>1774</v>
      </c>
      <c r="J119" s="687" t="s">
        <v>991</v>
      </c>
      <c r="K119" s="1006">
        <v>44515</v>
      </c>
      <c r="L119" s="942" t="s">
        <v>2270</v>
      </c>
      <c r="M119" s="1005"/>
      <c r="N119" s="920" t="s">
        <v>914</v>
      </c>
      <c r="O119" s="1017" t="s">
        <v>73</v>
      </c>
      <c r="P119" s="1005" t="s">
        <v>63</v>
      </c>
      <c r="Q119" s="1017" t="s">
        <v>73</v>
      </c>
      <c r="R119" s="977">
        <v>8.484</v>
      </c>
      <c r="S119" s="978">
        <v>0</v>
      </c>
      <c r="T119" s="810">
        <v>0</v>
      </c>
      <c r="U119" s="810">
        <v>0</v>
      </c>
      <c r="V119" s="979">
        <v>0</v>
      </c>
      <c r="W119" s="979">
        <v>0</v>
      </c>
      <c r="X119" s="980">
        <v>0</v>
      </c>
      <c r="Y119" s="981">
        <v>0</v>
      </c>
      <c r="Z119" s="982">
        <v>15</v>
      </c>
      <c r="AA119" s="888">
        <v>4.24</v>
      </c>
      <c r="AB119" s="888">
        <v>0</v>
      </c>
      <c r="AC119" s="888">
        <v>0</v>
      </c>
      <c r="AD119" s="888">
        <v>0</v>
      </c>
      <c r="AE119" s="888">
        <v>0</v>
      </c>
      <c r="AF119" s="888">
        <v>0</v>
      </c>
      <c r="AG119" s="977"/>
      <c r="AH119" s="983">
        <v>4.24</v>
      </c>
      <c r="AI119" s="977" t="b">
        <v>0</v>
      </c>
      <c r="AJ119" s="994">
        <v>0</v>
      </c>
      <c r="AK119" s="888">
        <v>11.5</v>
      </c>
      <c r="AL119" s="888"/>
      <c r="AM119" s="888"/>
      <c r="AN119" s="983"/>
      <c r="AO119" s="983">
        <v>0.16</v>
      </c>
      <c r="AP119" s="983">
        <v>0.04</v>
      </c>
      <c r="AQ119" s="983">
        <v>0.02</v>
      </c>
      <c r="AR119" s="888">
        <v>0.13</v>
      </c>
      <c r="AS119" s="983">
        <v>0.36</v>
      </c>
      <c r="AT119" s="983">
        <v>0.08</v>
      </c>
      <c r="AU119" s="983">
        <v>0.08</v>
      </c>
      <c r="AV119" s="888">
        <v>0.13</v>
      </c>
      <c r="AW119" s="888">
        <v>15.74</v>
      </c>
      <c r="AX119" s="888">
        <v>0.22</v>
      </c>
      <c r="AY119" s="983"/>
      <c r="AZ119" s="888">
        <v>0.78</v>
      </c>
      <c r="BA119" s="984">
        <v>15.52</v>
      </c>
      <c r="BD119" s="888">
        <v>0</v>
      </c>
      <c r="BE119" s="888">
        <v>0</v>
      </c>
      <c r="BF119" s="888">
        <v>0</v>
      </c>
      <c r="BG119" s="888">
        <v>0</v>
      </c>
      <c r="BH119" s="889">
        <v>0</v>
      </c>
      <c r="BI119" s="888">
        <v>0</v>
      </c>
      <c r="BJ119" s="888">
        <v>0</v>
      </c>
      <c r="BK119" s="888">
        <v>0</v>
      </c>
      <c r="BL119" s="888">
        <v>0</v>
      </c>
      <c r="BM119" s="889">
        <v>0</v>
      </c>
    </row>
    <row r="120" spans="1:16382" s="785" customFormat="1" ht="14.25" customHeight="1">
      <c r="A120" s="687" t="s">
        <v>1119</v>
      </c>
      <c r="B120" s="996" t="s">
        <v>1679</v>
      </c>
      <c r="C120" s="916">
        <v>30537831</v>
      </c>
      <c r="D120" s="974" t="s">
        <v>2352</v>
      </c>
      <c r="E120" s="941" t="s">
        <v>20</v>
      </c>
      <c r="F120" s="996" t="s">
        <v>289</v>
      </c>
      <c r="G120" s="920" t="s">
        <v>596</v>
      </c>
      <c r="H120" s="920" t="s">
        <v>596</v>
      </c>
      <c r="I120" s="687" t="s">
        <v>1773</v>
      </c>
      <c r="J120" s="687" t="s">
        <v>991</v>
      </c>
      <c r="K120" s="1006">
        <v>44578</v>
      </c>
      <c r="L120" s="942" t="s">
        <v>2356</v>
      </c>
      <c r="M120" s="1005"/>
      <c r="N120" s="920" t="s">
        <v>914</v>
      </c>
      <c r="O120" s="1017" t="s">
        <v>48</v>
      </c>
      <c r="P120" s="1005" t="s">
        <v>63</v>
      </c>
      <c r="Q120" s="1017" t="s">
        <v>48</v>
      </c>
      <c r="R120" s="977">
        <v>8.484</v>
      </c>
      <c r="S120" s="978">
        <v>0</v>
      </c>
      <c r="T120" s="810">
        <v>0</v>
      </c>
      <c r="U120" s="810">
        <v>0</v>
      </c>
      <c r="V120" s="979">
        <v>0</v>
      </c>
      <c r="W120" s="979">
        <v>0</v>
      </c>
      <c r="X120" s="980">
        <v>0</v>
      </c>
      <c r="Y120" s="981">
        <v>0</v>
      </c>
      <c r="Z120" s="982">
        <v>15</v>
      </c>
      <c r="AA120" s="888">
        <v>4.24</v>
      </c>
      <c r="AB120" s="888">
        <v>0</v>
      </c>
      <c r="AC120" s="888">
        <v>0</v>
      </c>
      <c r="AD120" s="888">
        <v>0</v>
      </c>
      <c r="AE120" s="888">
        <v>0</v>
      </c>
      <c r="AF120" s="888">
        <v>0</v>
      </c>
      <c r="AG120" s="977"/>
      <c r="AH120" s="983">
        <v>4.24</v>
      </c>
      <c r="AI120" s="977" t="b">
        <v>0</v>
      </c>
      <c r="AJ120" s="994">
        <v>0</v>
      </c>
      <c r="AK120" s="888">
        <v>11.5</v>
      </c>
      <c r="AL120" s="888"/>
      <c r="AM120" s="888"/>
      <c r="AN120" s="983"/>
      <c r="AO120" s="983">
        <v>0.16</v>
      </c>
      <c r="AP120" s="983">
        <v>0.04</v>
      </c>
      <c r="AQ120" s="983">
        <v>0.02</v>
      </c>
      <c r="AR120" s="888">
        <v>0.13</v>
      </c>
      <c r="AS120" s="983">
        <v>0.36</v>
      </c>
      <c r="AT120" s="983">
        <v>0.08</v>
      </c>
      <c r="AU120" s="983">
        <v>0.08</v>
      </c>
      <c r="AV120" s="888">
        <v>0.13</v>
      </c>
      <c r="AW120" s="888">
        <v>15.74</v>
      </c>
      <c r="AX120" s="888">
        <v>0.22</v>
      </c>
      <c r="AY120" s="983"/>
      <c r="AZ120" s="888">
        <v>0.78</v>
      </c>
      <c r="BA120" s="984">
        <v>15.52</v>
      </c>
      <c r="BD120" s="888">
        <v>0</v>
      </c>
      <c r="BE120" s="888">
        <v>0</v>
      </c>
      <c r="BF120" s="888">
        <v>0</v>
      </c>
      <c r="BG120" s="888">
        <v>0</v>
      </c>
      <c r="BH120" s="889">
        <v>0</v>
      </c>
      <c r="BI120" s="888">
        <v>0</v>
      </c>
      <c r="BJ120" s="888">
        <v>0</v>
      </c>
      <c r="BK120" s="888">
        <v>0</v>
      </c>
      <c r="BL120" s="888">
        <v>0</v>
      </c>
      <c r="BM120" s="889">
        <v>0</v>
      </c>
    </row>
    <row r="121" spans="1:16382" s="785" customFormat="1" ht="14.25" customHeight="1">
      <c r="A121" s="687" t="s">
        <v>1119</v>
      </c>
      <c r="B121" s="996" t="s">
        <v>1679</v>
      </c>
      <c r="C121" s="916">
        <v>22285936</v>
      </c>
      <c r="D121" s="974" t="s">
        <v>2363</v>
      </c>
      <c r="E121" s="941" t="s">
        <v>20</v>
      </c>
      <c r="F121" s="996" t="s">
        <v>289</v>
      </c>
      <c r="G121" s="920" t="s">
        <v>596</v>
      </c>
      <c r="H121" s="920" t="s">
        <v>596</v>
      </c>
      <c r="I121" s="687" t="s">
        <v>1704</v>
      </c>
      <c r="J121" s="687" t="s">
        <v>2365</v>
      </c>
      <c r="K121" s="1006">
        <v>44593</v>
      </c>
      <c r="L121" s="1005" t="s">
        <v>2369</v>
      </c>
      <c r="M121" s="942"/>
      <c r="N121" s="920" t="s">
        <v>914</v>
      </c>
      <c r="O121" s="1017" t="s">
        <v>78</v>
      </c>
      <c r="P121" s="1005" t="s">
        <v>63</v>
      </c>
      <c r="Q121" s="1017" t="s">
        <v>78</v>
      </c>
      <c r="R121" s="977">
        <v>8.484</v>
      </c>
      <c r="S121" s="978">
        <v>0</v>
      </c>
      <c r="T121" s="810">
        <v>0</v>
      </c>
      <c r="U121" s="810">
        <v>0</v>
      </c>
      <c r="V121" s="979">
        <v>0</v>
      </c>
      <c r="W121" s="992">
        <v>0</v>
      </c>
      <c r="X121" s="980">
        <v>0</v>
      </c>
      <c r="Y121" s="981">
        <v>0</v>
      </c>
      <c r="Z121" s="982">
        <v>15</v>
      </c>
      <c r="AA121" s="888">
        <v>4.24</v>
      </c>
      <c r="AB121" s="888">
        <v>0</v>
      </c>
      <c r="AC121" s="888">
        <v>0</v>
      </c>
      <c r="AD121" s="888">
        <v>0</v>
      </c>
      <c r="AE121" s="888">
        <v>0</v>
      </c>
      <c r="AF121" s="888">
        <v>0</v>
      </c>
      <c r="AG121" s="977"/>
      <c r="AH121" s="983">
        <v>4.24</v>
      </c>
      <c r="AI121" s="977" t="b">
        <v>0</v>
      </c>
      <c r="AJ121" s="994">
        <v>0</v>
      </c>
      <c r="AK121" s="888">
        <v>11.5</v>
      </c>
      <c r="AL121" s="888"/>
      <c r="AM121" s="888"/>
      <c r="AN121" s="983"/>
      <c r="AO121" s="983">
        <v>0.16</v>
      </c>
      <c r="AP121" s="983">
        <v>0.04</v>
      </c>
      <c r="AQ121" s="983">
        <v>0.02</v>
      </c>
      <c r="AR121" s="888">
        <v>0.13</v>
      </c>
      <c r="AS121" s="983">
        <v>0.36</v>
      </c>
      <c r="AT121" s="983">
        <v>0.08</v>
      </c>
      <c r="AU121" s="983">
        <v>0.08</v>
      </c>
      <c r="AV121" s="888">
        <v>0.13</v>
      </c>
      <c r="AW121" s="888">
        <v>15.74</v>
      </c>
      <c r="AX121" s="888">
        <v>0.22</v>
      </c>
      <c r="AY121" s="983"/>
      <c r="AZ121" s="888">
        <v>0.78</v>
      </c>
      <c r="BA121" s="984">
        <v>15.52</v>
      </c>
      <c r="BD121" s="888">
        <v>0</v>
      </c>
      <c r="BE121" s="888">
        <v>0</v>
      </c>
      <c r="BF121" s="888">
        <v>0</v>
      </c>
      <c r="BG121" s="888">
        <v>0</v>
      </c>
      <c r="BH121" s="889">
        <v>0</v>
      </c>
      <c r="BI121" s="888">
        <v>0</v>
      </c>
      <c r="BJ121" s="888">
        <v>0</v>
      </c>
      <c r="BK121" s="888">
        <v>0</v>
      </c>
      <c r="BL121" s="888">
        <v>0</v>
      </c>
      <c r="BM121" s="889">
        <v>0</v>
      </c>
    </row>
    <row r="122" spans="1:16382" s="785" customFormat="1" ht="14.25" customHeight="1">
      <c r="A122" s="687" t="s">
        <v>1119</v>
      </c>
      <c r="B122" s="996" t="s">
        <v>1679</v>
      </c>
      <c r="C122" s="916">
        <v>7263743</v>
      </c>
      <c r="D122" s="974" t="s">
        <v>2364</v>
      </c>
      <c r="E122" s="941" t="s">
        <v>20</v>
      </c>
      <c r="F122" s="996" t="s">
        <v>289</v>
      </c>
      <c r="G122" s="920" t="s">
        <v>596</v>
      </c>
      <c r="H122" s="920" t="s">
        <v>596</v>
      </c>
      <c r="I122" s="687" t="s">
        <v>1704</v>
      </c>
      <c r="J122" s="687" t="s">
        <v>2366</v>
      </c>
      <c r="K122" s="1006">
        <v>44593</v>
      </c>
      <c r="L122" s="1005" t="s">
        <v>2370</v>
      </c>
      <c r="M122" s="942"/>
      <c r="N122" s="920" t="s">
        <v>914</v>
      </c>
      <c r="O122" s="1017" t="s">
        <v>78</v>
      </c>
      <c r="P122" s="1005" t="s">
        <v>63</v>
      </c>
      <c r="Q122" s="1017" t="s">
        <v>78</v>
      </c>
      <c r="R122" s="977">
        <v>8.484</v>
      </c>
      <c r="S122" s="978">
        <v>0</v>
      </c>
      <c r="T122" s="810">
        <v>0</v>
      </c>
      <c r="U122" s="810">
        <v>0</v>
      </c>
      <c r="V122" s="979">
        <v>0</v>
      </c>
      <c r="W122" s="979">
        <v>0</v>
      </c>
      <c r="X122" s="980">
        <v>0</v>
      </c>
      <c r="Y122" s="981">
        <v>0</v>
      </c>
      <c r="Z122" s="982">
        <v>15</v>
      </c>
      <c r="AA122" s="888">
        <v>4.24</v>
      </c>
      <c r="AB122" s="888">
        <v>0</v>
      </c>
      <c r="AC122" s="888">
        <v>0</v>
      </c>
      <c r="AD122" s="888">
        <v>0</v>
      </c>
      <c r="AE122" s="888">
        <v>0</v>
      </c>
      <c r="AF122" s="888">
        <v>0</v>
      </c>
      <c r="AG122" s="977"/>
      <c r="AH122" s="983">
        <v>4.24</v>
      </c>
      <c r="AI122" s="977" t="b">
        <v>0</v>
      </c>
      <c r="AJ122" s="994">
        <v>0</v>
      </c>
      <c r="AK122" s="888">
        <v>11.5</v>
      </c>
      <c r="AL122" s="888"/>
      <c r="AM122" s="888"/>
      <c r="AN122" s="983"/>
      <c r="AO122" s="983">
        <v>0.16</v>
      </c>
      <c r="AP122" s="983">
        <v>0.04</v>
      </c>
      <c r="AQ122" s="983">
        <v>0.02</v>
      </c>
      <c r="AR122" s="888">
        <v>0.13</v>
      </c>
      <c r="AS122" s="983">
        <v>0.36</v>
      </c>
      <c r="AT122" s="983">
        <v>0.08</v>
      </c>
      <c r="AU122" s="983">
        <v>0.08</v>
      </c>
      <c r="AV122" s="888">
        <v>0.13</v>
      </c>
      <c r="AW122" s="888">
        <v>15.74</v>
      </c>
      <c r="AX122" s="888">
        <v>0.22</v>
      </c>
      <c r="AY122" s="983"/>
      <c r="AZ122" s="888">
        <v>0.78</v>
      </c>
      <c r="BA122" s="984">
        <v>15.52</v>
      </c>
      <c r="BD122" s="888">
        <v>0</v>
      </c>
      <c r="BE122" s="888">
        <v>0</v>
      </c>
      <c r="BF122" s="888">
        <v>0</v>
      </c>
      <c r="BG122" s="888">
        <v>0</v>
      </c>
      <c r="BH122" s="889">
        <v>0</v>
      </c>
      <c r="BI122" s="888">
        <v>0</v>
      </c>
      <c r="BJ122" s="888">
        <v>0</v>
      </c>
      <c r="BK122" s="888">
        <v>0</v>
      </c>
      <c r="BL122" s="888">
        <v>0</v>
      </c>
      <c r="BM122" s="889">
        <v>0</v>
      </c>
    </row>
    <row r="123" spans="1:16382" s="785" customFormat="1" ht="14.25" customHeight="1">
      <c r="A123" s="687"/>
      <c r="B123" s="996"/>
      <c r="C123" s="916"/>
      <c r="D123" s="974"/>
      <c r="E123" s="941"/>
      <c r="F123" s="996"/>
      <c r="G123" s="920"/>
      <c r="H123" s="920"/>
      <c r="I123" s="996"/>
      <c r="J123" s="687"/>
      <c r="K123" s="1006"/>
      <c r="L123" s="1005"/>
      <c r="M123" s="942"/>
      <c r="N123" s="920"/>
      <c r="O123" s="1017"/>
      <c r="P123" s="1005"/>
      <c r="Q123" s="1017"/>
      <c r="R123" s="977"/>
      <c r="S123" s="978"/>
      <c r="T123" s="810"/>
      <c r="U123" s="810"/>
      <c r="V123" s="979"/>
      <c r="W123" s="979"/>
      <c r="X123" s="980"/>
      <c r="Y123" s="981"/>
      <c r="Z123" s="982"/>
      <c r="AA123" s="888"/>
      <c r="AB123" s="888"/>
      <c r="AC123" s="888"/>
      <c r="AD123" s="888"/>
      <c r="AE123" s="888"/>
      <c r="AF123" s="888"/>
      <c r="AG123" s="977"/>
      <c r="AH123" s="983"/>
      <c r="AI123" s="977"/>
      <c r="AJ123" s="994"/>
      <c r="AK123" s="888"/>
      <c r="AL123" s="888"/>
      <c r="AM123" s="888"/>
      <c r="AN123" s="983"/>
      <c r="AO123" s="983"/>
      <c r="AP123" s="983"/>
      <c r="AQ123" s="983"/>
      <c r="AR123" s="888"/>
      <c r="AS123" s="983"/>
      <c r="AT123" s="983"/>
      <c r="AU123" s="983"/>
      <c r="AV123" s="888"/>
      <c r="AW123" s="888"/>
      <c r="AX123" s="888"/>
      <c r="AY123" s="983"/>
      <c r="AZ123" s="888"/>
      <c r="BA123" s="984"/>
      <c r="BD123" s="888"/>
      <c r="BE123" s="888"/>
      <c r="BF123" s="888"/>
      <c r="BG123" s="888"/>
      <c r="BH123" s="889"/>
      <c r="BI123" s="888"/>
      <c r="BJ123" s="888"/>
      <c r="BK123" s="888"/>
      <c r="BL123" s="888"/>
      <c r="BM123" s="889"/>
    </row>
    <row r="124" spans="1:16382" s="785" customFormat="1" ht="14.25" customHeight="1">
      <c r="A124" s="687"/>
      <c r="B124" s="996"/>
      <c r="C124" s="916"/>
      <c r="D124" s="974"/>
      <c r="E124" s="941"/>
      <c r="F124" s="996"/>
      <c r="G124" s="920"/>
      <c r="H124" s="920"/>
      <c r="I124" s="973"/>
      <c r="J124" s="687"/>
      <c r="K124" s="1006"/>
      <c r="L124" s="942"/>
      <c r="M124" s="1005"/>
      <c r="N124" s="920"/>
      <c r="O124" s="1017"/>
      <c r="P124" s="1005"/>
      <c r="Q124" s="1017"/>
      <c r="R124" s="977"/>
      <c r="S124" s="978"/>
      <c r="T124" s="810"/>
      <c r="U124" s="810"/>
      <c r="V124" s="979"/>
      <c r="W124" s="979"/>
      <c r="X124" s="980"/>
      <c r="Y124" s="981"/>
      <c r="Z124" s="982"/>
      <c r="AA124" s="888"/>
      <c r="AB124" s="888"/>
      <c r="AC124" s="888"/>
      <c r="AD124" s="888"/>
      <c r="AE124" s="888"/>
      <c r="AF124" s="888"/>
      <c r="AG124" s="977"/>
      <c r="AH124" s="983"/>
      <c r="AI124" s="977"/>
      <c r="AJ124" s="994"/>
      <c r="AK124" s="888"/>
      <c r="AL124" s="888"/>
      <c r="AM124" s="888"/>
      <c r="AN124" s="983"/>
      <c r="AO124" s="983"/>
      <c r="AP124" s="983"/>
      <c r="AQ124" s="983"/>
      <c r="AR124" s="888"/>
      <c r="AS124" s="983"/>
      <c r="AT124" s="983"/>
      <c r="AU124" s="983"/>
      <c r="AV124" s="888"/>
      <c r="AW124" s="888"/>
      <c r="AX124" s="888"/>
      <c r="AY124" s="983"/>
      <c r="AZ124" s="888"/>
      <c r="BA124" s="984"/>
      <c r="BD124" s="888"/>
      <c r="BE124" s="888"/>
      <c r="BF124" s="888"/>
      <c r="BG124" s="888"/>
      <c r="BH124" s="889"/>
      <c r="BI124" s="888"/>
      <c r="BJ124" s="888"/>
      <c r="BK124" s="888"/>
      <c r="BL124" s="888"/>
      <c r="BM124" s="889"/>
    </row>
    <row r="125" spans="1:16382" s="1063" customFormat="1" ht="14.25" customHeight="1">
      <c r="A125" s="687"/>
      <c r="B125" s="996"/>
      <c r="C125" s="916"/>
      <c r="D125" s="974"/>
      <c r="E125" s="941"/>
      <c r="F125" s="996"/>
      <c r="G125" s="920"/>
      <c r="H125" s="920"/>
      <c r="I125" s="973"/>
      <c r="J125" s="687"/>
      <c r="K125" s="1006"/>
      <c r="L125" s="1005"/>
      <c r="M125" s="942"/>
      <c r="N125" s="920"/>
      <c r="O125" s="1017"/>
      <c r="P125" s="1005"/>
      <c r="Q125" s="1017"/>
      <c r="R125" s="977"/>
      <c r="S125" s="978"/>
      <c r="T125" s="810"/>
      <c r="U125" s="810"/>
      <c r="V125" s="979"/>
      <c r="W125" s="979"/>
      <c r="X125" s="980"/>
      <c r="Y125" s="981"/>
      <c r="Z125" s="982"/>
      <c r="AA125" s="888"/>
      <c r="AB125" s="888"/>
      <c r="AC125" s="888"/>
      <c r="AD125" s="888"/>
      <c r="AE125" s="888"/>
      <c r="AF125" s="888"/>
      <c r="AG125" s="977"/>
      <c r="AH125" s="983"/>
      <c r="AI125" s="977"/>
      <c r="AJ125" s="994"/>
      <c r="AK125" s="888"/>
      <c r="AL125" s="888"/>
      <c r="AM125" s="888"/>
      <c r="AN125" s="983"/>
      <c r="AO125" s="983"/>
      <c r="AP125" s="983"/>
      <c r="AQ125" s="983"/>
      <c r="AR125" s="888"/>
      <c r="AS125" s="983"/>
      <c r="AT125" s="983"/>
      <c r="AU125" s="983"/>
      <c r="AV125" s="888"/>
      <c r="AW125" s="888"/>
      <c r="AX125" s="888"/>
      <c r="AY125" s="983"/>
      <c r="AZ125" s="888"/>
      <c r="BA125" s="984"/>
      <c r="BB125" s="785"/>
      <c r="BC125" s="785"/>
      <c r="BD125" s="888"/>
      <c r="BE125" s="888"/>
      <c r="BF125" s="888"/>
      <c r="BG125" s="888"/>
      <c r="BH125" s="889"/>
      <c r="BI125" s="888"/>
      <c r="BJ125" s="888"/>
      <c r="BK125" s="888"/>
      <c r="BL125" s="888"/>
      <c r="BM125" s="889"/>
      <c r="BN125" s="785"/>
      <c r="BO125" s="785"/>
      <c r="BP125" s="785"/>
      <c r="BQ125" s="785"/>
      <c r="BR125" s="785"/>
      <c r="BS125" s="785"/>
      <c r="BT125" s="785"/>
      <c r="BU125" s="785"/>
      <c r="BV125" s="785"/>
      <c r="BW125" s="785"/>
      <c r="BX125" s="785"/>
      <c r="BY125" s="785"/>
      <c r="BZ125" s="785"/>
      <c r="CA125" s="785"/>
      <c r="CB125" s="785"/>
      <c r="CC125" s="785"/>
      <c r="CD125" s="785"/>
      <c r="CE125" s="785"/>
      <c r="CF125" s="785"/>
      <c r="CG125" s="785"/>
      <c r="CH125" s="785"/>
      <c r="CI125" s="785"/>
      <c r="CJ125" s="785"/>
      <c r="CK125" s="785"/>
      <c r="CL125" s="785"/>
      <c r="CM125" s="785"/>
      <c r="CN125" s="785"/>
      <c r="CO125" s="785"/>
      <c r="CP125" s="785"/>
      <c r="CQ125" s="785"/>
      <c r="CR125" s="785"/>
      <c r="CS125" s="785"/>
      <c r="CT125" s="785"/>
      <c r="CU125" s="785"/>
      <c r="CV125" s="785"/>
      <c r="CW125" s="785"/>
      <c r="CX125" s="785"/>
      <c r="CY125" s="785"/>
      <c r="CZ125" s="785"/>
      <c r="DA125" s="785"/>
      <c r="DB125" s="785"/>
      <c r="DC125" s="785"/>
      <c r="DD125" s="785"/>
      <c r="DE125" s="785"/>
      <c r="DF125" s="785"/>
      <c r="DG125" s="785"/>
      <c r="DH125" s="785"/>
      <c r="DI125" s="785"/>
      <c r="DJ125" s="785"/>
      <c r="DK125" s="785"/>
      <c r="DL125" s="785"/>
      <c r="DM125" s="785"/>
      <c r="DN125" s="785"/>
      <c r="DO125" s="785"/>
      <c r="DP125" s="785"/>
      <c r="DQ125" s="785"/>
      <c r="DR125" s="785"/>
      <c r="DS125" s="785"/>
      <c r="DT125" s="785"/>
      <c r="DU125" s="785"/>
      <c r="DV125" s="785"/>
      <c r="DW125" s="785"/>
      <c r="DX125" s="785"/>
      <c r="DY125" s="785"/>
      <c r="DZ125" s="785"/>
      <c r="EA125" s="785"/>
      <c r="EB125" s="785"/>
      <c r="EC125" s="785"/>
      <c r="ED125" s="785"/>
      <c r="EE125" s="785"/>
      <c r="EF125" s="785"/>
      <c r="EG125" s="785"/>
      <c r="EH125" s="785"/>
      <c r="EI125" s="785"/>
      <c r="EJ125" s="785"/>
      <c r="EK125" s="785"/>
      <c r="EL125" s="785"/>
      <c r="EM125" s="785"/>
      <c r="EN125" s="785"/>
      <c r="EO125" s="785"/>
      <c r="EP125" s="785"/>
      <c r="EQ125" s="785"/>
      <c r="ER125" s="785"/>
      <c r="ES125" s="785"/>
      <c r="ET125" s="785"/>
      <c r="EU125" s="785"/>
      <c r="EV125" s="785"/>
      <c r="EW125" s="785"/>
      <c r="EX125" s="785"/>
      <c r="EY125" s="785"/>
      <c r="EZ125" s="785"/>
      <c r="FA125" s="785"/>
      <c r="FB125" s="785"/>
      <c r="FC125" s="785"/>
      <c r="FD125" s="785"/>
      <c r="FE125" s="785"/>
      <c r="FF125" s="785"/>
      <c r="FG125" s="785"/>
      <c r="FH125" s="785"/>
      <c r="FI125" s="785"/>
      <c r="FJ125" s="785"/>
      <c r="FK125" s="785"/>
      <c r="FL125" s="785"/>
      <c r="FM125" s="785"/>
      <c r="FN125" s="785"/>
      <c r="FO125" s="785"/>
      <c r="FP125" s="785"/>
      <c r="FQ125" s="785"/>
      <c r="FR125" s="785"/>
      <c r="FS125" s="785"/>
      <c r="FT125" s="785"/>
      <c r="FU125" s="785"/>
      <c r="FV125" s="785"/>
      <c r="FW125" s="785"/>
      <c r="FX125" s="785"/>
      <c r="FY125" s="785"/>
      <c r="FZ125" s="785"/>
      <c r="GA125" s="785"/>
      <c r="GB125" s="785"/>
      <c r="GC125" s="785"/>
      <c r="GD125" s="785"/>
      <c r="GE125" s="785"/>
      <c r="GF125" s="785"/>
      <c r="GG125" s="785"/>
      <c r="GH125" s="785"/>
      <c r="GI125" s="785"/>
      <c r="GJ125" s="785"/>
      <c r="GK125" s="785"/>
      <c r="GL125" s="785"/>
      <c r="GM125" s="785"/>
      <c r="GN125" s="785"/>
      <c r="GO125" s="785"/>
      <c r="GP125" s="785"/>
      <c r="GQ125" s="785"/>
      <c r="GR125" s="785"/>
      <c r="GS125" s="785"/>
      <c r="GT125" s="785"/>
      <c r="GU125" s="785"/>
      <c r="GV125" s="785"/>
      <c r="GW125" s="785"/>
      <c r="GX125" s="785"/>
      <c r="GY125" s="785"/>
      <c r="GZ125" s="785"/>
      <c r="HA125" s="785"/>
      <c r="HB125" s="785"/>
      <c r="HC125" s="785"/>
      <c r="HD125" s="785"/>
      <c r="HE125" s="785"/>
      <c r="HF125" s="785"/>
      <c r="HG125" s="785"/>
      <c r="HH125" s="785"/>
      <c r="HI125" s="785"/>
      <c r="HJ125" s="785"/>
      <c r="HK125" s="785"/>
      <c r="HL125" s="785"/>
      <c r="HM125" s="785"/>
      <c r="HN125" s="785"/>
      <c r="HO125" s="785"/>
      <c r="HP125" s="785"/>
      <c r="HQ125" s="785"/>
      <c r="HR125" s="785"/>
      <c r="HS125" s="785"/>
      <c r="HT125" s="785"/>
      <c r="HU125" s="785"/>
      <c r="HV125" s="785"/>
      <c r="HW125" s="785"/>
      <c r="HX125" s="785"/>
      <c r="HY125" s="785"/>
      <c r="HZ125" s="785"/>
      <c r="IA125" s="785"/>
      <c r="IB125" s="785"/>
      <c r="IC125" s="785"/>
      <c r="ID125" s="785"/>
      <c r="IE125" s="785"/>
      <c r="IF125" s="785"/>
      <c r="IG125" s="785"/>
      <c r="IH125" s="785"/>
      <c r="II125" s="785"/>
      <c r="IJ125" s="785"/>
      <c r="IK125" s="785"/>
      <c r="IL125" s="785"/>
      <c r="IM125" s="785"/>
      <c r="IN125" s="785"/>
      <c r="IO125" s="785"/>
      <c r="IP125" s="785"/>
      <c r="IQ125" s="785"/>
      <c r="IR125" s="785"/>
      <c r="IS125" s="785"/>
      <c r="IT125" s="785"/>
      <c r="IU125" s="785"/>
      <c r="IV125" s="785"/>
      <c r="IW125" s="785"/>
      <c r="IX125" s="785"/>
      <c r="IY125" s="785"/>
      <c r="IZ125" s="785"/>
      <c r="JA125" s="785"/>
      <c r="JB125" s="785"/>
      <c r="JC125" s="785"/>
      <c r="JD125" s="785"/>
      <c r="JE125" s="785"/>
      <c r="JF125" s="785"/>
      <c r="JG125" s="785"/>
      <c r="JH125" s="785"/>
      <c r="JI125" s="785"/>
      <c r="JJ125" s="785"/>
      <c r="JK125" s="785"/>
      <c r="JL125" s="785"/>
      <c r="JM125" s="785"/>
      <c r="JN125" s="785"/>
      <c r="JO125" s="785"/>
      <c r="JP125" s="785"/>
      <c r="JQ125" s="785"/>
      <c r="JR125" s="785"/>
      <c r="JS125" s="785"/>
      <c r="JT125" s="785"/>
      <c r="JU125" s="785"/>
      <c r="JV125" s="785"/>
      <c r="JW125" s="785"/>
      <c r="JX125" s="785"/>
      <c r="JY125" s="785"/>
      <c r="JZ125" s="785"/>
      <c r="KA125" s="785"/>
      <c r="KB125" s="785"/>
      <c r="KC125" s="785"/>
      <c r="KD125" s="785"/>
      <c r="KE125" s="785"/>
      <c r="KF125" s="785"/>
      <c r="KG125" s="785"/>
      <c r="KH125" s="785"/>
      <c r="KI125" s="785"/>
      <c r="KJ125" s="785"/>
      <c r="KK125" s="785"/>
      <c r="KL125" s="785"/>
      <c r="KM125" s="785"/>
      <c r="KN125" s="785"/>
      <c r="KO125" s="785"/>
      <c r="KP125" s="785"/>
      <c r="KQ125" s="785"/>
      <c r="KR125" s="785"/>
      <c r="KS125" s="785"/>
      <c r="KT125" s="785"/>
      <c r="KU125" s="785"/>
      <c r="KV125" s="785"/>
      <c r="KW125" s="785"/>
      <c r="KX125" s="785"/>
      <c r="KY125" s="785"/>
      <c r="KZ125" s="785"/>
      <c r="LA125" s="785"/>
      <c r="LB125" s="785"/>
      <c r="LC125" s="785"/>
      <c r="LD125" s="785"/>
      <c r="LE125" s="785"/>
      <c r="LF125" s="785"/>
      <c r="LG125" s="785"/>
      <c r="LH125" s="785"/>
      <c r="LI125" s="785"/>
      <c r="LJ125" s="785"/>
      <c r="LK125" s="785"/>
      <c r="LL125" s="785"/>
      <c r="LM125" s="785"/>
      <c r="LN125" s="785"/>
      <c r="LO125" s="785"/>
      <c r="LP125" s="785"/>
      <c r="LQ125" s="785"/>
      <c r="LR125" s="785"/>
      <c r="LS125" s="785"/>
      <c r="LT125" s="785"/>
      <c r="LU125" s="785"/>
      <c r="LV125" s="785"/>
      <c r="LW125" s="785"/>
      <c r="LX125" s="785"/>
      <c r="LY125" s="785"/>
      <c r="LZ125" s="785"/>
      <c r="MA125" s="785"/>
      <c r="MB125" s="785"/>
      <c r="MC125" s="785"/>
      <c r="MD125" s="785"/>
      <c r="ME125" s="785"/>
      <c r="MF125" s="785"/>
      <c r="MG125" s="785"/>
      <c r="MH125" s="785"/>
      <c r="MI125" s="785"/>
      <c r="MJ125" s="785"/>
      <c r="MK125" s="785"/>
      <c r="ML125" s="785"/>
      <c r="MM125" s="785"/>
      <c r="MN125" s="785"/>
      <c r="MO125" s="785"/>
      <c r="MP125" s="785"/>
      <c r="MQ125" s="785"/>
      <c r="MR125" s="785"/>
      <c r="MS125" s="785"/>
      <c r="MT125" s="785"/>
      <c r="MU125" s="785"/>
      <c r="MV125" s="785"/>
      <c r="MW125" s="785"/>
      <c r="MX125" s="785"/>
      <c r="MY125" s="785"/>
      <c r="MZ125" s="785"/>
      <c r="NA125" s="785"/>
      <c r="NB125" s="785"/>
      <c r="NC125" s="785"/>
      <c r="ND125" s="785"/>
      <c r="NE125" s="785"/>
      <c r="NF125" s="785"/>
      <c r="NG125" s="785"/>
      <c r="NH125" s="785"/>
      <c r="NI125" s="785"/>
      <c r="NJ125" s="785"/>
      <c r="NK125" s="785"/>
      <c r="NL125" s="785"/>
      <c r="NM125" s="785"/>
      <c r="NN125" s="785"/>
      <c r="NO125" s="785"/>
      <c r="NP125" s="785"/>
      <c r="NQ125" s="785"/>
      <c r="NR125" s="785"/>
      <c r="NS125" s="785"/>
      <c r="NT125" s="785"/>
      <c r="NU125" s="785"/>
      <c r="NV125" s="785"/>
      <c r="NW125" s="785"/>
      <c r="NX125" s="785"/>
      <c r="NY125" s="785"/>
      <c r="NZ125" s="785"/>
      <c r="OA125" s="785"/>
      <c r="OB125" s="785"/>
      <c r="OC125" s="785"/>
      <c r="OD125" s="785"/>
      <c r="OE125" s="785"/>
      <c r="OF125" s="785"/>
      <c r="OG125" s="785"/>
      <c r="OH125" s="785"/>
      <c r="OI125" s="785"/>
      <c r="OJ125" s="785"/>
      <c r="OK125" s="785"/>
      <c r="OL125" s="785"/>
      <c r="OM125" s="785"/>
      <c r="ON125" s="785"/>
      <c r="OO125" s="785"/>
      <c r="OP125" s="785"/>
      <c r="OQ125" s="785"/>
      <c r="OR125" s="785"/>
      <c r="OS125" s="785"/>
      <c r="OT125" s="785"/>
      <c r="OU125" s="785"/>
      <c r="OV125" s="785"/>
      <c r="OW125" s="785"/>
      <c r="OX125" s="785"/>
      <c r="OY125" s="785"/>
      <c r="OZ125" s="785"/>
      <c r="PA125" s="785"/>
      <c r="PB125" s="785"/>
      <c r="PC125" s="785"/>
      <c r="PD125" s="785"/>
      <c r="PE125" s="785"/>
      <c r="PF125" s="785"/>
      <c r="PG125" s="785"/>
      <c r="PH125" s="785"/>
      <c r="PI125" s="785"/>
      <c r="PJ125" s="785"/>
      <c r="PK125" s="785"/>
      <c r="PL125" s="785"/>
      <c r="PM125" s="785"/>
      <c r="PN125" s="785"/>
      <c r="PO125" s="785"/>
      <c r="PP125" s="785"/>
      <c r="PQ125" s="785"/>
      <c r="PR125" s="785"/>
      <c r="PS125" s="785"/>
      <c r="PT125" s="785"/>
      <c r="PU125" s="785"/>
      <c r="PV125" s="785"/>
      <c r="PW125" s="785"/>
      <c r="PX125" s="785"/>
      <c r="PY125" s="785"/>
      <c r="PZ125" s="785"/>
      <c r="QA125" s="785"/>
      <c r="QB125" s="785"/>
      <c r="QC125" s="785"/>
      <c r="QD125" s="785"/>
      <c r="QE125" s="785"/>
      <c r="QF125" s="785"/>
      <c r="QG125" s="785"/>
      <c r="QH125" s="785"/>
      <c r="QI125" s="785"/>
      <c r="QJ125" s="785"/>
      <c r="QK125" s="785"/>
      <c r="QL125" s="785"/>
      <c r="QM125" s="785"/>
      <c r="QN125" s="785"/>
      <c r="QO125" s="785"/>
      <c r="QP125" s="785"/>
      <c r="QQ125" s="785"/>
      <c r="QR125" s="785"/>
      <c r="QS125" s="785"/>
      <c r="QT125" s="785"/>
      <c r="QU125" s="785"/>
      <c r="QV125" s="785"/>
      <c r="QW125" s="785"/>
      <c r="QX125" s="785"/>
      <c r="QY125" s="785"/>
      <c r="QZ125" s="785"/>
      <c r="RA125" s="785"/>
      <c r="RB125" s="785"/>
      <c r="RC125" s="785"/>
      <c r="RD125" s="785"/>
      <c r="RE125" s="785"/>
      <c r="RF125" s="785"/>
      <c r="RG125" s="785"/>
      <c r="RH125" s="785"/>
      <c r="RI125" s="785"/>
      <c r="RJ125" s="785"/>
      <c r="RK125" s="785"/>
      <c r="RL125" s="785"/>
      <c r="RM125" s="785"/>
      <c r="RN125" s="785"/>
      <c r="RO125" s="785"/>
      <c r="RP125" s="785"/>
      <c r="RQ125" s="785"/>
      <c r="RR125" s="785"/>
      <c r="RS125" s="785"/>
      <c r="RT125" s="785"/>
      <c r="RU125" s="785"/>
      <c r="RV125" s="785"/>
      <c r="RW125" s="785"/>
      <c r="RX125" s="785"/>
      <c r="RY125" s="785"/>
      <c r="RZ125" s="785"/>
      <c r="SA125" s="785"/>
      <c r="SB125" s="785"/>
      <c r="SC125" s="785"/>
      <c r="SD125" s="785"/>
      <c r="SE125" s="785"/>
      <c r="SF125" s="785"/>
      <c r="SG125" s="785"/>
      <c r="SH125" s="785"/>
      <c r="SI125" s="785"/>
      <c r="SJ125" s="785"/>
      <c r="SK125" s="785"/>
      <c r="SL125" s="785"/>
      <c r="SM125" s="785"/>
      <c r="SN125" s="785"/>
      <c r="SO125" s="785"/>
      <c r="SP125" s="785"/>
      <c r="SQ125" s="785"/>
      <c r="SR125" s="785"/>
      <c r="SS125" s="785"/>
      <c r="ST125" s="785"/>
      <c r="SU125" s="785"/>
      <c r="SV125" s="785"/>
      <c r="SW125" s="785"/>
      <c r="SX125" s="785"/>
      <c r="SY125" s="785"/>
      <c r="SZ125" s="785"/>
      <c r="TA125" s="785"/>
      <c r="TB125" s="785"/>
      <c r="TC125" s="785"/>
      <c r="TD125" s="785"/>
      <c r="TE125" s="785"/>
      <c r="TF125" s="785"/>
      <c r="TG125" s="785"/>
      <c r="TH125" s="785"/>
      <c r="TI125" s="785"/>
      <c r="TJ125" s="785"/>
      <c r="TK125" s="785"/>
      <c r="TL125" s="785"/>
      <c r="TM125" s="785"/>
      <c r="TN125" s="785"/>
      <c r="TO125" s="785"/>
      <c r="TP125" s="785"/>
      <c r="TQ125" s="785"/>
      <c r="TR125" s="785"/>
      <c r="TS125" s="785"/>
      <c r="TT125" s="785"/>
      <c r="TU125" s="785"/>
      <c r="TV125" s="785"/>
      <c r="TW125" s="785"/>
      <c r="TX125" s="785"/>
      <c r="TY125" s="785"/>
      <c r="TZ125" s="785"/>
      <c r="UA125" s="785"/>
      <c r="UB125" s="785"/>
      <c r="UC125" s="785"/>
      <c r="UD125" s="785"/>
      <c r="UE125" s="785"/>
      <c r="UF125" s="785"/>
      <c r="UG125" s="785"/>
      <c r="UH125" s="785"/>
      <c r="UI125" s="785"/>
      <c r="UJ125" s="785"/>
      <c r="UK125" s="785"/>
      <c r="UL125" s="785"/>
      <c r="UM125" s="785"/>
      <c r="UN125" s="785"/>
      <c r="UO125" s="785"/>
      <c r="UP125" s="785"/>
      <c r="UQ125" s="785"/>
      <c r="UR125" s="785"/>
      <c r="US125" s="785"/>
      <c r="UT125" s="785"/>
      <c r="UU125" s="785"/>
      <c r="UV125" s="785"/>
      <c r="UW125" s="785"/>
      <c r="UX125" s="785"/>
      <c r="UY125" s="785"/>
      <c r="UZ125" s="785"/>
      <c r="VA125" s="785"/>
      <c r="VB125" s="785"/>
      <c r="VC125" s="785"/>
      <c r="VD125" s="785"/>
      <c r="VE125" s="785"/>
      <c r="VF125" s="785"/>
      <c r="VG125" s="785"/>
      <c r="VH125" s="785"/>
      <c r="VI125" s="785"/>
      <c r="VJ125" s="785"/>
      <c r="VK125" s="785"/>
      <c r="VL125" s="785"/>
      <c r="VM125" s="785"/>
      <c r="VN125" s="785"/>
      <c r="VO125" s="785"/>
      <c r="VP125" s="785"/>
      <c r="VQ125" s="785"/>
      <c r="VR125" s="785"/>
      <c r="VS125" s="785"/>
      <c r="VT125" s="785"/>
      <c r="VU125" s="785"/>
      <c r="VV125" s="785"/>
      <c r="VW125" s="785"/>
      <c r="VX125" s="785"/>
      <c r="VY125" s="785"/>
      <c r="VZ125" s="785"/>
      <c r="WA125" s="785"/>
      <c r="WB125" s="785"/>
      <c r="WC125" s="785"/>
      <c r="WD125" s="785"/>
      <c r="WE125" s="785"/>
      <c r="WF125" s="785"/>
      <c r="WG125" s="785"/>
      <c r="WH125" s="785"/>
      <c r="WI125" s="785"/>
      <c r="WJ125" s="785"/>
      <c r="WK125" s="785"/>
      <c r="WL125" s="785"/>
      <c r="WM125" s="785"/>
      <c r="WN125" s="785"/>
      <c r="WO125" s="785"/>
      <c r="WP125" s="785"/>
      <c r="WQ125" s="785"/>
      <c r="WR125" s="785"/>
      <c r="WS125" s="785"/>
      <c r="WT125" s="785"/>
      <c r="WU125" s="785"/>
      <c r="WV125" s="785"/>
      <c r="WW125" s="785"/>
      <c r="WX125" s="785"/>
      <c r="WY125" s="785"/>
      <c r="WZ125" s="785"/>
      <c r="XA125" s="785"/>
      <c r="XB125" s="785"/>
      <c r="XC125" s="785"/>
      <c r="XD125" s="785"/>
      <c r="XE125" s="785"/>
      <c r="XF125" s="785"/>
      <c r="XG125" s="785"/>
      <c r="XH125" s="785"/>
      <c r="XI125" s="785"/>
      <c r="XJ125" s="785"/>
      <c r="XK125" s="785"/>
      <c r="XL125" s="785"/>
      <c r="XM125" s="785"/>
      <c r="XN125" s="785"/>
      <c r="XO125" s="785"/>
      <c r="XP125" s="785"/>
      <c r="XQ125" s="785"/>
      <c r="XR125" s="785"/>
      <c r="XS125" s="785"/>
      <c r="XT125" s="785"/>
      <c r="XU125" s="785"/>
      <c r="XV125" s="785"/>
      <c r="XW125" s="785"/>
      <c r="XX125" s="785"/>
      <c r="XY125" s="785"/>
      <c r="XZ125" s="785"/>
      <c r="YA125" s="785"/>
      <c r="YB125" s="785"/>
      <c r="YC125" s="785"/>
      <c r="YD125" s="785"/>
      <c r="YE125" s="785"/>
      <c r="YF125" s="785"/>
      <c r="YG125" s="785"/>
      <c r="YH125" s="785"/>
      <c r="YI125" s="785"/>
      <c r="YJ125" s="785"/>
      <c r="YK125" s="785"/>
      <c r="YL125" s="785"/>
      <c r="YM125" s="785"/>
      <c r="YN125" s="785"/>
      <c r="YO125" s="785"/>
      <c r="YP125" s="785"/>
      <c r="YQ125" s="785"/>
      <c r="YR125" s="785"/>
      <c r="YS125" s="785"/>
      <c r="YT125" s="785"/>
      <c r="YU125" s="785"/>
      <c r="YV125" s="785"/>
      <c r="YW125" s="785"/>
      <c r="YX125" s="785"/>
      <c r="YY125" s="785"/>
      <c r="YZ125" s="785"/>
      <c r="ZA125" s="785"/>
      <c r="ZB125" s="785"/>
      <c r="ZC125" s="785"/>
      <c r="ZD125" s="785"/>
      <c r="ZE125" s="785"/>
      <c r="ZF125" s="785"/>
      <c r="ZG125" s="785"/>
      <c r="ZH125" s="785"/>
      <c r="ZI125" s="785"/>
      <c r="ZJ125" s="785"/>
      <c r="ZK125" s="785"/>
      <c r="ZL125" s="785"/>
      <c r="ZM125" s="785"/>
      <c r="ZN125" s="785"/>
      <c r="ZO125" s="785"/>
      <c r="ZP125" s="785"/>
      <c r="ZQ125" s="785"/>
      <c r="ZR125" s="785"/>
      <c r="ZS125" s="785"/>
      <c r="ZT125" s="785"/>
      <c r="ZU125" s="785"/>
      <c r="ZV125" s="785"/>
      <c r="ZW125" s="785"/>
      <c r="ZX125" s="785"/>
      <c r="ZY125" s="785"/>
      <c r="ZZ125" s="785"/>
      <c r="AAA125" s="785"/>
      <c r="AAB125" s="785"/>
      <c r="AAC125" s="785"/>
      <c r="AAD125" s="785"/>
      <c r="AAE125" s="785"/>
      <c r="AAF125" s="785"/>
      <c r="AAG125" s="785"/>
      <c r="AAH125" s="785"/>
      <c r="AAI125" s="785"/>
      <c r="AAJ125" s="785"/>
      <c r="AAK125" s="785"/>
      <c r="AAL125" s="785"/>
      <c r="AAM125" s="785"/>
      <c r="AAN125" s="785"/>
      <c r="AAO125" s="785"/>
      <c r="AAP125" s="785"/>
      <c r="AAQ125" s="785"/>
      <c r="AAR125" s="785"/>
      <c r="AAS125" s="785"/>
      <c r="AAT125" s="785"/>
      <c r="AAU125" s="785"/>
      <c r="AAV125" s="785"/>
      <c r="AAW125" s="785"/>
      <c r="AAX125" s="785"/>
      <c r="AAY125" s="785"/>
      <c r="AAZ125" s="785"/>
      <c r="ABA125" s="785"/>
      <c r="ABB125" s="785"/>
      <c r="ABC125" s="785"/>
      <c r="ABD125" s="785"/>
      <c r="ABE125" s="785"/>
      <c r="ABF125" s="785"/>
      <c r="ABG125" s="785"/>
      <c r="ABH125" s="785"/>
      <c r="ABI125" s="785"/>
      <c r="ABJ125" s="785"/>
      <c r="ABK125" s="785"/>
      <c r="ABL125" s="785"/>
      <c r="ABM125" s="785"/>
      <c r="ABN125" s="785"/>
      <c r="ABO125" s="785"/>
      <c r="ABP125" s="785"/>
      <c r="ABQ125" s="785"/>
      <c r="ABR125" s="785"/>
      <c r="ABS125" s="785"/>
      <c r="ABT125" s="785"/>
      <c r="ABU125" s="785"/>
      <c r="ABV125" s="785"/>
      <c r="ABW125" s="785"/>
      <c r="ABX125" s="785"/>
      <c r="ABY125" s="785"/>
      <c r="ABZ125" s="785"/>
      <c r="ACA125" s="785"/>
      <c r="ACB125" s="785"/>
      <c r="ACC125" s="785"/>
      <c r="ACD125" s="785"/>
      <c r="ACE125" s="785"/>
      <c r="ACF125" s="785"/>
      <c r="ACG125" s="785"/>
      <c r="ACH125" s="785"/>
      <c r="ACI125" s="785"/>
      <c r="ACJ125" s="785"/>
      <c r="ACK125" s="785"/>
      <c r="ACL125" s="785"/>
      <c r="ACM125" s="785"/>
      <c r="ACN125" s="785"/>
      <c r="ACO125" s="785"/>
      <c r="ACP125" s="785"/>
      <c r="ACQ125" s="785"/>
      <c r="ACR125" s="785"/>
      <c r="ACS125" s="785"/>
      <c r="ACT125" s="785"/>
      <c r="ACU125" s="785"/>
      <c r="ACV125" s="785"/>
      <c r="ACW125" s="785"/>
      <c r="ACX125" s="785"/>
      <c r="ACY125" s="785"/>
      <c r="ACZ125" s="785"/>
      <c r="ADA125" s="785"/>
      <c r="ADB125" s="785"/>
      <c r="ADC125" s="785"/>
      <c r="ADD125" s="785"/>
      <c r="ADE125" s="785"/>
      <c r="ADF125" s="785"/>
      <c r="ADG125" s="785"/>
      <c r="ADH125" s="785"/>
      <c r="ADI125" s="785"/>
      <c r="ADJ125" s="785"/>
      <c r="ADK125" s="785"/>
      <c r="ADL125" s="785"/>
      <c r="ADM125" s="785"/>
      <c r="ADN125" s="785"/>
      <c r="ADO125" s="785"/>
      <c r="ADP125" s="785"/>
      <c r="ADQ125" s="785"/>
      <c r="ADR125" s="785"/>
      <c r="ADS125" s="785"/>
      <c r="ADT125" s="785"/>
      <c r="ADU125" s="785"/>
      <c r="ADV125" s="785"/>
      <c r="ADW125" s="785"/>
      <c r="ADX125" s="785"/>
      <c r="ADY125" s="785"/>
      <c r="ADZ125" s="785"/>
      <c r="AEA125" s="785"/>
      <c r="AEB125" s="785"/>
      <c r="AEC125" s="785"/>
      <c r="AED125" s="785"/>
      <c r="AEE125" s="785"/>
      <c r="AEF125" s="785"/>
      <c r="AEG125" s="785"/>
      <c r="AEH125" s="785"/>
      <c r="AEI125" s="785"/>
      <c r="AEJ125" s="785"/>
      <c r="AEK125" s="785"/>
      <c r="AEL125" s="785"/>
      <c r="AEM125" s="785"/>
      <c r="AEN125" s="785"/>
      <c r="AEO125" s="785"/>
      <c r="AEP125" s="785"/>
      <c r="AEQ125" s="785"/>
      <c r="AER125" s="785"/>
      <c r="AES125" s="785"/>
      <c r="AET125" s="785"/>
      <c r="AEU125" s="785"/>
      <c r="AEV125" s="785"/>
      <c r="AEW125" s="785"/>
      <c r="AEX125" s="785"/>
      <c r="AEY125" s="785"/>
      <c r="AEZ125" s="785"/>
      <c r="AFA125" s="785"/>
      <c r="AFB125" s="785"/>
      <c r="AFC125" s="785"/>
      <c r="AFD125" s="785"/>
      <c r="AFE125" s="785"/>
      <c r="AFF125" s="785"/>
      <c r="AFG125" s="785"/>
      <c r="AFH125" s="785"/>
      <c r="AFI125" s="785"/>
      <c r="AFJ125" s="785"/>
      <c r="AFK125" s="785"/>
      <c r="AFL125" s="785"/>
      <c r="AFM125" s="785"/>
      <c r="AFN125" s="785"/>
      <c r="AFO125" s="785"/>
      <c r="AFP125" s="785"/>
      <c r="AFQ125" s="785"/>
      <c r="AFR125" s="785"/>
      <c r="AFS125" s="785"/>
      <c r="AFT125" s="785"/>
      <c r="AFU125" s="785"/>
      <c r="AFV125" s="785"/>
      <c r="AFW125" s="785"/>
      <c r="AFX125" s="785"/>
      <c r="AFY125" s="785"/>
      <c r="AFZ125" s="785"/>
      <c r="AGA125" s="785"/>
      <c r="AGB125" s="785"/>
      <c r="AGC125" s="785"/>
      <c r="AGD125" s="785"/>
      <c r="AGE125" s="785"/>
      <c r="AGF125" s="785"/>
      <c r="AGG125" s="785"/>
      <c r="AGH125" s="785"/>
      <c r="AGI125" s="785"/>
      <c r="AGJ125" s="785"/>
      <c r="AGK125" s="785"/>
      <c r="AGL125" s="785"/>
      <c r="AGM125" s="785"/>
      <c r="AGN125" s="785"/>
      <c r="AGO125" s="785"/>
      <c r="AGP125" s="785"/>
      <c r="AGQ125" s="785"/>
      <c r="AGR125" s="785"/>
      <c r="AGS125" s="785"/>
      <c r="AGT125" s="785"/>
      <c r="AGU125" s="785"/>
      <c r="AGV125" s="785"/>
      <c r="AGW125" s="785"/>
      <c r="AGX125" s="785"/>
      <c r="AGY125" s="785"/>
      <c r="AGZ125" s="785"/>
      <c r="AHA125" s="785"/>
      <c r="AHB125" s="785"/>
      <c r="AHC125" s="785"/>
      <c r="AHD125" s="785"/>
      <c r="AHE125" s="785"/>
      <c r="AHF125" s="785"/>
      <c r="AHG125" s="785"/>
      <c r="AHH125" s="785"/>
      <c r="AHI125" s="785"/>
      <c r="AHJ125" s="785"/>
      <c r="AHK125" s="785"/>
      <c r="AHL125" s="785"/>
      <c r="AHM125" s="785"/>
      <c r="AHN125" s="785"/>
      <c r="AHO125" s="785"/>
      <c r="AHP125" s="785"/>
      <c r="AHQ125" s="785"/>
      <c r="AHR125" s="785"/>
      <c r="AHS125" s="785"/>
      <c r="AHT125" s="785"/>
      <c r="AHU125" s="785"/>
      <c r="AHV125" s="785"/>
      <c r="AHW125" s="785"/>
      <c r="AHX125" s="785"/>
      <c r="AHY125" s="785"/>
      <c r="AHZ125" s="785"/>
      <c r="AIA125" s="785"/>
      <c r="AIB125" s="785"/>
      <c r="AIC125" s="785"/>
      <c r="AID125" s="785"/>
      <c r="AIE125" s="785"/>
      <c r="AIF125" s="785"/>
      <c r="AIG125" s="785"/>
      <c r="AIH125" s="785"/>
      <c r="AII125" s="785"/>
      <c r="AIJ125" s="785"/>
      <c r="AIK125" s="785"/>
      <c r="AIL125" s="785"/>
      <c r="AIM125" s="785"/>
      <c r="AIN125" s="785"/>
      <c r="AIO125" s="785"/>
      <c r="AIP125" s="785"/>
      <c r="AIQ125" s="785"/>
      <c r="AIR125" s="785"/>
      <c r="AIS125" s="785"/>
      <c r="AIT125" s="785"/>
      <c r="AIU125" s="785"/>
      <c r="AIV125" s="785"/>
      <c r="AIW125" s="785"/>
      <c r="AIX125" s="785"/>
      <c r="AIY125" s="785"/>
      <c r="AIZ125" s="785"/>
      <c r="AJA125" s="785"/>
      <c r="AJB125" s="785"/>
      <c r="AJC125" s="785"/>
      <c r="AJD125" s="785"/>
      <c r="AJE125" s="785"/>
      <c r="AJF125" s="785"/>
      <c r="AJG125" s="785"/>
      <c r="AJH125" s="785"/>
      <c r="AJI125" s="785"/>
      <c r="AJJ125" s="785"/>
      <c r="AJK125" s="785"/>
      <c r="AJL125" s="785"/>
      <c r="AJM125" s="785"/>
      <c r="AJN125" s="785"/>
      <c r="AJO125" s="785"/>
      <c r="AJP125" s="785"/>
      <c r="AJQ125" s="785"/>
      <c r="AJR125" s="785"/>
      <c r="AJS125" s="785"/>
      <c r="AJT125" s="785"/>
      <c r="AJU125" s="785"/>
      <c r="AJV125" s="785"/>
      <c r="AJW125" s="785"/>
      <c r="AJX125" s="785"/>
      <c r="AJY125" s="785"/>
      <c r="AJZ125" s="785"/>
      <c r="AKA125" s="785"/>
      <c r="AKB125" s="785"/>
      <c r="AKC125" s="785"/>
      <c r="AKD125" s="785"/>
      <c r="AKE125" s="785"/>
      <c r="AKF125" s="785"/>
      <c r="AKG125" s="785"/>
      <c r="AKH125" s="785"/>
      <c r="AKI125" s="785"/>
      <c r="AKJ125" s="785"/>
      <c r="AKK125" s="785"/>
      <c r="AKL125" s="785"/>
      <c r="AKM125" s="785"/>
      <c r="AKN125" s="785"/>
      <c r="AKO125" s="785"/>
      <c r="AKP125" s="785"/>
      <c r="AKQ125" s="785"/>
      <c r="AKR125" s="785"/>
      <c r="AKS125" s="785"/>
      <c r="AKT125" s="785"/>
      <c r="AKU125" s="785"/>
      <c r="AKV125" s="785"/>
      <c r="AKW125" s="785"/>
      <c r="AKX125" s="785"/>
      <c r="AKY125" s="785"/>
      <c r="AKZ125" s="785"/>
      <c r="ALA125" s="785"/>
      <c r="ALB125" s="785"/>
      <c r="ALC125" s="785"/>
      <c r="ALD125" s="785"/>
      <c r="ALE125" s="785"/>
      <c r="ALF125" s="785"/>
      <c r="ALG125" s="785"/>
      <c r="ALH125" s="785"/>
      <c r="ALI125" s="785"/>
      <c r="ALJ125" s="785"/>
      <c r="ALK125" s="785"/>
      <c r="ALL125" s="785"/>
      <c r="ALM125" s="785"/>
      <c r="ALN125" s="785"/>
      <c r="ALO125" s="785"/>
      <c r="ALP125" s="785"/>
      <c r="ALQ125" s="785"/>
      <c r="ALR125" s="785"/>
      <c r="ALS125" s="785"/>
      <c r="ALT125" s="785"/>
      <c r="ALU125" s="785"/>
      <c r="ALV125" s="785"/>
      <c r="ALW125" s="785"/>
      <c r="ALX125" s="785"/>
      <c r="ALY125" s="785"/>
      <c r="ALZ125" s="785"/>
      <c r="AMA125" s="785"/>
      <c r="AMB125" s="785"/>
      <c r="AMC125" s="785"/>
      <c r="AMD125" s="785"/>
      <c r="AME125" s="785"/>
      <c r="AMF125" s="785"/>
      <c r="AMG125" s="785"/>
      <c r="AMH125" s="785"/>
      <c r="AMI125" s="785"/>
      <c r="AMJ125" s="785"/>
      <c r="AMK125" s="785"/>
      <c r="AML125" s="785"/>
      <c r="AMM125" s="785"/>
      <c r="AMN125" s="785"/>
      <c r="AMO125" s="785"/>
      <c r="AMP125" s="785"/>
      <c r="AMQ125" s="785"/>
      <c r="AMR125" s="785"/>
      <c r="AMS125" s="785"/>
      <c r="AMT125" s="785"/>
      <c r="AMU125" s="785"/>
      <c r="AMV125" s="785"/>
      <c r="AMW125" s="785"/>
      <c r="AMX125" s="785"/>
      <c r="AMY125" s="785"/>
      <c r="AMZ125" s="785"/>
      <c r="ANA125" s="785"/>
      <c r="ANB125" s="785"/>
      <c r="ANC125" s="785"/>
      <c r="AND125" s="785"/>
      <c r="ANE125" s="785"/>
      <c r="ANF125" s="785"/>
      <c r="ANG125" s="785"/>
      <c r="ANH125" s="785"/>
      <c r="ANI125" s="785"/>
      <c r="ANJ125" s="785"/>
      <c r="ANK125" s="785"/>
      <c r="ANL125" s="785"/>
      <c r="ANM125" s="785"/>
      <c r="ANN125" s="785"/>
      <c r="ANO125" s="785"/>
      <c r="ANP125" s="785"/>
      <c r="ANQ125" s="785"/>
      <c r="ANR125" s="785"/>
      <c r="ANS125" s="785"/>
      <c r="ANT125" s="785"/>
      <c r="ANU125" s="785"/>
      <c r="ANV125" s="785"/>
      <c r="ANW125" s="785"/>
      <c r="ANX125" s="785"/>
      <c r="ANY125" s="785"/>
      <c r="ANZ125" s="785"/>
      <c r="AOA125" s="785"/>
      <c r="AOB125" s="785"/>
      <c r="AOC125" s="785"/>
      <c r="AOD125" s="785"/>
      <c r="AOE125" s="785"/>
      <c r="AOF125" s="785"/>
      <c r="AOG125" s="785"/>
      <c r="AOH125" s="785"/>
      <c r="AOI125" s="785"/>
      <c r="AOJ125" s="785"/>
      <c r="AOK125" s="785"/>
      <c r="AOL125" s="785"/>
      <c r="AOM125" s="785"/>
      <c r="AON125" s="785"/>
      <c r="AOO125" s="785"/>
      <c r="AOP125" s="785"/>
      <c r="AOQ125" s="785"/>
      <c r="AOR125" s="785"/>
      <c r="AOS125" s="785"/>
      <c r="AOT125" s="785"/>
      <c r="AOU125" s="785"/>
      <c r="AOV125" s="785"/>
      <c r="AOW125" s="785"/>
      <c r="AOX125" s="785"/>
      <c r="AOY125" s="785"/>
      <c r="AOZ125" s="785"/>
      <c r="APA125" s="785"/>
      <c r="APB125" s="785"/>
      <c r="APC125" s="785"/>
      <c r="APD125" s="785"/>
      <c r="APE125" s="785"/>
      <c r="APF125" s="785"/>
      <c r="APG125" s="785"/>
      <c r="APH125" s="785"/>
      <c r="API125" s="785"/>
      <c r="APJ125" s="785"/>
      <c r="APK125" s="785"/>
      <c r="APL125" s="785"/>
      <c r="APM125" s="785"/>
      <c r="APN125" s="785"/>
      <c r="APO125" s="785"/>
      <c r="APP125" s="785"/>
      <c r="APQ125" s="785"/>
      <c r="APR125" s="785"/>
      <c r="APS125" s="785"/>
      <c r="APT125" s="785"/>
      <c r="APU125" s="785"/>
      <c r="APV125" s="785"/>
      <c r="APW125" s="785"/>
      <c r="APX125" s="785"/>
      <c r="APY125" s="785"/>
      <c r="APZ125" s="785"/>
      <c r="AQA125" s="785"/>
      <c r="AQB125" s="785"/>
      <c r="AQC125" s="785"/>
      <c r="AQD125" s="785"/>
      <c r="AQE125" s="785"/>
      <c r="AQF125" s="785"/>
      <c r="AQG125" s="785"/>
      <c r="AQH125" s="785"/>
      <c r="AQI125" s="785"/>
      <c r="AQJ125" s="785"/>
      <c r="AQK125" s="785"/>
      <c r="AQL125" s="785"/>
      <c r="AQM125" s="785"/>
      <c r="AQN125" s="785"/>
      <c r="AQO125" s="785"/>
      <c r="AQP125" s="785"/>
      <c r="AQQ125" s="785"/>
      <c r="AQR125" s="785"/>
      <c r="AQS125" s="785"/>
      <c r="AQT125" s="785"/>
      <c r="AQU125" s="785"/>
      <c r="AQV125" s="785"/>
      <c r="AQW125" s="785"/>
      <c r="AQX125" s="785"/>
      <c r="AQY125" s="785"/>
      <c r="AQZ125" s="785"/>
      <c r="ARA125" s="785"/>
      <c r="ARB125" s="785"/>
      <c r="ARC125" s="785"/>
      <c r="ARD125" s="785"/>
      <c r="ARE125" s="785"/>
      <c r="ARF125" s="785"/>
      <c r="ARG125" s="785"/>
      <c r="ARH125" s="785"/>
      <c r="ARI125" s="785"/>
      <c r="ARJ125" s="785"/>
      <c r="ARK125" s="785"/>
      <c r="ARL125" s="785"/>
      <c r="ARM125" s="785"/>
      <c r="ARN125" s="785"/>
      <c r="ARO125" s="785"/>
      <c r="ARP125" s="785"/>
      <c r="ARQ125" s="785"/>
      <c r="ARR125" s="785"/>
      <c r="ARS125" s="785"/>
      <c r="ART125" s="785"/>
      <c r="ARU125" s="785"/>
      <c r="ARV125" s="785"/>
      <c r="ARW125" s="785"/>
      <c r="ARX125" s="785"/>
      <c r="ARY125" s="785"/>
      <c r="ARZ125" s="785"/>
      <c r="ASA125" s="785"/>
      <c r="ASB125" s="785"/>
      <c r="ASC125" s="785"/>
      <c r="ASD125" s="785"/>
      <c r="ASE125" s="785"/>
      <c r="ASF125" s="785"/>
      <c r="ASG125" s="785"/>
      <c r="ASH125" s="785"/>
      <c r="ASI125" s="785"/>
      <c r="ASJ125" s="785"/>
      <c r="ASK125" s="785"/>
      <c r="ASL125" s="785"/>
      <c r="ASM125" s="785"/>
      <c r="ASN125" s="785"/>
      <c r="ASO125" s="785"/>
      <c r="ASP125" s="785"/>
      <c r="ASQ125" s="785"/>
      <c r="ASR125" s="785"/>
      <c r="ASS125" s="785"/>
      <c r="AST125" s="785"/>
      <c r="ASU125" s="785"/>
      <c r="ASV125" s="785"/>
      <c r="ASW125" s="785"/>
      <c r="ASX125" s="785"/>
      <c r="ASY125" s="785"/>
      <c r="ASZ125" s="785"/>
      <c r="ATA125" s="785"/>
      <c r="ATB125" s="785"/>
      <c r="ATC125" s="785"/>
      <c r="ATD125" s="785"/>
      <c r="ATE125" s="785"/>
      <c r="ATF125" s="785"/>
      <c r="ATG125" s="785"/>
      <c r="ATH125" s="785"/>
      <c r="ATI125" s="785"/>
      <c r="ATJ125" s="785"/>
      <c r="ATK125" s="785"/>
      <c r="ATL125" s="785"/>
      <c r="ATM125" s="785"/>
      <c r="ATN125" s="785"/>
      <c r="ATO125" s="785"/>
      <c r="ATP125" s="785"/>
      <c r="ATQ125" s="785"/>
      <c r="ATR125" s="785"/>
      <c r="ATS125" s="785"/>
      <c r="ATT125" s="785"/>
      <c r="ATU125" s="785"/>
      <c r="ATV125" s="785"/>
      <c r="ATW125" s="785"/>
      <c r="ATX125" s="785"/>
      <c r="ATY125" s="785"/>
      <c r="ATZ125" s="785"/>
      <c r="AUA125" s="785"/>
      <c r="AUB125" s="785"/>
      <c r="AUC125" s="785"/>
      <c r="AUD125" s="785"/>
      <c r="AUE125" s="785"/>
      <c r="AUF125" s="785"/>
      <c r="AUG125" s="785"/>
      <c r="AUH125" s="785"/>
      <c r="AUI125" s="785"/>
      <c r="AUJ125" s="785"/>
      <c r="AUK125" s="785"/>
      <c r="AUL125" s="785"/>
      <c r="AUM125" s="785"/>
      <c r="AUN125" s="785"/>
      <c r="AUO125" s="785"/>
      <c r="AUP125" s="785"/>
      <c r="AUQ125" s="785"/>
      <c r="AUR125" s="785"/>
      <c r="AUS125" s="785"/>
      <c r="AUT125" s="785"/>
      <c r="AUU125" s="785"/>
      <c r="AUV125" s="785"/>
      <c r="AUW125" s="785"/>
      <c r="AUX125" s="785"/>
      <c r="AUY125" s="785"/>
      <c r="AUZ125" s="785"/>
      <c r="AVA125" s="785"/>
      <c r="AVB125" s="785"/>
      <c r="AVC125" s="785"/>
      <c r="AVD125" s="785"/>
      <c r="AVE125" s="785"/>
      <c r="AVF125" s="785"/>
      <c r="AVG125" s="785"/>
      <c r="AVH125" s="785"/>
      <c r="AVI125" s="785"/>
      <c r="AVJ125" s="785"/>
      <c r="AVK125" s="785"/>
      <c r="AVL125" s="785"/>
      <c r="AVM125" s="785"/>
      <c r="AVN125" s="785"/>
      <c r="AVO125" s="785"/>
      <c r="AVP125" s="785"/>
      <c r="AVQ125" s="785"/>
      <c r="AVR125" s="785"/>
      <c r="AVS125" s="785"/>
      <c r="AVT125" s="785"/>
      <c r="AVU125" s="785"/>
      <c r="AVV125" s="785"/>
      <c r="AVW125" s="785"/>
      <c r="AVX125" s="785"/>
      <c r="AVY125" s="785"/>
      <c r="AVZ125" s="785"/>
      <c r="AWA125" s="785"/>
      <c r="AWB125" s="785"/>
      <c r="AWC125" s="785"/>
      <c r="AWD125" s="785"/>
      <c r="AWE125" s="785"/>
      <c r="AWF125" s="785"/>
      <c r="AWG125" s="785"/>
      <c r="AWH125" s="785"/>
      <c r="AWI125" s="785"/>
      <c r="AWJ125" s="785"/>
      <c r="AWK125" s="785"/>
      <c r="AWL125" s="785"/>
      <c r="AWM125" s="785"/>
      <c r="AWN125" s="785"/>
      <c r="AWO125" s="785"/>
      <c r="AWP125" s="785"/>
      <c r="AWQ125" s="785"/>
      <c r="AWR125" s="785"/>
      <c r="AWS125" s="785"/>
      <c r="AWT125" s="785"/>
      <c r="AWU125" s="785"/>
      <c r="AWV125" s="785"/>
      <c r="AWW125" s="785"/>
      <c r="AWX125" s="785"/>
      <c r="AWY125" s="785"/>
      <c r="AWZ125" s="785"/>
      <c r="AXA125" s="785"/>
      <c r="AXB125" s="785"/>
      <c r="AXC125" s="785"/>
      <c r="AXD125" s="785"/>
      <c r="AXE125" s="785"/>
      <c r="AXF125" s="785"/>
      <c r="AXG125" s="785"/>
      <c r="AXH125" s="785"/>
      <c r="AXI125" s="785"/>
      <c r="AXJ125" s="785"/>
      <c r="AXK125" s="785"/>
      <c r="AXL125" s="785"/>
      <c r="AXM125" s="785"/>
      <c r="AXN125" s="785"/>
      <c r="AXO125" s="785"/>
      <c r="AXP125" s="785"/>
      <c r="AXQ125" s="785"/>
      <c r="AXR125" s="785"/>
      <c r="AXS125" s="785"/>
      <c r="AXT125" s="785"/>
      <c r="AXU125" s="785"/>
      <c r="AXV125" s="785"/>
      <c r="AXW125" s="785"/>
      <c r="AXX125" s="785"/>
      <c r="AXY125" s="785"/>
      <c r="AXZ125" s="785"/>
      <c r="AYA125" s="785"/>
      <c r="AYB125" s="785"/>
      <c r="AYC125" s="785"/>
      <c r="AYD125" s="785"/>
      <c r="AYE125" s="785"/>
      <c r="AYF125" s="785"/>
      <c r="AYG125" s="785"/>
      <c r="AYH125" s="785"/>
      <c r="AYI125" s="785"/>
      <c r="AYJ125" s="785"/>
      <c r="AYK125" s="785"/>
      <c r="AYL125" s="785"/>
      <c r="AYM125" s="785"/>
      <c r="AYN125" s="785"/>
      <c r="AYO125" s="785"/>
      <c r="AYP125" s="785"/>
      <c r="AYQ125" s="785"/>
      <c r="AYR125" s="785"/>
      <c r="AYS125" s="785"/>
      <c r="AYT125" s="785"/>
      <c r="AYU125" s="785"/>
      <c r="AYV125" s="785"/>
      <c r="AYW125" s="785"/>
      <c r="AYX125" s="785"/>
      <c r="AYY125" s="785"/>
      <c r="AYZ125" s="785"/>
      <c r="AZA125" s="785"/>
      <c r="AZB125" s="785"/>
      <c r="AZC125" s="785"/>
      <c r="AZD125" s="785"/>
      <c r="AZE125" s="785"/>
      <c r="AZF125" s="785"/>
      <c r="AZG125" s="785"/>
      <c r="AZH125" s="785"/>
      <c r="AZI125" s="785"/>
      <c r="AZJ125" s="785"/>
      <c r="AZK125" s="785"/>
      <c r="AZL125" s="785"/>
      <c r="AZM125" s="785"/>
      <c r="AZN125" s="785"/>
      <c r="AZO125" s="785"/>
      <c r="AZP125" s="785"/>
      <c r="AZQ125" s="785"/>
      <c r="AZR125" s="785"/>
      <c r="AZS125" s="785"/>
      <c r="AZT125" s="785"/>
      <c r="AZU125" s="785"/>
      <c r="AZV125" s="785"/>
      <c r="AZW125" s="785"/>
      <c r="AZX125" s="785"/>
      <c r="AZY125" s="785"/>
      <c r="AZZ125" s="785"/>
      <c r="BAA125" s="785"/>
      <c r="BAB125" s="785"/>
      <c r="BAC125" s="785"/>
      <c r="BAD125" s="785"/>
      <c r="BAE125" s="785"/>
      <c r="BAF125" s="785"/>
      <c r="BAG125" s="785"/>
      <c r="BAH125" s="785"/>
      <c r="BAI125" s="785"/>
      <c r="BAJ125" s="785"/>
      <c r="BAK125" s="785"/>
      <c r="BAL125" s="785"/>
      <c r="BAM125" s="785"/>
      <c r="BAN125" s="785"/>
      <c r="BAO125" s="785"/>
      <c r="BAP125" s="785"/>
      <c r="BAQ125" s="785"/>
      <c r="BAR125" s="785"/>
      <c r="BAS125" s="785"/>
      <c r="BAT125" s="785"/>
      <c r="BAU125" s="785"/>
      <c r="BAV125" s="785"/>
      <c r="BAW125" s="785"/>
      <c r="BAX125" s="785"/>
      <c r="BAY125" s="785"/>
      <c r="BAZ125" s="785"/>
      <c r="BBA125" s="785"/>
      <c r="BBB125" s="785"/>
      <c r="BBC125" s="785"/>
      <c r="BBD125" s="785"/>
      <c r="BBE125" s="785"/>
      <c r="BBF125" s="785"/>
      <c r="BBG125" s="785"/>
      <c r="BBH125" s="785"/>
      <c r="BBI125" s="785"/>
      <c r="BBJ125" s="785"/>
      <c r="BBK125" s="785"/>
      <c r="BBL125" s="785"/>
      <c r="BBM125" s="785"/>
      <c r="BBN125" s="785"/>
      <c r="BBO125" s="785"/>
      <c r="BBP125" s="785"/>
      <c r="BBQ125" s="785"/>
      <c r="BBR125" s="785"/>
      <c r="BBS125" s="785"/>
      <c r="BBT125" s="785"/>
      <c r="BBU125" s="785"/>
      <c r="BBV125" s="785"/>
      <c r="BBW125" s="785"/>
      <c r="BBX125" s="785"/>
      <c r="BBY125" s="785"/>
      <c r="BBZ125" s="785"/>
      <c r="BCA125" s="785"/>
      <c r="BCB125" s="785"/>
      <c r="BCC125" s="785"/>
      <c r="BCD125" s="785"/>
      <c r="BCE125" s="785"/>
      <c r="BCF125" s="785"/>
      <c r="BCG125" s="785"/>
      <c r="BCH125" s="785"/>
      <c r="BCI125" s="785"/>
      <c r="BCJ125" s="785"/>
      <c r="BCK125" s="785"/>
      <c r="BCL125" s="785"/>
      <c r="BCM125" s="785"/>
      <c r="BCN125" s="785"/>
      <c r="BCO125" s="785"/>
      <c r="BCP125" s="785"/>
      <c r="BCQ125" s="785"/>
      <c r="BCR125" s="785"/>
      <c r="BCS125" s="785"/>
      <c r="BCT125" s="785"/>
      <c r="BCU125" s="785"/>
      <c r="BCV125" s="785"/>
      <c r="BCW125" s="785"/>
      <c r="BCX125" s="785"/>
      <c r="BCY125" s="785"/>
      <c r="BCZ125" s="785"/>
      <c r="BDA125" s="785"/>
      <c r="BDB125" s="785"/>
      <c r="BDC125" s="785"/>
      <c r="BDD125" s="785"/>
      <c r="BDE125" s="785"/>
      <c r="BDF125" s="785"/>
      <c r="BDG125" s="785"/>
      <c r="BDH125" s="785"/>
      <c r="BDI125" s="785"/>
      <c r="BDJ125" s="785"/>
      <c r="BDK125" s="785"/>
      <c r="BDL125" s="785"/>
      <c r="BDM125" s="785"/>
      <c r="BDN125" s="785"/>
      <c r="BDO125" s="785"/>
      <c r="BDP125" s="785"/>
      <c r="BDQ125" s="785"/>
      <c r="BDR125" s="785"/>
      <c r="BDS125" s="785"/>
      <c r="BDT125" s="785"/>
      <c r="BDU125" s="785"/>
      <c r="BDV125" s="785"/>
      <c r="BDW125" s="785"/>
      <c r="BDX125" s="785"/>
      <c r="BDY125" s="785"/>
      <c r="BDZ125" s="785"/>
      <c r="BEA125" s="785"/>
      <c r="BEB125" s="785"/>
      <c r="BEC125" s="785"/>
      <c r="BED125" s="785"/>
      <c r="BEE125" s="785"/>
      <c r="BEF125" s="785"/>
      <c r="BEG125" s="785"/>
      <c r="BEH125" s="785"/>
      <c r="BEI125" s="785"/>
      <c r="BEJ125" s="785"/>
      <c r="BEK125" s="785"/>
      <c r="BEL125" s="785"/>
      <c r="BEM125" s="785"/>
      <c r="BEN125" s="785"/>
      <c r="BEO125" s="785"/>
      <c r="BEP125" s="785"/>
      <c r="BEQ125" s="785"/>
      <c r="BER125" s="785"/>
      <c r="BES125" s="785"/>
      <c r="BET125" s="785"/>
      <c r="BEU125" s="785"/>
      <c r="BEV125" s="785"/>
      <c r="BEW125" s="785"/>
      <c r="BEX125" s="785"/>
      <c r="BEY125" s="785"/>
      <c r="BEZ125" s="785"/>
      <c r="BFA125" s="785"/>
      <c r="BFB125" s="785"/>
      <c r="BFC125" s="785"/>
      <c r="BFD125" s="785"/>
      <c r="BFE125" s="785"/>
      <c r="BFF125" s="785"/>
      <c r="BFG125" s="785"/>
      <c r="BFH125" s="785"/>
      <c r="BFI125" s="785"/>
      <c r="BFJ125" s="785"/>
      <c r="BFK125" s="785"/>
      <c r="BFL125" s="785"/>
      <c r="BFM125" s="785"/>
      <c r="BFN125" s="785"/>
      <c r="BFO125" s="785"/>
      <c r="BFP125" s="785"/>
      <c r="BFQ125" s="785"/>
      <c r="BFR125" s="785"/>
      <c r="BFS125" s="785"/>
      <c r="BFT125" s="785"/>
      <c r="BFU125" s="785"/>
      <c r="BFV125" s="785"/>
      <c r="BFW125" s="785"/>
      <c r="BFX125" s="785"/>
      <c r="BFY125" s="785"/>
      <c r="BFZ125" s="785"/>
      <c r="BGA125" s="785"/>
      <c r="BGB125" s="785"/>
      <c r="BGC125" s="785"/>
      <c r="BGD125" s="785"/>
      <c r="BGE125" s="785"/>
      <c r="BGF125" s="785"/>
      <c r="BGG125" s="785"/>
      <c r="BGH125" s="785"/>
      <c r="BGI125" s="785"/>
      <c r="BGJ125" s="785"/>
      <c r="BGK125" s="785"/>
      <c r="BGL125" s="785"/>
      <c r="BGM125" s="785"/>
      <c r="BGN125" s="785"/>
      <c r="BGO125" s="785"/>
      <c r="BGP125" s="785"/>
      <c r="BGQ125" s="785"/>
      <c r="BGR125" s="785"/>
      <c r="BGS125" s="785"/>
      <c r="BGT125" s="785"/>
      <c r="BGU125" s="785"/>
      <c r="BGV125" s="785"/>
      <c r="BGW125" s="785"/>
      <c r="BGX125" s="785"/>
      <c r="BGY125" s="785"/>
      <c r="BGZ125" s="785"/>
      <c r="BHA125" s="785"/>
      <c r="BHB125" s="785"/>
      <c r="BHC125" s="785"/>
      <c r="BHD125" s="785"/>
      <c r="BHE125" s="785"/>
      <c r="BHF125" s="785"/>
      <c r="BHG125" s="785"/>
      <c r="BHH125" s="785"/>
      <c r="BHI125" s="785"/>
      <c r="BHJ125" s="785"/>
      <c r="BHK125" s="785"/>
      <c r="BHL125" s="785"/>
      <c r="BHM125" s="785"/>
      <c r="BHN125" s="785"/>
      <c r="BHO125" s="785"/>
      <c r="BHP125" s="785"/>
      <c r="BHQ125" s="785"/>
      <c r="BHR125" s="785"/>
      <c r="BHS125" s="785"/>
      <c r="BHT125" s="785"/>
      <c r="BHU125" s="785"/>
      <c r="BHV125" s="785"/>
      <c r="BHW125" s="785"/>
      <c r="BHX125" s="785"/>
      <c r="BHY125" s="785"/>
      <c r="BHZ125" s="785"/>
      <c r="BIA125" s="785"/>
      <c r="BIB125" s="785"/>
      <c r="BIC125" s="785"/>
      <c r="BID125" s="785"/>
      <c r="BIE125" s="785"/>
      <c r="BIF125" s="785"/>
      <c r="BIG125" s="785"/>
      <c r="BIH125" s="785"/>
      <c r="BII125" s="785"/>
      <c r="BIJ125" s="785"/>
      <c r="BIK125" s="785"/>
      <c r="BIL125" s="785"/>
      <c r="BIM125" s="785"/>
      <c r="BIN125" s="785"/>
      <c r="BIO125" s="785"/>
      <c r="BIP125" s="785"/>
      <c r="BIQ125" s="785"/>
      <c r="BIR125" s="785"/>
      <c r="BIS125" s="785"/>
      <c r="BIT125" s="785"/>
      <c r="BIU125" s="785"/>
      <c r="BIV125" s="785"/>
      <c r="BIW125" s="785"/>
      <c r="BIX125" s="785"/>
      <c r="BIY125" s="785"/>
      <c r="BIZ125" s="785"/>
      <c r="BJA125" s="785"/>
      <c r="BJB125" s="785"/>
      <c r="BJC125" s="785"/>
      <c r="BJD125" s="785"/>
      <c r="BJE125" s="785"/>
      <c r="BJF125" s="785"/>
      <c r="BJG125" s="785"/>
      <c r="BJH125" s="785"/>
      <c r="BJI125" s="785"/>
      <c r="BJJ125" s="785"/>
      <c r="BJK125" s="785"/>
      <c r="BJL125" s="785"/>
      <c r="BJM125" s="785"/>
      <c r="BJN125" s="785"/>
      <c r="BJO125" s="785"/>
      <c r="BJP125" s="785"/>
      <c r="BJQ125" s="785"/>
      <c r="BJR125" s="785"/>
      <c r="BJS125" s="785"/>
      <c r="BJT125" s="785"/>
      <c r="BJU125" s="785"/>
      <c r="BJV125" s="785"/>
      <c r="BJW125" s="785"/>
      <c r="BJX125" s="785"/>
      <c r="BJY125" s="785"/>
      <c r="BJZ125" s="785"/>
      <c r="BKA125" s="785"/>
      <c r="BKB125" s="785"/>
      <c r="BKC125" s="785"/>
      <c r="BKD125" s="785"/>
      <c r="BKE125" s="785"/>
      <c r="BKF125" s="785"/>
      <c r="BKG125" s="785"/>
      <c r="BKH125" s="785"/>
      <c r="BKI125" s="785"/>
      <c r="BKJ125" s="785"/>
      <c r="BKK125" s="785"/>
      <c r="BKL125" s="785"/>
      <c r="BKM125" s="785"/>
      <c r="BKN125" s="785"/>
      <c r="BKO125" s="785"/>
      <c r="BKP125" s="785"/>
      <c r="BKQ125" s="785"/>
      <c r="BKR125" s="785"/>
      <c r="BKS125" s="785"/>
      <c r="BKT125" s="785"/>
      <c r="BKU125" s="785"/>
      <c r="BKV125" s="785"/>
      <c r="BKW125" s="785"/>
      <c r="BKX125" s="785"/>
      <c r="BKY125" s="785"/>
      <c r="BKZ125" s="785"/>
      <c r="BLA125" s="785"/>
      <c r="BLB125" s="785"/>
      <c r="BLC125" s="785"/>
      <c r="BLD125" s="785"/>
      <c r="BLE125" s="785"/>
      <c r="BLF125" s="785"/>
      <c r="BLG125" s="785"/>
      <c r="BLH125" s="785"/>
      <c r="BLI125" s="785"/>
      <c r="BLJ125" s="785"/>
      <c r="BLK125" s="785"/>
      <c r="BLL125" s="785"/>
      <c r="BLM125" s="785"/>
      <c r="BLN125" s="785"/>
      <c r="BLO125" s="785"/>
      <c r="BLP125" s="785"/>
      <c r="BLQ125" s="785"/>
      <c r="BLR125" s="785"/>
      <c r="BLS125" s="785"/>
      <c r="BLT125" s="785"/>
      <c r="BLU125" s="785"/>
      <c r="BLV125" s="785"/>
      <c r="BLW125" s="785"/>
      <c r="BLX125" s="785"/>
      <c r="BLY125" s="785"/>
      <c r="BLZ125" s="785"/>
      <c r="BMA125" s="785"/>
      <c r="BMB125" s="785"/>
      <c r="BMC125" s="785"/>
      <c r="BMD125" s="785"/>
      <c r="BME125" s="785"/>
      <c r="BMF125" s="785"/>
      <c r="BMG125" s="785"/>
      <c r="BMH125" s="785"/>
      <c r="BMI125" s="785"/>
      <c r="BMJ125" s="785"/>
      <c r="BMK125" s="785"/>
      <c r="BML125" s="785"/>
      <c r="BMM125" s="785"/>
      <c r="BMN125" s="785"/>
      <c r="BMO125" s="785"/>
      <c r="BMP125" s="785"/>
      <c r="BMQ125" s="785"/>
      <c r="BMR125" s="785"/>
      <c r="BMS125" s="785"/>
      <c r="BMT125" s="785"/>
      <c r="BMU125" s="785"/>
      <c r="BMV125" s="785"/>
      <c r="BMW125" s="785"/>
      <c r="BMX125" s="785"/>
      <c r="BMY125" s="785"/>
      <c r="BMZ125" s="785"/>
      <c r="BNA125" s="785"/>
      <c r="BNB125" s="785"/>
      <c r="BNC125" s="785"/>
      <c r="BND125" s="785"/>
      <c r="BNE125" s="785"/>
      <c r="BNF125" s="785"/>
      <c r="BNG125" s="785"/>
      <c r="BNH125" s="785"/>
      <c r="BNI125" s="785"/>
      <c r="BNJ125" s="785"/>
      <c r="BNK125" s="785"/>
      <c r="BNL125" s="785"/>
      <c r="BNM125" s="785"/>
      <c r="BNN125" s="785"/>
      <c r="BNO125" s="785"/>
      <c r="BNP125" s="785"/>
      <c r="BNQ125" s="785"/>
      <c r="BNR125" s="785"/>
      <c r="BNS125" s="785"/>
      <c r="BNT125" s="785"/>
      <c r="BNU125" s="785"/>
      <c r="BNV125" s="785"/>
      <c r="BNW125" s="785"/>
      <c r="BNX125" s="785"/>
      <c r="BNY125" s="785"/>
      <c r="BNZ125" s="785"/>
      <c r="BOA125" s="785"/>
      <c r="BOB125" s="785"/>
      <c r="BOC125" s="785"/>
      <c r="BOD125" s="785"/>
      <c r="BOE125" s="785"/>
      <c r="BOF125" s="785"/>
      <c r="BOG125" s="785"/>
      <c r="BOH125" s="785"/>
      <c r="BOI125" s="785"/>
      <c r="BOJ125" s="785"/>
      <c r="BOK125" s="785"/>
      <c r="BOL125" s="785"/>
      <c r="BOM125" s="785"/>
      <c r="BON125" s="785"/>
      <c r="BOO125" s="785"/>
      <c r="BOP125" s="785"/>
      <c r="BOQ125" s="785"/>
      <c r="BOR125" s="785"/>
      <c r="BOS125" s="785"/>
      <c r="BOT125" s="785"/>
      <c r="BOU125" s="785"/>
      <c r="BOV125" s="785"/>
      <c r="BOW125" s="785"/>
      <c r="BOX125" s="785"/>
      <c r="BOY125" s="785"/>
      <c r="BOZ125" s="785"/>
      <c r="BPA125" s="785"/>
      <c r="BPB125" s="785"/>
      <c r="BPC125" s="785"/>
      <c r="BPD125" s="785"/>
      <c r="BPE125" s="785"/>
      <c r="BPF125" s="785"/>
      <c r="BPG125" s="785"/>
      <c r="BPH125" s="785"/>
      <c r="BPI125" s="785"/>
      <c r="BPJ125" s="785"/>
      <c r="BPK125" s="785"/>
      <c r="BPL125" s="785"/>
      <c r="BPM125" s="785"/>
      <c r="BPN125" s="785"/>
      <c r="BPO125" s="785"/>
      <c r="BPP125" s="785"/>
      <c r="BPQ125" s="785"/>
      <c r="BPR125" s="785"/>
      <c r="BPS125" s="785"/>
      <c r="BPT125" s="785"/>
      <c r="BPU125" s="785"/>
      <c r="BPV125" s="785"/>
      <c r="BPW125" s="785"/>
      <c r="BPX125" s="785"/>
      <c r="BPY125" s="785"/>
      <c r="BPZ125" s="785"/>
      <c r="BQA125" s="785"/>
      <c r="BQB125" s="785"/>
      <c r="BQC125" s="785"/>
      <c r="BQD125" s="785"/>
      <c r="BQE125" s="785"/>
      <c r="BQF125" s="785"/>
      <c r="BQG125" s="785"/>
      <c r="BQH125" s="785"/>
      <c r="BQI125" s="785"/>
      <c r="BQJ125" s="785"/>
      <c r="BQK125" s="785"/>
      <c r="BQL125" s="785"/>
      <c r="BQM125" s="785"/>
      <c r="BQN125" s="785"/>
      <c r="BQO125" s="785"/>
      <c r="BQP125" s="785"/>
      <c r="BQQ125" s="785"/>
      <c r="BQR125" s="785"/>
      <c r="BQS125" s="785"/>
      <c r="BQT125" s="785"/>
      <c r="BQU125" s="785"/>
      <c r="BQV125" s="785"/>
      <c r="BQW125" s="785"/>
      <c r="BQX125" s="785"/>
      <c r="BQY125" s="785"/>
      <c r="BQZ125" s="785"/>
      <c r="BRA125" s="785"/>
      <c r="BRB125" s="785"/>
      <c r="BRC125" s="785"/>
      <c r="BRD125" s="785"/>
      <c r="BRE125" s="785"/>
      <c r="BRF125" s="785"/>
      <c r="BRG125" s="785"/>
      <c r="BRH125" s="785"/>
      <c r="BRI125" s="785"/>
      <c r="BRJ125" s="785"/>
      <c r="BRK125" s="785"/>
      <c r="BRL125" s="785"/>
      <c r="BRM125" s="785"/>
      <c r="BRN125" s="785"/>
      <c r="BRO125" s="785"/>
      <c r="BRP125" s="785"/>
      <c r="BRQ125" s="785"/>
      <c r="BRR125" s="785"/>
      <c r="BRS125" s="785"/>
      <c r="BRT125" s="785"/>
      <c r="BRU125" s="785"/>
      <c r="BRV125" s="785"/>
      <c r="BRW125" s="785"/>
      <c r="BRX125" s="785"/>
      <c r="BRY125" s="785"/>
      <c r="BRZ125" s="785"/>
      <c r="BSA125" s="785"/>
      <c r="BSB125" s="785"/>
      <c r="BSC125" s="785"/>
      <c r="BSD125" s="785"/>
      <c r="BSE125" s="785"/>
      <c r="BSF125" s="785"/>
      <c r="BSG125" s="785"/>
      <c r="BSH125" s="785"/>
      <c r="BSI125" s="785"/>
      <c r="BSJ125" s="785"/>
      <c r="BSK125" s="785"/>
      <c r="BSL125" s="785"/>
      <c r="BSM125" s="785"/>
      <c r="BSN125" s="785"/>
      <c r="BSO125" s="785"/>
      <c r="BSP125" s="785"/>
      <c r="BSQ125" s="785"/>
      <c r="BSR125" s="785"/>
      <c r="BSS125" s="785"/>
      <c r="BST125" s="785"/>
      <c r="BSU125" s="785"/>
      <c r="BSV125" s="785"/>
      <c r="BSW125" s="785"/>
      <c r="BSX125" s="785"/>
      <c r="BSY125" s="785"/>
      <c r="BSZ125" s="785"/>
      <c r="BTA125" s="785"/>
      <c r="BTB125" s="785"/>
      <c r="BTC125" s="785"/>
      <c r="BTD125" s="785"/>
      <c r="BTE125" s="785"/>
      <c r="BTF125" s="785"/>
      <c r="BTG125" s="785"/>
      <c r="BTH125" s="785"/>
      <c r="BTI125" s="785"/>
      <c r="BTJ125" s="785"/>
      <c r="BTK125" s="785"/>
      <c r="BTL125" s="785"/>
      <c r="BTM125" s="785"/>
      <c r="BTN125" s="785"/>
      <c r="BTO125" s="785"/>
      <c r="BTP125" s="785"/>
      <c r="BTQ125" s="785"/>
      <c r="BTR125" s="785"/>
      <c r="BTS125" s="785"/>
      <c r="BTT125" s="785"/>
      <c r="BTU125" s="785"/>
      <c r="BTV125" s="785"/>
      <c r="BTW125" s="785"/>
      <c r="BTX125" s="785"/>
      <c r="BTY125" s="785"/>
      <c r="BTZ125" s="785"/>
      <c r="BUA125" s="785"/>
      <c r="BUB125" s="785"/>
      <c r="BUC125" s="785"/>
      <c r="BUD125" s="785"/>
      <c r="BUE125" s="785"/>
      <c r="BUF125" s="785"/>
      <c r="BUG125" s="785"/>
      <c r="BUH125" s="785"/>
      <c r="BUI125" s="785"/>
      <c r="BUJ125" s="785"/>
      <c r="BUK125" s="785"/>
      <c r="BUL125" s="785"/>
      <c r="BUM125" s="785"/>
      <c r="BUN125" s="785"/>
      <c r="BUO125" s="785"/>
      <c r="BUP125" s="785"/>
      <c r="BUQ125" s="785"/>
      <c r="BUR125" s="785"/>
      <c r="BUS125" s="785"/>
      <c r="BUT125" s="785"/>
      <c r="BUU125" s="785"/>
      <c r="BUV125" s="785"/>
      <c r="BUW125" s="785"/>
      <c r="BUX125" s="785"/>
      <c r="BUY125" s="785"/>
      <c r="BUZ125" s="785"/>
      <c r="BVA125" s="785"/>
      <c r="BVB125" s="785"/>
      <c r="BVC125" s="785"/>
      <c r="BVD125" s="785"/>
      <c r="BVE125" s="785"/>
      <c r="BVF125" s="785"/>
      <c r="BVG125" s="785"/>
      <c r="BVH125" s="785"/>
      <c r="BVI125" s="785"/>
      <c r="BVJ125" s="785"/>
      <c r="BVK125" s="785"/>
      <c r="BVL125" s="785"/>
      <c r="BVM125" s="785"/>
      <c r="BVN125" s="785"/>
      <c r="BVO125" s="785"/>
      <c r="BVP125" s="785"/>
      <c r="BVQ125" s="785"/>
      <c r="BVR125" s="785"/>
      <c r="BVS125" s="785"/>
      <c r="BVT125" s="785"/>
      <c r="BVU125" s="785"/>
      <c r="BVV125" s="785"/>
      <c r="BVW125" s="785"/>
      <c r="BVX125" s="785"/>
      <c r="BVY125" s="785"/>
      <c r="BVZ125" s="785"/>
      <c r="BWA125" s="785"/>
      <c r="BWB125" s="785"/>
      <c r="BWC125" s="785"/>
      <c r="BWD125" s="785"/>
      <c r="BWE125" s="785"/>
      <c r="BWF125" s="785"/>
      <c r="BWG125" s="785"/>
      <c r="BWH125" s="785"/>
      <c r="BWI125" s="785"/>
      <c r="BWJ125" s="785"/>
      <c r="BWK125" s="785"/>
      <c r="BWL125" s="785"/>
      <c r="BWM125" s="785"/>
      <c r="BWN125" s="785"/>
      <c r="BWO125" s="785"/>
      <c r="BWP125" s="785"/>
      <c r="BWQ125" s="785"/>
      <c r="BWR125" s="785"/>
      <c r="BWS125" s="785"/>
      <c r="BWT125" s="785"/>
      <c r="BWU125" s="785"/>
      <c r="BWV125" s="785"/>
      <c r="BWW125" s="785"/>
      <c r="BWX125" s="785"/>
      <c r="BWY125" s="785"/>
      <c r="BWZ125" s="785"/>
      <c r="BXA125" s="785"/>
      <c r="BXB125" s="785"/>
      <c r="BXC125" s="785"/>
      <c r="BXD125" s="785"/>
      <c r="BXE125" s="785"/>
      <c r="BXF125" s="785"/>
      <c r="BXG125" s="785"/>
      <c r="BXH125" s="785"/>
      <c r="BXI125" s="785"/>
      <c r="BXJ125" s="785"/>
      <c r="BXK125" s="785"/>
      <c r="BXL125" s="785"/>
      <c r="BXM125" s="785"/>
      <c r="BXN125" s="785"/>
      <c r="BXO125" s="785"/>
      <c r="BXP125" s="785"/>
      <c r="BXQ125" s="785"/>
      <c r="BXR125" s="785"/>
      <c r="BXS125" s="785"/>
      <c r="BXT125" s="785"/>
      <c r="BXU125" s="785"/>
      <c r="BXV125" s="785"/>
      <c r="BXW125" s="785"/>
      <c r="BXX125" s="785"/>
      <c r="BXY125" s="785"/>
      <c r="BXZ125" s="785"/>
      <c r="BYA125" s="785"/>
      <c r="BYB125" s="785"/>
      <c r="BYC125" s="785"/>
      <c r="BYD125" s="785"/>
      <c r="BYE125" s="785"/>
      <c r="BYF125" s="785"/>
      <c r="BYG125" s="785"/>
      <c r="BYH125" s="785"/>
      <c r="BYI125" s="785"/>
      <c r="BYJ125" s="785"/>
      <c r="BYK125" s="785"/>
      <c r="BYL125" s="785"/>
      <c r="BYM125" s="785"/>
      <c r="BYN125" s="785"/>
      <c r="BYO125" s="785"/>
      <c r="BYP125" s="785"/>
      <c r="BYQ125" s="785"/>
      <c r="BYR125" s="785"/>
      <c r="BYS125" s="785"/>
      <c r="BYT125" s="785"/>
      <c r="BYU125" s="785"/>
      <c r="BYV125" s="785"/>
      <c r="BYW125" s="785"/>
      <c r="BYX125" s="785"/>
      <c r="BYY125" s="785"/>
      <c r="BYZ125" s="785"/>
      <c r="BZA125" s="785"/>
      <c r="BZB125" s="785"/>
      <c r="BZC125" s="785"/>
      <c r="BZD125" s="785"/>
      <c r="BZE125" s="785"/>
      <c r="BZF125" s="785"/>
      <c r="BZG125" s="785"/>
      <c r="BZH125" s="785"/>
      <c r="BZI125" s="785"/>
      <c r="BZJ125" s="785"/>
      <c r="BZK125" s="785"/>
      <c r="BZL125" s="785"/>
      <c r="BZM125" s="785"/>
      <c r="BZN125" s="785"/>
      <c r="BZO125" s="785"/>
      <c r="BZP125" s="785"/>
      <c r="BZQ125" s="785"/>
      <c r="BZR125" s="785"/>
      <c r="BZS125" s="785"/>
      <c r="BZT125" s="785"/>
      <c r="BZU125" s="785"/>
      <c r="BZV125" s="785"/>
      <c r="BZW125" s="785"/>
      <c r="BZX125" s="785"/>
      <c r="BZY125" s="785"/>
      <c r="BZZ125" s="785"/>
      <c r="CAA125" s="785"/>
      <c r="CAB125" s="785"/>
      <c r="CAC125" s="785"/>
      <c r="CAD125" s="785"/>
      <c r="CAE125" s="785"/>
      <c r="CAF125" s="785"/>
      <c r="CAG125" s="785"/>
      <c r="CAH125" s="785"/>
      <c r="CAI125" s="785"/>
      <c r="CAJ125" s="785"/>
      <c r="CAK125" s="785"/>
      <c r="CAL125" s="785"/>
      <c r="CAM125" s="785"/>
      <c r="CAN125" s="785"/>
      <c r="CAO125" s="785"/>
      <c r="CAP125" s="785"/>
      <c r="CAQ125" s="785"/>
      <c r="CAR125" s="785"/>
      <c r="CAS125" s="785"/>
      <c r="CAT125" s="785"/>
      <c r="CAU125" s="785"/>
      <c r="CAV125" s="785"/>
      <c r="CAW125" s="785"/>
      <c r="CAX125" s="785"/>
      <c r="CAY125" s="785"/>
      <c r="CAZ125" s="785"/>
      <c r="CBA125" s="785"/>
      <c r="CBB125" s="785"/>
      <c r="CBC125" s="785"/>
      <c r="CBD125" s="785"/>
      <c r="CBE125" s="785"/>
      <c r="CBF125" s="785"/>
      <c r="CBG125" s="785"/>
      <c r="CBH125" s="785"/>
      <c r="CBI125" s="785"/>
      <c r="CBJ125" s="785"/>
      <c r="CBK125" s="785"/>
      <c r="CBL125" s="785"/>
      <c r="CBM125" s="785"/>
      <c r="CBN125" s="785"/>
      <c r="CBO125" s="785"/>
      <c r="CBP125" s="785"/>
      <c r="CBQ125" s="785"/>
      <c r="CBR125" s="785"/>
      <c r="CBS125" s="785"/>
      <c r="CBT125" s="785"/>
      <c r="CBU125" s="785"/>
      <c r="CBV125" s="785"/>
      <c r="CBW125" s="785"/>
      <c r="CBX125" s="785"/>
      <c r="CBY125" s="785"/>
      <c r="CBZ125" s="785"/>
      <c r="CCA125" s="785"/>
      <c r="CCB125" s="785"/>
      <c r="CCC125" s="785"/>
      <c r="CCD125" s="785"/>
      <c r="CCE125" s="785"/>
      <c r="CCF125" s="785"/>
      <c r="CCG125" s="785"/>
      <c r="CCH125" s="785"/>
      <c r="CCI125" s="785"/>
      <c r="CCJ125" s="785"/>
      <c r="CCK125" s="785"/>
      <c r="CCL125" s="785"/>
      <c r="CCM125" s="785"/>
      <c r="CCN125" s="785"/>
      <c r="CCO125" s="785"/>
      <c r="CCP125" s="785"/>
      <c r="CCQ125" s="785"/>
      <c r="CCR125" s="785"/>
      <c r="CCS125" s="785"/>
      <c r="CCT125" s="785"/>
      <c r="CCU125" s="785"/>
      <c r="CCV125" s="785"/>
      <c r="CCW125" s="785"/>
      <c r="CCX125" s="785"/>
      <c r="CCY125" s="785"/>
      <c r="CCZ125" s="785"/>
      <c r="CDA125" s="785"/>
      <c r="CDB125" s="785"/>
      <c r="CDC125" s="785"/>
      <c r="CDD125" s="785"/>
      <c r="CDE125" s="785"/>
      <c r="CDF125" s="785"/>
      <c r="CDG125" s="785"/>
      <c r="CDH125" s="785"/>
      <c r="CDI125" s="785"/>
      <c r="CDJ125" s="785"/>
      <c r="CDK125" s="785"/>
      <c r="CDL125" s="785"/>
      <c r="CDM125" s="785"/>
      <c r="CDN125" s="785"/>
      <c r="CDO125" s="785"/>
      <c r="CDP125" s="785"/>
      <c r="CDQ125" s="785"/>
      <c r="CDR125" s="785"/>
      <c r="CDS125" s="785"/>
      <c r="CDT125" s="785"/>
      <c r="CDU125" s="785"/>
      <c r="CDV125" s="785"/>
      <c r="CDW125" s="785"/>
      <c r="CDX125" s="785"/>
      <c r="CDY125" s="785"/>
      <c r="CDZ125" s="785"/>
      <c r="CEA125" s="785"/>
      <c r="CEB125" s="785"/>
      <c r="CEC125" s="785"/>
      <c r="CED125" s="785"/>
      <c r="CEE125" s="785"/>
      <c r="CEF125" s="785"/>
      <c r="CEG125" s="785"/>
      <c r="CEH125" s="785"/>
      <c r="CEI125" s="785"/>
      <c r="CEJ125" s="785"/>
      <c r="CEK125" s="785"/>
      <c r="CEL125" s="785"/>
      <c r="CEM125" s="785"/>
      <c r="CEN125" s="785"/>
      <c r="CEO125" s="785"/>
      <c r="CEP125" s="785"/>
      <c r="CEQ125" s="785"/>
      <c r="CER125" s="785"/>
      <c r="CES125" s="785"/>
      <c r="CET125" s="785"/>
      <c r="CEU125" s="785"/>
      <c r="CEV125" s="785"/>
      <c r="CEW125" s="785"/>
      <c r="CEX125" s="785"/>
      <c r="CEY125" s="785"/>
      <c r="CEZ125" s="785"/>
      <c r="CFA125" s="785"/>
      <c r="CFB125" s="785"/>
      <c r="CFC125" s="785"/>
      <c r="CFD125" s="785"/>
      <c r="CFE125" s="785"/>
      <c r="CFF125" s="785"/>
      <c r="CFG125" s="785"/>
      <c r="CFH125" s="785"/>
      <c r="CFI125" s="785"/>
      <c r="CFJ125" s="785"/>
      <c r="CFK125" s="785"/>
      <c r="CFL125" s="785"/>
      <c r="CFM125" s="785"/>
      <c r="CFN125" s="785"/>
      <c r="CFO125" s="785"/>
      <c r="CFP125" s="785"/>
      <c r="CFQ125" s="785"/>
      <c r="CFR125" s="785"/>
      <c r="CFS125" s="785"/>
      <c r="CFT125" s="785"/>
      <c r="CFU125" s="785"/>
      <c r="CFV125" s="785"/>
      <c r="CFW125" s="785"/>
      <c r="CFX125" s="785"/>
      <c r="CFY125" s="785"/>
      <c r="CFZ125" s="785"/>
      <c r="CGA125" s="785"/>
      <c r="CGB125" s="785"/>
      <c r="CGC125" s="785"/>
      <c r="CGD125" s="785"/>
      <c r="CGE125" s="785"/>
      <c r="CGF125" s="785"/>
      <c r="CGG125" s="785"/>
      <c r="CGH125" s="785"/>
      <c r="CGI125" s="785"/>
      <c r="CGJ125" s="785"/>
      <c r="CGK125" s="785"/>
      <c r="CGL125" s="785"/>
      <c r="CGM125" s="785"/>
      <c r="CGN125" s="785"/>
      <c r="CGO125" s="785"/>
      <c r="CGP125" s="785"/>
      <c r="CGQ125" s="785"/>
      <c r="CGR125" s="785"/>
      <c r="CGS125" s="785"/>
      <c r="CGT125" s="785"/>
      <c r="CGU125" s="785"/>
      <c r="CGV125" s="785"/>
      <c r="CGW125" s="785"/>
      <c r="CGX125" s="785"/>
      <c r="CGY125" s="785"/>
      <c r="CGZ125" s="785"/>
      <c r="CHA125" s="785"/>
      <c r="CHB125" s="785"/>
      <c r="CHC125" s="785"/>
      <c r="CHD125" s="785"/>
      <c r="CHE125" s="785"/>
      <c r="CHF125" s="785"/>
      <c r="CHG125" s="785"/>
      <c r="CHH125" s="785"/>
      <c r="CHI125" s="785"/>
      <c r="CHJ125" s="785"/>
      <c r="CHK125" s="785"/>
      <c r="CHL125" s="785"/>
      <c r="CHM125" s="785"/>
      <c r="CHN125" s="785"/>
      <c r="CHO125" s="785"/>
      <c r="CHP125" s="785"/>
      <c r="CHQ125" s="785"/>
      <c r="CHR125" s="785"/>
      <c r="CHS125" s="785"/>
      <c r="CHT125" s="785"/>
      <c r="CHU125" s="785"/>
      <c r="CHV125" s="785"/>
      <c r="CHW125" s="785"/>
      <c r="CHX125" s="785"/>
      <c r="CHY125" s="785"/>
      <c r="CHZ125" s="785"/>
      <c r="CIA125" s="785"/>
      <c r="CIB125" s="785"/>
      <c r="CIC125" s="785"/>
      <c r="CID125" s="785"/>
      <c r="CIE125" s="785"/>
      <c r="CIF125" s="785"/>
      <c r="CIG125" s="785"/>
      <c r="CIH125" s="785"/>
      <c r="CII125" s="785"/>
      <c r="CIJ125" s="785"/>
      <c r="CIK125" s="785"/>
      <c r="CIL125" s="785"/>
      <c r="CIM125" s="785"/>
      <c r="CIN125" s="785"/>
      <c r="CIO125" s="785"/>
      <c r="CIP125" s="785"/>
      <c r="CIQ125" s="785"/>
      <c r="CIR125" s="785"/>
      <c r="CIS125" s="785"/>
      <c r="CIT125" s="785"/>
      <c r="CIU125" s="785"/>
      <c r="CIV125" s="785"/>
      <c r="CIW125" s="785"/>
      <c r="CIX125" s="785"/>
      <c r="CIY125" s="785"/>
      <c r="CIZ125" s="785"/>
      <c r="CJA125" s="785"/>
      <c r="CJB125" s="785"/>
      <c r="CJC125" s="785"/>
      <c r="CJD125" s="785"/>
      <c r="CJE125" s="785"/>
      <c r="CJF125" s="785"/>
      <c r="CJG125" s="785"/>
      <c r="CJH125" s="785"/>
      <c r="CJI125" s="785"/>
      <c r="CJJ125" s="785"/>
      <c r="CJK125" s="785"/>
      <c r="CJL125" s="785"/>
      <c r="CJM125" s="785"/>
      <c r="CJN125" s="785"/>
      <c r="CJO125" s="785"/>
      <c r="CJP125" s="785"/>
      <c r="CJQ125" s="785"/>
      <c r="CJR125" s="785"/>
      <c r="CJS125" s="785"/>
      <c r="CJT125" s="785"/>
      <c r="CJU125" s="785"/>
      <c r="CJV125" s="785"/>
      <c r="CJW125" s="785"/>
      <c r="CJX125" s="785"/>
      <c r="CJY125" s="785"/>
      <c r="CJZ125" s="785"/>
      <c r="CKA125" s="785"/>
      <c r="CKB125" s="785"/>
      <c r="CKC125" s="785"/>
      <c r="CKD125" s="785"/>
      <c r="CKE125" s="785"/>
      <c r="CKF125" s="785"/>
      <c r="CKG125" s="785"/>
      <c r="CKH125" s="785"/>
      <c r="CKI125" s="785"/>
      <c r="CKJ125" s="785"/>
      <c r="CKK125" s="785"/>
      <c r="CKL125" s="785"/>
      <c r="CKM125" s="785"/>
      <c r="CKN125" s="785"/>
      <c r="CKO125" s="785"/>
      <c r="CKP125" s="785"/>
      <c r="CKQ125" s="785"/>
      <c r="CKR125" s="785"/>
      <c r="CKS125" s="785"/>
      <c r="CKT125" s="785"/>
      <c r="CKU125" s="785"/>
      <c r="CKV125" s="785"/>
      <c r="CKW125" s="785"/>
      <c r="CKX125" s="785"/>
      <c r="CKY125" s="785"/>
      <c r="CKZ125" s="785"/>
      <c r="CLA125" s="785"/>
      <c r="CLB125" s="785"/>
      <c r="CLC125" s="785"/>
      <c r="CLD125" s="785"/>
      <c r="CLE125" s="785"/>
      <c r="CLF125" s="785"/>
      <c r="CLG125" s="785"/>
      <c r="CLH125" s="785"/>
      <c r="CLI125" s="785"/>
      <c r="CLJ125" s="785"/>
      <c r="CLK125" s="785"/>
      <c r="CLL125" s="785"/>
      <c r="CLM125" s="785"/>
      <c r="CLN125" s="785"/>
      <c r="CLO125" s="785"/>
      <c r="CLP125" s="785"/>
      <c r="CLQ125" s="785"/>
      <c r="CLR125" s="785"/>
      <c r="CLS125" s="785"/>
      <c r="CLT125" s="785"/>
      <c r="CLU125" s="785"/>
      <c r="CLV125" s="785"/>
      <c r="CLW125" s="785"/>
      <c r="CLX125" s="785"/>
      <c r="CLY125" s="785"/>
      <c r="CLZ125" s="785"/>
      <c r="CMA125" s="785"/>
      <c r="CMB125" s="785"/>
      <c r="CMC125" s="785"/>
      <c r="CMD125" s="785"/>
      <c r="CME125" s="785"/>
      <c r="CMF125" s="785"/>
      <c r="CMG125" s="785"/>
      <c r="CMH125" s="785"/>
      <c r="CMI125" s="785"/>
      <c r="CMJ125" s="785"/>
      <c r="CMK125" s="785"/>
      <c r="CML125" s="785"/>
      <c r="CMM125" s="785"/>
      <c r="CMN125" s="785"/>
      <c r="CMO125" s="785"/>
      <c r="CMP125" s="785"/>
      <c r="CMQ125" s="785"/>
      <c r="CMR125" s="785"/>
      <c r="CMS125" s="785"/>
      <c r="CMT125" s="785"/>
      <c r="CMU125" s="785"/>
      <c r="CMV125" s="785"/>
      <c r="CMW125" s="785"/>
      <c r="CMX125" s="785"/>
      <c r="CMY125" s="785"/>
      <c r="CMZ125" s="785"/>
      <c r="CNA125" s="785"/>
      <c r="CNB125" s="785"/>
      <c r="CNC125" s="785"/>
      <c r="CND125" s="785"/>
      <c r="CNE125" s="785"/>
      <c r="CNF125" s="785"/>
      <c r="CNG125" s="785"/>
      <c r="CNH125" s="785"/>
      <c r="CNI125" s="785"/>
      <c r="CNJ125" s="785"/>
      <c r="CNK125" s="785"/>
      <c r="CNL125" s="785"/>
      <c r="CNM125" s="785"/>
      <c r="CNN125" s="785"/>
      <c r="CNO125" s="785"/>
      <c r="CNP125" s="785"/>
      <c r="CNQ125" s="785"/>
      <c r="CNR125" s="785"/>
      <c r="CNS125" s="785"/>
      <c r="CNT125" s="785"/>
      <c r="CNU125" s="785"/>
      <c r="CNV125" s="785"/>
      <c r="CNW125" s="785"/>
      <c r="CNX125" s="785"/>
      <c r="CNY125" s="785"/>
      <c r="CNZ125" s="785"/>
      <c r="COA125" s="785"/>
      <c r="COB125" s="785"/>
      <c r="COC125" s="785"/>
      <c r="COD125" s="785"/>
      <c r="COE125" s="785"/>
      <c r="COF125" s="785"/>
      <c r="COG125" s="785"/>
      <c r="COH125" s="785"/>
      <c r="COI125" s="785"/>
      <c r="COJ125" s="785"/>
      <c r="COK125" s="785"/>
      <c r="COL125" s="785"/>
      <c r="COM125" s="785"/>
      <c r="CON125" s="785"/>
      <c r="COO125" s="785"/>
      <c r="COP125" s="785"/>
      <c r="COQ125" s="785"/>
      <c r="COR125" s="785"/>
      <c r="COS125" s="785"/>
      <c r="COT125" s="785"/>
      <c r="COU125" s="785"/>
      <c r="COV125" s="785"/>
      <c r="COW125" s="785"/>
      <c r="COX125" s="785"/>
      <c r="COY125" s="785"/>
      <c r="COZ125" s="785"/>
      <c r="CPA125" s="785"/>
      <c r="CPB125" s="785"/>
      <c r="CPC125" s="785"/>
      <c r="CPD125" s="785"/>
      <c r="CPE125" s="785"/>
      <c r="CPF125" s="785"/>
      <c r="CPG125" s="785"/>
      <c r="CPH125" s="785"/>
      <c r="CPI125" s="785"/>
      <c r="CPJ125" s="785"/>
      <c r="CPK125" s="785"/>
      <c r="CPL125" s="785"/>
      <c r="CPM125" s="785"/>
      <c r="CPN125" s="785"/>
      <c r="CPO125" s="785"/>
      <c r="CPP125" s="785"/>
      <c r="CPQ125" s="785"/>
      <c r="CPR125" s="785"/>
      <c r="CPS125" s="785"/>
      <c r="CPT125" s="785"/>
      <c r="CPU125" s="785"/>
      <c r="CPV125" s="785"/>
      <c r="CPW125" s="785"/>
      <c r="CPX125" s="785"/>
      <c r="CPY125" s="785"/>
      <c r="CPZ125" s="785"/>
      <c r="CQA125" s="785"/>
      <c r="CQB125" s="785"/>
      <c r="CQC125" s="785"/>
      <c r="CQD125" s="785"/>
      <c r="CQE125" s="785"/>
      <c r="CQF125" s="785"/>
      <c r="CQG125" s="785"/>
      <c r="CQH125" s="785"/>
      <c r="CQI125" s="785"/>
      <c r="CQJ125" s="785"/>
      <c r="CQK125" s="785"/>
      <c r="CQL125" s="785"/>
      <c r="CQM125" s="785"/>
      <c r="CQN125" s="785"/>
      <c r="CQO125" s="785"/>
      <c r="CQP125" s="785"/>
      <c r="CQQ125" s="785"/>
      <c r="CQR125" s="785"/>
      <c r="CQS125" s="785"/>
      <c r="CQT125" s="785"/>
      <c r="CQU125" s="785"/>
      <c r="CQV125" s="785"/>
      <c r="CQW125" s="785"/>
      <c r="CQX125" s="785"/>
      <c r="CQY125" s="785"/>
      <c r="CQZ125" s="785"/>
      <c r="CRA125" s="785"/>
      <c r="CRB125" s="785"/>
      <c r="CRC125" s="785"/>
      <c r="CRD125" s="785"/>
      <c r="CRE125" s="785"/>
      <c r="CRF125" s="785"/>
      <c r="CRG125" s="785"/>
      <c r="CRH125" s="785"/>
      <c r="CRI125" s="785"/>
      <c r="CRJ125" s="785"/>
      <c r="CRK125" s="785"/>
      <c r="CRL125" s="785"/>
      <c r="CRM125" s="785"/>
      <c r="CRN125" s="785"/>
      <c r="CRO125" s="785"/>
      <c r="CRP125" s="785"/>
      <c r="CRQ125" s="785"/>
      <c r="CRR125" s="785"/>
      <c r="CRS125" s="785"/>
      <c r="CRT125" s="785"/>
      <c r="CRU125" s="785"/>
      <c r="CRV125" s="785"/>
      <c r="CRW125" s="785"/>
      <c r="CRX125" s="785"/>
      <c r="CRY125" s="785"/>
      <c r="CRZ125" s="785"/>
      <c r="CSA125" s="785"/>
      <c r="CSB125" s="785"/>
      <c r="CSC125" s="785"/>
      <c r="CSD125" s="785"/>
      <c r="CSE125" s="785"/>
      <c r="CSF125" s="785"/>
      <c r="CSG125" s="785"/>
      <c r="CSH125" s="785"/>
      <c r="CSI125" s="785"/>
      <c r="CSJ125" s="785"/>
      <c r="CSK125" s="785"/>
      <c r="CSL125" s="785"/>
      <c r="CSM125" s="785"/>
      <c r="CSN125" s="785"/>
      <c r="CSO125" s="785"/>
      <c r="CSP125" s="785"/>
      <c r="CSQ125" s="785"/>
      <c r="CSR125" s="785"/>
      <c r="CSS125" s="785"/>
      <c r="CST125" s="785"/>
      <c r="CSU125" s="785"/>
      <c r="CSV125" s="785"/>
      <c r="CSW125" s="785"/>
      <c r="CSX125" s="785"/>
      <c r="CSY125" s="785"/>
      <c r="CSZ125" s="785"/>
      <c r="CTA125" s="785"/>
      <c r="CTB125" s="785"/>
      <c r="CTC125" s="785"/>
      <c r="CTD125" s="785"/>
      <c r="CTE125" s="785"/>
      <c r="CTF125" s="785"/>
      <c r="CTG125" s="785"/>
      <c r="CTH125" s="785"/>
      <c r="CTI125" s="785"/>
      <c r="CTJ125" s="785"/>
      <c r="CTK125" s="785"/>
      <c r="CTL125" s="785"/>
      <c r="CTM125" s="785"/>
      <c r="CTN125" s="785"/>
      <c r="CTO125" s="785"/>
      <c r="CTP125" s="785"/>
      <c r="CTQ125" s="785"/>
      <c r="CTR125" s="785"/>
      <c r="CTS125" s="785"/>
      <c r="CTT125" s="785"/>
      <c r="CTU125" s="785"/>
      <c r="CTV125" s="785"/>
      <c r="CTW125" s="785"/>
      <c r="CTX125" s="785"/>
      <c r="CTY125" s="785"/>
      <c r="CTZ125" s="785"/>
      <c r="CUA125" s="785"/>
      <c r="CUB125" s="785"/>
      <c r="CUC125" s="785"/>
      <c r="CUD125" s="785"/>
      <c r="CUE125" s="785"/>
      <c r="CUF125" s="785"/>
      <c r="CUG125" s="785"/>
      <c r="CUH125" s="785"/>
      <c r="CUI125" s="785"/>
      <c r="CUJ125" s="785"/>
      <c r="CUK125" s="785"/>
      <c r="CUL125" s="785"/>
      <c r="CUM125" s="785"/>
      <c r="CUN125" s="785"/>
      <c r="CUO125" s="785"/>
      <c r="CUP125" s="785"/>
      <c r="CUQ125" s="785"/>
      <c r="CUR125" s="785"/>
      <c r="CUS125" s="785"/>
      <c r="CUT125" s="785"/>
      <c r="CUU125" s="785"/>
      <c r="CUV125" s="785"/>
      <c r="CUW125" s="785"/>
      <c r="CUX125" s="785"/>
      <c r="CUY125" s="785"/>
      <c r="CUZ125" s="785"/>
      <c r="CVA125" s="785"/>
      <c r="CVB125" s="785"/>
      <c r="CVC125" s="785"/>
      <c r="CVD125" s="785"/>
      <c r="CVE125" s="785"/>
      <c r="CVF125" s="785"/>
      <c r="CVG125" s="785"/>
      <c r="CVH125" s="785"/>
      <c r="CVI125" s="785"/>
      <c r="CVJ125" s="785"/>
      <c r="CVK125" s="785"/>
      <c r="CVL125" s="785"/>
      <c r="CVM125" s="785"/>
      <c r="CVN125" s="785"/>
      <c r="CVO125" s="785"/>
      <c r="CVP125" s="785"/>
      <c r="CVQ125" s="785"/>
      <c r="CVR125" s="785"/>
      <c r="CVS125" s="785"/>
      <c r="CVT125" s="785"/>
      <c r="CVU125" s="785"/>
      <c r="CVV125" s="785"/>
      <c r="CVW125" s="785"/>
      <c r="CVX125" s="785"/>
      <c r="CVY125" s="785"/>
      <c r="CVZ125" s="785"/>
      <c r="CWA125" s="785"/>
      <c r="CWB125" s="785"/>
      <c r="CWC125" s="785"/>
      <c r="CWD125" s="785"/>
      <c r="CWE125" s="785"/>
      <c r="CWF125" s="785"/>
      <c r="CWG125" s="785"/>
      <c r="CWH125" s="785"/>
      <c r="CWI125" s="785"/>
      <c r="CWJ125" s="785"/>
      <c r="CWK125" s="785"/>
      <c r="CWL125" s="785"/>
      <c r="CWM125" s="785"/>
      <c r="CWN125" s="785"/>
      <c r="CWO125" s="785"/>
      <c r="CWP125" s="785"/>
      <c r="CWQ125" s="785"/>
      <c r="CWR125" s="785"/>
      <c r="CWS125" s="785"/>
      <c r="CWT125" s="785"/>
      <c r="CWU125" s="785"/>
      <c r="CWV125" s="785"/>
      <c r="CWW125" s="785"/>
      <c r="CWX125" s="785"/>
      <c r="CWY125" s="785"/>
      <c r="CWZ125" s="785"/>
      <c r="CXA125" s="785"/>
      <c r="CXB125" s="785"/>
      <c r="CXC125" s="785"/>
      <c r="CXD125" s="785"/>
      <c r="CXE125" s="785"/>
      <c r="CXF125" s="785"/>
      <c r="CXG125" s="785"/>
      <c r="CXH125" s="785"/>
      <c r="CXI125" s="785"/>
      <c r="CXJ125" s="785"/>
      <c r="CXK125" s="785"/>
      <c r="CXL125" s="785"/>
      <c r="CXM125" s="785"/>
      <c r="CXN125" s="785"/>
      <c r="CXO125" s="785"/>
      <c r="CXP125" s="785"/>
      <c r="CXQ125" s="785"/>
      <c r="CXR125" s="785"/>
      <c r="CXS125" s="785"/>
      <c r="CXT125" s="785"/>
      <c r="CXU125" s="785"/>
      <c r="CXV125" s="785"/>
      <c r="CXW125" s="785"/>
      <c r="CXX125" s="785"/>
      <c r="CXY125" s="785"/>
      <c r="CXZ125" s="785"/>
      <c r="CYA125" s="785"/>
      <c r="CYB125" s="785"/>
      <c r="CYC125" s="785"/>
      <c r="CYD125" s="785"/>
      <c r="CYE125" s="785"/>
      <c r="CYF125" s="785"/>
      <c r="CYG125" s="785"/>
      <c r="CYH125" s="785"/>
      <c r="CYI125" s="785"/>
      <c r="CYJ125" s="785"/>
      <c r="CYK125" s="785"/>
      <c r="CYL125" s="785"/>
      <c r="CYM125" s="785"/>
      <c r="CYN125" s="785"/>
      <c r="CYO125" s="785"/>
      <c r="CYP125" s="785"/>
      <c r="CYQ125" s="785"/>
      <c r="CYR125" s="785"/>
      <c r="CYS125" s="785"/>
      <c r="CYT125" s="785"/>
      <c r="CYU125" s="785"/>
      <c r="CYV125" s="785"/>
      <c r="CYW125" s="785"/>
      <c r="CYX125" s="785"/>
      <c r="CYY125" s="785"/>
      <c r="CYZ125" s="785"/>
      <c r="CZA125" s="785"/>
      <c r="CZB125" s="785"/>
      <c r="CZC125" s="785"/>
      <c r="CZD125" s="785"/>
      <c r="CZE125" s="785"/>
      <c r="CZF125" s="785"/>
      <c r="CZG125" s="785"/>
      <c r="CZH125" s="785"/>
      <c r="CZI125" s="785"/>
      <c r="CZJ125" s="785"/>
      <c r="CZK125" s="785"/>
      <c r="CZL125" s="785"/>
      <c r="CZM125" s="785"/>
      <c r="CZN125" s="785"/>
      <c r="CZO125" s="785"/>
      <c r="CZP125" s="785"/>
      <c r="CZQ125" s="785"/>
      <c r="CZR125" s="785"/>
      <c r="CZS125" s="785"/>
      <c r="CZT125" s="785"/>
      <c r="CZU125" s="785"/>
      <c r="CZV125" s="785"/>
      <c r="CZW125" s="785"/>
      <c r="CZX125" s="785"/>
      <c r="CZY125" s="785"/>
      <c r="CZZ125" s="785"/>
      <c r="DAA125" s="785"/>
      <c r="DAB125" s="785"/>
      <c r="DAC125" s="785"/>
      <c r="DAD125" s="785"/>
      <c r="DAE125" s="785"/>
      <c r="DAF125" s="785"/>
      <c r="DAG125" s="785"/>
      <c r="DAH125" s="785"/>
      <c r="DAI125" s="785"/>
      <c r="DAJ125" s="785"/>
      <c r="DAK125" s="785"/>
      <c r="DAL125" s="785"/>
      <c r="DAM125" s="785"/>
      <c r="DAN125" s="785"/>
      <c r="DAO125" s="785"/>
      <c r="DAP125" s="785"/>
      <c r="DAQ125" s="785"/>
      <c r="DAR125" s="785"/>
      <c r="DAS125" s="785"/>
      <c r="DAT125" s="785"/>
      <c r="DAU125" s="785"/>
      <c r="DAV125" s="785"/>
      <c r="DAW125" s="785"/>
      <c r="DAX125" s="785"/>
      <c r="DAY125" s="785"/>
      <c r="DAZ125" s="785"/>
      <c r="DBA125" s="785"/>
      <c r="DBB125" s="785"/>
      <c r="DBC125" s="785"/>
      <c r="DBD125" s="785"/>
      <c r="DBE125" s="785"/>
      <c r="DBF125" s="785"/>
      <c r="DBG125" s="785"/>
      <c r="DBH125" s="785"/>
      <c r="DBI125" s="785"/>
      <c r="DBJ125" s="785"/>
      <c r="DBK125" s="785"/>
      <c r="DBL125" s="785"/>
      <c r="DBM125" s="785"/>
      <c r="DBN125" s="785"/>
      <c r="DBO125" s="785"/>
      <c r="DBP125" s="785"/>
      <c r="DBQ125" s="785"/>
      <c r="DBR125" s="785"/>
      <c r="DBS125" s="785"/>
      <c r="DBT125" s="785"/>
      <c r="DBU125" s="785"/>
      <c r="DBV125" s="785"/>
      <c r="DBW125" s="785"/>
      <c r="DBX125" s="785"/>
      <c r="DBY125" s="785"/>
      <c r="DBZ125" s="785"/>
      <c r="DCA125" s="785"/>
      <c r="DCB125" s="785"/>
      <c r="DCC125" s="785"/>
      <c r="DCD125" s="785"/>
      <c r="DCE125" s="785"/>
      <c r="DCF125" s="785"/>
      <c r="DCG125" s="785"/>
      <c r="DCH125" s="785"/>
      <c r="DCI125" s="785"/>
      <c r="DCJ125" s="785"/>
      <c r="DCK125" s="785"/>
      <c r="DCL125" s="785"/>
      <c r="DCM125" s="785"/>
      <c r="DCN125" s="785"/>
      <c r="DCO125" s="785"/>
      <c r="DCP125" s="785"/>
      <c r="DCQ125" s="785"/>
      <c r="DCR125" s="785"/>
      <c r="DCS125" s="785"/>
      <c r="DCT125" s="785"/>
      <c r="DCU125" s="785"/>
      <c r="DCV125" s="785"/>
      <c r="DCW125" s="785"/>
      <c r="DCX125" s="785"/>
      <c r="DCY125" s="785"/>
      <c r="DCZ125" s="785"/>
      <c r="DDA125" s="785"/>
      <c r="DDB125" s="785"/>
      <c r="DDC125" s="785"/>
      <c r="DDD125" s="785"/>
      <c r="DDE125" s="785"/>
      <c r="DDF125" s="785"/>
      <c r="DDG125" s="785"/>
      <c r="DDH125" s="785"/>
      <c r="DDI125" s="785"/>
      <c r="DDJ125" s="785"/>
      <c r="DDK125" s="785"/>
      <c r="DDL125" s="785"/>
      <c r="DDM125" s="785"/>
      <c r="DDN125" s="785"/>
      <c r="DDO125" s="785"/>
      <c r="DDP125" s="785"/>
      <c r="DDQ125" s="785"/>
      <c r="DDR125" s="785"/>
      <c r="DDS125" s="785"/>
      <c r="DDT125" s="785"/>
      <c r="DDU125" s="785"/>
      <c r="DDV125" s="785"/>
      <c r="DDW125" s="785"/>
      <c r="DDX125" s="785"/>
      <c r="DDY125" s="785"/>
      <c r="DDZ125" s="785"/>
      <c r="DEA125" s="785"/>
      <c r="DEB125" s="785"/>
      <c r="DEC125" s="785"/>
      <c r="DED125" s="785"/>
      <c r="DEE125" s="785"/>
      <c r="DEF125" s="785"/>
      <c r="DEG125" s="785"/>
      <c r="DEH125" s="785"/>
      <c r="DEI125" s="785"/>
      <c r="DEJ125" s="785"/>
      <c r="DEK125" s="785"/>
      <c r="DEL125" s="785"/>
      <c r="DEM125" s="785"/>
      <c r="DEN125" s="785"/>
      <c r="DEO125" s="785"/>
      <c r="DEP125" s="785"/>
      <c r="DEQ125" s="785"/>
      <c r="DER125" s="785"/>
      <c r="DES125" s="785"/>
      <c r="DET125" s="785"/>
      <c r="DEU125" s="785"/>
      <c r="DEV125" s="785"/>
      <c r="DEW125" s="785"/>
      <c r="DEX125" s="785"/>
      <c r="DEY125" s="785"/>
      <c r="DEZ125" s="785"/>
      <c r="DFA125" s="785"/>
      <c r="DFB125" s="785"/>
      <c r="DFC125" s="785"/>
      <c r="DFD125" s="785"/>
      <c r="DFE125" s="785"/>
      <c r="DFF125" s="785"/>
      <c r="DFG125" s="785"/>
      <c r="DFH125" s="785"/>
      <c r="DFI125" s="785"/>
      <c r="DFJ125" s="785"/>
      <c r="DFK125" s="785"/>
      <c r="DFL125" s="785"/>
      <c r="DFM125" s="785"/>
      <c r="DFN125" s="785"/>
      <c r="DFO125" s="785"/>
      <c r="DFP125" s="785"/>
      <c r="DFQ125" s="785"/>
      <c r="DFR125" s="785"/>
      <c r="DFS125" s="785"/>
      <c r="DFT125" s="785"/>
      <c r="DFU125" s="785"/>
      <c r="DFV125" s="785"/>
      <c r="DFW125" s="785"/>
      <c r="DFX125" s="785"/>
      <c r="DFY125" s="785"/>
      <c r="DFZ125" s="785"/>
      <c r="DGA125" s="785"/>
      <c r="DGB125" s="785"/>
      <c r="DGC125" s="785"/>
      <c r="DGD125" s="785"/>
      <c r="DGE125" s="785"/>
      <c r="DGF125" s="785"/>
      <c r="DGG125" s="785"/>
      <c r="DGH125" s="785"/>
      <c r="DGI125" s="785"/>
      <c r="DGJ125" s="785"/>
      <c r="DGK125" s="785"/>
      <c r="DGL125" s="785"/>
      <c r="DGM125" s="785"/>
      <c r="DGN125" s="785"/>
      <c r="DGO125" s="785"/>
      <c r="DGP125" s="785"/>
      <c r="DGQ125" s="785"/>
      <c r="DGR125" s="785"/>
      <c r="DGS125" s="785"/>
      <c r="DGT125" s="785"/>
      <c r="DGU125" s="785"/>
      <c r="DGV125" s="785"/>
      <c r="DGW125" s="785"/>
      <c r="DGX125" s="785"/>
      <c r="DGY125" s="785"/>
      <c r="DGZ125" s="785"/>
      <c r="DHA125" s="785"/>
      <c r="DHB125" s="785"/>
      <c r="DHC125" s="785"/>
      <c r="DHD125" s="785"/>
      <c r="DHE125" s="785"/>
      <c r="DHF125" s="785"/>
      <c r="DHG125" s="785"/>
      <c r="DHH125" s="785"/>
      <c r="DHI125" s="785"/>
      <c r="DHJ125" s="785"/>
      <c r="DHK125" s="785"/>
      <c r="DHL125" s="785"/>
      <c r="DHM125" s="785"/>
      <c r="DHN125" s="785"/>
      <c r="DHO125" s="785"/>
      <c r="DHP125" s="785"/>
      <c r="DHQ125" s="785"/>
      <c r="DHR125" s="785"/>
      <c r="DHS125" s="785"/>
      <c r="DHT125" s="785"/>
      <c r="DHU125" s="785"/>
      <c r="DHV125" s="785"/>
      <c r="DHW125" s="785"/>
      <c r="DHX125" s="785"/>
      <c r="DHY125" s="785"/>
      <c r="DHZ125" s="785"/>
      <c r="DIA125" s="785"/>
      <c r="DIB125" s="785"/>
      <c r="DIC125" s="785"/>
      <c r="DID125" s="785"/>
      <c r="DIE125" s="785"/>
      <c r="DIF125" s="785"/>
      <c r="DIG125" s="785"/>
      <c r="DIH125" s="785"/>
      <c r="DII125" s="785"/>
      <c r="DIJ125" s="785"/>
      <c r="DIK125" s="785"/>
      <c r="DIL125" s="785"/>
      <c r="DIM125" s="785"/>
      <c r="DIN125" s="785"/>
      <c r="DIO125" s="785"/>
      <c r="DIP125" s="785"/>
      <c r="DIQ125" s="785"/>
      <c r="DIR125" s="785"/>
      <c r="DIS125" s="785"/>
      <c r="DIT125" s="785"/>
      <c r="DIU125" s="785"/>
      <c r="DIV125" s="785"/>
      <c r="DIW125" s="785"/>
      <c r="DIX125" s="785"/>
      <c r="DIY125" s="785"/>
      <c r="DIZ125" s="785"/>
      <c r="DJA125" s="785"/>
      <c r="DJB125" s="785"/>
      <c r="DJC125" s="785"/>
      <c r="DJD125" s="785"/>
      <c r="DJE125" s="785"/>
      <c r="DJF125" s="785"/>
      <c r="DJG125" s="785"/>
      <c r="DJH125" s="785"/>
      <c r="DJI125" s="785"/>
      <c r="DJJ125" s="785"/>
      <c r="DJK125" s="785"/>
      <c r="DJL125" s="785"/>
      <c r="DJM125" s="785"/>
      <c r="DJN125" s="785"/>
      <c r="DJO125" s="785"/>
      <c r="DJP125" s="785"/>
      <c r="DJQ125" s="785"/>
      <c r="DJR125" s="785"/>
      <c r="DJS125" s="785"/>
      <c r="DJT125" s="785"/>
      <c r="DJU125" s="785"/>
      <c r="DJV125" s="785"/>
      <c r="DJW125" s="785"/>
      <c r="DJX125" s="785"/>
      <c r="DJY125" s="785"/>
      <c r="DJZ125" s="785"/>
      <c r="DKA125" s="785"/>
      <c r="DKB125" s="785"/>
      <c r="DKC125" s="785"/>
      <c r="DKD125" s="785"/>
      <c r="DKE125" s="785"/>
      <c r="DKF125" s="785"/>
      <c r="DKG125" s="785"/>
      <c r="DKH125" s="785"/>
      <c r="DKI125" s="785"/>
      <c r="DKJ125" s="785"/>
      <c r="DKK125" s="785"/>
      <c r="DKL125" s="785"/>
      <c r="DKM125" s="785"/>
      <c r="DKN125" s="785"/>
      <c r="DKO125" s="785"/>
      <c r="DKP125" s="785"/>
      <c r="DKQ125" s="785"/>
      <c r="DKR125" s="785"/>
      <c r="DKS125" s="785"/>
      <c r="DKT125" s="785"/>
      <c r="DKU125" s="785"/>
      <c r="DKV125" s="785"/>
      <c r="DKW125" s="785"/>
      <c r="DKX125" s="785"/>
      <c r="DKY125" s="785"/>
      <c r="DKZ125" s="785"/>
      <c r="DLA125" s="785"/>
      <c r="DLB125" s="785"/>
      <c r="DLC125" s="785"/>
      <c r="DLD125" s="785"/>
      <c r="DLE125" s="785"/>
      <c r="DLF125" s="785"/>
      <c r="DLG125" s="785"/>
      <c r="DLH125" s="785"/>
      <c r="DLI125" s="785"/>
      <c r="DLJ125" s="785"/>
      <c r="DLK125" s="785"/>
      <c r="DLL125" s="785"/>
      <c r="DLM125" s="785"/>
      <c r="DLN125" s="785"/>
      <c r="DLO125" s="785"/>
      <c r="DLP125" s="785"/>
      <c r="DLQ125" s="785"/>
      <c r="DLR125" s="785"/>
      <c r="DLS125" s="785"/>
      <c r="DLT125" s="785"/>
      <c r="DLU125" s="785"/>
      <c r="DLV125" s="785"/>
      <c r="DLW125" s="785"/>
      <c r="DLX125" s="785"/>
      <c r="DLY125" s="785"/>
      <c r="DLZ125" s="785"/>
      <c r="DMA125" s="785"/>
      <c r="DMB125" s="785"/>
      <c r="DMC125" s="785"/>
      <c r="DMD125" s="785"/>
      <c r="DME125" s="785"/>
      <c r="DMF125" s="785"/>
      <c r="DMG125" s="785"/>
      <c r="DMH125" s="785"/>
      <c r="DMI125" s="785"/>
      <c r="DMJ125" s="785"/>
      <c r="DMK125" s="785"/>
      <c r="DML125" s="785"/>
      <c r="DMM125" s="785"/>
      <c r="DMN125" s="785"/>
      <c r="DMO125" s="785"/>
      <c r="DMP125" s="785"/>
      <c r="DMQ125" s="785"/>
      <c r="DMR125" s="785"/>
      <c r="DMS125" s="785"/>
      <c r="DMT125" s="785"/>
      <c r="DMU125" s="785"/>
      <c r="DMV125" s="785"/>
      <c r="DMW125" s="785"/>
      <c r="DMX125" s="785"/>
      <c r="DMY125" s="785"/>
      <c r="DMZ125" s="785"/>
      <c r="DNA125" s="785"/>
      <c r="DNB125" s="785"/>
      <c r="DNC125" s="785"/>
      <c r="DND125" s="785"/>
      <c r="DNE125" s="785"/>
      <c r="DNF125" s="785"/>
      <c r="DNG125" s="785"/>
      <c r="DNH125" s="785"/>
      <c r="DNI125" s="785"/>
      <c r="DNJ125" s="785"/>
      <c r="DNK125" s="785"/>
      <c r="DNL125" s="785"/>
      <c r="DNM125" s="785"/>
      <c r="DNN125" s="785"/>
      <c r="DNO125" s="785"/>
      <c r="DNP125" s="785"/>
      <c r="DNQ125" s="785"/>
      <c r="DNR125" s="785"/>
      <c r="DNS125" s="785"/>
      <c r="DNT125" s="785"/>
      <c r="DNU125" s="785"/>
      <c r="DNV125" s="785"/>
      <c r="DNW125" s="785"/>
      <c r="DNX125" s="785"/>
      <c r="DNY125" s="785"/>
      <c r="DNZ125" s="785"/>
      <c r="DOA125" s="785"/>
      <c r="DOB125" s="785"/>
      <c r="DOC125" s="785"/>
      <c r="DOD125" s="785"/>
      <c r="DOE125" s="785"/>
      <c r="DOF125" s="785"/>
      <c r="DOG125" s="785"/>
      <c r="DOH125" s="785"/>
      <c r="DOI125" s="785"/>
      <c r="DOJ125" s="785"/>
      <c r="DOK125" s="785"/>
      <c r="DOL125" s="785"/>
      <c r="DOM125" s="785"/>
      <c r="DON125" s="785"/>
      <c r="DOO125" s="785"/>
      <c r="DOP125" s="785"/>
      <c r="DOQ125" s="785"/>
      <c r="DOR125" s="785"/>
      <c r="DOS125" s="785"/>
      <c r="DOT125" s="785"/>
      <c r="DOU125" s="785"/>
      <c r="DOV125" s="785"/>
      <c r="DOW125" s="785"/>
      <c r="DOX125" s="785"/>
      <c r="DOY125" s="785"/>
      <c r="DOZ125" s="785"/>
      <c r="DPA125" s="785"/>
      <c r="DPB125" s="785"/>
      <c r="DPC125" s="785"/>
      <c r="DPD125" s="785"/>
      <c r="DPE125" s="785"/>
      <c r="DPF125" s="785"/>
      <c r="DPG125" s="785"/>
      <c r="DPH125" s="785"/>
      <c r="DPI125" s="785"/>
      <c r="DPJ125" s="785"/>
      <c r="DPK125" s="785"/>
      <c r="DPL125" s="785"/>
      <c r="DPM125" s="785"/>
      <c r="DPN125" s="785"/>
      <c r="DPO125" s="785"/>
      <c r="DPP125" s="785"/>
      <c r="DPQ125" s="785"/>
      <c r="DPR125" s="785"/>
      <c r="DPS125" s="785"/>
      <c r="DPT125" s="785"/>
      <c r="DPU125" s="785"/>
      <c r="DPV125" s="785"/>
      <c r="DPW125" s="785"/>
      <c r="DPX125" s="785"/>
      <c r="DPY125" s="785"/>
      <c r="DPZ125" s="785"/>
      <c r="DQA125" s="785"/>
      <c r="DQB125" s="785"/>
      <c r="DQC125" s="785"/>
      <c r="DQD125" s="785"/>
      <c r="DQE125" s="785"/>
      <c r="DQF125" s="785"/>
      <c r="DQG125" s="785"/>
      <c r="DQH125" s="785"/>
      <c r="DQI125" s="785"/>
      <c r="DQJ125" s="785"/>
      <c r="DQK125" s="785"/>
      <c r="DQL125" s="785"/>
      <c r="DQM125" s="785"/>
      <c r="DQN125" s="785"/>
      <c r="DQO125" s="785"/>
      <c r="DQP125" s="785"/>
      <c r="DQQ125" s="785"/>
      <c r="DQR125" s="785"/>
      <c r="DQS125" s="785"/>
      <c r="DQT125" s="785"/>
      <c r="DQU125" s="785"/>
      <c r="DQV125" s="785"/>
      <c r="DQW125" s="785"/>
      <c r="DQX125" s="785"/>
      <c r="DQY125" s="785"/>
      <c r="DQZ125" s="785"/>
      <c r="DRA125" s="785"/>
      <c r="DRB125" s="785"/>
      <c r="DRC125" s="785"/>
      <c r="DRD125" s="785"/>
      <c r="DRE125" s="785"/>
      <c r="DRF125" s="785"/>
      <c r="DRG125" s="785"/>
      <c r="DRH125" s="785"/>
      <c r="DRI125" s="785"/>
      <c r="DRJ125" s="785"/>
      <c r="DRK125" s="785"/>
      <c r="DRL125" s="785"/>
      <c r="DRM125" s="785"/>
      <c r="DRN125" s="785"/>
      <c r="DRO125" s="785"/>
      <c r="DRP125" s="785"/>
      <c r="DRQ125" s="785"/>
      <c r="DRR125" s="785"/>
      <c r="DRS125" s="785"/>
      <c r="DRT125" s="785"/>
      <c r="DRU125" s="785"/>
      <c r="DRV125" s="785"/>
      <c r="DRW125" s="785"/>
      <c r="DRX125" s="785"/>
      <c r="DRY125" s="785"/>
      <c r="DRZ125" s="785"/>
      <c r="DSA125" s="785"/>
      <c r="DSB125" s="785"/>
      <c r="DSC125" s="785"/>
      <c r="DSD125" s="785"/>
      <c r="DSE125" s="785"/>
      <c r="DSF125" s="785"/>
      <c r="DSG125" s="785"/>
      <c r="DSH125" s="785"/>
      <c r="DSI125" s="785"/>
      <c r="DSJ125" s="785"/>
      <c r="DSK125" s="785"/>
      <c r="DSL125" s="785"/>
      <c r="DSM125" s="785"/>
      <c r="DSN125" s="785"/>
      <c r="DSO125" s="785"/>
      <c r="DSP125" s="785"/>
      <c r="DSQ125" s="785"/>
      <c r="DSR125" s="785"/>
      <c r="DSS125" s="785"/>
      <c r="DST125" s="785"/>
      <c r="DSU125" s="785"/>
      <c r="DSV125" s="785"/>
      <c r="DSW125" s="785"/>
      <c r="DSX125" s="785"/>
      <c r="DSY125" s="785"/>
      <c r="DSZ125" s="785"/>
      <c r="DTA125" s="785"/>
      <c r="DTB125" s="785"/>
      <c r="DTC125" s="785"/>
      <c r="DTD125" s="785"/>
      <c r="DTE125" s="785"/>
      <c r="DTF125" s="785"/>
      <c r="DTG125" s="785"/>
      <c r="DTH125" s="785"/>
      <c r="DTI125" s="785"/>
      <c r="DTJ125" s="785"/>
      <c r="DTK125" s="785"/>
      <c r="DTL125" s="785"/>
      <c r="DTM125" s="785"/>
      <c r="DTN125" s="785"/>
      <c r="DTO125" s="785"/>
      <c r="DTP125" s="785"/>
      <c r="DTQ125" s="785"/>
      <c r="DTR125" s="785"/>
      <c r="DTS125" s="785"/>
      <c r="DTT125" s="785"/>
      <c r="DTU125" s="785"/>
      <c r="DTV125" s="785"/>
      <c r="DTW125" s="785"/>
      <c r="DTX125" s="785"/>
      <c r="DTY125" s="785"/>
      <c r="DTZ125" s="785"/>
      <c r="DUA125" s="785"/>
      <c r="DUB125" s="785"/>
      <c r="DUC125" s="785"/>
      <c r="DUD125" s="785"/>
      <c r="DUE125" s="785"/>
      <c r="DUF125" s="785"/>
      <c r="DUG125" s="785"/>
      <c r="DUH125" s="785"/>
      <c r="DUI125" s="785"/>
      <c r="DUJ125" s="785"/>
      <c r="DUK125" s="785"/>
      <c r="DUL125" s="785"/>
      <c r="DUM125" s="785"/>
      <c r="DUN125" s="785"/>
      <c r="DUO125" s="785"/>
      <c r="DUP125" s="785"/>
      <c r="DUQ125" s="785"/>
      <c r="DUR125" s="785"/>
      <c r="DUS125" s="785"/>
      <c r="DUT125" s="785"/>
      <c r="DUU125" s="785"/>
      <c r="DUV125" s="785"/>
      <c r="DUW125" s="785"/>
      <c r="DUX125" s="785"/>
      <c r="DUY125" s="785"/>
      <c r="DUZ125" s="785"/>
      <c r="DVA125" s="785"/>
      <c r="DVB125" s="785"/>
      <c r="DVC125" s="785"/>
      <c r="DVD125" s="785"/>
      <c r="DVE125" s="785"/>
      <c r="DVF125" s="785"/>
      <c r="DVG125" s="785"/>
      <c r="DVH125" s="785"/>
      <c r="DVI125" s="785"/>
      <c r="DVJ125" s="785"/>
      <c r="DVK125" s="785"/>
      <c r="DVL125" s="785"/>
      <c r="DVM125" s="785"/>
      <c r="DVN125" s="785"/>
      <c r="DVO125" s="785"/>
      <c r="DVP125" s="785"/>
      <c r="DVQ125" s="785"/>
      <c r="DVR125" s="785"/>
      <c r="DVS125" s="785"/>
      <c r="DVT125" s="785"/>
      <c r="DVU125" s="785"/>
      <c r="DVV125" s="785"/>
      <c r="DVW125" s="785"/>
      <c r="DVX125" s="785"/>
      <c r="DVY125" s="785"/>
      <c r="DVZ125" s="785"/>
      <c r="DWA125" s="785"/>
      <c r="DWB125" s="785"/>
      <c r="DWC125" s="785"/>
      <c r="DWD125" s="785"/>
      <c r="DWE125" s="785"/>
      <c r="DWF125" s="785"/>
      <c r="DWG125" s="785"/>
      <c r="DWH125" s="785"/>
      <c r="DWI125" s="785"/>
      <c r="DWJ125" s="785"/>
      <c r="DWK125" s="785"/>
      <c r="DWL125" s="785"/>
      <c r="DWM125" s="785"/>
      <c r="DWN125" s="785"/>
      <c r="DWO125" s="785"/>
      <c r="DWP125" s="785"/>
      <c r="DWQ125" s="785"/>
      <c r="DWR125" s="785"/>
      <c r="DWS125" s="785"/>
      <c r="DWT125" s="785"/>
      <c r="DWU125" s="785"/>
      <c r="DWV125" s="785"/>
      <c r="DWW125" s="785"/>
      <c r="DWX125" s="785"/>
      <c r="DWY125" s="785"/>
      <c r="DWZ125" s="785"/>
      <c r="DXA125" s="785"/>
      <c r="DXB125" s="785"/>
      <c r="DXC125" s="785"/>
      <c r="DXD125" s="785"/>
      <c r="DXE125" s="785"/>
      <c r="DXF125" s="785"/>
      <c r="DXG125" s="785"/>
      <c r="DXH125" s="785"/>
      <c r="DXI125" s="785"/>
      <c r="DXJ125" s="785"/>
      <c r="DXK125" s="785"/>
      <c r="DXL125" s="785"/>
      <c r="DXM125" s="785"/>
      <c r="DXN125" s="785"/>
      <c r="DXO125" s="785"/>
      <c r="DXP125" s="785"/>
      <c r="DXQ125" s="785"/>
      <c r="DXR125" s="785"/>
      <c r="DXS125" s="785"/>
      <c r="DXT125" s="785"/>
      <c r="DXU125" s="785"/>
      <c r="DXV125" s="785"/>
      <c r="DXW125" s="785"/>
      <c r="DXX125" s="785"/>
      <c r="DXY125" s="785"/>
      <c r="DXZ125" s="785"/>
      <c r="DYA125" s="785"/>
      <c r="DYB125" s="785"/>
      <c r="DYC125" s="785"/>
      <c r="DYD125" s="785"/>
      <c r="DYE125" s="785"/>
      <c r="DYF125" s="785"/>
      <c r="DYG125" s="785"/>
      <c r="DYH125" s="785"/>
      <c r="DYI125" s="785"/>
      <c r="DYJ125" s="785"/>
      <c r="DYK125" s="785"/>
      <c r="DYL125" s="785"/>
      <c r="DYM125" s="785"/>
      <c r="DYN125" s="785"/>
      <c r="DYO125" s="785"/>
      <c r="DYP125" s="785"/>
      <c r="DYQ125" s="785"/>
      <c r="DYR125" s="785"/>
      <c r="DYS125" s="785"/>
      <c r="DYT125" s="785"/>
      <c r="DYU125" s="785"/>
      <c r="DYV125" s="785"/>
      <c r="DYW125" s="785"/>
      <c r="DYX125" s="785"/>
      <c r="DYY125" s="785"/>
      <c r="DYZ125" s="785"/>
      <c r="DZA125" s="785"/>
      <c r="DZB125" s="785"/>
      <c r="DZC125" s="785"/>
      <c r="DZD125" s="785"/>
      <c r="DZE125" s="785"/>
      <c r="DZF125" s="785"/>
      <c r="DZG125" s="785"/>
      <c r="DZH125" s="785"/>
      <c r="DZI125" s="785"/>
      <c r="DZJ125" s="785"/>
      <c r="DZK125" s="785"/>
      <c r="DZL125" s="785"/>
      <c r="DZM125" s="785"/>
      <c r="DZN125" s="785"/>
      <c r="DZO125" s="785"/>
      <c r="DZP125" s="785"/>
      <c r="DZQ125" s="785"/>
      <c r="DZR125" s="785"/>
      <c r="DZS125" s="785"/>
      <c r="DZT125" s="785"/>
      <c r="DZU125" s="785"/>
      <c r="DZV125" s="785"/>
      <c r="DZW125" s="785"/>
      <c r="DZX125" s="785"/>
      <c r="DZY125" s="785"/>
      <c r="DZZ125" s="785"/>
      <c r="EAA125" s="785"/>
      <c r="EAB125" s="785"/>
      <c r="EAC125" s="785"/>
      <c r="EAD125" s="785"/>
      <c r="EAE125" s="785"/>
      <c r="EAF125" s="785"/>
      <c r="EAG125" s="785"/>
      <c r="EAH125" s="785"/>
      <c r="EAI125" s="785"/>
      <c r="EAJ125" s="785"/>
      <c r="EAK125" s="785"/>
      <c r="EAL125" s="785"/>
      <c r="EAM125" s="785"/>
      <c r="EAN125" s="785"/>
      <c r="EAO125" s="785"/>
      <c r="EAP125" s="785"/>
      <c r="EAQ125" s="785"/>
      <c r="EAR125" s="785"/>
      <c r="EAS125" s="785"/>
      <c r="EAT125" s="785"/>
      <c r="EAU125" s="785"/>
      <c r="EAV125" s="785"/>
      <c r="EAW125" s="785"/>
      <c r="EAX125" s="785"/>
      <c r="EAY125" s="785"/>
      <c r="EAZ125" s="785"/>
      <c r="EBA125" s="785"/>
      <c r="EBB125" s="785"/>
      <c r="EBC125" s="785"/>
      <c r="EBD125" s="785"/>
      <c r="EBE125" s="785"/>
      <c r="EBF125" s="785"/>
      <c r="EBG125" s="785"/>
      <c r="EBH125" s="785"/>
      <c r="EBI125" s="785"/>
      <c r="EBJ125" s="785"/>
      <c r="EBK125" s="785"/>
      <c r="EBL125" s="785"/>
      <c r="EBM125" s="785"/>
      <c r="EBN125" s="785"/>
      <c r="EBO125" s="785"/>
      <c r="EBP125" s="785"/>
      <c r="EBQ125" s="785"/>
      <c r="EBR125" s="785"/>
      <c r="EBS125" s="785"/>
      <c r="EBT125" s="785"/>
      <c r="EBU125" s="785"/>
      <c r="EBV125" s="785"/>
      <c r="EBW125" s="785"/>
      <c r="EBX125" s="785"/>
      <c r="EBY125" s="785"/>
      <c r="EBZ125" s="785"/>
      <c r="ECA125" s="785"/>
      <c r="ECB125" s="785"/>
      <c r="ECC125" s="785"/>
      <c r="ECD125" s="785"/>
      <c r="ECE125" s="785"/>
      <c r="ECF125" s="785"/>
      <c r="ECG125" s="785"/>
      <c r="ECH125" s="785"/>
      <c r="ECI125" s="785"/>
      <c r="ECJ125" s="785"/>
      <c r="ECK125" s="785"/>
      <c r="ECL125" s="785"/>
      <c r="ECM125" s="785"/>
      <c r="ECN125" s="785"/>
      <c r="ECO125" s="785"/>
      <c r="ECP125" s="785"/>
      <c r="ECQ125" s="785"/>
      <c r="ECR125" s="785"/>
      <c r="ECS125" s="785"/>
      <c r="ECT125" s="785"/>
      <c r="ECU125" s="785"/>
      <c r="ECV125" s="785"/>
      <c r="ECW125" s="785"/>
      <c r="ECX125" s="785"/>
      <c r="ECY125" s="785"/>
      <c r="ECZ125" s="785"/>
      <c r="EDA125" s="785"/>
      <c r="EDB125" s="785"/>
      <c r="EDC125" s="785"/>
      <c r="EDD125" s="785"/>
      <c r="EDE125" s="785"/>
      <c r="EDF125" s="785"/>
      <c r="EDG125" s="785"/>
      <c r="EDH125" s="785"/>
      <c r="EDI125" s="785"/>
      <c r="EDJ125" s="785"/>
      <c r="EDK125" s="785"/>
      <c r="EDL125" s="785"/>
      <c r="EDM125" s="785"/>
      <c r="EDN125" s="785"/>
      <c r="EDO125" s="785"/>
      <c r="EDP125" s="785"/>
      <c r="EDQ125" s="785"/>
      <c r="EDR125" s="785"/>
      <c r="EDS125" s="785"/>
      <c r="EDT125" s="785"/>
      <c r="EDU125" s="785"/>
      <c r="EDV125" s="785"/>
      <c r="EDW125" s="785"/>
      <c r="EDX125" s="785"/>
      <c r="EDY125" s="785"/>
      <c r="EDZ125" s="785"/>
      <c r="EEA125" s="785"/>
      <c r="EEB125" s="785"/>
      <c r="EEC125" s="785"/>
      <c r="EED125" s="785"/>
      <c r="EEE125" s="785"/>
      <c r="EEF125" s="785"/>
      <c r="EEG125" s="785"/>
      <c r="EEH125" s="785"/>
      <c r="EEI125" s="785"/>
      <c r="EEJ125" s="785"/>
      <c r="EEK125" s="785"/>
      <c r="EEL125" s="785"/>
      <c r="EEM125" s="785"/>
      <c r="EEN125" s="785"/>
      <c r="EEO125" s="785"/>
      <c r="EEP125" s="785"/>
      <c r="EEQ125" s="785"/>
      <c r="EER125" s="785"/>
      <c r="EES125" s="785"/>
      <c r="EET125" s="785"/>
      <c r="EEU125" s="785"/>
      <c r="EEV125" s="785"/>
      <c r="EEW125" s="785"/>
      <c r="EEX125" s="785"/>
      <c r="EEY125" s="785"/>
      <c r="EEZ125" s="785"/>
      <c r="EFA125" s="785"/>
      <c r="EFB125" s="785"/>
      <c r="EFC125" s="785"/>
      <c r="EFD125" s="785"/>
      <c r="EFE125" s="785"/>
      <c r="EFF125" s="785"/>
      <c r="EFG125" s="785"/>
      <c r="EFH125" s="785"/>
      <c r="EFI125" s="785"/>
      <c r="EFJ125" s="785"/>
      <c r="EFK125" s="785"/>
      <c r="EFL125" s="785"/>
      <c r="EFM125" s="785"/>
      <c r="EFN125" s="785"/>
      <c r="EFO125" s="785"/>
      <c r="EFP125" s="785"/>
      <c r="EFQ125" s="785"/>
      <c r="EFR125" s="785"/>
      <c r="EFS125" s="785"/>
      <c r="EFT125" s="785"/>
      <c r="EFU125" s="785"/>
      <c r="EFV125" s="785"/>
      <c r="EFW125" s="785"/>
      <c r="EFX125" s="785"/>
      <c r="EFY125" s="785"/>
      <c r="EFZ125" s="785"/>
      <c r="EGA125" s="785"/>
      <c r="EGB125" s="785"/>
      <c r="EGC125" s="785"/>
      <c r="EGD125" s="785"/>
      <c r="EGE125" s="785"/>
      <c r="EGF125" s="785"/>
      <c r="EGG125" s="785"/>
      <c r="EGH125" s="785"/>
      <c r="EGI125" s="785"/>
      <c r="EGJ125" s="785"/>
      <c r="EGK125" s="785"/>
      <c r="EGL125" s="785"/>
      <c r="EGM125" s="785"/>
      <c r="EGN125" s="785"/>
      <c r="EGO125" s="785"/>
      <c r="EGP125" s="785"/>
      <c r="EGQ125" s="785"/>
      <c r="EGR125" s="785"/>
      <c r="EGS125" s="785"/>
      <c r="EGT125" s="785"/>
      <c r="EGU125" s="785"/>
      <c r="EGV125" s="785"/>
      <c r="EGW125" s="785"/>
      <c r="EGX125" s="785"/>
      <c r="EGY125" s="785"/>
      <c r="EGZ125" s="785"/>
      <c r="EHA125" s="785"/>
      <c r="EHB125" s="785"/>
      <c r="EHC125" s="785"/>
      <c r="EHD125" s="785"/>
      <c r="EHE125" s="785"/>
      <c r="EHF125" s="785"/>
      <c r="EHG125" s="785"/>
      <c r="EHH125" s="785"/>
      <c r="EHI125" s="785"/>
      <c r="EHJ125" s="785"/>
      <c r="EHK125" s="785"/>
      <c r="EHL125" s="785"/>
      <c r="EHM125" s="785"/>
      <c r="EHN125" s="785"/>
      <c r="EHO125" s="785"/>
      <c r="EHP125" s="785"/>
      <c r="EHQ125" s="785"/>
      <c r="EHR125" s="785"/>
      <c r="EHS125" s="785"/>
      <c r="EHT125" s="785"/>
      <c r="EHU125" s="785"/>
      <c r="EHV125" s="785"/>
      <c r="EHW125" s="785"/>
      <c r="EHX125" s="785"/>
      <c r="EHY125" s="785"/>
      <c r="EHZ125" s="785"/>
      <c r="EIA125" s="785"/>
      <c r="EIB125" s="785"/>
      <c r="EIC125" s="785"/>
      <c r="EID125" s="785"/>
      <c r="EIE125" s="785"/>
      <c r="EIF125" s="785"/>
      <c r="EIG125" s="785"/>
      <c r="EIH125" s="785"/>
      <c r="EII125" s="785"/>
      <c r="EIJ125" s="785"/>
      <c r="EIK125" s="785"/>
      <c r="EIL125" s="785"/>
      <c r="EIM125" s="785"/>
      <c r="EIN125" s="785"/>
      <c r="EIO125" s="785"/>
      <c r="EIP125" s="785"/>
      <c r="EIQ125" s="785"/>
      <c r="EIR125" s="785"/>
      <c r="EIS125" s="785"/>
      <c r="EIT125" s="785"/>
      <c r="EIU125" s="785"/>
      <c r="EIV125" s="785"/>
      <c r="EIW125" s="785"/>
      <c r="EIX125" s="785"/>
      <c r="EIY125" s="785"/>
      <c r="EIZ125" s="785"/>
      <c r="EJA125" s="785"/>
      <c r="EJB125" s="785"/>
      <c r="EJC125" s="785"/>
      <c r="EJD125" s="785"/>
      <c r="EJE125" s="785"/>
      <c r="EJF125" s="785"/>
      <c r="EJG125" s="785"/>
      <c r="EJH125" s="785"/>
      <c r="EJI125" s="785"/>
      <c r="EJJ125" s="785"/>
      <c r="EJK125" s="785"/>
      <c r="EJL125" s="785"/>
      <c r="EJM125" s="785"/>
      <c r="EJN125" s="785"/>
      <c r="EJO125" s="785"/>
      <c r="EJP125" s="785"/>
      <c r="EJQ125" s="785"/>
      <c r="EJR125" s="785"/>
      <c r="EJS125" s="785"/>
      <c r="EJT125" s="785"/>
      <c r="EJU125" s="785"/>
      <c r="EJV125" s="785"/>
      <c r="EJW125" s="785"/>
      <c r="EJX125" s="785"/>
      <c r="EJY125" s="785"/>
      <c r="EJZ125" s="785"/>
      <c r="EKA125" s="785"/>
      <c r="EKB125" s="785"/>
      <c r="EKC125" s="785"/>
      <c r="EKD125" s="785"/>
      <c r="EKE125" s="785"/>
      <c r="EKF125" s="785"/>
      <c r="EKG125" s="785"/>
      <c r="EKH125" s="785"/>
      <c r="EKI125" s="785"/>
      <c r="EKJ125" s="785"/>
      <c r="EKK125" s="785"/>
      <c r="EKL125" s="785"/>
      <c r="EKM125" s="785"/>
      <c r="EKN125" s="785"/>
      <c r="EKO125" s="785"/>
      <c r="EKP125" s="785"/>
      <c r="EKQ125" s="785"/>
      <c r="EKR125" s="785"/>
      <c r="EKS125" s="785"/>
      <c r="EKT125" s="785"/>
      <c r="EKU125" s="785"/>
      <c r="EKV125" s="785"/>
      <c r="EKW125" s="785"/>
      <c r="EKX125" s="785"/>
      <c r="EKY125" s="785"/>
      <c r="EKZ125" s="785"/>
      <c r="ELA125" s="785"/>
      <c r="ELB125" s="785"/>
      <c r="ELC125" s="785"/>
      <c r="ELD125" s="785"/>
      <c r="ELE125" s="785"/>
      <c r="ELF125" s="785"/>
      <c r="ELG125" s="785"/>
      <c r="ELH125" s="785"/>
      <c r="ELI125" s="785"/>
      <c r="ELJ125" s="785"/>
      <c r="ELK125" s="785"/>
      <c r="ELL125" s="785"/>
      <c r="ELM125" s="785"/>
      <c r="ELN125" s="785"/>
      <c r="ELO125" s="785"/>
      <c r="ELP125" s="785"/>
      <c r="ELQ125" s="785"/>
      <c r="ELR125" s="785"/>
      <c r="ELS125" s="785"/>
      <c r="ELT125" s="785"/>
      <c r="ELU125" s="785"/>
      <c r="ELV125" s="785"/>
      <c r="ELW125" s="785"/>
      <c r="ELX125" s="785"/>
      <c r="ELY125" s="785"/>
      <c r="ELZ125" s="785"/>
      <c r="EMA125" s="785"/>
      <c r="EMB125" s="785"/>
      <c r="EMC125" s="785"/>
      <c r="EMD125" s="785"/>
      <c r="EME125" s="785"/>
      <c r="EMF125" s="785"/>
      <c r="EMG125" s="785"/>
      <c r="EMH125" s="785"/>
      <c r="EMI125" s="785"/>
      <c r="EMJ125" s="785"/>
      <c r="EMK125" s="785"/>
      <c r="EML125" s="785"/>
      <c r="EMM125" s="785"/>
      <c r="EMN125" s="785"/>
      <c r="EMO125" s="785"/>
      <c r="EMP125" s="785"/>
      <c r="EMQ125" s="785"/>
      <c r="EMR125" s="785"/>
      <c r="EMS125" s="785"/>
      <c r="EMT125" s="785"/>
      <c r="EMU125" s="785"/>
      <c r="EMV125" s="785"/>
      <c r="EMW125" s="785"/>
      <c r="EMX125" s="785"/>
      <c r="EMY125" s="785"/>
      <c r="EMZ125" s="785"/>
      <c r="ENA125" s="785"/>
      <c r="ENB125" s="785"/>
      <c r="ENC125" s="785"/>
      <c r="END125" s="785"/>
      <c r="ENE125" s="785"/>
      <c r="ENF125" s="785"/>
      <c r="ENG125" s="785"/>
      <c r="ENH125" s="785"/>
      <c r="ENI125" s="785"/>
      <c r="ENJ125" s="785"/>
      <c r="ENK125" s="785"/>
      <c r="ENL125" s="785"/>
      <c r="ENM125" s="785"/>
      <c r="ENN125" s="785"/>
      <c r="ENO125" s="785"/>
      <c r="ENP125" s="785"/>
      <c r="ENQ125" s="785"/>
      <c r="ENR125" s="785"/>
      <c r="ENS125" s="785"/>
      <c r="ENT125" s="785"/>
      <c r="ENU125" s="785"/>
      <c r="ENV125" s="785"/>
      <c r="ENW125" s="785"/>
      <c r="ENX125" s="785"/>
      <c r="ENY125" s="785"/>
      <c r="ENZ125" s="785"/>
      <c r="EOA125" s="785"/>
      <c r="EOB125" s="785"/>
      <c r="EOC125" s="785"/>
      <c r="EOD125" s="785"/>
      <c r="EOE125" s="785"/>
      <c r="EOF125" s="785"/>
      <c r="EOG125" s="785"/>
      <c r="EOH125" s="785"/>
      <c r="EOI125" s="785"/>
      <c r="EOJ125" s="785"/>
      <c r="EOK125" s="785"/>
      <c r="EOL125" s="785"/>
      <c r="EOM125" s="785"/>
      <c r="EON125" s="785"/>
      <c r="EOO125" s="785"/>
      <c r="EOP125" s="785"/>
      <c r="EOQ125" s="785"/>
      <c r="EOR125" s="785"/>
      <c r="EOS125" s="785"/>
      <c r="EOT125" s="785"/>
      <c r="EOU125" s="785"/>
      <c r="EOV125" s="785"/>
      <c r="EOW125" s="785"/>
      <c r="EOX125" s="785"/>
      <c r="EOY125" s="785"/>
      <c r="EOZ125" s="785"/>
      <c r="EPA125" s="785"/>
      <c r="EPB125" s="785"/>
      <c r="EPC125" s="785"/>
      <c r="EPD125" s="785"/>
      <c r="EPE125" s="785"/>
      <c r="EPF125" s="785"/>
      <c r="EPG125" s="785"/>
      <c r="EPH125" s="785"/>
      <c r="EPI125" s="785"/>
      <c r="EPJ125" s="785"/>
      <c r="EPK125" s="785"/>
      <c r="EPL125" s="785"/>
      <c r="EPM125" s="785"/>
      <c r="EPN125" s="785"/>
      <c r="EPO125" s="785"/>
      <c r="EPP125" s="785"/>
      <c r="EPQ125" s="785"/>
      <c r="EPR125" s="785"/>
      <c r="EPS125" s="785"/>
      <c r="EPT125" s="785"/>
      <c r="EPU125" s="785"/>
      <c r="EPV125" s="785"/>
      <c r="EPW125" s="785"/>
      <c r="EPX125" s="785"/>
      <c r="EPY125" s="785"/>
      <c r="EPZ125" s="785"/>
      <c r="EQA125" s="785"/>
      <c r="EQB125" s="785"/>
      <c r="EQC125" s="785"/>
      <c r="EQD125" s="785"/>
      <c r="EQE125" s="785"/>
      <c r="EQF125" s="785"/>
      <c r="EQG125" s="785"/>
      <c r="EQH125" s="785"/>
      <c r="EQI125" s="785"/>
      <c r="EQJ125" s="785"/>
      <c r="EQK125" s="785"/>
      <c r="EQL125" s="785"/>
      <c r="EQM125" s="785"/>
      <c r="EQN125" s="785"/>
      <c r="EQO125" s="785"/>
      <c r="EQP125" s="785"/>
      <c r="EQQ125" s="785"/>
      <c r="EQR125" s="785"/>
      <c r="EQS125" s="785"/>
      <c r="EQT125" s="785"/>
      <c r="EQU125" s="785"/>
      <c r="EQV125" s="785"/>
      <c r="EQW125" s="785"/>
      <c r="EQX125" s="785"/>
      <c r="EQY125" s="785"/>
      <c r="EQZ125" s="785"/>
      <c r="ERA125" s="785"/>
      <c r="ERB125" s="785"/>
      <c r="ERC125" s="785"/>
      <c r="ERD125" s="785"/>
      <c r="ERE125" s="785"/>
      <c r="ERF125" s="785"/>
      <c r="ERG125" s="785"/>
      <c r="ERH125" s="785"/>
      <c r="ERI125" s="785"/>
      <c r="ERJ125" s="785"/>
      <c r="ERK125" s="785"/>
      <c r="ERL125" s="785"/>
      <c r="ERM125" s="785"/>
      <c r="ERN125" s="785"/>
      <c r="ERO125" s="785"/>
      <c r="ERP125" s="785"/>
      <c r="ERQ125" s="785"/>
      <c r="ERR125" s="785"/>
      <c r="ERS125" s="785"/>
      <c r="ERT125" s="785"/>
      <c r="ERU125" s="785"/>
      <c r="ERV125" s="785"/>
      <c r="ERW125" s="785"/>
      <c r="ERX125" s="785"/>
      <c r="ERY125" s="785"/>
      <c r="ERZ125" s="785"/>
      <c r="ESA125" s="785"/>
      <c r="ESB125" s="785"/>
      <c r="ESC125" s="785"/>
      <c r="ESD125" s="785"/>
      <c r="ESE125" s="785"/>
      <c r="ESF125" s="785"/>
      <c r="ESG125" s="785"/>
      <c r="ESH125" s="785"/>
      <c r="ESI125" s="785"/>
      <c r="ESJ125" s="785"/>
      <c r="ESK125" s="785"/>
      <c r="ESL125" s="785"/>
      <c r="ESM125" s="785"/>
      <c r="ESN125" s="785"/>
      <c r="ESO125" s="785"/>
      <c r="ESP125" s="785"/>
      <c r="ESQ125" s="785"/>
      <c r="ESR125" s="785"/>
      <c r="ESS125" s="785"/>
      <c r="EST125" s="785"/>
      <c r="ESU125" s="785"/>
      <c r="ESV125" s="785"/>
      <c r="ESW125" s="785"/>
      <c r="ESX125" s="785"/>
      <c r="ESY125" s="785"/>
      <c r="ESZ125" s="785"/>
      <c r="ETA125" s="785"/>
      <c r="ETB125" s="785"/>
      <c r="ETC125" s="785"/>
      <c r="ETD125" s="785"/>
      <c r="ETE125" s="785"/>
      <c r="ETF125" s="785"/>
      <c r="ETG125" s="785"/>
      <c r="ETH125" s="785"/>
      <c r="ETI125" s="785"/>
      <c r="ETJ125" s="785"/>
      <c r="ETK125" s="785"/>
      <c r="ETL125" s="785"/>
      <c r="ETM125" s="785"/>
      <c r="ETN125" s="785"/>
      <c r="ETO125" s="785"/>
      <c r="ETP125" s="785"/>
      <c r="ETQ125" s="785"/>
      <c r="ETR125" s="785"/>
      <c r="ETS125" s="785"/>
      <c r="ETT125" s="785"/>
      <c r="ETU125" s="785"/>
      <c r="ETV125" s="785"/>
      <c r="ETW125" s="785"/>
      <c r="ETX125" s="785"/>
      <c r="ETY125" s="785"/>
      <c r="ETZ125" s="785"/>
      <c r="EUA125" s="785"/>
      <c r="EUB125" s="785"/>
      <c r="EUC125" s="785"/>
      <c r="EUD125" s="785"/>
      <c r="EUE125" s="785"/>
      <c r="EUF125" s="785"/>
      <c r="EUG125" s="785"/>
      <c r="EUH125" s="785"/>
      <c r="EUI125" s="785"/>
      <c r="EUJ125" s="785"/>
      <c r="EUK125" s="785"/>
      <c r="EUL125" s="785"/>
      <c r="EUM125" s="785"/>
      <c r="EUN125" s="785"/>
      <c r="EUO125" s="785"/>
      <c r="EUP125" s="785"/>
      <c r="EUQ125" s="785"/>
      <c r="EUR125" s="785"/>
      <c r="EUS125" s="785"/>
      <c r="EUT125" s="785"/>
      <c r="EUU125" s="785"/>
      <c r="EUV125" s="785"/>
      <c r="EUW125" s="785"/>
      <c r="EUX125" s="785"/>
      <c r="EUY125" s="785"/>
      <c r="EUZ125" s="785"/>
      <c r="EVA125" s="785"/>
      <c r="EVB125" s="785"/>
      <c r="EVC125" s="785"/>
      <c r="EVD125" s="785"/>
      <c r="EVE125" s="785"/>
      <c r="EVF125" s="785"/>
      <c r="EVG125" s="785"/>
      <c r="EVH125" s="785"/>
      <c r="EVI125" s="785"/>
      <c r="EVJ125" s="785"/>
      <c r="EVK125" s="785"/>
      <c r="EVL125" s="785"/>
      <c r="EVM125" s="785"/>
      <c r="EVN125" s="785"/>
      <c r="EVO125" s="785"/>
      <c r="EVP125" s="785"/>
      <c r="EVQ125" s="785"/>
      <c r="EVR125" s="785"/>
      <c r="EVS125" s="785"/>
      <c r="EVT125" s="785"/>
      <c r="EVU125" s="785"/>
      <c r="EVV125" s="785"/>
      <c r="EVW125" s="785"/>
      <c r="EVX125" s="785"/>
      <c r="EVY125" s="785"/>
      <c r="EVZ125" s="785"/>
      <c r="EWA125" s="785"/>
      <c r="EWB125" s="785"/>
      <c r="EWC125" s="785"/>
      <c r="EWD125" s="785"/>
      <c r="EWE125" s="785"/>
      <c r="EWF125" s="785"/>
      <c r="EWG125" s="785"/>
      <c r="EWH125" s="785"/>
      <c r="EWI125" s="785"/>
      <c r="EWJ125" s="785"/>
      <c r="EWK125" s="785"/>
      <c r="EWL125" s="785"/>
      <c r="EWM125" s="785"/>
      <c r="EWN125" s="785"/>
      <c r="EWO125" s="785"/>
      <c r="EWP125" s="785"/>
      <c r="EWQ125" s="785"/>
      <c r="EWR125" s="785"/>
      <c r="EWS125" s="785"/>
      <c r="EWT125" s="785"/>
      <c r="EWU125" s="785"/>
      <c r="EWV125" s="785"/>
      <c r="EWW125" s="785"/>
      <c r="EWX125" s="785"/>
      <c r="EWY125" s="785"/>
      <c r="EWZ125" s="785"/>
      <c r="EXA125" s="785"/>
      <c r="EXB125" s="785"/>
      <c r="EXC125" s="785"/>
      <c r="EXD125" s="785"/>
      <c r="EXE125" s="785"/>
      <c r="EXF125" s="785"/>
      <c r="EXG125" s="785"/>
      <c r="EXH125" s="785"/>
      <c r="EXI125" s="785"/>
      <c r="EXJ125" s="785"/>
      <c r="EXK125" s="785"/>
      <c r="EXL125" s="785"/>
      <c r="EXM125" s="785"/>
      <c r="EXN125" s="785"/>
      <c r="EXO125" s="785"/>
      <c r="EXP125" s="785"/>
      <c r="EXQ125" s="785"/>
      <c r="EXR125" s="785"/>
      <c r="EXS125" s="785"/>
      <c r="EXT125" s="785"/>
      <c r="EXU125" s="785"/>
      <c r="EXV125" s="785"/>
      <c r="EXW125" s="785"/>
      <c r="EXX125" s="785"/>
      <c r="EXY125" s="785"/>
      <c r="EXZ125" s="785"/>
      <c r="EYA125" s="785"/>
      <c r="EYB125" s="785"/>
      <c r="EYC125" s="785"/>
      <c r="EYD125" s="785"/>
      <c r="EYE125" s="785"/>
      <c r="EYF125" s="785"/>
      <c r="EYG125" s="785"/>
      <c r="EYH125" s="785"/>
      <c r="EYI125" s="785"/>
      <c r="EYJ125" s="785"/>
      <c r="EYK125" s="785"/>
      <c r="EYL125" s="785"/>
      <c r="EYM125" s="785"/>
      <c r="EYN125" s="785"/>
      <c r="EYO125" s="785"/>
      <c r="EYP125" s="785"/>
      <c r="EYQ125" s="785"/>
      <c r="EYR125" s="785"/>
      <c r="EYS125" s="785"/>
      <c r="EYT125" s="785"/>
      <c r="EYU125" s="785"/>
      <c r="EYV125" s="785"/>
      <c r="EYW125" s="785"/>
      <c r="EYX125" s="785"/>
      <c r="EYY125" s="785"/>
      <c r="EYZ125" s="785"/>
      <c r="EZA125" s="785"/>
      <c r="EZB125" s="785"/>
      <c r="EZC125" s="785"/>
      <c r="EZD125" s="785"/>
      <c r="EZE125" s="785"/>
      <c r="EZF125" s="785"/>
      <c r="EZG125" s="785"/>
      <c r="EZH125" s="785"/>
      <c r="EZI125" s="785"/>
      <c r="EZJ125" s="785"/>
      <c r="EZK125" s="785"/>
      <c r="EZL125" s="785"/>
      <c r="EZM125" s="785"/>
      <c r="EZN125" s="785"/>
      <c r="EZO125" s="785"/>
      <c r="EZP125" s="785"/>
      <c r="EZQ125" s="785"/>
      <c r="EZR125" s="785"/>
      <c r="EZS125" s="785"/>
      <c r="EZT125" s="785"/>
      <c r="EZU125" s="785"/>
      <c r="EZV125" s="785"/>
      <c r="EZW125" s="785"/>
      <c r="EZX125" s="785"/>
      <c r="EZY125" s="785"/>
      <c r="EZZ125" s="785"/>
      <c r="FAA125" s="785"/>
      <c r="FAB125" s="785"/>
      <c r="FAC125" s="785"/>
      <c r="FAD125" s="785"/>
      <c r="FAE125" s="785"/>
      <c r="FAF125" s="785"/>
      <c r="FAG125" s="785"/>
      <c r="FAH125" s="785"/>
      <c r="FAI125" s="785"/>
      <c r="FAJ125" s="785"/>
      <c r="FAK125" s="785"/>
      <c r="FAL125" s="785"/>
      <c r="FAM125" s="785"/>
      <c r="FAN125" s="785"/>
      <c r="FAO125" s="785"/>
      <c r="FAP125" s="785"/>
      <c r="FAQ125" s="785"/>
      <c r="FAR125" s="785"/>
      <c r="FAS125" s="785"/>
      <c r="FAT125" s="785"/>
      <c r="FAU125" s="785"/>
      <c r="FAV125" s="785"/>
      <c r="FAW125" s="785"/>
      <c r="FAX125" s="785"/>
      <c r="FAY125" s="785"/>
      <c r="FAZ125" s="785"/>
      <c r="FBA125" s="785"/>
      <c r="FBB125" s="785"/>
      <c r="FBC125" s="785"/>
      <c r="FBD125" s="785"/>
      <c r="FBE125" s="785"/>
      <c r="FBF125" s="785"/>
      <c r="FBG125" s="785"/>
      <c r="FBH125" s="785"/>
      <c r="FBI125" s="785"/>
      <c r="FBJ125" s="785"/>
      <c r="FBK125" s="785"/>
      <c r="FBL125" s="785"/>
      <c r="FBM125" s="785"/>
      <c r="FBN125" s="785"/>
      <c r="FBO125" s="785"/>
      <c r="FBP125" s="785"/>
      <c r="FBQ125" s="785"/>
      <c r="FBR125" s="785"/>
      <c r="FBS125" s="785"/>
      <c r="FBT125" s="785"/>
      <c r="FBU125" s="785"/>
      <c r="FBV125" s="785"/>
      <c r="FBW125" s="785"/>
      <c r="FBX125" s="785"/>
      <c r="FBY125" s="785"/>
      <c r="FBZ125" s="785"/>
      <c r="FCA125" s="785"/>
      <c r="FCB125" s="785"/>
      <c r="FCC125" s="785"/>
      <c r="FCD125" s="785"/>
      <c r="FCE125" s="785"/>
      <c r="FCF125" s="785"/>
      <c r="FCG125" s="785"/>
      <c r="FCH125" s="785"/>
      <c r="FCI125" s="785"/>
      <c r="FCJ125" s="785"/>
      <c r="FCK125" s="785"/>
      <c r="FCL125" s="785"/>
      <c r="FCM125" s="785"/>
      <c r="FCN125" s="785"/>
      <c r="FCO125" s="785"/>
      <c r="FCP125" s="785"/>
      <c r="FCQ125" s="785"/>
      <c r="FCR125" s="785"/>
      <c r="FCS125" s="785"/>
      <c r="FCT125" s="785"/>
      <c r="FCU125" s="785"/>
      <c r="FCV125" s="785"/>
      <c r="FCW125" s="785"/>
      <c r="FCX125" s="785"/>
      <c r="FCY125" s="785"/>
      <c r="FCZ125" s="785"/>
      <c r="FDA125" s="785"/>
      <c r="FDB125" s="785"/>
      <c r="FDC125" s="785"/>
      <c r="FDD125" s="785"/>
      <c r="FDE125" s="785"/>
      <c r="FDF125" s="785"/>
      <c r="FDG125" s="785"/>
      <c r="FDH125" s="785"/>
      <c r="FDI125" s="785"/>
      <c r="FDJ125" s="785"/>
      <c r="FDK125" s="785"/>
      <c r="FDL125" s="785"/>
      <c r="FDM125" s="785"/>
      <c r="FDN125" s="785"/>
      <c r="FDO125" s="785"/>
      <c r="FDP125" s="785"/>
      <c r="FDQ125" s="785"/>
      <c r="FDR125" s="785"/>
      <c r="FDS125" s="785"/>
      <c r="FDT125" s="785"/>
      <c r="FDU125" s="785"/>
      <c r="FDV125" s="785"/>
      <c r="FDW125" s="785"/>
      <c r="FDX125" s="785"/>
      <c r="FDY125" s="785"/>
      <c r="FDZ125" s="785"/>
      <c r="FEA125" s="785"/>
      <c r="FEB125" s="785"/>
      <c r="FEC125" s="785"/>
      <c r="FED125" s="785"/>
      <c r="FEE125" s="785"/>
      <c r="FEF125" s="785"/>
      <c r="FEG125" s="785"/>
      <c r="FEH125" s="785"/>
      <c r="FEI125" s="785"/>
      <c r="FEJ125" s="785"/>
      <c r="FEK125" s="785"/>
      <c r="FEL125" s="785"/>
      <c r="FEM125" s="785"/>
      <c r="FEN125" s="785"/>
      <c r="FEO125" s="785"/>
      <c r="FEP125" s="785"/>
      <c r="FEQ125" s="785"/>
      <c r="FER125" s="785"/>
      <c r="FES125" s="785"/>
      <c r="FET125" s="785"/>
      <c r="FEU125" s="785"/>
      <c r="FEV125" s="785"/>
      <c r="FEW125" s="785"/>
      <c r="FEX125" s="785"/>
      <c r="FEY125" s="785"/>
      <c r="FEZ125" s="785"/>
      <c r="FFA125" s="785"/>
      <c r="FFB125" s="785"/>
      <c r="FFC125" s="785"/>
      <c r="FFD125" s="785"/>
      <c r="FFE125" s="785"/>
      <c r="FFF125" s="785"/>
      <c r="FFG125" s="785"/>
      <c r="FFH125" s="785"/>
      <c r="FFI125" s="785"/>
      <c r="FFJ125" s="785"/>
      <c r="FFK125" s="785"/>
      <c r="FFL125" s="785"/>
      <c r="FFM125" s="785"/>
      <c r="FFN125" s="785"/>
      <c r="FFO125" s="785"/>
      <c r="FFP125" s="785"/>
      <c r="FFQ125" s="785"/>
      <c r="FFR125" s="785"/>
      <c r="FFS125" s="785"/>
      <c r="FFT125" s="785"/>
      <c r="FFU125" s="785"/>
      <c r="FFV125" s="785"/>
      <c r="FFW125" s="785"/>
      <c r="FFX125" s="785"/>
      <c r="FFY125" s="785"/>
      <c r="FFZ125" s="785"/>
      <c r="FGA125" s="785"/>
      <c r="FGB125" s="785"/>
      <c r="FGC125" s="785"/>
      <c r="FGD125" s="785"/>
      <c r="FGE125" s="785"/>
      <c r="FGF125" s="785"/>
      <c r="FGG125" s="785"/>
      <c r="FGH125" s="785"/>
      <c r="FGI125" s="785"/>
      <c r="FGJ125" s="785"/>
      <c r="FGK125" s="785"/>
      <c r="FGL125" s="785"/>
      <c r="FGM125" s="785"/>
      <c r="FGN125" s="785"/>
      <c r="FGO125" s="785"/>
      <c r="FGP125" s="785"/>
      <c r="FGQ125" s="785"/>
      <c r="FGR125" s="785"/>
      <c r="FGS125" s="785"/>
      <c r="FGT125" s="785"/>
      <c r="FGU125" s="785"/>
      <c r="FGV125" s="785"/>
      <c r="FGW125" s="785"/>
      <c r="FGX125" s="785"/>
      <c r="FGY125" s="785"/>
      <c r="FGZ125" s="785"/>
      <c r="FHA125" s="785"/>
      <c r="FHB125" s="785"/>
      <c r="FHC125" s="785"/>
      <c r="FHD125" s="785"/>
      <c r="FHE125" s="785"/>
      <c r="FHF125" s="785"/>
      <c r="FHG125" s="785"/>
      <c r="FHH125" s="785"/>
      <c r="FHI125" s="785"/>
      <c r="FHJ125" s="785"/>
      <c r="FHK125" s="785"/>
      <c r="FHL125" s="785"/>
      <c r="FHM125" s="785"/>
      <c r="FHN125" s="785"/>
      <c r="FHO125" s="785"/>
      <c r="FHP125" s="785"/>
      <c r="FHQ125" s="785"/>
      <c r="FHR125" s="785"/>
      <c r="FHS125" s="785"/>
      <c r="FHT125" s="785"/>
      <c r="FHU125" s="785"/>
      <c r="FHV125" s="785"/>
      <c r="FHW125" s="785"/>
      <c r="FHX125" s="785"/>
      <c r="FHY125" s="785"/>
      <c r="FHZ125" s="785"/>
      <c r="FIA125" s="785"/>
      <c r="FIB125" s="785"/>
      <c r="FIC125" s="785"/>
      <c r="FID125" s="785"/>
      <c r="FIE125" s="785"/>
      <c r="FIF125" s="785"/>
      <c r="FIG125" s="785"/>
      <c r="FIH125" s="785"/>
      <c r="FII125" s="785"/>
      <c r="FIJ125" s="785"/>
      <c r="FIK125" s="785"/>
      <c r="FIL125" s="785"/>
      <c r="FIM125" s="785"/>
      <c r="FIN125" s="785"/>
      <c r="FIO125" s="785"/>
      <c r="FIP125" s="785"/>
      <c r="FIQ125" s="785"/>
      <c r="FIR125" s="785"/>
      <c r="FIS125" s="785"/>
      <c r="FIT125" s="785"/>
      <c r="FIU125" s="785"/>
      <c r="FIV125" s="785"/>
      <c r="FIW125" s="785"/>
      <c r="FIX125" s="785"/>
      <c r="FIY125" s="785"/>
      <c r="FIZ125" s="785"/>
      <c r="FJA125" s="785"/>
      <c r="FJB125" s="785"/>
      <c r="FJC125" s="785"/>
      <c r="FJD125" s="785"/>
      <c r="FJE125" s="785"/>
      <c r="FJF125" s="785"/>
      <c r="FJG125" s="785"/>
      <c r="FJH125" s="785"/>
      <c r="FJI125" s="785"/>
      <c r="FJJ125" s="785"/>
      <c r="FJK125" s="785"/>
      <c r="FJL125" s="785"/>
      <c r="FJM125" s="785"/>
      <c r="FJN125" s="785"/>
      <c r="FJO125" s="785"/>
      <c r="FJP125" s="785"/>
      <c r="FJQ125" s="785"/>
      <c r="FJR125" s="785"/>
      <c r="FJS125" s="785"/>
      <c r="FJT125" s="785"/>
      <c r="FJU125" s="785"/>
      <c r="FJV125" s="785"/>
      <c r="FJW125" s="785"/>
      <c r="FJX125" s="785"/>
      <c r="FJY125" s="785"/>
      <c r="FJZ125" s="785"/>
      <c r="FKA125" s="785"/>
      <c r="FKB125" s="785"/>
      <c r="FKC125" s="785"/>
      <c r="FKD125" s="785"/>
      <c r="FKE125" s="785"/>
      <c r="FKF125" s="785"/>
      <c r="FKG125" s="785"/>
      <c r="FKH125" s="785"/>
      <c r="FKI125" s="785"/>
      <c r="FKJ125" s="785"/>
      <c r="FKK125" s="785"/>
      <c r="FKL125" s="785"/>
      <c r="FKM125" s="785"/>
      <c r="FKN125" s="785"/>
      <c r="FKO125" s="785"/>
      <c r="FKP125" s="785"/>
      <c r="FKQ125" s="785"/>
      <c r="FKR125" s="785"/>
      <c r="FKS125" s="785"/>
      <c r="FKT125" s="785"/>
      <c r="FKU125" s="785"/>
      <c r="FKV125" s="785"/>
      <c r="FKW125" s="785"/>
      <c r="FKX125" s="785"/>
      <c r="FKY125" s="785"/>
      <c r="FKZ125" s="785"/>
      <c r="FLA125" s="785"/>
      <c r="FLB125" s="785"/>
      <c r="FLC125" s="785"/>
      <c r="FLD125" s="785"/>
      <c r="FLE125" s="785"/>
      <c r="FLF125" s="785"/>
      <c r="FLG125" s="785"/>
      <c r="FLH125" s="785"/>
      <c r="FLI125" s="785"/>
      <c r="FLJ125" s="785"/>
      <c r="FLK125" s="785"/>
      <c r="FLL125" s="785"/>
      <c r="FLM125" s="785"/>
      <c r="FLN125" s="785"/>
      <c r="FLO125" s="785"/>
      <c r="FLP125" s="785"/>
      <c r="FLQ125" s="785"/>
      <c r="FLR125" s="785"/>
      <c r="FLS125" s="785"/>
      <c r="FLT125" s="785"/>
      <c r="FLU125" s="785"/>
      <c r="FLV125" s="785"/>
      <c r="FLW125" s="785"/>
      <c r="FLX125" s="785"/>
      <c r="FLY125" s="785"/>
      <c r="FLZ125" s="785"/>
      <c r="FMA125" s="785"/>
      <c r="FMB125" s="785"/>
      <c r="FMC125" s="785"/>
      <c r="FMD125" s="785"/>
      <c r="FME125" s="785"/>
      <c r="FMF125" s="785"/>
      <c r="FMG125" s="785"/>
      <c r="FMH125" s="785"/>
      <c r="FMI125" s="785"/>
      <c r="FMJ125" s="785"/>
      <c r="FMK125" s="785"/>
      <c r="FML125" s="785"/>
      <c r="FMM125" s="785"/>
      <c r="FMN125" s="785"/>
      <c r="FMO125" s="785"/>
      <c r="FMP125" s="785"/>
      <c r="FMQ125" s="785"/>
      <c r="FMR125" s="785"/>
      <c r="FMS125" s="785"/>
      <c r="FMT125" s="785"/>
      <c r="FMU125" s="785"/>
      <c r="FMV125" s="785"/>
      <c r="FMW125" s="785"/>
      <c r="FMX125" s="785"/>
      <c r="FMY125" s="785"/>
      <c r="FMZ125" s="785"/>
      <c r="FNA125" s="785"/>
      <c r="FNB125" s="785"/>
      <c r="FNC125" s="785"/>
      <c r="FND125" s="785"/>
      <c r="FNE125" s="785"/>
      <c r="FNF125" s="785"/>
      <c r="FNG125" s="785"/>
      <c r="FNH125" s="785"/>
      <c r="FNI125" s="785"/>
      <c r="FNJ125" s="785"/>
      <c r="FNK125" s="785"/>
      <c r="FNL125" s="785"/>
      <c r="FNM125" s="785"/>
      <c r="FNN125" s="785"/>
      <c r="FNO125" s="785"/>
      <c r="FNP125" s="785"/>
      <c r="FNQ125" s="785"/>
      <c r="FNR125" s="785"/>
      <c r="FNS125" s="785"/>
      <c r="FNT125" s="785"/>
      <c r="FNU125" s="785"/>
      <c r="FNV125" s="785"/>
      <c r="FNW125" s="785"/>
      <c r="FNX125" s="785"/>
      <c r="FNY125" s="785"/>
      <c r="FNZ125" s="785"/>
      <c r="FOA125" s="785"/>
      <c r="FOB125" s="785"/>
      <c r="FOC125" s="785"/>
      <c r="FOD125" s="785"/>
      <c r="FOE125" s="785"/>
      <c r="FOF125" s="785"/>
      <c r="FOG125" s="785"/>
      <c r="FOH125" s="785"/>
      <c r="FOI125" s="785"/>
      <c r="FOJ125" s="785"/>
      <c r="FOK125" s="785"/>
      <c r="FOL125" s="785"/>
      <c r="FOM125" s="785"/>
      <c r="FON125" s="785"/>
      <c r="FOO125" s="785"/>
      <c r="FOP125" s="785"/>
      <c r="FOQ125" s="785"/>
      <c r="FOR125" s="785"/>
      <c r="FOS125" s="785"/>
      <c r="FOT125" s="785"/>
      <c r="FOU125" s="785"/>
      <c r="FOV125" s="785"/>
      <c r="FOW125" s="785"/>
      <c r="FOX125" s="785"/>
      <c r="FOY125" s="785"/>
      <c r="FOZ125" s="785"/>
      <c r="FPA125" s="785"/>
      <c r="FPB125" s="785"/>
      <c r="FPC125" s="785"/>
      <c r="FPD125" s="785"/>
      <c r="FPE125" s="785"/>
      <c r="FPF125" s="785"/>
      <c r="FPG125" s="785"/>
      <c r="FPH125" s="785"/>
      <c r="FPI125" s="785"/>
      <c r="FPJ125" s="785"/>
      <c r="FPK125" s="785"/>
      <c r="FPL125" s="785"/>
      <c r="FPM125" s="785"/>
      <c r="FPN125" s="785"/>
      <c r="FPO125" s="785"/>
      <c r="FPP125" s="785"/>
      <c r="FPQ125" s="785"/>
      <c r="FPR125" s="785"/>
      <c r="FPS125" s="785"/>
      <c r="FPT125" s="785"/>
      <c r="FPU125" s="785"/>
      <c r="FPV125" s="785"/>
      <c r="FPW125" s="785"/>
      <c r="FPX125" s="785"/>
      <c r="FPY125" s="785"/>
      <c r="FPZ125" s="785"/>
      <c r="FQA125" s="785"/>
      <c r="FQB125" s="785"/>
      <c r="FQC125" s="785"/>
      <c r="FQD125" s="785"/>
      <c r="FQE125" s="785"/>
      <c r="FQF125" s="785"/>
      <c r="FQG125" s="785"/>
      <c r="FQH125" s="785"/>
      <c r="FQI125" s="785"/>
      <c r="FQJ125" s="785"/>
      <c r="FQK125" s="785"/>
      <c r="FQL125" s="785"/>
      <c r="FQM125" s="785"/>
      <c r="FQN125" s="785"/>
      <c r="FQO125" s="785"/>
      <c r="FQP125" s="785"/>
      <c r="FQQ125" s="785"/>
      <c r="FQR125" s="785"/>
      <c r="FQS125" s="785"/>
      <c r="FQT125" s="785"/>
      <c r="FQU125" s="785"/>
      <c r="FQV125" s="785"/>
      <c r="FQW125" s="785"/>
      <c r="FQX125" s="785"/>
      <c r="FQY125" s="785"/>
      <c r="FQZ125" s="785"/>
      <c r="FRA125" s="785"/>
      <c r="FRB125" s="785"/>
      <c r="FRC125" s="785"/>
      <c r="FRD125" s="785"/>
      <c r="FRE125" s="785"/>
      <c r="FRF125" s="785"/>
      <c r="FRG125" s="785"/>
      <c r="FRH125" s="785"/>
      <c r="FRI125" s="785"/>
      <c r="FRJ125" s="785"/>
      <c r="FRK125" s="785"/>
      <c r="FRL125" s="785"/>
      <c r="FRM125" s="785"/>
      <c r="FRN125" s="785"/>
      <c r="FRO125" s="785"/>
      <c r="FRP125" s="785"/>
      <c r="FRQ125" s="785"/>
      <c r="FRR125" s="785"/>
      <c r="FRS125" s="785"/>
      <c r="FRT125" s="785"/>
      <c r="FRU125" s="785"/>
      <c r="FRV125" s="785"/>
      <c r="FRW125" s="785"/>
      <c r="FRX125" s="785"/>
      <c r="FRY125" s="785"/>
      <c r="FRZ125" s="785"/>
      <c r="FSA125" s="785"/>
      <c r="FSB125" s="785"/>
      <c r="FSC125" s="785"/>
      <c r="FSD125" s="785"/>
      <c r="FSE125" s="785"/>
      <c r="FSF125" s="785"/>
      <c r="FSG125" s="785"/>
      <c r="FSH125" s="785"/>
      <c r="FSI125" s="785"/>
      <c r="FSJ125" s="785"/>
      <c r="FSK125" s="785"/>
      <c r="FSL125" s="785"/>
      <c r="FSM125" s="785"/>
      <c r="FSN125" s="785"/>
      <c r="FSO125" s="785"/>
      <c r="FSP125" s="785"/>
      <c r="FSQ125" s="785"/>
      <c r="FSR125" s="785"/>
      <c r="FSS125" s="785"/>
      <c r="FST125" s="785"/>
      <c r="FSU125" s="785"/>
      <c r="FSV125" s="785"/>
      <c r="FSW125" s="785"/>
      <c r="FSX125" s="785"/>
      <c r="FSY125" s="785"/>
      <c r="FSZ125" s="785"/>
      <c r="FTA125" s="785"/>
      <c r="FTB125" s="785"/>
      <c r="FTC125" s="785"/>
      <c r="FTD125" s="785"/>
      <c r="FTE125" s="785"/>
      <c r="FTF125" s="785"/>
      <c r="FTG125" s="785"/>
      <c r="FTH125" s="785"/>
      <c r="FTI125" s="785"/>
      <c r="FTJ125" s="785"/>
      <c r="FTK125" s="785"/>
      <c r="FTL125" s="785"/>
      <c r="FTM125" s="785"/>
      <c r="FTN125" s="785"/>
      <c r="FTO125" s="785"/>
      <c r="FTP125" s="785"/>
      <c r="FTQ125" s="785"/>
      <c r="FTR125" s="785"/>
      <c r="FTS125" s="785"/>
      <c r="FTT125" s="785"/>
      <c r="FTU125" s="785"/>
      <c r="FTV125" s="785"/>
      <c r="FTW125" s="785"/>
      <c r="FTX125" s="785"/>
      <c r="FTY125" s="785"/>
      <c r="FTZ125" s="785"/>
      <c r="FUA125" s="785"/>
      <c r="FUB125" s="785"/>
      <c r="FUC125" s="785"/>
      <c r="FUD125" s="785"/>
      <c r="FUE125" s="785"/>
      <c r="FUF125" s="785"/>
      <c r="FUG125" s="785"/>
      <c r="FUH125" s="785"/>
      <c r="FUI125" s="785"/>
      <c r="FUJ125" s="785"/>
      <c r="FUK125" s="785"/>
      <c r="FUL125" s="785"/>
      <c r="FUM125" s="785"/>
      <c r="FUN125" s="785"/>
      <c r="FUO125" s="785"/>
      <c r="FUP125" s="785"/>
      <c r="FUQ125" s="785"/>
      <c r="FUR125" s="785"/>
      <c r="FUS125" s="785"/>
      <c r="FUT125" s="785"/>
      <c r="FUU125" s="785"/>
      <c r="FUV125" s="785"/>
      <c r="FUW125" s="785"/>
      <c r="FUX125" s="785"/>
      <c r="FUY125" s="785"/>
      <c r="FUZ125" s="785"/>
      <c r="FVA125" s="785"/>
      <c r="FVB125" s="785"/>
      <c r="FVC125" s="785"/>
      <c r="FVD125" s="785"/>
      <c r="FVE125" s="785"/>
      <c r="FVF125" s="785"/>
      <c r="FVG125" s="785"/>
      <c r="FVH125" s="785"/>
      <c r="FVI125" s="785"/>
      <c r="FVJ125" s="785"/>
      <c r="FVK125" s="785"/>
      <c r="FVL125" s="785"/>
      <c r="FVM125" s="785"/>
      <c r="FVN125" s="785"/>
      <c r="FVO125" s="785"/>
      <c r="FVP125" s="785"/>
      <c r="FVQ125" s="785"/>
      <c r="FVR125" s="785"/>
      <c r="FVS125" s="785"/>
      <c r="FVT125" s="785"/>
      <c r="FVU125" s="785"/>
      <c r="FVV125" s="785"/>
      <c r="FVW125" s="785"/>
      <c r="FVX125" s="785"/>
      <c r="FVY125" s="785"/>
      <c r="FVZ125" s="785"/>
      <c r="FWA125" s="785"/>
      <c r="FWB125" s="785"/>
      <c r="FWC125" s="785"/>
      <c r="FWD125" s="785"/>
      <c r="FWE125" s="785"/>
      <c r="FWF125" s="785"/>
      <c r="FWG125" s="785"/>
      <c r="FWH125" s="785"/>
      <c r="FWI125" s="785"/>
      <c r="FWJ125" s="785"/>
      <c r="FWK125" s="785"/>
      <c r="FWL125" s="785"/>
      <c r="FWM125" s="785"/>
      <c r="FWN125" s="785"/>
      <c r="FWO125" s="785"/>
      <c r="FWP125" s="785"/>
      <c r="FWQ125" s="785"/>
      <c r="FWR125" s="785"/>
      <c r="FWS125" s="785"/>
      <c r="FWT125" s="785"/>
      <c r="FWU125" s="785"/>
      <c r="FWV125" s="785"/>
      <c r="FWW125" s="785"/>
      <c r="FWX125" s="785"/>
      <c r="FWY125" s="785"/>
      <c r="FWZ125" s="785"/>
      <c r="FXA125" s="785"/>
      <c r="FXB125" s="785"/>
      <c r="FXC125" s="785"/>
      <c r="FXD125" s="785"/>
      <c r="FXE125" s="785"/>
      <c r="FXF125" s="785"/>
      <c r="FXG125" s="785"/>
      <c r="FXH125" s="785"/>
      <c r="FXI125" s="785"/>
      <c r="FXJ125" s="785"/>
      <c r="FXK125" s="785"/>
      <c r="FXL125" s="785"/>
      <c r="FXM125" s="785"/>
      <c r="FXN125" s="785"/>
      <c r="FXO125" s="785"/>
      <c r="FXP125" s="785"/>
      <c r="FXQ125" s="785"/>
      <c r="FXR125" s="785"/>
      <c r="FXS125" s="785"/>
      <c r="FXT125" s="785"/>
      <c r="FXU125" s="785"/>
      <c r="FXV125" s="785"/>
      <c r="FXW125" s="785"/>
      <c r="FXX125" s="785"/>
      <c r="FXY125" s="785"/>
      <c r="FXZ125" s="785"/>
      <c r="FYA125" s="785"/>
      <c r="FYB125" s="785"/>
      <c r="FYC125" s="785"/>
      <c r="FYD125" s="785"/>
      <c r="FYE125" s="785"/>
      <c r="FYF125" s="785"/>
      <c r="FYG125" s="785"/>
      <c r="FYH125" s="785"/>
      <c r="FYI125" s="785"/>
      <c r="FYJ125" s="785"/>
      <c r="FYK125" s="785"/>
      <c r="FYL125" s="785"/>
      <c r="FYM125" s="785"/>
      <c r="FYN125" s="785"/>
      <c r="FYO125" s="785"/>
      <c r="FYP125" s="785"/>
      <c r="FYQ125" s="785"/>
      <c r="FYR125" s="785"/>
      <c r="FYS125" s="785"/>
      <c r="FYT125" s="785"/>
      <c r="FYU125" s="785"/>
      <c r="FYV125" s="785"/>
      <c r="FYW125" s="785"/>
      <c r="FYX125" s="785"/>
      <c r="FYY125" s="785"/>
      <c r="FYZ125" s="785"/>
      <c r="FZA125" s="785"/>
      <c r="FZB125" s="785"/>
      <c r="FZC125" s="785"/>
      <c r="FZD125" s="785"/>
      <c r="FZE125" s="785"/>
      <c r="FZF125" s="785"/>
      <c r="FZG125" s="785"/>
      <c r="FZH125" s="785"/>
      <c r="FZI125" s="785"/>
      <c r="FZJ125" s="785"/>
      <c r="FZK125" s="785"/>
      <c r="FZL125" s="785"/>
      <c r="FZM125" s="785"/>
      <c r="FZN125" s="785"/>
      <c r="FZO125" s="785"/>
      <c r="FZP125" s="785"/>
      <c r="FZQ125" s="785"/>
      <c r="FZR125" s="785"/>
      <c r="FZS125" s="785"/>
      <c r="FZT125" s="785"/>
      <c r="FZU125" s="785"/>
      <c r="FZV125" s="785"/>
      <c r="FZW125" s="785"/>
      <c r="FZX125" s="785"/>
      <c r="FZY125" s="785"/>
      <c r="FZZ125" s="785"/>
      <c r="GAA125" s="785"/>
      <c r="GAB125" s="785"/>
      <c r="GAC125" s="785"/>
      <c r="GAD125" s="785"/>
      <c r="GAE125" s="785"/>
      <c r="GAF125" s="785"/>
      <c r="GAG125" s="785"/>
      <c r="GAH125" s="785"/>
      <c r="GAI125" s="785"/>
      <c r="GAJ125" s="785"/>
      <c r="GAK125" s="785"/>
      <c r="GAL125" s="785"/>
      <c r="GAM125" s="785"/>
      <c r="GAN125" s="785"/>
      <c r="GAO125" s="785"/>
      <c r="GAP125" s="785"/>
      <c r="GAQ125" s="785"/>
      <c r="GAR125" s="785"/>
      <c r="GAS125" s="785"/>
      <c r="GAT125" s="785"/>
      <c r="GAU125" s="785"/>
      <c r="GAV125" s="785"/>
      <c r="GAW125" s="785"/>
      <c r="GAX125" s="785"/>
      <c r="GAY125" s="785"/>
      <c r="GAZ125" s="785"/>
      <c r="GBA125" s="785"/>
      <c r="GBB125" s="785"/>
      <c r="GBC125" s="785"/>
      <c r="GBD125" s="785"/>
      <c r="GBE125" s="785"/>
      <c r="GBF125" s="785"/>
      <c r="GBG125" s="785"/>
      <c r="GBH125" s="785"/>
      <c r="GBI125" s="785"/>
      <c r="GBJ125" s="785"/>
      <c r="GBK125" s="785"/>
      <c r="GBL125" s="785"/>
      <c r="GBM125" s="785"/>
      <c r="GBN125" s="785"/>
      <c r="GBO125" s="785"/>
      <c r="GBP125" s="785"/>
      <c r="GBQ125" s="785"/>
      <c r="GBR125" s="785"/>
      <c r="GBS125" s="785"/>
      <c r="GBT125" s="785"/>
      <c r="GBU125" s="785"/>
      <c r="GBV125" s="785"/>
      <c r="GBW125" s="785"/>
      <c r="GBX125" s="785"/>
      <c r="GBY125" s="785"/>
      <c r="GBZ125" s="785"/>
      <c r="GCA125" s="785"/>
      <c r="GCB125" s="785"/>
      <c r="GCC125" s="785"/>
      <c r="GCD125" s="785"/>
      <c r="GCE125" s="785"/>
      <c r="GCF125" s="785"/>
      <c r="GCG125" s="785"/>
      <c r="GCH125" s="785"/>
      <c r="GCI125" s="785"/>
      <c r="GCJ125" s="785"/>
      <c r="GCK125" s="785"/>
      <c r="GCL125" s="785"/>
      <c r="GCM125" s="785"/>
      <c r="GCN125" s="785"/>
      <c r="GCO125" s="785"/>
      <c r="GCP125" s="785"/>
      <c r="GCQ125" s="785"/>
      <c r="GCR125" s="785"/>
      <c r="GCS125" s="785"/>
      <c r="GCT125" s="785"/>
      <c r="GCU125" s="785"/>
      <c r="GCV125" s="785"/>
      <c r="GCW125" s="785"/>
      <c r="GCX125" s="785"/>
      <c r="GCY125" s="785"/>
      <c r="GCZ125" s="785"/>
      <c r="GDA125" s="785"/>
      <c r="GDB125" s="785"/>
      <c r="GDC125" s="785"/>
      <c r="GDD125" s="785"/>
      <c r="GDE125" s="785"/>
      <c r="GDF125" s="785"/>
      <c r="GDG125" s="785"/>
      <c r="GDH125" s="785"/>
      <c r="GDI125" s="785"/>
      <c r="GDJ125" s="785"/>
      <c r="GDK125" s="785"/>
      <c r="GDL125" s="785"/>
      <c r="GDM125" s="785"/>
      <c r="GDN125" s="785"/>
      <c r="GDO125" s="785"/>
      <c r="GDP125" s="785"/>
      <c r="GDQ125" s="785"/>
      <c r="GDR125" s="785"/>
      <c r="GDS125" s="785"/>
      <c r="GDT125" s="785"/>
      <c r="GDU125" s="785"/>
      <c r="GDV125" s="785"/>
      <c r="GDW125" s="785"/>
      <c r="GDX125" s="785"/>
      <c r="GDY125" s="785"/>
      <c r="GDZ125" s="785"/>
      <c r="GEA125" s="785"/>
      <c r="GEB125" s="785"/>
      <c r="GEC125" s="785"/>
      <c r="GED125" s="785"/>
      <c r="GEE125" s="785"/>
      <c r="GEF125" s="785"/>
      <c r="GEG125" s="785"/>
      <c r="GEH125" s="785"/>
      <c r="GEI125" s="785"/>
      <c r="GEJ125" s="785"/>
      <c r="GEK125" s="785"/>
      <c r="GEL125" s="785"/>
      <c r="GEM125" s="785"/>
      <c r="GEN125" s="785"/>
      <c r="GEO125" s="785"/>
      <c r="GEP125" s="785"/>
      <c r="GEQ125" s="785"/>
      <c r="GER125" s="785"/>
      <c r="GES125" s="785"/>
      <c r="GET125" s="785"/>
      <c r="GEU125" s="785"/>
      <c r="GEV125" s="785"/>
      <c r="GEW125" s="785"/>
      <c r="GEX125" s="785"/>
      <c r="GEY125" s="785"/>
      <c r="GEZ125" s="785"/>
      <c r="GFA125" s="785"/>
      <c r="GFB125" s="785"/>
      <c r="GFC125" s="785"/>
      <c r="GFD125" s="785"/>
      <c r="GFE125" s="785"/>
      <c r="GFF125" s="785"/>
      <c r="GFG125" s="785"/>
      <c r="GFH125" s="785"/>
      <c r="GFI125" s="785"/>
      <c r="GFJ125" s="785"/>
      <c r="GFK125" s="785"/>
      <c r="GFL125" s="785"/>
      <c r="GFM125" s="785"/>
      <c r="GFN125" s="785"/>
      <c r="GFO125" s="785"/>
      <c r="GFP125" s="785"/>
      <c r="GFQ125" s="785"/>
      <c r="GFR125" s="785"/>
      <c r="GFS125" s="785"/>
      <c r="GFT125" s="785"/>
      <c r="GFU125" s="785"/>
      <c r="GFV125" s="785"/>
      <c r="GFW125" s="785"/>
      <c r="GFX125" s="785"/>
      <c r="GFY125" s="785"/>
      <c r="GFZ125" s="785"/>
      <c r="GGA125" s="785"/>
      <c r="GGB125" s="785"/>
      <c r="GGC125" s="785"/>
      <c r="GGD125" s="785"/>
      <c r="GGE125" s="785"/>
      <c r="GGF125" s="785"/>
      <c r="GGG125" s="785"/>
      <c r="GGH125" s="785"/>
      <c r="GGI125" s="785"/>
      <c r="GGJ125" s="785"/>
      <c r="GGK125" s="785"/>
      <c r="GGL125" s="785"/>
      <c r="GGM125" s="785"/>
      <c r="GGN125" s="785"/>
      <c r="GGO125" s="785"/>
      <c r="GGP125" s="785"/>
      <c r="GGQ125" s="785"/>
      <c r="GGR125" s="785"/>
      <c r="GGS125" s="785"/>
      <c r="GGT125" s="785"/>
      <c r="GGU125" s="785"/>
      <c r="GGV125" s="785"/>
      <c r="GGW125" s="785"/>
      <c r="GGX125" s="785"/>
      <c r="GGY125" s="785"/>
      <c r="GGZ125" s="785"/>
      <c r="GHA125" s="785"/>
      <c r="GHB125" s="785"/>
      <c r="GHC125" s="785"/>
      <c r="GHD125" s="785"/>
      <c r="GHE125" s="785"/>
      <c r="GHF125" s="785"/>
      <c r="GHG125" s="785"/>
      <c r="GHH125" s="785"/>
      <c r="GHI125" s="785"/>
      <c r="GHJ125" s="785"/>
      <c r="GHK125" s="785"/>
      <c r="GHL125" s="785"/>
      <c r="GHM125" s="785"/>
      <c r="GHN125" s="785"/>
      <c r="GHO125" s="785"/>
      <c r="GHP125" s="785"/>
      <c r="GHQ125" s="785"/>
      <c r="GHR125" s="785"/>
      <c r="GHS125" s="785"/>
      <c r="GHT125" s="785"/>
      <c r="GHU125" s="785"/>
      <c r="GHV125" s="785"/>
      <c r="GHW125" s="785"/>
      <c r="GHX125" s="785"/>
      <c r="GHY125" s="785"/>
      <c r="GHZ125" s="785"/>
      <c r="GIA125" s="785"/>
      <c r="GIB125" s="785"/>
      <c r="GIC125" s="785"/>
      <c r="GID125" s="785"/>
      <c r="GIE125" s="785"/>
      <c r="GIF125" s="785"/>
      <c r="GIG125" s="785"/>
      <c r="GIH125" s="785"/>
      <c r="GII125" s="785"/>
      <c r="GIJ125" s="785"/>
      <c r="GIK125" s="785"/>
      <c r="GIL125" s="785"/>
      <c r="GIM125" s="785"/>
      <c r="GIN125" s="785"/>
      <c r="GIO125" s="785"/>
      <c r="GIP125" s="785"/>
      <c r="GIQ125" s="785"/>
      <c r="GIR125" s="785"/>
      <c r="GIS125" s="785"/>
      <c r="GIT125" s="785"/>
      <c r="GIU125" s="785"/>
      <c r="GIV125" s="785"/>
      <c r="GIW125" s="785"/>
      <c r="GIX125" s="785"/>
      <c r="GIY125" s="785"/>
      <c r="GIZ125" s="785"/>
      <c r="GJA125" s="785"/>
      <c r="GJB125" s="785"/>
      <c r="GJC125" s="785"/>
      <c r="GJD125" s="785"/>
      <c r="GJE125" s="785"/>
      <c r="GJF125" s="785"/>
      <c r="GJG125" s="785"/>
      <c r="GJH125" s="785"/>
      <c r="GJI125" s="785"/>
      <c r="GJJ125" s="785"/>
      <c r="GJK125" s="785"/>
      <c r="GJL125" s="785"/>
      <c r="GJM125" s="785"/>
      <c r="GJN125" s="785"/>
      <c r="GJO125" s="785"/>
      <c r="GJP125" s="785"/>
      <c r="GJQ125" s="785"/>
      <c r="GJR125" s="785"/>
      <c r="GJS125" s="785"/>
      <c r="GJT125" s="785"/>
      <c r="GJU125" s="785"/>
      <c r="GJV125" s="785"/>
      <c r="GJW125" s="785"/>
      <c r="GJX125" s="785"/>
      <c r="GJY125" s="785"/>
      <c r="GJZ125" s="785"/>
      <c r="GKA125" s="785"/>
      <c r="GKB125" s="785"/>
      <c r="GKC125" s="785"/>
      <c r="GKD125" s="785"/>
      <c r="GKE125" s="785"/>
      <c r="GKF125" s="785"/>
      <c r="GKG125" s="785"/>
      <c r="GKH125" s="785"/>
      <c r="GKI125" s="785"/>
      <c r="GKJ125" s="785"/>
      <c r="GKK125" s="785"/>
      <c r="GKL125" s="785"/>
      <c r="GKM125" s="785"/>
      <c r="GKN125" s="785"/>
      <c r="GKO125" s="785"/>
      <c r="GKP125" s="785"/>
      <c r="GKQ125" s="785"/>
      <c r="GKR125" s="785"/>
      <c r="GKS125" s="785"/>
      <c r="GKT125" s="785"/>
      <c r="GKU125" s="785"/>
      <c r="GKV125" s="785"/>
      <c r="GKW125" s="785"/>
      <c r="GKX125" s="785"/>
      <c r="GKY125" s="785"/>
      <c r="GKZ125" s="785"/>
      <c r="GLA125" s="785"/>
      <c r="GLB125" s="785"/>
      <c r="GLC125" s="785"/>
      <c r="GLD125" s="785"/>
      <c r="GLE125" s="785"/>
      <c r="GLF125" s="785"/>
      <c r="GLG125" s="785"/>
      <c r="GLH125" s="785"/>
      <c r="GLI125" s="785"/>
      <c r="GLJ125" s="785"/>
      <c r="GLK125" s="785"/>
      <c r="GLL125" s="785"/>
      <c r="GLM125" s="785"/>
      <c r="GLN125" s="785"/>
      <c r="GLO125" s="785"/>
      <c r="GLP125" s="785"/>
      <c r="GLQ125" s="785"/>
      <c r="GLR125" s="785"/>
      <c r="GLS125" s="785"/>
      <c r="GLT125" s="785"/>
      <c r="GLU125" s="785"/>
      <c r="GLV125" s="785"/>
      <c r="GLW125" s="785"/>
      <c r="GLX125" s="785"/>
      <c r="GLY125" s="785"/>
      <c r="GLZ125" s="785"/>
      <c r="GMA125" s="785"/>
      <c r="GMB125" s="785"/>
      <c r="GMC125" s="785"/>
      <c r="GMD125" s="785"/>
      <c r="GME125" s="785"/>
      <c r="GMF125" s="785"/>
      <c r="GMG125" s="785"/>
      <c r="GMH125" s="785"/>
      <c r="GMI125" s="785"/>
      <c r="GMJ125" s="785"/>
      <c r="GMK125" s="785"/>
      <c r="GML125" s="785"/>
      <c r="GMM125" s="785"/>
      <c r="GMN125" s="785"/>
      <c r="GMO125" s="785"/>
      <c r="GMP125" s="785"/>
      <c r="GMQ125" s="785"/>
      <c r="GMR125" s="785"/>
      <c r="GMS125" s="785"/>
      <c r="GMT125" s="785"/>
      <c r="GMU125" s="785"/>
      <c r="GMV125" s="785"/>
      <c r="GMW125" s="785"/>
      <c r="GMX125" s="785"/>
      <c r="GMY125" s="785"/>
      <c r="GMZ125" s="785"/>
      <c r="GNA125" s="785"/>
      <c r="GNB125" s="785"/>
      <c r="GNC125" s="785"/>
      <c r="GND125" s="785"/>
      <c r="GNE125" s="785"/>
      <c r="GNF125" s="785"/>
      <c r="GNG125" s="785"/>
      <c r="GNH125" s="785"/>
      <c r="GNI125" s="785"/>
      <c r="GNJ125" s="785"/>
      <c r="GNK125" s="785"/>
      <c r="GNL125" s="785"/>
      <c r="GNM125" s="785"/>
      <c r="GNN125" s="785"/>
      <c r="GNO125" s="785"/>
      <c r="GNP125" s="785"/>
      <c r="GNQ125" s="785"/>
      <c r="GNR125" s="785"/>
      <c r="GNS125" s="785"/>
      <c r="GNT125" s="785"/>
      <c r="GNU125" s="785"/>
      <c r="GNV125" s="785"/>
      <c r="GNW125" s="785"/>
      <c r="GNX125" s="785"/>
      <c r="GNY125" s="785"/>
      <c r="GNZ125" s="785"/>
      <c r="GOA125" s="785"/>
      <c r="GOB125" s="785"/>
      <c r="GOC125" s="785"/>
      <c r="GOD125" s="785"/>
      <c r="GOE125" s="785"/>
      <c r="GOF125" s="785"/>
      <c r="GOG125" s="785"/>
      <c r="GOH125" s="785"/>
      <c r="GOI125" s="785"/>
      <c r="GOJ125" s="785"/>
      <c r="GOK125" s="785"/>
      <c r="GOL125" s="785"/>
      <c r="GOM125" s="785"/>
      <c r="GON125" s="785"/>
      <c r="GOO125" s="785"/>
      <c r="GOP125" s="785"/>
      <c r="GOQ125" s="785"/>
      <c r="GOR125" s="785"/>
      <c r="GOS125" s="785"/>
      <c r="GOT125" s="785"/>
      <c r="GOU125" s="785"/>
      <c r="GOV125" s="785"/>
      <c r="GOW125" s="785"/>
      <c r="GOX125" s="785"/>
      <c r="GOY125" s="785"/>
      <c r="GOZ125" s="785"/>
      <c r="GPA125" s="785"/>
      <c r="GPB125" s="785"/>
      <c r="GPC125" s="785"/>
      <c r="GPD125" s="785"/>
      <c r="GPE125" s="785"/>
      <c r="GPF125" s="785"/>
      <c r="GPG125" s="785"/>
      <c r="GPH125" s="785"/>
      <c r="GPI125" s="785"/>
      <c r="GPJ125" s="785"/>
      <c r="GPK125" s="785"/>
      <c r="GPL125" s="785"/>
      <c r="GPM125" s="785"/>
      <c r="GPN125" s="785"/>
      <c r="GPO125" s="785"/>
      <c r="GPP125" s="785"/>
      <c r="GPQ125" s="785"/>
      <c r="GPR125" s="785"/>
      <c r="GPS125" s="785"/>
      <c r="GPT125" s="785"/>
      <c r="GPU125" s="785"/>
      <c r="GPV125" s="785"/>
      <c r="GPW125" s="785"/>
      <c r="GPX125" s="785"/>
      <c r="GPY125" s="785"/>
      <c r="GPZ125" s="785"/>
      <c r="GQA125" s="785"/>
      <c r="GQB125" s="785"/>
      <c r="GQC125" s="785"/>
      <c r="GQD125" s="785"/>
      <c r="GQE125" s="785"/>
      <c r="GQF125" s="785"/>
      <c r="GQG125" s="785"/>
      <c r="GQH125" s="785"/>
      <c r="GQI125" s="785"/>
      <c r="GQJ125" s="785"/>
      <c r="GQK125" s="785"/>
      <c r="GQL125" s="785"/>
      <c r="GQM125" s="785"/>
      <c r="GQN125" s="785"/>
      <c r="GQO125" s="785"/>
      <c r="GQP125" s="785"/>
      <c r="GQQ125" s="785"/>
      <c r="GQR125" s="785"/>
      <c r="GQS125" s="785"/>
      <c r="GQT125" s="785"/>
      <c r="GQU125" s="785"/>
      <c r="GQV125" s="785"/>
      <c r="GQW125" s="785"/>
      <c r="GQX125" s="785"/>
      <c r="GQY125" s="785"/>
      <c r="GQZ125" s="785"/>
      <c r="GRA125" s="785"/>
      <c r="GRB125" s="785"/>
      <c r="GRC125" s="785"/>
      <c r="GRD125" s="785"/>
      <c r="GRE125" s="785"/>
      <c r="GRF125" s="785"/>
      <c r="GRG125" s="785"/>
      <c r="GRH125" s="785"/>
      <c r="GRI125" s="785"/>
      <c r="GRJ125" s="785"/>
      <c r="GRK125" s="785"/>
      <c r="GRL125" s="785"/>
      <c r="GRM125" s="785"/>
      <c r="GRN125" s="785"/>
      <c r="GRO125" s="785"/>
      <c r="GRP125" s="785"/>
      <c r="GRQ125" s="785"/>
      <c r="GRR125" s="785"/>
      <c r="GRS125" s="785"/>
      <c r="GRT125" s="785"/>
      <c r="GRU125" s="785"/>
      <c r="GRV125" s="785"/>
      <c r="GRW125" s="785"/>
      <c r="GRX125" s="785"/>
      <c r="GRY125" s="785"/>
      <c r="GRZ125" s="785"/>
      <c r="GSA125" s="785"/>
      <c r="GSB125" s="785"/>
      <c r="GSC125" s="785"/>
      <c r="GSD125" s="785"/>
      <c r="GSE125" s="785"/>
      <c r="GSF125" s="785"/>
      <c r="GSG125" s="785"/>
      <c r="GSH125" s="785"/>
      <c r="GSI125" s="785"/>
      <c r="GSJ125" s="785"/>
      <c r="GSK125" s="785"/>
      <c r="GSL125" s="785"/>
      <c r="GSM125" s="785"/>
      <c r="GSN125" s="785"/>
      <c r="GSO125" s="785"/>
      <c r="GSP125" s="785"/>
      <c r="GSQ125" s="785"/>
      <c r="GSR125" s="785"/>
      <c r="GSS125" s="785"/>
      <c r="GST125" s="785"/>
      <c r="GSU125" s="785"/>
      <c r="GSV125" s="785"/>
      <c r="GSW125" s="785"/>
      <c r="GSX125" s="785"/>
      <c r="GSY125" s="785"/>
      <c r="GSZ125" s="785"/>
      <c r="GTA125" s="785"/>
      <c r="GTB125" s="785"/>
      <c r="GTC125" s="785"/>
      <c r="GTD125" s="785"/>
      <c r="GTE125" s="785"/>
      <c r="GTF125" s="785"/>
      <c r="GTG125" s="785"/>
      <c r="GTH125" s="785"/>
      <c r="GTI125" s="785"/>
      <c r="GTJ125" s="785"/>
      <c r="GTK125" s="785"/>
      <c r="GTL125" s="785"/>
      <c r="GTM125" s="785"/>
      <c r="GTN125" s="785"/>
      <c r="GTO125" s="785"/>
      <c r="GTP125" s="785"/>
      <c r="GTQ125" s="785"/>
      <c r="GTR125" s="785"/>
      <c r="GTS125" s="785"/>
      <c r="GTT125" s="785"/>
      <c r="GTU125" s="785"/>
      <c r="GTV125" s="785"/>
      <c r="GTW125" s="785"/>
      <c r="GTX125" s="785"/>
      <c r="GTY125" s="785"/>
      <c r="GTZ125" s="785"/>
      <c r="GUA125" s="785"/>
      <c r="GUB125" s="785"/>
      <c r="GUC125" s="785"/>
      <c r="GUD125" s="785"/>
      <c r="GUE125" s="785"/>
      <c r="GUF125" s="785"/>
      <c r="GUG125" s="785"/>
      <c r="GUH125" s="785"/>
      <c r="GUI125" s="785"/>
      <c r="GUJ125" s="785"/>
      <c r="GUK125" s="785"/>
      <c r="GUL125" s="785"/>
      <c r="GUM125" s="785"/>
      <c r="GUN125" s="785"/>
      <c r="GUO125" s="785"/>
      <c r="GUP125" s="785"/>
      <c r="GUQ125" s="785"/>
      <c r="GUR125" s="785"/>
      <c r="GUS125" s="785"/>
      <c r="GUT125" s="785"/>
      <c r="GUU125" s="785"/>
      <c r="GUV125" s="785"/>
      <c r="GUW125" s="785"/>
      <c r="GUX125" s="785"/>
      <c r="GUY125" s="785"/>
      <c r="GUZ125" s="785"/>
      <c r="GVA125" s="785"/>
      <c r="GVB125" s="785"/>
      <c r="GVC125" s="785"/>
      <c r="GVD125" s="785"/>
      <c r="GVE125" s="785"/>
      <c r="GVF125" s="785"/>
      <c r="GVG125" s="785"/>
      <c r="GVH125" s="785"/>
      <c r="GVI125" s="785"/>
      <c r="GVJ125" s="785"/>
      <c r="GVK125" s="785"/>
      <c r="GVL125" s="785"/>
      <c r="GVM125" s="785"/>
      <c r="GVN125" s="785"/>
      <c r="GVO125" s="785"/>
      <c r="GVP125" s="785"/>
      <c r="GVQ125" s="785"/>
      <c r="GVR125" s="785"/>
      <c r="GVS125" s="785"/>
      <c r="GVT125" s="785"/>
      <c r="GVU125" s="785"/>
      <c r="GVV125" s="785"/>
      <c r="GVW125" s="785"/>
      <c r="GVX125" s="785"/>
      <c r="GVY125" s="785"/>
      <c r="GVZ125" s="785"/>
      <c r="GWA125" s="785"/>
      <c r="GWB125" s="785"/>
      <c r="GWC125" s="785"/>
      <c r="GWD125" s="785"/>
      <c r="GWE125" s="785"/>
      <c r="GWF125" s="785"/>
      <c r="GWG125" s="785"/>
      <c r="GWH125" s="785"/>
      <c r="GWI125" s="785"/>
      <c r="GWJ125" s="785"/>
      <c r="GWK125" s="785"/>
      <c r="GWL125" s="785"/>
      <c r="GWM125" s="785"/>
      <c r="GWN125" s="785"/>
      <c r="GWO125" s="785"/>
      <c r="GWP125" s="785"/>
      <c r="GWQ125" s="785"/>
      <c r="GWR125" s="785"/>
      <c r="GWS125" s="785"/>
      <c r="GWT125" s="785"/>
      <c r="GWU125" s="785"/>
      <c r="GWV125" s="785"/>
      <c r="GWW125" s="785"/>
      <c r="GWX125" s="785"/>
      <c r="GWY125" s="785"/>
      <c r="GWZ125" s="785"/>
      <c r="GXA125" s="785"/>
      <c r="GXB125" s="785"/>
      <c r="GXC125" s="785"/>
      <c r="GXD125" s="785"/>
      <c r="GXE125" s="785"/>
      <c r="GXF125" s="785"/>
      <c r="GXG125" s="785"/>
      <c r="GXH125" s="785"/>
      <c r="GXI125" s="785"/>
      <c r="GXJ125" s="785"/>
      <c r="GXK125" s="785"/>
      <c r="GXL125" s="785"/>
      <c r="GXM125" s="785"/>
      <c r="GXN125" s="785"/>
      <c r="GXO125" s="785"/>
      <c r="GXP125" s="785"/>
      <c r="GXQ125" s="785"/>
      <c r="GXR125" s="785"/>
      <c r="GXS125" s="785"/>
      <c r="GXT125" s="785"/>
      <c r="GXU125" s="785"/>
      <c r="GXV125" s="785"/>
      <c r="GXW125" s="785"/>
      <c r="GXX125" s="785"/>
      <c r="GXY125" s="785"/>
      <c r="GXZ125" s="785"/>
      <c r="GYA125" s="785"/>
      <c r="GYB125" s="785"/>
      <c r="GYC125" s="785"/>
      <c r="GYD125" s="785"/>
      <c r="GYE125" s="785"/>
      <c r="GYF125" s="785"/>
      <c r="GYG125" s="785"/>
      <c r="GYH125" s="785"/>
      <c r="GYI125" s="785"/>
      <c r="GYJ125" s="785"/>
      <c r="GYK125" s="785"/>
      <c r="GYL125" s="785"/>
      <c r="GYM125" s="785"/>
      <c r="GYN125" s="785"/>
      <c r="GYO125" s="785"/>
      <c r="GYP125" s="785"/>
      <c r="GYQ125" s="785"/>
      <c r="GYR125" s="785"/>
      <c r="GYS125" s="785"/>
      <c r="GYT125" s="785"/>
      <c r="GYU125" s="785"/>
      <c r="GYV125" s="785"/>
      <c r="GYW125" s="785"/>
      <c r="GYX125" s="785"/>
      <c r="GYY125" s="785"/>
      <c r="GYZ125" s="785"/>
      <c r="GZA125" s="785"/>
      <c r="GZB125" s="785"/>
      <c r="GZC125" s="785"/>
      <c r="GZD125" s="785"/>
      <c r="GZE125" s="785"/>
      <c r="GZF125" s="785"/>
      <c r="GZG125" s="785"/>
      <c r="GZH125" s="785"/>
      <c r="GZI125" s="785"/>
      <c r="GZJ125" s="785"/>
      <c r="GZK125" s="785"/>
      <c r="GZL125" s="785"/>
      <c r="GZM125" s="785"/>
      <c r="GZN125" s="785"/>
      <c r="GZO125" s="785"/>
      <c r="GZP125" s="785"/>
      <c r="GZQ125" s="785"/>
      <c r="GZR125" s="785"/>
      <c r="GZS125" s="785"/>
      <c r="GZT125" s="785"/>
      <c r="GZU125" s="785"/>
      <c r="GZV125" s="785"/>
      <c r="GZW125" s="785"/>
      <c r="GZX125" s="785"/>
      <c r="GZY125" s="785"/>
      <c r="GZZ125" s="785"/>
      <c r="HAA125" s="785"/>
      <c r="HAB125" s="785"/>
      <c r="HAC125" s="785"/>
      <c r="HAD125" s="785"/>
      <c r="HAE125" s="785"/>
      <c r="HAF125" s="785"/>
      <c r="HAG125" s="785"/>
      <c r="HAH125" s="785"/>
      <c r="HAI125" s="785"/>
      <c r="HAJ125" s="785"/>
      <c r="HAK125" s="785"/>
      <c r="HAL125" s="785"/>
      <c r="HAM125" s="785"/>
      <c r="HAN125" s="785"/>
      <c r="HAO125" s="785"/>
      <c r="HAP125" s="785"/>
      <c r="HAQ125" s="785"/>
      <c r="HAR125" s="785"/>
      <c r="HAS125" s="785"/>
      <c r="HAT125" s="785"/>
      <c r="HAU125" s="785"/>
      <c r="HAV125" s="785"/>
      <c r="HAW125" s="785"/>
      <c r="HAX125" s="785"/>
      <c r="HAY125" s="785"/>
      <c r="HAZ125" s="785"/>
      <c r="HBA125" s="785"/>
      <c r="HBB125" s="785"/>
      <c r="HBC125" s="785"/>
      <c r="HBD125" s="785"/>
      <c r="HBE125" s="785"/>
      <c r="HBF125" s="785"/>
      <c r="HBG125" s="785"/>
      <c r="HBH125" s="785"/>
      <c r="HBI125" s="785"/>
      <c r="HBJ125" s="785"/>
      <c r="HBK125" s="785"/>
      <c r="HBL125" s="785"/>
      <c r="HBM125" s="785"/>
      <c r="HBN125" s="785"/>
      <c r="HBO125" s="785"/>
      <c r="HBP125" s="785"/>
      <c r="HBQ125" s="785"/>
      <c r="HBR125" s="785"/>
      <c r="HBS125" s="785"/>
      <c r="HBT125" s="785"/>
      <c r="HBU125" s="785"/>
      <c r="HBV125" s="785"/>
      <c r="HBW125" s="785"/>
      <c r="HBX125" s="785"/>
      <c r="HBY125" s="785"/>
      <c r="HBZ125" s="785"/>
      <c r="HCA125" s="785"/>
      <c r="HCB125" s="785"/>
      <c r="HCC125" s="785"/>
      <c r="HCD125" s="785"/>
      <c r="HCE125" s="785"/>
      <c r="HCF125" s="785"/>
      <c r="HCG125" s="785"/>
      <c r="HCH125" s="785"/>
      <c r="HCI125" s="785"/>
      <c r="HCJ125" s="785"/>
      <c r="HCK125" s="785"/>
      <c r="HCL125" s="785"/>
      <c r="HCM125" s="785"/>
      <c r="HCN125" s="785"/>
      <c r="HCO125" s="785"/>
      <c r="HCP125" s="785"/>
      <c r="HCQ125" s="785"/>
      <c r="HCR125" s="785"/>
      <c r="HCS125" s="785"/>
      <c r="HCT125" s="785"/>
      <c r="HCU125" s="785"/>
      <c r="HCV125" s="785"/>
      <c r="HCW125" s="785"/>
      <c r="HCX125" s="785"/>
      <c r="HCY125" s="785"/>
      <c r="HCZ125" s="785"/>
      <c r="HDA125" s="785"/>
      <c r="HDB125" s="785"/>
      <c r="HDC125" s="785"/>
      <c r="HDD125" s="785"/>
      <c r="HDE125" s="785"/>
      <c r="HDF125" s="785"/>
      <c r="HDG125" s="785"/>
      <c r="HDH125" s="785"/>
      <c r="HDI125" s="785"/>
      <c r="HDJ125" s="785"/>
      <c r="HDK125" s="785"/>
      <c r="HDL125" s="785"/>
      <c r="HDM125" s="785"/>
      <c r="HDN125" s="785"/>
      <c r="HDO125" s="785"/>
      <c r="HDP125" s="785"/>
      <c r="HDQ125" s="785"/>
      <c r="HDR125" s="785"/>
      <c r="HDS125" s="785"/>
      <c r="HDT125" s="785"/>
      <c r="HDU125" s="785"/>
      <c r="HDV125" s="785"/>
      <c r="HDW125" s="785"/>
      <c r="HDX125" s="785"/>
      <c r="HDY125" s="785"/>
      <c r="HDZ125" s="785"/>
      <c r="HEA125" s="785"/>
      <c r="HEB125" s="785"/>
      <c r="HEC125" s="785"/>
      <c r="HED125" s="785"/>
      <c r="HEE125" s="785"/>
      <c r="HEF125" s="785"/>
      <c r="HEG125" s="785"/>
      <c r="HEH125" s="785"/>
      <c r="HEI125" s="785"/>
      <c r="HEJ125" s="785"/>
      <c r="HEK125" s="785"/>
      <c r="HEL125" s="785"/>
      <c r="HEM125" s="785"/>
      <c r="HEN125" s="785"/>
      <c r="HEO125" s="785"/>
      <c r="HEP125" s="785"/>
      <c r="HEQ125" s="785"/>
      <c r="HER125" s="785"/>
      <c r="HES125" s="785"/>
      <c r="HET125" s="785"/>
      <c r="HEU125" s="785"/>
      <c r="HEV125" s="785"/>
      <c r="HEW125" s="785"/>
      <c r="HEX125" s="785"/>
      <c r="HEY125" s="785"/>
      <c r="HEZ125" s="785"/>
      <c r="HFA125" s="785"/>
      <c r="HFB125" s="785"/>
      <c r="HFC125" s="785"/>
      <c r="HFD125" s="785"/>
      <c r="HFE125" s="785"/>
      <c r="HFF125" s="785"/>
      <c r="HFG125" s="785"/>
      <c r="HFH125" s="785"/>
      <c r="HFI125" s="785"/>
      <c r="HFJ125" s="785"/>
      <c r="HFK125" s="785"/>
      <c r="HFL125" s="785"/>
      <c r="HFM125" s="785"/>
      <c r="HFN125" s="785"/>
      <c r="HFO125" s="785"/>
      <c r="HFP125" s="785"/>
      <c r="HFQ125" s="785"/>
      <c r="HFR125" s="785"/>
      <c r="HFS125" s="785"/>
      <c r="HFT125" s="785"/>
      <c r="HFU125" s="785"/>
      <c r="HFV125" s="785"/>
      <c r="HFW125" s="785"/>
      <c r="HFX125" s="785"/>
      <c r="HFY125" s="785"/>
      <c r="HFZ125" s="785"/>
      <c r="HGA125" s="785"/>
      <c r="HGB125" s="785"/>
      <c r="HGC125" s="785"/>
      <c r="HGD125" s="785"/>
      <c r="HGE125" s="785"/>
      <c r="HGF125" s="785"/>
      <c r="HGG125" s="785"/>
      <c r="HGH125" s="785"/>
      <c r="HGI125" s="785"/>
      <c r="HGJ125" s="785"/>
      <c r="HGK125" s="785"/>
      <c r="HGL125" s="785"/>
      <c r="HGM125" s="785"/>
      <c r="HGN125" s="785"/>
      <c r="HGO125" s="785"/>
      <c r="HGP125" s="785"/>
      <c r="HGQ125" s="785"/>
      <c r="HGR125" s="785"/>
      <c r="HGS125" s="785"/>
      <c r="HGT125" s="785"/>
      <c r="HGU125" s="785"/>
      <c r="HGV125" s="785"/>
      <c r="HGW125" s="785"/>
      <c r="HGX125" s="785"/>
      <c r="HGY125" s="785"/>
      <c r="HGZ125" s="785"/>
      <c r="HHA125" s="785"/>
      <c r="HHB125" s="785"/>
      <c r="HHC125" s="785"/>
      <c r="HHD125" s="785"/>
      <c r="HHE125" s="785"/>
      <c r="HHF125" s="785"/>
      <c r="HHG125" s="785"/>
      <c r="HHH125" s="785"/>
      <c r="HHI125" s="785"/>
      <c r="HHJ125" s="785"/>
      <c r="HHK125" s="785"/>
      <c r="HHL125" s="785"/>
      <c r="HHM125" s="785"/>
      <c r="HHN125" s="785"/>
      <c r="HHO125" s="785"/>
      <c r="HHP125" s="785"/>
      <c r="HHQ125" s="785"/>
      <c r="HHR125" s="785"/>
      <c r="HHS125" s="785"/>
      <c r="HHT125" s="785"/>
      <c r="HHU125" s="785"/>
      <c r="HHV125" s="785"/>
      <c r="HHW125" s="785"/>
      <c r="HHX125" s="785"/>
      <c r="HHY125" s="785"/>
      <c r="HHZ125" s="785"/>
      <c r="HIA125" s="785"/>
      <c r="HIB125" s="785"/>
      <c r="HIC125" s="785"/>
      <c r="HID125" s="785"/>
      <c r="HIE125" s="785"/>
      <c r="HIF125" s="785"/>
      <c r="HIG125" s="785"/>
      <c r="HIH125" s="785"/>
      <c r="HII125" s="785"/>
      <c r="HIJ125" s="785"/>
      <c r="HIK125" s="785"/>
      <c r="HIL125" s="785"/>
      <c r="HIM125" s="785"/>
      <c r="HIN125" s="785"/>
      <c r="HIO125" s="785"/>
      <c r="HIP125" s="785"/>
      <c r="HIQ125" s="785"/>
      <c r="HIR125" s="785"/>
      <c r="HIS125" s="785"/>
      <c r="HIT125" s="785"/>
      <c r="HIU125" s="785"/>
      <c r="HIV125" s="785"/>
      <c r="HIW125" s="785"/>
      <c r="HIX125" s="785"/>
      <c r="HIY125" s="785"/>
      <c r="HIZ125" s="785"/>
      <c r="HJA125" s="785"/>
      <c r="HJB125" s="785"/>
      <c r="HJC125" s="785"/>
      <c r="HJD125" s="785"/>
      <c r="HJE125" s="785"/>
      <c r="HJF125" s="785"/>
      <c r="HJG125" s="785"/>
      <c r="HJH125" s="785"/>
      <c r="HJI125" s="785"/>
      <c r="HJJ125" s="785"/>
      <c r="HJK125" s="785"/>
      <c r="HJL125" s="785"/>
      <c r="HJM125" s="785"/>
      <c r="HJN125" s="785"/>
      <c r="HJO125" s="785"/>
      <c r="HJP125" s="785"/>
      <c r="HJQ125" s="785"/>
      <c r="HJR125" s="785"/>
      <c r="HJS125" s="785"/>
      <c r="HJT125" s="785"/>
      <c r="HJU125" s="785"/>
      <c r="HJV125" s="785"/>
      <c r="HJW125" s="785"/>
      <c r="HJX125" s="785"/>
      <c r="HJY125" s="785"/>
      <c r="HJZ125" s="785"/>
      <c r="HKA125" s="785"/>
      <c r="HKB125" s="785"/>
      <c r="HKC125" s="785"/>
      <c r="HKD125" s="785"/>
      <c r="HKE125" s="785"/>
      <c r="HKF125" s="785"/>
      <c r="HKG125" s="785"/>
      <c r="HKH125" s="785"/>
      <c r="HKI125" s="785"/>
      <c r="HKJ125" s="785"/>
      <c r="HKK125" s="785"/>
      <c r="HKL125" s="785"/>
      <c r="HKM125" s="785"/>
      <c r="HKN125" s="785"/>
      <c r="HKO125" s="785"/>
      <c r="HKP125" s="785"/>
      <c r="HKQ125" s="785"/>
      <c r="HKR125" s="785"/>
      <c r="HKS125" s="785"/>
      <c r="HKT125" s="785"/>
      <c r="HKU125" s="785"/>
      <c r="HKV125" s="785"/>
      <c r="HKW125" s="785"/>
      <c r="HKX125" s="785"/>
      <c r="HKY125" s="785"/>
      <c r="HKZ125" s="785"/>
      <c r="HLA125" s="785"/>
      <c r="HLB125" s="785"/>
      <c r="HLC125" s="785"/>
      <c r="HLD125" s="785"/>
      <c r="HLE125" s="785"/>
      <c r="HLF125" s="785"/>
      <c r="HLG125" s="785"/>
      <c r="HLH125" s="785"/>
      <c r="HLI125" s="785"/>
      <c r="HLJ125" s="785"/>
      <c r="HLK125" s="785"/>
      <c r="HLL125" s="785"/>
      <c r="HLM125" s="785"/>
      <c r="HLN125" s="785"/>
      <c r="HLO125" s="785"/>
      <c r="HLP125" s="785"/>
      <c r="HLQ125" s="785"/>
      <c r="HLR125" s="785"/>
      <c r="HLS125" s="785"/>
      <c r="HLT125" s="785"/>
      <c r="HLU125" s="785"/>
      <c r="HLV125" s="785"/>
      <c r="HLW125" s="785"/>
      <c r="HLX125" s="785"/>
      <c r="HLY125" s="785"/>
      <c r="HLZ125" s="785"/>
      <c r="HMA125" s="785"/>
      <c r="HMB125" s="785"/>
      <c r="HMC125" s="785"/>
      <c r="HMD125" s="785"/>
      <c r="HME125" s="785"/>
      <c r="HMF125" s="785"/>
      <c r="HMG125" s="785"/>
      <c r="HMH125" s="785"/>
      <c r="HMI125" s="785"/>
      <c r="HMJ125" s="785"/>
      <c r="HMK125" s="785"/>
      <c r="HML125" s="785"/>
      <c r="HMM125" s="785"/>
      <c r="HMN125" s="785"/>
      <c r="HMO125" s="785"/>
      <c r="HMP125" s="785"/>
      <c r="HMQ125" s="785"/>
      <c r="HMR125" s="785"/>
      <c r="HMS125" s="785"/>
      <c r="HMT125" s="785"/>
      <c r="HMU125" s="785"/>
      <c r="HMV125" s="785"/>
      <c r="HMW125" s="785"/>
      <c r="HMX125" s="785"/>
      <c r="HMY125" s="785"/>
      <c r="HMZ125" s="785"/>
      <c r="HNA125" s="785"/>
      <c r="HNB125" s="785"/>
      <c r="HNC125" s="785"/>
      <c r="HND125" s="785"/>
      <c r="HNE125" s="785"/>
      <c r="HNF125" s="785"/>
      <c r="HNG125" s="785"/>
      <c r="HNH125" s="785"/>
      <c r="HNI125" s="785"/>
      <c r="HNJ125" s="785"/>
      <c r="HNK125" s="785"/>
      <c r="HNL125" s="785"/>
      <c r="HNM125" s="785"/>
      <c r="HNN125" s="785"/>
      <c r="HNO125" s="785"/>
      <c r="HNP125" s="785"/>
      <c r="HNQ125" s="785"/>
      <c r="HNR125" s="785"/>
      <c r="HNS125" s="785"/>
      <c r="HNT125" s="785"/>
      <c r="HNU125" s="785"/>
      <c r="HNV125" s="785"/>
      <c r="HNW125" s="785"/>
      <c r="HNX125" s="785"/>
      <c r="HNY125" s="785"/>
      <c r="HNZ125" s="785"/>
      <c r="HOA125" s="785"/>
      <c r="HOB125" s="785"/>
      <c r="HOC125" s="785"/>
      <c r="HOD125" s="785"/>
      <c r="HOE125" s="785"/>
      <c r="HOF125" s="785"/>
      <c r="HOG125" s="785"/>
      <c r="HOH125" s="785"/>
      <c r="HOI125" s="785"/>
      <c r="HOJ125" s="785"/>
      <c r="HOK125" s="785"/>
      <c r="HOL125" s="785"/>
      <c r="HOM125" s="785"/>
      <c r="HON125" s="785"/>
      <c r="HOO125" s="785"/>
      <c r="HOP125" s="785"/>
      <c r="HOQ125" s="785"/>
      <c r="HOR125" s="785"/>
      <c r="HOS125" s="785"/>
      <c r="HOT125" s="785"/>
      <c r="HOU125" s="785"/>
      <c r="HOV125" s="785"/>
      <c r="HOW125" s="785"/>
      <c r="HOX125" s="785"/>
      <c r="HOY125" s="785"/>
      <c r="HOZ125" s="785"/>
      <c r="HPA125" s="785"/>
      <c r="HPB125" s="785"/>
      <c r="HPC125" s="785"/>
      <c r="HPD125" s="785"/>
      <c r="HPE125" s="785"/>
      <c r="HPF125" s="785"/>
      <c r="HPG125" s="785"/>
      <c r="HPH125" s="785"/>
      <c r="HPI125" s="785"/>
      <c r="HPJ125" s="785"/>
      <c r="HPK125" s="785"/>
      <c r="HPL125" s="785"/>
      <c r="HPM125" s="785"/>
      <c r="HPN125" s="785"/>
      <c r="HPO125" s="785"/>
      <c r="HPP125" s="785"/>
      <c r="HPQ125" s="785"/>
      <c r="HPR125" s="785"/>
      <c r="HPS125" s="785"/>
      <c r="HPT125" s="785"/>
      <c r="HPU125" s="785"/>
      <c r="HPV125" s="785"/>
      <c r="HPW125" s="785"/>
      <c r="HPX125" s="785"/>
      <c r="HPY125" s="785"/>
      <c r="HPZ125" s="785"/>
      <c r="HQA125" s="785"/>
      <c r="HQB125" s="785"/>
      <c r="HQC125" s="785"/>
      <c r="HQD125" s="785"/>
      <c r="HQE125" s="785"/>
      <c r="HQF125" s="785"/>
      <c r="HQG125" s="785"/>
      <c r="HQH125" s="785"/>
      <c r="HQI125" s="785"/>
      <c r="HQJ125" s="785"/>
      <c r="HQK125" s="785"/>
      <c r="HQL125" s="785"/>
      <c r="HQM125" s="785"/>
      <c r="HQN125" s="785"/>
      <c r="HQO125" s="785"/>
      <c r="HQP125" s="785"/>
      <c r="HQQ125" s="785"/>
      <c r="HQR125" s="785"/>
      <c r="HQS125" s="785"/>
      <c r="HQT125" s="785"/>
      <c r="HQU125" s="785"/>
      <c r="HQV125" s="785"/>
      <c r="HQW125" s="785"/>
      <c r="HQX125" s="785"/>
      <c r="HQY125" s="785"/>
      <c r="HQZ125" s="785"/>
      <c r="HRA125" s="785"/>
      <c r="HRB125" s="785"/>
      <c r="HRC125" s="785"/>
      <c r="HRD125" s="785"/>
      <c r="HRE125" s="785"/>
      <c r="HRF125" s="785"/>
      <c r="HRG125" s="785"/>
      <c r="HRH125" s="785"/>
      <c r="HRI125" s="785"/>
      <c r="HRJ125" s="785"/>
      <c r="HRK125" s="785"/>
      <c r="HRL125" s="785"/>
      <c r="HRM125" s="785"/>
      <c r="HRN125" s="785"/>
      <c r="HRO125" s="785"/>
      <c r="HRP125" s="785"/>
      <c r="HRQ125" s="785"/>
      <c r="HRR125" s="785"/>
      <c r="HRS125" s="785"/>
      <c r="HRT125" s="785"/>
      <c r="HRU125" s="785"/>
      <c r="HRV125" s="785"/>
      <c r="HRW125" s="785"/>
      <c r="HRX125" s="785"/>
      <c r="HRY125" s="785"/>
      <c r="HRZ125" s="785"/>
      <c r="HSA125" s="785"/>
      <c r="HSB125" s="785"/>
      <c r="HSC125" s="785"/>
      <c r="HSD125" s="785"/>
      <c r="HSE125" s="785"/>
      <c r="HSF125" s="785"/>
      <c r="HSG125" s="785"/>
      <c r="HSH125" s="785"/>
      <c r="HSI125" s="785"/>
      <c r="HSJ125" s="785"/>
      <c r="HSK125" s="785"/>
      <c r="HSL125" s="785"/>
      <c r="HSM125" s="785"/>
      <c r="HSN125" s="785"/>
      <c r="HSO125" s="785"/>
      <c r="HSP125" s="785"/>
      <c r="HSQ125" s="785"/>
      <c r="HSR125" s="785"/>
      <c r="HSS125" s="785"/>
      <c r="HST125" s="785"/>
      <c r="HSU125" s="785"/>
      <c r="HSV125" s="785"/>
      <c r="HSW125" s="785"/>
      <c r="HSX125" s="785"/>
      <c r="HSY125" s="785"/>
      <c r="HSZ125" s="785"/>
      <c r="HTA125" s="785"/>
      <c r="HTB125" s="785"/>
      <c r="HTC125" s="785"/>
      <c r="HTD125" s="785"/>
      <c r="HTE125" s="785"/>
      <c r="HTF125" s="785"/>
      <c r="HTG125" s="785"/>
      <c r="HTH125" s="785"/>
      <c r="HTI125" s="785"/>
      <c r="HTJ125" s="785"/>
      <c r="HTK125" s="785"/>
      <c r="HTL125" s="785"/>
      <c r="HTM125" s="785"/>
      <c r="HTN125" s="785"/>
      <c r="HTO125" s="785"/>
      <c r="HTP125" s="785"/>
      <c r="HTQ125" s="785"/>
      <c r="HTR125" s="785"/>
      <c r="HTS125" s="785"/>
      <c r="HTT125" s="785"/>
      <c r="HTU125" s="785"/>
      <c r="HTV125" s="785"/>
      <c r="HTW125" s="785"/>
      <c r="HTX125" s="785"/>
      <c r="HTY125" s="785"/>
      <c r="HTZ125" s="785"/>
      <c r="HUA125" s="785"/>
      <c r="HUB125" s="785"/>
      <c r="HUC125" s="785"/>
      <c r="HUD125" s="785"/>
      <c r="HUE125" s="785"/>
      <c r="HUF125" s="785"/>
      <c r="HUG125" s="785"/>
      <c r="HUH125" s="785"/>
      <c r="HUI125" s="785"/>
      <c r="HUJ125" s="785"/>
      <c r="HUK125" s="785"/>
      <c r="HUL125" s="785"/>
      <c r="HUM125" s="785"/>
      <c r="HUN125" s="785"/>
      <c r="HUO125" s="785"/>
      <c r="HUP125" s="785"/>
      <c r="HUQ125" s="785"/>
      <c r="HUR125" s="785"/>
      <c r="HUS125" s="785"/>
      <c r="HUT125" s="785"/>
      <c r="HUU125" s="785"/>
      <c r="HUV125" s="785"/>
      <c r="HUW125" s="785"/>
      <c r="HUX125" s="785"/>
      <c r="HUY125" s="785"/>
      <c r="HUZ125" s="785"/>
      <c r="HVA125" s="785"/>
      <c r="HVB125" s="785"/>
      <c r="HVC125" s="785"/>
      <c r="HVD125" s="785"/>
      <c r="HVE125" s="785"/>
      <c r="HVF125" s="785"/>
      <c r="HVG125" s="785"/>
      <c r="HVH125" s="785"/>
      <c r="HVI125" s="785"/>
      <c r="HVJ125" s="785"/>
      <c r="HVK125" s="785"/>
      <c r="HVL125" s="785"/>
      <c r="HVM125" s="785"/>
      <c r="HVN125" s="785"/>
      <c r="HVO125" s="785"/>
      <c r="HVP125" s="785"/>
      <c r="HVQ125" s="785"/>
      <c r="HVR125" s="785"/>
      <c r="HVS125" s="785"/>
      <c r="HVT125" s="785"/>
      <c r="HVU125" s="785"/>
      <c r="HVV125" s="785"/>
      <c r="HVW125" s="785"/>
      <c r="HVX125" s="785"/>
      <c r="HVY125" s="785"/>
      <c r="HVZ125" s="785"/>
      <c r="HWA125" s="785"/>
      <c r="HWB125" s="785"/>
      <c r="HWC125" s="785"/>
      <c r="HWD125" s="785"/>
      <c r="HWE125" s="785"/>
      <c r="HWF125" s="785"/>
      <c r="HWG125" s="785"/>
      <c r="HWH125" s="785"/>
      <c r="HWI125" s="785"/>
      <c r="HWJ125" s="785"/>
      <c r="HWK125" s="785"/>
      <c r="HWL125" s="785"/>
      <c r="HWM125" s="785"/>
      <c r="HWN125" s="785"/>
      <c r="HWO125" s="785"/>
      <c r="HWP125" s="785"/>
      <c r="HWQ125" s="785"/>
      <c r="HWR125" s="785"/>
      <c r="HWS125" s="785"/>
      <c r="HWT125" s="785"/>
      <c r="HWU125" s="785"/>
      <c r="HWV125" s="785"/>
      <c r="HWW125" s="785"/>
      <c r="HWX125" s="785"/>
      <c r="HWY125" s="785"/>
      <c r="HWZ125" s="785"/>
      <c r="HXA125" s="785"/>
      <c r="HXB125" s="785"/>
      <c r="HXC125" s="785"/>
      <c r="HXD125" s="785"/>
      <c r="HXE125" s="785"/>
      <c r="HXF125" s="785"/>
      <c r="HXG125" s="785"/>
      <c r="HXH125" s="785"/>
      <c r="HXI125" s="785"/>
      <c r="HXJ125" s="785"/>
      <c r="HXK125" s="785"/>
      <c r="HXL125" s="785"/>
      <c r="HXM125" s="785"/>
      <c r="HXN125" s="785"/>
      <c r="HXO125" s="785"/>
      <c r="HXP125" s="785"/>
      <c r="HXQ125" s="785"/>
      <c r="HXR125" s="785"/>
      <c r="HXS125" s="785"/>
      <c r="HXT125" s="785"/>
      <c r="HXU125" s="785"/>
      <c r="HXV125" s="785"/>
      <c r="HXW125" s="785"/>
      <c r="HXX125" s="785"/>
      <c r="HXY125" s="785"/>
      <c r="HXZ125" s="785"/>
      <c r="HYA125" s="785"/>
      <c r="HYB125" s="785"/>
      <c r="HYC125" s="785"/>
      <c r="HYD125" s="785"/>
      <c r="HYE125" s="785"/>
      <c r="HYF125" s="785"/>
      <c r="HYG125" s="785"/>
      <c r="HYH125" s="785"/>
      <c r="HYI125" s="785"/>
      <c r="HYJ125" s="785"/>
      <c r="HYK125" s="785"/>
      <c r="HYL125" s="785"/>
      <c r="HYM125" s="785"/>
      <c r="HYN125" s="785"/>
      <c r="HYO125" s="785"/>
      <c r="HYP125" s="785"/>
      <c r="HYQ125" s="785"/>
      <c r="HYR125" s="785"/>
      <c r="HYS125" s="785"/>
      <c r="HYT125" s="785"/>
      <c r="HYU125" s="785"/>
      <c r="HYV125" s="785"/>
      <c r="HYW125" s="785"/>
      <c r="HYX125" s="785"/>
      <c r="HYY125" s="785"/>
      <c r="HYZ125" s="785"/>
      <c r="HZA125" s="785"/>
      <c r="HZB125" s="785"/>
      <c r="HZC125" s="785"/>
      <c r="HZD125" s="785"/>
      <c r="HZE125" s="785"/>
      <c r="HZF125" s="785"/>
      <c r="HZG125" s="785"/>
      <c r="HZH125" s="785"/>
      <c r="HZI125" s="785"/>
      <c r="HZJ125" s="785"/>
      <c r="HZK125" s="785"/>
      <c r="HZL125" s="785"/>
      <c r="HZM125" s="785"/>
      <c r="HZN125" s="785"/>
      <c r="HZO125" s="785"/>
      <c r="HZP125" s="785"/>
      <c r="HZQ125" s="785"/>
      <c r="HZR125" s="785"/>
      <c r="HZS125" s="785"/>
      <c r="HZT125" s="785"/>
      <c r="HZU125" s="785"/>
      <c r="HZV125" s="785"/>
      <c r="HZW125" s="785"/>
      <c r="HZX125" s="785"/>
      <c r="HZY125" s="785"/>
      <c r="HZZ125" s="785"/>
      <c r="IAA125" s="785"/>
      <c r="IAB125" s="785"/>
      <c r="IAC125" s="785"/>
      <c r="IAD125" s="785"/>
      <c r="IAE125" s="785"/>
      <c r="IAF125" s="785"/>
      <c r="IAG125" s="785"/>
      <c r="IAH125" s="785"/>
      <c r="IAI125" s="785"/>
      <c r="IAJ125" s="785"/>
      <c r="IAK125" s="785"/>
      <c r="IAL125" s="785"/>
      <c r="IAM125" s="785"/>
      <c r="IAN125" s="785"/>
      <c r="IAO125" s="785"/>
      <c r="IAP125" s="785"/>
      <c r="IAQ125" s="785"/>
      <c r="IAR125" s="785"/>
      <c r="IAS125" s="785"/>
      <c r="IAT125" s="785"/>
      <c r="IAU125" s="785"/>
      <c r="IAV125" s="785"/>
      <c r="IAW125" s="785"/>
      <c r="IAX125" s="785"/>
      <c r="IAY125" s="785"/>
      <c r="IAZ125" s="785"/>
      <c r="IBA125" s="785"/>
      <c r="IBB125" s="785"/>
      <c r="IBC125" s="785"/>
      <c r="IBD125" s="785"/>
      <c r="IBE125" s="785"/>
      <c r="IBF125" s="785"/>
      <c r="IBG125" s="785"/>
      <c r="IBH125" s="785"/>
      <c r="IBI125" s="785"/>
      <c r="IBJ125" s="785"/>
      <c r="IBK125" s="785"/>
      <c r="IBL125" s="785"/>
      <c r="IBM125" s="785"/>
      <c r="IBN125" s="785"/>
      <c r="IBO125" s="785"/>
      <c r="IBP125" s="785"/>
      <c r="IBQ125" s="785"/>
      <c r="IBR125" s="785"/>
      <c r="IBS125" s="785"/>
      <c r="IBT125" s="785"/>
      <c r="IBU125" s="785"/>
      <c r="IBV125" s="785"/>
      <c r="IBW125" s="785"/>
      <c r="IBX125" s="785"/>
      <c r="IBY125" s="785"/>
      <c r="IBZ125" s="785"/>
      <c r="ICA125" s="785"/>
      <c r="ICB125" s="785"/>
      <c r="ICC125" s="785"/>
      <c r="ICD125" s="785"/>
      <c r="ICE125" s="785"/>
      <c r="ICF125" s="785"/>
      <c r="ICG125" s="785"/>
      <c r="ICH125" s="785"/>
      <c r="ICI125" s="785"/>
      <c r="ICJ125" s="785"/>
      <c r="ICK125" s="785"/>
      <c r="ICL125" s="785"/>
      <c r="ICM125" s="785"/>
      <c r="ICN125" s="785"/>
      <c r="ICO125" s="785"/>
      <c r="ICP125" s="785"/>
      <c r="ICQ125" s="785"/>
      <c r="ICR125" s="785"/>
      <c r="ICS125" s="785"/>
      <c r="ICT125" s="785"/>
      <c r="ICU125" s="785"/>
      <c r="ICV125" s="785"/>
      <c r="ICW125" s="785"/>
      <c r="ICX125" s="785"/>
      <c r="ICY125" s="785"/>
      <c r="ICZ125" s="785"/>
      <c r="IDA125" s="785"/>
      <c r="IDB125" s="785"/>
      <c r="IDC125" s="785"/>
      <c r="IDD125" s="785"/>
      <c r="IDE125" s="785"/>
      <c r="IDF125" s="785"/>
      <c r="IDG125" s="785"/>
      <c r="IDH125" s="785"/>
      <c r="IDI125" s="785"/>
      <c r="IDJ125" s="785"/>
      <c r="IDK125" s="785"/>
      <c r="IDL125" s="785"/>
      <c r="IDM125" s="785"/>
      <c r="IDN125" s="785"/>
      <c r="IDO125" s="785"/>
      <c r="IDP125" s="785"/>
      <c r="IDQ125" s="785"/>
      <c r="IDR125" s="785"/>
      <c r="IDS125" s="785"/>
      <c r="IDT125" s="785"/>
      <c r="IDU125" s="785"/>
      <c r="IDV125" s="785"/>
      <c r="IDW125" s="785"/>
      <c r="IDX125" s="785"/>
      <c r="IDY125" s="785"/>
      <c r="IDZ125" s="785"/>
      <c r="IEA125" s="785"/>
      <c r="IEB125" s="785"/>
      <c r="IEC125" s="785"/>
      <c r="IED125" s="785"/>
      <c r="IEE125" s="785"/>
      <c r="IEF125" s="785"/>
      <c r="IEG125" s="785"/>
      <c r="IEH125" s="785"/>
      <c r="IEI125" s="785"/>
      <c r="IEJ125" s="785"/>
      <c r="IEK125" s="785"/>
      <c r="IEL125" s="785"/>
      <c r="IEM125" s="785"/>
      <c r="IEN125" s="785"/>
      <c r="IEO125" s="785"/>
      <c r="IEP125" s="785"/>
      <c r="IEQ125" s="785"/>
      <c r="IER125" s="785"/>
      <c r="IES125" s="785"/>
      <c r="IET125" s="785"/>
      <c r="IEU125" s="785"/>
      <c r="IEV125" s="785"/>
      <c r="IEW125" s="785"/>
      <c r="IEX125" s="785"/>
      <c r="IEY125" s="785"/>
      <c r="IEZ125" s="785"/>
      <c r="IFA125" s="785"/>
      <c r="IFB125" s="785"/>
      <c r="IFC125" s="785"/>
      <c r="IFD125" s="785"/>
      <c r="IFE125" s="785"/>
      <c r="IFF125" s="785"/>
      <c r="IFG125" s="785"/>
      <c r="IFH125" s="785"/>
      <c r="IFI125" s="785"/>
      <c r="IFJ125" s="785"/>
      <c r="IFK125" s="785"/>
      <c r="IFL125" s="785"/>
      <c r="IFM125" s="785"/>
      <c r="IFN125" s="785"/>
      <c r="IFO125" s="785"/>
      <c r="IFP125" s="785"/>
      <c r="IFQ125" s="785"/>
      <c r="IFR125" s="785"/>
      <c r="IFS125" s="785"/>
      <c r="IFT125" s="785"/>
      <c r="IFU125" s="785"/>
      <c r="IFV125" s="785"/>
      <c r="IFW125" s="785"/>
      <c r="IFX125" s="785"/>
      <c r="IFY125" s="785"/>
      <c r="IFZ125" s="785"/>
      <c r="IGA125" s="785"/>
      <c r="IGB125" s="785"/>
      <c r="IGC125" s="785"/>
      <c r="IGD125" s="785"/>
      <c r="IGE125" s="785"/>
      <c r="IGF125" s="785"/>
      <c r="IGG125" s="785"/>
      <c r="IGH125" s="785"/>
      <c r="IGI125" s="785"/>
      <c r="IGJ125" s="785"/>
      <c r="IGK125" s="785"/>
      <c r="IGL125" s="785"/>
      <c r="IGM125" s="785"/>
      <c r="IGN125" s="785"/>
      <c r="IGO125" s="785"/>
      <c r="IGP125" s="785"/>
      <c r="IGQ125" s="785"/>
      <c r="IGR125" s="785"/>
      <c r="IGS125" s="785"/>
      <c r="IGT125" s="785"/>
      <c r="IGU125" s="785"/>
      <c r="IGV125" s="785"/>
      <c r="IGW125" s="785"/>
      <c r="IGX125" s="785"/>
      <c r="IGY125" s="785"/>
      <c r="IGZ125" s="785"/>
      <c r="IHA125" s="785"/>
      <c r="IHB125" s="785"/>
      <c r="IHC125" s="785"/>
      <c r="IHD125" s="785"/>
      <c r="IHE125" s="785"/>
      <c r="IHF125" s="785"/>
      <c r="IHG125" s="785"/>
      <c r="IHH125" s="785"/>
      <c r="IHI125" s="785"/>
      <c r="IHJ125" s="785"/>
      <c r="IHK125" s="785"/>
      <c r="IHL125" s="785"/>
      <c r="IHM125" s="785"/>
      <c r="IHN125" s="785"/>
      <c r="IHO125" s="785"/>
      <c r="IHP125" s="785"/>
      <c r="IHQ125" s="785"/>
      <c r="IHR125" s="785"/>
      <c r="IHS125" s="785"/>
      <c r="IHT125" s="785"/>
      <c r="IHU125" s="785"/>
      <c r="IHV125" s="785"/>
      <c r="IHW125" s="785"/>
      <c r="IHX125" s="785"/>
      <c r="IHY125" s="785"/>
      <c r="IHZ125" s="785"/>
      <c r="IIA125" s="785"/>
      <c r="IIB125" s="785"/>
      <c r="IIC125" s="785"/>
      <c r="IID125" s="785"/>
      <c r="IIE125" s="785"/>
      <c r="IIF125" s="785"/>
      <c r="IIG125" s="785"/>
      <c r="IIH125" s="785"/>
      <c r="III125" s="785"/>
      <c r="IIJ125" s="785"/>
      <c r="IIK125" s="785"/>
      <c r="IIL125" s="785"/>
      <c r="IIM125" s="785"/>
      <c r="IIN125" s="785"/>
      <c r="IIO125" s="785"/>
      <c r="IIP125" s="785"/>
      <c r="IIQ125" s="785"/>
      <c r="IIR125" s="785"/>
      <c r="IIS125" s="785"/>
      <c r="IIT125" s="785"/>
      <c r="IIU125" s="785"/>
      <c r="IIV125" s="785"/>
      <c r="IIW125" s="785"/>
      <c r="IIX125" s="785"/>
      <c r="IIY125" s="785"/>
      <c r="IIZ125" s="785"/>
      <c r="IJA125" s="785"/>
      <c r="IJB125" s="785"/>
      <c r="IJC125" s="785"/>
      <c r="IJD125" s="785"/>
      <c r="IJE125" s="785"/>
      <c r="IJF125" s="785"/>
      <c r="IJG125" s="785"/>
      <c r="IJH125" s="785"/>
      <c r="IJI125" s="785"/>
      <c r="IJJ125" s="785"/>
      <c r="IJK125" s="785"/>
      <c r="IJL125" s="785"/>
      <c r="IJM125" s="785"/>
      <c r="IJN125" s="785"/>
      <c r="IJO125" s="785"/>
      <c r="IJP125" s="785"/>
      <c r="IJQ125" s="785"/>
      <c r="IJR125" s="785"/>
      <c r="IJS125" s="785"/>
      <c r="IJT125" s="785"/>
      <c r="IJU125" s="785"/>
      <c r="IJV125" s="785"/>
      <c r="IJW125" s="785"/>
      <c r="IJX125" s="785"/>
      <c r="IJY125" s="785"/>
      <c r="IJZ125" s="785"/>
      <c r="IKA125" s="785"/>
      <c r="IKB125" s="785"/>
      <c r="IKC125" s="785"/>
      <c r="IKD125" s="785"/>
      <c r="IKE125" s="785"/>
      <c r="IKF125" s="785"/>
      <c r="IKG125" s="785"/>
      <c r="IKH125" s="785"/>
      <c r="IKI125" s="785"/>
      <c r="IKJ125" s="785"/>
      <c r="IKK125" s="785"/>
      <c r="IKL125" s="785"/>
      <c r="IKM125" s="785"/>
      <c r="IKN125" s="785"/>
      <c r="IKO125" s="785"/>
      <c r="IKP125" s="785"/>
      <c r="IKQ125" s="785"/>
      <c r="IKR125" s="785"/>
      <c r="IKS125" s="785"/>
      <c r="IKT125" s="785"/>
      <c r="IKU125" s="785"/>
      <c r="IKV125" s="785"/>
      <c r="IKW125" s="785"/>
      <c r="IKX125" s="785"/>
      <c r="IKY125" s="785"/>
      <c r="IKZ125" s="785"/>
      <c r="ILA125" s="785"/>
      <c r="ILB125" s="785"/>
      <c r="ILC125" s="785"/>
      <c r="ILD125" s="785"/>
      <c r="ILE125" s="785"/>
      <c r="ILF125" s="785"/>
      <c r="ILG125" s="785"/>
      <c r="ILH125" s="785"/>
      <c r="ILI125" s="785"/>
      <c r="ILJ125" s="785"/>
      <c r="ILK125" s="785"/>
      <c r="ILL125" s="785"/>
      <c r="ILM125" s="785"/>
      <c r="ILN125" s="785"/>
      <c r="ILO125" s="785"/>
      <c r="ILP125" s="785"/>
      <c r="ILQ125" s="785"/>
      <c r="ILR125" s="785"/>
      <c r="ILS125" s="785"/>
      <c r="ILT125" s="785"/>
      <c r="ILU125" s="785"/>
      <c r="ILV125" s="785"/>
      <c r="ILW125" s="785"/>
      <c r="ILX125" s="785"/>
      <c r="ILY125" s="785"/>
      <c r="ILZ125" s="785"/>
      <c r="IMA125" s="785"/>
      <c r="IMB125" s="785"/>
      <c r="IMC125" s="785"/>
      <c r="IMD125" s="785"/>
      <c r="IME125" s="785"/>
      <c r="IMF125" s="785"/>
      <c r="IMG125" s="785"/>
      <c r="IMH125" s="785"/>
      <c r="IMI125" s="785"/>
      <c r="IMJ125" s="785"/>
      <c r="IMK125" s="785"/>
      <c r="IML125" s="785"/>
      <c r="IMM125" s="785"/>
      <c r="IMN125" s="785"/>
      <c r="IMO125" s="785"/>
      <c r="IMP125" s="785"/>
      <c r="IMQ125" s="785"/>
      <c r="IMR125" s="785"/>
      <c r="IMS125" s="785"/>
      <c r="IMT125" s="785"/>
      <c r="IMU125" s="785"/>
      <c r="IMV125" s="785"/>
      <c r="IMW125" s="785"/>
      <c r="IMX125" s="785"/>
      <c r="IMY125" s="785"/>
      <c r="IMZ125" s="785"/>
      <c r="INA125" s="785"/>
      <c r="INB125" s="785"/>
      <c r="INC125" s="785"/>
      <c r="IND125" s="785"/>
      <c r="INE125" s="785"/>
      <c r="INF125" s="785"/>
      <c r="ING125" s="785"/>
      <c r="INH125" s="785"/>
      <c r="INI125" s="785"/>
      <c r="INJ125" s="785"/>
      <c r="INK125" s="785"/>
      <c r="INL125" s="785"/>
      <c r="INM125" s="785"/>
      <c r="INN125" s="785"/>
      <c r="INO125" s="785"/>
      <c r="INP125" s="785"/>
      <c r="INQ125" s="785"/>
      <c r="INR125" s="785"/>
      <c r="INS125" s="785"/>
      <c r="INT125" s="785"/>
      <c r="INU125" s="785"/>
      <c r="INV125" s="785"/>
      <c r="INW125" s="785"/>
      <c r="INX125" s="785"/>
      <c r="INY125" s="785"/>
      <c r="INZ125" s="785"/>
      <c r="IOA125" s="785"/>
      <c r="IOB125" s="785"/>
      <c r="IOC125" s="785"/>
      <c r="IOD125" s="785"/>
      <c r="IOE125" s="785"/>
      <c r="IOF125" s="785"/>
      <c r="IOG125" s="785"/>
      <c r="IOH125" s="785"/>
      <c r="IOI125" s="785"/>
      <c r="IOJ125" s="785"/>
      <c r="IOK125" s="785"/>
      <c r="IOL125" s="785"/>
      <c r="IOM125" s="785"/>
      <c r="ION125" s="785"/>
      <c r="IOO125" s="785"/>
      <c r="IOP125" s="785"/>
      <c r="IOQ125" s="785"/>
      <c r="IOR125" s="785"/>
      <c r="IOS125" s="785"/>
      <c r="IOT125" s="785"/>
      <c r="IOU125" s="785"/>
      <c r="IOV125" s="785"/>
      <c r="IOW125" s="785"/>
      <c r="IOX125" s="785"/>
      <c r="IOY125" s="785"/>
      <c r="IOZ125" s="785"/>
      <c r="IPA125" s="785"/>
      <c r="IPB125" s="785"/>
      <c r="IPC125" s="785"/>
      <c r="IPD125" s="785"/>
      <c r="IPE125" s="785"/>
      <c r="IPF125" s="785"/>
      <c r="IPG125" s="785"/>
      <c r="IPH125" s="785"/>
      <c r="IPI125" s="785"/>
      <c r="IPJ125" s="785"/>
      <c r="IPK125" s="785"/>
      <c r="IPL125" s="785"/>
      <c r="IPM125" s="785"/>
      <c r="IPN125" s="785"/>
      <c r="IPO125" s="785"/>
      <c r="IPP125" s="785"/>
      <c r="IPQ125" s="785"/>
      <c r="IPR125" s="785"/>
      <c r="IPS125" s="785"/>
      <c r="IPT125" s="785"/>
      <c r="IPU125" s="785"/>
      <c r="IPV125" s="785"/>
      <c r="IPW125" s="785"/>
      <c r="IPX125" s="785"/>
      <c r="IPY125" s="785"/>
      <c r="IPZ125" s="785"/>
      <c r="IQA125" s="785"/>
      <c r="IQB125" s="785"/>
      <c r="IQC125" s="785"/>
      <c r="IQD125" s="785"/>
      <c r="IQE125" s="785"/>
      <c r="IQF125" s="785"/>
      <c r="IQG125" s="785"/>
      <c r="IQH125" s="785"/>
      <c r="IQI125" s="785"/>
      <c r="IQJ125" s="785"/>
      <c r="IQK125" s="785"/>
      <c r="IQL125" s="785"/>
      <c r="IQM125" s="785"/>
      <c r="IQN125" s="785"/>
      <c r="IQO125" s="785"/>
      <c r="IQP125" s="785"/>
      <c r="IQQ125" s="785"/>
      <c r="IQR125" s="785"/>
      <c r="IQS125" s="785"/>
      <c r="IQT125" s="785"/>
      <c r="IQU125" s="785"/>
      <c r="IQV125" s="785"/>
      <c r="IQW125" s="785"/>
      <c r="IQX125" s="785"/>
      <c r="IQY125" s="785"/>
      <c r="IQZ125" s="785"/>
      <c r="IRA125" s="785"/>
      <c r="IRB125" s="785"/>
      <c r="IRC125" s="785"/>
      <c r="IRD125" s="785"/>
      <c r="IRE125" s="785"/>
      <c r="IRF125" s="785"/>
      <c r="IRG125" s="785"/>
      <c r="IRH125" s="785"/>
      <c r="IRI125" s="785"/>
      <c r="IRJ125" s="785"/>
      <c r="IRK125" s="785"/>
      <c r="IRL125" s="785"/>
      <c r="IRM125" s="785"/>
      <c r="IRN125" s="785"/>
      <c r="IRO125" s="785"/>
      <c r="IRP125" s="785"/>
      <c r="IRQ125" s="785"/>
      <c r="IRR125" s="785"/>
      <c r="IRS125" s="785"/>
      <c r="IRT125" s="785"/>
      <c r="IRU125" s="785"/>
      <c r="IRV125" s="785"/>
      <c r="IRW125" s="785"/>
      <c r="IRX125" s="785"/>
      <c r="IRY125" s="785"/>
      <c r="IRZ125" s="785"/>
      <c r="ISA125" s="785"/>
      <c r="ISB125" s="785"/>
      <c r="ISC125" s="785"/>
      <c r="ISD125" s="785"/>
      <c r="ISE125" s="785"/>
      <c r="ISF125" s="785"/>
      <c r="ISG125" s="785"/>
      <c r="ISH125" s="785"/>
      <c r="ISI125" s="785"/>
      <c r="ISJ125" s="785"/>
      <c r="ISK125" s="785"/>
      <c r="ISL125" s="785"/>
      <c r="ISM125" s="785"/>
      <c r="ISN125" s="785"/>
      <c r="ISO125" s="785"/>
      <c r="ISP125" s="785"/>
      <c r="ISQ125" s="785"/>
      <c r="ISR125" s="785"/>
      <c r="ISS125" s="785"/>
      <c r="IST125" s="785"/>
      <c r="ISU125" s="785"/>
      <c r="ISV125" s="785"/>
      <c r="ISW125" s="785"/>
      <c r="ISX125" s="785"/>
      <c r="ISY125" s="785"/>
      <c r="ISZ125" s="785"/>
      <c r="ITA125" s="785"/>
      <c r="ITB125" s="785"/>
      <c r="ITC125" s="785"/>
      <c r="ITD125" s="785"/>
      <c r="ITE125" s="785"/>
      <c r="ITF125" s="785"/>
      <c r="ITG125" s="785"/>
      <c r="ITH125" s="785"/>
      <c r="ITI125" s="785"/>
      <c r="ITJ125" s="785"/>
      <c r="ITK125" s="785"/>
      <c r="ITL125" s="785"/>
      <c r="ITM125" s="785"/>
      <c r="ITN125" s="785"/>
      <c r="ITO125" s="785"/>
      <c r="ITP125" s="785"/>
      <c r="ITQ125" s="785"/>
      <c r="ITR125" s="785"/>
      <c r="ITS125" s="785"/>
      <c r="ITT125" s="785"/>
      <c r="ITU125" s="785"/>
      <c r="ITV125" s="785"/>
      <c r="ITW125" s="785"/>
      <c r="ITX125" s="785"/>
      <c r="ITY125" s="785"/>
      <c r="ITZ125" s="785"/>
      <c r="IUA125" s="785"/>
      <c r="IUB125" s="785"/>
      <c r="IUC125" s="785"/>
      <c r="IUD125" s="785"/>
      <c r="IUE125" s="785"/>
      <c r="IUF125" s="785"/>
      <c r="IUG125" s="785"/>
      <c r="IUH125" s="785"/>
      <c r="IUI125" s="785"/>
      <c r="IUJ125" s="785"/>
      <c r="IUK125" s="785"/>
      <c r="IUL125" s="785"/>
      <c r="IUM125" s="785"/>
      <c r="IUN125" s="785"/>
      <c r="IUO125" s="785"/>
      <c r="IUP125" s="785"/>
      <c r="IUQ125" s="785"/>
      <c r="IUR125" s="785"/>
      <c r="IUS125" s="785"/>
      <c r="IUT125" s="785"/>
      <c r="IUU125" s="785"/>
      <c r="IUV125" s="785"/>
      <c r="IUW125" s="785"/>
      <c r="IUX125" s="785"/>
      <c r="IUY125" s="785"/>
      <c r="IUZ125" s="785"/>
      <c r="IVA125" s="785"/>
      <c r="IVB125" s="785"/>
      <c r="IVC125" s="785"/>
      <c r="IVD125" s="785"/>
      <c r="IVE125" s="785"/>
      <c r="IVF125" s="785"/>
      <c r="IVG125" s="785"/>
      <c r="IVH125" s="785"/>
      <c r="IVI125" s="785"/>
      <c r="IVJ125" s="785"/>
      <c r="IVK125" s="785"/>
      <c r="IVL125" s="785"/>
      <c r="IVM125" s="785"/>
      <c r="IVN125" s="785"/>
      <c r="IVO125" s="785"/>
      <c r="IVP125" s="785"/>
      <c r="IVQ125" s="785"/>
      <c r="IVR125" s="785"/>
      <c r="IVS125" s="785"/>
      <c r="IVT125" s="785"/>
      <c r="IVU125" s="785"/>
      <c r="IVV125" s="785"/>
      <c r="IVW125" s="785"/>
      <c r="IVX125" s="785"/>
      <c r="IVY125" s="785"/>
      <c r="IVZ125" s="785"/>
      <c r="IWA125" s="785"/>
      <c r="IWB125" s="785"/>
      <c r="IWC125" s="785"/>
      <c r="IWD125" s="785"/>
      <c r="IWE125" s="785"/>
      <c r="IWF125" s="785"/>
      <c r="IWG125" s="785"/>
      <c r="IWH125" s="785"/>
      <c r="IWI125" s="785"/>
      <c r="IWJ125" s="785"/>
      <c r="IWK125" s="785"/>
      <c r="IWL125" s="785"/>
      <c r="IWM125" s="785"/>
      <c r="IWN125" s="785"/>
      <c r="IWO125" s="785"/>
      <c r="IWP125" s="785"/>
      <c r="IWQ125" s="785"/>
      <c r="IWR125" s="785"/>
      <c r="IWS125" s="785"/>
      <c r="IWT125" s="785"/>
      <c r="IWU125" s="785"/>
      <c r="IWV125" s="785"/>
      <c r="IWW125" s="785"/>
      <c r="IWX125" s="785"/>
      <c r="IWY125" s="785"/>
      <c r="IWZ125" s="785"/>
      <c r="IXA125" s="785"/>
      <c r="IXB125" s="785"/>
      <c r="IXC125" s="785"/>
      <c r="IXD125" s="785"/>
      <c r="IXE125" s="785"/>
      <c r="IXF125" s="785"/>
      <c r="IXG125" s="785"/>
      <c r="IXH125" s="785"/>
      <c r="IXI125" s="785"/>
      <c r="IXJ125" s="785"/>
      <c r="IXK125" s="785"/>
      <c r="IXL125" s="785"/>
      <c r="IXM125" s="785"/>
      <c r="IXN125" s="785"/>
      <c r="IXO125" s="785"/>
      <c r="IXP125" s="785"/>
      <c r="IXQ125" s="785"/>
      <c r="IXR125" s="785"/>
      <c r="IXS125" s="785"/>
      <c r="IXT125" s="785"/>
      <c r="IXU125" s="785"/>
      <c r="IXV125" s="785"/>
      <c r="IXW125" s="785"/>
      <c r="IXX125" s="785"/>
      <c r="IXY125" s="785"/>
      <c r="IXZ125" s="785"/>
      <c r="IYA125" s="785"/>
      <c r="IYB125" s="785"/>
      <c r="IYC125" s="785"/>
      <c r="IYD125" s="785"/>
      <c r="IYE125" s="785"/>
      <c r="IYF125" s="785"/>
      <c r="IYG125" s="785"/>
      <c r="IYH125" s="785"/>
      <c r="IYI125" s="785"/>
      <c r="IYJ125" s="785"/>
      <c r="IYK125" s="785"/>
      <c r="IYL125" s="785"/>
      <c r="IYM125" s="785"/>
      <c r="IYN125" s="785"/>
      <c r="IYO125" s="785"/>
      <c r="IYP125" s="785"/>
      <c r="IYQ125" s="785"/>
      <c r="IYR125" s="785"/>
      <c r="IYS125" s="785"/>
      <c r="IYT125" s="785"/>
      <c r="IYU125" s="785"/>
      <c r="IYV125" s="785"/>
      <c r="IYW125" s="785"/>
      <c r="IYX125" s="785"/>
      <c r="IYY125" s="785"/>
      <c r="IYZ125" s="785"/>
      <c r="IZA125" s="785"/>
      <c r="IZB125" s="785"/>
      <c r="IZC125" s="785"/>
      <c r="IZD125" s="785"/>
      <c r="IZE125" s="785"/>
      <c r="IZF125" s="785"/>
      <c r="IZG125" s="785"/>
      <c r="IZH125" s="785"/>
      <c r="IZI125" s="785"/>
      <c r="IZJ125" s="785"/>
      <c r="IZK125" s="785"/>
      <c r="IZL125" s="785"/>
      <c r="IZM125" s="785"/>
      <c r="IZN125" s="785"/>
      <c r="IZO125" s="785"/>
      <c r="IZP125" s="785"/>
      <c r="IZQ125" s="785"/>
      <c r="IZR125" s="785"/>
      <c r="IZS125" s="785"/>
      <c r="IZT125" s="785"/>
      <c r="IZU125" s="785"/>
      <c r="IZV125" s="785"/>
      <c r="IZW125" s="785"/>
      <c r="IZX125" s="785"/>
      <c r="IZY125" s="785"/>
      <c r="IZZ125" s="785"/>
      <c r="JAA125" s="785"/>
      <c r="JAB125" s="785"/>
      <c r="JAC125" s="785"/>
      <c r="JAD125" s="785"/>
      <c r="JAE125" s="785"/>
      <c r="JAF125" s="785"/>
      <c r="JAG125" s="785"/>
      <c r="JAH125" s="785"/>
      <c r="JAI125" s="785"/>
      <c r="JAJ125" s="785"/>
      <c r="JAK125" s="785"/>
      <c r="JAL125" s="785"/>
      <c r="JAM125" s="785"/>
      <c r="JAN125" s="785"/>
      <c r="JAO125" s="785"/>
      <c r="JAP125" s="785"/>
      <c r="JAQ125" s="785"/>
      <c r="JAR125" s="785"/>
      <c r="JAS125" s="785"/>
      <c r="JAT125" s="785"/>
      <c r="JAU125" s="785"/>
      <c r="JAV125" s="785"/>
      <c r="JAW125" s="785"/>
      <c r="JAX125" s="785"/>
      <c r="JAY125" s="785"/>
      <c r="JAZ125" s="785"/>
      <c r="JBA125" s="785"/>
      <c r="JBB125" s="785"/>
      <c r="JBC125" s="785"/>
      <c r="JBD125" s="785"/>
      <c r="JBE125" s="785"/>
      <c r="JBF125" s="785"/>
      <c r="JBG125" s="785"/>
      <c r="JBH125" s="785"/>
      <c r="JBI125" s="785"/>
      <c r="JBJ125" s="785"/>
      <c r="JBK125" s="785"/>
      <c r="JBL125" s="785"/>
      <c r="JBM125" s="785"/>
      <c r="JBN125" s="785"/>
      <c r="JBO125" s="785"/>
      <c r="JBP125" s="785"/>
      <c r="JBQ125" s="785"/>
      <c r="JBR125" s="785"/>
      <c r="JBS125" s="785"/>
      <c r="JBT125" s="785"/>
      <c r="JBU125" s="785"/>
      <c r="JBV125" s="785"/>
      <c r="JBW125" s="785"/>
      <c r="JBX125" s="785"/>
      <c r="JBY125" s="785"/>
      <c r="JBZ125" s="785"/>
      <c r="JCA125" s="785"/>
      <c r="JCB125" s="785"/>
      <c r="JCC125" s="785"/>
      <c r="JCD125" s="785"/>
      <c r="JCE125" s="785"/>
      <c r="JCF125" s="785"/>
      <c r="JCG125" s="785"/>
      <c r="JCH125" s="785"/>
      <c r="JCI125" s="785"/>
      <c r="JCJ125" s="785"/>
      <c r="JCK125" s="785"/>
      <c r="JCL125" s="785"/>
      <c r="JCM125" s="785"/>
      <c r="JCN125" s="785"/>
      <c r="JCO125" s="785"/>
      <c r="JCP125" s="785"/>
      <c r="JCQ125" s="785"/>
      <c r="JCR125" s="785"/>
      <c r="JCS125" s="785"/>
      <c r="JCT125" s="785"/>
      <c r="JCU125" s="785"/>
      <c r="JCV125" s="785"/>
      <c r="JCW125" s="785"/>
      <c r="JCX125" s="785"/>
      <c r="JCY125" s="785"/>
      <c r="JCZ125" s="785"/>
      <c r="JDA125" s="785"/>
      <c r="JDB125" s="785"/>
      <c r="JDC125" s="785"/>
      <c r="JDD125" s="785"/>
      <c r="JDE125" s="785"/>
      <c r="JDF125" s="785"/>
      <c r="JDG125" s="785"/>
      <c r="JDH125" s="785"/>
      <c r="JDI125" s="785"/>
      <c r="JDJ125" s="785"/>
      <c r="JDK125" s="785"/>
      <c r="JDL125" s="785"/>
      <c r="JDM125" s="785"/>
      <c r="JDN125" s="785"/>
      <c r="JDO125" s="785"/>
      <c r="JDP125" s="785"/>
      <c r="JDQ125" s="785"/>
      <c r="JDR125" s="785"/>
      <c r="JDS125" s="785"/>
      <c r="JDT125" s="785"/>
      <c r="JDU125" s="785"/>
      <c r="JDV125" s="785"/>
      <c r="JDW125" s="785"/>
      <c r="JDX125" s="785"/>
      <c r="JDY125" s="785"/>
      <c r="JDZ125" s="785"/>
      <c r="JEA125" s="785"/>
      <c r="JEB125" s="785"/>
      <c r="JEC125" s="785"/>
      <c r="JED125" s="785"/>
      <c r="JEE125" s="785"/>
      <c r="JEF125" s="785"/>
      <c r="JEG125" s="785"/>
      <c r="JEH125" s="785"/>
      <c r="JEI125" s="785"/>
      <c r="JEJ125" s="785"/>
      <c r="JEK125" s="785"/>
      <c r="JEL125" s="785"/>
      <c r="JEM125" s="785"/>
      <c r="JEN125" s="785"/>
      <c r="JEO125" s="785"/>
      <c r="JEP125" s="785"/>
      <c r="JEQ125" s="785"/>
      <c r="JER125" s="785"/>
      <c r="JES125" s="785"/>
      <c r="JET125" s="785"/>
      <c r="JEU125" s="785"/>
      <c r="JEV125" s="785"/>
      <c r="JEW125" s="785"/>
      <c r="JEX125" s="785"/>
      <c r="JEY125" s="785"/>
      <c r="JEZ125" s="785"/>
      <c r="JFA125" s="785"/>
      <c r="JFB125" s="785"/>
      <c r="JFC125" s="785"/>
      <c r="JFD125" s="785"/>
      <c r="JFE125" s="785"/>
      <c r="JFF125" s="785"/>
      <c r="JFG125" s="785"/>
      <c r="JFH125" s="785"/>
      <c r="JFI125" s="785"/>
      <c r="JFJ125" s="785"/>
      <c r="JFK125" s="785"/>
      <c r="JFL125" s="785"/>
      <c r="JFM125" s="785"/>
      <c r="JFN125" s="785"/>
      <c r="JFO125" s="785"/>
      <c r="JFP125" s="785"/>
      <c r="JFQ125" s="785"/>
      <c r="JFR125" s="785"/>
      <c r="JFS125" s="785"/>
      <c r="JFT125" s="785"/>
      <c r="JFU125" s="785"/>
      <c r="JFV125" s="785"/>
      <c r="JFW125" s="785"/>
      <c r="JFX125" s="785"/>
      <c r="JFY125" s="785"/>
      <c r="JFZ125" s="785"/>
      <c r="JGA125" s="785"/>
      <c r="JGB125" s="785"/>
      <c r="JGC125" s="785"/>
      <c r="JGD125" s="785"/>
      <c r="JGE125" s="785"/>
      <c r="JGF125" s="785"/>
      <c r="JGG125" s="785"/>
      <c r="JGH125" s="785"/>
      <c r="JGI125" s="785"/>
      <c r="JGJ125" s="785"/>
      <c r="JGK125" s="785"/>
      <c r="JGL125" s="785"/>
      <c r="JGM125" s="785"/>
      <c r="JGN125" s="785"/>
      <c r="JGO125" s="785"/>
      <c r="JGP125" s="785"/>
      <c r="JGQ125" s="785"/>
      <c r="JGR125" s="785"/>
      <c r="JGS125" s="785"/>
      <c r="JGT125" s="785"/>
      <c r="JGU125" s="785"/>
      <c r="JGV125" s="785"/>
      <c r="JGW125" s="785"/>
      <c r="JGX125" s="785"/>
      <c r="JGY125" s="785"/>
      <c r="JGZ125" s="785"/>
      <c r="JHA125" s="785"/>
      <c r="JHB125" s="785"/>
      <c r="JHC125" s="785"/>
      <c r="JHD125" s="785"/>
      <c r="JHE125" s="785"/>
      <c r="JHF125" s="785"/>
      <c r="JHG125" s="785"/>
      <c r="JHH125" s="785"/>
      <c r="JHI125" s="785"/>
      <c r="JHJ125" s="785"/>
      <c r="JHK125" s="785"/>
      <c r="JHL125" s="785"/>
      <c r="JHM125" s="785"/>
      <c r="JHN125" s="785"/>
      <c r="JHO125" s="785"/>
      <c r="JHP125" s="785"/>
      <c r="JHQ125" s="785"/>
      <c r="JHR125" s="785"/>
      <c r="JHS125" s="785"/>
      <c r="JHT125" s="785"/>
      <c r="JHU125" s="785"/>
      <c r="JHV125" s="785"/>
      <c r="JHW125" s="785"/>
      <c r="JHX125" s="785"/>
      <c r="JHY125" s="785"/>
      <c r="JHZ125" s="785"/>
      <c r="JIA125" s="785"/>
      <c r="JIB125" s="785"/>
      <c r="JIC125" s="785"/>
      <c r="JID125" s="785"/>
      <c r="JIE125" s="785"/>
      <c r="JIF125" s="785"/>
      <c r="JIG125" s="785"/>
      <c r="JIH125" s="785"/>
      <c r="JII125" s="785"/>
      <c r="JIJ125" s="785"/>
      <c r="JIK125" s="785"/>
      <c r="JIL125" s="785"/>
      <c r="JIM125" s="785"/>
      <c r="JIN125" s="785"/>
      <c r="JIO125" s="785"/>
      <c r="JIP125" s="785"/>
      <c r="JIQ125" s="785"/>
      <c r="JIR125" s="785"/>
      <c r="JIS125" s="785"/>
      <c r="JIT125" s="785"/>
      <c r="JIU125" s="785"/>
      <c r="JIV125" s="785"/>
      <c r="JIW125" s="785"/>
      <c r="JIX125" s="785"/>
      <c r="JIY125" s="785"/>
      <c r="JIZ125" s="785"/>
      <c r="JJA125" s="785"/>
      <c r="JJB125" s="785"/>
      <c r="JJC125" s="785"/>
      <c r="JJD125" s="785"/>
      <c r="JJE125" s="785"/>
      <c r="JJF125" s="785"/>
      <c r="JJG125" s="785"/>
      <c r="JJH125" s="785"/>
      <c r="JJI125" s="785"/>
      <c r="JJJ125" s="785"/>
      <c r="JJK125" s="785"/>
      <c r="JJL125" s="785"/>
      <c r="JJM125" s="785"/>
      <c r="JJN125" s="785"/>
      <c r="JJO125" s="785"/>
      <c r="JJP125" s="785"/>
      <c r="JJQ125" s="785"/>
      <c r="JJR125" s="785"/>
      <c r="JJS125" s="785"/>
      <c r="JJT125" s="785"/>
      <c r="JJU125" s="785"/>
      <c r="JJV125" s="785"/>
      <c r="JJW125" s="785"/>
      <c r="JJX125" s="785"/>
      <c r="JJY125" s="785"/>
      <c r="JJZ125" s="785"/>
      <c r="JKA125" s="785"/>
      <c r="JKB125" s="785"/>
      <c r="JKC125" s="785"/>
      <c r="JKD125" s="785"/>
      <c r="JKE125" s="785"/>
      <c r="JKF125" s="785"/>
      <c r="JKG125" s="785"/>
      <c r="JKH125" s="785"/>
      <c r="JKI125" s="785"/>
      <c r="JKJ125" s="785"/>
      <c r="JKK125" s="785"/>
      <c r="JKL125" s="785"/>
      <c r="JKM125" s="785"/>
      <c r="JKN125" s="785"/>
      <c r="JKO125" s="785"/>
      <c r="JKP125" s="785"/>
      <c r="JKQ125" s="785"/>
      <c r="JKR125" s="785"/>
      <c r="JKS125" s="785"/>
      <c r="JKT125" s="785"/>
      <c r="JKU125" s="785"/>
      <c r="JKV125" s="785"/>
      <c r="JKW125" s="785"/>
      <c r="JKX125" s="785"/>
      <c r="JKY125" s="785"/>
      <c r="JKZ125" s="785"/>
      <c r="JLA125" s="785"/>
      <c r="JLB125" s="785"/>
      <c r="JLC125" s="785"/>
      <c r="JLD125" s="785"/>
      <c r="JLE125" s="785"/>
      <c r="JLF125" s="785"/>
      <c r="JLG125" s="785"/>
      <c r="JLH125" s="785"/>
      <c r="JLI125" s="785"/>
      <c r="JLJ125" s="785"/>
      <c r="JLK125" s="785"/>
      <c r="JLL125" s="785"/>
      <c r="JLM125" s="785"/>
      <c r="JLN125" s="785"/>
      <c r="JLO125" s="785"/>
      <c r="JLP125" s="785"/>
      <c r="JLQ125" s="785"/>
      <c r="JLR125" s="785"/>
      <c r="JLS125" s="785"/>
      <c r="JLT125" s="785"/>
      <c r="JLU125" s="785"/>
      <c r="JLV125" s="785"/>
      <c r="JLW125" s="785"/>
      <c r="JLX125" s="785"/>
      <c r="JLY125" s="785"/>
      <c r="JLZ125" s="785"/>
      <c r="JMA125" s="785"/>
      <c r="JMB125" s="785"/>
      <c r="JMC125" s="785"/>
      <c r="JMD125" s="785"/>
      <c r="JME125" s="785"/>
      <c r="JMF125" s="785"/>
      <c r="JMG125" s="785"/>
      <c r="JMH125" s="785"/>
      <c r="JMI125" s="785"/>
      <c r="JMJ125" s="785"/>
      <c r="JMK125" s="785"/>
      <c r="JML125" s="785"/>
      <c r="JMM125" s="785"/>
      <c r="JMN125" s="785"/>
      <c r="JMO125" s="785"/>
      <c r="JMP125" s="785"/>
      <c r="JMQ125" s="785"/>
      <c r="JMR125" s="785"/>
      <c r="JMS125" s="785"/>
      <c r="JMT125" s="785"/>
      <c r="JMU125" s="785"/>
      <c r="JMV125" s="785"/>
      <c r="JMW125" s="785"/>
      <c r="JMX125" s="785"/>
      <c r="JMY125" s="785"/>
      <c r="JMZ125" s="785"/>
      <c r="JNA125" s="785"/>
      <c r="JNB125" s="785"/>
      <c r="JNC125" s="785"/>
      <c r="JND125" s="785"/>
      <c r="JNE125" s="785"/>
      <c r="JNF125" s="785"/>
      <c r="JNG125" s="785"/>
      <c r="JNH125" s="785"/>
      <c r="JNI125" s="785"/>
      <c r="JNJ125" s="785"/>
      <c r="JNK125" s="785"/>
      <c r="JNL125" s="785"/>
      <c r="JNM125" s="785"/>
      <c r="JNN125" s="785"/>
      <c r="JNO125" s="785"/>
      <c r="JNP125" s="785"/>
      <c r="JNQ125" s="785"/>
      <c r="JNR125" s="785"/>
      <c r="JNS125" s="785"/>
      <c r="JNT125" s="785"/>
      <c r="JNU125" s="785"/>
      <c r="JNV125" s="785"/>
      <c r="JNW125" s="785"/>
      <c r="JNX125" s="785"/>
      <c r="JNY125" s="785"/>
      <c r="JNZ125" s="785"/>
      <c r="JOA125" s="785"/>
      <c r="JOB125" s="785"/>
      <c r="JOC125" s="785"/>
      <c r="JOD125" s="785"/>
      <c r="JOE125" s="785"/>
      <c r="JOF125" s="785"/>
      <c r="JOG125" s="785"/>
      <c r="JOH125" s="785"/>
      <c r="JOI125" s="785"/>
      <c r="JOJ125" s="785"/>
      <c r="JOK125" s="785"/>
      <c r="JOL125" s="785"/>
      <c r="JOM125" s="785"/>
      <c r="JON125" s="785"/>
      <c r="JOO125" s="785"/>
      <c r="JOP125" s="785"/>
      <c r="JOQ125" s="785"/>
      <c r="JOR125" s="785"/>
      <c r="JOS125" s="785"/>
      <c r="JOT125" s="785"/>
      <c r="JOU125" s="785"/>
      <c r="JOV125" s="785"/>
      <c r="JOW125" s="785"/>
      <c r="JOX125" s="785"/>
      <c r="JOY125" s="785"/>
      <c r="JOZ125" s="785"/>
      <c r="JPA125" s="785"/>
      <c r="JPB125" s="785"/>
      <c r="JPC125" s="785"/>
      <c r="JPD125" s="785"/>
      <c r="JPE125" s="785"/>
      <c r="JPF125" s="785"/>
      <c r="JPG125" s="785"/>
      <c r="JPH125" s="785"/>
      <c r="JPI125" s="785"/>
      <c r="JPJ125" s="785"/>
      <c r="JPK125" s="785"/>
      <c r="JPL125" s="785"/>
      <c r="JPM125" s="785"/>
      <c r="JPN125" s="785"/>
      <c r="JPO125" s="785"/>
      <c r="JPP125" s="785"/>
      <c r="JPQ125" s="785"/>
      <c r="JPR125" s="785"/>
      <c r="JPS125" s="785"/>
      <c r="JPT125" s="785"/>
      <c r="JPU125" s="785"/>
      <c r="JPV125" s="785"/>
      <c r="JPW125" s="785"/>
      <c r="JPX125" s="785"/>
      <c r="JPY125" s="785"/>
      <c r="JPZ125" s="785"/>
      <c r="JQA125" s="785"/>
      <c r="JQB125" s="785"/>
      <c r="JQC125" s="785"/>
      <c r="JQD125" s="785"/>
      <c r="JQE125" s="785"/>
      <c r="JQF125" s="785"/>
      <c r="JQG125" s="785"/>
      <c r="JQH125" s="785"/>
      <c r="JQI125" s="785"/>
      <c r="JQJ125" s="785"/>
      <c r="JQK125" s="785"/>
      <c r="JQL125" s="785"/>
      <c r="JQM125" s="785"/>
      <c r="JQN125" s="785"/>
      <c r="JQO125" s="785"/>
      <c r="JQP125" s="785"/>
      <c r="JQQ125" s="785"/>
      <c r="JQR125" s="785"/>
      <c r="JQS125" s="785"/>
      <c r="JQT125" s="785"/>
      <c r="JQU125" s="785"/>
      <c r="JQV125" s="785"/>
      <c r="JQW125" s="785"/>
      <c r="JQX125" s="785"/>
      <c r="JQY125" s="785"/>
      <c r="JQZ125" s="785"/>
      <c r="JRA125" s="785"/>
      <c r="JRB125" s="785"/>
      <c r="JRC125" s="785"/>
      <c r="JRD125" s="785"/>
      <c r="JRE125" s="785"/>
      <c r="JRF125" s="785"/>
      <c r="JRG125" s="785"/>
      <c r="JRH125" s="785"/>
      <c r="JRI125" s="785"/>
      <c r="JRJ125" s="785"/>
      <c r="JRK125" s="785"/>
      <c r="JRL125" s="785"/>
      <c r="JRM125" s="785"/>
      <c r="JRN125" s="785"/>
      <c r="JRO125" s="785"/>
      <c r="JRP125" s="785"/>
      <c r="JRQ125" s="785"/>
      <c r="JRR125" s="785"/>
      <c r="JRS125" s="785"/>
      <c r="JRT125" s="785"/>
      <c r="JRU125" s="785"/>
      <c r="JRV125" s="785"/>
      <c r="JRW125" s="785"/>
      <c r="JRX125" s="785"/>
      <c r="JRY125" s="785"/>
      <c r="JRZ125" s="785"/>
      <c r="JSA125" s="785"/>
      <c r="JSB125" s="785"/>
      <c r="JSC125" s="785"/>
      <c r="JSD125" s="785"/>
      <c r="JSE125" s="785"/>
      <c r="JSF125" s="785"/>
      <c r="JSG125" s="785"/>
      <c r="JSH125" s="785"/>
      <c r="JSI125" s="785"/>
      <c r="JSJ125" s="785"/>
      <c r="JSK125" s="785"/>
      <c r="JSL125" s="785"/>
      <c r="JSM125" s="785"/>
      <c r="JSN125" s="785"/>
      <c r="JSO125" s="785"/>
      <c r="JSP125" s="785"/>
      <c r="JSQ125" s="785"/>
      <c r="JSR125" s="785"/>
      <c r="JSS125" s="785"/>
      <c r="JST125" s="785"/>
      <c r="JSU125" s="785"/>
      <c r="JSV125" s="785"/>
      <c r="JSW125" s="785"/>
      <c r="JSX125" s="785"/>
      <c r="JSY125" s="785"/>
      <c r="JSZ125" s="785"/>
      <c r="JTA125" s="785"/>
      <c r="JTB125" s="785"/>
      <c r="JTC125" s="785"/>
      <c r="JTD125" s="785"/>
      <c r="JTE125" s="785"/>
      <c r="JTF125" s="785"/>
      <c r="JTG125" s="785"/>
      <c r="JTH125" s="785"/>
      <c r="JTI125" s="785"/>
      <c r="JTJ125" s="785"/>
      <c r="JTK125" s="785"/>
      <c r="JTL125" s="785"/>
      <c r="JTM125" s="785"/>
      <c r="JTN125" s="785"/>
      <c r="JTO125" s="785"/>
      <c r="JTP125" s="785"/>
      <c r="JTQ125" s="785"/>
      <c r="JTR125" s="785"/>
      <c r="JTS125" s="785"/>
      <c r="JTT125" s="785"/>
      <c r="JTU125" s="785"/>
      <c r="JTV125" s="785"/>
      <c r="JTW125" s="785"/>
      <c r="JTX125" s="785"/>
      <c r="JTY125" s="785"/>
      <c r="JTZ125" s="785"/>
      <c r="JUA125" s="785"/>
      <c r="JUB125" s="785"/>
      <c r="JUC125" s="785"/>
      <c r="JUD125" s="785"/>
      <c r="JUE125" s="785"/>
      <c r="JUF125" s="785"/>
      <c r="JUG125" s="785"/>
      <c r="JUH125" s="785"/>
      <c r="JUI125" s="785"/>
      <c r="JUJ125" s="785"/>
      <c r="JUK125" s="785"/>
      <c r="JUL125" s="785"/>
      <c r="JUM125" s="785"/>
      <c r="JUN125" s="785"/>
      <c r="JUO125" s="785"/>
      <c r="JUP125" s="785"/>
      <c r="JUQ125" s="785"/>
      <c r="JUR125" s="785"/>
      <c r="JUS125" s="785"/>
      <c r="JUT125" s="785"/>
      <c r="JUU125" s="785"/>
      <c r="JUV125" s="785"/>
      <c r="JUW125" s="785"/>
      <c r="JUX125" s="785"/>
      <c r="JUY125" s="785"/>
      <c r="JUZ125" s="785"/>
      <c r="JVA125" s="785"/>
      <c r="JVB125" s="785"/>
      <c r="JVC125" s="785"/>
      <c r="JVD125" s="785"/>
      <c r="JVE125" s="785"/>
      <c r="JVF125" s="785"/>
      <c r="JVG125" s="785"/>
      <c r="JVH125" s="785"/>
      <c r="JVI125" s="785"/>
      <c r="JVJ125" s="785"/>
      <c r="JVK125" s="785"/>
      <c r="JVL125" s="785"/>
      <c r="JVM125" s="785"/>
      <c r="JVN125" s="785"/>
      <c r="JVO125" s="785"/>
      <c r="JVP125" s="785"/>
      <c r="JVQ125" s="785"/>
      <c r="JVR125" s="785"/>
      <c r="JVS125" s="785"/>
      <c r="JVT125" s="785"/>
      <c r="JVU125" s="785"/>
      <c r="JVV125" s="785"/>
      <c r="JVW125" s="785"/>
      <c r="JVX125" s="785"/>
      <c r="JVY125" s="785"/>
      <c r="JVZ125" s="785"/>
      <c r="JWA125" s="785"/>
      <c r="JWB125" s="785"/>
      <c r="JWC125" s="785"/>
      <c r="JWD125" s="785"/>
      <c r="JWE125" s="785"/>
      <c r="JWF125" s="785"/>
      <c r="JWG125" s="785"/>
      <c r="JWH125" s="785"/>
      <c r="JWI125" s="785"/>
      <c r="JWJ125" s="785"/>
      <c r="JWK125" s="785"/>
      <c r="JWL125" s="785"/>
      <c r="JWM125" s="785"/>
      <c r="JWN125" s="785"/>
      <c r="JWO125" s="785"/>
      <c r="JWP125" s="785"/>
      <c r="JWQ125" s="785"/>
      <c r="JWR125" s="785"/>
      <c r="JWS125" s="785"/>
      <c r="JWT125" s="785"/>
      <c r="JWU125" s="785"/>
      <c r="JWV125" s="785"/>
      <c r="JWW125" s="785"/>
      <c r="JWX125" s="785"/>
      <c r="JWY125" s="785"/>
      <c r="JWZ125" s="785"/>
      <c r="JXA125" s="785"/>
      <c r="JXB125" s="785"/>
      <c r="JXC125" s="785"/>
      <c r="JXD125" s="785"/>
      <c r="JXE125" s="785"/>
      <c r="JXF125" s="785"/>
      <c r="JXG125" s="785"/>
      <c r="JXH125" s="785"/>
      <c r="JXI125" s="785"/>
      <c r="JXJ125" s="785"/>
      <c r="JXK125" s="785"/>
      <c r="JXL125" s="785"/>
      <c r="JXM125" s="785"/>
      <c r="JXN125" s="785"/>
      <c r="JXO125" s="785"/>
      <c r="JXP125" s="785"/>
      <c r="JXQ125" s="785"/>
      <c r="JXR125" s="785"/>
      <c r="JXS125" s="785"/>
      <c r="JXT125" s="785"/>
      <c r="JXU125" s="785"/>
      <c r="JXV125" s="785"/>
      <c r="JXW125" s="785"/>
      <c r="JXX125" s="785"/>
      <c r="JXY125" s="785"/>
      <c r="JXZ125" s="785"/>
      <c r="JYA125" s="785"/>
      <c r="JYB125" s="785"/>
      <c r="JYC125" s="785"/>
      <c r="JYD125" s="785"/>
      <c r="JYE125" s="785"/>
      <c r="JYF125" s="785"/>
      <c r="JYG125" s="785"/>
      <c r="JYH125" s="785"/>
      <c r="JYI125" s="785"/>
      <c r="JYJ125" s="785"/>
      <c r="JYK125" s="785"/>
      <c r="JYL125" s="785"/>
      <c r="JYM125" s="785"/>
      <c r="JYN125" s="785"/>
      <c r="JYO125" s="785"/>
      <c r="JYP125" s="785"/>
      <c r="JYQ125" s="785"/>
      <c r="JYR125" s="785"/>
      <c r="JYS125" s="785"/>
      <c r="JYT125" s="785"/>
      <c r="JYU125" s="785"/>
      <c r="JYV125" s="785"/>
      <c r="JYW125" s="785"/>
      <c r="JYX125" s="785"/>
      <c r="JYY125" s="785"/>
      <c r="JYZ125" s="785"/>
      <c r="JZA125" s="785"/>
      <c r="JZB125" s="785"/>
      <c r="JZC125" s="785"/>
      <c r="JZD125" s="785"/>
      <c r="JZE125" s="785"/>
      <c r="JZF125" s="785"/>
      <c r="JZG125" s="785"/>
      <c r="JZH125" s="785"/>
      <c r="JZI125" s="785"/>
      <c r="JZJ125" s="785"/>
      <c r="JZK125" s="785"/>
      <c r="JZL125" s="785"/>
      <c r="JZM125" s="785"/>
      <c r="JZN125" s="785"/>
      <c r="JZO125" s="785"/>
      <c r="JZP125" s="785"/>
      <c r="JZQ125" s="785"/>
      <c r="JZR125" s="785"/>
      <c r="JZS125" s="785"/>
      <c r="JZT125" s="785"/>
      <c r="JZU125" s="785"/>
      <c r="JZV125" s="785"/>
      <c r="JZW125" s="785"/>
      <c r="JZX125" s="785"/>
      <c r="JZY125" s="785"/>
      <c r="JZZ125" s="785"/>
      <c r="KAA125" s="785"/>
      <c r="KAB125" s="785"/>
      <c r="KAC125" s="785"/>
      <c r="KAD125" s="785"/>
      <c r="KAE125" s="785"/>
      <c r="KAF125" s="785"/>
      <c r="KAG125" s="785"/>
      <c r="KAH125" s="785"/>
      <c r="KAI125" s="785"/>
      <c r="KAJ125" s="785"/>
      <c r="KAK125" s="785"/>
      <c r="KAL125" s="785"/>
      <c r="KAM125" s="785"/>
      <c r="KAN125" s="785"/>
      <c r="KAO125" s="785"/>
      <c r="KAP125" s="785"/>
      <c r="KAQ125" s="785"/>
      <c r="KAR125" s="785"/>
      <c r="KAS125" s="785"/>
      <c r="KAT125" s="785"/>
      <c r="KAU125" s="785"/>
      <c r="KAV125" s="785"/>
      <c r="KAW125" s="785"/>
      <c r="KAX125" s="785"/>
      <c r="KAY125" s="785"/>
      <c r="KAZ125" s="785"/>
      <c r="KBA125" s="785"/>
      <c r="KBB125" s="785"/>
      <c r="KBC125" s="785"/>
      <c r="KBD125" s="785"/>
      <c r="KBE125" s="785"/>
      <c r="KBF125" s="785"/>
      <c r="KBG125" s="785"/>
      <c r="KBH125" s="785"/>
      <c r="KBI125" s="785"/>
      <c r="KBJ125" s="785"/>
      <c r="KBK125" s="785"/>
      <c r="KBL125" s="785"/>
      <c r="KBM125" s="785"/>
      <c r="KBN125" s="785"/>
      <c r="KBO125" s="785"/>
      <c r="KBP125" s="785"/>
      <c r="KBQ125" s="785"/>
      <c r="KBR125" s="785"/>
      <c r="KBS125" s="785"/>
      <c r="KBT125" s="785"/>
      <c r="KBU125" s="785"/>
      <c r="KBV125" s="785"/>
      <c r="KBW125" s="785"/>
      <c r="KBX125" s="785"/>
      <c r="KBY125" s="785"/>
      <c r="KBZ125" s="785"/>
      <c r="KCA125" s="785"/>
      <c r="KCB125" s="785"/>
      <c r="KCC125" s="785"/>
      <c r="KCD125" s="785"/>
      <c r="KCE125" s="785"/>
      <c r="KCF125" s="785"/>
      <c r="KCG125" s="785"/>
      <c r="KCH125" s="785"/>
      <c r="KCI125" s="785"/>
      <c r="KCJ125" s="785"/>
      <c r="KCK125" s="785"/>
      <c r="KCL125" s="785"/>
      <c r="KCM125" s="785"/>
      <c r="KCN125" s="785"/>
      <c r="KCO125" s="785"/>
      <c r="KCP125" s="785"/>
      <c r="KCQ125" s="785"/>
      <c r="KCR125" s="785"/>
      <c r="KCS125" s="785"/>
      <c r="KCT125" s="785"/>
      <c r="KCU125" s="785"/>
      <c r="KCV125" s="785"/>
      <c r="KCW125" s="785"/>
      <c r="KCX125" s="785"/>
      <c r="KCY125" s="785"/>
      <c r="KCZ125" s="785"/>
      <c r="KDA125" s="785"/>
      <c r="KDB125" s="785"/>
      <c r="KDC125" s="785"/>
      <c r="KDD125" s="785"/>
      <c r="KDE125" s="785"/>
      <c r="KDF125" s="785"/>
      <c r="KDG125" s="785"/>
      <c r="KDH125" s="785"/>
      <c r="KDI125" s="785"/>
      <c r="KDJ125" s="785"/>
      <c r="KDK125" s="785"/>
      <c r="KDL125" s="785"/>
      <c r="KDM125" s="785"/>
      <c r="KDN125" s="785"/>
      <c r="KDO125" s="785"/>
      <c r="KDP125" s="785"/>
      <c r="KDQ125" s="785"/>
      <c r="KDR125" s="785"/>
      <c r="KDS125" s="785"/>
      <c r="KDT125" s="785"/>
      <c r="KDU125" s="785"/>
      <c r="KDV125" s="785"/>
      <c r="KDW125" s="785"/>
      <c r="KDX125" s="785"/>
      <c r="KDY125" s="785"/>
      <c r="KDZ125" s="785"/>
      <c r="KEA125" s="785"/>
      <c r="KEB125" s="785"/>
      <c r="KEC125" s="785"/>
      <c r="KED125" s="785"/>
      <c r="KEE125" s="785"/>
      <c r="KEF125" s="785"/>
      <c r="KEG125" s="785"/>
      <c r="KEH125" s="785"/>
      <c r="KEI125" s="785"/>
      <c r="KEJ125" s="785"/>
      <c r="KEK125" s="785"/>
      <c r="KEL125" s="785"/>
      <c r="KEM125" s="785"/>
      <c r="KEN125" s="785"/>
      <c r="KEO125" s="785"/>
      <c r="KEP125" s="785"/>
      <c r="KEQ125" s="785"/>
      <c r="KER125" s="785"/>
      <c r="KES125" s="785"/>
      <c r="KET125" s="785"/>
      <c r="KEU125" s="785"/>
      <c r="KEV125" s="785"/>
      <c r="KEW125" s="785"/>
      <c r="KEX125" s="785"/>
      <c r="KEY125" s="785"/>
      <c r="KEZ125" s="785"/>
      <c r="KFA125" s="785"/>
      <c r="KFB125" s="785"/>
      <c r="KFC125" s="785"/>
      <c r="KFD125" s="785"/>
      <c r="KFE125" s="785"/>
      <c r="KFF125" s="785"/>
      <c r="KFG125" s="785"/>
      <c r="KFH125" s="785"/>
      <c r="KFI125" s="785"/>
      <c r="KFJ125" s="785"/>
      <c r="KFK125" s="785"/>
      <c r="KFL125" s="785"/>
      <c r="KFM125" s="785"/>
      <c r="KFN125" s="785"/>
      <c r="KFO125" s="785"/>
      <c r="KFP125" s="785"/>
      <c r="KFQ125" s="785"/>
      <c r="KFR125" s="785"/>
      <c r="KFS125" s="785"/>
      <c r="KFT125" s="785"/>
      <c r="KFU125" s="785"/>
      <c r="KFV125" s="785"/>
      <c r="KFW125" s="785"/>
      <c r="KFX125" s="785"/>
      <c r="KFY125" s="785"/>
      <c r="KFZ125" s="785"/>
      <c r="KGA125" s="785"/>
      <c r="KGB125" s="785"/>
      <c r="KGC125" s="785"/>
      <c r="KGD125" s="785"/>
      <c r="KGE125" s="785"/>
      <c r="KGF125" s="785"/>
      <c r="KGG125" s="785"/>
      <c r="KGH125" s="785"/>
      <c r="KGI125" s="785"/>
      <c r="KGJ125" s="785"/>
      <c r="KGK125" s="785"/>
      <c r="KGL125" s="785"/>
      <c r="KGM125" s="785"/>
      <c r="KGN125" s="785"/>
      <c r="KGO125" s="785"/>
      <c r="KGP125" s="785"/>
      <c r="KGQ125" s="785"/>
      <c r="KGR125" s="785"/>
      <c r="KGS125" s="785"/>
      <c r="KGT125" s="785"/>
      <c r="KGU125" s="785"/>
      <c r="KGV125" s="785"/>
      <c r="KGW125" s="785"/>
      <c r="KGX125" s="785"/>
      <c r="KGY125" s="785"/>
      <c r="KGZ125" s="785"/>
      <c r="KHA125" s="785"/>
      <c r="KHB125" s="785"/>
      <c r="KHC125" s="785"/>
      <c r="KHD125" s="785"/>
      <c r="KHE125" s="785"/>
      <c r="KHF125" s="785"/>
      <c r="KHG125" s="785"/>
      <c r="KHH125" s="785"/>
      <c r="KHI125" s="785"/>
      <c r="KHJ125" s="785"/>
      <c r="KHK125" s="785"/>
      <c r="KHL125" s="785"/>
      <c r="KHM125" s="785"/>
      <c r="KHN125" s="785"/>
      <c r="KHO125" s="785"/>
      <c r="KHP125" s="785"/>
      <c r="KHQ125" s="785"/>
      <c r="KHR125" s="785"/>
      <c r="KHS125" s="785"/>
      <c r="KHT125" s="785"/>
      <c r="KHU125" s="785"/>
      <c r="KHV125" s="785"/>
      <c r="KHW125" s="785"/>
      <c r="KHX125" s="785"/>
      <c r="KHY125" s="785"/>
      <c r="KHZ125" s="785"/>
      <c r="KIA125" s="785"/>
      <c r="KIB125" s="785"/>
      <c r="KIC125" s="785"/>
      <c r="KID125" s="785"/>
      <c r="KIE125" s="785"/>
      <c r="KIF125" s="785"/>
      <c r="KIG125" s="785"/>
      <c r="KIH125" s="785"/>
      <c r="KII125" s="785"/>
      <c r="KIJ125" s="785"/>
      <c r="KIK125" s="785"/>
      <c r="KIL125" s="785"/>
      <c r="KIM125" s="785"/>
      <c r="KIN125" s="785"/>
      <c r="KIO125" s="785"/>
      <c r="KIP125" s="785"/>
      <c r="KIQ125" s="785"/>
      <c r="KIR125" s="785"/>
      <c r="KIS125" s="785"/>
      <c r="KIT125" s="785"/>
      <c r="KIU125" s="785"/>
      <c r="KIV125" s="785"/>
      <c r="KIW125" s="785"/>
      <c r="KIX125" s="785"/>
      <c r="KIY125" s="785"/>
      <c r="KIZ125" s="785"/>
      <c r="KJA125" s="785"/>
      <c r="KJB125" s="785"/>
      <c r="KJC125" s="785"/>
      <c r="KJD125" s="785"/>
      <c r="KJE125" s="785"/>
      <c r="KJF125" s="785"/>
      <c r="KJG125" s="785"/>
      <c r="KJH125" s="785"/>
      <c r="KJI125" s="785"/>
      <c r="KJJ125" s="785"/>
      <c r="KJK125" s="785"/>
      <c r="KJL125" s="785"/>
      <c r="KJM125" s="785"/>
      <c r="KJN125" s="785"/>
      <c r="KJO125" s="785"/>
      <c r="KJP125" s="785"/>
      <c r="KJQ125" s="785"/>
      <c r="KJR125" s="785"/>
      <c r="KJS125" s="785"/>
      <c r="KJT125" s="785"/>
      <c r="KJU125" s="785"/>
      <c r="KJV125" s="785"/>
      <c r="KJW125" s="785"/>
      <c r="KJX125" s="785"/>
      <c r="KJY125" s="785"/>
      <c r="KJZ125" s="785"/>
      <c r="KKA125" s="785"/>
      <c r="KKB125" s="785"/>
      <c r="KKC125" s="785"/>
      <c r="KKD125" s="785"/>
      <c r="KKE125" s="785"/>
      <c r="KKF125" s="785"/>
      <c r="KKG125" s="785"/>
      <c r="KKH125" s="785"/>
      <c r="KKI125" s="785"/>
      <c r="KKJ125" s="785"/>
      <c r="KKK125" s="785"/>
      <c r="KKL125" s="785"/>
      <c r="KKM125" s="785"/>
      <c r="KKN125" s="785"/>
      <c r="KKO125" s="785"/>
      <c r="KKP125" s="785"/>
      <c r="KKQ125" s="785"/>
      <c r="KKR125" s="785"/>
      <c r="KKS125" s="785"/>
      <c r="KKT125" s="785"/>
      <c r="KKU125" s="785"/>
      <c r="KKV125" s="785"/>
      <c r="KKW125" s="785"/>
      <c r="KKX125" s="785"/>
      <c r="KKY125" s="785"/>
      <c r="KKZ125" s="785"/>
      <c r="KLA125" s="785"/>
      <c r="KLB125" s="785"/>
      <c r="KLC125" s="785"/>
      <c r="KLD125" s="785"/>
      <c r="KLE125" s="785"/>
      <c r="KLF125" s="785"/>
      <c r="KLG125" s="785"/>
      <c r="KLH125" s="785"/>
      <c r="KLI125" s="785"/>
      <c r="KLJ125" s="785"/>
      <c r="KLK125" s="785"/>
      <c r="KLL125" s="785"/>
      <c r="KLM125" s="785"/>
      <c r="KLN125" s="785"/>
      <c r="KLO125" s="785"/>
      <c r="KLP125" s="785"/>
      <c r="KLQ125" s="785"/>
      <c r="KLR125" s="785"/>
      <c r="KLS125" s="785"/>
      <c r="KLT125" s="785"/>
      <c r="KLU125" s="785"/>
      <c r="KLV125" s="785"/>
      <c r="KLW125" s="785"/>
      <c r="KLX125" s="785"/>
      <c r="KLY125" s="785"/>
      <c r="KLZ125" s="785"/>
      <c r="KMA125" s="785"/>
      <c r="KMB125" s="785"/>
      <c r="KMC125" s="785"/>
      <c r="KMD125" s="785"/>
      <c r="KME125" s="785"/>
      <c r="KMF125" s="785"/>
      <c r="KMG125" s="785"/>
      <c r="KMH125" s="785"/>
      <c r="KMI125" s="785"/>
      <c r="KMJ125" s="785"/>
      <c r="KMK125" s="785"/>
      <c r="KML125" s="785"/>
      <c r="KMM125" s="785"/>
      <c r="KMN125" s="785"/>
      <c r="KMO125" s="785"/>
      <c r="KMP125" s="785"/>
      <c r="KMQ125" s="785"/>
      <c r="KMR125" s="785"/>
      <c r="KMS125" s="785"/>
      <c r="KMT125" s="785"/>
      <c r="KMU125" s="785"/>
      <c r="KMV125" s="785"/>
      <c r="KMW125" s="785"/>
      <c r="KMX125" s="785"/>
      <c r="KMY125" s="785"/>
      <c r="KMZ125" s="785"/>
      <c r="KNA125" s="785"/>
      <c r="KNB125" s="785"/>
      <c r="KNC125" s="785"/>
      <c r="KND125" s="785"/>
      <c r="KNE125" s="785"/>
      <c r="KNF125" s="785"/>
      <c r="KNG125" s="785"/>
      <c r="KNH125" s="785"/>
      <c r="KNI125" s="785"/>
      <c r="KNJ125" s="785"/>
      <c r="KNK125" s="785"/>
      <c r="KNL125" s="785"/>
      <c r="KNM125" s="785"/>
      <c r="KNN125" s="785"/>
      <c r="KNO125" s="785"/>
      <c r="KNP125" s="785"/>
      <c r="KNQ125" s="785"/>
      <c r="KNR125" s="785"/>
      <c r="KNS125" s="785"/>
      <c r="KNT125" s="785"/>
      <c r="KNU125" s="785"/>
      <c r="KNV125" s="785"/>
      <c r="KNW125" s="785"/>
      <c r="KNX125" s="785"/>
      <c r="KNY125" s="785"/>
      <c r="KNZ125" s="785"/>
      <c r="KOA125" s="785"/>
      <c r="KOB125" s="785"/>
      <c r="KOC125" s="785"/>
      <c r="KOD125" s="785"/>
      <c r="KOE125" s="785"/>
      <c r="KOF125" s="785"/>
      <c r="KOG125" s="785"/>
      <c r="KOH125" s="785"/>
      <c r="KOI125" s="785"/>
      <c r="KOJ125" s="785"/>
      <c r="KOK125" s="785"/>
      <c r="KOL125" s="785"/>
      <c r="KOM125" s="785"/>
      <c r="KON125" s="785"/>
      <c r="KOO125" s="785"/>
      <c r="KOP125" s="785"/>
      <c r="KOQ125" s="785"/>
      <c r="KOR125" s="785"/>
      <c r="KOS125" s="785"/>
      <c r="KOT125" s="785"/>
      <c r="KOU125" s="785"/>
      <c r="KOV125" s="785"/>
      <c r="KOW125" s="785"/>
      <c r="KOX125" s="785"/>
      <c r="KOY125" s="785"/>
      <c r="KOZ125" s="785"/>
      <c r="KPA125" s="785"/>
      <c r="KPB125" s="785"/>
      <c r="KPC125" s="785"/>
      <c r="KPD125" s="785"/>
      <c r="KPE125" s="785"/>
      <c r="KPF125" s="785"/>
      <c r="KPG125" s="785"/>
      <c r="KPH125" s="785"/>
      <c r="KPI125" s="785"/>
      <c r="KPJ125" s="785"/>
      <c r="KPK125" s="785"/>
      <c r="KPL125" s="785"/>
      <c r="KPM125" s="785"/>
      <c r="KPN125" s="785"/>
      <c r="KPO125" s="785"/>
      <c r="KPP125" s="785"/>
      <c r="KPQ125" s="785"/>
      <c r="KPR125" s="785"/>
      <c r="KPS125" s="785"/>
      <c r="KPT125" s="785"/>
      <c r="KPU125" s="785"/>
      <c r="KPV125" s="785"/>
      <c r="KPW125" s="785"/>
      <c r="KPX125" s="785"/>
      <c r="KPY125" s="785"/>
      <c r="KPZ125" s="785"/>
      <c r="KQA125" s="785"/>
      <c r="KQB125" s="785"/>
      <c r="KQC125" s="785"/>
      <c r="KQD125" s="785"/>
      <c r="KQE125" s="785"/>
      <c r="KQF125" s="785"/>
      <c r="KQG125" s="785"/>
      <c r="KQH125" s="785"/>
      <c r="KQI125" s="785"/>
      <c r="KQJ125" s="785"/>
      <c r="KQK125" s="785"/>
      <c r="KQL125" s="785"/>
      <c r="KQM125" s="785"/>
      <c r="KQN125" s="785"/>
      <c r="KQO125" s="785"/>
      <c r="KQP125" s="785"/>
      <c r="KQQ125" s="785"/>
      <c r="KQR125" s="785"/>
      <c r="KQS125" s="785"/>
      <c r="KQT125" s="785"/>
      <c r="KQU125" s="785"/>
      <c r="KQV125" s="785"/>
      <c r="KQW125" s="785"/>
      <c r="KQX125" s="785"/>
      <c r="KQY125" s="785"/>
      <c r="KQZ125" s="785"/>
      <c r="KRA125" s="785"/>
      <c r="KRB125" s="785"/>
      <c r="KRC125" s="785"/>
      <c r="KRD125" s="785"/>
      <c r="KRE125" s="785"/>
      <c r="KRF125" s="785"/>
      <c r="KRG125" s="785"/>
      <c r="KRH125" s="785"/>
      <c r="KRI125" s="785"/>
      <c r="KRJ125" s="785"/>
      <c r="KRK125" s="785"/>
      <c r="KRL125" s="785"/>
      <c r="KRM125" s="785"/>
      <c r="KRN125" s="785"/>
      <c r="KRO125" s="785"/>
      <c r="KRP125" s="785"/>
      <c r="KRQ125" s="785"/>
      <c r="KRR125" s="785"/>
      <c r="KRS125" s="785"/>
      <c r="KRT125" s="785"/>
      <c r="KRU125" s="785"/>
      <c r="KRV125" s="785"/>
      <c r="KRW125" s="785"/>
      <c r="KRX125" s="785"/>
      <c r="KRY125" s="785"/>
      <c r="KRZ125" s="785"/>
      <c r="KSA125" s="785"/>
      <c r="KSB125" s="785"/>
      <c r="KSC125" s="785"/>
      <c r="KSD125" s="785"/>
      <c r="KSE125" s="785"/>
      <c r="KSF125" s="785"/>
      <c r="KSG125" s="785"/>
      <c r="KSH125" s="785"/>
      <c r="KSI125" s="785"/>
      <c r="KSJ125" s="785"/>
      <c r="KSK125" s="785"/>
      <c r="KSL125" s="785"/>
      <c r="KSM125" s="785"/>
      <c r="KSN125" s="785"/>
      <c r="KSO125" s="785"/>
      <c r="KSP125" s="785"/>
      <c r="KSQ125" s="785"/>
      <c r="KSR125" s="785"/>
      <c r="KSS125" s="785"/>
      <c r="KST125" s="785"/>
      <c r="KSU125" s="785"/>
      <c r="KSV125" s="785"/>
      <c r="KSW125" s="785"/>
      <c r="KSX125" s="785"/>
      <c r="KSY125" s="785"/>
      <c r="KSZ125" s="785"/>
      <c r="KTA125" s="785"/>
      <c r="KTB125" s="785"/>
      <c r="KTC125" s="785"/>
      <c r="KTD125" s="785"/>
      <c r="KTE125" s="785"/>
      <c r="KTF125" s="785"/>
      <c r="KTG125" s="785"/>
      <c r="KTH125" s="785"/>
      <c r="KTI125" s="785"/>
      <c r="KTJ125" s="785"/>
      <c r="KTK125" s="785"/>
      <c r="KTL125" s="785"/>
      <c r="KTM125" s="785"/>
      <c r="KTN125" s="785"/>
      <c r="KTO125" s="785"/>
      <c r="KTP125" s="785"/>
      <c r="KTQ125" s="785"/>
      <c r="KTR125" s="785"/>
      <c r="KTS125" s="785"/>
      <c r="KTT125" s="785"/>
      <c r="KTU125" s="785"/>
      <c r="KTV125" s="785"/>
      <c r="KTW125" s="785"/>
      <c r="KTX125" s="785"/>
      <c r="KTY125" s="785"/>
      <c r="KTZ125" s="785"/>
      <c r="KUA125" s="785"/>
      <c r="KUB125" s="785"/>
      <c r="KUC125" s="785"/>
      <c r="KUD125" s="785"/>
      <c r="KUE125" s="785"/>
      <c r="KUF125" s="785"/>
      <c r="KUG125" s="785"/>
      <c r="KUH125" s="785"/>
      <c r="KUI125" s="785"/>
      <c r="KUJ125" s="785"/>
      <c r="KUK125" s="785"/>
      <c r="KUL125" s="785"/>
      <c r="KUM125" s="785"/>
      <c r="KUN125" s="785"/>
      <c r="KUO125" s="785"/>
      <c r="KUP125" s="785"/>
      <c r="KUQ125" s="785"/>
      <c r="KUR125" s="785"/>
      <c r="KUS125" s="785"/>
      <c r="KUT125" s="785"/>
      <c r="KUU125" s="785"/>
      <c r="KUV125" s="785"/>
      <c r="KUW125" s="785"/>
      <c r="KUX125" s="785"/>
      <c r="KUY125" s="785"/>
      <c r="KUZ125" s="785"/>
      <c r="KVA125" s="785"/>
      <c r="KVB125" s="785"/>
      <c r="KVC125" s="785"/>
      <c r="KVD125" s="785"/>
      <c r="KVE125" s="785"/>
      <c r="KVF125" s="785"/>
      <c r="KVG125" s="785"/>
      <c r="KVH125" s="785"/>
      <c r="KVI125" s="785"/>
      <c r="KVJ125" s="785"/>
      <c r="KVK125" s="785"/>
      <c r="KVL125" s="785"/>
      <c r="KVM125" s="785"/>
      <c r="KVN125" s="785"/>
      <c r="KVO125" s="785"/>
      <c r="KVP125" s="785"/>
      <c r="KVQ125" s="785"/>
      <c r="KVR125" s="785"/>
      <c r="KVS125" s="785"/>
      <c r="KVT125" s="785"/>
      <c r="KVU125" s="785"/>
      <c r="KVV125" s="785"/>
      <c r="KVW125" s="785"/>
      <c r="KVX125" s="785"/>
      <c r="KVY125" s="785"/>
      <c r="KVZ125" s="785"/>
      <c r="KWA125" s="785"/>
      <c r="KWB125" s="785"/>
      <c r="KWC125" s="785"/>
      <c r="KWD125" s="785"/>
      <c r="KWE125" s="785"/>
      <c r="KWF125" s="785"/>
      <c r="KWG125" s="785"/>
      <c r="KWH125" s="785"/>
      <c r="KWI125" s="785"/>
      <c r="KWJ125" s="785"/>
      <c r="KWK125" s="785"/>
      <c r="KWL125" s="785"/>
      <c r="KWM125" s="785"/>
      <c r="KWN125" s="785"/>
      <c r="KWO125" s="785"/>
      <c r="KWP125" s="785"/>
      <c r="KWQ125" s="785"/>
      <c r="KWR125" s="785"/>
      <c r="KWS125" s="785"/>
      <c r="KWT125" s="785"/>
      <c r="KWU125" s="785"/>
      <c r="KWV125" s="785"/>
      <c r="KWW125" s="785"/>
      <c r="KWX125" s="785"/>
      <c r="KWY125" s="785"/>
      <c r="KWZ125" s="785"/>
      <c r="KXA125" s="785"/>
      <c r="KXB125" s="785"/>
      <c r="KXC125" s="785"/>
      <c r="KXD125" s="785"/>
      <c r="KXE125" s="785"/>
      <c r="KXF125" s="785"/>
      <c r="KXG125" s="785"/>
      <c r="KXH125" s="785"/>
      <c r="KXI125" s="785"/>
      <c r="KXJ125" s="785"/>
      <c r="KXK125" s="785"/>
      <c r="KXL125" s="785"/>
      <c r="KXM125" s="785"/>
      <c r="KXN125" s="785"/>
      <c r="KXO125" s="785"/>
      <c r="KXP125" s="785"/>
      <c r="KXQ125" s="785"/>
      <c r="KXR125" s="785"/>
      <c r="KXS125" s="785"/>
      <c r="KXT125" s="785"/>
      <c r="KXU125" s="785"/>
      <c r="KXV125" s="785"/>
      <c r="KXW125" s="785"/>
      <c r="KXX125" s="785"/>
      <c r="KXY125" s="785"/>
      <c r="KXZ125" s="785"/>
      <c r="KYA125" s="785"/>
      <c r="KYB125" s="785"/>
      <c r="KYC125" s="785"/>
      <c r="KYD125" s="785"/>
      <c r="KYE125" s="785"/>
      <c r="KYF125" s="785"/>
      <c r="KYG125" s="785"/>
      <c r="KYH125" s="785"/>
      <c r="KYI125" s="785"/>
      <c r="KYJ125" s="785"/>
      <c r="KYK125" s="785"/>
      <c r="KYL125" s="785"/>
      <c r="KYM125" s="785"/>
      <c r="KYN125" s="785"/>
      <c r="KYO125" s="785"/>
      <c r="KYP125" s="785"/>
      <c r="KYQ125" s="785"/>
      <c r="KYR125" s="785"/>
      <c r="KYS125" s="785"/>
      <c r="KYT125" s="785"/>
      <c r="KYU125" s="785"/>
      <c r="KYV125" s="785"/>
      <c r="KYW125" s="785"/>
      <c r="KYX125" s="785"/>
      <c r="KYY125" s="785"/>
      <c r="KYZ125" s="785"/>
      <c r="KZA125" s="785"/>
      <c r="KZB125" s="785"/>
      <c r="KZC125" s="785"/>
      <c r="KZD125" s="785"/>
      <c r="KZE125" s="785"/>
      <c r="KZF125" s="785"/>
      <c r="KZG125" s="785"/>
      <c r="KZH125" s="785"/>
      <c r="KZI125" s="785"/>
      <c r="KZJ125" s="785"/>
      <c r="KZK125" s="785"/>
      <c r="KZL125" s="785"/>
      <c r="KZM125" s="785"/>
      <c r="KZN125" s="785"/>
      <c r="KZO125" s="785"/>
      <c r="KZP125" s="785"/>
      <c r="KZQ125" s="785"/>
      <c r="KZR125" s="785"/>
      <c r="KZS125" s="785"/>
      <c r="KZT125" s="785"/>
      <c r="KZU125" s="785"/>
      <c r="KZV125" s="785"/>
      <c r="KZW125" s="785"/>
      <c r="KZX125" s="785"/>
      <c r="KZY125" s="785"/>
      <c r="KZZ125" s="785"/>
      <c r="LAA125" s="785"/>
      <c r="LAB125" s="785"/>
      <c r="LAC125" s="785"/>
      <c r="LAD125" s="785"/>
      <c r="LAE125" s="785"/>
      <c r="LAF125" s="785"/>
      <c r="LAG125" s="785"/>
      <c r="LAH125" s="785"/>
      <c r="LAI125" s="785"/>
      <c r="LAJ125" s="785"/>
      <c r="LAK125" s="785"/>
      <c r="LAL125" s="785"/>
      <c r="LAM125" s="785"/>
      <c r="LAN125" s="785"/>
      <c r="LAO125" s="785"/>
      <c r="LAP125" s="785"/>
      <c r="LAQ125" s="785"/>
      <c r="LAR125" s="785"/>
      <c r="LAS125" s="785"/>
      <c r="LAT125" s="785"/>
      <c r="LAU125" s="785"/>
      <c r="LAV125" s="785"/>
      <c r="LAW125" s="785"/>
      <c r="LAX125" s="785"/>
      <c r="LAY125" s="785"/>
      <c r="LAZ125" s="785"/>
      <c r="LBA125" s="785"/>
      <c r="LBB125" s="785"/>
      <c r="LBC125" s="785"/>
      <c r="LBD125" s="785"/>
      <c r="LBE125" s="785"/>
      <c r="LBF125" s="785"/>
      <c r="LBG125" s="785"/>
      <c r="LBH125" s="785"/>
      <c r="LBI125" s="785"/>
      <c r="LBJ125" s="785"/>
      <c r="LBK125" s="785"/>
      <c r="LBL125" s="785"/>
      <c r="LBM125" s="785"/>
      <c r="LBN125" s="785"/>
      <c r="LBO125" s="785"/>
      <c r="LBP125" s="785"/>
      <c r="LBQ125" s="785"/>
      <c r="LBR125" s="785"/>
      <c r="LBS125" s="785"/>
      <c r="LBT125" s="785"/>
      <c r="LBU125" s="785"/>
      <c r="LBV125" s="785"/>
      <c r="LBW125" s="785"/>
      <c r="LBX125" s="785"/>
      <c r="LBY125" s="785"/>
      <c r="LBZ125" s="785"/>
      <c r="LCA125" s="785"/>
      <c r="LCB125" s="785"/>
      <c r="LCC125" s="785"/>
      <c r="LCD125" s="785"/>
      <c r="LCE125" s="785"/>
      <c r="LCF125" s="785"/>
      <c r="LCG125" s="785"/>
      <c r="LCH125" s="785"/>
      <c r="LCI125" s="785"/>
      <c r="LCJ125" s="785"/>
      <c r="LCK125" s="785"/>
      <c r="LCL125" s="785"/>
      <c r="LCM125" s="785"/>
      <c r="LCN125" s="785"/>
      <c r="LCO125" s="785"/>
      <c r="LCP125" s="785"/>
      <c r="LCQ125" s="785"/>
      <c r="LCR125" s="785"/>
      <c r="LCS125" s="785"/>
      <c r="LCT125" s="785"/>
      <c r="LCU125" s="785"/>
      <c r="LCV125" s="785"/>
      <c r="LCW125" s="785"/>
      <c r="LCX125" s="785"/>
      <c r="LCY125" s="785"/>
      <c r="LCZ125" s="785"/>
      <c r="LDA125" s="785"/>
      <c r="LDB125" s="785"/>
      <c r="LDC125" s="785"/>
      <c r="LDD125" s="785"/>
      <c r="LDE125" s="785"/>
      <c r="LDF125" s="785"/>
      <c r="LDG125" s="785"/>
      <c r="LDH125" s="785"/>
      <c r="LDI125" s="785"/>
      <c r="LDJ125" s="785"/>
      <c r="LDK125" s="785"/>
      <c r="LDL125" s="785"/>
      <c r="LDM125" s="785"/>
      <c r="LDN125" s="785"/>
      <c r="LDO125" s="785"/>
      <c r="LDP125" s="785"/>
      <c r="LDQ125" s="785"/>
      <c r="LDR125" s="785"/>
      <c r="LDS125" s="785"/>
      <c r="LDT125" s="785"/>
      <c r="LDU125" s="785"/>
      <c r="LDV125" s="785"/>
      <c r="LDW125" s="785"/>
      <c r="LDX125" s="785"/>
      <c r="LDY125" s="785"/>
      <c r="LDZ125" s="785"/>
      <c r="LEA125" s="785"/>
      <c r="LEB125" s="785"/>
      <c r="LEC125" s="785"/>
      <c r="LED125" s="785"/>
      <c r="LEE125" s="785"/>
      <c r="LEF125" s="785"/>
      <c r="LEG125" s="785"/>
      <c r="LEH125" s="785"/>
      <c r="LEI125" s="785"/>
      <c r="LEJ125" s="785"/>
      <c r="LEK125" s="785"/>
      <c r="LEL125" s="785"/>
      <c r="LEM125" s="785"/>
      <c r="LEN125" s="785"/>
      <c r="LEO125" s="785"/>
      <c r="LEP125" s="785"/>
      <c r="LEQ125" s="785"/>
      <c r="LER125" s="785"/>
      <c r="LES125" s="785"/>
      <c r="LET125" s="785"/>
      <c r="LEU125" s="785"/>
      <c r="LEV125" s="785"/>
      <c r="LEW125" s="785"/>
      <c r="LEX125" s="785"/>
      <c r="LEY125" s="785"/>
      <c r="LEZ125" s="785"/>
      <c r="LFA125" s="785"/>
      <c r="LFB125" s="785"/>
      <c r="LFC125" s="785"/>
      <c r="LFD125" s="785"/>
      <c r="LFE125" s="785"/>
      <c r="LFF125" s="785"/>
      <c r="LFG125" s="785"/>
      <c r="LFH125" s="785"/>
      <c r="LFI125" s="785"/>
      <c r="LFJ125" s="785"/>
      <c r="LFK125" s="785"/>
      <c r="LFL125" s="785"/>
      <c r="LFM125" s="785"/>
      <c r="LFN125" s="785"/>
      <c r="LFO125" s="785"/>
      <c r="LFP125" s="785"/>
      <c r="LFQ125" s="785"/>
      <c r="LFR125" s="785"/>
      <c r="LFS125" s="785"/>
      <c r="LFT125" s="785"/>
      <c r="LFU125" s="785"/>
      <c r="LFV125" s="785"/>
      <c r="LFW125" s="785"/>
      <c r="LFX125" s="785"/>
      <c r="LFY125" s="785"/>
      <c r="LFZ125" s="785"/>
      <c r="LGA125" s="785"/>
      <c r="LGB125" s="785"/>
      <c r="LGC125" s="785"/>
      <c r="LGD125" s="785"/>
      <c r="LGE125" s="785"/>
      <c r="LGF125" s="785"/>
      <c r="LGG125" s="785"/>
      <c r="LGH125" s="785"/>
      <c r="LGI125" s="785"/>
      <c r="LGJ125" s="785"/>
      <c r="LGK125" s="785"/>
      <c r="LGL125" s="785"/>
      <c r="LGM125" s="785"/>
      <c r="LGN125" s="785"/>
      <c r="LGO125" s="785"/>
      <c r="LGP125" s="785"/>
      <c r="LGQ125" s="785"/>
      <c r="LGR125" s="785"/>
      <c r="LGS125" s="785"/>
      <c r="LGT125" s="785"/>
      <c r="LGU125" s="785"/>
      <c r="LGV125" s="785"/>
      <c r="LGW125" s="785"/>
      <c r="LGX125" s="785"/>
      <c r="LGY125" s="785"/>
      <c r="LGZ125" s="785"/>
      <c r="LHA125" s="785"/>
      <c r="LHB125" s="785"/>
      <c r="LHC125" s="785"/>
      <c r="LHD125" s="785"/>
      <c r="LHE125" s="785"/>
      <c r="LHF125" s="785"/>
      <c r="LHG125" s="785"/>
      <c r="LHH125" s="785"/>
      <c r="LHI125" s="785"/>
      <c r="LHJ125" s="785"/>
      <c r="LHK125" s="785"/>
      <c r="LHL125" s="785"/>
      <c r="LHM125" s="785"/>
      <c r="LHN125" s="785"/>
      <c r="LHO125" s="785"/>
      <c r="LHP125" s="785"/>
      <c r="LHQ125" s="785"/>
      <c r="LHR125" s="785"/>
      <c r="LHS125" s="785"/>
      <c r="LHT125" s="785"/>
      <c r="LHU125" s="785"/>
      <c r="LHV125" s="785"/>
      <c r="LHW125" s="785"/>
      <c r="LHX125" s="785"/>
      <c r="LHY125" s="785"/>
      <c r="LHZ125" s="785"/>
      <c r="LIA125" s="785"/>
      <c r="LIB125" s="785"/>
      <c r="LIC125" s="785"/>
      <c r="LID125" s="785"/>
      <c r="LIE125" s="785"/>
      <c r="LIF125" s="785"/>
      <c r="LIG125" s="785"/>
      <c r="LIH125" s="785"/>
      <c r="LII125" s="785"/>
      <c r="LIJ125" s="785"/>
      <c r="LIK125" s="785"/>
      <c r="LIL125" s="785"/>
      <c r="LIM125" s="785"/>
      <c r="LIN125" s="785"/>
      <c r="LIO125" s="785"/>
      <c r="LIP125" s="785"/>
      <c r="LIQ125" s="785"/>
      <c r="LIR125" s="785"/>
      <c r="LIS125" s="785"/>
      <c r="LIT125" s="785"/>
      <c r="LIU125" s="785"/>
      <c r="LIV125" s="785"/>
      <c r="LIW125" s="785"/>
      <c r="LIX125" s="785"/>
      <c r="LIY125" s="785"/>
      <c r="LIZ125" s="785"/>
      <c r="LJA125" s="785"/>
      <c r="LJB125" s="785"/>
      <c r="LJC125" s="785"/>
      <c r="LJD125" s="785"/>
      <c r="LJE125" s="785"/>
      <c r="LJF125" s="785"/>
      <c r="LJG125" s="785"/>
      <c r="LJH125" s="785"/>
      <c r="LJI125" s="785"/>
      <c r="LJJ125" s="785"/>
      <c r="LJK125" s="785"/>
      <c r="LJL125" s="785"/>
      <c r="LJM125" s="785"/>
      <c r="LJN125" s="785"/>
      <c r="LJO125" s="785"/>
      <c r="LJP125" s="785"/>
      <c r="LJQ125" s="785"/>
      <c r="LJR125" s="785"/>
      <c r="LJS125" s="785"/>
      <c r="LJT125" s="785"/>
      <c r="LJU125" s="785"/>
      <c r="LJV125" s="785"/>
      <c r="LJW125" s="785"/>
      <c r="LJX125" s="785"/>
      <c r="LJY125" s="785"/>
      <c r="LJZ125" s="785"/>
      <c r="LKA125" s="785"/>
      <c r="LKB125" s="785"/>
      <c r="LKC125" s="785"/>
      <c r="LKD125" s="785"/>
      <c r="LKE125" s="785"/>
      <c r="LKF125" s="785"/>
      <c r="LKG125" s="785"/>
      <c r="LKH125" s="785"/>
      <c r="LKI125" s="785"/>
      <c r="LKJ125" s="785"/>
      <c r="LKK125" s="785"/>
      <c r="LKL125" s="785"/>
      <c r="LKM125" s="785"/>
      <c r="LKN125" s="785"/>
      <c r="LKO125" s="785"/>
      <c r="LKP125" s="785"/>
      <c r="LKQ125" s="785"/>
      <c r="LKR125" s="785"/>
      <c r="LKS125" s="785"/>
      <c r="LKT125" s="785"/>
      <c r="LKU125" s="785"/>
      <c r="LKV125" s="785"/>
      <c r="LKW125" s="785"/>
      <c r="LKX125" s="785"/>
      <c r="LKY125" s="785"/>
      <c r="LKZ125" s="785"/>
      <c r="LLA125" s="785"/>
      <c r="LLB125" s="785"/>
      <c r="LLC125" s="785"/>
      <c r="LLD125" s="785"/>
      <c r="LLE125" s="785"/>
      <c r="LLF125" s="785"/>
      <c r="LLG125" s="785"/>
      <c r="LLH125" s="785"/>
      <c r="LLI125" s="785"/>
      <c r="LLJ125" s="785"/>
      <c r="LLK125" s="785"/>
      <c r="LLL125" s="785"/>
      <c r="LLM125" s="785"/>
      <c r="LLN125" s="785"/>
      <c r="LLO125" s="785"/>
      <c r="LLP125" s="785"/>
      <c r="LLQ125" s="785"/>
      <c r="LLR125" s="785"/>
      <c r="LLS125" s="785"/>
      <c r="LLT125" s="785"/>
      <c r="LLU125" s="785"/>
      <c r="LLV125" s="785"/>
      <c r="LLW125" s="785"/>
      <c r="LLX125" s="785"/>
      <c r="LLY125" s="785"/>
      <c r="LLZ125" s="785"/>
      <c r="LMA125" s="785"/>
      <c r="LMB125" s="785"/>
      <c r="LMC125" s="785"/>
      <c r="LMD125" s="785"/>
      <c r="LME125" s="785"/>
      <c r="LMF125" s="785"/>
      <c r="LMG125" s="785"/>
      <c r="LMH125" s="785"/>
      <c r="LMI125" s="785"/>
      <c r="LMJ125" s="785"/>
      <c r="LMK125" s="785"/>
      <c r="LML125" s="785"/>
      <c r="LMM125" s="785"/>
      <c r="LMN125" s="785"/>
      <c r="LMO125" s="785"/>
      <c r="LMP125" s="785"/>
      <c r="LMQ125" s="785"/>
      <c r="LMR125" s="785"/>
      <c r="LMS125" s="785"/>
      <c r="LMT125" s="785"/>
      <c r="LMU125" s="785"/>
      <c r="LMV125" s="785"/>
      <c r="LMW125" s="785"/>
      <c r="LMX125" s="785"/>
      <c r="LMY125" s="785"/>
      <c r="LMZ125" s="785"/>
      <c r="LNA125" s="785"/>
      <c r="LNB125" s="785"/>
      <c r="LNC125" s="785"/>
      <c r="LND125" s="785"/>
      <c r="LNE125" s="785"/>
      <c r="LNF125" s="785"/>
      <c r="LNG125" s="785"/>
      <c r="LNH125" s="785"/>
      <c r="LNI125" s="785"/>
      <c r="LNJ125" s="785"/>
      <c r="LNK125" s="785"/>
      <c r="LNL125" s="785"/>
      <c r="LNM125" s="785"/>
      <c r="LNN125" s="785"/>
      <c r="LNO125" s="785"/>
      <c r="LNP125" s="785"/>
      <c r="LNQ125" s="785"/>
      <c r="LNR125" s="785"/>
      <c r="LNS125" s="785"/>
      <c r="LNT125" s="785"/>
      <c r="LNU125" s="785"/>
      <c r="LNV125" s="785"/>
      <c r="LNW125" s="785"/>
      <c r="LNX125" s="785"/>
      <c r="LNY125" s="785"/>
      <c r="LNZ125" s="785"/>
      <c r="LOA125" s="785"/>
      <c r="LOB125" s="785"/>
      <c r="LOC125" s="785"/>
      <c r="LOD125" s="785"/>
      <c r="LOE125" s="785"/>
      <c r="LOF125" s="785"/>
      <c r="LOG125" s="785"/>
      <c r="LOH125" s="785"/>
      <c r="LOI125" s="785"/>
      <c r="LOJ125" s="785"/>
      <c r="LOK125" s="785"/>
      <c r="LOL125" s="785"/>
      <c r="LOM125" s="785"/>
      <c r="LON125" s="785"/>
      <c r="LOO125" s="785"/>
      <c r="LOP125" s="785"/>
      <c r="LOQ125" s="785"/>
      <c r="LOR125" s="785"/>
      <c r="LOS125" s="785"/>
      <c r="LOT125" s="785"/>
      <c r="LOU125" s="785"/>
      <c r="LOV125" s="785"/>
      <c r="LOW125" s="785"/>
      <c r="LOX125" s="785"/>
      <c r="LOY125" s="785"/>
      <c r="LOZ125" s="785"/>
      <c r="LPA125" s="785"/>
      <c r="LPB125" s="785"/>
      <c r="LPC125" s="785"/>
      <c r="LPD125" s="785"/>
      <c r="LPE125" s="785"/>
      <c r="LPF125" s="785"/>
      <c r="LPG125" s="785"/>
      <c r="LPH125" s="785"/>
      <c r="LPI125" s="785"/>
      <c r="LPJ125" s="785"/>
      <c r="LPK125" s="785"/>
      <c r="LPL125" s="785"/>
      <c r="LPM125" s="785"/>
      <c r="LPN125" s="785"/>
      <c r="LPO125" s="785"/>
      <c r="LPP125" s="785"/>
      <c r="LPQ125" s="785"/>
      <c r="LPR125" s="785"/>
      <c r="LPS125" s="785"/>
      <c r="LPT125" s="785"/>
      <c r="LPU125" s="785"/>
      <c r="LPV125" s="785"/>
      <c r="LPW125" s="785"/>
      <c r="LPX125" s="785"/>
      <c r="LPY125" s="785"/>
      <c r="LPZ125" s="785"/>
      <c r="LQA125" s="785"/>
      <c r="LQB125" s="785"/>
      <c r="LQC125" s="785"/>
      <c r="LQD125" s="785"/>
      <c r="LQE125" s="785"/>
      <c r="LQF125" s="785"/>
      <c r="LQG125" s="785"/>
      <c r="LQH125" s="785"/>
      <c r="LQI125" s="785"/>
      <c r="LQJ125" s="785"/>
      <c r="LQK125" s="785"/>
      <c r="LQL125" s="785"/>
      <c r="LQM125" s="785"/>
      <c r="LQN125" s="785"/>
      <c r="LQO125" s="785"/>
      <c r="LQP125" s="785"/>
      <c r="LQQ125" s="785"/>
      <c r="LQR125" s="785"/>
      <c r="LQS125" s="785"/>
      <c r="LQT125" s="785"/>
      <c r="LQU125" s="785"/>
      <c r="LQV125" s="785"/>
      <c r="LQW125" s="785"/>
      <c r="LQX125" s="785"/>
      <c r="LQY125" s="785"/>
      <c r="LQZ125" s="785"/>
      <c r="LRA125" s="785"/>
      <c r="LRB125" s="785"/>
      <c r="LRC125" s="785"/>
      <c r="LRD125" s="785"/>
      <c r="LRE125" s="785"/>
      <c r="LRF125" s="785"/>
      <c r="LRG125" s="785"/>
      <c r="LRH125" s="785"/>
      <c r="LRI125" s="785"/>
      <c r="LRJ125" s="785"/>
      <c r="LRK125" s="785"/>
      <c r="LRL125" s="785"/>
      <c r="LRM125" s="785"/>
      <c r="LRN125" s="785"/>
      <c r="LRO125" s="785"/>
      <c r="LRP125" s="785"/>
      <c r="LRQ125" s="785"/>
      <c r="LRR125" s="785"/>
      <c r="LRS125" s="785"/>
      <c r="LRT125" s="785"/>
      <c r="LRU125" s="785"/>
      <c r="LRV125" s="785"/>
      <c r="LRW125" s="785"/>
      <c r="LRX125" s="785"/>
      <c r="LRY125" s="785"/>
      <c r="LRZ125" s="785"/>
      <c r="LSA125" s="785"/>
      <c r="LSB125" s="785"/>
      <c r="LSC125" s="785"/>
      <c r="LSD125" s="785"/>
      <c r="LSE125" s="785"/>
      <c r="LSF125" s="785"/>
      <c r="LSG125" s="785"/>
      <c r="LSH125" s="785"/>
      <c r="LSI125" s="785"/>
      <c r="LSJ125" s="785"/>
      <c r="LSK125" s="785"/>
      <c r="LSL125" s="785"/>
      <c r="LSM125" s="785"/>
      <c r="LSN125" s="785"/>
      <c r="LSO125" s="785"/>
      <c r="LSP125" s="785"/>
      <c r="LSQ125" s="785"/>
      <c r="LSR125" s="785"/>
      <c r="LSS125" s="785"/>
      <c r="LST125" s="785"/>
      <c r="LSU125" s="785"/>
      <c r="LSV125" s="785"/>
      <c r="LSW125" s="785"/>
      <c r="LSX125" s="785"/>
      <c r="LSY125" s="785"/>
      <c r="LSZ125" s="785"/>
      <c r="LTA125" s="785"/>
      <c r="LTB125" s="785"/>
      <c r="LTC125" s="785"/>
      <c r="LTD125" s="785"/>
      <c r="LTE125" s="785"/>
      <c r="LTF125" s="785"/>
      <c r="LTG125" s="785"/>
      <c r="LTH125" s="785"/>
      <c r="LTI125" s="785"/>
      <c r="LTJ125" s="785"/>
      <c r="LTK125" s="785"/>
      <c r="LTL125" s="785"/>
      <c r="LTM125" s="785"/>
      <c r="LTN125" s="785"/>
      <c r="LTO125" s="785"/>
      <c r="LTP125" s="785"/>
      <c r="LTQ125" s="785"/>
      <c r="LTR125" s="785"/>
      <c r="LTS125" s="785"/>
      <c r="LTT125" s="785"/>
      <c r="LTU125" s="785"/>
      <c r="LTV125" s="785"/>
      <c r="LTW125" s="785"/>
      <c r="LTX125" s="785"/>
      <c r="LTY125" s="785"/>
      <c r="LTZ125" s="785"/>
      <c r="LUA125" s="785"/>
      <c r="LUB125" s="785"/>
      <c r="LUC125" s="785"/>
      <c r="LUD125" s="785"/>
      <c r="LUE125" s="785"/>
      <c r="LUF125" s="785"/>
      <c r="LUG125" s="785"/>
      <c r="LUH125" s="785"/>
      <c r="LUI125" s="785"/>
      <c r="LUJ125" s="785"/>
      <c r="LUK125" s="785"/>
      <c r="LUL125" s="785"/>
      <c r="LUM125" s="785"/>
      <c r="LUN125" s="785"/>
      <c r="LUO125" s="785"/>
      <c r="LUP125" s="785"/>
      <c r="LUQ125" s="785"/>
      <c r="LUR125" s="785"/>
      <c r="LUS125" s="785"/>
      <c r="LUT125" s="785"/>
      <c r="LUU125" s="785"/>
      <c r="LUV125" s="785"/>
      <c r="LUW125" s="785"/>
      <c r="LUX125" s="785"/>
      <c r="LUY125" s="785"/>
      <c r="LUZ125" s="785"/>
      <c r="LVA125" s="785"/>
      <c r="LVB125" s="785"/>
      <c r="LVC125" s="785"/>
      <c r="LVD125" s="785"/>
      <c r="LVE125" s="785"/>
      <c r="LVF125" s="785"/>
      <c r="LVG125" s="785"/>
      <c r="LVH125" s="785"/>
      <c r="LVI125" s="785"/>
      <c r="LVJ125" s="785"/>
      <c r="LVK125" s="785"/>
      <c r="LVL125" s="785"/>
      <c r="LVM125" s="785"/>
      <c r="LVN125" s="785"/>
      <c r="LVO125" s="785"/>
      <c r="LVP125" s="785"/>
      <c r="LVQ125" s="785"/>
      <c r="LVR125" s="785"/>
      <c r="LVS125" s="785"/>
      <c r="LVT125" s="785"/>
      <c r="LVU125" s="785"/>
      <c r="LVV125" s="785"/>
      <c r="LVW125" s="785"/>
      <c r="LVX125" s="785"/>
      <c r="LVY125" s="785"/>
      <c r="LVZ125" s="785"/>
      <c r="LWA125" s="785"/>
      <c r="LWB125" s="785"/>
      <c r="LWC125" s="785"/>
      <c r="LWD125" s="785"/>
      <c r="LWE125" s="785"/>
      <c r="LWF125" s="785"/>
      <c r="LWG125" s="785"/>
      <c r="LWH125" s="785"/>
      <c r="LWI125" s="785"/>
      <c r="LWJ125" s="785"/>
      <c r="LWK125" s="785"/>
      <c r="LWL125" s="785"/>
      <c r="LWM125" s="785"/>
      <c r="LWN125" s="785"/>
      <c r="LWO125" s="785"/>
      <c r="LWP125" s="785"/>
      <c r="LWQ125" s="785"/>
      <c r="LWR125" s="785"/>
      <c r="LWS125" s="785"/>
      <c r="LWT125" s="785"/>
      <c r="LWU125" s="785"/>
      <c r="LWV125" s="785"/>
      <c r="LWW125" s="785"/>
      <c r="LWX125" s="785"/>
      <c r="LWY125" s="785"/>
      <c r="LWZ125" s="785"/>
      <c r="LXA125" s="785"/>
      <c r="LXB125" s="785"/>
      <c r="LXC125" s="785"/>
      <c r="LXD125" s="785"/>
      <c r="LXE125" s="785"/>
      <c r="LXF125" s="785"/>
      <c r="LXG125" s="785"/>
      <c r="LXH125" s="785"/>
      <c r="LXI125" s="785"/>
      <c r="LXJ125" s="785"/>
      <c r="LXK125" s="785"/>
      <c r="LXL125" s="785"/>
      <c r="LXM125" s="785"/>
      <c r="LXN125" s="785"/>
      <c r="LXO125" s="785"/>
      <c r="LXP125" s="785"/>
      <c r="LXQ125" s="785"/>
      <c r="LXR125" s="785"/>
      <c r="LXS125" s="785"/>
      <c r="LXT125" s="785"/>
      <c r="LXU125" s="785"/>
      <c r="LXV125" s="785"/>
      <c r="LXW125" s="785"/>
      <c r="LXX125" s="785"/>
      <c r="LXY125" s="785"/>
      <c r="LXZ125" s="785"/>
      <c r="LYA125" s="785"/>
      <c r="LYB125" s="785"/>
      <c r="LYC125" s="785"/>
      <c r="LYD125" s="785"/>
      <c r="LYE125" s="785"/>
      <c r="LYF125" s="785"/>
      <c r="LYG125" s="785"/>
      <c r="LYH125" s="785"/>
      <c r="LYI125" s="785"/>
      <c r="LYJ125" s="785"/>
      <c r="LYK125" s="785"/>
      <c r="LYL125" s="785"/>
      <c r="LYM125" s="785"/>
      <c r="LYN125" s="785"/>
      <c r="LYO125" s="785"/>
      <c r="LYP125" s="785"/>
      <c r="LYQ125" s="785"/>
      <c r="LYR125" s="785"/>
      <c r="LYS125" s="785"/>
      <c r="LYT125" s="785"/>
      <c r="LYU125" s="785"/>
      <c r="LYV125" s="785"/>
      <c r="LYW125" s="785"/>
      <c r="LYX125" s="785"/>
      <c r="LYY125" s="785"/>
      <c r="LYZ125" s="785"/>
      <c r="LZA125" s="785"/>
      <c r="LZB125" s="785"/>
      <c r="LZC125" s="785"/>
      <c r="LZD125" s="785"/>
      <c r="LZE125" s="785"/>
      <c r="LZF125" s="785"/>
      <c r="LZG125" s="785"/>
      <c r="LZH125" s="785"/>
      <c r="LZI125" s="785"/>
      <c r="LZJ125" s="785"/>
      <c r="LZK125" s="785"/>
      <c r="LZL125" s="785"/>
      <c r="LZM125" s="785"/>
      <c r="LZN125" s="785"/>
      <c r="LZO125" s="785"/>
      <c r="LZP125" s="785"/>
      <c r="LZQ125" s="785"/>
      <c r="LZR125" s="785"/>
      <c r="LZS125" s="785"/>
      <c r="LZT125" s="785"/>
      <c r="LZU125" s="785"/>
      <c r="LZV125" s="785"/>
      <c r="LZW125" s="785"/>
      <c r="LZX125" s="785"/>
      <c r="LZY125" s="785"/>
      <c r="LZZ125" s="785"/>
      <c r="MAA125" s="785"/>
      <c r="MAB125" s="785"/>
      <c r="MAC125" s="785"/>
      <c r="MAD125" s="785"/>
      <c r="MAE125" s="785"/>
      <c r="MAF125" s="785"/>
      <c r="MAG125" s="785"/>
      <c r="MAH125" s="785"/>
      <c r="MAI125" s="785"/>
      <c r="MAJ125" s="785"/>
      <c r="MAK125" s="785"/>
      <c r="MAL125" s="785"/>
      <c r="MAM125" s="785"/>
      <c r="MAN125" s="785"/>
      <c r="MAO125" s="785"/>
      <c r="MAP125" s="785"/>
      <c r="MAQ125" s="785"/>
      <c r="MAR125" s="785"/>
      <c r="MAS125" s="785"/>
      <c r="MAT125" s="785"/>
      <c r="MAU125" s="785"/>
      <c r="MAV125" s="785"/>
      <c r="MAW125" s="785"/>
      <c r="MAX125" s="785"/>
      <c r="MAY125" s="785"/>
      <c r="MAZ125" s="785"/>
      <c r="MBA125" s="785"/>
      <c r="MBB125" s="785"/>
      <c r="MBC125" s="785"/>
      <c r="MBD125" s="785"/>
      <c r="MBE125" s="785"/>
      <c r="MBF125" s="785"/>
      <c r="MBG125" s="785"/>
      <c r="MBH125" s="785"/>
      <c r="MBI125" s="785"/>
      <c r="MBJ125" s="785"/>
      <c r="MBK125" s="785"/>
      <c r="MBL125" s="785"/>
      <c r="MBM125" s="785"/>
      <c r="MBN125" s="785"/>
      <c r="MBO125" s="785"/>
      <c r="MBP125" s="785"/>
      <c r="MBQ125" s="785"/>
      <c r="MBR125" s="785"/>
      <c r="MBS125" s="785"/>
      <c r="MBT125" s="785"/>
      <c r="MBU125" s="785"/>
      <c r="MBV125" s="785"/>
      <c r="MBW125" s="785"/>
      <c r="MBX125" s="785"/>
      <c r="MBY125" s="785"/>
      <c r="MBZ125" s="785"/>
      <c r="MCA125" s="785"/>
      <c r="MCB125" s="785"/>
      <c r="MCC125" s="785"/>
      <c r="MCD125" s="785"/>
      <c r="MCE125" s="785"/>
      <c r="MCF125" s="785"/>
      <c r="MCG125" s="785"/>
      <c r="MCH125" s="785"/>
      <c r="MCI125" s="785"/>
      <c r="MCJ125" s="785"/>
      <c r="MCK125" s="785"/>
      <c r="MCL125" s="785"/>
      <c r="MCM125" s="785"/>
      <c r="MCN125" s="785"/>
      <c r="MCO125" s="785"/>
      <c r="MCP125" s="785"/>
      <c r="MCQ125" s="785"/>
      <c r="MCR125" s="785"/>
      <c r="MCS125" s="785"/>
      <c r="MCT125" s="785"/>
      <c r="MCU125" s="785"/>
      <c r="MCV125" s="785"/>
      <c r="MCW125" s="785"/>
      <c r="MCX125" s="785"/>
      <c r="MCY125" s="785"/>
      <c r="MCZ125" s="785"/>
      <c r="MDA125" s="785"/>
      <c r="MDB125" s="785"/>
      <c r="MDC125" s="785"/>
      <c r="MDD125" s="785"/>
      <c r="MDE125" s="785"/>
      <c r="MDF125" s="785"/>
      <c r="MDG125" s="785"/>
      <c r="MDH125" s="785"/>
      <c r="MDI125" s="785"/>
      <c r="MDJ125" s="785"/>
      <c r="MDK125" s="785"/>
      <c r="MDL125" s="785"/>
      <c r="MDM125" s="785"/>
      <c r="MDN125" s="785"/>
      <c r="MDO125" s="785"/>
      <c r="MDP125" s="785"/>
      <c r="MDQ125" s="785"/>
      <c r="MDR125" s="785"/>
      <c r="MDS125" s="785"/>
      <c r="MDT125" s="785"/>
      <c r="MDU125" s="785"/>
      <c r="MDV125" s="785"/>
      <c r="MDW125" s="785"/>
      <c r="MDX125" s="785"/>
      <c r="MDY125" s="785"/>
      <c r="MDZ125" s="785"/>
      <c r="MEA125" s="785"/>
      <c r="MEB125" s="785"/>
      <c r="MEC125" s="785"/>
      <c r="MED125" s="785"/>
      <c r="MEE125" s="785"/>
      <c r="MEF125" s="785"/>
      <c r="MEG125" s="785"/>
      <c r="MEH125" s="785"/>
      <c r="MEI125" s="785"/>
      <c r="MEJ125" s="785"/>
      <c r="MEK125" s="785"/>
      <c r="MEL125" s="785"/>
      <c r="MEM125" s="785"/>
      <c r="MEN125" s="785"/>
      <c r="MEO125" s="785"/>
      <c r="MEP125" s="785"/>
      <c r="MEQ125" s="785"/>
      <c r="MER125" s="785"/>
      <c r="MES125" s="785"/>
      <c r="MET125" s="785"/>
      <c r="MEU125" s="785"/>
      <c r="MEV125" s="785"/>
      <c r="MEW125" s="785"/>
      <c r="MEX125" s="785"/>
      <c r="MEY125" s="785"/>
      <c r="MEZ125" s="785"/>
      <c r="MFA125" s="785"/>
      <c r="MFB125" s="785"/>
      <c r="MFC125" s="785"/>
      <c r="MFD125" s="785"/>
      <c r="MFE125" s="785"/>
      <c r="MFF125" s="785"/>
      <c r="MFG125" s="785"/>
      <c r="MFH125" s="785"/>
      <c r="MFI125" s="785"/>
      <c r="MFJ125" s="785"/>
      <c r="MFK125" s="785"/>
      <c r="MFL125" s="785"/>
      <c r="MFM125" s="785"/>
      <c r="MFN125" s="785"/>
      <c r="MFO125" s="785"/>
      <c r="MFP125" s="785"/>
      <c r="MFQ125" s="785"/>
      <c r="MFR125" s="785"/>
      <c r="MFS125" s="785"/>
      <c r="MFT125" s="785"/>
      <c r="MFU125" s="785"/>
      <c r="MFV125" s="785"/>
      <c r="MFW125" s="785"/>
      <c r="MFX125" s="785"/>
      <c r="MFY125" s="785"/>
      <c r="MFZ125" s="785"/>
      <c r="MGA125" s="785"/>
      <c r="MGB125" s="785"/>
      <c r="MGC125" s="785"/>
      <c r="MGD125" s="785"/>
      <c r="MGE125" s="785"/>
      <c r="MGF125" s="785"/>
      <c r="MGG125" s="785"/>
      <c r="MGH125" s="785"/>
      <c r="MGI125" s="785"/>
      <c r="MGJ125" s="785"/>
      <c r="MGK125" s="785"/>
      <c r="MGL125" s="785"/>
      <c r="MGM125" s="785"/>
      <c r="MGN125" s="785"/>
      <c r="MGO125" s="785"/>
      <c r="MGP125" s="785"/>
      <c r="MGQ125" s="785"/>
      <c r="MGR125" s="785"/>
      <c r="MGS125" s="785"/>
      <c r="MGT125" s="785"/>
      <c r="MGU125" s="785"/>
      <c r="MGV125" s="785"/>
      <c r="MGW125" s="785"/>
      <c r="MGX125" s="785"/>
      <c r="MGY125" s="785"/>
      <c r="MGZ125" s="785"/>
      <c r="MHA125" s="785"/>
      <c r="MHB125" s="785"/>
      <c r="MHC125" s="785"/>
      <c r="MHD125" s="785"/>
      <c r="MHE125" s="785"/>
      <c r="MHF125" s="785"/>
      <c r="MHG125" s="785"/>
      <c r="MHH125" s="785"/>
      <c r="MHI125" s="785"/>
      <c r="MHJ125" s="785"/>
      <c r="MHK125" s="785"/>
      <c r="MHL125" s="785"/>
      <c r="MHM125" s="785"/>
      <c r="MHN125" s="785"/>
      <c r="MHO125" s="785"/>
      <c r="MHP125" s="785"/>
      <c r="MHQ125" s="785"/>
      <c r="MHR125" s="785"/>
      <c r="MHS125" s="785"/>
      <c r="MHT125" s="785"/>
      <c r="MHU125" s="785"/>
      <c r="MHV125" s="785"/>
      <c r="MHW125" s="785"/>
      <c r="MHX125" s="785"/>
      <c r="MHY125" s="785"/>
      <c r="MHZ125" s="785"/>
      <c r="MIA125" s="785"/>
      <c r="MIB125" s="785"/>
      <c r="MIC125" s="785"/>
      <c r="MID125" s="785"/>
      <c r="MIE125" s="785"/>
      <c r="MIF125" s="785"/>
      <c r="MIG125" s="785"/>
      <c r="MIH125" s="785"/>
      <c r="MII125" s="785"/>
      <c r="MIJ125" s="785"/>
      <c r="MIK125" s="785"/>
      <c r="MIL125" s="785"/>
      <c r="MIM125" s="785"/>
      <c r="MIN125" s="785"/>
      <c r="MIO125" s="785"/>
      <c r="MIP125" s="785"/>
      <c r="MIQ125" s="785"/>
      <c r="MIR125" s="785"/>
      <c r="MIS125" s="785"/>
      <c r="MIT125" s="785"/>
      <c r="MIU125" s="785"/>
      <c r="MIV125" s="785"/>
      <c r="MIW125" s="785"/>
      <c r="MIX125" s="785"/>
      <c r="MIY125" s="785"/>
      <c r="MIZ125" s="785"/>
      <c r="MJA125" s="785"/>
      <c r="MJB125" s="785"/>
      <c r="MJC125" s="785"/>
      <c r="MJD125" s="785"/>
      <c r="MJE125" s="785"/>
      <c r="MJF125" s="785"/>
      <c r="MJG125" s="785"/>
      <c r="MJH125" s="785"/>
      <c r="MJI125" s="785"/>
      <c r="MJJ125" s="785"/>
      <c r="MJK125" s="785"/>
      <c r="MJL125" s="785"/>
      <c r="MJM125" s="785"/>
      <c r="MJN125" s="785"/>
      <c r="MJO125" s="785"/>
      <c r="MJP125" s="785"/>
      <c r="MJQ125" s="785"/>
      <c r="MJR125" s="785"/>
      <c r="MJS125" s="785"/>
      <c r="MJT125" s="785"/>
      <c r="MJU125" s="785"/>
      <c r="MJV125" s="785"/>
      <c r="MJW125" s="785"/>
      <c r="MJX125" s="785"/>
      <c r="MJY125" s="785"/>
      <c r="MJZ125" s="785"/>
      <c r="MKA125" s="785"/>
      <c r="MKB125" s="785"/>
      <c r="MKC125" s="785"/>
      <c r="MKD125" s="785"/>
      <c r="MKE125" s="785"/>
      <c r="MKF125" s="785"/>
      <c r="MKG125" s="785"/>
      <c r="MKH125" s="785"/>
      <c r="MKI125" s="785"/>
      <c r="MKJ125" s="785"/>
      <c r="MKK125" s="785"/>
      <c r="MKL125" s="785"/>
      <c r="MKM125" s="785"/>
      <c r="MKN125" s="785"/>
      <c r="MKO125" s="785"/>
      <c r="MKP125" s="785"/>
      <c r="MKQ125" s="785"/>
      <c r="MKR125" s="785"/>
      <c r="MKS125" s="785"/>
      <c r="MKT125" s="785"/>
      <c r="MKU125" s="785"/>
      <c r="MKV125" s="785"/>
      <c r="MKW125" s="785"/>
      <c r="MKX125" s="785"/>
      <c r="MKY125" s="785"/>
      <c r="MKZ125" s="785"/>
      <c r="MLA125" s="785"/>
      <c r="MLB125" s="785"/>
      <c r="MLC125" s="785"/>
      <c r="MLD125" s="785"/>
      <c r="MLE125" s="785"/>
      <c r="MLF125" s="785"/>
      <c r="MLG125" s="785"/>
      <c r="MLH125" s="785"/>
      <c r="MLI125" s="785"/>
      <c r="MLJ125" s="785"/>
      <c r="MLK125" s="785"/>
      <c r="MLL125" s="785"/>
      <c r="MLM125" s="785"/>
      <c r="MLN125" s="785"/>
      <c r="MLO125" s="785"/>
      <c r="MLP125" s="785"/>
      <c r="MLQ125" s="785"/>
      <c r="MLR125" s="785"/>
      <c r="MLS125" s="785"/>
      <c r="MLT125" s="785"/>
      <c r="MLU125" s="785"/>
      <c r="MLV125" s="785"/>
      <c r="MLW125" s="785"/>
      <c r="MLX125" s="785"/>
      <c r="MLY125" s="785"/>
      <c r="MLZ125" s="785"/>
      <c r="MMA125" s="785"/>
      <c r="MMB125" s="785"/>
      <c r="MMC125" s="785"/>
      <c r="MMD125" s="785"/>
      <c r="MME125" s="785"/>
      <c r="MMF125" s="785"/>
      <c r="MMG125" s="785"/>
      <c r="MMH125" s="785"/>
      <c r="MMI125" s="785"/>
      <c r="MMJ125" s="785"/>
      <c r="MMK125" s="785"/>
      <c r="MML125" s="785"/>
      <c r="MMM125" s="785"/>
      <c r="MMN125" s="785"/>
      <c r="MMO125" s="785"/>
      <c r="MMP125" s="785"/>
      <c r="MMQ125" s="785"/>
      <c r="MMR125" s="785"/>
      <c r="MMS125" s="785"/>
      <c r="MMT125" s="785"/>
      <c r="MMU125" s="785"/>
      <c r="MMV125" s="785"/>
      <c r="MMW125" s="785"/>
      <c r="MMX125" s="785"/>
      <c r="MMY125" s="785"/>
      <c r="MMZ125" s="785"/>
      <c r="MNA125" s="785"/>
      <c r="MNB125" s="785"/>
      <c r="MNC125" s="785"/>
      <c r="MND125" s="785"/>
      <c r="MNE125" s="785"/>
      <c r="MNF125" s="785"/>
      <c r="MNG125" s="785"/>
      <c r="MNH125" s="785"/>
      <c r="MNI125" s="785"/>
      <c r="MNJ125" s="785"/>
      <c r="MNK125" s="785"/>
      <c r="MNL125" s="785"/>
      <c r="MNM125" s="785"/>
      <c r="MNN125" s="785"/>
      <c r="MNO125" s="785"/>
      <c r="MNP125" s="785"/>
      <c r="MNQ125" s="785"/>
      <c r="MNR125" s="785"/>
      <c r="MNS125" s="785"/>
      <c r="MNT125" s="785"/>
      <c r="MNU125" s="785"/>
      <c r="MNV125" s="785"/>
      <c r="MNW125" s="785"/>
      <c r="MNX125" s="785"/>
      <c r="MNY125" s="785"/>
      <c r="MNZ125" s="785"/>
      <c r="MOA125" s="785"/>
      <c r="MOB125" s="785"/>
      <c r="MOC125" s="785"/>
      <c r="MOD125" s="785"/>
      <c r="MOE125" s="785"/>
      <c r="MOF125" s="785"/>
      <c r="MOG125" s="785"/>
      <c r="MOH125" s="785"/>
      <c r="MOI125" s="785"/>
      <c r="MOJ125" s="785"/>
      <c r="MOK125" s="785"/>
      <c r="MOL125" s="785"/>
      <c r="MOM125" s="785"/>
      <c r="MON125" s="785"/>
      <c r="MOO125" s="785"/>
      <c r="MOP125" s="785"/>
      <c r="MOQ125" s="785"/>
      <c r="MOR125" s="785"/>
      <c r="MOS125" s="785"/>
      <c r="MOT125" s="785"/>
      <c r="MOU125" s="785"/>
      <c r="MOV125" s="785"/>
      <c r="MOW125" s="785"/>
      <c r="MOX125" s="785"/>
      <c r="MOY125" s="785"/>
      <c r="MOZ125" s="785"/>
      <c r="MPA125" s="785"/>
      <c r="MPB125" s="785"/>
      <c r="MPC125" s="785"/>
      <c r="MPD125" s="785"/>
      <c r="MPE125" s="785"/>
      <c r="MPF125" s="785"/>
      <c r="MPG125" s="785"/>
      <c r="MPH125" s="785"/>
      <c r="MPI125" s="785"/>
      <c r="MPJ125" s="785"/>
      <c r="MPK125" s="785"/>
      <c r="MPL125" s="785"/>
      <c r="MPM125" s="785"/>
      <c r="MPN125" s="785"/>
      <c r="MPO125" s="785"/>
      <c r="MPP125" s="785"/>
      <c r="MPQ125" s="785"/>
      <c r="MPR125" s="785"/>
      <c r="MPS125" s="785"/>
      <c r="MPT125" s="785"/>
      <c r="MPU125" s="785"/>
      <c r="MPV125" s="785"/>
      <c r="MPW125" s="785"/>
      <c r="MPX125" s="785"/>
      <c r="MPY125" s="785"/>
      <c r="MPZ125" s="785"/>
      <c r="MQA125" s="785"/>
      <c r="MQB125" s="785"/>
      <c r="MQC125" s="785"/>
      <c r="MQD125" s="785"/>
      <c r="MQE125" s="785"/>
      <c r="MQF125" s="785"/>
      <c r="MQG125" s="785"/>
      <c r="MQH125" s="785"/>
      <c r="MQI125" s="785"/>
      <c r="MQJ125" s="785"/>
      <c r="MQK125" s="785"/>
      <c r="MQL125" s="785"/>
      <c r="MQM125" s="785"/>
      <c r="MQN125" s="785"/>
      <c r="MQO125" s="785"/>
      <c r="MQP125" s="785"/>
      <c r="MQQ125" s="785"/>
      <c r="MQR125" s="785"/>
      <c r="MQS125" s="785"/>
      <c r="MQT125" s="785"/>
      <c r="MQU125" s="785"/>
      <c r="MQV125" s="785"/>
      <c r="MQW125" s="785"/>
      <c r="MQX125" s="785"/>
      <c r="MQY125" s="785"/>
      <c r="MQZ125" s="785"/>
      <c r="MRA125" s="785"/>
      <c r="MRB125" s="785"/>
      <c r="MRC125" s="785"/>
      <c r="MRD125" s="785"/>
      <c r="MRE125" s="785"/>
      <c r="MRF125" s="785"/>
      <c r="MRG125" s="785"/>
      <c r="MRH125" s="785"/>
      <c r="MRI125" s="785"/>
      <c r="MRJ125" s="785"/>
      <c r="MRK125" s="785"/>
      <c r="MRL125" s="785"/>
      <c r="MRM125" s="785"/>
      <c r="MRN125" s="785"/>
      <c r="MRO125" s="785"/>
      <c r="MRP125" s="785"/>
      <c r="MRQ125" s="785"/>
      <c r="MRR125" s="785"/>
      <c r="MRS125" s="785"/>
      <c r="MRT125" s="785"/>
      <c r="MRU125" s="785"/>
      <c r="MRV125" s="785"/>
      <c r="MRW125" s="785"/>
      <c r="MRX125" s="785"/>
      <c r="MRY125" s="785"/>
      <c r="MRZ125" s="785"/>
      <c r="MSA125" s="785"/>
      <c r="MSB125" s="785"/>
      <c r="MSC125" s="785"/>
      <c r="MSD125" s="785"/>
      <c r="MSE125" s="785"/>
      <c r="MSF125" s="785"/>
      <c r="MSG125" s="785"/>
      <c r="MSH125" s="785"/>
      <c r="MSI125" s="785"/>
      <c r="MSJ125" s="785"/>
      <c r="MSK125" s="785"/>
      <c r="MSL125" s="785"/>
      <c r="MSM125" s="785"/>
      <c r="MSN125" s="785"/>
      <c r="MSO125" s="785"/>
      <c r="MSP125" s="785"/>
      <c r="MSQ125" s="785"/>
      <c r="MSR125" s="785"/>
      <c r="MSS125" s="785"/>
      <c r="MST125" s="785"/>
      <c r="MSU125" s="785"/>
      <c r="MSV125" s="785"/>
      <c r="MSW125" s="785"/>
      <c r="MSX125" s="785"/>
      <c r="MSY125" s="785"/>
      <c r="MSZ125" s="785"/>
      <c r="MTA125" s="785"/>
      <c r="MTB125" s="785"/>
      <c r="MTC125" s="785"/>
      <c r="MTD125" s="785"/>
      <c r="MTE125" s="785"/>
      <c r="MTF125" s="785"/>
      <c r="MTG125" s="785"/>
      <c r="MTH125" s="785"/>
      <c r="MTI125" s="785"/>
      <c r="MTJ125" s="785"/>
      <c r="MTK125" s="785"/>
      <c r="MTL125" s="785"/>
      <c r="MTM125" s="785"/>
      <c r="MTN125" s="785"/>
      <c r="MTO125" s="785"/>
      <c r="MTP125" s="785"/>
      <c r="MTQ125" s="785"/>
      <c r="MTR125" s="785"/>
      <c r="MTS125" s="785"/>
      <c r="MTT125" s="785"/>
      <c r="MTU125" s="785"/>
      <c r="MTV125" s="785"/>
      <c r="MTW125" s="785"/>
      <c r="MTX125" s="785"/>
      <c r="MTY125" s="785"/>
      <c r="MTZ125" s="785"/>
      <c r="MUA125" s="785"/>
      <c r="MUB125" s="785"/>
      <c r="MUC125" s="785"/>
      <c r="MUD125" s="785"/>
      <c r="MUE125" s="785"/>
      <c r="MUF125" s="785"/>
      <c r="MUG125" s="785"/>
      <c r="MUH125" s="785"/>
      <c r="MUI125" s="785"/>
      <c r="MUJ125" s="785"/>
      <c r="MUK125" s="785"/>
      <c r="MUL125" s="785"/>
      <c r="MUM125" s="785"/>
      <c r="MUN125" s="785"/>
      <c r="MUO125" s="785"/>
      <c r="MUP125" s="785"/>
      <c r="MUQ125" s="785"/>
      <c r="MUR125" s="785"/>
      <c r="MUS125" s="785"/>
      <c r="MUT125" s="785"/>
      <c r="MUU125" s="785"/>
      <c r="MUV125" s="785"/>
      <c r="MUW125" s="785"/>
      <c r="MUX125" s="785"/>
      <c r="MUY125" s="785"/>
      <c r="MUZ125" s="785"/>
      <c r="MVA125" s="785"/>
      <c r="MVB125" s="785"/>
      <c r="MVC125" s="785"/>
      <c r="MVD125" s="785"/>
      <c r="MVE125" s="785"/>
      <c r="MVF125" s="785"/>
      <c r="MVG125" s="785"/>
      <c r="MVH125" s="785"/>
      <c r="MVI125" s="785"/>
      <c r="MVJ125" s="785"/>
      <c r="MVK125" s="785"/>
      <c r="MVL125" s="785"/>
      <c r="MVM125" s="785"/>
      <c r="MVN125" s="785"/>
      <c r="MVO125" s="785"/>
      <c r="MVP125" s="785"/>
      <c r="MVQ125" s="785"/>
      <c r="MVR125" s="785"/>
      <c r="MVS125" s="785"/>
      <c r="MVT125" s="785"/>
      <c r="MVU125" s="785"/>
      <c r="MVV125" s="785"/>
      <c r="MVW125" s="785"/>
      <c r="MVX125" s="785"/>
      <c r="MVY125" s="785"/>
      <c r="MVZ125" s="785"/>
      <c r="MWA125" s="785"/>
      <c r="MWB125" s="785"/>
      <c r="MWC125" s="785"/>
      <c r="MWD125" s="785"/>
      <c r="MWE125" s="785"/>
      <c r="MWF125" s="785"/>
      <c r="MWG125" s="785"/>
      <c r="MWH125" s="785"/>
      <c r="MWI125" s="785"/>
      <c r="MWJ125" s="785"/>
      <c r="MWK125" s="785"/>
      <c r="MWL125" s="785"/>
      <c r="MWM125" s="785"/>
      <c r="MWN125" s="785"/>
      <c r="MWO125" s="785"/>
      <c r="MWP125" s="785"/>
      <c r="MWQ125" s="785"/>
      <c r="MWR125" s="785"/>
      <c r="MWS125" s="785"/>
      <c r="MWT125" s="785"/>
      <c r="MWU125" s="785"/>
      <c r="MWV125" s="785"/>
      <c r="MWW125" s="785"/>
      <c r="MWX125" s="785"/>
      <c r="MWY125" s="785"/>
      <c r="MWZ125" s="785"/>
      <c r="MXA125" s="785"/>
      <c r="MXB125" s="785"/>
      <c r="MXC125" s="785"/>
      <c r="MXD125" s="785"/>
      <c r="MXE125" s="785"/>
      <c r="MXF125" s="785"/>
      <c r="MXG125" s="785"/>
      <c r="MXH125" s="785"/>
      <c r="MXI125" s="785"/>
      <c r="MXJ125" s="785"/>
      <c r="MXK125" s="785"/>
      <c r="MXL125" s="785"/>
      <c r="MXM125" s="785"/>
      <c r="MXN125" s="785"/>
      <c r="MXO125" s="785"/>
      <c r="MXP125" s="785"/>
      <c r="MXQ125" s="785"/>
      <c r="MXR125" s="785"/>
      <c r="MXS125" s="785"/>
      <c r="MXT125" s="785"/>
      <c r="MXU125" s="785"/>
      <c r="MXV125" s="785"/>
      <c r="MXW125" s="785"/>
      <c r="MXX125" s="785"/>
      <c r="MXY125" s="785"/>
      <c r="MXZ125" s="785"/>
      <c r="MYA125" s="785"/>
      <c r="MYB125" s="785"/>
      <c r="MYC125" s="785"/>
      <c r="MYD125" s="785"/>
      <c r="MYE125" s="785"/>
      <c r="MYF125" s="785"/>
      <c r="MYG125" s="785"/>
      <c r="MYH125" s="785"/>
      <c r="MYI125" s="785"/>
      <c r="MYJ125" s="785"/>
      <c r="MYK125" s="785"/>
      <c r="MYL125" s="785"/>
      <c r="MYM125" s="785"/>
      <c r="MYN125" s="785"/>
      <c r="MYO125" s="785"/>
      <c r="MYP125" s="785"/>
      <c r="MYQ125" s="785"/>
      <c r="MYR125" s="785"/>
      <c r="MYS125" s="785"/>
      <c r="MYT125" s="785"/>
      <c r="MYU125" s="785"/>
      <c r="MYV125" s="785"/>
      <c r="MYW125" s="785"/>
      <c r="MYX125" s="785"/>
      <c r="MYY125" s="785"/>
      <c r="MYZ125" s="785"/>
      <c r="MZA125" s="785"/>
      <c r="MZB125" s="785"/>
      <c r="MZC125" s="785"/>
      <c r="MZD125" s="785"/>
      <c r="MZE125" s="785"/>
      <c r="MZF125" s="785"/>
      <c r="MZG125" s="785"/>
      <c r="MZH125" s="785"/>
      <c r="MZI125" s="785"/>
      <c r="MZJ125" s="785"/>
      <c r="MZK125" s="785"/>
      <c r="MZL125" s="785"/>
      <c r="MZM125" s="785"/>
      <c r="MZN125" s="785"/>
      <c r="MZO125" s="785"/>
      <c r="MZP125" s="785"/>
      <c r="MZQ125" s="785"/>
      <c r="MZR125" s="785"/>
      <c r="MZS125" s="785"/>
      <c r="MZT125" s="785"/>
      <c r="MZU125" s="785"/>
      <c r="MZV125" s="785"/>
      <c r="MZW125" s="785"/>
      <c r="MZX125" s="785"/>
      <c r="MZY125" s="785"/>
      <c r="MZZ125" s="785"/>
      <c r="NAA125" s="785"/>
      <c r="NAB125" s="785"/>
      <c r="NAC125" s="785"/>
      <c r="NAD125" s="785"/>
      <c r="NAE125" s="785"/>
      <c r="NAF125" s="785"/>
      <c r="NAG125" s="785"/>
      <c r="NAH125" s="785"/>
      <c r="NAI125" s="785"/>
      <c r="NAJ125" s="785"/>
      <c r="NAK125" s="785"/>
      <c r="NAL125" s="785"/>
      <c r="NAM125" s="785"/>
      <c r="NAN125" s="785"/>
      <c r="NAO125" s="785"/>
      <c r="NAP125" s="785"/>
      <c r="NAQ125" s="785"/>
      <c r="NAR125" s="785"/>
      <c r="NAS125" s="785"/>
      <c r="NAT125" s="785"/>
      <c r="NAU125" s="785"/>
      <c r="NAV125" s="785"/>
      <c r="NAW125" s="785"/>
      <c r="NAX125" s="785"/>
      <c r="NAY125" s="785"/>
      <c r="NAZ125" s="785"/>
      <c r="NBA125" s="785"/>
      <c r="NBB125" s="785"/>
      <c r="NBC125" s="785"/>
      <c r="NBD125" s="785"/>
      <c r="NBE125" s="785"/>
      <c r="NBF125" s="785"/>
      <c r="NBG125" s="785"/>
      <c r="NBH125" s="785"/>
      <c r="NBI125" s="785"/>
      <c r="NBJ125" s="785"/>
      <c r="NBK125" s="785"/>
      <c r="NBL125" s="785"/>
      <c r="NBM125" s="785"/>
      <c r="NBN125" s="785"/>
      <c r="NBO125" s="785"/>
      <c r="NBP125" s="785"/>
      <c r="NBQ125" s="785"/>
      <c r="NBR125" s="785"/>
      <c r="NBS125" s="785"/>
      <c r="NBT125" s="785"/>
      <c r="NBU125" s="785"/>
      <c r="NBV125" s="785"/>
      <c r="NBW125" s="785"/>
      <c r="NBX125" s="785"/>
      <c r="NBY125" s="785"/>
      <c r="NBZ125" s="785"/>
      <c r="NCA125" s="785"/>
      <c r="NCB125" s="785"/>
      <c r="NCC125" s="785"/>
      <c r="NCD125" s="785"/>
      <c r="NCE125" s="785"/>
      <c r="NCF125" s="785"/>
      <c r="NCG125" s="785"/>
      <c r="NCH125" s="785"/>
      <c r="NCI125" s="785"/>
      <c r="NCJ125" s="785"/>
      <c r="NCK125" s="785"/>
      <c r="NCL125" s="785"/>
      <c r="NCM125" s="785"/>
      <c r="NCN125" s="785"/>
      <c r="NCO125" s="785"/>
      <c r="NCP125" s="785"/>
      <c r="NCQ125" s="785"/>
      <c r="NCR125" s="785"/>
      <c r="NCS125" s="785"/>
      <c r="NCT125" s="785"/>
      <c r="NCU125" s="785"/>
      <c r="NCV125" s="785"/>
      <c r="NCW125" s="785"/>
      <c r="NCX125" s="785"/>
      <c r="NCY125" s="785"/>
      <c r="NCZ125" s="785"/>
      <c r="NDA125" s="785"/>
      <c r="NDB125" s="785"/>
      <c r="NDC125" s="785"/>
      <c r="NDD125" s="785"/>
      <c r="NDE125" s="785"/>
      <c r="NDF125" s="785"/>
      <c r="NDG125" s="785"/>
      <c r="NDH125" s="785"/>
      <c r="NDI125" s="785"/>
      <c r="NDJ125" s="785"/>
      <c r="NDK125" s="785"/>
      <c r="NDL125" s="785"/>
      <c r="NDM125" s="785"/>
      <c r="NDN125" s="785"/>
      <c r="NDO125" s="785"/>
      <c r="NDP125" s="785"/>
      <c r="NDQ125" s="785"/>
      <c r="NDR125" s="785"/>
      <c r="NDS125" s="785"/>
      <c r="NDT125" s="785"/>
      <c r="NDU125" s="785"/>
      <c r="NDV125" s="785"/>
      <c r="NDW125" s="785"/>
      <c r="NDX125" s="785"/>
      <c r="NDY125" s="785"/>
      <c r="NDZ125" s="785"/>
      <c r="NEA125" s="785"/>
      <c r="NEB125" s="785"/>
      <c r="NEC125" s="785"/>
      <c r="NED125" s="785"/>
      <c r="NEE125" s="785"/>
      <c r="NEF125" s="785"/>
      <c r="NEG125" s="785"/>
      <c r="NEH125" s="785"/>
      <c r="NEI125" s="785"/>
      <c r="NEJ125" s="785"/>
      <c r="NEK125" s="785"/>
      <c r="NEL125" s="785"/>
      <c r="NEM125" s="785"/>
      <c r="NEN125" s="785"/>
      <c r="NEO125" s="785"/>
      <c r="NEP125" s="785"/>
      <c r="NEQ125" s="785"/>
      <c r="NER125" s="785"/>
      <c r="NES125" s="785"/>
      <c r="NET125" s="785"/>
      <c r="NEU125" s="785"/>
      <c r="NEV125" s="785"/>
      <c r="NEW125" s="785"/>
      <c r="NEX125" s="785"/>
      <c r="NEY125" s="785"/>
      <c r="NEZ125" s="785"/>
      <c r="NFA125" s="785"/>
      <c r="NFB125" s="785"/>
      <c r="NFC125" s="785"/>
      <c r="NFD125" s="785"/>
      <c r="NFE125" s="785"/>
      <c r="NFF125" s="785"/>
      <c r="NFG125" s="785"/>
      <c r="NFH125" s="785"/>
      <c r="NFI125" s="785"/>
      <c r="NFJ125" s="785"/>
      <c r="NFK125" s="785"/>
      <c r="NFL125" s="785"/>
      <c r="NFM125" s="785"/>
      <c r="NFN125" s="785"/>
      <c r="NFO125" s="785"/>
      <c r="NFP125" s="785"/>
      <c r="NFQ125" s="785"/>
      <c r="NFR125" s="785"/>
      <c r="NFS125" s="785"/>
      <c r="NFT125" s="785"/>
      <c r="NFU125" s="785"/>
      <c r="NFV125" s="785"/>
      <c r="NFW125" s="785"/>
      <c r="NFX125" s="785"/>
      <c r="NFY125" s="785"/>
      <c r="NFZ125" s="785"/>
      <c r="NGA125" s="785"/>
      <c r="NGB125" s="785"/>
      <c r="NGC125" s="785"/>
      <c r="NGD125" s="785"/>
      <c r="NGE125" s="785"/>
      <c r="NGF125" s="785"/>
      <c r="NGG125" s="785"/>
      <c r="NGH125" s="785"/>
      <c r="NGI125" s="785"/>
      <c r="NGJ125" s="785"/>
      <c r="NGK125" s="785"/>
      <c r="NGL125" s="785"/>
      <c r="NGM125" s="785"/>
      <c r="NGN125" s="785"/>
      <c r="NGO125" s="785"/>
      <c r="NGP125" s="785"/>
      <c r="NGQ125" s="785"/>
      <c r="NGR125" s="785"/>
      <c r="NGS125" s="785"/>
      <c r="NGT125" s="785"/>
      <c r="NGU125" s="785"/>
      <c r="NGV125" s="785"/>
      <c r="NGW125" s="785"/>
      <c r="NGX125" s="785"/>
      <c r="NGY125" s="785"/>
      <c r="NGZ125" s="785"/>
      <c r="NHA125" s="785"/>
      <c r="NHB125" s="785"/>
      <c r="NHC125" s="785"/>
      <c r="NHD125" s="785"/>
      <c r="NHE125" s="785"/>
      <c r="NHF125" s="785"/>
      <c r="NHG125" s="785"/>
      <c r="NHH125" s="785"/>
      <c r="NHI125" s="785"/>
      <c r="NHJ125" s="785"/>
      <c r="NHK125" s="785"/>
      <c r="NHL125" s="785"/>
      <c r="NHM125" s="785"/>
      <c r="NHN125" s="785"/>
      <c r="NHO125" s="785"/>
      <c r="NHP125" s="785"/>
      <c r="NHQ125" s="785"/>
      <c r="NHR125" s="785"/>
      <c r="NHS125" s="785"/>
      <c r="NHT125" s="785"/>
      <c r="NHU125" s="785"/>
      <c r="NHV125" s="785"/>
      <c r="NHW125" s="785"/>
      <c r="NHX125" s="785"/>
      <c r="NHY125" s="785"/>
      <c r="NHZ125" s="785"/>
      <c r="NIA125" s="785"/>
      <c r="NIB125" s="785"/>
      <c r="NIC125" s="785"/>
      <c r="NID125" s="785"/>
      <c r="NIE125" s="785"/>
      <c r="NIF125" s="785"/>
      <c r="NIG125" s="785"/>
      <c r="NIH125" s="785"/>
      <c r="NII125" s="785"/>
      <c r="NIJ125" s="785"/>
      <c r="NIK125" s="785"/>
      <c r="NIL125" s="785"/>
      <c r="NIM125" s="785"/>
      <c r="NIN125" s="785"/>
      <c r="NIO125" s="785"/>
      <c r="NIP125" s="785"/>
      <c r="NIQ125" s="785"/>
      <c r="NIR125" s="785"/>
      <c r="NIS125" s="785"/>
      <c r="NIT125" s="785"/>
      <c r="NIU125" s="785"/>
      <c r="NIV125" s="785"/>
      <c r="NIW125" s="785"/>
      <c r="NIX125" s="785"/>
      <c r="NIY125" s="785"/>
      <c r="NIZ125" s="785"/>
      <c r="NJA125" s="785"/>
      <c r="NJB125" s="785"/>
      <c r="NJC125" s="785"/>
      <c r="NJD125" s="785"/>
      <c r="NJE125" s="785"/>
      <c r="NJF125" s="785"/>
      <c r="NJG125" s="785"/>
      <c r="NJH125" s="785"/>
      <c r="NJI125" s="785"/>
      <c r="NJJ125" s="785"/>
      <c r="NJK125" s="785"/>
      <c r="NJL125" s="785"/>
      <c r="NJM125" s="785"/>
      <c r="NJN125" s="785"/>
      <c r="NJO125" s="785"/>
      <c r="NJP125" s="785"/>
      <c r="NJQ125" s="785"/>
      <c r="NJR125" s="785"/>
      <c r="NJS125" s="785"/>
      <c r="NJT125" s="785"/>
      <c r="NJU125" s="785"/>
      <c r="NJV125" s="785"/>
      <c r="NJW125" s="785"/>
      <c r="NJX125" s="785"/>
      <c r="NJY125" s="785"/>
      <c r="NJZ125" s="785"/>
      <c r="NKA125" s="785"/>
      <c r="NKB125" s="785"/>
      <c r="NKC125" s="785"/>
      <c r="NKD125" s="785"/>
      <c r="NKE125" s="785"/>
      <c r="NKF125" s="785"/>
      <c r="NKG125" s="785"/>
      <c r="NKH125" s="785"/>
      <c r="NKI125" s="785"/>
      <c r="NKJ125" s="785"/>
      <c r="NKK125" s="785"/>
      <c r="NKL125" s="785"/>
      <c r="NKM125" s="785"/>
      <c r="NKN125" s="785"/>
      <c r="NKO125" s="785"/>
      <c r="NKP125" s="785"/>
      <c r="NKQ125" s="785"/>
      <c r="NKR125" s="785"/>
      <c r="NKS125" s="785"/>
      <c r="NKT125" s="785"/>
      <c r="NKU125" s="785"/>
      <c r="NKV125" s="785"/>
      <c r="NKW125" s="785"/>
      <c r="NKX125" s="785"/>
      <c r="NKY125" s="785"/>
      <c r="NKZ125" s="785"/>
      <c r="NLA125" s="785"/>
      <c r="NLB125" s="785"/>
      <c r="NLC125" s="785"/>
      <c r="NLD125" s="785"/>
      <c r="NLE125" s="785"/>
      <c r="NLF125" s="785"/>
      <c r="NLG125" s="785"/>
      <c r="NLH125" s="785"/>
      <c r="NLI125" s="785"/>
      <c r="NLJ125" s="785"/>
      <c r="NLK125" s="785"/>
      <c r="NLL125" s="785"/>
      <c r="NLM125" s="785"/>
      <c r="NLN125" s="785"/>
      <c r="NLO125" s="785"/>
      <c r="NLP125" s="785"/>
      <c r="NLQ125" s="785"/>
      <c r="NLR125" s="785"/>
      <c r="NLS125" s="785"/>
      <c r="NLT125" s="785"/>
      <c r="NLU125" s="785"/>
      <c r="NLV125" s="785"/>
      <c r="NLW125" s="785"/>
      <c r="NLX125" s="785"/>
      <c r="NLY125" s="785"/>
      <c r="NLZ125" s="785"/>
      <c r="NMA125" s="785"/>
      <c r="NMB125" s="785"/>
      <c r="NMC125" s="785"/>
      <c r="NMD125" s="785"/>
      <c r="NME125" s="785"/>
      <c r="NMF125" s="785"/>
      <c r="NMG125" s="785"/>
      <c r="NMH125" s="785"/>
      <c r="NMI125" s="785"/>
      <c r="NMJ125" s="785"/>
      <c r="NMK125" s="785"/>
      <c r="NML125" s="785"/>
      <c r="NMM125" s="785"/>
      <c r="NMN125" s="785"/>
      <c r="NMO125" s="785"/>
      <c r="NMP125" s="785"/>
      <c r="NMQ125" s="785"/>
      <c r="NMR125" s="785"/>
      <c r="NMS125" s="785"/>
      <c r="NMT125" s="785"/>
      <c r="NMU125" s="785"/>
      <c r="NMV125" s="785"/>
      <c r="NMW125" s="785"/>
      <c r="NMX125" s="785"/>
      <c r="NMY125" s="785"/>
      <c r="NMZ125" s="785"/>
      <c r="NNA125" s="785"/>
      <c r="NNB125" s="785"/>
      <c r="NNC125" s="785"/>
      <c r="NND125" s="785"/>
      <c r="NNE125" s="785"/>
      <c r="NNF125" s="785"/>
      <c r="NNG125" s="785"/>
      <c r="NNH125" s="785"/>
      <c r="NNI125" s="785"/>
      <c r="NNJ125" s="785"/>
      <c r="NNK125" s="785"/>
      <c r="NNL125" s="785"/>
      <c r="NNM125" s="785"/>
      <c r="NNN125" s="785"/>
      <c r="NNO125" s="785"/>
      <c r="NNP125" s="785"/>
      <c r="NNQ125" s="785"/>
      <c r="NNR125" s="785"/>
      <c r="NNS125" s="785"/>
      <c r="NNT125" s="785"/>
      <c r="NNU125" s="785"/>
      <c r="NNV125" s="785"/>
      <c r="NNW125" s="785"/>
      <c r="NNX125" s="785"/>
      <c r="NNY125" s="785"/>
      <c r="NNZ125" s="785"/>
      <c r="NOA125" s="785"/>
      <c r="NOB125" s="785"/>
      <c r="NOC125" s="785"/>
      <c r="NOD125" s="785"/>
      <c r="NOE125" s="785"/>
      <c r="NOF125" s="785"/>
      <c r="NOG125" s="785"/>
      <c r="NOH125" s="785"/>
      <c r="NOI125" s="785"/>
      <c r="NOJ125" s="785"/>
      <c r="NOK125" s="785"/>
      <c r="NOL125" s="785"/>
      <c r="NOM125" s="785"/>
      <c r="NON125" s="785"/>
      <c r="NOO125" s="785"/>
      <c r="NOP125" s="785"/>
      <c r="NOQ125" s="785"/>
      <c r="NOR125" s="785"/>
      <c r="NOS125" s="785"/>
      <c r="NOT125" s="785"/>
      <c r="NOU125" s="785"/>
      <c r="NOV125" s="785"/>
      <c r="NOW125" s="785"/>
      <c r="NOX125" s="785"/>
      <c r="NOY125" s="785"/>
      <c r="NOZ125" s="785"/>
      <c r="NPA125" s="785"/>
      <c r="NPB125" s="785"/>
      <c r="NPC125" s="785"/>
      <c r="NPD125" s="785"/>
      <c r="NPE125" s="785"/>
      <c r="NPF125" s="785"/>
      <c r="NPG125" s="785"/>
      <c r="NPH125" s="785"/>
      <c r="NPI125" s="785"/>
      <c r="NPJ125" s="785"/>
      <c r="NPK125" s="785"/>
      <c r="NPL125" s="785"/>
      <c r="NPM125" s="785"/>
      <c r="NPN125" s="785"/>
      <c r="NPO125" s="785"/>
      <c r="NPP125" s="785"/>
      <c r="NPQ125" s="785"/>
      <c r="NPR125" s="785"/>
      <c r="NPS125" s="785"/>
      <c r="NPT125" s="785"/>
      <c r="NPU125" s="785"/>
      <c r="NPV125" s="785"/>
      <c r="NPW125" s="785"/>
      <c r="NPX125" s="785"/>
      <c r="NPY125" s="785"/>
      <c r="NPZ125" s="785"/>
      <c r="NQA125" s="785"/>
      <c r="NQB125" s="785"/>
      <c r="NQC125" s="785"/>
      <c r="NQD125" s="785"/>
      <c r="NQE125" s="785"/>
      <c r="NQF125" s="785"/>
      <c r="NQG125" s="785"/>
      <c r="NQH125" s="785"/>
      <c r="NQI125" s="785"/>
      <c r="NQJ125" s="785"/>
      <c r="NQK125" s="785"/>
      <c r="NQL125" s="785"/>
      <c r="NQM125" s="785"/>
      <c r="NQN125" s="785"/>
      <c r="NQO125" s="785"/>
      <c r="NQP125" s="785"/>
      <c r="NQQ125" s="785"/>
      <c r="NQR125" s="785"/>
      <c r="NQS125" s="785"/>
      <c r="NQT125" s="785"/>
      <c r="NQU125" s="785"/>
      <c r="NQV125" s="785"/>
      <c r="NQW125" s="785"/>
      <c r="NQX125" s="785"/>
      <c r="NQY125" s="785"/>
      <c r="NQZ125" s="785"/>
      <c r="NRA125" s="785"/>
      <c r="NRB125" s="785"/>
      <c r="NRC125" s="785"/>
      <c r="NRD125" s="785"/>
      <c r="NRE125" s="785"/>
      <c r="NRF125" s="785"/>
      <c r="NRG125" s="785"/>
      <c r="NRH125" s="785"/>
      <c r="NRI125" s="785"/>
      <c r="NRJ125" s="785"/>
      <c r="NRK125" s="785"/>
      <c r="NRL125" s="785"/>
      <c r="NRM125" s="785"/>
      <c r="NRN125" s="785"/>
      <c r="NRO125" s="785"/>
      <c r="NRP125" s="785"/>
      <c r="NRQ125" s="785"/>
      <c r="NRR125" s="785"/>
      <c r="NRS125" s="785"/>
      <c r="NRT125" s="785"/>
      <c r="NRU125" s="785"/>
      <c r="NRV125" s="785"/>
      <c r="NRW125" s="785"/>
      <c r="NRX125" s="785"/>
      <c r="NRY125" s="785"/>
      <c r="NRZ125" s="785"/>
      <c r="NSA125" s="785"/>
      <c r="NSB125" s="785"/>
      <c r="NSC125" s="785"/>
      <c r="NSD125" s="785"/>
      <c r="NSE125" s="785"/>
      <c r="NSF125" s="785"/>
      <c r="NSG125" s="785"/>
      <c r="NSH125" s="785"/>
      <c r="NSI125" s="785"/>
      <c r="NSJ125" s="785"/>
      <c r="NSK125" s="785"/>
      <c r="NSL125" s="785"/>
      <c r="NSM125" s="785"/>
      <c r="NSN125" s="785"/>
      <c r="NSO125" s="785"/>
      <c r="NSP125" s="785"/>
      <c r="NSQ125" s="785"/>
      <c r="NSR125" s="785"/>
      <c r="NSS125" s="785"/>
      <c r="NST125" s="785"/>
      <c r="NSU125" s="785"/>
      <c r="NSV125" s="785"/>
      <c r="NSW125" s="785"/>
      <c r="NSX125" s="785"/>
      <c r="NSY125" s="785"/>
      <c r="NSZ125" s="785"/>
      <c r="NTA125" s="785"/>
      <c r="NTB125" s="785"/>
      <c r="NTC125" s="785"/>
      <c r="NTD125" s="785"/>
      <c r="NTE125" s="785"/>
      <c r="NTF125" s="785"/>
      <c r="NTG125" s="785"/>
      <c r="NTH125" s="785"/>
      <c r="NTI125" s="785"/>
      <c r="NTJ125" s="785"/>
      <c r="NTK125" s="785"/>
      <c r="NTL125" s="785"/>
      <c r="NTM125" s="785"/>
      <c r="NTN125" s="785"/>
      <c r="NTO125" s="785"/>
      <c r="NTP125" s="785"/>
      <c r="NTQ125" s="785"/>
      <c r="NTR125" s="785"/>
      <c r="NTS125" s="785"/>
      <c r="NTT125" s="785"/>
      <c r="NTU125" s="785"/>
      <c r="NTV125" s="785"/>
      <c r="NTW125" s="785"/>
      <c r="NTX125" s="785"/>
      <c r="NTY125" s="785"/>
      <c r="NTZ125" s="785"/>
      <c r="NUA125" s="785"/>
      <c r="NUB125" s="785"/>
      <c r="NUC125" s="785"/>
      <c r="NUD125" s="785"/>
      <c r="NUE125" s="785"/>
      <c r="NUF125" s="785"/>
      <c r="NUG125" s="785"/>
      <c r="NUH125" s="785"/>
      <c r="NUI125" s="785"/>
      <c r="NUJ125" s="785"/>
      <c r="NUK125" s="785"/>
      <c r="NUL125" s="785"/>
      <c r="NUM125" s="785"/>
      <c r="NUN125" s="785"/>
      <c r="NUO125" s="785"/>
      <c r="NUP125" s="785"/>
      <c r="NUQ125" s="785"/>
      <c r="NUR125" s="785"/>
      <c r="NUS125" s="785"/>
      <c r="NUT125" s="785"/>
      <c r="NUU125" s="785"/>
      <c r="NUV125" s="785"/>
      <c r="NUW125" s="785"/>
      <c r="NUX125" s="785"/>
      <c r="NUY125" s="785"/>
      <c r="NUZ125" s="785"/>
      <c r="NVA125" s="785"/>
      <c r="NVB125" s="785"/>
      <c r="NVC125" s="785"/>
      <c r="NVD125" s="785"/>
      <c r="NVE125" s="785"/>
      <c r="NVF125" s="785"/>
      <c r="NVG125" s="785"/>
      <c r="NVH125" s="785"/>
      <c r="NVI125" s="785"/>
      <c r="NVJ125" s="785"/>
      <c r="NVK125" s="785"/>
      <c r="NVL125" s="785"/>
      <c r="NVM125" s="785"/>
      <c r="NVN125" s="785"/>
      <c r="NVO125" s="785"/>
      <c r="NVP125" s="785"/>
      <c r="NVQ125" s="785"/>
      <c r="NVR125" s="785"/>
      <c r="NVS125" s="785"/>
      <c r="NVT125" s="785"/>
      <c r="NVU125" s="785"/>
      <c r="NVV125" s="785"/>
      <c r="NVW125" s="785"/>
      <c r="NVX125" s="785"/>
      <c r="NVY125" s="785"/>
      <c r="NVZ125" s="785"/>
      <c r="NWA125" s="785"/>
      <c r="NWB125" s="785"/>
      <c r="NWC125" s="785"/>
      <c r="NWD125" s="785"/>
      <c r="NWE125" s="785"/>
      <c r="NWF125" s="785"/>
      <c r="NWG125" s="785"/>
      <c r="NWH125" s="785"/>
      <c r="NWI125" s="785"/>
      <c r="NWJ125" s="785"/>
      <c r="NWK125" s="785"/>
      <c r="NWL125" s="785"/>
      <c r="NWM125" s="785"/>
      <c r="NWN125" s="785"/>
      <c r="NWO125" s="785"/>
      <c r="NWP125" s="785"/>
      <c r="NWQ125" s="785"/>
      <c r="NWR125" s="785"/>
      <c r="NWS125" s="785"/>
      <c r="NWT125" s="785"/>
      <c r="NWU125" s="785"/>
      <c r="NWV125" s="785"/>
      <c r="NWW125" s="785"/>
      <c r="NWX125" s="785"/>
      <c r="NWY125" s="785"/>
      <c r="NWZ125" s="785"/>
      <c r="NXA125" s="785"/>
      <c r="NXB125" s="785"/>
      <c r="NXC125" s="785"/>
      <c r="NXD125" s="785"/>
      <c r="NXE125" s="785"/>
      <c r="NXF125" s="785"/>
      <c r="NXG125" s="785"/>
      <c r="NXH125" s="785"/>
      <c r="NXI125" s="785"/>
      <c r="NXJ125" s="785"/>
      <c r="NXK125" s="785"/>
      <c r="NXL125" s="785"/>
      <c r="NXM125" s="785"/>
      <c r="NXN125" s="785"/>
      <c r="NXO125" s="785"/>
      <c r="NXP125" s="785"/>
      <c r="NXQ125" s="785"/>
      <c r="NXR125" s="785"/>
      <c r="NXS125" s="785"/>
      <c r="NXT125" s="785"/>
      <c r="NXU125" s="785"/>
      <c r="NXV125" s="785"/>
      <c r="NXW125" s="785"/>
      <c r="NXX125" s="785"/>
      <c r="NXY125" s="785"/>
      <c r="NXZ125" s="785"/>
      <c r="NYA125" s="785"/>
      <c r="NYB125" s="785"/>
      <c r="NYC125" s="785"/>
      <c r="NYD125" s="785"/>
      <c r="NYE125" s="785"/>
      <c r="NYF125" s="785"/>
      <c r="NYG125" s="785"/>
      <c r="NYH125" s="785"/>
      <c r="NYI125" s="785"/>
      <c r="NYJ125" s="785"/>
      <c r="NYK125" s="785"/>
      <c r="NYL125" s="785"/>
      <c r="NYM125" s="785"/>
      <c r="NYN125" s="785"/>
      <c r="NYO125" s="785"/>
      <c r="NYP125" s="785"/>
      <c r="NYQ125" s="785"/>
      <c r="NYR125" s="785"/>
      <c r="NYS125" s="785"/>
      <c r="NYT125" s="785"/>
      <c r="NYU125" s="785"/>
      <c r="NYV125" s="785"/>
      <c r="NYW125" s="785"/>
      <c r="NYX125" s="785"/>
      <c r="NYY125" s="785"/>
      <c r="NYZ125" s="785"/>
      <c r="NZA125" s="785"/>
      <c r="NZB125" s="785"/>
      <c r="NZC125" s="785"/>
      <c r="NZD125" s="785"/>
      <c r="NZE125" s="785"/>
      <c r="NZF125" s="785"/>
      <c r="NZG125" s="785"/>
      <c r="NZH125" s="785"/>
      <c r="NZI125" s="785"/>
      <c r="NZJ125" s="785"/>
      <c r="NZK125" s="785"/>
      <c r="NZL125" s="785"/>
      <c r="NZM125" s="785"/>
      <c r="NZN125" s="785"/>
      <c r="NZO125" s="785"/>
      <c r="NZP125" s="785"/>
      <c r="NZQ125" s="785"/>
      <c r="NZR125" s="785"/>
      <c r="NZS125" s="785"/>
      <c r="NZT125" s="785"/>
      <c r="NZU125" s="785"/>
      <c r="NZV125" s="785"/>
      <c r="NZW125" s="785"/>
      <c r="NZX125" s="785"/>
      <c r="NZY125" s="785"/>
      <c r="NZZ125" s="785"/>
      <c r="OAA125" s="785"/>
      <c r="OAB125" s="785"/>
      <c r="OAC125" s="785"/>
      <c r="OAD125" s="785"/>
      <c r="OAE125" s="785"/>
      <c r="OAF125" s="785"/>
      <c r="OAG125" s="785"/>
      <c r="OAH125" s="785"/>
      <c r="OAI125" s="785"/>
      <c r="OAJ125" s="785"/>
      <c r="OAK125" s="785"/>
      <c r="OAL125" s="785"/>
      <c r="OAM125" s="785"/>
      <c r="OAN125" s="785"/>
      <c r="OAO125" s="785"/>
      <c r="OAP125" s="785"/>
      <c r="OAQ125" s="785"/>
      <c r="OAR125" s="785"/>
      <c r="OAS125" s="785"/>
      <c r="OAT125" s="785"/>
      <c r="OAU125" s="785"/>
      <c r="OAV125" s="785"/>
      <c r="OAW125" s="785"/>
      <c r="OAX125" s="785"/>
      <c r="OAY125" s="785"/>
      <c r="OAZ125" s="785"/>
      <c r="OBA125" s="785"/>
      <c r="OBB125" s="785"/>
      <c r="OBC125" s="785"/>
      <c r="OBD125" s="785"/>
      <c r="OBE125" s="785"/>
      <c r="OBF125" s="785"/>
      <c r="OBG125" s="785"/>
      <c r="OBH125" s="785"/>
      <c r="OBI125" s="785"/>
      <c r="OBJ125" s="785"/>
      <c r="OBK125" s="785"/>
      <c r="OBL125" s="785"/>
      <c r="OBM125" s="785"/>
      <c r="OBN125" s="785"/>
      <c r="OBO125" s="785"/>
      <c r="OBP125" s="785"/>
      <c r="OBQ125" s="785"/>
      <c r="OBR125" s="785"/>
      <c r="OBS125" s="785"/>
      <c r="OBT125" s="785"/>
      <c r="OBU125" s="785"/>
      <c r="OBV125" s="785"/>
      <c r="OBW125" s="785"/>
      <c r="OBX125" s="785"/>
      <c r="OBY125" s="785"/>
      <c r="OBZ125" s="785"/>
      <c r="OCA125" s="785"/>
      <c r="OCB125" s="785"/>
      <c r="OCC125" s="785"/>
      <c r="OCD125" s="785"/>
      <c r="OCE125" s="785"/>
      <c r="OCF125" s="785"/>
      <c r="OCG125" s="785"/>
      <c r="OCH125" s="785"/>
      <c r="OCI125" s="785"/>
      <c r="OCJ125" s="785"/>
      <c r="OCK125" s="785"/>
      <c r="OCL125" s="785"/>
      <c r="OCM125" s="785"/>
      <c r="OCN125" s="785"/>
      <c r="OCO125" s="785"/>
      <c r="OCP125" s="785"/>
      <c r="OCQ125" s="785"/>
      <c r="OCR125" s="785"/>
      <c r="OCS125" s="785"/>
      <c r="OCT125" s="785"/>
      <c r="OCU125" s="785"/>
      <c r="OCV125" s="785"/>
      <c r="OCW125" s="785"/>
      <c r="OCX125" s="785"/>
      <c r="OCY125" s="785"/>
      <c r="OCZ125" s="785"/>
      <c r="ODA125" s="785"/>
      <c r="ODB125" s="785"/>
      <c r="ODC125" s="785"/>
      <c r="ODD125" s="785"/>
      <c r="ODE125" s="785"/>
      <c r="ODF125" s="785"/>
      <c r="ODG125" s="785"/>
      <c r="ODH125" s="785"/>
      <c r="ODI125" s="785"/>
      <c r="ODJ125" s="785"/>
      <c r="ODK125" s="785"/>
      <c r="ODL125" s="785"/>
      <c r="ODM125" s="785"/>
      <c r="ODN125" s="785"/>
      <c r="ODO125" s="785"/>
      <c r="ODP125" s="785"/>
      <c r="ODQ125" s="785"/>
      <c r="ODR125" s="785"/>
      <c r="ODS125" s="785"/>
      <c r="ODT125" s="785"/>
      <c r="ODU125" s="785"/>
      <c r="ODV125" s="785"/>
      <c r="ODW125" s="785"/>
      <c r="ODX125" s="785"/>
      <c r="ODY125" s="785"/>
      <c r="ODZ125" s="785"/>
      <c r="OEA125" s="785"/>
      <c r="OEB125" s="785"/>
      <c r="OEC125" s="785"/>
      <c r="OED125" s="785"/>
      <c r="OEE125" s="785"/>
      <c r="OEF125" s="785"/>
      <c r="OEG125" s="785"/>
      <c r="OEH125" s="785"/>
      <c r="OEI125" s="785"/>
      <c r="OEJ125" s="785"/>
      <c r="OEK125" s="785"/>
      <c r="OEL125" s="785"/>
      <c r="OEM125" s="785"/>
      <c r="OEN125" s="785"/>
      <c r="OEO125" s="785"/>
      <c r="OEP125" s="785"/>
      <c r="OEQ125" s="785"/>
      <c r="OER125" s="785"/>
      <c r="OES125" s="785"/>
      <c r="OET125" s="785"/>
      <c r="OEU125" s="785"/>
      <c r="OEV125" s="785"/>
      <c r="OEW125" s="785"/>
      <c r="OEX125" s="785"/>
      <c r="OEY125" s="785"/>
      <c r="OEZ125" s="785"/>
      <c r="OFA125" s="785"/>
      <c r="OFB125" s="785"/>
      <c r="OFC125" s="785"/>
      <c r="OFD125" s="785"/>
      <c r="OFE125" s="785"/>
      <c r="OFF125" s="785"/>
      <c r="OFG125" s="785"/>
      <c r="OFH125" s="785"/>
      <c r="OFI125" s="785"/>
      <c r="OFJ125" s="785"/>
      <c r="OFK125" s="785"/>
      <c r="OFL125" s="785"/>
      <c r="OFM125" s="785"/>
      <c r="OFN125" s="785"/>
      <c r="OFO125" s="785"/>
      <c r="OFP125" s="785"/>
      <c r="OFQ125" s="785"/>
      <c r="OFR125" s="785"/>
      <c r="OFS125" s="785"/>
      <c r="OFT125" s="785"/>
      <c r="OFU125" s="785"/>
      <c r="OFV125" s="785"/>
      <c r="OFW125" s="785"/>
      <c r="OFX125" s="785"/>
      <c r="OFY125" s="785"/>
      <c r="OFZ125" s="785"/>
      <c r="OGA125" s="785"/>
      <c r="OGB125" s="785"/>
      <c r="OGC125" s="785"/>
      <c r="OGD125" s="785"/>
      <c r="OGE125" s="785"/>
      <c r="OGF125" s="785"/>
      <c r="OGG125" s="785"/>
      <c r="OGH125" s="785"/>
      <c r="OGI125" s="785"/>
      <c r="OGJ125" s="785"/>
      <c r="OGK125" s="785"/>
      <c r="OGL125" s="785"/>
      <c r="OGM125" s="785"/>
      <c r="OGN125" s="785"/>
      <c r="OGO125" s="785"/>
      <c r="OGP125" s="785"/>
      <c r="OGQ125" s="785"/>
      <c r="OGR125" s="785"/>
      <c r="OGS125" s="785"/>
      <c r="OGT125" s="785"/>
      <c r="OGU125" s="785"/>
      <c r="OGV125" s="785"/>
      <c r="OGW125" s="785"/>
      <c r="OGX125" s="785"/>
      <c r="OGY125" s="785"/>
      <c r="OGZ125" s="785"/>
      <c r="OHA125" s="785"/>
      <c r="OHB125" s="785"/>
      <c r="OHC125" s="785"/>
      <c r="OHD125" s="785"/>
      <c r="OHE125" s="785"/>
      <c r="OHF125" s="785"/>
      <c r="OHG125" s="785"/>
      <c r="OHH125" s="785"/>
      <c r="OHI125" s="785"/>
      <c r="OHJ125" s="785"/>
      <c r="OHK125" s="785"/>
      <c r="OHL125" s="785"/>
      <c r="OHM125" s="785"/>
      <c r="OHN125" s="785"/>
      <c r="OHO125" s="785"/>
      <c r="OHP125" s="785"/>
      <c r="OHQ125" s="785"/>
      <c r="OHR125" s="785"/>
      <c r="OHS125" s="785"/>
      <c r="OHT125" s="785"/>
      <c r="OHU125" s="785"/>
      <c r="OHV125" s="785"/>
      <c r="OHW125" s="785"/>
      <c r="OHX125" s="785"/>
      <c r="OHY125" s="785"/>
      <c r="OHZ125" s="785"/>
      <c r="OIA125" s="785"/>
      <c r="OIB125" s="785"/>
      <c r="OIC125" s="785"/>
      <c r="OID125" s="785"/>
      <c r="OIE125" s="785"/>
      <c r="OIF125" s="785"/>
      <c r="OIG125" s="785"/>
      <c r="OIH125" s="785"/>
      <c r="OII125" s="785"/>
      <c r="OIJ125" s="785"/>
      <c r="OIK125" s="785"/>
      <c r="OIL125" s="785"/>
      <c r="OIM125" s="785"/>
      <c r="OIN125" s="785"/>
      <c r="OIO125" s="785"/>
      <c r="OIP125" s="785"/>
      <c r="OIQ125" s="785"/>
      <c r="OIR125" s="785"/>
      <c r="OIS125" s="785"/>
      <c r="OIT125" s="785"/>
      <c r="OIU125" s="785"/>
      <c r="OIV125" s="785"/>
      <c r="OIW125" s="785"/>
      <c r="OIX125" s="785"/>
      <c r="OIY125" s="785"/>
      <c r="OIZ125" s="785"/>
      <c r="OJA125" s="785"/>
      <c r="OJB125" s="785"/>
      <c r="OJC125" s="785"/>
      <c r="OJD125" s="785"/>
      <c r="OJE125" s="785"/>
      <c r="OJF125" s="785"/>
      <c r="OJG125" s="785"/>
      <c r="OJH125" s="785"/>
      <c r="OJI125" s="785"/>
      <c r="OJJ125" s="785"/>
      <c r="OJK125" s="785"/>
      <c r="OJL125" s="785"/>
      <c r="OJM125" s="785"/>
      <c r="OJN125" s="785"/>
      <c r="OJO125" s="785"/>
      <c r="OJP125" s="785"/>
      <c r="OJQ125" s="785"/>
      <c r="OJR125" s="785"/>
      <c r="OJS125" s="785"/>
      <c r="OJT125" s="785"/>
      <c r="OJU125" s="785"/>
      <c r="OJV125" s="785"/>
      <c r="OJW125" s="785"/>
      <c r="OJX125" s="785"/>
      <c r="OJY125" s="785"/>
      <c r="OJZ125" s="785"/>
      <c r="OKA125" s="785"/>
      <c r="OKB125" s="785"/>
      <c r="OKC125" s="785"/>
      <c r="OKD125" s="785"/>
      <c r="OKE125" s="785"/>
      <c r="OKF125" s="785"/>
      <c r="OKG125" s="785"/>
      <c r="OKH125" s="785"/>
      <c r="OKI125" s="785"/>
      <c r="OKJ125" s="785"/>
      <c r="OKK125" s="785"/>
      <c r="OKL125" s="785"/>
      <c r="OKM125" s="785"/>
      <c r="OKN125" s="785"/>
      <c r="OKO125" s="785"/>
      <c r="OKP125" s="785"/>
      <c r="OKQ125" s="785"/>
      <c r="OKR125" s="785"/>
      <c r="OKS125" s="785"/>
      <c r="OKT125" s="785"/>
      <c r="OKU125" s="785"/>
      <c r="OKV125" s="785"/>
      <c r="OKW125" s="785"/>
      <c r="OKX125" s="785"/>
      <c r="OKY125" s="785"/>
      <c r="OKZ125" s="785"/>
      <c r="OLA125" s="785"/>
      <c r="OLB125" s="785"/>
      <c r="OLC125" s="785"/>
      <c r="OLD125" s="785"/>
      <c r="OLE125" s="785"/>
      <c r="OLF125" s="785"/>
      <c r="OLG125" s="785"/>
      <c r="OLH125" s="785"/>
      <c r="OLI125" s="785"/>
      <c r="OLJ125" s="785"/>
      <c r="OLK125" s="785"/>
      <c r="OLL125" s="785"/>
      <c r="OLM125" s="785"/>
      <c r="OLN125" s="785"/>
      <c r="OLO125" s="785"/>
      <c r="OLP125" s="785"/>
      <c r="OLQ125" s="785"/>
      <c r="OLR125" s="785"/>
      <c r="OLS125" s="785"/>
      <c r="OLT125" s="785"/>
      <c r="OLU125" s="785"/>
      <c r="OLV125" s="785"/>
      <c r="OLW125" s="785"/>
      <c r="OLX125" s="785"/>
      <c r="OLY125" s="785"/>
      <c r="OLZ125" s="785"/>
      <c r="OMA125" s="785"/>
      <c r="OMB125" s="785"/>
      <c r="OMC125" s="785"/>
      <c r="OMD125" s="785"/>
      <c r="OME125" s="785"/>
      <c r="OMF125" s="785"/>
      <c r="OMG125" s="785"/>
      <c r="OMH125" s="785"/>
      <c r="OMI125" s="785"/>
      <c r="OMJ125" s="785"/>
      <c r="OMK125" s="785"/>
      <c r="OML125" s="785"/>
      <c r="OMM125" s="785"/>
      <c r="OMN125" s="785"/>
      <c r="OMO125" s="785"/>
      <c r="OMP125" s="785"/>
      <c r="OMQ125" s="785"/>
      <c r="OMR125" s="785"/>
      <c r="OMS125" s="785"/>
      <c r="OMT125" s="785"/>
      <c r="OMU125" s="785"/>
      <c r="OMV125" s="785"/>
      <c r="OMW125" s="785"/>
      <c r="OMX125" s="785"/>
      <c r="OMY125" s="785"/>
      <c r="OMZ125" s="785"/>
      <c r="ONA125" s="785"/>
      <c r="ONB125" s="785"/>
      <c r="ONC125" s="785"/>
      <c r="OND125" s="785"/>
      <c r="ONE125" s="785"/>
      <c r="ONF125" s="785"/>
      <c r="ONG125" s="785"/>
      <c r="ONH125" s="785"/>
      <c r="ONI125" s="785"/>
      <c r="ONJ125" s="785"/>
      <c r="ONK125" s="785"/>
      <c r="ONL125" s="785"/>
      <c r="ONM125" s="785"/>
      <c r="ONN125" s="785"/>
      <c r="ONO125" s="785"/>
      <c r="ONP125" s="785"/>
      <c r="ONQ125" s="785"/>
      <c r="ONR125" s="785"/>
      <c r="ONS125" s="785"/>
      <c r="ONT125" s="785"/>
      <c r="ONU125" s="785"/>
      <c r="ONV125" s="785"/>
      <c r="ONW125" s="785"/>
      <c r="ONX125" s="785"/>
      <c r="ONY125" s="785"/>
      <c r="ONZ125" s="785"/>
      <c r="OOA125" s="785"/>
      <c r="OOB125" s="785"/>
      <c r="OOC125" s="785"/>
      <c r="OOD125" s="785"/>
      <c r="OOE125" s="785"/>
      <c r="OOF125" s="785"/>
      <c r="OOG125" s="785"/>
      <c r="OOH125" s="785"/>
      <c r="OOI125" s="785"/>
      <c r="OOJ125" s="785"/>
      <c r="OOK125" s="785"/>
      <c r="OOL125" s="785"/>
      <c r="OOM125" s="785"/>
      <c r="OON125" s="785"/>
      <c r="OOO125" s="785"/>
      <c r="OOP125" s="785"/>
      <c r="OOQ125" s="785"/>
      <c r="OOR125" s="785"/>
      <c r="OOS125" s="785"/>
      <c r="OOT125" s="785"/>
      <c r="OOU125" s="785"/>
      <c r="OOV125" s="785"/>
      <c r="OOW125" s="785"/>
      <c r="OOX125" s="785"/>
      <c r="OOY125" s="785"/>
      <c r="OOZ125" s="785"/>
      <c r="OPA125" s="785"/>
      <c r="OPB125" s="785"/>
      <c r="OPC125" s="785"/>
      <c r="OPD125" s="785"/>
      <c r="OPE125" s="785"/>
      <c r="OPF125" s="785"/>
      <c r="OPG125" s="785"/>
      <c r="OPH125" s="785"/>
      <c r="OPI125" s="785"/>
      <c r="OPJ125" s="785"/>
      <c r="OPK125" s="785"/>
      <c r="OPL125" s="785"/>
      <c r="OPM125" s="785"/>
      <c r="OPN125" s="785"/>
      <c r="OPO125" s="785"/>
      <c r="OPP125" s="785"/>
      <c r="OPQ125" s="785"/>
      <c r="OPR125" s="785"/>
      <c r="OPS125" s="785"/>
      <c r="OPT125" s="785"/>
      <c r="OPU125" s="785"/>
      <c r="OPV125" s="785"/>
      <c r="OPW125" s="785"/>
      <c r="OPX125" s="785"/>
      <c r="OPY125" s="785"/>
      <c r="OPZ125" s="785"/>
      <c r="OQA125" s="785"/>
      <c r="OQB125" s="785"/>
      <c r="OQC125" s="785"/>
      <c r="OQD125" s="785"/>
      <c r="OQE125" s="785"/>
      <c r="OQF125" s="785"/>
      <c r="OQG125" s="785"/>
      <c r="OQH125" s="785"/>
      <c r="OQI125" s="785"/>
      <c r="OQJ125" s="785"/>
      <c r="OQK125" s="785"/>
      <c r="OQL125" s="785"/>
      <c r="OQM125" s="785"/>
      <c r="OQN125" s="785"/>
      <c r="OQO125" s="785"/>
      <c r="OQP125" s="785"/>
      <c r="OQQ125" s="785"/>
      <c r="OQR125" s="785"/>
      <c r="OQS125" s="785"/>
      <c r="OQT125" s="785"/>
      <c r="OQU125" s="785"/>
      <c r="OQV125" s="785"/>
      <c r="OQW125" s="785"/>
      <c r="OQX125" s="785"/>
      <c r="OQY125" s="785"/>
      <c r="OQZ125" s="785"/>
      <c r="ORA125" s="785"/>
      <c r="ORB125" s="785"/>
      <c r="ORC125" s="785"/>
      <c r="ORD125" s="785"/>
      <c r="ORE125" s="785"/>
      <c r="ORF125" s="785"/>
      <c r="ORG125" s="785"/>
      <c r="ORH125" s="785"/>
      <c r="ORI125" s="785"/>
      <c r="ORJ125" s="785"/>
      <c r="ORK125" s="785"/>
      <c r="ORL125" s="785"/>
      <c r="ORM125" s="785"/>
      <c r="ORN125" s="785"/>
      <c r="ORO125" s="785"/>
      <c r="ORP125" s="785"/>
      <c r="ORQ125" s="785"/>
      <c r="ORR125" s="785"/>
      <c r="ORS125" s="785"/>
      <c r="ORT125" s="785"/>
      <c r="ORU125" s="785"/>
      <c r="ORV125" s="785"/>
      <c r="ORW125" s="785"/>
      <c r="ORX125" s="785"/>
      <c r="ORY125" s="785"/>
      <c r="ORZ125" s="785"/>
      <c r="OSA125" s="785"/>
      <c r="OSB125" s="785"/>
      <c r="OSC125" s="785"/>
      <c r="OSD125" s="785"/>
      <c r="OSE125" s="785"/>
      <c r="OSF125" s="785"/>
      <c r="OSG125" s="785"/>
      <c r="OSH125" s="785"/>
      <c r="OSI125" s="785"/>
      <c r="OSJ125" s="785"/>
      <c r="OSK125" s="785"/>
      <c r="OSL125" s="785"/>
      <c r="OSM125" s="785"/>
      <c r="OSN125" s="785"/>
      <c r="OSO125" s="785"/>
      <c r="OSP125" s="785"/>
      <c r="OSQ125" s="785"/>
      <c r="OSR125" s="785"/>
      <c r="OSS125" s="785"/>
      <c r="OST125" s="785"/>
      <c r="OSU125" s="785"/>
      <c r="OSV125" s="785"/>
      <c r="OSW125" s="785"/>
      <c r="OSX125" s="785"/>
      <c r="OSY125" s="785"/>
      <c r="OSZ125" s="785"/>
      <c r="OTA125" s="785"/>
      <c r="OTB125" s="785"/>
      <c r="OTC125" s="785"/>
      <c r="OTD125" s="785"/>
      <c r="OTE125" s="785"/>
      <c r="OTF125" s="785"/>
      <c r="OTG125" s="785"/>
      <c r="OTH125" s="785"/>
      <c r="OTI125" s="785"/>
      <c r="OTJ125" s="785"/>
      <c r="OTK125" s="785"/>
      <c r="OTL125" s="785"/>
      <c r="OTM125" s="785"/>
      <c r="OTN125" s="785"/>
      <c r="OTO125" s="785"/>
      <c r="OTP125" s="785"/>
      <c r="OTQ125" s="785"/>
      <c r="OTR125" s="785"/>
      <c r="OTS125" s="785"/>
      <c r="OTT125" s="785"/>
      <c r="OTU125" s="785"/>
      <c r="OTV125" s="785"/>
      <c r="OTW125" s="785"/>
      <c r="OTX125" s="785"/>
      <c r="OTY125" s="785"/>
      <c r="OTZ125" s="785"/>
      <c r="OUA125" s="785"/>
      <c r="OUB125" s="785"/>
      <c r="OUC125" s="785"/>
      <c r="OUD125" s="785"/>
      <c r="OUE125" s="785"/>
      <c r="OUF125" s="785"/>
      <c r="OUG125" s="785"/>
      <c r="OUH125" s="785"/>
      <c r="OUI125" s="785"/>
      <c r="OUJ125" s="785"/>
      <c r="OUK125" s="785"/>
      <c r="OUL125" s="785"/>
      <c r="OUM125" s="785"/>
      <c r="OUN125" s="785"/>
      <c r="OUO125" s="785"/>
      <c r="OUP125" s="785"/>
      <c r="OUQ125" s="785"/>
      <c r="OUR125" s="785"/>
      <c r="OUS125" s="785"/>
      <c r="OUT125" s="785"/>
      <c r="OUU125" s="785"/>
      <c r="OUV125" s="785"/>
      <c r="OUW125" s="785"/>
      <c r="OUX125" s="785"/>
      <c r="OUY125" s="785"/>
      <c r="OUZ125" s="785"/>
      <c r="OVA125" s="785"/>
      <c r="OVB125" s="785"/>
      <c r="OVC125" s="785"/>
      <c r="OVD125" s="785"/>
      <c r="OVE125" s="785"/>
      <c r="OVF125" s="785"/>
      <c r="OVG125" s="785"/>
      <c r="OVH125" s="785"/>
      <c r="OVI125" s="785"/>
      <c r="OVJ125" s="785"/>
      <c r="OVK125" s="785"/>
      <c r="OVL125" s="785"/>
      <c r="OVM125" s="785"/>
      <c r="OVN125" s="785"/>
      <c r="OVO125" s="785"/>
      <c r="OVP125" s="785"/>
      <c r="OVQ125" s="785"/>
      <c r="OVR125" s="785"/>
      <c r="OVS125" s="785"/>
      <c r="OVT125" s="785"/>
      <c r="OVU125" s="785"/>
      <c r="OVV125" s="785"/>
      <c r="OVW125" s="785"/>
      <c r="OVX125" s="785"/>
      <c r="OVY125" s="785"/>
      <c r="OVZ125" s="785"/>
      <c r="OWA125" s="785"/>
      <c r="OWB125" s="785"/>
      <c r="OWC125" s="785"/>
      <c r="OWD125" s="785"/>
      <c r="OWE125" s="785"/>
      <c r="OWF125" s="785"/>
      <c r="OWG125" s="785"/>
      <c r="OWH125" s="785"/>
      <c r="OWI125" s="785"/>
      <c r="OWJ125" s="785"/>
      <c r="OWK125" s="785"/>
      <c r="OWL125" s="785"/>
      <c r="OWM125" s="785"/>
      <c r="OWN125" s="785"/>
      <c r="OWO125" s="785"/>
      <c r="OWP125" s="785"/>
      <c r="OWQ125" s="785"/>
      <c r="OWR125" s="785"/>
      <c r="OWS125" s="785"/>
      <c r="OWT125" s="785"/>
      <c r="OWU125" s="785"/>
      <c r="OWV125" s="785"/>
      <c r="OWW125" s="785"/>
      <c r="OWX125" s="785"/>
      <c r="OWY125" s="785"/>
      <c r="OWZ125" s="785"/>
      <c r="OXA125" s="785"/>
      <c r="OXB125" s="785"/>
      <c r="OXC125" s="785"/>
      <c r="OXD125" s="785"/>
      <c r="OXE125" s="785"/>
      <c r="OXF125" s="785"/>
      <c r="OXG125" s="785"/>
      <c r="OXH125" s="785"/>
      <c r="OXI125" s="785"/>
      <c r="OXJ125" s="785"/>
      <c r="OXK125" s="785"/>
      <c r="OXL125" s="785"/>
      <c r="OXM125" s="785"/>
      <c r="OXN125" s="785"/>
      <c r="OXO125" s="785"/>
      <c r="OXP125" s="785"/>
      <c r="OXQ125" s="785"/>
      <c r="OXR125" s="785"/>
      <c r="OXS125" s="785"/>
      <c r="OXT125" s="785"/>
      <c r="OXU125" s="785"/>
      <c r="OXV125" s="785"/>
      <c r="OXW125" s="785"/>
      <c r="OXX125" s="785"/>
      <c r="OXY125" s="785"/>
      <c r="OXZ125" s="785"/>
      <c r="OYA125" s="785"/>
      <c r="OYB125" s="785"/>
      <c r="OYC125" s="785"/>
      <c r="OYD125" s="785"/>
      <c r="OYE125" s="785"/>
      <c r="OYF125" s="785"/>
      <c r="OYG125" s="785"/>
      <c r="OYH125" s="785"/>
      <c r="OYI125" s="785"/>
      <c r="OYJ125" s="785"/>
      <c r="OYK125" s="785"/>
      <c r="OYL125" s="785"/>
      <c r="OYM125" s="785"/>
      <c r="OYN125" s="785"/>
      <c r="OYO125" s="785"/>
      <c r="OYP125" s="785"/>
      <c r="OYQ125" s="785"/>
      <c r="OYR125" s="785"/>
      <c r="OYS125" s="785"/>
      <c r="OYT125" s="785"/>
      <c r="OYU125" s="785"/>
      <c r="OYV125" s="785"/>
      <c r="OYW125" s="785"/>
      <c r="OYX125" s="785"/>
      <c r="OYY125" s="785"/>
      <c r="OYZ125" s="785"/>
      <c r="OZA125" s="785"/>
      <c r="OZB125" s="785"/>
      <c r="OZC125" s="785"/>
      <c r="OZD125" s="785"/>
      <c r="OZE125" s="785"/>
      <c r="OZF125" s="785"/>
      <c r="OZG125" s="785"/>
      <c r="OZH125" s="785"/>
      <c r="OZI125" s="785"/>
      <c r="OZJ125" s="785"/>
      <c r="OZK125" s="785"/>
      <c r="OZL125" s="785"/>
      <c r="OZM125" s="785"/>
      <c r="OZN125" s="785"/>
      <c r="OZO125" s="785"/>
      <c r="OZP125" s="785"/>
      <c r="OZQ125" s="785"/>
      <c r="OZR125" s="785"/>
      <c r="OZS125" s="785"/>
      <c r="OZT125" s="785"/>
      <c r="OZU125" s="785"/>
      <c r="OZV125" s="785"/>
      <c r="OZW125" s="785"/>
      <c r="OZX125" s="785"/>
      <c r="OZY125" s="785"/>
      <c r="OZZ125" s="785"/>
      <c r="PAA125" s="785"/>
      <c r="PAB125" s="785"/>
      <c r="PAC125" s="785"/>
      <c r="PAD125" s="785"/>
      <c r="PAE125" s="785"/>
      <c r="PAF125" s="785"/>
      <c r="PAG125" s="785"/>
      <c r="PAH125" s="785"/>
      <c r="PAI125" s="785"/>
      <c r="PAJ125" s="785"/>
      <c r="PAK125" s="785"/>
      <c r="PAL125" s="785"/>
      <c r="PAM125" s="785"/>
      <c r="PAN125" s="785"/>
      <c r="PAO125" s="785"/>
      <c r="PAP125" s="785"/>
      <c r="PAQ125" s="785"/>
      <c r="PAR125" s="785"/>
      <c r="PAS125" s="785"/>
      <c r="PAT125" s="785"/>
      <c r="PAU125" s="785"/>
      <c r="PAV125" s="785"/>
      <c r="PAW125" s="785"/>
      <c r="PAX125" s="785"/>
      <c r="PAY125" s="785"/>
      <c r="PAZ125" s="785"/>
      <c r="PBA125" s="785"/>
      <c r="PBB125" s="785"/>
      <c r="PBC125" s="785"/>
      <c r="PBD125" s="785"/>
      <c r="PBE125" s="785"/>
      <c r="PBF125" s="785"/>
      <c r="PBG125" s="785"/>
      <c r="PBH125" s="785"/>
      <c r="PBI125" s="785"/>
      <c r="PBJ125" s="785"/>
      <c r="PBK125" s="785"/>
      <c r="PBL125" s="785"/>
      <c r="PBM125" s="785"/>
      <c r="PBN125" s="785"/>
      <c r="PBO125" s="785"/>
      <c r="PBP125" s="785"/>
      <c r="PBQ125" s="785"/>
      <c r="PBR125" s="785"/>
      <c r="PBS125" s="785"/>
      <c r="PBT125" s="785"/>
      <c r="PBU125" s="785"/>
      <c r="PBV125" s="785"/>
      <c r="PBW125" s="785"/>
      <c r="PBX125" s="785"/>
      <c r="PBY125" s="785"/>
      <c r="PBZ125" s="785"/>
      <c r="PCA125" s="785"/>
      <c r="PCB125" s="785"/>
      <c r="PCC125" s="785"/>
      <c r="PCD125" s="785"/>
      <c r="PCE125" s="785"/>
      <c r="PCF125" s="785"/>
      <c r="PCG125" s="785"/>
      <c r="PCH125" s="785"/>
      <c r="PCI125" s="785"/>
      <c r="PCJ125" s="785"/>
      <c r="PCK125" s="785"/>
      <c r="PCL125" s="785"/>
      <c r="PCM125" s="785"/>
      <c r="PCN125" s="785"/>
      <c r="PCO125" s="785"/>
      <c r="PCP125" s="785"/>
      <c r="PCQ125" s="785"/>
      <c r="PCR125" s="785"/>
      <c r="PCS125" s="785"/>
      <c r="PCT125" s="785"/>
      <c r="PCU125" s="785"/>
      <c r="PCV125" s="785"/>
      <c r="PCW125" s="785"/>
      <c r="PCX125" s="785"/>
      <c r="PCY125" s="785"/>
      <c r="PCZ125" s="785"/>
      <c r="PDA125" s="785"/>
      <c r="PDB125" s="785"/>
      <c r="PDC125" s="785"/>
      <c r="PDD125" s="785"/>
      <c r="PDE125" s="785"/>
      <c r="PDF125" s="785"/>
      <c r="PDG125" s="785"/>
      <c r="PDH125" s="785"/>
      <c r="PDI125" s="785"/>
      <c r="PDJ125" s="785"/>
      <c r="PDK125" s="785"/>
      <c r="PDL125" s="785"/>
      <c r="PDM125" s="785"/>
      <c r="PDN125" s="785"/>
      <c r="PDO125" s="785"/>
      <c r="PDP125" s="785"/>
      <c r="PDQ125" s="785"/>
      <c r="PDR125" s="785"/>
      <c r="PDS125" s="785"/>
      <c r="PDT125" s="785"/>
      <c r="PDU125" s="785"/>
      <c r="PDV125" s="785"/>
      <c r="PDW125" s="785"/>
      <c r="PDX125" s="785"/>
      <c r="PDY125" s="785"/>
      <c r="PDZ125" s="785"/>
      <c r="PEA125" s="785"/>
      <c r="PEB125" s="785"/>
      <c r="PEC125" s="785"/>
      <c r="PED125" s="785"/>
      <c r="PEE125" s="785"/>
      <c r="PEF125" s="785"/>
      <c r="PEG125" s="785"/>
      <c r="PEH125" s="785"/>
      <c r="PEI125" s="785"/>
      <c r="PEJ125" s="785"/>
      <c r="PEK125" s="785"/>
      <c r="PEL125" s="785"/>
      <c r="PEM125" s="785"/>
      <c r="PEN125" s="785"/>
      <c r="PEO125" s="785"/>
      <c r="PEP125" s="785"/>
      <c r="PEQ125" s="785"/>
      <c r="PER125" s="785"/>
      <c r="PES125" s="785"/>
      <c r="PET125" s="785"/>
      <c r="PEU125" s="785"/>
      <c r="PEV125" s="785"/>
      <c r="PEW125" s="785"/>
      <c r="PEX125" s="785"/>
      <c r="PEY125" s="785"/>
      <c r="PEZ125" s="785"/>
      <c r="PFA125" s="785"/>
      <c r="PFB125" s="785"/>
      <c r="PFC125" s="785"/>
      <c r="PFD125" s="785"/>
      <c r="PFE125" s="785"/>
      <c r="PFF125" s="785"/>
      <c r="PFG125" s="785"/>
      <c r="PFH125" s="785"/>
      <c r="PFI125" s="785"/>
      <c r="PFJ125" s="785"/>
      <c r="PFK125" s="785"/>
      <c r="PFL125" s="785"/>
      <c r="PFM125" s="785"/>
      <c r="PFN125" s="785"/>
      <c r="PFO125" s="785"/>
      <c r="PFP125" s="785"/>
      <c r="PFQ125" s="785"/>
      <c r="PFR125" s="785"/>
      <c r="PFS125" s="785"/>
      <c r="PFT125" s="785"/>
      <c r="PFU125" s="785"/>
      <c r="PFV125" s="785"/>
      <c r="PFW125" s="785"/>
      <c r="PFX125" s="785"/>
      <c r="PFY125" s="785"/>
      <c r="PFZ125" s="785"/>
      <c r="PGA125" s="785"/>
      <c r="PGB125" s="785"/>
      <c r="PGC125" s="785"/>
      <c r="PGD125" s="785"/>
      <c r="PGE125" s="785"/>
      <c r="PGF125" s="785"/>
      <c r="PGG125" s="785"/>
      <c r="PGH125" s="785"/>
      <c r="PGI125" s="785"/>
      <c r="PGJ125" s="785"/>
      <c r="PGK125" s="785"/>
      <c r="PGL125" s="785"/>
      <c r="PGM125" s="785"/>
      <c r="PGN125" s="785"/>
      <c r="PGO125" s="785"/>
      <c r="PGP125" s="785"/>
      <c r="PGQ125" s="785"/>
      <c r="PGR125" s="785"/>
      <c r="PGS125" s="785"/>
      <c r="PGT125" s="785"/>
      <c r="PGU125" s="785"/>
      <c r="PGV125" s="785"/>
      <c r="PGW125" s="785"/>
      <c r="PGX125" s="785"/>
      <c r="PGY125" s="785"/>
      <c r="PGZ125" s="785"/>
      <c r="PHA125" s="785"/>
      <c r="PHB125" s="785"/>
      <c r="PHC125" s="785"/>
      <c r="PHD125" s="785"/>
      <c r="PHE125" s="785"/>
      <c r="PHF125" s="785"/>
      <c r="PHG125" s="785"/>
      <c r="PHH125" s="785"/>
      <c r="PHI125" s="785"/>
      <c r="PHJ125" s="785"/>
      <c r="PHK125" s="785"/>
      <c r="PHL125" s="785"/>
      <c r="PHM125" s="785"/>
      <c r="PHN125" s="785"/>
      <c r="PHO125" s="785"/>
      <c r="PHP125" s="785"/>
      <c r="PHQ125" s="785"/>
      <c r="PHR125" s="785"/>
      <c r="PHS125" s="785"/>
      <c r="PHT125" s="785"/>
      <c r="PHU125" s="785"/>
      <c r="PHV125" s="785"/>
      <c r="PHW125" s="785"/>
      <c r="PHX125" s="785"/>
      <c r="PHY125" s="785"/>
      <c r="PHZ125" s="785"/>
      <c r="PIA125" s="785"/>
      <c r="PIB125" s="785"/>
      <c r="PIC125" s="785"/>
      <c r="PID125" s="785"/>
      <c r="PIE125" s="785"/>
      <c r="PIF125" s="785"/>
      <c r="PIG125" s="785"/>
      <c r="PIH125" s="785"/>
      <c r="PII125" s="785"/>
      <c r="PIJ125" s="785"/>
      <c r="PIK125" s="785"/>
      <c r="PIL125" s="785"/>
      <c r="PIM125" s="785"/>
      <c r="PIN125" s="785"/>
      <c r="PIO125" s="785"/>
      <c r="PIP125" s="785"/>
      <c r="PIQ125" s="785"/>
      <c r="PIR125" s="785"/>
      <c r="PIS125" s="785"/>
      <c r="PIT125" s="785"/>
      <c r="PIU125" s="785"/>
      <c r="PIV125" s="785"/>
      <c r="PIW125" s="785"/>
      <c r="PIX125" s="785"/>
      <c r="PIY125" s="785"/>
      <c r="PIZ125" s="785"/>
      <c r="PJA125" s="785"/>
      <c r="PJB125" s="785"/>
      <c r="PJC125" s="785"/>
      <c r="PJD125" s="785"/>
      <c r="PJE125" s="785"/>
      <c r="PJF125" s="785"/>
      <c r="PJG125" s="785"/>
      <c r="PJH125" s="785"/>
      <c r="PJI125" s="785"/>
      <c r="PJJ125" s="785"/>
      <c r="PJK125" s="785"/>
      <c r="PJL125" s="785"/>
      <c r="PJM125" s="785"/>
      <c r="PJN125" s="785"/>
      <c r="PJO125" s="785"/>
      <c r="PJP125" s="785"/>
      <c r="PJQ125" s="785"/>
      <c r="PJR125" s="785"/>
      <c r="PJS125" s="785"/>
      <c r="PJT125" s="785"/>
      <c r="PJU125" s="785"/>
      <c r="PJV125" s="785"/>
      <c r="PJW125" s="785"/>
      <c r="PJX125" s="785"/>
      <c r="PJY125" s="785"/>
      <c r="PJZ125" s="785"/>
      <c r="PKA125" s="785"/>
      <c r="PKB125" s="785"/>
      <c r="PKC125" s="785"/>
      <c r="PKD125" s="785"/>
      <c r="PKE125" s="785"/>
      <c r="PKF125" s="785"/>
      <c r="PKG125" s="785"/>
      <c r="PKH125" s="785"/>
      <c r="PKI125" s="785"/>
      <c r="PKJ125" s="785"/>
      <c r="PKK125" s="785"/>
      <c r="PKL125" s="785"/>
      <c r="PKM125" s="785"/>
      <c r="PKN125" s="785"/>
      <c r="PKO125" s="785"/>
      <c r="PKP125" s="785"/>
      <c r="PKQ125" s="785"/>
      <c r="PKR125" s="785"/>
      <c r="PKS125" s="785"/>
      <c r="PKT125" s="785"/>
      <c r="PKU125" s="785"/>
      <c r="PKV125" s="785"/>
      <c r="PKW125" s="785"/>
      <c r="PKX125" s="785"/>
      <c r="PKY125" s="785"/>
      <c r="PKZ125" s="785"/>
      <c r="PLA125" s="785"/>
      <c r="PLB125" s="785"/>
      <c r="PLC125" s="785"/>
      <c r="PLD125" s="785"/>
      <c r="PLE125" s="785"/>
      <c r="PLF125" s="785"/>
      <c r="PLG125" s="785"/>
      <c r="PLH125" s="785"/>
      <c r="PLI125" s="785"/>
      <c r="PLJ125" s="785"/>
      <c r="PLK125" s="785"/>
      <c r="PLL125" s="785"/>
      <c r="PLM125" s="785"/>
      <c r="PLN125" s="785"/>
      <c r="PLO125" s="785"/>
      <c r="PLP125" s="785"/>
      <c r="PLQ125" s="785"/>
      <c r="PLR125" s="785"/>
      <c r="PLS125" s="785"/>
      <c r="PLT125" s="785"/>
      <c r="PLU125" s="785"/>
      <c r="PLV125" s="785"/>
      <c r="PLW125" s="785"/>
      <c r="PLX125" s="785"/>
      <c r="PLY125" s="785"/>
      <c r="PLZ125" s="785"/>
      <c r="PMA125" s="785"/>
      <c r="PMB125" s="785"/>
      <c r="PMC125" s="785"/>
      <c r="PMD125" s="785"/>
      <c r="PME125" s="785"/>
      <c r="PMF125" s="785"/>
      <c r="PMG125" s="785"/>
      <c r="PMH125" s="785"/>
      <c r="PMI125" s="785"/>
      <c r="PMJ125" s="785"/>
      <c r="PMK125" s="785"/>
      <c r="PML125" s="785"/>
      <c r="PMM125" s="785"/>
      <c r="PMN125" s="785"/>
      <c r="PMO125" s="785"/>
      <c r="PMP125" s="785"/>
      <c r="PMQ125" s="785"/>
      <c r="PMR125" s="785"/>
      <c r="PMS125" s="785"/>
      <c r="PMT125" s="785"/>
      <c r="PMU125" s="785"/>
      <c r="PMV125" s="785"/>
      <c r="PMW125" s="785"/>
      <c r="PMX125" s="785"/>
      <c r="PMY125" s="785"/>
      <c r="PMZ125" s="785"/>
      <c r="PNA125" s="785"/>
      <c r="PNB125" s="785"/>
      <c r="PNC125" s="785"/>
      <c r="PND125" s="785"/>
      <c r="PNE125" s="785"/>
      <c r="PNF125" s="785"/>
      <c r="PNG125" s="785"/>
      <c r="PNH125" s="785"/>
      <c r="PNI125" s="785"/>
      <c r="PNJ125" s="785"/>
      <c r="PNK125" s="785"/>
      <c r="PNL125" s="785"/>
      <c r="PNM125" s="785"/>
      <c r="PNN125" s="785"/>
      <c r="PNO125" s="785"/>
      <c r="PNP125" s="785"/>
      <c r="PNQ125" s="785"/>
      <c r="PNR125" s="785"/>
      <c r="PNS125" s="785"/>
      <c r="PNT125" s="785"/>
      <c r="PNU125" s="785"/>
      <c r="PNV125" s="785"/>
      <c r="PNW125" s="785"/>
      <c r="PNX125" s="785"/>
      <c r="PNY125" s="785"/>
      <c r="PNZ125" s="785"/>
      <c r="POA125" s="785"/>
      <c r="POB125" s="785"/>
      <c r="POC125" s="785"/>
      <c r="POD125" s="785"/>
      <c r="POE125" s="785"/>
      <c r="POF125" s="785"/>
      <c r="POG125" s="785"/>
      <c r="POH125" s="785"/>
      <c r="POI125" s="785"/>
      <c r="POJ125" s="785"/>
      <c r="POK125" s="785"/>
      <c r="POL125" s="785"/>
      <c r="POM125" s="785"/>
      <c r="PON125" s="785"/>
      <c r="POO125" s="785"/>
      <c r="POP125" s="785"/>
      <c r="POQ125" s="785"/>
      <c r="POR125" s="785"/>
      <c r="POS125" s="785"/>
      <c r="POT125" s="785"/>
      <c r="POU125" s="785"/>
      <c r="POV125" s="785"/>
      <c r="POW125" s="785"/>
      <c r="POX125" s="785"/>
      <c r="POY125" s="785"/>
      <c r="POZ125" s="785"/>
      <c r="PPA125" s="785"/>
      <c r="PPB125" s="785"/>
      <c r="PPC125" s="785"/>
      <c r="PPD125" s="785"/>
      <c r="PPE125" s="785"/>
      <c r="PPF125" s="785"/>
      <c r="PPG125" s="785"/>
      <c r="PPH125" s="785"/>
      <c r="PPI125" s="785"/>
      <c r="PPJ125" s="785"/>
      <c r="PPK125" s="785"/>
      <c r="PPL125" s="785"/>
      <c r="PPM125" s="785"/>
      <c r="PPN125" s="785"/>
      <c r="PPO125" s="785"/>
      <c r="PPP125" s="785"/>
      <c r="PPQ125" s="785"/>
      <c r="PPR125" s="785"/>
      <c r="PPS125" s="785"/>
      <c r="PPT125" s="785"/>
      <c r="PPU125" s="785"/>
      <c r="PPV125" s="785"/>
      <c r="PPW125" s="785"/>
      <c r="PPX125" s="785"/>
      <c r="PPY125" s="785"/>
      <c r="PPZ125" s="785"/>
      <c r="PQA125" s="785"/>
      <c r="PQB125" s="785"/>
      <c r="PQC125" s="785"/>
      <c r="PQD125" s="785"/>
      <c r="PQE125" s="785"/>
      <c r="PQF125" s="785"/>
      <c r="PQG125" s="785"/>
      <c r="PQH125" s="785"/>
      <c r="PQI125" s="785"/>
      <c r="PQJ125" s="785"/>
      <c r="PQK125" s="785"/>
      <c r="PQL125" s="785"/>
      <c r="PQM125" s="785"/>
      <c r="PQN125" s="785"/>
      <c r="PQO125" s="785"/>
      <c r="PQP125" s="785"/>
      <c r="PQQ125" s="785"/>
      <c r="PQR125" s="785"/>
      <c r="PQS125" s="785"/>
      <c r="PQT125" s="785"/>
      <c r="PQU125" s="785"/>
      <c r="PQV125" s="785"/>
      <c r="PQW125" s="785"/>
      <c r="PQX125" s="785"/>
      <c r="PQY125" s="785"/>
      <c r="PQZ125" s="785"/>
      <c r="PRA125" s="785"/>
      <c r="PRB125" s="785"/>
      <c r="PRC125" s="785"/>
      <c r="PRD125" s="785"/>
      <c r="PRE125" s="785"/>
      <c r="PRF125" s="785"/>
      <c r="PRG125" s="785"/>
      <c r="PRH125" s="785"/>
      <c r="PRI125" s="785"/>
      <c r="PRJ125" s="785"/>
      <c r="PRK125" s="785"/>
      <c r="PRL125" s="785"/>
      <c r="PRM125" s="785"/>
      <c r="PRN125" s="785"/>
      <c r="PRO125" s="785"/>
      <c r="PRP125" s="785"/>
      <c r="PRQ125" s="785"/>
      <c r="PRR125" s="785"/>
      <c r="PRS125" s="785"/>
      <c r="PRT125" s="785"/>
      <c r="PRU125" s="785"/>
      <c r="PRV125" s="785"/>
      <c r="PRW125" s="785"/>
      <c r="PRX125" s="785"/>
      <c r="PRY125" s="785"/>
      <c r="PRZ125" s="785"/>
      <c r="PSA125" s="785"/>
      <c r="PSB125" s="785"/>
      <c r="PSC125" s="785"/>
      <c r="PSD125" s="785"/>
      <c r="PSE125" s="785"/>
      <c r="PSF125" s="785"/>
      <c r="PSG125" s="785"/>
      <c r="PSH125" s="785"/>
      <c r="PSI125" s="785"/>
      <c r="PSJ125" s="785"/>
      <c r="PSK125" s="785"/>
      <c r="PSL125" s="785"/>
      <c r="PSM125" s="785"/>
      <c r="PSN125" s="785"/>
      <c r="PSO125" s="785"/>
      <c r="PSP125" s="785"/>
      <c r="PSQ125" s="785"/>
      <c r="PSR125" s="785"/>
      <c r="PSS125" s="785"/>
      <c r="PST125" s="785"/>
      <c r="PSU125" s="785"/>
      <c r="PSV125" s="785"/>
      <c r="PSW125" s="785"/>
      <c r="PSX125" s="785"/>
      <c r="PSY125" s="785"/>
      <c r="PSZ125" s="785"/>
      <c r="PTA125" s="785"/>
      <c r="PTB125" s="785"/>
      <c r="PTC125" s="785"/>
      <c r="PTD125" s="785"/>
      <c r="PTE125" s="785"/>
      <c r="PTF125" s="785"/>
      <c r="PTG125" s="785"/>
      <c r="PTH125" s="785"/>
      <c r="PTI125" s="785"/>
      <c r="PTJ125" s="785"/>
      <c r="PTK125" s="785"/>
      <c r="PTL125" s="785"/>
      <c r="PTM125" s="785"/>
      <c r="PTN125" s="785"/>
      <c r="PTO125" s="785"/>
      <c r="PTP125" s="785"/>
      <c r="PTQ125" s="785"/>
      <c r="PTR125" s="785"/>
      <c r="PTS125" s="785"/>
      <c r="PTT125" s="785"/>
      <c r="PTU125" s="785"/>
      <c r="PTV125" s="785"/>
      <c r="PTW125" s="785"/>
      <c r="PTX125" s="785"/>
      <c r="PTY125" s="785"/>
      <c r="PTZ125" s="785"/>
      <c r="PUA125" s="785"/>
      <c r="PUB125" s="785"/>
      <c r="PUC125" s="785"/>
      <c r="PUD125" s="785"/>
      <c r="PUE125" s="785"/>
      <c r="PUF125" s="785"/>
      <c r="PUG125" s="785"/>
      <c r="PUH125" s="785"/>
      <c r="PUI125" s="785"/>
      <c r="PUJ125" s="785"/>
      <c r="PUK125" s="785"/>
      <c r="PUL125" s="785"/>
      <c r="PUM125" s="785"/>
      <c r="PUN125" s="785"/>
      <c r="PUO125" s="785"/>
      <c r="PUP125" s="785"/>
      <c r="PUQ125" s="785"/>
      <c r="PUR125" s="785"/>
      <c r="PUS125" s="785"/>
      <c r="PUT125" s="785"/>
      <c r="PUU125" s="785"/>
      <c r="PUV125" s="785"/>
      <c r="PUW125" s="785"/>
      <c r="PUX125" s="785"/>
      <c r="PUY125" s="785"/>
      <c r="PUZ125" s="785"/>
      <c r="PVA125" s="785"/>
      <c r="PVB125" s="785"/>
      <c r="PVC125" s="785"/>
      <c r="PVD125" s="785"/>
      <c r="PVE125" s="785"/>
      <c r="PVF125" s="785"/>
      <c r="PVG125" s="785"/>
      <c r="PVH125" s="785"/>
      <c r="PVI125" s="785"/>
      <c r="PVJ125" s="785"/>
      <c r="PVK125" s="785"/>
      <c r="PVL125" s="785"/>
      <c r="PVM125" s="785"/>
      <c r="PVN125" s="785"/>
      <c r="PVO125" s="785"/>
      <c r="PVP125" s="785"/>
      <c r="PVQ125" s="785"/>
      <c r="PVR125" s="785"/>
      <c r="PVS125" s="785"/>
      <c r="PVT125" s="785"/>
      <c r="PVU125" s="785"/>
      <c r="PVV125" s="785"/>
      <c r="PVW125" s="785"/>
      <c r="PVX125" s="785"/>
      <c r="PVY125" s="785"/>
      <c r="PVZ125" s="785"/>
      <c r="PWA125" s="785"/>
      <c r="PWB125" s="785"/>
      <c r="PWC125" s="785"/>
      <c r="PWD125" s="785"/>
      <c r="PWE125" s="785"/>
      <c r="PWF125" s="785"/>
      <c r="PWG125" s="785"/>
      <c r="PWH125" s="785"/>
      <c r="PWI125" s="785"/>
      <c r="PWJ125" s="785"/>
      <c r="PWK125" s="785"/>
      <c r="PWL125" s="785"/>
      <c r="PWM125" s="785"/>
      <c r="PWN125" s="785"/>
      <c r="PWO125" s="785"/>
      <c r="PWP125" s="785"/>
      <c r="PWQ125" s="785"/>
      <c r="PWR125" s="785"/>
      <c r="PWS125" s="785"/>
      <c r="PWT125" s="785"/>
      <c r="PWU125" s="785"/>
      <c r="PWV125" s="785"/>
      <c r="PWW125" s="785"/>
      <c r="PWX125" s="785"/>
      <c r="PWY125" s="785"/>
      <c r="PWZ125" s="785"/>
      <c r="PXA125" s="785"/>
      <c r="PXB125" s="785"/>
      <c r="PXC125" s="785"/>
      <c r="PXD125" s="785"/>
      <c r="PXE125" s="785"/>
      <c r="PXF125" s="785"/>
      <c r="PXG125" s="785"/>
      <c r="PXH125" s="785"/>
      <c r="PXI125" s="785"/>
      <c r="PXJ125" s="785"/>
      <c r="PXK125" s="785"/>
      <c r="PXL125" s="785"/>
      <c r="PXM125" s="785"/>
      <c r="PXN125" s="785"/>
      <c r="PXO125" s="785"/>
      <c r="PXP125" s="785"/>
      <c r="PXQ125" s="785"/>
      <c r="PXR125" s="785"/>
      <c r="PXS125" s="785"/>
      <c r="PXT125" s="785"/>
      <c r="PXU125" s="785"/>
      <c r="PXV125" s="785"/>
      <c r="PXW125" s="785"/>
      <c r="PXX125" s="785"/>
      <c r="PXY125" s="785"/>
      <c r="PXZ125" s="785"/>
      <c r="PYA125" s="785"/>
      <c r="PYB125" s="785"/>
      <c r="PYC125" s="785"/>
      <c r="PYD125" s="785"/>
      <c r="PYE125" s="785"/>
      <c r="PYF125" s="785"/>
      <c r="PYG125" s="785"/>
      <c r="PYH125" s="785"/>
      <c r="PYI125" s="785"/>
      <c r="PYJ125" s="785"/>
      <c r="PYK125" s="785"/>
      <c r="PYL125" s="785"/>
      <c r="PYM125" s="785"/>
      <c r="PYN125" s="785"/>
      <c r="PYO125" s="785"/>
      <c r="PYP125" s="785"/>
      <c r="PYQ125" s="785"/>
      <c r="PYR125" s="785"/>
      <c r="PYS125" s="785"/>
      <c r="PYT125" s="785"/>
      <c r="PYU125" s="785"/>
      <c r="PYV125" s="785"/>
      <c r="PYW125" s="785"/>
      <c r="PYX125" s="785"/>
      <c r="PYY125" s="785"/>
      <c r="PYZ125" s="785"/>
      <c r="PZA125" s="785"/>
      <c r="PZB125" s="785"/>
      <c r="PZC125" s="785"/>
      <c r="PZD125" s="785"/>
      <c r="PZE125" s="785"/>
      <c r="PZF125" s="785"/>
      <c r="PZG125" s="785"/>
      <c r="PZH125" s="785"/>
      <c r="PZI125" s="785"/>
      <c r="PZJ125" s="785"/>
      <c r="PZK125" s="785"/>
      <c r="PZL125" s="785"/>
      <c r="PZM125" s="785"/>
      <c r="PZN125" s="785"/>
      <c r="PZO125" s="785"/>
      <c r="PZP125" s="785"/>
      <c r="PZQ125" s="785"/>
      <c r="PZR125" s="785"/>
      <c r="PZS125" s="785"/>
      <c r="PZT125" s="785"/>
      <c r="PZU125" s="785"/>
      <c r="PZV125" s="785"/>
      <c r="PZW125" s="785"/>
      <c r="PZX125" s="785"/>
      <c r="PZY125" s="785"/>
      <c r="PZZ125" s="785"/>
      <c r="QAA125" s="785"/>
      <c r="QAB125" s="785"/>
      <c r="QAC125" s="785"/>
      <c r="QAD125" s="785"/>
      <c r="QAE125" s="785"/>
      <c r="QAF125" s="785"/>
      <c r="QAG125" s="785"/>
      <c r="QAH125" s="785"/>
      <c r="QAI125" s="785"/>
      <c r="QAJ125" s="785"/>
      <c r="QAK125" s="785"/>
      <c r="QAL125" s="785"/>
      <c r="QAM125" s="785"/>
      <c r="QAN125" s="785"/>
      <c r="QAO125" s="785"/>
      <c r="QAP125" s="785"/>
      <c r="QAQ125" s="785"/>
      <c r="QAR125" s="785"/>
      <c r="QAS125" s="785"/>
      <c r="QAT125" s="785"/>
      <c r="QAU125" s="785"/>
      <c r="QAV125" s="785"/>
      <c r="QAW125" s="785"/>
      <c r="QAX125" s="785"/>
      <c r="QAY125" s="785"/>
      <c r="QAZ125" s="785"/>
      <c r="QBA125" s="785"/>
      <c r="QBB125" s="785"/>
      <c r="QBC125" s="785"/>
      <c r="QBD125" s="785"/>
      <c r="QBE125" s="785"/>
      <c r="QBF125" s="785"/>
      <c r="QBG125" s="785"/>
      <c r="QBH125" s="785"/>
      <c r="QBI125" s="785"/>
      <c r="QBJ125" s="785"/>
      <c r="QBK125" s="785"/>
      <c r="QBL125" s="785"/>
      <c r="QBM125" s="785"/>
      <c r="QBN125" s="785"/>
      <c r="QBO125" s="785"/>
      <c r="QBP125" s="785"/>
      <c r="QBQ125" s="785"/>
      <c r="QBR125" s="785"/>
      <c r="QBS125" s="785"/>
      <c r="QBT125" s="785"/>
      <c r="QBU125" s="785"/>
      <c r="QBV125" s="785"/>
      <c r="QBW125" s="785"/>
      <c r="QBX125" s="785"/>
      <c r="QBY125" s="785"/>
      <c r="QBZ125" s="785"/>
      <c r="QCA125" s="785"/>
      <c r="QCB125" s="785"/>
      <c r="QCC125" s="785"/>
      <c r="QCD125" s="785"/>
      <c r="QCE125" s="785"/>
      <c r="QCF125" s="785"/>
      <c r="QCG125" s="785"/>
      <c r="QCH125" s="785"/>
      <c r="QCI125" s="785"/>
      <c r="QCJ125" s="785"/>
      <c r="QCK125" s="785"/>
      <c r="QCL125" s="785"/>
      <c r="QCM125" s="785"/>
      <c r="QCN125" s="785"/>
      <c r="QCO125" s="785"/>
      <c r="QCP125" s="785"/>
      <c r="QCQ125" s="785"/>
      <c r="QCR125" s="785"/>
      <c r="QCS125" s="785"/>
      <c r="QCT125" s="785"/>
      <c r="QCU125" s="785"/>
      <c r="QCV125" s="785"/>
      <c r="QCW125" s="785"/>
      <c r="QCX125" s="785"/>
      <c r="QCY125" s="785"/>
      <c r="QCZ125" s="785"/>
      <c r="QDA125" s="785"/>
      <c r="QDB125" s="785"/>
      <c r="QDC125" s="785"/>
      <c r="QDD125" s="785"/>
      <c r="QDE125" s="785"/>
      <c r="QDF125" s="785"/>
      <c r="QDG125" s="785"/>
      <c r="QDH125" s="785"/>
      <c r="QDI125" s="785"/>
      <c r="QDJ125" s="785"/>
      <c r="QDK125" s="785"/>
      <c r="QDL125" s="785"/>
      <c r="QDM125" s="785"/>
      <c r="QDN125" s="785"/>
      <c r="QDO125" s="785"/>
      <c r="QDP125" s="785"/>
      <c r="QDQ125" s="785"/>
      <c r="QDR125" s="785"/>
      <c r="QDS125" s="785"/>
      <c r="QDT125" s="785"/>
      <c r="QDU125" s="785"/>
      <c r="QDV125" s="785"/>
      <c r="QDW125" s="785"/>
      <c r="QDX125" s="785"/>
      <c r="QDY125" s="785"/>
      <c r="QDZ125" s="785"/>
      <c r="QEA125" s="785"/>
      <c r="QEB125" s="785"/>
      <c r="QEC125" s="785"/>
      <c r="QED125" s="785"/>
      <c r="QEE125" s="785"/>
      <c r="QEF125" s="785"/>
      <c r="QEG125" s="785"/>
      <c r="QEH125" s="785"/>
      <c r="QEI125" s="785"/>
      <c r="QEJ125" s="785"/>
      <c r="QEK125" s="785"/>
      <c r="QEL125" s="785"/>
      <c r="QEM125" s="785"/>
      <c r="QEN125" s="785"/>
      <c r="QEO125" s="785"/>
      <c r="QEP125" s="785"/>
      <c r="QEQ125" s="785"/>
      <c r="QER125" s="785"/>
      <c r="QES125" s="785"/>
      <c r="QET125" s="785"/>
      <c r="QEU125" s="785"/>
      <c r="QEV125" s="785"/>
      <c r="QEW125" s="785"/>
      <c r="QEX125" s="785"/>
      <c r="QEY125" s="785"/>
      <c r="QEZ125" s="785"/>
      <c r="QFA125" s="785"/>
      <c r="QFB125" s="785"/>
      <c r="QFC125" s="785"/>
      <c r="QFD125" s="785"/>
      <c r="QFE125" s="785"/>
      <c r="QFF125" s="785"/>
      <c r="QFG125" s="785"/>
      <c r="QFH125" s="785"/>
      <c r="QFI125" s="785"/>
      <c r="QFJ125" s="785"/>
      <c r="QFK125" s="785"/>
      <c r="QFL125" s="785"/>
      <c r="QFM125" s="785"/>
      <c r="QFN125" s="785"/>
      <c r="QFO125" s="785"/>
      <c r="QFP125" s="785"/>
      <c r="QFQ125" s="785"/>
      <c r="QFR125" s="785"/>
      <c r="QFS125" s="785"/>
      <c r="QFT125" s="785"/>
      <c r="QFU125" s="785"/>
      <c r="QFV125" s="785"/>
      <c r="QFW125" s="785"/>
      <c r="QFX125" s="785"/>
      <c r="QFY125" s="785"/>
      <c r="QFZ125" s="785"/>
      <c r="QGA125" s="785"/>
      <c r="QGB125" s="785"/>
      <c r="QGC125" s="785"/>
      <c r="QGD125" s="785"/>
      <c r="QGE125" s="785"/>
      <c r="QGF125" s="785"/>
      <c r="QGG125" s="785"/>
      <c r="QGH125" s="785"/>
      <c r="QGI125" s="785"/>
      <c r="QGJ125" s="785"/>
      <c r="QGK125" s="785"/>
      <c r="QGL125" s="785"/>
      <c r="QGM125" s="785"/>
      <c r="QGN125" s="785"/>
      <c r="QGO125" s="785"/>
      <c r="QGP125" s="785"/>
      <c r="QGQ125" s="785"/>
      <c r="QGR125" s="785"/>
      <c r="QGS125" s="785"/>
      <c r="QGT125" s="785"/>
      <c r="QGU125" s="785"/>
      <c r="QGV125" s="785"/>
      <c r="QGW125" s="785"/>
      <c r="QGX125" s="785"/>
      <c r="QGY125" s="785"/>
      <c r="QGZ125" s="785"/>
      <c r="QHA125" s="785"/>
      <c r="QHB125" s="785"/>
      <c r="QHC125" s="785"/>
      <c r="QHD125" s="785"/>
      <c r="QHE125" s="785"/>
      <c r="QHF125" s="785"/>
      <c r="QHG125" s="785"/>
      <c r="QHH125" s="785"/>
      <c r="QHI125" s="785"/>
      <c r="QHJ125" s="785"/>
      <c r="QHK125" s="785"/>
      <c r="QHL125" s="785"/>
      <c r="QHM125" s="785"/>
      <c r="QHN125" s="785"/>
      <c r="QHO125" s="785"/>
      <c r="QHP125" s="785"/>
      <c r="QHQ125" s="785"/>
      <c r="QHR125" s="785"/>
      <c r="QHS125" s="785"/>
      <c r="QHT125" s="785"/>
      <c r="QHU125" s="785"/>
      <c r="QHV125" s="785"/>
      <c r="QHW125" s="785"/>
      <c r="QHX125" s="785"/>
      <c r="QHY125" s="785"/>
      <c r="QHZ125" s="785"/>
      <c r="QIA125" s="785"/>
      <c r="QIB125" s="785"/>
      <c r="QIC125" s="785"/>
      <c r="QID125" s="785"/>
      <c r="QIE125" s="785"/>
      <c r="QIF125" s="785"/>
      <c r="QIG125" s="785"/>
      <c r="QIH125" s="785"/>
      <c r="QII125" s="785"/>
      <c r="QIJ125" s="785"/>
      <c r="QIK125" s="785"/>
      <c r="QIL125" s="785"/>
      <c r="QIM125" s="785"/>
      <c r="QIN125" s="785"/>
      <c r="QIO125" s="785"/>
      <c r="QIP125" s="785"/>
      <c r="QIQ125" s="785"/>
      <c r="QIR125" s="785"/>
      <c r="QIS125" s="785"/>
      <c r="QIT125" s="785"/>
      <c r="QIU125" s="785"/>
      <c r="QIV125" s="785"/>
      <c r="QIW125" s="785"/>
      <c r="QIX125" s="785"/>
      <c r="QIY125" s="785"/>
      <c r="QIZ125" s="785"/>
      <c r="QJA125" s="785"/>
      <c r="QJB125" s="785"/>
      <c r="QJC125" s="785"/>
      <c r="QJD125" s="785"/>
      <c r="QJE125" s="785"/>
      <c r="QJF125" s="785"/>
      <c r="QJG125" s="785"/>
      <c r="QJH125" s="785"/>
      <c r="QJI125" s="785"/>
      <c r="QJJ125" s="785"/>
      <c r="QJK125" s="785"/>
      <c r="QJL125" s="785"/>
      <c r="QJM125" s="785"/>
      <c r="QJN125" s="785"/>
      <c r="QJO125" s="785"/>
      <c r="QJP125" s="785"/>
      <c r="QJQ125" s="785"/>
      <c r="QJR125" s="785"/>
      <c r="QJS125" s="785"/>
      <c r="QJT125" s="785"/>
      <c r="QJU125" s="785"/>
      <c r="QJV125" s="785"/>
      <c r="QJW125" s="785"/>
      <c r="QJX125" s="785"/>
      <c r="QJY125" s="785"/>
      <c r="QJZ125" s="785"/>
      <c r="QKA125" s="785"/>
      <c r="QKB125" s="785"/>
      <c r="QKC125" s="785"/>
      <c r="QKD125" s="785"/>
      <c r="QKE125" s="785"/>
      <c r="QKF125" s="785"/>
      <c r="QKG125" s="785"/>
      <c r="QKH125" s="785"/>
      <c r="QKI125" s="785"/>
      <c r="QKJ125" s="785"/>
      <c r="QKK125" s="785"/>
      <c r="QKL125" s="785"/>
      <c r="QKM125" s="785"/>
      <c r="QKN125" s="785"/>
      <c r="QKO125" s="785"/>
      <c r="QKP125" s="785"/>
      <c r="QKQ125" s="785"/>
      <c r="QKR125" s="785"/>
      <c r="QKS125" s="785"/>
      <c r="QKT125" s="785"/>
      <c r="QKU125" s="785"/>
      <c r="QKV125" s="785"/>
      <c r="QKW125" s="785"/>
      <c r="QKX125" s="785"/>
      <c r="QKY125" s="785"/>
      <c r="QKZ125" s="785"/>
      <c r="QLA125" s="785"/>
      <c r="QLB125" s="785"/>
      <c r="QLC125" s="785"/>
      <c r="QLD125" s="785"/>
      <c r="QLE125" s="785"/>
      <c r="QLF125" s="785"/>
      <c r="QLG125" s="785"/>
      <c r="QLH125" s="785"/>
      <c r="QLI125" s="785"/>
      <c r="QLJ125" s="785"/>
      <c r="QLK125" s="785"/>
      <c r="QLL125" s="785"/>
      <c r="QLM125" s="785"/>
      <c r="QLN125" s="785"/>
      <c r="QLO125" s="785"/>
      <c r="QLP125" s="785"/>
      <c r="QLQ125" s="785"/>
      <c r="QLR125" s="785"/>
      <c r="QLS125" s="785"/>
      <c r="QLT125" s="785"/>
      <c r="QLU125" s="785"/>
      <c r="QLV125" s="785"/>
      <c r="QLW125" s="785"/>
      <c r="QLX125" s="785"/>
      <c r="QLY125" s="785"/>
      <c r="QLZ125" s="785"/>
      <c r="QMA125" s="785"/>
      <c r="QMB125" s="785"/>
      <c r="QMC125" s="785"/>
      <c r="QMD125" s="785"/>
      <c r="QME125" s="785"/>
      <c r="QMF125" s="785"/>
      <c r="QMG125" s="785"/>
      <c r="QMH125" s="785"/>
      <c r="QMI125" s="785"/>
      <c r="QMJ125" s="785"/>
      <c r="QMK125" s="785"/>
      <c r="QML125" s="785"/>
      <c r="QMM125" s="785"/>
      <c r="QMN125" s="785"/>
      <c r="QMO125" s="785"/>
      <c r="QMP125" s="785"/>
      <c r="QMQ125" s="785"/>
      <c r="QMR125" s="785"/>
      <c r="QMS125" s="785"/>
      <c r="QMT125" s="785"/>
      <c r="QMU125" s="785"/>
      <c r="QMV125" s="785"/>
      <c r="QMW125" s="785"/>
      <c r="QMX125" s="785"/>
      <c r="QMY125" s="785"/>
      <c r="QMZ125" s="785"/>
      <c r="QNA125" s="785"/>
      <c r="QNB125" s="785"/>
      <c r="QNC125" s="785"/>
      <c r="QND125" s="785"/>
      <c r="QNE125" s="785"/>
      <c r="QNF125" s="785"/>
      <c r="QNG125" s="785"/>
      <c r="QNH125" s="785"/>
      <c r="QNI125" s="785"/>
      <c r="QNJ125" s="785"/>
      <c r="QNK125" s="785"/>
      <c r="QNL125" s="785"/>
      <c r="QNM125" s="785"/>
      <c r="QNN125" s="785"/>
      <c r="QNO125" s="785"/>
      <c r="QNP125" s="785"/>
      <c r="QNQ125" s="785"/>
      <c r="QNR125" s="785"/>
      <c r="QNS125" s="785"/>
      <c r="QNT125" s="785"/>
      <c r="QNU125" s="785"/>
      <c r="QNV125" s="785"/>
      <c r="QNW125" s="785"/>
      <c r="QNX125" s="785"/>
      <c r="QNY125" s="785"/>
      <c r="QNZ125" s="785"/>
      <c r="QOA125" s="785"/>
      <c r="QOB125" s="785"/>
      <c r="QOC125" s="785"/>
      <c r="QOD125" s="785"/>
      <c r="QOE125" s="785"/>
      <c r="QOF125" s="785"/>
      <c r="QOG125" s="785"/>
      <c r="QOH125" s="785"/>
      <c r="QOI125" s="785"/>
      <c r="QOJ125" s="785"/>
      <c r="QOK125" s="785"/>
      <c r="QOL125" s="785"/>
      <c r="QOM125" s="785"/>
      <c r="QON125" s="785"/>
      <c r="QOO125" s="785"/>
      <c r="QOP125" s="785"/>
      <c r="QOQ125" s="785"/>
      <c r="QOR125" s="785"/>
      <c r="QOS125" s="785"/>
      <c r="QOT125" s="785"/>
      <c r="QOU125" s="785"/>
      <c r="QOV125" s="785"/>
      <c r="QOW125" s="785"/>
      <c r="QOX125" s="785"/>
      <c r="QOY125" s="785"/>
      <c r="QOZ125" s="785"/>
      <c r="QPA125" s="785"/>
      <c r="QPB125" s="785"/>
      <c r="QPC125" s="785"/>
      <c r="QPD125" s="785"/>
      <c r="QPE125" s="785"/>
      <c r="QPF125" s="785"/>
      <c r="QPG125" s="785"/>
      <c r="QPH125" s="785"/>
      <c r="QPI125" s="785"/>
      <c r="QPJ125" s="785"/>
      <c r="QPK125" s="785"/>
      <c r="QPL125" s="785"/>
      <c r="QPM125" s="785"/>
      <c r="QPN125" s="785"/>
      <c r="QPO125" s="785"/>
      <c r="QPP125" s="785"/>
      <c r="QPQ125" s="785"/>
      <c r="QPR125" s="785"/>
      <c r="QPS125" s="785"/>
      <c r="QPT125" s="785"/>
      <c r="QPU125" s="785"/>
      <c r="QPV125" s="785"/>
      <c r="QPW125" s="785"/>
      <c r="QPX125" s="785"/>
      <c r="QPY125" s="785"/>
      <c r="QPZ125" s="785"/>
      <c r="QQA125" s="785"/>
      <c r="QQB125" s="785"/>
      <c r="QQC125" s="785"/>
      <c r="QQD125" s="785"/>
      <c r="QQE125" s="785"/>
      <c r="QQF125" s="785"/>
      <c r="QQG125" s="785"/>
      <c r="QQH125" s="785"/>
      <c r="QQI125" s="785"/>
      <c r="QQJ125" s="785"/>
      <c r="QQK125" s="785"/>
      <c r="QQL125" s="785"/>
      <c r="QQM125" s="785"/>
      <c r="QQN125" s="785"/>
      <c r="QQO125" s="785"/>
      <c r="QQP125" s="785"/>
      <c r="QQQ125" s="785"/>
      <c r="QQR125" s="785"/>
      <c r="QQS125" s="785"/>
      <c r="QQT125" s="785"/>
      <c r="QQU125" s="785"/>
      <c r="QQV125" s="785"/>
      <c r="QQW125" s="785"/>
      <c r="QQX125" s="785"/>
      <c r="QQY125" s="785"/>
      <c r="QQZ125" s="785"/>
      <c r="QRA125" s="785"/>
      <c r="QRB125" s="785"/>
      <c r="QRC125" s="785"/>
      <c r="QRD125" s="785"/>
      <c r="QRE125" s="785"/>
      <c r="QRF125" s="785"/>
      <c r="QRG125" s="785"/>
      <c r="QRH125" s="785"/>
      <c r="QRI125" s="785"/>
      <c r="QRJ125" s="785"/>
      <c r="QRK125" s="785"/>
      <c r="QRL125" s="785"/>
      <c r="QRM125" s="785"/>
      <c r="QRN125" s="785"/>
      <c r="QRO125" s="785"/>
      <c r="QRP125" s="785"/>
      <c r="QRQ125" s="785"/>
      <c r="QRR125" s="785"/>
      <c r="QRS125" s="785"/>
      <c r="QRT125" s="785"/>
      <c r="QRU125" s="785"/>
      <c r="QRV125" s="785"/>
      <c r="QRW125" s="785"/>
      <c r="QRX125" s="785"/>
      <c r="QRY125" s="785"/>
      <c r="QRZ125" s="785"/>
      <c r="QSA125" s="785"/>
      <c r="QSB125" s="785"/>
      <c r="QSC125" s="785"/>
      <c r="QSD125" s="785"/>
      <c r="QSE125" s="785"/>
      <c r="QSF125" s="785"/>
      <c r="QSG125" s="785"/>
      <c r="QSH125" s="785"/>
      <c r="QSI125" s="785"/>
      <c r="QSJ125" s="785"/>
      <c r="QSK125" s="785"/>
      <c r="QSL125" s="785"/>
      <c r="QSM125" s="785"/>
      <c r="QSN125" s="785"/>
      <c r="QSO125" s="785"/>
      <c r="QSP125" s="785"/>
      <c r="QSQ125" s="785"/>
      <c r="QSR125" s="785"/>
      <c r="QSS125" s="785"/>
      <c r="QST125" s="785"/>
      <c r="QSU125" s="785"/>
      <c r="QSV125" s="785"/>
      <c r="QSW125" s="785"/>
      <c r="QSX125" s="785"/>
      <c r="QSY125" s="785"/>
      <c r="QSZ125" s="785"/>
      <c r="QTA125" s="785"/>
      <c r="QTB125" s="785"/>
      <c r="QTC125" s="785"/>
      <c r="QTD125" s="785"/>
      <c r="QTE125" s="785"/>
      <c r="QTF125" s="785"/>
      <c r="QTG125" s="785"/>
      <c r="QTH125" s="785"/>
      <c r="QTI125" s="785"/>
      <c r="QTJ125" s="785"/>
      <c r="QTK125" s="785"/>
      <c r="QTL125" s="785"/>
      <c r="QTM125" s="785"/>
      <c r="QTN125" s="785"/>
      <c r="QTO125" s="785"/>
      <c r="QTP125" s="785"/>
      <c r="QTQ125" s="785"/>
      <c r="QTR125" s="785"/>
      <c r="QTS125" s="785"/>
      <c r="QTT125" s="785"/>
      <c r="QTU125" s="785"/>
      <c r="QTV125" s="785"/>
      <c r="QTW125" s="785"/>
      <c r="QTX125" s="785"/>
      <c r="QTY125" s="785"/>
      <c r="QTZ125" s="785"/>
      <c r="QUA125" s="785"/>
      <c r="QUB125" s="785"/>
      <c r="QUC125" s="785"/>
      <c r="QUD125" s="785"/>
      <c r="QUE125" s="785"/>
      <c r="QUF125" s="785"/>
      <c r="QUG125" s="785"/>
      <c r="QUH125" s="785"/>
      <c r="QUI125" s="785"/>
      <c r="QUJ125" s="785"/>
      <c r="QUK125" s="785"/>
      <c r="QUL125" s="785"/>
      <c r="QUM125" s="785"/>
      <c r="QUN125" s="785"/>
      <c r="QUO125" s="785"/>
      <c r="QUP125" s="785"/>
      <c r="QUQ125" s="785"/>
      <c r="QUR125" s="785"/>
      <c r="QUS125" s="785"/>
      <c r="QUT125" s="785"/>
      <c r="QUU125" s="785"/>
      <c r="QUV125" s="785"/>
      <c r="QUW125" s="785"/>
      <c r="QUX125" s="785"/>
      <c r="QUY125" s="785"/>
      <c r="QUZ125" s="785"/>
      <c r="QVA125" s="785"/>
      <c r="QVB125" s="785"/>
      <c r="QVC125" s="785"/>
      <c r="QVD125" s="785"/>
      <c r="QVE125" s="785"/>
      <c r="QVF125" s="785"/>
      <c r="QVG125" s="785"/>
      <c r="QVH125" s="785"/>
      <c r="QVI125" s="785"/>
      <c r="QVJ125" s="785"/>
      <c r="QVK125" s="785"/>
      <c r="QVL125" s="785"/>
      <c r="QVM125" s="785"/>
      <c r="QVN125" s="785"/>
      <c r="QVO125" s="785"/>
      <c r="QVP125" s="785"/>
      <c r="QVQ125" s="785"/>
      <c r="QVR125" s="785"/>
      <c r="QVS125" s="785"/>
      <c r="QVT125" s="785"/>
      <c r="QVU125" s="785"/>
      <c r="QVV125" s="785"/>
      <c r="QVW125" s="785"/>
      <c r="QVX125" s="785"/>
      <c r="QVY125" s="785"/>
      <c r="QVZ125" s="785"/>
      <c r="QWA125" s="785"/>
      <c r="QWB125" s="785"/>
      <c r="QWC125" s="785"/>
      <c r="QWD125" s="785"/>
      <c r="QWE125" s="785"/>
      <c r="QWF125" s="785"/>
      <c r="QWG125" s="785"/>
      <c r="QWH125" s="785"/>
      <c r="QWI125" s="785"/>
      <c r="QWJ125" s="785"/>
      <c r="QWK125" s="785"/>
      <c r="QWL125" s="785"/>
      <c r="QWM125" s="785"/>
      <c r="QWN125" s="785"/>
      <c r="QWO125" s="785"/>
      <c r="QWP125" s="785"/>
      <c r="QWQ125" s="785"/>
      <c r="QWR125" s="785"/>
      <c r="QWS125" s="785"/>
      <c r="QWT125" s="785"/>
      <c r="QWU125" s="785"/>
      <c r="QWV125" s="785"/>
      <c r="QWW125" s="785"/>
      <c r="QWX125" s="785"/>
      <c r="QWY125" s="785"/>
      <c r="QWZ125" s="785"/>
      <c r="QXA125" s="785"/>
      <c r="QXB125" s="785"/>
      <c r="QXC125" s="785"/>
      <c r="QXD125" s="785"/>
      <c r="QXE125" s="785"/>
      <c r="QXF125" s="785"/>
      <c r="QXG125" s="785"/>
      <c r="QXH125" s="785"/>
      <c r="QXI125" s="785"/>
      <c r="QXJ125" s="785"/>
      <c r="QXK125" s="785"/>
      <c r="QXL125" s="785"/>
      <c r="QXM125" s="785"/>
      <c r="QXN125" s="785"/>
      <c r="QXO125" s="785"/>
      <c r="QXP125" s="785"/>
      <c r="QXQ125" s="785"/>
      <c r="QXR125" s="785"/>
      <c r="QXS125" s="785"/>
      <c r="QXT125" s="785"/>
      <c r="QXU125" s="785"/>
      <c r="QXV125" s="785"/>
      <c r="QXW125" s="785"/>
      <c r="QXX125" s="785"/>
      <c r="QXY125" s="785"/>
      <c r="QXZ125" s="785"/>
      <c r="QYA125" s="785"/>
      <c r="QYB125" s="785"/>
      <c r="QYC125" s="785"/>
      <c r="QYD125" s="785"/>
      <c r="QYE125" s="785"/>
      <c r="QYF125" s="785"/>
      <c r="QYG125" s="785"/>
      <c r="QYH125" s="785"/>
      <c r="QYI125" s="785"/>
      <c r="QYJ125" s="785"/>
      <c r="QYK125" s="785"/>
      <c r="QYL125" s="785"/>
      <c r="QYM125" s="785"/>
      <c r="QYN125" s="785"/>
      <c r="QYO125" s="785"/>
      <c r="QYP125" s="785"/>
      <c r="QYQ125" s="785"/>
      <c r="QYR125" s="785"/>
      <c r="QYS125" s="785"/>
      <c r="QYT125" s="785"/>
      <c r="QYU125" s="785"/>
      <c r="QYV125" s="785"/>
      <c r="QYW125" s="785"/>
      <c r="QYX125" s="785"/>
      <c r="QYY125" s="785"/>
      <c r="QYZ125" s="785"/>
      <c r="QZA125" s="785"/>
      <c r="QZB125" s="785"/>
      <c r="QZC125" s="785"/>
      <c r="QZD125" s="785"/>
      <c r="QZE125" s="785"/>
      <c r="QZF125" s="785"/>
      <c r="QZG125" s="785"/>
      <c r="QZH125" s="785"/>
      <c r="QZI125" s="785"/>
      <c r="QZJ125" s="785"/>
      <c r="QZK125" s="785"/>
      <c r="QZL125" s="785"/>
      <c r="QZM125" s="785"/>
      <c r="QZN125" s="785"/>
      <c r="QZO125" s="785"/>
      <c r="QZP125" s="785"/>
      <c r="QZQ125" s="785"/>
      <c r="QZR125" s="785"/>
      <c r="QZS125" s="785"/>
      <c r="QZT125" s="785"/>
      <c r="QZU125" s="785"/>
      <c r="QZV125" s="785"/>
      <c r="QZW125" s="785"/>
      <c r="QZX125" s="785"/>
      <c r="QZY125" s="785"/>
      <c r="QZZ125" s="785"/>
      <c r="RAA125" s="785"/>
      <c r="RAB125" s="785"/>
      <c r="RAC125" s="785"/>
      <c r="RAD125" s="785"/>
      <c r="RAE125" s="785"/>
      <c r="RAF125" s="785"/>
      <c r="RAG125" s="785"/>
      <c r="RAH125" s="785"/>
      <c r="RAI125" s="785"/>
      <c r="RAJ125" s="785"/>
      <c r="RAK125" s="785"/>
      <c r="RAL125" s="785"/>
      <c r="RAM125" s="785"/>
      <c r="RAN125" s="785"/>
      <c r="RAO125" s="785"/>
      <c r="RAP125" s="785"/>
      <c r="RAQ125" s="785"/>
      <c r="RAR125" s="785"/>
      <c r="RAS125" s="785"/>
      <c r="RAT125" s="785"/>
      <c r="RAU125" s="785"/>
      <c r="RAV125" s="785"/>
      <c r="RAW125" s="785"/>
      <c r="RAX125" s="785"/>
      <c r="RAY125" s="785"/>
      <c r="RAZ125" s="785"/>
      <c r="RBA125" s="785"/>
      <c r="RBB125" s="785"/>
      <c r="RBC125" s="785"/>
      <c r="RBD125" s="785"/>
      <c r="RBE125" s="785"/>
      <c r="RBF125" s="785"/>
      <c r="RBG125" s="785"/>
      <c r="RBH125" s="785"/>
      <c r="RBI125" s="785"/>
      <c r="RBJ125" s="785"/>
      <c r="RBK125" s="785"/>
      <c r="RBL125" s="785"/>
      <c r="RBM125" s="785"/>
      <c r="RBN125" s="785"/>
      <c r="RBO125" s="785"/>
      <c r="RBP125" s="785"/>
      <c r="RBQ125" s="785"/>
      <c r="RBR125" s="785"/>
      <c r="RBS125" s="785"/>
      <c r="RBT125" s="785"/>
      <c r="RBU125" s="785"/>
      <c r="RBV125" s="785"/>
      <c r="RBW125" s="785"/>
      <c r="RBX125" s="785"/>
      <c r="RBY125" s="785"/>
      <c r="RBZ125" s="785"/>
      <c r="RCA125" s="785"/>
      <c r="RCB125" s="785"/>
      <c r="RCC125" s="785"/>
      <c r="RCD125" s="785"/>
      <c r="RCE125" s="785"/>
      <c r="RCF125" s="785"/>
      <c r="RCG125" s="785"/>
      <c r="RCH125" s="785"/>
      <c r="RCI125" s="785"/>
      <c r="RCJ125" s="785"/>
      <c r="RCK125" s="785"/>
      <c r="RCL125" s="785"/>
      <c r="RCM125" s="785"/>
      <c r="RCN125" s="785"/>
      <c r="RCO125" s="785"/>
      <c r="RCP125" s="785"/>
      <c r="RCQ125" s="785"/>
      <c r="RCR125" s="785"/>
      <c r="RCS125" s="785"/>
      <c r="RCT125" s="785"/>
      <c r="RCU125" s="785"/>
      <c r="RCV125" s="785"/>
      <c r="RCW125" s="785"/>
      <c r="RCX125" s="785"/>
      <c r="RCY125" s="785"/>
      <c r="RCZ125" s="785"/>
      <c r="RDA125" s="785"/>
      <c r="RDB125" s="785"/>
      <c r="RDC125" s="785"/>
      <c r="RDD125" s="785"/>
      <c r="RDE125" s="785"/>
      <c r="RDF125" s="785"/>
      <c r="RDG125" s="785"/>
      <c r="RDH125" s="785"/>
      <c r="RDI125" s="785"/>
      <c r="RDJ125" s="785"/>
      <c r="RDK125" s="785"/>
      <c r="RDL125" s="785"/>
      <c r="RDM125" s="785"/>
      <c r="RDN125" s="785"/>
      <c r="RDO125" s="785"/>
      <c r="RDP125" s="785"/>
      <c r="RDQ125" s="785"/>
      <c r="RDR125" s="785"/>
      <c r="RDS125" s="785"/>
      <c r="RDT125" s="785"/>
      <c r="RDU125" s="785"/>
      <c r="RDV125" s="785"/>
      <c r="RDW125" s="785"/>
      <c r="RDX125" s="785"/>
      <c r="RDY125" s="785"/>
      <c r="RDZ125" s="785"/>
      <c r="REA125" s="785"/>
      <c r="REB125" s="785"/>
      <c r="REC125" s="785"/>
      <c r="RED125" s="785"/>
      <c r="REE125" s="785"/>
      <c r="REF125" s="785"/>
      <c r="REG125" s="785"/>
      <c r="REH125" s="785"/>
      <c r="REI125" s="785"/>
      <c r="REJ125" s="785"/>
      <c r="REK125" s="785"/>
      <c r="REL125" s="785"/>
      <c r="REM125" s="785"/>
      <c r="REN125" s="785"/>
      <c r="REO125" s="785"/>
      <c r="REP125" s="785"/>
      <c r="REQ125" s="785"/>
      <c r="RER125" s="785"/>
      <c r="RES125" s="785"/>
      <c r="RET125" s="785"/>
      <c r="REU125" s="785"/>
      <c r="REV125" s="785"/>
      <c r="REW125" s="785"/>
      <c r="REX125" s="785"/>
      <c r="REY125" s="785"/>
      <c r="REZ125" s="785"/>
      <c r="RFA125" s="785"/>
      <c r="RFB125" s="785"/>
      <c r="RFC125" s="785"/>
      <c r="RFD125" s="785"/>
      <c r="RFE125" s="785"/>
      <c r="RFF125" s="785"/>
      <c r="RFG125" s="785"/>
      <c r="RFH125" s="785"/>
      <c r="RFI125" s="785"/>
      <c r="RFJ125" s="785"/>
      <c r="RFK125" s="785"/>
      <c r="RFL125" s="785"/>
      <c r="RFM125" s="785"/>
      <c r="RFN125" s="785"/>
      <c r="RFO125" s="785"/>
      <c r="RFP125" s="785"/>
      <c r="RFQ125" s="785"/>
      <c r="RFR125" s="785"/>
      <c r="RFS125" s="785"/>
      <c r="RFT125" s="785"/>
      <c r="RFU125" s="785"/>
      <c r="RFV125" s="785"/>
      <c r="RFW125" s="785"/>
      <c r="RFX125" s="785"/>
      <c r="RFY125" s="785"/>
      <c r="RFZ125" s="785"/>
      <c r="RGA125" s="785"/>
      <c r="RGB125" s="785"/>
      <c r="RGC125" s="785"/>
      <c r="RGD125" s="785"/>
      <c r="RGE125" s="785"/>
      <c r="RGF125" s="785"/>
      <c r="RGG125" s="785"/>
      <c r="RGH125" s="785"/>
      <c r="RGI125" s="785"/>
      <c r="RGJ125" s="785"/>
      <c r="RGK125" s="785"/>
      <c r="RGL125" s="785"/>
      <c r="RGM125" s="785"/>
      <c r="RGN125" s="785"/>
      <c r="RGO125" s="785"/>
      <c r="RGP125" s="785"/>
      <c r="RGQ125" s="785"/>
      <c r="RGR125" s="785"/>
      <c r="RGS125" s="785"/>
      <c r="RGT125" s="785"/>
      <c r="RGU125" s="785"/>
      <c r="RGV125" s="785"/>
      <c r="RGW125" s="785"/>
      <c r="RGX125" s="785"/>
      <c r="RGY125" s="785"/>
      <c r="RGZ125" s="785"/>
      <c r="RHA125" s="785"/>
      <c r="RHB125" s="785"/>
      <c r="RHC125" s="785"/>
      <c r="RHD125" s="785"/>
      <c r="RHE125" s="785"/>
      <c r="RHF125" s="785"/>
      <c r="RHG125" s="785"/>
      <c r="RHH125" s="785"/>
      <c r="RHI125" s="785"/>
      <c r="RHJ125" s="785"/>
      <c r="RHK125" s="785"/>
      <c r="RHL125" s="785"/>
      <c r="RHM125" s="785"/>
      <c r="RHN125" s="785"/>
      <c r="RHO125" s="785"/>
      <c r="RHP125" s="785"/>
      <c r="RHQ125" s="785"/>
      <c r="RHR125" s="785"/>
      <c r="RHS125" s="785"/>
      <c r="RHT125" s="785"/>
      <c r="RHU125" s="785"/>
      <c r="RHV125" s="785"/>
      <c r="RHW125" s="785"/>
      <c r="RHX125" s="785"/>
      <c r="RHY125" s="785"/>
      <c r="RHZ125" s="785"/>
      <c r="RIA125" s="785"/>
      <c r="RIB125" s="785"/>
      <c r="RIC125" s="785"/>
      <c r="RID125" s="785"/>
      <c r="RIE125" s="785"/>
      <c r="RIF125" s="785"/>
      <c r="RIG125" s="785"/>
      <c r="RIH125" s="785"/>
      <c r="RII125" s="785"/>
      <c r="RIJ125" s="785"/>
      <c r="RIK125" s="785"/>
      <c r="RIL125" s="785"/>
      <c r="RIM125" s="785"/>
      <c r="RIN125" s="785"/>
      <c r="RIO125" s="785"/>
      <c r="RIP125" s="785"/>
      <c r="RIQ125" s="785"/>
      <c r="RIR125" s="785"/>
      <c r="RIS125" s="785"/>
      <c r="RIT125" s="785"/>
      <c r="RIU125" s="785"/>
      <c r="RIV125" s="785"/>
      <c r="RIW125" s="785"/>
      <c r="RIX125" s="785"/>
      <c r="RIY125" s="785"/>
      <c r="RIZ125" s="785"/>
      <c r="RJA125" s="785"/>
      <c r="RJB125" s="785"/>
      <c r="RJC125" s="785"/>
      <c r="RJD125" s="785"/>
      <c r="RJE125" s="785"/>
      <c r="RJF125" s="785"/>
      <c r="RJG125" s="785"/>
      <c r="RJH125" s="785"/>
      <c r="RJI125" s="785"/>
      <c r="RJJ125" s="785"/>
      <c r="RJK125" s="785"/>
      <c r="RJL125" s="785"/>
      <c r="RJM125" s="785"/>
      <c r="RJN125" s="785"/>
      <c r="RJO125" s="785"/>
      <c r="RJP125" s="785"/>
      <c r="RJQ125" s="785"/>
      <c r="RJR125" s="785"/>
      <c r="RJS125" s="785"/>
      <c r="RJT125" s="785"/>
      <c r="RJU125" s="785"/>
      <c r="RJV125" s="785"/>
      <c r="RJW125" s="785"/>
      <c r="RJX125" s="785"/>
      <c r="RJY125" s="785"/>
      <c r="RJZ125" s="785"/>
      <c r="RKA125" s="785"/>
      <c r="RKB125" s="785"/>
      <c r="RKC125" s="785"/>
      <c r="RKD125" s="785"/>
      <c r="RKE125" s="785"/>
      <c r="RKF125" s="785"/>
      <c r="RKG125" s="785"/>
      <c r="RKH125" s="785"/>
      <c r="RKI125" s="785"/>
      <c r="RKJ125" s="785"/>
      <c r="RKK125" s="785"/>
      <c r="RKL125" s="785"/>
      <c r="RKM125" s="785"/>
      <c r="RKN125" s="785"/>
      <c r="RKO125" s="785"/>
      <c r="RKP125" s="785"/>
      <c r="RKQ125" s="785"/>
      <c r="RKR125" s="785"/>
      <c r="RKS125" s="785"/>
      <c r="RKT125" s="785"/>
      <c r="RKU125" s="785"/>
      <c r="RKV125" s="785"/>
      <c r="RKW125" s="785"/>
      <c r="RKX125" s="785"/>
      <c r="RKY125" s="785"/>
      <c r="RKZ125" s="785"/>
      <c r="RLA125" s="785"/>
      <c r="RLB125" s="785"/>
      <c r="RLC125" s="785"/>
      <c r="RLD125" s="785"/>
      <c r="RLE125" s="785"/>
      <c r="RLF125" s="785"/>
      <c r="RLG125" s="785"/>
      <c r="RLH125" s="785"/>
      <c r="RLI125" s="785"/>
      <c r="RLJ125" s="785"/>
      <c r="RLK125" s="785"/>
      <c r="RLL125" s="785"/>
      <c r="RLM125" s="785"/>
      <c r="RLN125" s="785"/>
      <c r="RLO125" s="785"/>
      <c r="RLP125" s="785"/>
      <c r="RLQ125" s="785"/>
      <c r="RLR125" s="785"/>
      <c r="RLS125" s="785"/>
      <c r="RLT125" s="785"/>
      <c r="RLU125" s="785"/>
      <c r="RLV125" s="785"/>
      <c r="RLW125" s="785"/>
      <c r="RLX125" s="785"/>
      <c r="RLY125" s="785"/>
      <c r="RLZ125" s="785"/>
      <c r="RMA125" s="785"/>
      <c r="RMB125" s="785"/>
      <c r="RMC125" s="785"/>
      <c r="RMD125" s="785"/>
      <c r="RME125" s="785"/>
      <c r="RMF125" s="785"/>
      <c r="RMG125" s="785"/>
      <c r="RMH125" s="785"/>
      <c r="RMI125" s="785"/>
      <c r="RMJ125" s="785"/>
      <c r="RMK125" s="785"/>
      <c r="RML125" s="785"/>
      <c r="RMM125" s="785"/>
      <c r="RMN125" s="785"/>
      <c r="RMO125" s="785"/>
      <c r="RMP125" s="785"/>
      <c r="RMQ125" s="785"/>
      <c r="RMR125" s="785"/>
      <c r="RMS125" s="785"/>
      <c r="RMT125" s="785"/>
      <c r="RMU125" s="785"/>
      <c r="RMV125" s="785"/>
      <c r="RMW125" s="785"/>
      <c r="RMX125" s="785"/>
      <c r="RMY125" s="785"/>
      <c r="RMZ125" s="785"/>
      <c r="RNA125" s="785"/>
      <c r="RNB125" s="785"/>
      <c r="RNC125" s="785"/>
      <c r="RND125" s="785"/>
      <c r="RNE125" s="785"/>
      <c r="RNF125" s="785"/>
      <c r="RNG125" s="785"/>
      <c r="RNH125" s="785"/>
      <c r="RNI125" s="785"/>
      <c r="RNJ125" s="785"/>
      <c r="RNK125" s="785"/>
      <c r="RNL125" s="785"/>
      <c r="RNM125" s="785"/>
      <c r="RNN125" s="785"/>
      <c r="RNO125" s="785"/>
      <c r="RNP125" s="785"/>
      <c r="RNQ125" s="785"/>
      <c r="RNR125" s="785"/>
      <c r="RNS125" s="785"/>
      <c r="RNT125" s="785"/>
      <c r="RNU125" s="785"/>
      <c r="RNV125" s="785"/>
      <c r="RNW125" s="785"/>
      <c r="RNX125" s="785"/>
      <c r="RNY125" s="785"/>
      <c r="RNZ125" s="785"/>
      <c r="ROA125" s="785"/>
      <c r="ROB125" s="785"/>
      <c r="ROC125" s="785"/>
      <c r="ROD125" s="785"/>
      <c r="ROE125" s="785"/>
      <c r="ROF125" s="785"/>
      <c r="ROG125" s="785"/>
      <c r="ROH125" s="785"/>
      <c r="ROI125" s="785"/>
      <c r="ROJ125" s="785"/>
      <c r="ROK125" s="785"/>
      <c r="ROL125" s="785"/>
      <c r="ROM125" s="785"/>
      <c r="RON125" s="785"/>
      <c r="ROO125" s="785"/>
      <c r="ROP125" s="785"/>
      <c r="ROQ125" s="785"/>
      <c r="ROR125" s="785"/>
      <c r="ROS125" s="785"/>
      <c r="ROT125" s="785"/>
      <c r="ROU125" s="785"/>
      <c r="ROV125" s="785"/>
      <c r="ROW125" s="785"/>
      <c r="ROX125" s="785"/>
      <c r="ROY125" s="785"/>
      <c r="ROZ125" s="785"/>
      <c r="RPA125" s="785"/>
      <c r="RPB125" s="785"/>
      <c r="RPC125" s="785"/>
      <c r="RPD125" s="785"/>
      <c r="RPE125" s="785"/>
      <c r="RPF125" s="785"/>
      <c r="RPG125" s="785"/>
      <c r="RPH125" s="785"/>
      <c r="RPI125" s="785"/>
      <c r="RPJ125" s="785"/>
      <c r="RPK125" s="785"/>
      <c r="RPL125" s="785"/>
      <c r="RPM125" s="785"/>
      <c r="RPN125" s="785"/>
      <c r="RPO125" s="785"/>
      <c r="RPP125" s="785"/>
      <c r="RPQ125" s="785"/>
      <c r="RPR125" s="785"/>
      <c r="RPS125" s="785"/>
      <c r="RPT125" s="785"/>
      <c r="RPU125" s="785"/>
      <c r="RPV125" s="785"/>
      <c r="RPW125" s="785"/>
      <c r="RPX125" s="785"/>
      <c r="RPY125" s="785"/>
      <c r="RPZ125" s="785"/>
      <c r="RQA125" s="785"/>
      <c r="RQB125" s="785"/>
      <c r="RQC125" s="785"/>
      <c r="RQD125" s="785"/>
      <c r="RQE125" s="785"/>
      <c r="RQF125" s="785"/>
      <c r="RQG125" s="785"/>
      <c r="RQH125" s="785"/>
      <c r="RQI125" s="785"/>
      <c r="RQJ125" s="785"/>
      <c r="RQK125" s="785"/>
      <c r="RQL125" s="785"/>
      <c r="RQM125" s="785"/>
      <c r="RQN125" s="785"/>
      <c r="RQO125" s="785"/>
      <c r="RQP125" s="785"/>
      <c r="RQQ125" s="785"/>
      <c r="RQR125" s="785"/>
      <c r="RQS125" s="785"/>
      <c r="RQT125" s="785"/>
      <c r="RQU125" s="785"/>
      <c r="RQV125" s="785"/>
      <c r="RQW125" s="785"/>
      <c r="RQX125" s="785"/>
      <c r="RQY125" s="785"/>
      <c r="RQZ125" s="785"/>
      <c r="RRA125" s="785"/>
      <c r="RRB125" s="785"/>
      <c r="RRC125" s="785"/>
      <c r="RRD125" s="785"/>
      <c r="RRE125" s="785"/>
      <c r="RRF125" s="785"/>
      <c r="RRG125" s="785"/>
      <c r="RRH125" s="785"/>
      <c r="RRI125" s="785"/>
      <c r="RRJ125" s="785"/>
      <c r="RRK125" s="785"/>
      <c r="RRL125" s="785"/>
      <c r="RRM125" s="785"/>
      <c r="RRN125" s="785"/>
      <c r="RRO125" s="785"/>
      <c r="RRP125" s="785"/>
      <c r="RRQ125" s="785"/>
      <c r="RRR125" s="785"/>
      <c r="RRS125" s="785"/>
      <c r="RRT125" s="785"/>
      <c r="RRU125" s="785"/>
      <c r="RRV125" s="785"/>
      <c r="RRW125" s="785"/>
      <c r="RRX125" s="785"/>
      <c r="RRY125" s="785"/>
      <c r="RRZ125" s="785"/>
      <c r="RSA125" s="785"/>
      <c r="RSB125" s="785"/>
      <c r="RSC125" s="785"/>
      <c r="RSD125" s="785"/>
      <c r="RSE125" s="785"/>
      <c r="RSF125" s="785"/>
      <c r="RSG125" s="785"/>
      <c r="RSH125" s="785"/>
      <c r="RSI125" s="785"/>
      <c r="RSJ125" s="785"/>
      <c r="RSK125" s="785"/>
      <c r="RSL125" s="785"/>
      <c r="RSM125" s="785"/>
      <c r="RSN125" s="785"/>
      <c r="RSO125" s="785"/>
      <c r="RSP125" s="785"/>
      <c r="RSQ125" s="785"/>
      <c r="RSR125" s="785"/>
      <c r="RSS125" s="785"/>
      <c r="RST125" s="785"/>
      <c r="RSU125" s="785"/>
      <c r="RSV125" s="785"/>
      <c r="RSW125" s="785"/>
      <c r="RSX125" s="785"/>
      <c r="RSY125" s="785"/>
      <c r="RSZ125" s="785"/>
      <c r="RTA125" s="785"/>
      <c r="RTB125" s="785"/>
      <c r="RTC125" s="785"/>
      <c r="RTD125" s="785"/>
      <c r="RTE125" s="785"/>
      <c r="RTF125" s="785"/>
      <c r="RTG125" s="785"/>
      <c r="RTH125" s="785"/>
      <c r="RTI125" s="785"/>
      <c r="RTJ125" s="785"/>
      <c r="RTK125" s="785"/>
      <c r="RTL125" s="785"/>
      <c r="RTM125" s="785"/>
      <c r="RTN125" s="785"/>
      <c r="RTO125" s="785"/>
      <c r="RTP125" s="785"/>
      <c r="RTQ125" s="785"/>
      <c r="RTR125" s="785"/>
      <c r="RTS125" s="785"/>
      <c r="RTT125" s="785"/>
      <c r="RTU125" s="785"/>
      <c r="RTV125" s="785"/>
      <c r="RTW125" s="785"/>
      <c r="RTX125" s="785"/>
      <c r="RTY125" s="785"/>
      <c r="RTZ125" s="785"/>
      <c r="RUA125" s="785"/>
      <c r="RUB125" s="785"/>
      <c r="RUC125" s="785"/>
      <c r="RUD125" s="785"/>
      <c r="RUE125" s="785"/>
      <c r="RUF125" s="785"/>
      <c r="RUG125" s="785"/>
      <c r="RUH125" s="785"/>
      <c r="RUI125" s="785"/>
      <c r="RUJ125" s="785"/>
      <c r="RUK125" s="785"/>
      <c r="RUL125" s="785"/>
      <c r="RUM125" s="785"/>
      <c r="RUN125" s="785"/>
      <c r="RUO125" s="785"/>
      <c r="RUP125" s="785"/>
      <c r="RUQ125" s="785"/>
      <c r="RUR125" s="785"/>
      <c r="RUS125" s="785"/>
      <c r="RUT125" s="785"/>
      <c r="RUU125" s="785"/>
      <c r="RUV125" s="785"/>
      <c r="RUW125" s="785"/>
      <c r="RUX125" s="785"/>
      <c r="RUY125" s="785"/>
      <c r="RUZ125" s="785"/>
      <c r="RVA125" s="785"/>
      <c r="RVB125" s="785"/>
      <c r="RVC125" s="785"/>
      <c r="RVD125" s="785"/>
      <c r="RVE125" s="785"/>
      <c r="RVF125" s="785"/>
      <c r="RVG125" s="785"/>
      <c r="RVH125" s="785"/>
      <c r="RVI125" s="785"/>
      <c r="RVJ125" s="785"/>
      <c r="RVK125" s="785"/>
      <c r="RVL125" s="785"/>
      <c r="RVM125" s="785"/>
      <c r="RVN125" s="785"/>
      <c r="RVO125" s="785"/>
      <c r="RVP125" s="785"/>
      <c r="RVQ125" s="785"/>
      <c r="RVR125" s="785"/>
      <c r="RVS125" s="785"/>
      <c r="RVT125" s="785"/>
      <c r="RVU125" s="785"/>
      <c r="RVV125" s="785"/>
      <c r="RVW125" s="785"/>
      <c r="RVX125" s="785"/>
      <c r="RVY125" s="785"/>
      <c r="RVZ125" s="785"/>
      <c r="RWA125" s="785"/>
      <c r="RWB125" s="785"/>
      <c r="RWC125" s="785"/>
      <c r="RWD125" s="785"/>
      <c r="RWE125" s="785"/>
      <c r="RWF125" s="785"/>
      <c r="RWG125" s="785"/>
      <c r="RWH125" s="785"/>
      <c r="RWI125" s="785"/>
      <c r="RWJ125" s="785"/>
      <c r="RWK125" s="785"/>
      <c r="RWL125" s="785"/>
      <c r="RWM125" s="785"/>
      <c r="RWN125" s="785"/>
      <c r="RWO125" s="785"/>
      <c r="RWP125" s="785"/>
      <c r="RWQ125" s="785"/>
      <c r="RWR125" s="785"/>
      <c r="RWS125" s="785"/>
      <c r="RWT125" s="785"/>
      <c r="RWU125" s="785"/>
      <c r="RWV125" s="785"/>
      <c r="RWW125" s="785"/>
      <c r="RWX125" s="785"/>
      <c r="RWY125" s="785"/>
      <c r="RWZ125" s="785"/>
      <c r="RXA125" s="785"/>
      <c r="RXB125" s="785"/>
      <c r="RXC125" s="785"/>
      <c r="RXD125" s="785"/>
      <c r="RXE125" s="785"/>
      <c r="RXF125" s="785"/>
      <c r="RXG125" s="785"/>
      <c r="RXH125" s="785"/>
      <c r="RXI125" s="785"/>
      <c r="RXJ125" s="785"/>
      <c r="RXK125" s="785"/>
      <c r="RXL125" s="785"/>
      <c r="RXM125" s="785"/>
      <c r="RXN125" s="785"/>
      <c r="RXO125" s="785"/>
      <c r="RXP125" s="785"/>
      <c r="RXQ125" s="785"/>
      <c r="RXR125" s="785"/>
      <c r="RXS125" s="785"/>
      <c r="RXT125" s="785"/>
      <c r="RXU125" s="785"/>
      <c r="RXV125" s="785"/>
      <c r="RXW125" s="785"/>
      <c r="RXX125" s="785"/>
      <c r="RXY125" s="785"/>
      <c r="RXZ125" s="785"/>
      <c r="RYA125" s="785"/>
      <c r="RYB125" s="785"/>
      <c r="RYC125" s="785"/>
      <c r="RYD125" s="785"/>
      <c r="RYE125" s="785"/>
      <c r="RYF125" s="785"/>
      <c r="RYG125" s="785"/>
      <c r="RYH125" s="785"/>
      <c r="RYI125" s="785"/>
      <c r="RYJ125" s="785"/>
      <c r="RYK125" s="785"/>
      <c r="RYL125" s="785"/>
      <c r="RYM125" s="785"/>
      <c r="RYN125" s="785"/>
      <c r="RYO125" s="785"/>
      <c r="RYP125" s="785"/>
      <c r="RYQ125" s="785"/>
      <c r="RYR125" s="785"/>
      <c r="RYS125" s="785"/>
      <c r="RYT125" s="785"/>
      <c r="RYU125" s="785"/>
      <c r="RYV125" s="785"/>
      <c r="RYW125" s="785"/>
      <c r="RYX125" s="785"/>
      <c r="RYY125" s="785"/>
      <c r="RYZ125" s="785"/>
      <c r="RZA125" s="785"/>
      <c r="RZB125" s="785"/>
      <c r="RZC125" s="785"/>
      <c r="RZD125" s="785"/>
      <c r="RZE125" s="785"/>
      <c r="RZF125" s="785"/>
      <c r="RZG125" s="785"/>
      <c r="RZH125" s="785"/>
      <c r="RZI125" s="785"/>
      <c r="RZJ125" s="785"/>
      <c r="RZK125" s="785"/>
      <c r="RZL125" s="785"/>
      <c r="RZM125" s="785"/>
      <c r="RZN125" s="785"/>
      <c r="RZO125" s="785"/>
      <c r="RZP125" s="785"/>
      <c r="RZQ125" s="785"/>
      <c r="RZR125" s="785"/>
      <c r="RZS125" s="785"/>
      <c r="RZT125" s="785"/>
      <c r="RZU125" s="785"/>
      <c r="RZV125" s="785"/>
      <c r="RZW125" s="785"/>
      <c r="RZX125" s="785"/>
      <c r="RZY125" s="785"/>
      <c r="RZZ125" s="785"/>
      <c r="SAA125" s="785"/>
      <c r="SAB125" s="785"/>
      <c r="SAC125" s="785"/>
      <c r="SAD125" s="785"/>
      <c r="SAE125" s="785"/>
      <c r="SAF125" s="785"/>
      <c r="SAG125" s="785"/>
      <c r="SAH125" s="785"/>
      <c r="SAI125" s="785"/>
      <c r="SAJ125" s="785"/>
      <c r="SAK125" s="785"/>
      <c r="SAL125" s="785"/>
      <c r="SAM125" s="785"/>
      <c r="SAN125" s="785"/>
      <c r="SAO125" s="785"/>
      <c r="SAP125" s="785"/>
      <c r="SAQ125" s="785"/>
      <c r="SAR125" s="785"/>
      <c r="SAS125" s="785"/>
      <c r="SAT125" s="785"/>
      <c r="SAU125" s="785"/>
      <c r="SAV125" s="785"/>
      <c r="SAW125" s="785"/>
      <c r="SAX125" s="785"/>
      <c r="SAY125" s="785"/>
      <c r="SAZ125" s="785"/>
      <c r="SBA125" s="785"/>
      <c r="SBB125" s="785"/>
      <c r="SBC125" s="785"/>
      <c r="SBD125" s="785"/>
      <c r="SBE125" s="785"/>
      <c r="SBF125" s="785"/>
      <c r="SBG125" s="785"/>
      <c r="SBH125" s="785"/>
      <c r="SBI125" s="785"/>
      <c r="SBJ125" s="785"/>
      <c r="SBK125" s="785"/>
      <c r="SBL125" s="785"/>
      <c r="SBM125" s="785"/>
      <c r="SBN125" s="785"/>
      <c r="SBO125" s="785"/>
      <c r="SBP125" s="785"/>
      <c r="SBQ125" s="785"/>
      <c r="SBR125" s="785"/>
      <c r="SBS125" s="785"/>
      <c r="SBT125" s="785"/>
      <c r="SBU125" s="785"/>
      <c r="SBV125" s="785"/>
      <c r="SBW125" s="785"/>
      <c r="SBX125" s="785"/>
      <c r="SBY125" s="785"/>
      <c r="SBZ125" s="785"/>
      <c r="SCA125" s="785"/>
      <c r="SCB125" s="785"/>
      <c r="SCC125" s="785"/>
      <c r="SCD125" s="785"/>
      <c r="SCE125" s="785"/>
      <c r="SCF125" s="785"/>
      <c r="SCG125" s="785"/>
      <c r="SCH125" s="785"/>
      <c r="SCI125" s="785"/>
      <c r="SCJ125" s="785"/>
      <c r="SCK125" s="785"/>
      <c r="SCL125" s="785"/>
      <c r="SCM125" s="785"/>
      <c r="SCN125" s="785"/>
      <c r="SCO125" s="785"/>
      <c r="SCP125" s="785"/>
      <c r="SCQ125" s="785"/>
      <c r="SCR125" s="785"/>
      <c r="SCS125" s="785"/>
      <c r="SCT125" s="785"/>
      <c r="SCU125" s="785"/>
      <c r="SCV125" s="785"/>
      <c r="SCW125" s="785"/>
      <c r="SCX125" s="785"/>
      <c r="SCY125" s="785"/>
      <c r="SCZ125" s="785"/>
      <c r="SDA125" s="785"/>
      <c r="SDB125" s="785"/>
      <c r="SDC125" s="785"/>
      <c r="SDD125" s="785"/>
      <c r="SDE125" s="785"/>
      <c r="SDF125" s="785"/>
      <c r="SDG125" s="785"/>
      <c r="SDH125" s="785"/>
      <c r="SDI125" s="785"/>
      <c r="SDJ125" s="785"/>
      <c r="SDK125" s="785"/>
      <c r="SDL125" s="785"/>
      <c r="SDM125" s="785"/>
      <c r="SDN125" s="785"/>
      <c r="SDO125" s="785"/>
      <c r="SDP125" s="785"/>
      <c r="SDQ125" s="785"/>
      <c r="SDR125" s="785"/>
      <c r="SDS125" s="785"/>
      <c r="SDT125" s="785"/>
      <c r="SDU125" s="785"/>
      <c r="SDV125" s="785"/>
      <c r="SDW125" s="785"/>
      <c r="SDX125" s="785"/>
      <c r="SDY125" s="785"/>
      <c r="SDZ125" s="785"/>
      <c r="SEA125" s="785"/>
      <c r="SEB125" s="785"/>
      <c r="SEC125" s="785"/>
      <c r="SED125" s="785"/>
      <c r="SEE125" s="785"/>
      <c r="SEF125" s="785"/>
      <c r="SEG125" s="785"/>
      <c r="SEH125" s="785"/>
      <c r="SEI125" s="785"/>
      <c r="SEJ125" s="785"/>
      <c r="SEK125" s="785"/>
      <c r="SEL125" s="785"/>
      <c r="SEM125" s="785"/>
      <c r="SEN125" s="785"/>
      <c r="SEO125" s="785"/>
      <c r="SEP125" s="785"/>
      <c r="SEQ125" s="785"/>
      <c r="SER125" s="785"/>
      <c r="SES125" s="785"/>
      <c r="SET125" s="785"/>
      <c r="SEU125" s="785"/>
      <c r="SEV125" s="785"/>
      <c r="SEW125" s="785"/>
      <c r="SEX125" s="785"/>
      <c r="SEY125" s="785"/>
      <c r="SEZ125" s="785"/>
      <c r="SFA125" s="785"/>
      <c r="SFB125" s="785"/>
      <c r="SFC125" s="785"/>
      <c r="SFD125" s="785"/>
      <c r="SFE125" s="785"/>
      <c r="SFF125" s="785"/>
      <c r="SFG125" s="785"/>
      <c r="SFH125" s="785"/>
      <c r="SFI125" s="785"/>
      <c r="SFJ125" s="785"/>
      <c r="SFK125" s="785"/>
      <c r="SFL125" s="785"/>
      <c r="SFM125" s="785"/>
      <c r="SFN125" s="785"/>
      <c r="SFO125" s="785"/>
      <c r="SFP125" s="785"/>
      <c r="SFQ125" s="785"/>
      <c r="SFR125" s="785"/>
      <c r="SFS125" s="785"/>
      <c r="SFT125" s="785"/>
      <c r="SFU125" s="785"/>
      <c r="SFV125" s="785"/>
      <c r="SFW125" s="785"/>
      <c r="SFX125" s="785"/>
      <c r="SFY125" s="785"/>
      <c r="SFZ125" s="785"/>
      <c r="SGA125" s="785"/>
      <c r="SGB125" s="785"/>
      <c r="SGC125" s="785"/>
      <c r="SGD125" s="785"/>
      <c r="SGE125" s="785"/>
      <c r="SGF125" s="785"/>
      <c r="SGG125" s="785"/>
      <c r="SGH125" s="785"/>
      <c r="SGI125" s="785"/>
      <c r="SGJ125" s="785"/>
      <c r="SGK125" s="785"/>
      <c r="SGL125" s="785"/>
      <c r="SGM125" s="785"/>
      <c r="SGN125" s="785"/>
      <c r="SGO125" s="785"/>
      <c r="SGP125" s="785"/>
      <c r="SGQ125" s="785"/>
      <c r="SGR125" s="785"/>
      <c r="SGS125" s="785"/>
      <c r="SGT125" s="785"/>
      <c r="SGU125" s="785"/>
      <c r="SGV125" s="785"/>
      <c r="SGW125" s="785"/>
      <c r="SGX125" s="785"/>
      <c r="SGY125" s="785"/>
      <c r="SGZ125" s="785"/>
      <c r="SHA125" s="785"/>
      <c r="SHB125" s="785"/>
      <c r="SHC125" s="785"/>
      <c r="SHD125" s="785"/>
      <c r="SHE125" s="785"/>
      <c r="SHF125" s="785"/>
      <c r="SHG125" s="785"/>
      <c r="SHH125" s="785"/>
      <c r="SHI125" s="785"/>
      <c r="SHJ125" s="785"/>
      <c r="SHK125" s="785"/>
      <c r="SHL125" s="785"/>
      <c r="SHM125" s="785"/>
      <c r="SHN125" s="785"/>
      <c r="SHO125" s="785"/>
      <c r="SHP125" s="785"/>
      <c r="SHQ125" s="785"/>
      <c r="SHR125" s="785"/>
      <c r="SHS125" s="785"/>
      <c r="SHT125" s="785"/>
      <c r="SHU125" s="785"/>
      <c r="SHV125" s="785"/>
      <c r="SHW125" s="785"/>
      <c r="SHX125" s="785"/>
      <c r="SHY125" s="785"/>
      <c r="SHZ125" s="785"/>
      <c r="SIA125" s="785"/>
      <c r="SIB125" s="785"/>
      <c r="SIC125" s="785"/>
      <c r="SID125" s="785"/>
      <c r="SIE125" s="785"/>
      <c r="SIF125" s="785"/>
      <c r="SIG125" s="785"/>
      <c r="SIH125" s="785"/>
      <c r="SII125" s="785"/>
      <c r="SIJ125" s="785"/>
      <c r="SIK125" s="785"/>
      <c r="SIL125" s="785"/>
      <c r="SIM125" s="785"/>
      <c r="SIN125" s="785"/>
      <c r="SIO125" s="785"/>
      <c r="SIP125" s="785"/>
      <c r="SIQ125" s="785"/>
      <c r="SIR125" s="785"/>
      <c r="SIS125" s="785"/>
      <c r="SIT125" s="785"/>
      <c r="SIU125" s="785"/>
      <c r="SIV125" s="785"/>
      <c r="SIW125" s="785"/>
      <c r="SIX125" s="785"/>
      <c r="SIY125" s="785"/>
      <c r="SIZ125" s="785"/>
      <c r="SJA125" s="785"/>
      <c r="SJB125" s="785"/>
      <c r="SJC125" s="785"/>
      <c r="SJD125" s="785"/>
      <c r="SJE125" s="785"/>
      <c r="SJF125" s="785"/>
      <c r="SJG125" s="785"/>
      <c r="SJH125" s="785"/>
      <c r="SJI125" s="785"/>
      <c r="SJJ125" s="785"/>
      <c r="SJK125" s="785"/>
      <c r="SJL125" s="785"/>
      <c r="SJM125" s="785"/>
      <c r="SJN125" s="785"/>
      <c r="SJO125" s="785"/>
      <c r="SJP125" s="785"/>
      <c r="SJQ125" s="785"/>
      <c r="SJR125" s="785"/>
      <c r="SJS125" s="785"/>
      <c r="SJT125" s="785"/>
      <c r="SJU125" s="785"/>
      <c r="SJV125" s="785"/>
      <c r="SJW125" s="785"/>
      <c r="SJX125" s="785"/>
      <c r="SJY125" s="785"/>
      <c r="SJZ125" s="785"/>
      <c r="SKA125" s="785"/>
      <c r="SKB125" s="785"/>
      <c r="SKC125" s="785"/>
      <c r="SKD125" s="785"/>
      <c r="SKE125" s="785"/>
      <c r="SKF125" s="785"/>
      <c r="SKG125" s="785"/>
      <c r="SKH125" s="785"/>
      <c r="SKI125" s="785"/>
      <c r="SKJ125" s="785"/>
      <c r="SKK125" s="785"/>
      <c r="SKL125" s="785"/>
      <c r="SKM125" s="785"/>
      <c r="SKN125" s="785"/>
      <c r="SKO125" s="785"/>
      <c r="SKP125" s="785"/>
      <c r="SKQ125" s="785"/>
      <c r="SKR125" s="785"/>
      <c r="SKS125" s="785"/>
      <c r="SKT125" s="785"/>
      <c r="SKU125" s="785"/>
      <c r="SKV125" s="785"/>
      <c r="SKW125" s="785"/>
      <c r="SKX125" s="785"/>
      <c r="SKY125" s="785"/>
      <c r="SKZ125" s="785"/>
      <c r="SLA125" s="785"/>
      <c r="SLB125" s="785"/>
      <c r="SLC125" s="785"/>
      <c r="SLD125" s="785"/>
      <c r="SLE125" s="785"/>
      <c r="SLF125" s="785"/>
      <c r="SLG125" s="785"/>
      <c r="SLH125" s="785"/>
      <c r="SLI125" s="785"/>
      <c r="SLJ125" s="785"/>
      <c r="SLK125" s="785"/>
      <c r="SLL125" s="785"/>
      <c r="SLM125" s="785"/>
      <c r="SLN125" s="785"/>
      <c r="SLO125" s="785"/>
      <c r="SLP125" s="785"/>
      <c r="SLQ125" s="785"/>
      <c r="SLR125" s="785"/>
      <c r="SLS125" s="785"/>
      <c r="SLT125" s="785"/>
      <c r="SLU125" s="785"/>
      <c r="SLV125" s="785"/>
      <c r="SLW125" s="785"/>
      <c r="SLX125" s="785"/>
      <c r="SLY125" s="785"/>
      <c r="SLZ125" s="785"/>
      <c r="SMA125" s="785"/>
      <c r="SMB125" s="785"/>
      <c r="SMC125" s="785"/>
      <c r="SMD125" s="785"/>
      <c r="SME125" s="785"/>
      <c r="SMF125" s="785"/>
      <c r="SMG125" s="785"/>
      <c r="SMH125" s="785"/>
      <c r="SMI125" s="785"/>
      <c r="SMJ125" s="785"/>
      <c r="SMK125" s="785"/>
      <c r="SML125" s="785"/>
      <c r="SMM125" s="785"/>
      <c r="SMN125" s="785"/>
      <c r="SMO125" s="785"/>
      <c r="SMP125" s="785"/>
      <c r="SMQ125" s="785"/>
      <c r="SMR125" s="785"/>
      <c r="SMS125" s="785"/>
      <c r="SMT125" s="785"/>
      <c r="SMU125" s="785"/>
      <c r="SMV125" s="785"/>
      <c r="SMW125" s="785"/>
      <c r="SMX125" s="785"/>
      <c r="SMY125" s="785"/>
      <c r="SMZ125" s="785"/>
      <c r="SNA125" s="785"/>
      <c r="SNB125" s="785"/>
      <c r="SNC125" s="785"/>
      <c r="SND125" s="785"/>
      <c r="SNE125" s="785"/>
      <c r="SNF125" s="785"/>
      <c r="SNG125" s="785"/>
      <c r="SNH125" s="785"/>
      <c r="SNI125" s="785"/>
      <c r="SNJ125" s="785"/>
      <c r="SNK125" s="785"/>
      <c r="SNL125" s="785"/>
      <c r="SNM125" s="785"/>
      <c r="SNN125" s="785"/>
      <c r="SNO125" s="785"/>
      <c r="SNP125" s="785"/>
      <c r="SNQ125" s="785"/>
      <c r="SNR125" s="785"/>
      <c r="SNS125" s="785"/>
      <c r="SNT125" s="785"/>
      <c r="SNU125" s="785"/>
      <c r="SNV125" s="785"/>
      <c r="SNW125" s="785"/>
      <c r="SNX125" s="785"/>
      <c r="SNY125" s="785"/>
      <c r="SNZ125" s="785"/>
      <c r="SOA125" s="785"/>
      <c r="SOB125" s="785"/>
      <c r="SOC125" s="785"/>
      <c r="SOD125" s="785"/>
      <c r="SOE125" s="785"/>
      <c r="SOF125" s="785"/>
      <c r="SOG125" s="785"/>
      <c r="SOH125" s="785"/>
      <c r="SOI125" s="785"/>
      <c r="SOJ125" s="785"/>
      <c r="SOK125" s="785"/>
      <c r="SOL125" s="785"/>
      <c r="SOM125" s="785"/>
      <c r="SON125" s="785"/>
      <c r="SOO125" s="785"/>
      <c r="SOP125" s="785"/>
      <c r="SOQ125" s="785"/>
      <c r="SOR125" s="785"/>
      <c r="SOS125" s="785"/>
      <c r="SOT125" s="785"/>
      <c r="SOU125" s="785"/>
      <c r="SOV125" s="785"/>
      <c r="SOW125" s="785"/>
      <c r="SOX125" s="785"/>
      <c r="SOY125" s="785"/>
      <c r="SOZ125" s="785"/>
      <c r="SPA125" s="785"/>
      <c r="SPB125" s="785"/>
      <c r="SPC125" s="785"/>
      <c r="SPD125" s="785"/>
      <c r="SPE125" s="785"/>
      <c r="SPF125" s="785"/>
      <c r="SPG125" s="785"/>
      <c r="SPH125" s="785"/>
      <c r="SPI125" s="785"/>
      <c r="SPJ125" s="785"/>
      <c r="SPK125" s="785"/>
      <c r="SPL125" s="785"/>
      <c r="SPM125" s="785"/>
      <c r="SPN125" s="785"/>
      <c r="SPO125" s="785"/>
      <c r="SPP125" s="785"/>
      <c r="SPQ125" s="785"/>
      <c r="SPR125" s="785"/>
      <c r="SPS125" s="785"/>
      <c r="SPT125" s="785"/>
      <c r="SPU125" s="785"/>
      <c r="SPV125" s="785"/>
      <c r="SPW125" s="785"/>
      <c r="SPX125" s="785"/>
      <c r="SPY125" s="785"/>
      <c r="SPZ125" s="785"/>
      <c r="SQA125" s="785"/>
      <c r="SQB125" s="785"/>
      <c r="SQC125" s="785"/>
      <c r="SQD125" s="785"/>
      <c r="SQE125" s="785"/>
      <c r="SQF125" s="785"/>
      <c r="SQG125" s="785"/>
      <c r="SQH125" s="785"/>
      <c r="SQI125" s="785"/>
      <c r="SQJ125" s="785"/>
      <c r="SQK125" s="785"/>
      <c r="SQL125" s="785"/>
      <c r="SQM125" s="785"/>
      <c r="SQN125" s="785"/>
      <c r="SQO125" s="785"/>
      <c r="SQP125" s="785"/>
      <c r="SQQ125" s="785"/>
      <c r="SQR125" s="785"/>
      <c r="SQS125" s="785"/>
      <c r="SQT125" s="785"/>
      <c r="SQU125" s="785"/>
      <c r="SQV125" s="785"/>
      <c r="SQW125" s="785"/>
      <c r="SQX125" s="785"/>
      <c r="SQY125" s="785"/>
      <c r="SQZ125" s="785"/>
      <c r="SRA125" s="785"/>
      <c r="SRB125" s="785"/>
      <c r="SRC125" s="785"/>
      <c r="SRD125" s="785"/>
      <c r="SRE125" s="785"/>
      <c r="SRF125" s="785"/>
      <c r="SRG125" s="785"/>
      <c r="SRH125" s="785"/>
      <c r="SRI125" s="785"/>
      <c r="SRJ125" s="785"/>
      <c r="SRK125" s="785"/>
      <c r="SRL125" s="785"/>
      <c r="SRM125" s="785"/>
      <c r="SRN125" s="785"/>
      <c r="SRO125" s="785"/>
      <c r="SRP125" s="785"/>
      <c r="SRQ125" s="785"/>
      <c r="SRR125" s="785"/>
      <c r="SRS125" s="785"/>
      <c r="SRT125" s="785"/>
      <c r="SRU125" s="785"/>
      <c r="SRV125" s="785"/>
      <c r="SRW125" s="785"/>
      <c r="SRX125" s="785"/>
      <c r="SRY125" s="785"/>
      <c r="SRZ125" s="785"/>
      <c r="SSA125" s="785"/>
      <c r="SSB125" s="785"/>
      <c r="SSC125" s="785"/>
      <c r="SSD125" s="785"/>
      <c r="SSE125" s="785"/>
      <c r="SSF125" s="785"/>
      <c r="SSG125" s="785"/>
      <c r="SSH125" s="785"/>
      <c r="SSI125" s="785"/>
      <c r="SSJ125" s="785"/>
      <c r="SSK125" s="785"/>
      <c r="SSL125" s="785"/>
      <c r="SSM125" s="785"/>
      <c r="SSN125" s="785"/>
      <c r="SSO125" s="785"/>
      <c r="SSP125" s="785"/>
      <c r="SSQ125" s="785"/>
      <c r="SSR125" s="785"/>
      <c r="SSS125" s="785"/>
      <c r="SST125" s="785"/>
      <c r="SSU125" s="785"/>
      <c r="SSV125" s="785"/>
      <c r="SSW125" s="785"/>
      <c r="SSX125" s="785"/>
      <c r="SSY125" s="785"/>
      <c r="SSZ125" s="785"/>
      <c r="STA125" s="785"/>
      <c r="STB125" s="785"/>
      <c r="STC125" s="785"/>
      <c r="STD125" s="785"/>
      <c r="STE125" s="785"/>
      <c r="STF125" s="785"/>
      <c r="STG125" s="785"/>
      <c r="STH125" s="785"/>
      <c r="STI125" s="785"/>
      <c r="STJ125" s="785"/>
      <c r="STK125" s="785"/>
      <c r="STL125" s="785"/>
      <c r="STM125" s="785"/>
      <c r="STN125" s="785"/>
      <c r="STO125" s="785"/>
      <c r="STP125" s="785"/>
      <c r="STQ125" s="785"/>
      <c r="STR125" s="785"/>
      <c r="STS125" s="785"/>
      <c r="STT125" s="785"/>
      <c r="STU125" s="785"/>
      <c r="STV125" s="785"/>
      <c r="STW125" s="785"/>
      <c r="STX125" s="785"/>
      <c r="STY125" s="785"/>
      <c r="STZ125" s="785"/>
      <c r="SUA125" s="785"/>
      <c r="SUB125" s="785"/>
      <c r="SUC125" s="785"/>
      <c r="SUD125" s="785"/>
      <c r="SUE125" s="785"/>
      <c r="SUF125" s="785"/>
      <c r="SUG125" s="785"/>
      <c r="SUH125" s="785"/>
      <c r="SUI125" s="785"/>
      <c r="SUJ125" s="785"/>
      <c r="SUK125" s="785"/>
      <c r="SUL125" s="785"/>
      <c r="SUM125" s="785"/>
      <c r="SUN125" s="785"/>
      <c r="SUO125" s="785"/>
      <c r="SUP125" s="785"/>
      <c r="SUQ125" s="785"/>
      <c r="SUR125" s="785"/>
      <c r="SUS125" s="785"/>
      <c r="SUT125" s="785"/>
      <c r="SUU125" s="785"/>
      <c r="SUV125" s="785"/>
      <c r="SUW125" s="785"/>
      <c r="SUX125" s="785"/>
      <c r="SUY125" s="785"/>
      <c r="SUZ125" s="785"/>
      <c r="SVA125" s="785"/>
      <c r="SVB125" s="785"/>
      <c r="SVC125" s="785"/>
      <c r="SVD125" s="785"/>
      <c r="SVE125" s="785"/>
      <c r="SVF125" s="785"/>
      <c r="SVG125" s="785"/>
      <c r="SVH125" s="785"/>
      <c r="SVI125" s="785"/>
      <c r="SVJ125" s="785"/>
      <c r="SVK125" s="785"/>
      <c r="SVL125" s="785"/>
      <c r="SVM125" s="785"/>
      <c r="SVN125" s="785"/>
      <c r="SVO125" s="785"/>
      <c r="SVP125" s="785"/>
      <c r="SVQ125" s="785"/>
      <c r="SVR125" s="785"/>
      <c r="SVS125" s="785"/>
      <c r="SVT125" s="785"/>
      <c r="SVU125" s="785"/>
      <c r="SVV125" s="785"/>
      <c r="SVW125" s="785"/>
      <c r="SVX125" s="785"/>
      <c r="SVY125" s="785"/>
      <c r="SVZ125" s="785"/>
      <c r="SWA125" s="785"/>
      <c r="SWB125" s="785"/>
      <c r="SWC125" s="785"/>
      <c r="SWD125" s="785"/>
      <c r="SWE125" s="785"/>
      <c r="SWF125" s="785"/>
      <c r="SWG125" s="785"/>
      <c r="SWH125" s="785"/>
      <c r="SWI125" s="785"/>
      <c r="SWJ125" s="785"/>
      <c r="SWK125" s="785"/>
      <c r="SWL125" s="785"/>
      <c r="SWM125" s="785"/>
      <c r="SWN125" s="785"/>
      <c r="SWO125" s="785"/>
      <c r="SWP125" s="785"/>
      <c r="SWQ125" s="785"/>
      <c r="SWR125" s="785"/>
      <c r="SWS125" s="785"/>
      <c r="SWT125" s="785"/>
      <c r="SWU125" s="785"/>
      <c r="SWV125" s="785"/>
      <c r="SWW125" s="785"/>
      <c r="SWX125" s="785"/>
      <c r="SWY125" s="785"/>
      <c r="SWZ125" s="785"/>
      <c r="SXA125" s="785"/>
      <c r="SXB125" s="785"/>
      <c r="SXC125" s="785"/>
      <c r="SXD125" s="785"/>
      <c r="SXE125" s="785"/>
      <c r="SXF125" s="785"/>
      <c r="SXG125" s="785"/>
      <c r="SXH125" s="785"/>
      <c r="SXI125" s="785"/>
      <c r="SXJ125" s="785"/>
      <c r="SXK125" s="785"/>
      <c r="SXL125" s="785"/>
      <c r="SXM125" s="785"/>
      <c r="SXN125" s="785"/>
      <c r="SXO125" s="785"/>
      <c r="SXP125" s="785"/>
      <c r="SXQ125" s="785"/>
      <c r="SXR125" s="785"/>
      <c r="SXS125" s="785"/>
      <c r="SXT125" s="785"/>
      <c r="SXU125" s="785"/>
      <c r="SXV125" s="785"/>
      <c r="SXW125" s="785"/>
      <c r="SXX125" s="785"/>
      <c r="SXY125" s="785"/>
      <c r="SXZ125" s="785"/>
      <c r="SYA125" s="785"/>
      <c r="SYB125" s="785"/>
      <c r="SYC125" s="785"/>
      <c r="SYD125" s="785"/>
      <c r="SYE125" s="785"/>
      <c r="SYF125" s="785"/>
      <c r="SYG125" s="785"/>
      <c r="SYH125" s="785"/>
      <c r="SYI125" s="785"/>
      <c r="SYJ125" s="785"/>
      <c r="SYK125" s="785"/>
      <c r="SYL125" s="785"/>
      <c r="SYM125" s="785"/>
      <c r="SYN125" s="785"/>
      <c r="SYO125" s="785"/>
      <c r="SYP125" s="785"/>
      <c r="SYQ125" s="785"/>
      <c r="SYR125" s="785"/>
      <c r="SYS125" s="785"/>
      <c r="SYT125" s="785"/>
      <c r="SYU125" s="785"/>
      <c r="SYV125" s="785"/>
      <c r="SYW125" s="785"/>
      <c r="SYX125" s="785"/>
      <c r="SYY125" s="785"/>
      <c r="SYZ125" s="785"/>
      <c r="SZA125" s="785"/>
      <c r="SZB125" s="785"/>
      <c r="SZC125" s="785"/>
      <c r="SZD125" s="785"/>
      <c r="SZE125" s="785"/>
      <c r="SZF125" s="785"/>
      <c r="SZG125" s="785"/>
      <c r="SZH125" s="785"/>
      <c r="SZI125" s="785"/>
      <c r="SZJ125" s="785"/>
      <c r="SZK125" s="785"/>
      <c r="SZL125" s="785"/>
      <c r="SZM125" s="785"/>
      <c r="SZN125" s="785"/>
      <c r="SZO125" s="785"/>
      <c r="SZP125" s="785"/>
      <c r="SZQ125" s="785"/>
      <c r="SZR125" s="785"/>
      <c r="SZS125" s="785"/>
      <c r="SZT125" s="785"/>
      <c r="SZU125" s="785"/>
      <c r="SZV125" s="785"/>
      <c r="SZW125" s="785"/>
      <c r="SZX125" s="785"/>
      <c r="SZY125" s="785"/>
      <c r="SZZ125" s="785"/>
      <c r="TAA125" s="785"/>
      <c r="TAB125" s="785"/>
      <c r="TAC125" s="785"/>
      <c r="TAD125" s="785"/>
      <c r="TAE125" s="785"/>
      <c r="TAF125" s="785"/>
      <c r="TAG125" s="785"/>
      <c r="TAH125" s="785"/>
      <c r="TAI125" s="785"/>
      <c r="TAJ125" s="785"/>
      <c r="TAK125" s="785"/>
      <c r="TAL125" s="785"/>
      <c r="TAM125" s="785"/>
      <c r="TAN125" s="785"/>
      <c r="TAO125" s="785"/>
      <c r="TAP125" s="785"/>
      <c r="TAQ125" s="785"/>
      <c r="TAR125" s="785"/>
      <c r="TAS125" s="785"/>
      <c r="TAT125" s="785"/>
      <c r="TAU125" s="785"/>
      <c r="TAV125" s="785"/>
      <c r="TAW125" s="785"/>
      <c r="TAX125" s="785"/>
      <c r="TAY125" s="785"/>
      <c r="TAZ125" s="785"/>
      <c r="TBA125" s="785"/>
      <c r="TBB125" s="785"/>
      <c r="TBC125" s="785"/>
      <c r="TBD125" s="785"/>
      <c r="TBE125" s="785"/>
      <c r="TBF125" s="785"/>
      <c r="TBG125" s="785"/>
      <c r="TBH125" s="785"/>
      <c r="TBI125" s="785"/>
      <c r="TBJ125" s="785"/>
      <c r="TBK125" s="785"/>
      <c r="TBL125" s="785"/>
      <c r="TBM125" s="785"/>
      <c r="TBN125" s="785"/>
      <c r="TBO125" s="785"/>
      <c r="TBP125" s="785"/>
      <c r="TBQ125" s="785"/>
      <c r="TBR125" s="785"/>
      <c r="TBS125" s="785"/>
      <c r="TBT125" s="785"/>
      <c r="TBU125" s="785"/>
      <c r="TBV125" s="785"/>
      <c r="TBW125" s="785"/>
      <c r="TBX125" s="785"/>
      <c r="TBY125" s="785"/>
      <c r="TBZ125" s="785"/>
      <c r="TCA125" s="785"/>
      <c r="TCB125" s="785"/>
      <c r="TCC125" s="785"/>
      <c r="TCD125" s="785"/>
      <c r="TCE125" s="785"/>
      <c r="TCF125" s="785"/>
      <c r="TCG125" s="785"/>
      <c r="TCH125" s="785"/>
      <c r="TCI125" s="785"/>
      <c r="TCJ125" s="785"/>
      <c r="TCK125" s="785"/>
      <c r="TCL125" s="785"/>
      <c r="TCM125" s="785"/>
      <c r="TCN125" s="785"/>
      <c r="TCO125" s="785"/>
      <c r="TCP125" s="785"/>
      <c r="TCQ125" s="785"/>
      <c r="TCR125" s="785"/>
      <c r="TCS125" s="785"/>
      <c r="TCT125" s="785"/>
      <c r="TCU125" s="785"/>
      <c r="TCV125" s="785"/>
      <c r="TCW125" s="785"/>
      <c r="TCX125" s="785"/>
      <c r="TCY125" s="785"/>
      <c r="TCZ125" s="785"/>
      <c r="TDA125" s="785"/>
      <c r="TDB125" s="785"/>
      <c r="TDC125" s="785"/>
      <c r="TDD125" s="785"/>
      <c r="TDE125" s="785"/>
      <c r="TDF125" s="785"/>
      <c r="TDG125" s="785"/>
      <c r="TDH125" s="785"/>
      <c r="TDI125" s="785"/>
      <c r="TDJ125" s="785"/>
      <c r="TDK125" s="785"/>
      <c r="TDL125" s="785"/>
      <c r="TDM125" s="785"/>
      <c r="TDN125" s="785"/>
      <c r="TDO125" s="785"/>
      <c r="TDP125" s="785"/>
      <c r="TDQ125" s="785"/>
      <c r="TDR125" s="785"/>
      <c r="TDS125" s="785"/>
      <c r="TDT125" s="785"/>
      <c r="TDU125" s="785"/>
      <c r="TDV125" s="785"/>
      <c r="TDW125" s="785"/>
      <c r="TDX125" s="785"/>
      <c r="TDY125" s="785"/>
      <c r="TDZ125" s="785"/>
      <c r="TEA125" s="785"/>
      <c r="TEB125" s="785"/>
      <c r="TEC125" s="785"/>
      <c r="TED125" s="785"/>
      <c r="TEE125" s="785"/>
      <c r="TEF125" s="785"/>
      <c r="TEG125" s="785"/>
      <c r="TEH125" s="785"/>
      <c r="TEI125" s="785"/>
      <c r="TEJ125" s="785"/>
      <c r="TEK125" s="785"/>
      <c r="TEL125" s="785"/>
      <c r="TEM125" s="785"/>
      <c r="TEN125" s="785"/>
      <c r="TEO125" s="785"/>
      <c r="TEP125" s="785"/>
      <c r="TEQ125" s="785"/>
      <c r="TER125" s="785"/>
      <c r="TES125" s="785"/>
      <c r="TET125" s="785"/>
      <c r="TEU125" s="785"/>
      <c r="TEV125" s="785"/>
      <c r="TEW125" s="785"/>
      <c r="TEX125" s="785"/>
      <c r="TEY125" s="785"/>
      <c r="TEZ125" s="785"/>
      <c r="TFA125" s="785"/>
      <c r="TFB125" s="785"/>
      <c r="TFC125" s="785"/>
      <c r="TFD125" s="785"/>
      <c r="TFE125" s="785"/>
      <c r="TFF125" s="785"/>
      <c r="TFG125" s="785"/>
      <c r="TFH125" s="785"/>
      <c r="TFI125" s="785"/>
      <c r="TFJ125" s="785"/>
      <c r="TFK125" s="785"/>
      <c r="TFL125" s="785"/>
      <c r="TFM125" s="785"/>
      <c r="TFN125" s="785"/>
      <c r="TFO125" s="785"/>
      <c r="TFP125" s="785"/>
      <c r="TFQ125" s="785"/>
      <c r="TFR125" s="785"/>
      <c r="TFS125" s="785"/>
      <c r="TFT125" s="785"/>
      <c r="TFU125" s="785"/>
      <c r="TFV125" s="785"/>
      <c r="TFW125" s="785"/>
      <c r="TFX125" s="785"/>
      <c r="TFY125" s="785"/>
      <c r="TFZ125" s="785"/>
      <c r="TGA125" s="785"/>
      <c r="TGB125" s="785"/>
      <c r="TGC125" s="785"/>
      <c r="TGD125" s="785"/>
      <c r="TGE125" s="785"/>
      <c r="TGF125" s="785"/>
      <c r="TGG125" s="785"/>
      <c r="TGH125" s="785"/>
      <c r="TGI125" s="785"/>
      <c r="TGJ125" s="785"/>
      <c r="TGK125" s="785"/>
      <c r="TGL125" s="785"/>
      <c r="TGM125" s="785"/>
      <c r="TGN125" s="785"/>
      <c r="TGO125" s="785"/>
      <c r="TGP125" s="785"/>
      <c r="TGQ125" s="785"/>
      <c r="TGR125" s="785"/>
      <c r="TGS125" s="785"/>
      <c r="TGT125" s="785"/>
      <c r="TGU125" s="785"/>
      <c r="TGV125" s="785"/>
      <c r="TGW125" s="785"/>
      <c r="TGX125" s="785"/>
      <c r="TGY125" s="785"/>
      <c r="TGZ125" s="785"/>
      <c r="THA125" s="785"/>
      <c r="THB125" s="785"/>
      <c r="THC125" s="785"/>
      <c r="THD125" s="785"/>
      <c r="THE125" s="785"/>
      <c r="THF125" s="785"/>
      <c r="THG125" s="785"/>
      <c r="THH125" s="785"/>
      <c r="THI125" s="785"/>
      <c r="THJ125" s="785"/>
      <c r="THK125" s="785"/>
      <c r="THL125" s="785"/>
      <c r="THM125" s="785"/>
      <c r="THN125" s="785"/>
      <c r="THO125" s="785"/>
      <c r="THP125" s="785"/>
      <c r="THQ125" s="785"/>
      <c r="THR125" s="785"/>
      <c r="THS125" s="785"/>
      <c r="THT125" s="785"/>
      <c r="THU125" s="785"/>
      <c r="THV125" s="785"/>
      <c r="THW125" s="785"/>
      <c r="THX125" s="785"/>
      <c r="THY125" s="785"/>
      <c r="THZ125" s="785"/>
      <c r="TIA125" s="785"/>
      <c r="TIB125" s="785"/>
      <c r="TIC125" s="785"/>
      <c r="TID125" s="785"/>
      <c r="TIE125" s="785"/>
      <c r="TIF125" s="785"/>
      <c r="TIG125" s="785"/>
      <c r="TIH125" s="785"/>
      <c r="TII125" s="785"/>
      <c r="TIJ125" s="785"/>
      <c r="TIK125" s="785"/>
      <c r="TIL125" s="785"/>
      <c r="TIM125" s="785"/>
      <c r="TIN125" s="785"/>
      <c r="TIO125" s="785"/>
      <c r="TIP125" s="785"/>
      <c r="TIQ125" s="785"/>
      <c r="TIR125" s="785"/>
      <c r="TIS125" s="785"/>
      <c r="TIT125" s="785"/>
      <c r="TIU125" s="785"/>
      <c r="TIV125" s="785"/>
      <c r="TIW125" s="785"/>
      <c r="TIX125" s="785"/>
      <c r="TIY125" s="785"/>
      <c r="TIZ125" s="785"/>
      <c r="TJA125" s="785"/>
      <c r="TJB125" s="785"/>
      <c r="TJC125" s="785"/>
      <c r="TJD125" s="785"/>
      <c r="TJE125" s="785"/>
      <c r="TJF125" s="785"/>
      <c r="TJG125" s="785"/>
      <c r="TJH125" s="785"/>
      <c r="TJI125" s="785"/>
      <c r="TJJ125" s="785"/>
      <c r="TJK125" s="785"/>
      <c r="TJL125" s="785"/>
      <c r="TJM125" s="785"/>
      <c r="TJN125" s="785"/>
      <c r="TJO125" s="785"/>
      <c r="TJP125" s="785"/>
      <c r="TJQ125" s="785"/>
      <c r="TJR125" s="785"/>
      <c r="TJS125" s="785"/>
      <c r="TJT125" s="785"/>
      <c r="TJU125" s="785"/>
      <c r="TJV125" s="785"/>
      <c r="TJW125" s="785"/>
      <c r="TJX125" s="785"/>
      <c r="TJY125" s="785"/>
      <c r="TJZ125" s="785"/>
      <c r="TKA125" s="785"/>
      <c r="TKB125" s="785"/>
      <c r="TKC125" s="785"/>
      <c r="TKD125" s="785"/>
      <c r="TKE125" s="785"/>
      <c r="TKF125" s="785"/>
      <c r="TKG125" s="785"/>
      <c r="TKH125" s="785"/>
      <c r="TKI125" s="785"/>
      <c r="TKJ125" s="785"/>
      <c r="TKK125" s="785"/>
      <c r="TKL125" s="785"/>
      <c r="TKM125" s="785"/>
      <c r="TKN125" s="785"/>
      <c r="TKO125" s="785"/>
      <c r="TKP125" s="785"/>
      <c r="TKQ125" s="785"/>
      <c r="TKR125" s="785"/>
      <c r="TKS125" s="785"/>
      <c r="TKT125" s="785"/>
      <c r="TKU125" s="785"/>
      <c r="TKV125" s="785"/>
      <c r="TKW125" s="785"/>
      <c r="TKX125" s="785"/>
      <c r="TKY125" s="785"/>
      <c r="TKZ125" s="785"/>
      <c r="TLA125" s="785"/>
      <c r="TLB125" s="785"/>
      <c r="TLC125" s="785"/>
      <c r="TLD125" s="785"/>
      <c r="TLE125" s="785"/>
      <c r="TLF125" s="785"/>
      <c r="TLG125" s="785"/>
      <c r="TLH125" s="785"/>
      <c r="TLI125" s="785"/>
      <c r="TLJ125" s="785"/>
      <c r="TLK125" s="785"/>
      <c r="TLL125" s="785"/>
      <c r="TLM125" s="785"/>
      <c r="TLN125" s="785"/>
      <c r="TLO125" s="785"/>
      <c r="TLP125" s="785"/>
      <c r="TLQ125" s="785"/>
      <c r="TLR125" s="785"/>
      <c r="TLS125" s="785"/>
      <c r="TLT125" s="785"/>
      <c r="TLU125" s="785"/>
      <c r="TLV125" s="785"/>
      <c r="TLW125" s="785"/>
      <c r="TLX125" s="785"/>
      <c r="TLY125" s="785"/>
      <c r="TLZ125" s="785"/>
      <c r="TMA125" s="785"/>
      <c r="TMB125" s="785"/>
      <c r="TMC125" s="785"/>
      <c r="TMD125" s="785"/>
      <c r="TME125" s="785"/>
      <c r="TMF125" s="785"/>
      <c r="TMG125" s="785"/>
      <c r="TMH125" s="785"/>
      <c r="TMI125" s="785"/>
      <c r="TMJ125" s="785"/>
      <c r="TMK125" s="785"/>
      <c r="TML125" s="785"/>
      <c r="TMM125" s="785"/>
      <c r="TMN125" s="785"/>
      <c r="TMO125" s="785"/>
      <c r="TMP125" s="785"/>
      <c r="TMQ125" s="785"/>
      <c r="TMR125" s="785"/>
      <c r="TMS125" s="785"/>
      <c r="TMT125" s="785"/>
      <c r="TMU125" s="785"/>
      <c r="TMV125" s="785"/>
      <c r="TMW125" s="785"/>
      <c r="TMX125" s="785"/>
      <c r="TMY125" s="785"/>
      <c r="TMZ125" s="785"/>
      <c r="TNA125" s="785"/>
      <c r="TNB125" s="785"/>
      <c r="TNC125" s="785"/>
      <c r="TND125" s="785"/>
      <c r="TNE125" s="785"/>
      <c r="TNF125" s="785"/>
      <c r="TNG125" s="785"/>
      <c r="TNH125" s="785"/>
      <c r="TNI125" s="785"/>
      <c r="TNJ125" s="785"/>
      <c r="TNK125" s="785"/>
      <c r="TNL125" s="785"/>
      <c r="TNM125" s="785"/>
      <c r="TNN125" s="785"/>
      <c r="TNO125" s="785"/>
      <c r="TNP125" s="785"/>
      <c r="TNQ125" s="785"/>
      <c r="TNR125" s="785"/>
      <c r="TNS125" s="785"/>
      <c r="TNT125" s="785"/>
      <c r="TNU125" s="785"/>
      <c r="TNV125" s="785"/>
      <c r="TNW125" s="785"/>
      <c r="TNX125" s="785"/>
      <c r="TNY125" s="785"/>
      <c r="TNZ125" s="785"/>
      <c r="TOA125" s="785"/>
      <c r="TOB125" s="785"/>
      <c r="TOC125" s="785"/>
      <c r="TOD125" s="785"/>
      <c r="TOE125" s="785"/>
      <c r="TOF125" s="785"/>
      <c r="TOG125" s="785"/>
      <c r="TOH125" s="785"/>
      <c r="TOI125" s="785"/>
      <c r="TOJ125" s="785"/>
      <c r="TOK125" s="785"/>
      <c r="TOL125" s="785"/>
      <c r="TOM125" s="785"/>
      <c r="TON125" s="785"/>
      <c r="TOO125" s="785"/>
      <c r="TOP125" s="785"/>
      <c r="TOQ125" s="785"/>
      <c r="TOR125" s="785"/>
      <c r="TOS125" s="785"/>
      <c r="TOT125" s="785"/>
      <c r="TOU125" s="785"/>
      <c r="TOV125" s="785"/>
      <c r="TOW125" s="785"/>
      <c r="TOX125" s="785"/>
      <c r="TOY125" s="785"/>
      <c r="TOZ125" s="785"/>
      <c r="TPA125" s="785"/>
      <c r="TPB125" s="785"/>
      <c r="TPC125" s="785"/>
      <c r="TPD125" s="785"/>
      <c r="TPE125" s="785"/>
      <c r="TPF125" s="785"/>
      <c r="TPG125" s="785"/>
      <c r="TPH125" s="785"/>
      <c r="TPI125" s="785"/>
      <c r="TPJ125" s="785"/>
      <c r="TPK125" s="785"/>
      <c r="TPL125" s="785"/>
      <c r="TPM125" s="785"/>
      <c r="TPN125" s="785"/>
      <c r="TPO125" s="785"/>
      <c r="TPP125" s="785"/>
      <c r="TPQ125" s="785"/>
      <c r="TPR125" s="785"/>
      <c r="TPS125" s="785"/>
      <c r="TPT125" s="785"/>
      <c r="TPU125" s="785"/>
      <c r="TPV125" s="785"/>
      <c r="TPW125" s="785"/>
      <c r="TPX125" s="785"/>
      <c r="TPY125" s="785"/>
      <c r="TPZ125" s="785"/>
      <c r="TQA125" s="785"/>
      <c r="TQB125" s="785"/>
      <c r="TQC125" s="785"/>
      <c r="TQD125" s="785"/>
      <c r="TQE125" s="785"/>
      <c r="TQF125" s="785"/>
      <c r="TQG125" s="785"/>
      <c r="TQH125" s="785"/>
      <c r="TQI125" s="785"/>
      <c r="TQJ125" s="785"/>
      <c r="TQK125" s="785"/>
      <c r="TQL125" s="785"/>
      <c r="TQM125" s="785"/>
      <c r="TQN125" s="785"/>
      <c r="TQO125" s="785"/>
      <c r="TQP125" s="785"/>
      <c r="TQQ125" s="785"/>
      <c r="TQR125" s="785"/>
      <c r="TQS125" s="785"/>
      <c r="TQT125" s="785"/>
      <c r="TQU125" s="785"/>
      <c r="TQV125" s="785"/>
      <c r="TQW125" s="785"/>
      <c r="TQX125" s="785"/>
      <c r="TQY125" s="785"/>
      <c r="TQZ125" s="785"/>
      <c r="TRA125" s="785"/>
      <c r="TRB125" s="785"/>
      <c r="TRC125" s="785"/>
      <c r="TRD125" s="785"/>
      <c r="TRE125" s="785"/>
      <c r="TRF125" s="785"/>
      <c r="TRG125" s="785"/>
      <c r="TRH125" s="785"/>
      <c r="TRI125" s="785"/>
      <c r="TRJ125" s="785"/>
      <c r="TRK125" s="785"/>
      <c r="TRL125" s="785"/>
      <c r="TRM125" s="785"/>
      <c r="TRN125" s="785"/>
      <c r="TRO125" s="785"/>
      <c r="TRP125" s="785"/>
      <c r="TRQ125" s="785"/>
      <c r="TRR125" s="785"/>
      <c r="TRS125" s="785"/>
      <c r="TRT125" s="785"/>
      <c r="TRU125" s="785"/>
      <c r="TRV125" s="785"/>
      <c r="TRW125" s="785"/>
      <c r="TRX125" s="785"/>
      <c r="TRY125" s="785"/>
      <c r="TRZ125" s="785"/>
      <c r="TSA125" s="785"/>
      <c r="TSB125" s="785"/>
      <c r="TSC125" s="785"/>
      <c r="TSD125" s="785"/>
      <c r="TSE125" s="785"/>
      <c r="TSF125" s="785"/>
      <c r="TSG125" s="785"/>
      <c r="TSH125" s="785"/>
      <c r="TSI125" s="785"/>
      <c r="TSJ125" s="785"/>
      <c r="TSK125" s="785"/>
      <c r="TSL125" s="785"/>
      <c r="TSM125" s="785"/>
      <c r="TSN125" s="785"/>
      <c r="TSO125" s="785"/>
      <c r="TSP125" s="785"/>
      <c r="TSQ125" s="785"/>
      <c r="TSR125" s="785"/>
      <c r="TSS125" s="785"/>
      <c r="TST125" s="785"/>
      <c r="TSU125" s="785"/>
      <c r="TSV125" s="785"/>
      <c r="TSW125" s="785"/>
      <c r="TSX125" s="785"/>
      <c r="TSY125" s="785"/>
      <c r="TSZ125" s="785"/>
      <c r="TTA125" s="785"/>
      <c r="TTB125" s="785"/>
      <c r="TTC125" s="785"/>
      <c r="TTD125" s="785"/>
      <c r="TTE125" s="785"/>
      <c r="TTF125" s="785"/>
      <c r="TTG125" s="785"/>
      <c r="TTH125" s="785"/>
      <c r="TTI125" s="785"/>
      <c r="TTJ125" s="785"/>
      <c r="TTK125" s="785"/>
      <c r="TTL125" s="785"/>
      <c r="TTM125" s="785"/>
      <c r="TTN125" s="785"/>
      <c r="TTO125" s="785"/>
      <c r="TTP125" s="785"/>
      <c r="TTQ125" s="785"/>
      <c r="TTR125" s="785"/>
      <c r="TTS125" s="785"/>
      <c r="TTT125" s="785"/>
      <c r="TTU125" s="785"/>
      <c r="TTV125" s="785"/>
      <c r="TTW125" s="785"/>
      <c r="TTX125" s="785"/>
      <c r="TTY125" s="785"/>
      <c r="TTZ125" s="785"/>
      <c r="TUA125" s="785"/>
      <c r="TUB125" s="785"/>
      <c r="TUC125" s="785"/>
      <c r="TUD125" s="785"/>
      <c r="TUE125" s="785"/>
      <c r="TUF125" s="785"/>
      <c r="TUG125" s="785"/>
      <c r="TUH125" s="785"/>
      <c r="TUI125" s="785"/>
      <c r="TUJ125" s="785"/>
      <c r="TUK125" s="785"/>
      <c r="TUL125" s="785"/>
      <c r="TUM125" s="785"/>
      <c r="TUN125" s="785"/>
      <c r="TUO125" s="785"/>
      <c r="TUP125" s="785"/>
      <c r="TUQ125" s="785"/>
      <c r="TUR125" s="785"/>
      <c r="TUS125" s="785"/>
      <c r="TUT125" s="785"/>
      <c r="TUU125" s="785"/>
      <c r="TUV125" s="785"/>
      <c r="TUW125" s="785"/>
      <c r="TUX125" s="785"/>
      <c r="TUY125" s="785"/>
      <c r="TUZ125" s="785"/>
      <c r="TVA125" s="785"/>
      <c r="TVB125" s="785"/>
      <c r="TVC125" s="785"/>
      <c r="TVD125" s="785"/>
      <c r="TVE125" s="785"/>
      <c r="TVF125" s="785"/>
      <c r="TVG125" s="785"/>
      <c r="TVH125" s="785"/>
      <c r="TVI125" s="785"/>
      <c r="TVJ125" s="785"/>
      <c r="TVK125" s="785"/>
      <c r="TVL125" s="785"/>
      <c r="TVM125" s="785"/>
      <c r="TVN125" s="785"/>
      <c r="TVO125" s="785"/>
      <c r="TVP125" s="785"/>
      <c r="TVQ125" s="785"/>
      <c r="TVR125" s="785"/>
      <c r="TVS125" s="785"/>
      <c r="TVT125" s="785"/>
      <c r="TVU125" s="785"/>
      <c r="TVV125" s="785"/>
      <c r="TVW125" s="785"/>
      <c r="TVX125" s="785"/>
      <c r="TVY125" s="785"/>
      <c r="TVZ125" s="785"/>
      <c r="TWA125" s="785"/>
      <c r="TWB125" s="785"/>
      <c r="TWC125" s="785"/>
      <c r="TWD125" s="785"/>
      <c r="TWE125" s="785"/>
      <c r="TWF125" s="785"/>
      <c r="TWG125" s="785"/>
      <c r="TWH125" s="785"/>
      <c r="TWI125" s="785"/>
      <c r="TWJ125" s="785"/>
      <c r="TWK125" s="785"/>
      <c r="TWL125" s="785"/>
      <c r="TWM125" s="785"/>
      <c r="TWN125" s="785"/>
      <c r="TWO125" s="785"/>
      <c r="TWP125" s="785"/>
      <c r="TWQ125" s="785"/>
      <c r="TWR125" s="785"/>
      <c r="TWS125" s="785"/>
      <c r="TWT125" s="785"/>
      <c r="TWU125" s="785"/>
      <c r="TWV125" s="785"/>
      <c r="TWW125" s="785"/>
      <c r="TWX125" s="785"/>
      <c r="TWY125" s="785"/>
      <c r="TWZ125" s="785"/>
      <c r="TXA125" s="785"/>
      <c r="TXB125" s="785"/>
      <c r="TXC125" s="785"/>
      <c r="TXD125" s="785"/>
      <c r="TXE125" s="785"/>
      <c r="TXF125" s="785"/>
      <c r="TXG125" s="785"/>
      <c r="TXH125" s="785"/>
      <c r="TXI125" s="785"/>
      <c r="TXJ125" s="785"/>
      <c r="TXK125" s="785"/>
      <c r="TXL125" s="785"/>
      <c r="TXM125" s="785"/>
      <c r="TXN125" s="785"/>
      <c r="TXO125" s="785"/>
      <c r="TXP125" s="785"/>
      <c r="TXQ125" s="785"/>
      <c r="TXR125" s="785"/>
      <c r="TXS125" s="785"/>
      <c r="TXT125" s="785"/>
      <c r="TXU125" s="785"/>
      <c r="TXV125" s="785"/>
      <c r="TXW125" s="785"/>
      <c r="TXX125" s="785"/>
      <c r="TXY125" s="785"/>
      <c r="TXZ125" s="785"/>
      <c r="TYA125" s="785"/>
      <c r="TYB125" s="785"/>
      <c r="TYC125" s="785"/>
      <c r="TYD125" s="785"/>
      <c r="TYE125" s="785"/>
      <c r="TYF125" s="785"/>
      <c r="TYG125" s="785"/>
      <c r="TYH125" s="785"/>
      <c r="TYI125" s="785"/>
      <c r="TYJ125" s="785"/>
      <c r="TYK125" s="785"/>
      <c r="TYL125" s="785"/>
      <c r="TYM125" s="785"/>
      <c r="TYN125" s="785"/>
      <c r="TYO125" s="785"/>
      <c r="TYP125" s="785"/>
      <c r="TYQ125" s="785"/>
      <c r="TYR125" s="785"/>
      <c r="TYS125" s="785"/>
      <c r="TYT125" s="785"/>
      <c r="TYU125" s="785"/>
      <c r="TYV125" s="785"/>
      <c r="TYW125" s="785"/>
      <c r="TYX125" s="785"/>
      <c r="TYY125" s="785"/>
      <c r="TYZ125" s="785"/>
      <c r="TZA125" s="785"/>
      <c r="TZB125" s="785"/>
      <c r="TZC125" s="785"/>
      <c r="TZD125" s="785"/>
      <c r="TZE125" s="785"/>
      <c r="TZF125" s="785"/>
      <c r="TZG125" s="785"/>
      <c r="TZH125" s="785"/>
      <c r="TZI125" s="785"/>
      <c r="TZJ125" s="785"/>
      <c r="TZK125" s="785"/>
      <c r="TZL125" s="785"/>
      <c r="TZM125" s="785"/>
      <c r="TZN125" s="785"/>
      <c r="TZO125" s="785"/>
      <c r="TZP125" s="785"/>
      <c r="TZQ125" s="785"/>
      <c r="TZR125" s="785"/>
      <c r="TZS125" s="785"/>
      <c r="TZT125" s="785"/>
      <c r="TZU125" s="785"/>
      <c r="TZV125" s="785"/>
      <c r="TZW125" s="785"/>
      <c r="TZX125" s="785"/>
      <c r="TZY125" s="785"/>
      <c r="TZZ125" s="785"/>
      <c r="UAA125" s="785"/>
      <c r="UAB125" s="785"/>
      <c r="UAC125" s="785"/>
      <c r="UAD125" s="785"/>
      <c r="UAE125" s="785"/>
      <c r="UAF125" s="785"/>
      <c r="UAG125" s="785"/>
      <c r="UAH125" s="785"/>
      <c r="UAI125" s="785"/>
      <c r="UAJ125" s="785"/>
      <c r="UAK125" s="785"/>
      <c r="UAL125" s="785"/>
      <c r="UAM125" s="785"/>
      <c r="UAN125" s="785"/>
      <c r="UAO125" s="785"/>
      <c r="UAP125" s="785"/>
      <c r="UAQ125" s="785"/>
      <c r="UAR125" s="785"/>
      <c r="UAS125" s="785"/>
      <c r="UAT125" s="785"/>
      <c r="UAU125" s="785"/>
      <c r="UAV125" s="785"/>
      <c r="UAW125" s="785"/>
      <c r="UAX125" s="785"/>
      <c r="UAY125" s="785"/>
      <c r="UAZ125" s="785"/>
      <c r="UBA125" s="785"/>
      <c r="UBB125" s="785"/>
      <c r="UBC125" s="785"/>
      <c r="UBD125" s="785"/>
      <c r="UBE125" s="785"/>
      <c r="UBF125" s="785"/>
      <c r="UBG125" s="785"/>
      <c r="UBH125" s="785"/>
      <c r="UBI125" s="785"/>
      <c r="UBJ125" s="785"/>
      <c r="UBK125" s="785"/>
      <c r="UBL125" s="785"/>
      <c r="UBM125" s="785"/>
      <c r="UBN125" s="785"/>
      <c r="UBO125" s="785"/>
      <c r="UBP125" s="785"/>
      <c r="UBQ125" s="785"/>
      <c r="UBR125" s="785"/>
      <c r="UBS125" s="785"/>
      <c r="UBT125" s="785"/>
      <c r="UBU125" s="785"/>
      <c r="UBV125" s="785"/>
      <c r="UBW125" s="785"/>
      <c r="UBX125" s="785"/>
      <c r="UBY125" s="785"/>
      <c r="UBZ125" s="785"/>
      <c r="UCA125" s="785"/>
      <c r="UCB125" s="785"/>
      <c r="UCC125" s="785"/>
      <c r="UCD125" s="785"/>
      <c r="UCE125" s="785"/>
      <c r="UCF125" s="785"/>
      <c r="UCG125" s="785"/>
      <c r="UCH125" s="785"/>
      <c r="UCI125" s="785"/>
      <c r="UCJ125" s="785"/>
      <c r="UCK125" s="785"/>
      <c r="UCL125" s="785"/>
      <c r="UCM125" s="785"/>
      <c r="UCN125" s="785"/>
      <c r="UCO125" s="785"/>
      <c r="UCP125" s="785"/>
      <c r="UCQ125" s="785"/>
      <c r="UCR125" s="785"/>
      <c r="UCS125" s="785"/>
      <c r="UCT125" s="785"/>
      <c r="UCU125" s="785"/>
      <c r="UCV125" s="785"/>
      <c r="UCW125" s="785"/>
      <c r="UCX125" s="785"/>
      <c r="UCY125" s="785"/>
      <c r="UCZ125" s="785"/>
      <c r="UDA125" s="785"/>
      <c r="UDB125" s="785"/>
      <c r="UDC125" s="785"/>
      <c r="UDD125" s="785"/>
      <c r="UDE125" s="785"/>
      <c r="UDF125" s="785"/>
      <c r="UDG125" s="785"/>
      <c r="UDH125" s="785"/>
      <c r="UDI125" s="785"/>
      <c r="UDJ125" s="785"/>
      <c r="UDK125" s="785"/>
      <c r="UDL125" s="785"/>
      <c r="UDM125" s="785"/>
      <c r="UDN125" s="785"/>
      <c r="UDO125" s="785"/>
      <c r="UDP125" s="785"/>
      <c r="UDQ125" s="785"/>
      <c r="UDR125" s="785"/>
      <c r="UDS125" s="785"/>
      <c r="UDT125" s="785"/>
      <c r="UDU125" s="785"/>
      <c r="UDV125" s="785"/>
      <c r="UDW125" s="785"/>
      <c r="UDX125" s="785"/>
      <c r="UDY125" s="785"/>
      <c r="UDZ125" s="785"/>
      <c r="UEA125" s="785"/>
      <c r="UEB125" s="785"/>
      <c r="UEC125" s="785"/>
      <c r="UED125" s="785"/>
      <c r="UEE125" s="785"/>
      <c r="UEF125" s="785"/>
      <c r="UEG125" s="785"/>
      <c r="UEH125" s="785"/>
      <c r="UEI125" s="785"/>
      <c r="UEJ125" s="785"/>
      <c r="UEK125" s="785"/>
      <c r="UEL125" s="785"/>
      <c r="UEM125" s="785"/>
      <c r="UEN125" s="785"/>
      <c r="UEO125" s="785"/>
      <c r="UEP125" s="785"/>
      <c r="UEQ125" s="785"/>
      <c r="UER125" s="785"/>
      <c r="UES125" s="785"/>
      <c r="UET125" s="785"/>
      <c r="UEU125" s="785"/>
      <c r="UEV125" s="785"/>
      <c r="UEW125" s="785"/>
      <c r="UEX125" s="785"/>
      <c r="UEY125" s="785"/>
      <c r="UEZ125" s="785"/>
      <c r="UFA125" s="785"/>
      <c r="UFB125" s="785"/>
      <c r="UFC125" s="785"/>
      <c r="UFD125" s="785"/>
      <c r="UFE125" s="785"/>
      <c r="UFF125" s="785"/>
      <c r="UFG125" s="785"/>
      <c r="UFH125" s="785"/>
      <c r="UFI125" s="785"/>
      <c r="UFJ125" s="785"/>
      <c r="UFK125" s="785"/>
      <c r="UFL125" s="785"/>
      <c r="UFM125" s="785"/>
      <c r="UFN125" s="785"/>
      <c r="UFO125" s="785"/>
      <c r="UFP125" s="785"/>
      <c r="UFQ125" s="785"/>
      <c r="UFR125" s="785"/>
      <c r="UFS125" s="785"/>
      <c r="UFT125" s="785"/>
      <c r="UFU125" s="785"/>
      <c r="UFV125" s="785"/>
      <c r="UFW125" s="785"/>
      <c r="UFX125" s="785"/>
      <c r="UFY125" s="785"/>
      <c r="UFZ125" s="785"/>
      <c r="UGA125" s="785"/>
      <c r="UGB125" s="785"/>
      <c r="UGC125" s="785"/>
      <c r="UGD125" s="785"/>
      <c r="UGE125" s="785"/>
      <c r="UGF125" s="785"/>
      <c r="UGG125" s="785"/>
      <c r="UGH125" s="785"/>
      <c r="UGI125" s="785"/>
      <c r="UGJ125" s="785"/>
      <c r="UGK125" s="785"/>
      <c r="UGL125" s="785"/>
      <c r="UGM125" s="785"/>
      <c r="UGN125" s="785"/>
      <c r="UGO125" s="785"/>
      <c r="UGP125" s="785"/>
      <c r="UGQ125" s="785"/>
      <c r="UGR125" s="785"/>
      <c r="UGS125" s="785"/>
      <c r="UGT125" s="785"/>
      <c r="UGU125" s="785"/>
      <c r="UGV125" s="785"/>
      <c r="UGW125" s="785"/>
      <c r="UGX125" s="785"/>
      <c r="UGY125" s="785"/>
      <c r="UGZ125" s="785"/>
      <c r="UHA125" s="785"/>
      <c r="UHB125" s="785"/>
      <c r="UHC125" s="785"/>
      <c r="UHD125" s="785"/>
      <c r="UHE125" s="785"/>
      <c r="UHF125" s="785"/>
      <c r="UHG125" s="785"/>
      <c r="UHH125" s="785"/>
      <c r="UHI125" s="785"/>
      <c r="UHJ125" s="785"/>
      <c r="UHK125" s="785"/>
      <c r="UHL125" s="785"/>
      <c r="UHM125" s="785"/>
      <c r="UHN125" s="785"/>
      <c r="UHO125" s="785"/>
      <c r="UHP125" s="785"/>
      <c r="UHQ125" s="785"/>
      <c r="UHR125" s="785"/>
      <c r="UHS125" s="785"/>
      <c r="UHT125" s="785"/>
      <c r="UHU125" s="785"/>
      <c r="UHV125" s="785"/>
      <c r="UHW125" s="785"/>
      <c r="UHX125" s="785"/>
      <c r="UHY125" s="785"/>
      <c r="UHZ125" s="785"/>
      <c r="UIA125" s="785"/>
      <c r="UIB125" s="785"/>
      <c r="UIC125" s="785"/>
      <c r="UID125" s="785"/>
      <c r="UIE125" s="785"/>
      <c r="UIF125" s="785"/>
      <c r="UIG125" s="785"/>
      <c r="UIH125" s="785"/>
      <c r="UII125" s="785"/>
      <c r="UIJ125" s="785"/>
      <c r="UIK125" s="785"/>
      <c r="UIL125" s="785"/>
      <c r="UIM125" s="785"/>
      <c r="UIN125" s="785"/>
      <c r="UIO125" s="785"/>
      <c r="UIP125" s="785"/>
      <c r="UIQ125" s="785"/>
      <c r="UIR125" s="785"/>
      <c r="UIS125" s="785"/>
      <c r="UIT125" s="785"/>
      <c r="UIU125" s="785"/>
      <c r="UIV125" s="785"/>
      <c r="UIW125" s="785"/>
      <c r="UIX125" s="785"/>
      <c r="UIY125" s="785"/>
      <c r="UIZ125" s="785"/>
      <c r="UJA125" s="785"/>
      <c r="UJB125" s="785"/>
      <c r="UJC125" s="785"/>
      <c r="UJD125" s="785"/>
      <c r="UJE125" s="785"/>
      <c r="UJF125" s="785"/>
      <c r="UJG125" s="785"/>
      <c r="UJH125" s="785"/>
      <c r="UJI125" s="785"/>
      <c r="UJJ125" s="785"/>
      <c r="UJK125" s="785"/>
      <c r="UJL125" s="785"/>
      <c r="UJM125" s="785"/>
      <c r="UJN125" s="785"/>
      <c r="UJO125" s="785"/>
      <c r="UJP125" s="785"/>
      <c r="UJQ125" s="785"/>
      <c r="UJR125" s="785"/>
      <c r="UJS125" s="785"/>
      <c r="UJT125" s="785"/>
      <c r="UJU125" s="785"/>
      <c r="UJV125" s="785"/>
      <c r="UJW125" s="785"/>
      <c r="UJX125" s="785"/>
      <c r="UJY125" s="785"/>
      <c r="UJZ125" s="785"/>
      <c r="UKA125" s="785"/>
      <c r="UKB125" s="785"/>
      <c r="UKC125" s="785"/>
      <c r="UKD125" s="785"/>
      <c r="UKE125" s="785"/>
      <c r="UKF125" s="785"/>
      <c r="UKG125" s="785"/>
      <c r="UKH125" s="785"/>
      <c r="UKI125" s="785"/>
      <c r="UKJ125" s="785"/>
      <c r="UKK125" s="785"/>
      <c r="UKL125" s="785"/>
      <c r="UKM125" s="785"/>
      <c r="UKN125" s="785"/>
      <c r="UKO125" s="785"/>
      <c r="UKP125" s="785"/>
      <c r="UKQ125" s="785"/>
      <c r="UKR125" s="785"/>
      <c r="UKS125" s="785"/>
      <c r="UKT125" s="785"/>
      <c r="UKU125" s="785"/>
      <c r="UKV125" s="785"/>
      <c r="UKW125" s="785"/>
      <c r="UKX125" s="785"/>
      <c r="UKY125" s="785"/>
      <c r="UKZ125" s="785"/>
      <c r="ULA125" s="785"/>
      <c r="ULB125" s="785"/>
      <c r="ULC125" s="785"/>
      <c r="ULD125" s="785"/>
      <c r="ULE125" s="785"/>
      <c r="ULF125" s="785"/>
      <c r="ULG125" s="785"/>
      <c r="ULH125" s="785"/>
      <c r="ULI125" s="785"/>
      <c r="ULJ125" s="785"/>
      <c r="ULK125" s="785"/>
      <c r="ULL125" s="785"/>
      <c r="ULM125" s="785"/>
      <c r="ULN125" s="785"/>
      <c r="ULO125" s="785"/>
      <c r="ULP125" s="785"/>
      <c r="ULQ125" s="785"/>
      <c r="ULR125" s="785"/>
      <c r="ULS125" s="785"/>
      <c r="ULT125" s="785"/>
      <c r="ULU125" s="785"/>
      <c r="ULV125" s="785"/>
      <c r="ULW125" s="785"/>
      <c r="ULX125" s="785"/>
      <c r="ULY125" s="785"/>
      <c r="ULZ125" s="785"/>
      <c r="UMA125" s="785"/>
      <c r="UMB125" s="785"/>
      <c r="UMC125" s="785"/>
      <c r="UMD125" s="785"/>
      <c r="UME125" s="785"/>
      <c r="UMF125" s="785"/>
      <c r="UMG125" s="785"/>
      <c r="UMH125" s="785"/>
      <c r="UMI125" s="785"/>
      <c r="UMJ125" s="785"/>
      <c r="UMK125" s="785"/>
      <c r="UML125" s="785"/>
      <c r="UMM125" s="785"/>
      <c r="UMN125" s="785"/>
      <c r="UMO125" s="785"/>
      <c r="UMP125" s="785"/>
      <c r="UMQ125" s="785"/>
      <c r="UMR125" s="785"/>
      <c r="UMS125" s="785"/>
      <c r="UMT125" s="785"/>
      <c r="UMU125" s="785"/>
      <c r="UMV125" s="785"/>
      <c r="UMW125" s="785"/>
      <c r="UMX125" s="785"/>
      <c r="UMY125" s="785"/>
      <c r="UMZ125" s="785"/>
      <c r="UNA125" s="785"/>
      <c r="UNB125" s="785"/>
      <c r="UNC125" s="785"/>
      <c r="UND125" s="785"/>
      <c r="UNE125" s="785"/>
      <c r="UNF125" s="785"/>
      <c r="UNG125" s="785"/>
      <c r="UNH125" s="785"/>
      <c r="UNI125" s="785"/>
      <c r="UNJ125" s="785"/>
      <c r="UNK125" s="785"/>
      <c r="UNL125" s="785"/>
      <c r="UNM125" s="785"/>
      <c r="UNN125" s="785"/>
      <c r="UNO125" s="785"/>
      <c r="UNP125" s="785"/>
      <c r="UNQ125" s="785"/>
      <c r="UNR125" s="785"/>
      <c r="UNS125" s="785"/>
      <c r="UNT125" s="785"/>
      <c r="UNU125" s="785"/>
      <c r="UNV125" s="785"/>
      <c r="UNW125" s="785"/>
      <c r="UNX125" s="785"/>
      <c r="UNY125" s="785"/>
      <c r="UNZ125" s="785"/>
      <c r="UOA125" s="785"/>
      <c r="UOB125" s="785"/>
      <c r="UOC125" s="785"/>
      <c r="UOD125" s="785"/>
      <c r="UOE125" s="785"/>
      <c r="UOF125" s="785"/>
      <c r="UOG125" s="785"/>
      <c r="UOH125" s="785"/>
      <c r="UOI125" s="785"/>
      <c r="UOJ125" s="785"/>
      <c r="UOK125" s="785"/>
      <c r="UOL125" s="785"/>
      <c r="UOM125" s="785"/>
      <c r="UON125" s="785"/>
      <c r="UOO125" s="785"/>
      <c r="UOP125" s="785"/>
      <c r="UOQ125" s="785"/>
      <c r="UOR125" s="785"/>
      <c r="UOS125" s="785"/>
      <c r="UOT125" s="785"/>
      <c r="UOU125" s="785"/>
      <c r="UOV125" s="785"/>
      <c r="UOW125" s="785"/>
      <c r="UOX125" s="785"/>
      <c r="UOY125" s="785"/>
      <c r="UOZ125" s="785"/>
      <c r="UPA125" s="785"/>
      <c r="UPB125" s="785"/>
      <c r="UPC125" s="785"/>
      <c r="UPD125" s="785"/>
      <c r="UPE125" s="785"/>
      <c r="UPF125" s="785"/>
      <c r="UPG125" s="785"/>
      <c r="UPH125" s="785"/>
      <c r="UPI125" s="785"/>
      <c r="UPJ125" s="785"/>
      <c r="UPK125" s="785"/>
      <c r="UPL125" s="785"/>
      <c r="UPM125" s="785"/>
      <c r="UPN125" s="785"/>
      <c r="UPO125" s="785"/>
      <c r="UPP125" s="785"/>
      <c r="UPQ125" s="785"/>
      <c r="UPR125" s="785"/>
      <c r="UPS125" s="785"/>
      <c r="UPT125" s="785"/>
      <c r="UPU125" s="785"/>
      <c r="UPV125" s="785"/>
      <c r="UPW125" s="785"/>
      <c r="UPX125" s="785"/>
      <c r="UPY125" s="785"/>
      <c r="UPZ125" s="785"/>
      <c r="UQA125" s="785"/>
      <c r="UQB125" s="785"/>
      <c r="UQC125" s="785"/>
      <c r="UQD125" s="785"/>
      <c r="UQE125" s="785"/>
      <c r="UQF125" s="785"/>
      <c r="UQG125" s="785"/>
      <c r="UQH125" s="785"/>
      <c r="UQI125" s="785"/>
      <c r="UQJ125" s="785"/>
      <c r="UQK125" s="785"/>
      <c r="UQL125" s="785"/>
      <c r="UQM125" s="785"/>
      <c r="UQN125" s="785"/>
      <c r="UQO125" s="785"/>
      <c r="UQP125" s="785"/>
      <c r="UQQ125" s="785"/>
      <c r="UQR125" s="785"/>
      <c r="UQS125" s="785"/>
      <c r="UQT125" s="785"/>
      <c r="UQU125" s="785"/>
      <c r="UQV125" s="785"/>
      <c r="UQW125" s="785"/>
      <c r="UQX125" s="785"/>
      <c r="UQY125" s="785"/>
      <c r="UQZ125" s="785"/>
      <c r="URA125" s="785"/>
      <c r="URB125" s="785"/>
      <c r="URC125" s="785"/>
      <c r="URD125" s="785"/>
      <c r="URE125" s="785"/>
      <c r="URF125" s="785"/>
      <c r="URG125" s="785"/>
      <c r="URH125" s="785"/>
      <c r="URI125" s="785"/>
      <c r="URJ125" s="785"/>
      <c r="URK125" s="785"/>
      <c r="URL125" s="785"/>
      <c r="URM125" s="785"/>
      <c r="URN125" s="785"/>
      <c r="URO125" s="785"/>
      <c r="URP125" s="785"/>
      <c r="URQ125" s="785"/>
      <c r="URR125" s="785"/>
      <c r="URS125" s="785"/>
      <c r="URT125" s="785"/>
      <c r="URU125" s="785"/>
      <c r="URV125" s="785"/>
      <c r="URW125" s="785"/>
      <c r="URX125" s="785"/>
      <c r="URY125" s="785"/>
      <c r="URZ125" s="785"/>
      <c r="USA125" s="785"/>
      <c r="USB125" s="785"/>
      <c r="USC125" s="785"/>
      <c r="USD125" s="785"/>
      <c r="USE125" s="785"/>
      <c r="USF125" s="785"/>
      <c r="USG125" s="785"/>
      <c r="USH125" s="785"/>
      <c r="USI125" s="785"/>
      <c r="USJ125" s="785"/>
      <c r="USK125" s="785"/>
      <c r="USL125" s="785"/>
      <c r="USM125" s="785"/>
      <c r="USN125" s="785"/>
      <c r="USO125" s="785"/>
      <c r="USP125" s="785"/>
      <c r="USQ125" s="785"/>
      <c r="USR125" s="785"/>
      <c r="USS125" s="785"/>
      <c r="UST125" s="785"/>
      <c r="USU125" s="785"/>
      <c r="USV125" s="785"/>
      <c r="USW125" s="785"/>
      <c r="USX125" s="785"/>
      <c r="USY125" s="785"/>
      <c r="USZ125" s="785"/>
      <c r="UTA125" s="785"/>
      <c r="UTB125" s="785"/>
      <c r="UTC125" s="785"/>
      <c r="UTD125" s="785"/>
      <c r="UTE125" s="785"/>
      <c r="UTF125" s="785"/>
      <c r="UTG125" s="785"/>
      <c r="UTH125" s="785"/>
      <c r="UTI125" s="785"/>
      <c r="UTJ125" s="785"/>
      <c r="UTK125" s="785"/>
      <c r="UTL125" s="785"/>
      <c r="UTM125" s="785"/>
      <c r="UTN125" s="785"/>
      <c r="UTO125" s="785"/>
      <c r="UTP125" s="785"/>
      <c r="UTQ125" s="785"/>
      <c r="UTR125" s="785"/>
      <c r="UTS125" s="785"/>
      <c r="UTT125" s="785"/>
      <c r="UTU125" s="785"/>
      <c r="UTV125" s="785"/>
      <c r="UTW125" s="785"/>
      <c r="UTX125" s="785"/>
      <c r="UTY125" s="785"/>
      <c r="UTZ125" s="785"/>
      <c r="UUA125" s="785"/>
      <c r="UUB125" s="785"/>
      <c r="UUC125" s="785"/>
      <c r="UUD125" s="785"/>
      <c r="UUE125" s="785"/>
      <c r="UUF125" s="785"/>
      <c r="UUG125" s="785"/>
      <c r="UUH125" s="785"/>
      <c r="UUI125" s="785"/>
      <c r="UUJ125" s="785"/>
      <c r="UUK125" s="785"/>
      <c r="UUL125" s="785"/>
      <c r="UUM125" s="785"/>
      <c r="UUN125" s="785"/>
      <c r="UUO125" s="785"/>
      <c r="UUP125" s="785"/>
      <c r="UUQ125" s="785"/>
      <c r="UUR125" s="785"/>
      <c r="UUS125" s="785"/>
      <c r="UUT125" s="785"/>
      <c r="UUU125" s="785"/>
      <c r="UUV125" s="785"/>
      <c r="UUW125" s="785"/>
      <c r="UUX125" s="785"/>
      <c r="UUY125" s="785"/>
      <c r="UUZ125" s="785"/>
      <c r="UVA125" s="785"/>
      <c r="UVB125" s="785"/>
      <c r="UVC125" s="785"/>
      <c r="UVD125" s="785"/>
      <c r="UVE125" s="785"/>
      <c r="UVF125" s="785"/>
      <c r="UVG125" s="785"/>
      <c r="UVH125" s="785"/>
      <c r="UVI125" s="785"/>
      <c r="UVJ125" s="785"/>
      <c r="UVK125" s="785"/>
      <c r="UVL125" s="785"/>
      <c r="UVM125" s="785"/>
      <c r="UVN125" s="785"/>
      <c r="UVO125" s="785"/>
      <c r="UVP125" s="785"/>
      <c r="UVQ125" s="785"/>
      <c r="UVR125" s="785"/>
      <c r="UVS125" s="785"/>
      <c r="UVT125" s="785"/>
      <c r="UVU125" s="785"/>
      <c r="UVV125" s="785"/>
      <c r="UVW125" s="785"/>
      <c r="UVX125" s="785"/>
      <c r="UVY125" s="785"/>
      <c r="UVZ125" s="785"/>
      <c r="UWA125" s="785"/>
      <c r="UWB125" s="785"/>
      <c r="UWC125" s="785"/>
      <c r="UWD125" s="785"/>
      <c r="UWE125" s="785"/>
      <c r="UWF125" s="785"/>
      <c r="UWG125" s="785"/>
      <c r="UWH125" s="785"/>
      <c r="UWI125" s="785"/>
      <c r="UWJ125" s="785"/>
      <c r="UWK125" s="785"/>
      <c r="UWL125" s="785"/>
      <c r="UWM125" s="785"/>
      <c r="UWN125" s="785"/>
      <c r="UWO125" s="785"/>
      <c r="UWP125" s="785"/>
      <c r="UWQ125" s="785"/>
      <c r="UWR125" s="785"/>
      <c r="UWS125" s="785"/>
      <c r="UWT125" s="785"/>
      <c r="UWU125" s="785"/>
      <c r="UWV125" s="785"/>
      <c r="UWW125" s="785"/>
      <c r="UWX125" s="785"/>
      <c r="UWY125" s="785"/>
      <c r="UWZ125" s="785"/>
      <c r="UXA125" s="785"/>
      <c r="UXB125" s="785"/>
      <c r="UXC125" s="785"/>
      <c r="UXD125" s="785"/>
      <c r="UXE125" s="785"/>
      <c r="UXF125" s="785"/>
      <c r="UXG125" s="785"/>
      <c r="UXH125" s="785"/>
      <c r="UXI125" s="785"/>
      <c r="UXJ125" s="785"/>
      <c r="UXK125" s="785"/>
      <c r="UXL125" s="785"/>
      <c r="UXM125" s="785"/>
      <c r="UXN125" s="785"/>
      <c r="UXO125" s="785"/>
      <c r="UXP125" s="785"/>
      <c r="UXQ125" s="785"/>
      <c r="UXR125" s="785"/>
      <c r="UXS125" s="785"/>
      <c r="UXT125" s="785"/>
      <c r="UXU125" s="785"/>
      <c r="UXV125" s="785"/>
      <c r="UXW125" s="785"/>
      <c r="UXX125" s="785"/>
      <c r="UXY125" s="785"/>
      <c r="UXZ125" s="785"/>
      <c r="UYA125" s="785"/>
      <c r="UYB125" s="785"/>
      <c r="UYC125" s="785"/>
      <c r="UYD125" s="785"/>
      <c r="UYE125" s="785"/>
      <c r="UYF125" s="785"/>
      <c r="UYG125" s="785"/>
      <c r="UYH125" s="785"/>
      <c r="UYI125" s="785"/>
      <c r="UYJ125" s="785"/>
      <c r="UYK125" s="785"/>
      <c r="UYL125" s="785"/>
      <c r="UYM125" s="785"/>
      <c r="UYN125" s="785"/>
      <c r="UYO125" s="785"/>
      <c r="UYP125" s="785"/>
      <c r="UYQ125" s="785"/>
      <c r="UYR125" s="785"/>
      <c r="UYS125" s="785"/>
      <c r="UYT125" s="785"/>
      <c r="UYU125" s="785"/>
      <c r="UYV125" s="785"/>
      <c r="UYW125" s="785"/>
      <c r="UYX125" s="785"/>
      <c r="UYY125" s="785"/>
      <c r="UYZ125" s="785"/>
      <c r="UZA125" s="785"/>
      <c r="UZB125" s="785"/>
      <c r="UZC125" s="785"/>
      <c r="UZD125" s="785"/>
      <c r="UZE125" s="785"/>
      <c r="UZF125" s="785"/>
      <c r="UZG125" s="785"/>
      <c r="UZH125" s="785"/>
      <c r="UZI125" s="785"/>
      <c r="UZJ125" s="785"/>
      <c r="UZK125" s="785"/>
      <c r="UZL125" s="785"/>
      <c r="UZM125" s="785"/>
      <c r="UZN125" s="785"/>
      <c r="UZO125" s="785"/>
      <c r="UZP125" s="785"/>
      <c r="UZQ125" s="785"/>
      <c r="UZR125" s="785"/>
      <c r="UZS125" s="785"/>
      <c r="UZT125" s="785"/>
      <c r="UZU125" s="785"/>
      <c r="UZV125" s="785"/>
      <c r="UZW125" s="785"/>
      <c r="UZX125" s="785"/>
      <c r="UZY125" s="785"/>
      <c r="UZZ125" s="785"/>
      <c r="VAA125" s="785"/>
      <c r="VAB125" s="785"/>
      <c r="VAC125" s="785"/>
      <c r="VAD125" s="785"/>
      <c r="VAE125" s="785"/>
      <c r="VAF125" s="785"/>
      <c r="VAG125" s="785"/>
      <c r="VAH125" s="785"/>
      <c r="VAI125" s="785"/>
      <c r="VAJ125" s="785"/>
      <c r="VAK125" s="785"/>
      <c r="VAL125" s="785"/>
      <c r="VAM125" s="785"/>
      <c r="VAN125" s="785"/>
      <c r="VAO125" s="785"/>
      <c r="VAP125" s="785"/>
      <c r="VAQ125" s="785"/>
      <c r="VAR125" s="785"/>
      <c r="VAS125" s="785"/>
      <c r="VAT125" s="785"/>
      <c r="VAU125" s="785"/>
      <c r="VAV125" s="785"/>
      <c r="VAW125" s="785"/>
      <c r="VAX125" s="785"/>
      <c r="VAY125" s="785"/>
      <c r="VAZ125" s="785"/>
      <c r="VBA125" s="785"/>
      <c r="VBB125" s="785"/>
      <c r="VBC125" s="785"/>
      <c r="VBD125" s="785"/>
      <c r="VBE125" s="785"/>
      <c r="VBF125" s="785"/>
      <c r="VBG125" s="785"/>
      <c r="VBH125" s="785"/>
      <c r="VBI125" s="785"/>
      <c r="VBJ125" s="785"/>
      <c r="VBK125" s="785"/>
      <c r="VBL125" s="785"/>
      <c r="VBM125" s="785"/>
      <c r="VBN125" s="785"/>
      <c r="VBO125" s="785"/>
      <c r="VBP125" s="785"/>
      <c r="VBQ125" s="785"/>
      <c r="VBR125" s="785"/>
      <c r="VBS125" s="785"/>
      <c r="VBT125" s="785"/>
      <c r="VBU125" s="785"/>
      <c r="VBV125" s="785"/>
      <c r="VBW125" s="785"/>
      <c r="VBX125" s="785"/>
      <c r="VBY125" s="785"/>
      <c r="VBZ125" s="785"/>
      <c r="VCA125" s="785"/>
      <c r="VCB125" s="785"/>
      <c r="VCC125" s="785"/>
      <c r="VCD125" s="785"/>
      <c r="VCE125" s="785"/>
      <c r="VCF125" s="785"/>
      <c r="VCG125" s="785"/>
      <c r="VCH125" s="785"/>
      <c r="VCI125" s="785"/>
      <c r="VCJ125" s="785"/>
      <c r="VCK125" s="785"/>
      <c r="VCL125" s="785"/>
      <c r="VCM125" s="785"/>
      <c r="VCN125" s="785"/>
      <c r="VCO125" s="785"/>
      <c r="VCP125" s="785"/>
      <c r="VCQ125" s="785"/>
      <c r="VCR125" s="785"/>
      <c r="VCS125" s="785"/>
      <c r="VCT125" s="785"/>
      <c r="VCU125" s="785"/>
      <c r="VCV125" s="785"/>
      <c r="VCW125" s="785"/>
      <c r="VCX125" s="785"/>
      <c r="VCY125" s="785"/>
      <c r="VCZ125" s="785"/>
      <c r="VDA125" s="785"/>
      <c r="VDB125" s="785"/>
      <c r="VDC125" s="785"/>
      <c r="VDD125" s="785"/>
      <c r="VDE125" s="785"/>
      <c r="VDF125" s="785"/>
      <c r="VDG125" s="785"/>
      <c r="VDH125" s="785"/>
      <c r="VDI125" s="785"/>
      <c r="VDJ125" s="785"/>
      <c r="VDK125" s="785"/>
      <c r="VDL125" s="785"/>
      <c r="VDM125" s="785"/>
      <c r="VDN125" s="785"/>
      <c r="VDO125" s="785"/>
      <c r="VDP125" s="785"/>
      <c r="VDQ125" s="785"/>
      <c r="VDR125" s="785"/>
      <c r="VDS125" s="785"/>
      <c r="VDT125" s="785"/>
      <c r="VDU125" s="785"/>
      <c r="VDV125" s="785"/>
      <c r="VDW125" s="785"/>
      <c r="VDX125" s="785"/>
      <c r="VDY125" s="785"/>
      <c r="VDZ125" s="785"/>
      <c r="VEA125" s="785"/>
      <c r="VEB125" s="785"/>
      <c r="VEC125" s="785"/>
      <c r="VED125" s="785"/>
      <c r="VEE125" s="785"/>
      <c r="VEF125" s="785"/>
      <c r="VEG125" s="785"/>
      <c r="VEH125" s="785"/>
      <c r="VEI125" s="785"/>
      <c r="VEJ125" s="785"/>
      <c r="VEK125" s="785"/>
      <c r="VEL125" s="785"/>
      <c r="VEM125" s="785"/>
      <c r="VEN125" s="785"/>
      <c r="VEO125" s="785"/>
      <c r="VEP125" s="785"/>
      <c r="VEQ125" s="785"/>
      <c r="VER125" s="785"/>
      <c r="VES125" s="785"/>
      <c r="VET125" s="785"/>
      <c r="VEU125" s="785"/>
      <c r="VEV125" s="785"/>
      <c r="VEW125" s="785"/>
      <c r="VEX125" s="785"/>
      <c r="VEY125" s="785"/>
      <c r="VEZ125" s="785"/>
      <c r="VFA125" s="785"/>
      <c r="VFB125" s="785"/>
      <c r="VFC125" s="785"/>
      <c r="VFD125" s="785"/>
      <c r="VFE125" s="785"/>
      <c r="VFF125" s="785"/>
      <c r="VFG125" s="785"/>
      <c r="VFH125" s="785"/>
      <c r="VFI125" s="785"/>
      <c r="VFJ125" s="785"/>
      <c r="VFK125" s="785"/>
      <c r="VFL125" s="785"/>
      <c r="VFM125" s="785"/>
      <c r="VFN125" s="785"/>
      <c r="VFO125" s="785"/>
      <c r="VFP125" s="785"/>
      <c r="VFQ125" s="785"/>
      <c r="VFR125" s="785"/>
      <c r="VFS125" s="785"/>
      <c r="VFT125" s="785"/>
      <c r="VFU125" s="785"/>
      <c r="VFV125" s="785"/>
      <c r="VFW125" s="785"/>
      <c r="VFX125" s="785"/>
      <c r="VFY125" s="785"/>
      <c r="VFZ125" s="785"/>
      <c r="VGA125" s="785"/>
      <c r="VGB125" s="785"/>
      <c r="VGC125" s="785"/>
      <c r="VGD125" s="785"/>
      <c r="VGE125" s="785"/>
      <c r="VGF125" s="785"/>
      <c r="VGG125" s="785"/>
      <c r="VGH125" s="785"/>
      <c r="VGI125" s="785"/>
      <c r="VGJ125" s="785"/>
      <c r="VGK125" s="785"/>
      <c r="VGL125" s="785"/>
      <c r="VGM125" s="785"/>
      <c r="VGN125" s="785"/>
      <c r="VGO125" s="785"/>
      <c r="VGP125" s="785"/>
      <c r="VGQ125" s="785"/>
      <c r="VGR125" s="785"/>
      <c r="VGS125" s="785"/>
      <c r="VGT125" s="785"/>
      <c r="VGU125" s="785"/>
      <c r="VGV125" s="785"/>
      <c r="VGW125" s="785"/>
      <c r="VGX125" s="785"/>
      <c r="VGY125" s="785"/>
      <c r="VGZ125" s="785"/>
      <c r="VHA125" s="785"/>
      <c r="VHB125" s="785"/>
      <c r="VHC125" s="785"/>
      <c r="VHD125" s="785"/>
      <c r="VHE125" s="785"/>
      <c r="VHF125" s="785"/>
      <c r="VHG125" s="785"/>
      <c r="VHH125" s="785"/>
      <c r="VHI125" s="785"/>
      <c r="VHJ125" s="785"/>
      <c r="VHK125" s="785"/>
      <c r="VHL125" s="785"/>
      <c r="VHM125" s="785"/>
      <c r="VHN125" s="785"/>
      <c r="VHO125" s="785"/>
      <c r="VHP125" s="785"/>
      <c r="VHQ125" s="785"/>
      <c r="VHR125" s="785"/>
      <c r="VHS125" s="785"/>
      <c r="VHT125" s="785"/>
      <c r="VHU125" s="785"/>
      <c r="VHV125" s="785"/>
      <c r="VHW125" s="785"/>
      <c r="VHX125" s="785"/>
      <c r="VHY125" s="785"/>
      <c r="VHZ125" s="785"/>
      <c r="VIA125" s="785"/>
      <c r="VIB125" s="785"/>
      <c r="VIC125" s="785"/>
      <c r="VID125" s="785"/>
      <c r="VIE125" s="785"/>
      <c r="VIF125" s="785"/>
      <c r="VIG125" s="785"/>
      <c r="VIH125" s="785"/>
      <c r="VII125" s="785"/>
      <c r="VIJ125" s="785"/>
      <c r="VIK125" s="785"/>
      <c r="VIL125" s="785"/>
      <c r="VIM125" s="785"/>
      <c r="VIN125" s="785"/>
      <c r="VIO125" s="785"/>
      <c r="VIP125" s="785"/>
      <c r="VIQ125" s="785"/>
      <c r="VIR125" s="785"/>
      <c r="VIS125" s="785"/>
      <c r="VIT125" s="785"/>
      <c r="VIU125" s="785"/>
      <c r="VIV125" s="785"/>
      <c r="VIW125" s="785"/>
      <c r="VIX125" s="785"/>
      <c r="VIY125" s="785"/>
      <c r="VIZ125" s="785"/>
      <c r="VJA125" s="785"/>
      <c r="VJB125" s="785"/>
      <c r="VJC125" s="785"/>
      <c r="VJD125" s="785"/>
      <c r="VJE125" s="785"/>
      <c r="VJF125" s="785"/>
      <c r="VJG125" s="785"/>
      <c r="VJH125" s="785"/>
      <c r="VJI125" s="785"/>
      <c r="VJJ125" s="785"/>
      <c r="VJK125" s="785"/>
      <c r="VJL125" s="785"/>
      <c r="VJM125" s="785"/>
      <c r="VJN125" s="785"/>
      <c r="VJO125" s="785"/>
      <c r="VJP125" s="785"/>
      <c r="VJQ125" s="785"/>
      <c r="VJR125" s="785"/>
      <c r="VJS125" s="785"/>
      <c r="VJT125" s="785"/>
      <c r="VJU125" s="785"/>
      <c r="VJV125" s="785"/>
      <c r="VJW125" s="785"/>
      <c r="VJX125" s="785"/>
      <c r="VJY125" s="785"/>
      <c r="VJZ125" s="785"/>
      <c r="VKA125" s="785"/>
      <c r="VKB125" s="785"/>
      <c r="VKC125" s="785"/>
      <c r="VKD125" s="785"/>
      <c r="VKE125" s="785"/>
      <c r="VKF125" s="785"/>
      <c r="VKG125" s="785"/>
      <c r="VKH125" s="785"/>
      <c r="VKI125" s="785"/>
      <c r="VKJ125" s="785"/>
      <c r="VKK125" s="785"/>
      <c r="VKL125" s="785"/>
      <c r="VKM125" s="785"/>
      <c r="VKN125" s="785"/>
      <c r="VKO125" s="785"/>
      <c r="VKP125" s="785"/>
      <c r="VKQ125" s="785"/>
      <c r="VKR125" s="785"/>
      <c r="VKS125" s="785"/>
      <c r="VKT125" s="785"/>
      <c r="VKU125" s="785"/>
      <c r="VKV125" s="785"/>
      <c r="VKW125" s="785"/>
      <c r="VKX125" s="785"/>
      <c r="VKY125" s="785"/>
      <c r="VKZ125" s="785"/>
      <c r="VLA125" s="785"/>
      <c r="VLB125" s="785"/>
      <c r="VLC125" s="785"/>
      <c r="VLD125" s="785"/>
      <c r="VLE125" s="785"/>
      <c r="VLF125" s="785"/>
      <c r="VLG125" s="785"/>
      <c r="VLH125" s="785"/>
      <c r="VLI125" s="785"/>
      <c r="VLJ125" s="785"/>
      <c r="VLK125" s="785"/>
      <c r="VLL125" s="785"/>
      <c r="VLM125" s="785"/>
      <c r="VLN125" s="785"/>
      <c r="VLO125" s="785"/>
      <c r="VLP125" s="785"/>
      <c r="VLQ125" s="785"/>
      <c r="VLR125" s="785"/>
      <c r="VLS125" s="785"/>
      <c r="VLT125" s="785"/>
      <c r="VLU125" s="785"/>
      <c r="VLV125" s="785"/>
      <c r="VLW125" s="785"/>
      <c r="VLX125" s="785"/>
      <c r="VLY125" s="785"/>
      <c r="VLZ125" s="785"/>
      <c r="VMA125" s="785"/>
      <c r="VMB125" s="785"/>
      <c r="VMC125" s="785"/>
      <c r="VMD125" s="785"/>
      <c r="VME125" s="785"/>
      <c r="VMF125" s="785"/>
      <c r="VMG125" s="785"/>
      <c r="VMH125" s="785"/>
      <c r="VMI125" s="785"/>
      <c r="VMJ125" s="785"/>
      <c r="VMK125" s="785"/>
      <c r="VML125" s="785"/>
      <c r="VMM125" s="785"/>
      <c r="VMN125" s="785"/>
      <c r="VMO125" s="785"/>
      <c r="VMP125" s="785"/>
      <c r="VMQ125" s="785"/>
      <c r="VMR125" s="785"/>
      <c r="VMS125" s="785"/>
      <c r="VMT125" s="785"/>
      <c r="VMU125" s="785"/>
      <c r="VMV125" s="785"/>
      <c r="VMW125" s="785"/>
      <c r="VMX125" s="785"/>
      <c r="VMY125" s="785"/>
      <c r="VMZ125" s="785"/>
      <c r="VNA125" s="785"/>
      <c r="VNB125" s="785"/>
      <c r="VNC125" s="785"/>
      <c r="VND125" s="785"/>
      <c r="VNE125" s="785"/>
      <c r="VNF125" s="785"/>
      <c r="VNG125" s="785"/>
      <c r="VNH125" s="785"/>
      <c r="VNI125" s="785"/>
      <c r="VNJ125" s="785"/>
      <c r="VNK125" s="785"/>
      <c r="VNL125" s="785"/>
      <c r="VNM125" s="785"/>
      <c r="VNN125" s="785"/>
      <c r="VNO125" s="785"/>
      <c r="VNP125" s="785"/>
      <c r="VNQ125" s="785"/>
      <c r="VNR125" s="785"/>
      <c r="VNS125" s="785"/>
      <c r="VNT125" s="785"/>
      <c r="VNU125" s="785"/>
      <c r="VNV125" s="785"/>
      <c r="VNW125" s="785"/>
      <c r="VNX125" s="785"/>
      <c r="VNY125" s="785"/>
      <c r="VNZ125" s="785"/>
      <c r="VOA125" s="785"/>
      <c r="VOB125" s="785"/>
      <c r="VOC125" s="785"/>
      <c r="VOD125" s="785"/>
      <c r="VOE125" s="785"/>
      <c r="VOF125" s="785"/>
      <c r="VOG125" s="785"/>
      <c r="VOH125" s="785"/>
      <c r="VOI125" s="785"/>
      <c r="VOJ125" s="785"/>
      <c r="VOK125" s="785"/>
      <c r="VOL125" s="785"/>
      <c r="VOM125" s="785"/>
      <c r="VON125" s="785"/>
      <c r="VOO125" s="785"/>
      <c r="VOP125" s="785"/>
      <c r="VOQ125" s="785"/>
      <c r="VOR125" s="785"/>
      <c r="VOS125" s="785"/>
      <c r="VOT125" s="785"/>
      <c r="VOU125" s="785"/>
      <c r="VOV125" s="785"/>
      <c r="VOW125" s="785"/>
      <c r="VOX125" s="785"/>
      <c r="VOY125" s="785"/>
      <c r="VOZ125" s="785"/>
      <c r="VPA125" s="785"/>
      <c r="VPB125" s="785"/>
      <c r="VPC125" s="785"/>
      <c r="VPD125" s="785"/>
      <c r="VPE125" s="785"/>
      <c r="VPF125" s="785"/>
      <c r="VPG125" s="785"/>
      <c r="VPH125" s="785"/>
      <c r="VPI125" s="785"/>
      <c r="VPJ125" s="785"/>
      <c r="VPK125" s="785"/>
      <c r="VPL125" s="785"/>
      <c r="VPM125" s="785"/>
      <c r="VPN125" s="785"/>
      <c r="VPO125" s="785"/>
      <c r="VPP125" s="785"/>
      <c r="VPQ125" s="785"/>
      <c r="VPR125" s="785"/>
      <c r="VPS125" s="785"/>
      <c r="VPT125" s="785"/>
      <c r="VPU125" s="785"/>
      <c r="VPV125" s="785"/>
      <c r="VPW125" s="785"/>
      <c r="VPX125" s="785"/>
      <c r="VPY125" s="785"/>
      <c r="VPZ125" s="785"/>
      <c r="VQA125" s="785"/>
      <c r="VQB125" s="785"/>
      <c r="VQC125" s="785"/>
      <c r="VQD125" s="785"/>
      <c r="VQE125" s="785"/>
      <c r="VQF125" s="785"/>
      <c r="VQG125" s="785"/>
      <c r="VQH125" s="785"/>
      <c r="VQI125" s="785"/>
      <c r="VQJ125" s="785"/>
      <c r="VQK125" s="785"/>
      <c r="VQL125" s="785"/>
      <c r="VQM125" s="785"/>
      <c r="VQN125" s="785"/>
      <c r="VQO125" s="785"/>
      <c r="VQP125" s="785"/>
      <c r="VQQ125" s="785"/>
      <c r="VQR125" s="785"/>
      <c r="VQS125" s="785"/>
      <c r="VQT125" s="785"/>
      <c r="VQU125" s="785"/>
      <c r="VQV125" s="785"/>
      <c r="VQW125" s="785"/>
      <c r="VQX125" s="785"/>
      <c r="VQY125" s="785"/>
      <c r="VQZ125" s="785"/>
      <c r="VRA125" s="785"/>
      <c r="VRB125" s="785"/>
      <c r="VRC125" s="785"/>
      <c r="VRD125" s="785"/>
      <c r="VRE125" s="785"/>
      <c r="VRF125" s="785"/>
      <c r="VRG125" s="785"/>
      <c r="VRH125" s="785"/>
      <c r="VRI125" s="785"/>
      <c r="VRJ125" s="785"/>
      <c r="VRK125" s="785"/>
      <c r="VRL125" s="785"/>
      <c r="VRM125" s="785"/>
      <c r="VRN125" s="785"/>
      <c r="VRO125" s="785"/>
      <c r="VRP125" s="785"/>
      <c r="VRQ125" s="785"/>
      <c r="VRR125" s="785"/>
      <c r="VRS125" s="785"/>
      <c r="VRT125" s="785"/>
      <c r="VRU125" s="785"/>
      <c r="VRV125" s="785"/>
      <c r="VRW125" s="785"/>
      <c r="VRX125" s="785"/>
      <c r="VRY125" s="785"/>
      <c r="VRZ125" s="785"/>
      <c r="VSA125" s="785"/>
      <c r="VSB125" s="785"/>
      <c r="VSC125" s="785"/>
      <c r="VSD125" s="785"/>
      <c r="VSE125" s="785"/>
      <c r="VSF125" s="785"/>
      <c r="VSG125" s="785"/>
      <c r="VSH125" s="785"/>
      <c r="VSI125" s="785"/>
      <c r="VSJ125" s="785"/>
      <c r="VSK125" s="785"/>
      <c r="VSL125" s="785"/>
      <c r="VSM125" s="785"/>
      <c r="VSN125" s="785"/>
      <c r="VSO125" s="785"/>
      <c r="VSP125" s="785"/>
      <c r="VSQ125" s="785"/>
      <c r="VSR125" s="785"/>
      <c r="VSS125" s="785"/>
      <c r="VST125" s="785"/>
      <c r="VSU125" s="785"/>
      <c r="VSV125" s="785"/>
      <c r="VSW125" s="785"/>
      <c r="VSX125" s="785"/>
      <c r="VSY125" s="785"/>
      <c r="VSZ125" s="785"/>
      <c r="VTA125" s="785"/>
      <c r="VTB125" s="785"/>
      <c r="VTC125" s="785"/>
      <c r="VTD125" s="785"/>
      <c r="VTE125" s="785"/>
      <c r="VTF125" s="785"/>
      <c r="VTG125" s="785"/>
      <c r="VTH125" s="785"/>
      <c r="VTI125" s="785"/>
      <c r="VTJ125" s="785"/>
      <c r="VTK125" s="785"/>
      <c r="VTL125" s="785"/>
      <c r="VTM125" s="785"/>
      <c r="VTN125" s="785"/>
      <c r="VTO125" s="785"/>
      <c r="VTP125" s="785"/>
      <c r="VTQ125" s="785"/>
      <c r="VTR125" s="785"/>
      <c r="VTS125" s="785"/>
      <c r="VTT125" s="785"/>
      <c r="VTU125" s="785"/>
      <c r="VTV125" s="785"/>
      <c r="VTW125" s="785"/>
      <c r="VTX125" s="785"/>
      <c r="VTY125" s="785"/>
      <c r="VTZ125" s="785"/>
      <c r="VUA125" s="785"/>
      <c r="VUB125" s="785"/>
      <c r="VUC125" s="785"/>
      <c r="VUD125" s="785"/>
      <c r="VUE125" s="785"/>
      <c r="VUF125" s="785"/>
      <c r="VUG125" s="785"/>
      <c r="VUH125" s="785"/>
      <c r="VUI125" s="785"/>
      <c r="VUJ125" s="785"/>
      <c r="VUK125" s="785"/>
      <c r="VUL125" s="785"/>
      <c r="VUM125" s="785"/>
      <c r="VUN125" s="785"/>
      <c r="VUO125" s="785"/>
      <c r="VUP125" s="785"/>
      <c r="VUQ125" s="785"/>
      <c r="VUR125" s="785"/>
      <c r="VUS125" s="785"/>
      <c r="VUT125" s="785"/>
      <c r="VUU125" s="785"/>
      <c r="VUV125" s="785"/>
      <c r="VUW125" s="785"/>
      <c r="VUX125" s="785"/>
      <c r="VUY125" s="785"/>
      <c r="VUZ125" s="785"/>
      <c r="VVA125" s="785"/>
      <c r="VVB125" s="785"/>
      <c r="VVC125" s="785"/>
      <c r="VVD125" s="785"/>
      <c r="VVE125" s="785"/>
      <c r="VVF125" s="785"/>
      <c r="VVG125" s="785"/>
      <c r="VVH125" s="785"/>
      <c r="VVI125" s="785"/>
      <c r="VVJ125" s="785"/>
      <c r="VVK125" s="785"/>
      <c r="VVL125" s="785"/>
      <c r="VVM125" s="785"/>
      <c r="VVN125" s="785"/>
      <c r="VVO125" s="785"/>
      <c r="VVP125" s="785"/>
      <c r="VVQ125" s="785"/>
      <c r="VVR125" s="785"/>
      <c r="VVS125" s="785"/>
      <c r="VVT125" s="785"/>
      <c r="VVU125" s="785"/>
      <c r="VVV125" s="785"/>
      <c r="VVW125" s="785"/>
      <c r="VVX125" s="785"/>
      <c r="VVY125" s="785"/>
      <c r="VVZ125" s="785"/>
      <c r="VWA125" s="785"/>
      <c r="VWB125" s="785"/>
      <c r="VWC125" s="785"/>
      <c r="VWD125" s="785"/>
      <c r="VWE125" s="785"/>
      <c r="VWF125" s="785"/>
      <c r="VWG125" s="785"/>
      <c r="VWH125" s="785"/>
      <c r="VWI125" s="785"/>
      <c r="VWJ125" s="785"/>
      <c r="VWK125" s="785"/>
      <c r="VWL125" s="785"/>
      <c r="VWM125" s="785"/>
      <c r="VWN125" s="785"/>
      <c r="VWO125" s="785"/>
      <c r="VWP125" s="785"/>
      <c r="VWQ125" s="785"/>
      <c r="VWR125" s="785"/>
      <c r="VWS125" s="785"/>
      <c r="VWT125" s="785"/>
      <c r="VWU125" s="785"/>
      <c r="VWV125" s="785"/>
      <c r="VWW125" s="785"/>
      <c r="VWX125" s="785"/>
      <c r="VWY125" s="785"/>
      <c r="VWZ125" s="785"/>
      <c r="VXA125" s="785"/>
      <c r="VXB125" s="785"/>
      <c r="VXC125" s="785"/>
      <c r="VXD125" s="785"/>
      <c r="VXE125" s="785"/>
      <c r="VXF125" s="785"/>
      <c r="VXG125" s="785"/>
      <c r="VXH125" s="785"/>
      <c r="VXI125" s="785"/>
      <c r="VXJ125" s="785"/>
      <c r="VXK125" s="785"/>
      <c r="VXL125" s="785"/>
      <c r="VXM125" s="785"/>
      <c r="VXN125" s="785"/>
      <c r="VXO125" s="785"/>
      <c r="VXP125" s="785"/>
      <c r="VXQ125" s="785"/>
      <c r="VXR125" s="785"/>
      <c r="VXS125" s="785"/>
      <c r="VXT125" s="785"/>
      <c r="VXU125" s="785"/>
      <c r="VXV125" s="785"/>
      <c r="VXW125" s="785"/>
      <c r="VXX125" s="785"/>
      <c r="VXY125" s="785"/>
      <c r="VXZ125" s="785"/>
      <c r="VYA125" s="785"/>
      <c r="VYB125" s="785"/>
      <c r="VYC125" s="785"/>
      <c r="VYD125" s="785"/>
      <c r="VYE125" s="785"/>
      <c r="VYF125" s="785"/>
      <c r="VYG125" s="785"/>
      <c r="VYH125" s="785"/>
      <c r="VYI125" s="785"/>
      <c r="VYJ125" s="785"/>
      <c r="VYK125" s="785"/>
      <c r="VYL125" s="785"/>
      <c r="VYM125" s="785"/>
      <c r="VYN125" s="785"/>
      <c r="VYO125" s="785"/>
      <c r="VYP125" s="785"/>
      <c r="VYQ125" s="785"/>
      <c r="VYR125" s="785"/>
      <c r="VYS125" s="785"/>
      <c r="VYT125" s="785"/>
      <c r="VYU125" s="785"/>
      <c r="VYV125" s="785"/>
      <c r="VYW125" s="785"/>
      <c r="VYX125" s="785"/>
      <c r="VYY125" s="785"/>
      <c r="VYZ125" s="785"/>
      <c r="VZA125" s="785"/>
      <c r="VZB125" s="785"/>
      <c r="VZC125" s="785"/>
      <c r="VZD125" s="785"/>
      <c r="VZE125" s="785"/>
      <c r="VZF125" s="785"/>
      <c r="VZG125" s="785"/>
      <c r="VZH125" s="785"/>
      <c r="VZI125" s="785"/>
      <c r="VZJ125" s="785"/>
      <c r="VZK125" s="785"/>
      <c r="VZL125" s="785"/>
      <c r="VZM125" s="785"/>
      <c r="VZN125" s="785"/>
      <c r="VZO125" s="785"/>
      <c r="VZP125" s="785"/>
      <c r="VZQ125" s="785"/>
      <c r="VZR125" s="785"/>
      <c r="VZS125" s="785"/>
      <c r="VZT125" s="785"/>
      <c r="VZU125" s="785"/>
      <c r="VZV125" s="785"/>
      <c r="VZW125" s="785"/>
      <c r="VZX125" s="785"/>
      <c r="VZY125" s="785"/>
      <c r="VZZ125" s="785"/>
      <c r="WAA125" s="785"/>
      <c r="WAB125" s="785"/>
      <c r="WAC125" s="785"/>
      <c r="WAD125" s="785"/>
      <c r="WAE125" s="785"/>
      <c r="WAF125" s="785"/>
      <c r="WAG125" s="785"/>
      <c r="WAH125" s="785"/>
      <c r="WAI125" s="785"/>
      <c r="WAJ125" s="785"/>
      <c r="WAK125" s="785"/>
      <c r="WAL125" s="785"/>
      <c r="WAM125" s="785"/>
      <c r="WAN125" s="785"/>
      <c r="WAO125" s="785"/>
      <c r="WAP125" s="785"/>
      <c r="WAQ125" s="785"/>
      <c r="WAR125" s="785"/>
      <c r="WAS125" s="785"/>
      <c r="WAT125" s="785"/>
      <c r="WAU125" s="785"/>
      <c r="WAV125" s="785"/>
      <c r="WAW125" s="785"/>
      <c r="WAX125" s="785"/>
      <c r="WAY125" s="785"/>
      <c r="WAZ125" s="785"/>
      <c r="WBA125" s="785"/>
      <c r="WBB125" s="785"/>
      <c r="WBC125" s="785"/>
      <c r="WBD125" s="785"/>
      <c r="WBE125" s="785"/>
      <c r="WBF125" s="785"/>
      <c r="WBG125" s="785"/>
      <c r="WBH125" s="785"/>
      <c r="WBI125" s="785"/>
      <c r="WBJ125" s="785"/>
      <c r="WBK125" s="785"/>
      <c r="WBL125" s="785"/>
      <c r="WBM125" s="785"/>
      <c r="WBN125" s="785"/>
      <c r="WBO125" s="785"/>
      <c r="WBP125" s="785"/>
      <c r="WBQ125" s="785"/>
      <c r="WBR125" s="785"/>
      <c r="WBS125" s="785"/>
      <c r="WBT125" s="785"/>
      <c r="WBU125" s="785"/>
      <c r="WBV125" s="785"/>
      <c r="WBW125" s="785"/>
      <c r="WBX125" s="785"/>
      <c r="WBY125" s="785"/>
      <c r="WBZ125" s="785"/>
      <c r="WCA125" s="785"/>
      <c r="WCB125" s="785"/>
      <c r="WCC125" s="785"/>
      <c r="WCD125" s="785"/>
      <c r="WCE125" s="785"/>
      <c r="WCF125" s="785"/>
      <c r="WCG125" s="785"/>
      <c r="WCH125" s="785"/>
      <c r="WCI125" s="785"/>
      <c r="WCJ125" s="785"/>
      <c r="WCK125" s="785"/>
      <c r="WCL125" s="785"/>
      <c r="WCM125" s="785"/>
      <c r="WCN125" s="785"/>
      <c r="WCO125" s="785"/>
      <c r="WCP125" s="785"/>
      <c r="WCQ125" s="785"/>
      <c r="WCR125" s="785"/>
      <c r="WCS125" s="785"/>
      <c r="WCT125" s="785"/>
      <c r="WCU125" s="785"/>
      <c r="WCV125" s="785"/>
      <c r="WCW125" s="785"/>
      <c r="WCX125" s="785"/>
      <c r="WCY125" s="785"/>
      <c r="WCZ125" s="785"/>
      <c r="WDA125" s="785"/>
      <c r="WDB125" s="785"/>
      <c r="WDC125" s="785"/>
      <c r="WDD125" s="785"/>
      <c r="WDE125" s="785"/>
      <c r="WDF125" s="785"/>
      <c r="WDG125" s="785"/>
      <c r="WDH125" s="785"/>
      <c r="WDI125" s="785"/>
      <c r="WDJ125" s="785"/>
      <c r="WDK125" s="785"/>
      <c r="WDL125" s="785"/>
      <c r="WDM125" s="785"/>
      <c r="WDN125" s="785"/>
      <c r="WDO125" s="785"/>
      <c r="WDP125" s="785"/>
      <c r="WDQ125" s="785"/>
      <c r="WDR125" s="785"/>
      <c r="WDS125" s="785"/>
      <c r="WDT125" s="785"/>
      <c r="WDU125" s="785"/>
      <c r="WDV125" s="785"/>
      <c r="WDW125" s="785"/>
      <c r="WDX125" s="785"/>
      <c r="WDY125" s="785"/>
      <c r="WDZ125" s="785"/>
      <c r="WEA125" s="785"/>
      <c r="WEB125" s="785"/>
      <c r="WEC125" s="785"/>
      <c r="WED125" s="785"/>
      <c r="WEE125" s="785"/>
      <c r="WEF125" s="785"/>
      <c r="WEG125" s="785"/>
      <c r="WEH125" s="785"/>
      <c r="WEI125" s="785"/>
      <c r="WEJ125" s="785"/>
      <c r="WEK125" s="785"/>
      <c r="WEL125" s="785"/>
      <c r="WEM125" s="785"/>
      <c r="WEN125" s="785"/>
      <c r="WEO125" s="785"/>
      <c r="WEP125" s="785"/>
      <c r="WEQ125" s="785"/>
      <c r="WER125" s="785"/>
      <c r="WES125" s="785"/>
      <c r="WET125" s="785"/>
      <c r="WEU125" s="785"/>
      <c r="WEV125" s="785"/>
      <c r="WEW125" s="785"/>
      <c r="WEX125" s="785"/>
      <c r="WEY125" s="785"/>
      <c r="WEZ125" s="785"/>
      <c r="WFA125" s="785"/>
      <c r="WFB125" s="785"/>
      <c r="WFC125" s="785"/>
      <c r="WFD125" s="785"/>
      <c r="WFE125" s="785"/>
      <c r="WFF125" s="785"/>
      <c r="WFG125" s="785"/>
      <c r="WFH125" s="785"/>
      <c r="WFI125" s="785"/>
      <c r="WFJ125" s="785"/>
      <c r="WFK125" s="785"/>
      <c r="WFL125" s="785"/>
      <c r="WFM125" s="785"/>
      <c r="WFN125" s="785"/>
      <c r="WFO125" s="785"/>
      <c r="WFP125" s="785"/>
      <c r="WFQ125" s="785"/>
      <c r="WFR125" s="785"/>
      <c r="WFS125" s="785"/>
      <c r="WFT125" s="785"/>
      <c r="WFU125" s="785"/>
      <c r="WFV125" s="785"/>
      <c r="WFW125" s="785"/>
      <c r="WFX125" s="785"/>
      <c r="WFY125" s="785"/>
      <c r="WFZ125" s="785"/>
      <c r="WGA125" s="785"/>
      <c r="WGB125" s="785"/>
      <c r="WGC125" s="785"/>
      <c r="WGD125" s="785"/>
      <c r="WGE125" s="785"/>
      <c r="WGF125" s="785"/>
      <c r="WGG125" s="785"/>
      <c r="WGH125" s="785"/>
      <c r="WGI125" s="785"/>
      <c r="WGJ125" s="785"/>
      <c r="WGK125" s="785"/>
      <c r="WGL125" s="785"/>
      <c r="WGM125" s="785"/>
      <c r="WGN125" s="785"/>
      <c r="WGO125" s="785"/>
      <c r="WGP125" s="785"/>
      <c r="WGQ125" s="785"/>
      <c r="WGR125" s="785"/>
      <c r="WGS125" s="785"/>
      <c r="WGT125" s="785"/>
      <c r="WGU125" s="785"/>
      <c r="WGV125" s="785"/>
      <c r="WGW125" s="785"/>
      <c r="WGX125" s="785"/>
      <c r="WGY125" s="785"/>
      <c r="WGZ125" s="785"/>
      <c r="WHA125" s="785"/>
      <c r="WHB125" s="785"/>
      <c r="WHC125" s="785"/>
      <c r="WHD125" s="785"/>
      <c r="WHE125" s="785"/>
      <c r="WHF125" s="785"/>
      <c r="WHG125" s="785"/>
      <c r="WHH125" s="785"/>
      <c r="WHI125" s="785"/>
      <c r="WHJ125" s="785"/>
      <c r="WHK125" s="785"/>
      <c r="WHL125" s="785"/>
      <c r="WHM125" s="785"/>
      <c r="WHN125" s="785"/>
      <c r="WHO125" s="785"/>
      <c r="WHP125" s="785"/>
      <c r="WHQ125" s="785"/>
      <c r="WHR125" s="785"/>
      <c r="WHS125" s="785"/>
      <c r="WHT125" s="785"/>
      <c r="WHU125" s="785"/>
      <c r="WHV125" s="785"/>
      <c r="WHW125" s="785"/>
      <c r="WHX125" s="785"/>
      <c r="WHY125" s="785"/>
      <c r="WHZ125" s="785"/>
      <c r="WIA125" s="785"/>
      <c r="WIB125" s="785"/>
      <c r="WIC125" s="785"/>
      <c r="WID125" s="785"/>
      <c r="WIE125" s="785"/>
      <c r="WIF125" s="785"/>
      <c r="WIG125" s="785"/>
      <c r="WIH125" s="785"/>
      <c r="WII125" s="785"/>
      <c r="WIJ125" s="785"/>
      <c r="WIK125" s="785"/>
      <c r="WIL125" s="785"/>
      <c r="WIM125" s="785"/>
      <c r="WIN125" s="785"/>
      <c r="WIO125" s="785"/>
      <c r="WIP125" s="785"/>
      <c r="WIQ125" s="785"/>
      <c r="WIR125" s="785"/>
      <c r="WIS125" s="785"/>
      <c r="WIT125" s="785"/>
      <c r="WIU125" s="785"/>
      <c r="WIV125" s="785"/>
      <c r="WIW125" s="785"/>
      <c r="WIX125" s="785"/>
      <c r="WIY125" s="785"/>
      <c r="WIZ125" s="785"/>
      <c r="WJA125" s="785"/>
      <c r="WJB125" s="785"/>
      <c r="WJC125" s="785"/>
      <c r="WJD125" s="785"/>
      <c r="WJE125" s="785"/>
      <c r="WJF125" s="785"/>
      <c r="WJG125" s="785"/>
      <c r="WJH125" s="785"/>
      <c r="WJI125" s="785"/>
      <c r="WJJ125" s="785"/>
      <c r="WJK125" s="785"/>
      <c r="WJL125" s="785"/>
      <c r="WJM125" s="785"/>
      <c r="WJN125" s="785"/>
      <c r="WJO125" s="785"/>
      <c r="WJP125" s="785"/>
      <c r="WJQ125" s="785"/>
      <c r="WJR125" s="785"/>
      <c r="WJS125" s="785"/>
      <c r="WJT125" s="785"/>
      <c r="WJU125" s="785"/>
      <c r="WJV125" s="785"/>
      <c r="WJW125" s="785"/>
      <c r="WJX125" s="785"/>
      <c r="WJY125" s="785"/>
      <c r="WJZ125" s="785"/>
      <c r="WKA125" s="785"/>
      <c r="WKB125" s="785"/>
      <c r="WKC125" s="785"/>
      <c r="WKD125" s="785"/>
      <c r="WKE125" s="785"/>
      <c r="WKF125" s="785"/>
      <c r="WKG125" s="785"/>
      <c r="WKH125" s="785"/>
      <c r="WKI125" s="785"/>
      <c r="WKJ125" s="785"/>
      <c r="WKK125" s="785"/>
      <c r="WKL125" s="785"/>
      <c r="WKM125" s="785"/>
      <c r="WKN125" s="785"/>
      <c r="WKO125" s="785"/>
      <c r="WKP125" s="785"/>
      <c r="WKQ125" s="785"/>
      <c r="WKR125" s="785"/>
      <c r="WKS125" s="785"/>
      <c r="WKT125" s="785"/>
      <c r="WKU125" s="785"/>
      <c r="WKV125" s="785"/>
      <c r="WKW125" s="785"/>
      <c r="WKX125" s="785"/>
      <c r="WKY125" s="785"/>
      <c r="WKZ125" s="785"/>
      <c r="WLA125" s="785"/>
      <c r="WLB125" s="785"/>
      <c r="WLC125" s="785"/>
      <c r="WLD125" s="785"/>
      <c r="WLE125" s="785"/>
      <c r="WLF125" s="785"/>
      <c r="WLG125" s="785"/>
      <c r="WLH125" s="785"/>
      <c r="WLI125" s="785"/>
      <c r="WLJ125" s="785"/>
      <c r="WLK125" s="785"/>
      <c r="WLL125" s="785"/>
      <c r="WLM125" s="785"/>
      <c r="WLN125" s="785"/>
      <c r="WLO125" s="785"/>
      <c r="WLP125" s="785"/>
      <c r="WLQ125" s="785"/>
      <c r="WLR125" s="785"/>
      <c r="WLS125" s="785"/>
      <c r="WLT125" s="785"/>
      <c r="WLU125" s="785"/>
      <c r="WLV125" s="785"/>
      <c r="WLW125" s="785"/>
      <c r="WLX125" s="785"/>
      <c r="WLY125" s="785"/>
      <c r="WLZ125" s="785"/>
      <c r="WMA125" s="785"/>
      <c r="WMB125" s="785"/>
      <c r="WMC125" s="785"/>
      <c r="WMD125" s="785"/>
      <c r="WME125" s="785"/>
      <c r="WMF125" s="785"/>
      <c r="WMG125" s="785"/>
      <c r="WMH125" s="785"/>
      <c r="WMI125" s="785"/>
      <c r="WMJ125" s="785"/>
      <c r="WMK125" s="785"/>
      <c r="WML125" s="785"/>
      <c r="WMM125" s="785"/>
      <c r="WMN125" s="785"/>
      <c r="WMO125" s="785"/>
      <c r="WMP125" s="785"/>
      <c r="WMQ125" s="785"/>
      <c r="WMR125" s="785"/>
      <c r="WMS125" s="785"/>
      <c r="WMT125" s="785"/>
      <c r="WMU125" s="785"/>
      <c r="WMV125" s="785"/>
      <c r="WMW125" s="785"/>
      <c r="WMX125" s="785"/>
      <c r="WMY125" s="785"/>
      <c r="WMZ125" s="785"/>
      <c r="WNA125" s="785"/>
      <c r="WNB125" s="785"/>
      <c r="WNC125" s="785"/>
      <c r="WND125" s="785"/>
      <c r="WNE125" s="785"/>
      <c r="WNF125" s="785"/>
      <c r="WNG125" s="785"/>
      <c r="WNH125" s="785"/>
      <c r="WNI125" s="785"/>
      <c r="WNJ125" s="785"/>
      <c r="WNK125" s="785"/>
      <c r="WNL125" s="785"/>
      <c r="WNM125" s="785"/>
      <c r="WNN125" s="785"/>
      <c r="WNO125" s="785"/>
      <c r="WNP125" s="785"/>
      <c r="WNQ125" s="785"/>
      <c r="WNR125" s="785"/>
      <c r="WNS125" s="785"/>
      <c r="WNT125" s="785"/>
      <c r="WNU125" s="785"/>
      <c r="WNV125" s="785"/>
      <c r="WNW125" s="785"/>
      <c r="WNX125" s="785"/>
      <c r="WNY125" s="785"/>
      <c r="WNZ125" s="785"/>
      <c r="WOA125" s="785"/>
      <c r="WOB125" s="785"/>
      <c r="WOC125" s="785"/>
      <c r="WOD125" s="785"/>
      <c r="WOE125" s="785"/>
      <c r="WOF125" s="785"/>
      <c r="WOG125" s="785"/>
      <c r="WOH125" s="785"/>
      <c r="WOI125" s="785"/>
      <c r="WOJ125" s="785"/>
      <c r="WOK125" s="785"/>
      <c r="WOL125" s="785"/>
      <c r="WOM125" s="785"/>
      <c r="WON125" s="785"/>
      <c r="WOO125" s="785"/>
      <c r="WOP125" s="785"/>
      <c r="WOQ125" s="785"/>
      <c r="WOR125" s="785"/>
      <c r="WOS125" s="785"/>
      <c r="WOT125" s="785"/>
      <c r="WOU125" s="785"/>
      <c r="WOV125" s="785"/>
      <c r="WOW125" s="785"/>
      <c r="WOX125" s="785"/>
      <c r="WOY125" s="785"/>
      <c r="WOZ125" s="785"/>
      <c r="WPA125" s="785"/>
      <c r="WPB125" s="785"/>
      <c r="WPC125" s="785"/>
      <c r="WPD125" s="785"/>
      <c r="WPE125" s="785"/>
      <c r="WPF125" s="785"/>
      <c r="WPG125" s="785"/>
      <c r="WPH125" s="785"/>
      <c r="WPI125" s="785"/>
      <c r="WPJ125" s="785"/>
      <c r="WPK125" s="785"/>
      <c r="WPL125" s="785"/>
      <c r="WPM125" s="785"/>
      <c r="WPN125" s="785"/>
      <c r="WPO125" s="785"/>
      <c r="WPP125" s="785"/>
      <c r="WPQ125" s="785"/>
      <c r="WPR125" s="785"/>
      <c r="WPS125" s="785"/>
      <c r="WPT125" s="785"/>
      <c r="WPU125" s="785"/>
      <c r="WPV125" s="785"/>
      <c r="WPW125" s="785"/>
      <c r="WPX125" s="785"/>
      <c r="WPY125" s="785"/>
      <c r="WPZ125" s="785"/>
      <c r="WQA125" s="785"/>
      <c r="WQB125" s="785"/>
      <c r="WQC125" s="785"/>
      <c r="WQD125" s="785"/>
      <c r="WQE125" s="785"/>
      <c r="WQF125" s="785"/>
      <c r="WQG125" s="785"/>
      <c r="WQH125" s="785"/>
      <c r="WQI125" s="785"/>
      <c r="WQJ125" s="785"/>
      <c r="WQK125" s="785"/>
      <c r="WQL125" s="785"/>
      <c r="WQM125" s="785"/>
      <c r="WQN125" s="785"/>
      <c r="WQO125" s="785"/>
      <c r="WQP125" s="785"/>
      <c r="WQQ125" s="785"/>
      <c r="WQR125" s="785"/>
      <c r="WQS125" s="785"/>
      <c r="WQT125" s="785"/>
      <c r="WQU125" s="785"/>
      <c r="WQV125" s="785"/>
      <c r="WQW125" s="785"/>
      <c r="WQX125" s="785"/>
      <c r="WQY125" s="785"/>
      <c r="WQZ125" s="785"/>
      <c r="WRA125" s="785"/>
      <c r="WRB125" s="785"/>
      <c r="WRC125" s="785"/>
      <c r="WRD125" s="785"/>
      <c r="WRE125" s="785"/>
      <c r="WRF125" s="785"/>
      <c r="WRG125" s="785"/>
      <c r="WRH125" s="785"/>
      <c r="WRI125" s="785"/>
      <c r="WRJ125" s="785"/>
      <c r="WRK125" s="785"/>
      <c r="WRL125" s="785"/>
      <c r="WRM125" s="785"/>
      <c r="WRN125" s="785"/>
      <c r="WRO125" s="785"/>
      <c r="WRP125" s="785"/>
      <c r="WRQ125" s="785"/>
      <c r="WRR125" s="785"/>
      <c r="WRS125" s="785"/>
      <c r="WRT125" s="785"/>
      <c r="WRU125" s="785"/>
      <c r="WRV125" s="785"/>
      <c r="WRW125" s="785"/>
      <c r="WRX125" s="785"/>
      <c r="WRY125" s="785"/>
      <c r="WRZ125" s="785"/>
      <c r="WSA125" s="785"/>
      <c r="WSB125" s="785"/>
      <c r="WSC125" s="785"/>
      <c r="WSD125" s="785"/>
      <c r="WSE125" s="785"/>
      <c r="WSF125" s="785"/>
      <c r="WSG125" s="785"/>
      <c r="WSH125" s="785"/>
      <c r="WSI125" s="785"/>
      <c r="WSJ125" s="785"/>
      <c r="WSK125" s="785"/>
      <c r="WSL125" s="785"/>
      <c r="WSM125" s="785"/>
      <c r="WSN125" s="785"/>
      <c r="WSO125" s="785"/>
      <c r="WSP125" s="785"/>
      <c r="WSQ125" s="785"/>
      <c r="WSR125" s="785"/>
      <c r="WSS125" s="785"/>
      <c r="WST125" s="785"/>
      <c r="WSU125" s="785"/>
      <c r="WSV125" s="785"/>
      <c r="WSW125" s="785"/>
      <c r="WSX125" s="785"/>
      <c r="WSY125" s="785"/>
      <c r="WSZ125" s="785"/>
      <c r="WTA125" s="785"/>
      <c r="WTB125" s="785"/>
      <c r="WTC125" s="785"/>
      <c r="WTD125" s="785"/>
      <c r="WTE125" s="785"/>
      <c r="WTF125" s="785"/>
      <c r="WTG125" s="785"/>
      <c r="WTH125" s="785"/>
      <c r="WTI125" s="785"/>
      <c r="WTJ125" s="785"/>
      <c r="WTK125" s="785"/>
      <c r="WTL125" s="785"/>
      <c r="WTM125" s="785"/>
      <c r="WTN125" s="785"/>
      <c r="WTO125" s="785"/>
      <c r="WTP125" s="785"/>
      <c r="WTQ125" s="785"/>
      <c r="WTR125" s="785"/>
      <c r="WTS125" s="785"/>
      <c r="WTT125" s="785"/>
      <c r="WTU125" s="785"/>
      <c r="WTV125" s="785"/>
      <c r="WTW125" s="785"/>
      <c r="WTX125" s="785"/>
      <c r="WTY125" s="785"/>
      <c r="WTZ125" s="785"/>
      <c r="WUA125" s="785"/>
      <c r="WUB125" s="785"/>
      <c r="WUC125" s="785"/>
      <c r="WUD125" s="785"/>
      <c r="WUE125" s="785"/>
      <c r="WUF125" s="785"/>
      <c r="WUG125" s="785"/>
      <c r="WUH125" s="785"/>
      <c r="WUI125" s="785"/>
      <c r="WUJ125" s="785"/>
      <c r="WUK125" s="785"/>
      <c r="WUL125" s="785"/>
      <c r="WUM125" s="785"/>
      <c r="WUN125" s="785"/>
      <c r="WUO125" s="785"/>
      <c r="WUP125" s="785"/>
      <c r="WUQ125" s="785"/>
      <c r="WUR125" s="785"/>
      <c r="WUS125" s="785"/>
      <c r="WUT125" s="785"/>
      <c r="WUU125" s="785"/>
      <c r="WUV125" s="785"/>
      <c r="WUW125" s="785"/>
      <c r="WUX125" s="785"/>
      <c r="WUY125" s="785"/>
      <c r="WUZ125" s="785"/>
      <c r="WVA125" s="785"/>
      <c r="WVB125" s="785"/>
      <c r="WVC125" s="785"/>
      <c r="WVD125" s="785"/>
      <c r="WVE125" s="785"/>
      <c r="WVF125" s="785"/>
      <c r="WVG125" s="785"/>
      <c r="WVH125" s="785"/>
      <c r="WVI125" s="785"/>
      <c r="WVJ125" s="785"/>
      <c r="WVK125" s="785"/>
      <c r="WVL125" s="785"/>
      <c r="WVM125" s="785"/>
      <c r="WVN125" s="785"/>
      <c r="WVO125" s="785"/>
      <c r="WVP125" s="785"/>
      <c r="WVQ125" s="785"/>
      <c r="WVR125" s="785"/>
      <c r="WVS125" s="785"/>
      <c r="WVT125" s="785"/>
      <c r="WVU125" s="785"/>
      <c r="WVV125" s="785"/>
      <c r="WVW125" s="785"/>
      <c r="WVX125" s="785"/>
      <c r="WVY125" s="785"/>
      <c r="WVZ125" s="785"/>
      <c r="WWA125" s="785"/>
      <c r="WWB125" s="785"/>
      <c r="WWC125" s="785"/>
      <c r="WWD125" s="785"/>
      <c r="WWE125" s="785"/>
      <c r="WWF125" s="785"/>
      <c r="WWG125" s="785"/>
      <c r="WWH125" s="785"/>
      <c r="WWI125" s="785"/>
      <c r="WWJ125" s="785"/>
      <c r="WWK125" s="785"/>
      <c r="WWL125" s="785"/>
      <c r="WWM125" s="785"/>
      <c r="WWN125" s="785"/>
      <c r="WWO125" s="785"/>
      <c r="WWP125" s="785"/>
      <c r="WWQ125" s="785"/>
      <c r="WWR125" s="785"/>
      <c r="WWS125" s="785"/>
      <c r="WWT125" s="785"/>
      <c r="WWU125" s="785"/>
      <c r="WWV125" s="785"/>
      <c r="WWW125" s="785"/>
      <c r="WWX125" s="785"/>
      <c r="WWY125" s="785"/>
      <c r="WWZ125" s="785"/>
      <c r="WXA125" s="785"/>
      <c r="WXB125" s="785"/>
      <c r="WXC125" s="785"/>
      <c r="WXD125" s="785"/>
      <c r="WXE125" s="785"/>
      <c r="WXF125" s="785"/>
      <c r="WXG125" s="785"/>
      <c r="WXH125" s="785"/>
      <c r="WXI125" s="785"/>
      <c r="WXJ125" s="785"/>
      <c r="WXK125" s="785"/>
      <c r="WXL125" s="785"/>
      <c r="WXM125" s="785"/>
      <c r="WXN125" s="785"/>
      <c r="WXO125" s="785"/>
      <c r="WXP125" s="785"/>
      <c r="WXQ125" s="785"/>
      <c r="WXR125" s="785"/>
      <c r="WXS125" s="785"/>
      <c r="WXT125" s="785"/>
      <c r="WXU125" s="785"/>
      <c r="WXV125" s="785"/>
      <c r="WXW125" s="785"/>
      <c r="WXX125" s="785"/>
      <c r="WXY125" s="785"/>
      <c r="WXZ125" s="785"/>
      <c r="WYA125" s="785"/>
      <c r="WYB125" s="785"/>
      <c r="WYC125" s="785"/>
      <c r="WYD125" s="785"/>
      <c r="WYE125" s="785"/>
      <c r="WYF125" s="785"/>
      <c r="WYG125" s="785"/>
      <c r="WYH125" s="785"/>
      <c r="WYI125" s="785"/>
      <c r="WYJ125" s="785"/>
      <c r="WYK125" s="785"/>
      <c r="WYL125" s="785"/>
      <c r="WYM125" s="785"/>
      <c r="WYN125" s="785"/>
      <c r="WYO125" s="785"/>
      <c r="WYP125" s="785"/>
      <c r="WYQ125" s="785"/>
      <c r="WYR125" s="785"/>
      <c r="WYS125" s="785"/>
      <c r="WYT125" s="785"/>
      <c r="WYU125" s="785"/>
      <c r="WYV125" s="785"/>
      <c r="WYW125" s="785"/>
      <c r="WYX125" s="785"/>
      <c r="WYY125" s="785"/>
      <c r="WYZ125" s="785"/>
      <c r="WZA125" s="785"/>
      <c r="WZB125" s="785"/>
      <c r="WZC125" s="785"/>
      <c r="WZD125" s="785"/>
      <c r="WZE125" s="785"/>
      <c r="WZF125" s="785"/>
      <c r="WZG125" s="785"/>
      <c r="WZH125" s="785"/>
      <c r="WZI125" s="785"/>
      <c r="WZJ125" s="785"/>
      <c r="WZK125" s="785"/>
      <c r="WZL125" s="785"/>
      <c r="WZM125" s="785"/>
      <c r="WZN125" s="785"/>
      <c r="WZO125" s="785"/>
      <c r="WZP125" s="785"/>
      <c r="WZQ125" s="785"/>
      <c r="WZR125" s="785"/>
      <c r="WZS125" s="785"/>
      <c r="WZT125" s="785"/>
      <c r="WZU125" s="785"/>
      <c r="WZV125" s="785"/>
      <c r="WZW125" s="785"/>
      <c r="WZX125" s="785"/>
      <c r="WZY125" s="785"/>
      <c r="WZZ125" s="785"/>
      <c r="XAA125" s="785"/>
      <c r="XAB125" s="785"/>
      <c r="XAC125" s="785"/>
      <c r="XAD125" s="785"/>
      <c r="XAE125" s="785"/>
      <c r="XAF125" s="785"/>
      <c r="XAG125" s="785"/>
      <c r="XAH125" s="785"/>
      <c r="XAI125" s="785"/>
      <c r="XAJ125" s="785"/>
      <c r="XAK125" s="785"/>
      <c r="XAL125" s="785"/>
      <c r="XAM125" s="785"/>
      <c r="XAN125" s="785"/>
      <c r="XAO125" s="785"/>
      <c r="XAP125" s="785"/>
      <c r="XAQ125" s="785"/>
      <c r="XAR125" s="785"/>
      <c r="XAS125" s="785"/>
      <c r="XAT125" s="785"/>
      <c r="XAU125" s="785"/>
      <c r="XAV125" s="785"/>
      <c r="XAW125" s="785"/>
      <c r="XAX125" s="785"/>
      <c r="XAY125" s="785"/>
      <c r="XAZ125" s="785"/>
      <c r="XBA125" s="785"/>
      <c r="XBB125" s="785"/>
      <c r="XBC125" s="785"/>
      <c r="XBD125" s="785"/>
      <c r="XBE125" s="785"/>
      <c r="XBF125" s="785"/>
      <c r="XBG125" s="785"/>
      <c r="XBH125" s="785"/>
      <c r="XBI125" s="785"/>
      <c r="XBJ125" s="785"/>
      <c r="XBK125" s="785"/>
      <c r="XBL125" s="785"/>
      <c r="XBM125" s="785"/>
      <c r="XBN125" s="785"/>
      <c r="XBO125" s="785"/>
      <c r="XBP125" s="785"/>
      <c r="XBQ125" s="785"/>
      <c r="XBR125" s="785"/>
      <c r="XBS125" s="785"/>
      <c r="XBT125" s="785"/>
      <c r="XBU125" s="785"/>
      <c r="XBV125" s="785"/>
      <c r="XBW125" s="785"/>
      <c r="XBX125" s="785"/>
      <c r="XBY125" s="785"/>
      <c r="XBZ125" s="785"/>
      <c r="XCA125" s="785"/>
      <c r="XCB125" s="785"/>
      <c r="XCC125" s="785"/>
      <c r="XCD125" s="785"/>
      <c r="XCE125" s="785"/>
      <c r="XCF125" s="785"/>
      <c r="XCG125" s="785"/>
      <c r="XCH125" s="785"/>
      <c r="XCI125" s="785"/>
      <c r="XCJ125" s="785"/>
      <c r="XCK125" s="785"/>
      <c r="XCL125" s="785"/>
      <c r="XCM125" s="785"/>
      <c r="XCN125" s="785"/>
      <c r="XCO125" s="785"/>
      <c r="XCP125" s="785"/>
      <c r="XCQ125" s="785"/>
      <c r="XCR125" s="785"/>
      <c r="XCS125" s="785"/>
      <c r="XCT125" s="785"/>
      <c r="XCU125" s="785"/>
      <c r="XCV125" s="785"/>
      <c r="XCW125" s="785"/>
      <c r="XCX125" s="785"/>
      <c r="XCY125" s="785"/>
      <c r="XCZ125" s="785"/>
      <c r="XDA125" s="785"/>
      <c r="XDB125" s="785"/>
      <c r="XDC125" s="785"/>
      <c r="XDD125" s="785"/>
      <c r="XDE125" s="785"/>
      <c r="XDF125" s="785"/>
      <c r="XDG125" s="785"/>
      <c r="XDH125" s="785"/>
      <c r="XDI125" s="785"/>
      <c r="XDJ125" s="785"/>
      <c r="XDK125" s="785"/>
      <c r="XDL125" s="785"/>
      <c r="XDM125" s="785"/>
      <c r="XDN125" s="785"/>
      <c r="XDO125" s="785"/>
      <c r="XDP125" s="785"/>
      <c r="XDQ125" s="785"/>
      <c r="XDR125" s="785"/>
      <c r="XDS125" s="785"/>
      <c r="XDT125" s="785"/>
      <c r="XDU125" s="785"/>
      <c r="XDV125" s="785"/>
      <c r="XDW125" s="785"/>
      <c r="XDX125" s="785"/>
      <c r="XDY125" s="785"/>
      <c r="XDZ125" s="785"/>
      <c r="XEA125" s="785"/>
      <c r="XEB125" s="785"/>
      <c r="XEC125" s="785"/>
      <c r="XED125" s="785"/>
      <c r="XEE125" s="785"/>
      <c r="XEF125" s="785"/>
      <c r="XEG125" s="785"/>
      <c r="XEH125" s="785"/>
      <c r="XEI125" s="785"/>
      <c r="XEJ125" s="785"/>
      <c r="XEK125" s="785"/>
      <c r="XEL125" s="785"/>
      <c r="XEM125" s="785"/>
      <c r="XEN125" s="785"/>
      <c r="XEO125" s="785"/>
      <c r="XEP125" s="785"/>
      <c r="XEQ125" s="785"/>
      <c r="XER125" s="785"/>
      <c r="XES125" s="785"/>
      <c r="XET125" s="785"/>
      <c r="XEU125" s="785"/>
      <c r="XEV125" s="785"/>
      <c r="XEW125" s="785"/>
      <c r="XEX125" s="785"/>
      <c r="XEY125" s="785"/>
      <c r="XEZ125" s="785"/>
      <c r="XFA125" s="785"/>
      <c r="XFB125" s="785"/>
    </row>
    <row r="126" spans="1:16382" s="785" customFormat="1" ht="14.25" customHeight="1">
      <c r="A126" s="687"/>
      <c r="B126" s="973"/>
      <c r="C126" s="913"/>
      <c r="D126" s="986"/>
      <c r="E126" s="976"/>
      <c r="F126" s="687"/>
      <c r="G126" s="920"/>
      <c r="H126" s="920"/>
      <c r="I126" s="973"/>
      <c r="J126" s="687"/>
      <c r="K126" s="989"/>
      <c r="L126" s="990"/>
      <c r="M126" s="990"/>
      <c r="N126" s="991"/>
      <c r="O126" s="976"/>
      <c r="P126" s="810"/>
      <c r="Q126" s="997"/>
      <c r="R126" s="977"/>
      <c r="S126" s="978"/>
      <c r="T126" s="978"/>
      <c r="U126" s="810"/>
      <c r="V126" s="979"/>
      <c r="W126" s="979"/>
      <c r="X126" s="980"/>
      <c r="Y126" s="981"/>
      <c r="Z126" s="982"/>
      <c r="AA126" s="888"/>
      <c r="AB126" s="888"/>
      <c r="AC126" s="888"/>
      <c r="AD126" s="888"/>
      <c r="AE126" s="888"/>
      <c r="AF126" s="888"/>
      <c r="AG126" s="977"/>
      <c r="AH126" s="983"/>
      <c r="AI126" s="977"/>
      <c r="AJ126" s="994"/>
      <c r="AK126" s="888"/>
      <c r="AL126" s="888"/>
      <c r="AM126" s="888"/>
      <c r="AN126" s="983"/>
      <c r="AO126" s="983"/>
      <c r="AP126" s="983"/>
      <c r="AQ126" s="983"/>
      <c r="AR126" s="888"/>
      <c r="AS126" s="983"/>
      <c r="AT126" s="983"/>
      <c r="AU126" s="983"/>
      <c r="AV126" s="888"/>
      <c r="AW126" s="888"/>
      <c r="AX126" s="888"/>
      <c r="AY126" s="983"/>
      <c r="AZ126" s="888"/>
      <c r="BA126" s="984"/>
      <c r="BD126" s="888"/>
      <c r="BE126" s="888"/>
      <c r="BF126" s="888"/>
      <c r="BG126" s="888"/>
      <c r="BH126" s="889"/>
      <c r="BI126" s="888"/>
      <c r="BJ126" s="888"/>
      <c r="BK126" s="888"/>
      <c r="BL126" s="888"/>
      <c r="BM126" s="889"/>
    </row>
    <row r="127" spans="1:16382" s="785" customFormat="1" ht="14.25" customHeight="1">
      <c r="A127" s="687"/>
      <c r="B127" s="996"/>
      <c r="C127" s="913"/>
      <c r="D127" s="920"/>
      <c r="E127" s="941"/>
      <c r="F127" s="687"/>
      <c r="G127" s="920"/>
      <c r="H127" s="920"/>
      <c r="I127" s="975"/>
      <c r="J127" s="687"/>
      <c r="K127" s="939"/>
      <c r="L127" s="942"/>
      <c r="M127" s="990"/>
      <c r="N127" s="920"/>
      <c r="O127" s="941"/>
      <c r="P127" s="687"/>
      <c r="Q127" s="941"/>
      <c r="R127" s="977"/>
      <c r="S127" s="978"/>
      <c r="T127" s="978"/>
      <c r="U127" s="810"/>
      <c r="V127" s="979"/>
      <c r="W127" s="979"/>
      <c r="X127" s="980"/>
      <c r="Y127" s="981"/>
      <c r="Z127" s="982"/>
      <c r="AA127" s="888"/>
      <c r="AB127" s="888"/>
      <c r="AC127" s="888"/>
      <c r="AD127" s="888"/>
      <c r="AE127" s="888"/>
      <c r="AF127" s="888"/>
      <c r="AG127" s="977"/>
      <c r="AH127" s="983"/>
      <c r="AI127" s="977"/>
      <c r="AJ127" s="994"/>
      <c r="AK127" s="888"/>
      <c r="AL127" s="888"/>
      <c r="AM127" s="888"/>
      <c r="AN127" s="983"/>
      <c r="AO127" s="983"/>
      <c r="AP127" s="983"/>
      <c r="AQ127" s="983"/>
      <c r="AR127" s="888"/>
      <c r="AS127" s="983"/>
      <c r="AT127" s="983"/>
      <c r="AU127" s="983"/>
      <c r="AV127" s="888"/>
      <c r="AW127" s="888"/>
      <c r="AX127" s="888"/>
      <c r="AY127" s="983"/>
      <c r="AZ127" s="888"/>
      <c r="BA127" s="984"/>
      <c r="BD127" s="888"/>
      <c r="BE127" s="888"/>
      <c r="BF127" s="888"/>
      <c r="BG127" s="888"/>
      <c r="BH127" s="889"/>
      <c r="BI127" s="888"/>
      <c r="BJ127" s="888"/>
      <c r="BK127" s="888"/>
      <c r="BL127" s="888"/>
      <c r="BM127" s="889"/>
    </row>
    <row r="128" spans="1:16382" s="785" customFormat="1" ht="14.25" customHeight="1">
      <c r="A128" s="687"/>
      <c r="B128" s="973"/>
      <c r="C128" s="1013"/>
      <c r="D128" s="920"/>
      <c r="E128" s="941"/>
      <c r="F128" s="687"/>
      <c r="G128" s="920"/>
      <c r="H128" s="920"/>
      <c r="I128" s="973"/>
      <c r="J128" s="687"/>
      <c r="K128" s="1006"/>
      <c r="L128" s="1005"/>
      <c r="M128" s="942"/>
      <c r="N128" s="1002"/>
      <c r="O128" s="976"/>
      <c r="P128" s="687"/>
      <c r="Q128" s="941"/>
      <c r="R128" s="977"/>
      <c r="S128" s="978"/>
      <c r="T128" s="978"/>
      <c r="U128" s="810"/>
      <c r="V128" s="979"/>
      <c r="W128" s="979"/>
      <c r="X128" s="980"/>
      <c r="Y128" s="981"/>
      <c r="Z128" s="982"/>
      <c r="AA128" s="888"/>
      <c r="AB128" s="888"/>
      <c r="AC128" s="888"/>
      <c r="AD128" s="888"/>
      <c r="AE128" s="888"/>
      <c r="AF128" s="888"/>
      <c r="AG128" s="977"/>
      <c r="AH128" s="983"/>
      <c r="AI128" s="977"/>
      <c r="AJ128" s="888"/>
      <c r="AK128" s="888"/>
      <c r="AL128" s="888"/>
      <c r="AM128" s="888"/>
      <c r="AN128" s="983"/>
      <c r="AO128" s="983"/>
      <c r="AP128" s="983"/>
      <c r="AQ128" s="983"/>
      <c r="AR128" s="888"/>
      <c r="AS128" s="983"/>
      <c r="AT128" s="983"/>
      <c r="AU128" s="983"/>
      <c r="AV128" s="888"/>
      <c r="AW128" s="888"/>
      <c r="AX128" s="888"/>
      <c r="AY128" s="983"/>
      <c r="AZ128" s="888"/>
      <c r="BA128" s="984"/>
      <c r="BD128" s="888"/>
      <c r="BE128" s="888"/>
      <c r="BF128" s="888"/>
      <c r="BG128" s="888"/>
      <c r="BH128" s="889"/>
      <c r="BI128" s="888"/>
      <c r="BJ128" s="888"/>
      <c r="BK128" s="888"/>
      <c r="BL128" s="888"/>
      <c r="BM128" s="889"/>
    </row>
    <row r="129" spans="1:65" s="785" customFormat="1" ht="14.25" customHeight="1">
      <c r="A129" s="687"/>
      <c r="B129" s="996"/>
      <c r="C129" s="910"/>
      <c r="D129" s="1033"/>
      <c r="E129" s="941"/>
      <c r="F129" s="1024"/>
      <c r="G129" s="920"/>
      <c r="H129" s="920"/>
      <c r="I129" s="1024"/>
      <c r="J129" s="540"/>
      <c r="K129" s="1034"/>
      <c r="L129" s="942"/>
      <c r="M129" s="1035"/>
      <c r="N129" s="1036"/>
      <c r="O129" s="941"/>
      <c r="P129" s="940"/>
      <c r="Q129" s="941"/>
      <c r="R129" s="977"/>
      <c r="S129" s="978"/>
      <c r="T129" s="978"/>
      <c r="U129" s="810"/>
      <c r="V129" s="979"/>
      <c r="W129" s="979"/>
      <c r="X129" s="980"/>
      <c r="Y129" s="981"/>
      <c r="Z129" s="982"/>
      <c r="AA129" s="888"/>
      <c r="AB129" s="888"/>
      <c r="AC129" s="888"/>
      <c r="AD129" s="888"/>
      <c r="AE129" s="888"/>
      <c r="AF129" s="888"/>
      <c r="AG129" s="977"/>
      <c r="AH129" s="983"/>
      <c r="AI129" s="977"/>
      <c r="AJ129" s="888"/>
      <c r="AK129" s="888"/>
      <c r="AL129" s="888"/>
      <c r="AM129" s="888"/>
      <c r="AN129" s="983"/>
      <c r="AO129" s="983"/>
      <c r="AP129" s="983"/>
      <c r="AQ129" s="983"/>
      <c r="AR129" s="888"/>
      <c r="AS129" s="983"/>
      <c r="AT129" s="983"/>
      <c r="AU129" s="983"/>
      <c r="AV129" s="888"/>
      <c r="AW129" s="888"/>
      <c r="AX129" s="888"/>
      <c r="AY129" s="983"/>
      <c r="AZ129" s="888"/>
      <c r="BA129" s="984"/>
      <c r="BD129" s="888"/>
      <c r="BE129" s="888"/>
      <c r="BF129" s="888"/>
      <c r="BG129" s="888"/>
      <c r="BH129" s="889"/>
      <c r="BI129" s="888"/>
      <c r="BJ129" s="888"/>
      <c r="BK129" s="888"/>
      <c r="BL129" s="888"/>
      <c r="BM129" s="889"/>
    </row>
    <row r="130" spans="1:65" s="785" customFormat="1" ht="14.25" customHeight="1">
      <c r="A130" s="540"/>
      <c r="B130" s="1064"/>
      <c r="C130" s="911"/>
      <c r="D130" s="1048"/>
      <c r="E130" s="1065"/>
      <c r="F130" s="1064"/>
      <c r="G130" s="1066"/>
      <c r="H130" s="1066"/>
      <c r="I130" s="1067"/>
      <c r="J130" s="540"/>
      <c r="K130" s="1068"/>
      <c r="L130" s="1035"/>
      <c r="M130" s="1035"/>
      <c r="N130" s="1036"/>
      <c r="O130" s="1051"/>
      <c r="P130" s="1036"/>
      <c r="Q130" s="1064"/>
      <c r="R130" s="977"/>
      <c r="S130" s="978"/>
      <c r="T130" s="978"/>
      <c r="U130" s="810"/>
      <c r="V130" s="979"/>
      <c r="W130" s="979"/>
      <c r="X130" s="980"/>
      <c r="Y130" s="981"/>
      <c r="Z130" s="982"/>
      <c r="AA130" s="888"/>
      <c r="AB130" s="888"/>
      <c r="AC130" s="888"/>
      <c r="AD130" s="888"/>
      <c r="AE130" s="888"/>
      <c r="AF130" s="888"/>
      <c r="AG130" s="977"/>
      <c r="AH130" s="983"/>
      <c r="AI130" s="977"/>
      <c r="AJ130" s="888"/>
      <c r="AK130" s="888"/>
      <c r="AL130" s="888"/>
      <c r="AM130" s="888"/>
      <c r="AN130" s="983"/>
      <c r="AO130" s="983"/>
      <c r="AP130" s="983"/>
      <c r="AQ130" s="983"/>
      <c r="AR130" s="888"/>
      <c r="AS130" s="983"/>
      <c r="AT130" s="983"/>
      <c r="AU130" s="983"/>
      <c r="AV130" s="888"/>
      <c r="AW130" s="888"/>
      <c r="AX130" s="888"/>
      <c r="AY130" s="983"/>
      <c r="AZ130" s="888"/>
      <c r="BA130" s="984"/>
      <c r="BD130" s="888"/>
      <c r="BE130" s="888"/>
      <c r="BF130" s="888"/>
      <c r="BG130" s="888"/>
      <c r="BH130" s="889"/>
      <c r="BI130" s="888"/>
      <c r="BJ130" s="888"/>
      <c r="BK130" s="888"/>
      <c r="BL130" s="888"/>
      <c r="BM130" s="889"/>
    </row>
    <row r="131" spans="1:65" s="785" customFormat="1" ht="14.25" customHeight="1">
      <c r="A131" s="1036"/>
      <c r="B131" s="1064"/>
      <c r="C131" s="912"/>
      <c r="D131" s="1039"/>
      <c r="E131" s="540"/>
      <c r="F131" s="1024"/>
      <c r="G131" s="1069"/>
      <c r="H131" s="1069"/>
      <c r="I131" s="1067"/>
      <c r="J131" s="540"/>
      <c r="K131" s="1070"/>
      <c r="L131" s="940"/>
      <c r="M131" s="1071"/>
      <c r="N131" s="1036"/>
      <c r="O131" s="1051"/>
      <c r="P131" s="940"/>
      <c r="Q131" s="540"/>
      <c r="R131" s="977"/>
      <c r="S131" s="978"/>
      <c r="T131" s="978"/>
      <c r="U131" s="810"/>
      <c r="V131" s="979"/>
      <c r="W131" s="979"/>
      <c r="X131" s="980"/>
      <c r="Y131" s="981"/>
      <c r="Z131" s="982"/>
      <c r="AA131" s="888"/>
      <c r="AB131" s="888"/>
      <c r="AC131" s="888"/>
      <c r="AD131" s="888"/>
      <c r="AE131" s="888"/>
      <c r="AF131" s="888"/>
      <c r="AG131" s="977"/>
      <c r="AH131" s="983"/>
      <c r="AI131" s="977"/>
      <c r="AJ131" s="888"/>
      <c r="AK131" s="888"/>
      <c r="AL131" s="888"/>
      <c r="AM131" s="888"/>
      <c r="AN131" s="983"/>
      <c r="AO131" s="983"/>
      <c r="AP131" s="983"/>
      <c r="AQ131" s="983"/>
      <c r="AR131" s="888"/>
      <c r="AS131" s="983"/>
      <c r="AT131" s="983"/>
      <c r="AU131" s="983"/>
      <c r="AV131" s="888"/>
      <c r="AW131" s="888"/>
      <c r="AX131" s="888"/>
      <c r="AY131" s="983"/>
      <c r="AZ131" s="888"/>
      <c r="BA131" s="984"/>
      <c r="BD131" s="888"/>
      <c r="BE131" s="888"/>
      <c r="BF131" s="888"/>
      <c r="BG131" s="888"/>
      <c r="BH131" s="889"/>
      <c r="BI131" s="888"/>
      <c r="BJ131" s="888"/>
      <c r="BK131" s="888"/>
      <c r="BL131" s="888"/>
      <c r="BM131" s="889"/>
    </row>
    <row r="132" spans="1:65" s="785" customFormat="1" ht="14.25" customHeight="1">
      <c r="A132" s="1036"/>
      <c r="B132" s="687"/>
      <c r="C132" s="1028"/>
      <c r="D132" s="1046"/>
      <c r="E132" s="941"/>
      <c r="F132" s="1030"/>
      <c r="G132" s="920"/>
      <c r="H132" s="920"/>
      <c r="I132" s="1042"/>
      <c r="J132" s="687"/>
      <c r="K132" s="1019"/>
      <c r="L132" s="1044"/>
      <c r="M132" s="942"/>
      <c r="N132" s="1036"/>
      <c r="O132" s="1031"/>
      <c r="P132" s="1045"/>
      <c r="Q132" s="1017"/>
      <c r="R132" s="977"/>
      <c r="S132" s="978"/>
      <c r="T132" s="978"/>
      <c r="U132" s="810"/>
      <c r="V132" s="979"/>
      <c r="W132" s="992"/>
      <c r="X132" s="980"/>
      <c r="Y132" s="981"/>
      <c r="Z132" s="982"/>
      <c r="AA132" s="888"/>
      <c r="AB132" s="888"/>
      <c r="AC132" s="888"/>
      <c r="AD132" s="888"/>
      <c r="AE132" s="888"/>
      <c r="AF132" s="888"/>
      <c r="AG132" s="977"/>
      <c r="AH132" s="983"/>
      <c r="AI132" s="977"/>
      <c r="AJ132" s="888"/>
      <c r="AK132" s="888"/>
      <c r="AL132" s="888"/>
      <c r="AM132" s="888"/>
      <c r="AN132" s="983"/>
      <c r="AO132" s="983"/>
      <c r="AP132" s="983"/>
      <c r="AQ132" s="983"/>
      <c r="AR132" s="888"/>
      <c r="AS132" s="983"/>
      <c r="AT132" s="983"/>
      <c r="AU132" s="983"/>
      <c r="AV132" s="888"/>
      <c r="AW132" s="888"/>
      <c r="AX132" s="888"/>
      <c r="AY132" s="983"/>
      <c r="AZ132" s="888"/>
      <c r="BA132" s="984"/>
      <c r="BD132" s="888"/>
      <c r="BE132" s="888"/>
      <c r="BF132" s="888"/>
      <c r="BG132" s="888"/>
      <c r="BH132" s="889"/>
      <c r="BI132" s="888"/>
      <c r="BJ132" s="888"/>
      <c r="BK132" s="888"/>
      <c r="BL132" s="888"/>
      <c r="BM132" s="889"/>
    </row>
    <row r="133" spans="1:65" s="785" customFormat="1" ht="14.25" customHeight="1">
      <c r="A133" s="1036"/>
      <c r="B133" s="687"/>
      <c r="C133" s="1028"/>
      <c r="D133" s="1046"/>
      <c r="E133" s="941"/>
      <c r="F133" s="1030"/>
      <c r="G133" s="920"/>
      <c r="H133" s="920"/>
      <c r="I133" s="1050"/>
      <c r="J133" s="687"/>
      <c r="K133" s="1019"/>
      <c r="L133" s="1047"/>
      <c r="M133" s="942"/>
      <c r="N133" s="920"/>
      <c r="O133" s="1031"/>
      <c r="P133" s="1045"/>
      <c r="Q133" s="1031"/>
      <c r="R133" s="977"/>
      <c r="S133" s="978"/>
      <c r="T133" s="978"/>
      <c r="U133" s="810"/>
      <c r="V133" s="979"/>
      <c r="W133" s="992"/>
      <c r="X133" s="980"/>
      <c r="Y133" s="981"/>
      <c r="Z133" s="982"/>
      <c r="AA133" s="888"/>
      <c r="AB133" s="888"/>
      <c r="AC133" s="888"/>
      <c r="AD133" s="888"/>
      <c r="AE133" s="888"/>
      <c r="AF133" s="888"/>
      <c r="AG133" s="977"/>
      <c r="AH133" s="983"/>
      <c r="AI133" s="977"/>
      <c r="AJ133" s="888"/>
      <c r="AK133" s="888"/>
      <c r="AL133" s="888"/>
      <c r="AM133" s="888"/>
      <c r="AN133" s="983"/>
      <c r="AO133" s="983"/>
      <c r="AP133" s="983"/>
      <c r="AQ133" s="983"/>
      <c r="AR133" s="888"/>
      <c r="AS133" s="983"/>
      <c r="AT133" s="983"/>
      <c r="AU133" s="983"/>
      <c r="AV133" s="888"/>
      <c r="AW133" s="888"/>
      <c r="AX133" s="888"/>
      <c r="AY133" s="983"/>
      <c r="AZ133" s="888"/>
      <c r="BA133" s="984"/>
      <c r="BD133" s="888"/>
      <c r="BE133" s="888"/>
      <c r="BF133" s="888"/>
      <c r="BG133" s="888"/>
      <c r="BH133" s="889"/>
      <c r="BI133" s="888"/>
      <c r="BJ133" s="888"/>
      <c r="BK133" s="888"/>
      <c r="BL133" s="888"/>
      <c r="BM133" s="889"/>
    </row>
    <row r="134" spans="1:65" s="785" customFormat="1" ht="14.25" customHeight="1">
      <c r="A134" s="1036"/>
      <c r="B134" s="687"/>
      <c r="C134" s="1028"/>
      <c r="D134" s="1046"/>
      <c r="E134" s="941"/>
      <c r="F134" s="1030"/>
      <c r="G134" s="920"/>
      <c r="H134" s="920"/>
      <c r="I134" s="1046"/>
      <c r="J134" s="687"/>
      <c r="K134" s="1019"/>
      <c r="L134" s="1052"/>
      <c r="M134" s="942"/>
      <c r="N134" s="920"/>
      <c r="O134" s="1031"/>
      <c r="P134" s="1045"/>
      <c r="Q134" s="1031"/>
      <c r="R134" s="977"/>
      <c r="S134" s="978"/>
      <c r="T134" s="978"/>
      <c r="U134" s="810"/>
      <c r="V134" s="979"/>
      <c r="W134" s="992"/>
      <c r="X134" s="980"/>
      <c r="Y134" s="981"/>
      <c r="Z134" s="982"/>
      <c r="AA134" s="888"/>
      <c r="AB134" s="888"/>
      <c r="AC134" s="888"/>
      <c r="AD134" s="888"/>
      <c r="AE134" s="888"/>
      <c r="AF134" s="888"/>
      <c r="AG134" s="977"/>
      <c r="AH134" s="983"/>
      <c r="AI134" s="977"/>
      <c r="AJ134" s="888"/>
      <c r="AK134" s="888"/>
      <c r="AL134" s="888"/>
      <c r="AM134" s="888"/>
      <c r="AN134" s="983"/>
      <c r="AO134" s="983"/>
      <c r="AP134" s="983"/>
      <c r="AQ134" s="983"/>
      <c r="AR134" s="888"/>
      <c r="AS134" s="983"/>
      <c r="AT134" s="983"/>
      <c r="AU134" s="983"/>
      <c r="AV134" s="888"/>
      <c r="AW134" s="888"/>
      <c r="AX134" s="888"/>
      <c r="AY134" s="983"/>
      <c r="AZ134" s="888"/>
      <c r="BA134" s="984"/>
      <c r="BD134" s="888"/>
      <c r="BE134" s="888"/>
      <c r="BF134" s="888"/>
      <c r="BG134" s="888"/>
      <c r="BH134" s="889"/>
      <c r="BI134" s="888"/>
      <c r="BJ134" s="888"/>
      <c r="BK134" s="888"/>
      <c r="BL134" s="888"/>
      <c r="BM134" s="889"/>
    </row>
    <row r="135" spans="1:65" s="785" customFormat="1" ht="14.25" customHeight="1">
      <c r="A135" s="687"/>
      <c r="B135" s="687"/>
      <c r="C135" s="914"/>
      <c r="D135" s="920"/>
      <c r="E135" s="941"/>
      <c r="F135" s="687"/>
      <c r="G135" s="920"/>
      <c r="H135" s="920"/>
      <c r="I135" s="687"/>
      <c r="J135" s="687"/>
      <c r="K135" s="939"/>
      <c r="L135" s="942"/>
      <c r="M135" s="942"/>
      <c r="N135" s="920"/>
      <c r="O135" s="941"/>
      <c r="P135" s="687"/>
      <c r="Q135" s="941"/>
      <c r="R135" s="983"/>
      <c r="S135" s="978"/>
      <c r="T135" s="687"/>
      <c r="U135" s="978"/>
      <c r="V135" s="992"/>
      <c r="W135" s="992"/>
      <c r="X135" s="978"/>
      <c r="Y135" s="687"/>
      <c r="Z135" s="1053"/>
      <c r="AA135" s="888"/>
      <c r="AB135" s="888"/>
      <c r="AC135" s="888"/>
      <c r="AD135" s="888"/>
      <c r="AE135" s="888"/>
      <c r="AF135" s="888"/>
      <c r="AG135" s="888"/>
      <c r="AH135" s="888"/>
      <c r="AI135" s="888"/>
      <c r="AJ135" s="888"/>
      <c r="AK135" s="888"/>
      <c r="AL135" s="888"/>
      <c r="AM135" s="1054"/>
      <c r="AN135" s="888"/>
      <c r="AO135" s="888"/>
      <c r="AP135" s="888"/>
      <c r="AQ135" s="888"/>
      <c r="AR135" s="888"/>
      <c r="AS135" s="888"/>
      <c r="AT135" s="888"/>
      <c r="AU135" s="888"/>
      <c r="AV135" s="888"/>
      <c r="AW135" s="888"/>
      <c r="AX135" s="888"/>
      <c r="AY135" s="888"/>
      <c r="AZ135" s="888"/>
      <c r="BA135" s="984"/>
    </row>
    <row r="136" spans="1:65" s="785" customFormat="1" ht="14.25" customHeight="1">
      <c r="A136" s="687"/>
      <c r="B136" s="687"/>
      <c r="C136" s="914"/>
      <c r="D136" s="920"/>
      <c r="E136" s="941"/>
      <c r="F136" s="687"/>
      <c r="G136" s="920"/>
      <c r="H136" s="920"/>
      <c r="I136" s="687"/>
      <c r="J136" s="687"/>
      <c r="K136" s="939"/>
      <c r="L136" s="942"/>
      <c r="M136" s="942"/>
      <c r="N136" s="920"/>
      <c r="O136" s="941"/>
      <c r="P136" s="687"/>
      <c r="Q136" s="941"/>
      <c r="R136" s="983"/>
      <c r="S136" s="978"/>
      <c r="T136" s="687"/>
      <c r="U136" s="978"/>
      <c r="V136" s="992"/>
      <c r="W136" s="992"/>
      <c r="X136" s="978"/>
      <c r="Y136" s="687"/>
      <c r="Z136" s="1053"/>
      <c r="AA136" s="888"/>
      <c r="AB136" s="888"/>
      <c r="AC136" s="888"/>
      <c r="AD136" s="888"/>
      <c r="AE136" s="888"/>
      <c r="AF136" s="888"/>
      <c r="AG136" s="888"/>
      <c r="AH136" s="888"/>
      <c r="AI136" s="888"/>
      <c r="AJ136" s="888"/>
      <c r="AK136" s="888"/>
      <c r="AL136" s="888"/>
      <c r="AM136" s="1054"/>
      <c r="AN136" s="888"/>
      <c r="AO136" s="888"/>
      <c r="AP136" s="888"/>
      <c r="AQ136" s="888"/>
      <c r="AR136" s="888"/>
      <c r="AS136" s="888"/>
      <c r="AT136" s="888"/>
      <c r="AU136" s="888"/>
      <c r="AV136" s="888"/>
      <c r="AW136" s="888"/>
      <c r="AX136" s="888"/>
      <c r="AY136" s="888"/>
      <c r="AZ136" s="888"/>
      <c r="BA136" s="984"/>
    </row>
    <row r="137" spans="1:65" s="1072" customFormat="1" ht="14.25" customHeight="1"/>
    <row r="138" spans="1:65" s="1072" customFormat="1" ht="14.25" customHeight="1"/>
    <row r="139" spans="1:65" s="1072" customFormat="1" ht="14.25" customHeight="1"/>
    <row r="140" spans="1:65" s="1072" customFormat="1" ht="14.25" customHeight="1"/>
    <row r="141" spans="1:65" s="1072" customFormat="1" ht="14.25" customHeight="1"/>
    <row r="142" spans="1:65" s="1072" customFormat="1" ht="14.25" customHeight="1"/>
    <row r="143" spans="1:65" s="1072" customFormat="1" ht="14.25" customHeight="1"/>
    <row r="144" spans="1:65" s="1072" customFormat="1" ht="14.25" customHeight="1"/>
    <row r="145" s="1072" customFormat="1" ht="14.25" customHeight="1"/>
    <row r="146" s="1072" customFormat="1" ht="14.25" customHeight="1"/>
    <row r="147" s="1072" customFormat="1" ht="14.25" customHeight="1"/>
    <row r="148" s="1072" customFormat="1" ht="14.25" customHeight="1"/>
    <row r="149" s="1072" customFormat="1" ht="14.25" customHeight="1"/>
    <row r="150" s="1072" customFormat="1" ht="14.25" customHeight="1"/>
    <row r="151" s="1072" customFormat="1" ht="14.25" customHeight="1"/>
    <row r="152" s="1072" customFormat="1" ht="14.25" customHeight="1"/>
    <row r="153" s="1072" customFormat="1" ht="14.25" customHeight="1"/>
    <row r="154" s="1072" customFormat="1" ht="14.25" customHeight="1"/>
    <row r="155" s="1072" customFormat="1" ht="14.25" customHeight="1"/>
    <row r="156" s="1072" customFormat="1" ht="14.25" customHeight="1"/>
    <row r="157" s="1072" customFormat="1" ht="14.25" customHeight="1"/>
    <row r="158" s="1072" customFormat="1" ht="14.25" customHeight="1"/>
    <row r="159" s="1072" customFormat="1" ht="14.25" customHeight="1"/>
    <row r="160" s="1072" customFormat="1" ht="14.25" customHeight="1"/>
    <row r="161" s="1072" customFormat="1" ht="14.25" customHeight="1"/>
    <row r="162" s="1072" customFormat="1" ht="14.25" customHeight="1"/>
    <row r="163" s="1072" customFormat="1" ht="14.25" customHeight="1"/>
    <row r="164" s="1072" customFormat="1" ht="14.25" customHeight="1"/>
    <row r="165" s="1072" customFormat="1" ht="14.25" customHeight="1"/>
    <row r="166" s="1072" customFormat="1" ht="14.25" customHeight="1"/>
    <row r="167" s="1072" customFormat="1" ht="14.25" customHeight="1"/>
    <row r="168" s="1072" customFormat="1" ht="14.25" customHeight="1"/>
    <row r="169" s="1072" customFormat="1" ht="14.25" customHeight="1"/>
    <row r="170" s="1072" customFormat="1" ht="14.25" customHeight="1"/>
    <row r="171" s="1072" customFormat="1" ht="14.25" customHeight="1"/>
    <row r="172" s="1072" customFormat="1" ht="14.25" customHeight="1"/>
    <row r="173" s="1072" customFormat="1" ht="14.25" customHeight="1"/>
    <row r="174" s="1072" customFormat="1" ht="14.25" customHeight="1"/>
    <row r="175" s="1072" customFormat="1" ht="14.25" customHeight="1"/>
    <row r="176" s="1072" customFormat="1" ht="14.25" customHeight="1"/>
    <row r="177" s="1072" customFormat="1" ht="14.25" customHeight="1"/>
    <row r="178" s="1072" customFormat="1" ht="14.25" customHeight="1"/>
    <row r="179" s="1072" customFormat="1" ht="14.25" customHeight="1"/>
    <row r="180" s="1072" customFormat="1" ht="14.25" customHeight="1"/>
    <row r="181" s="1072" customFormat="1" ht="14.25" customHeight="1"/>
    <row r="182" s="1072" customFormat="1" ht="14.25" customHeight="1"/>
    <row r="183" s="1072" customFormat="1" ht="14.25" customHeight="1"/>
    <row r="184" s="1072" customFormat="1" ht="14.25" customHeight="1"/>
    <row r="185" s="1072" customFormat="1" ht="14.25" customHeight="1"/>
    <row r="186" s="1072" customFormat="1" ht="14.25" customHeight="1"/>
    <row r="187" s="1072" customFormat="1" ht="14.25" customHeight="1"/>
    <row r="188" s="1072" customFormat="1" ht="14.25" customHeight="1"/>
    <row r="189" s="1072" customFormat="1" ht="14.25" customHeight="1"/>
    <row r="190" s="1072" customFormat="1" ht="14.25" customHeight="1"/>
    <row r="191" s="1072" customFormat="1" ht="14.25" customHeight="1"/>
    <row r="192" s="1072" customFormat="1" ht="14.25" customHeight="1"/>
    <row r="193" s="1072" customFormat="1" ht="14.25" customHeight="1"/>
    <row r="194" s="1072" customFormat="1" ht="14.25" customHeight="1"/>
    <row r="195" s="1072" customFormat="1" ht="14.25" customHeight="1"/>
    <row r="196" s="1072" customFormat="1" ht="14.25" customHeight="1"/>
    <row r="197" s="1072" customFormat="1" ht="14.25" customHeight="1"/>
    <row r="198" s="1072" customFormat="1" ht="14.25" customHeight="1"/>
    <row r="199" s="1072" customFormat="1" ht="14.25" customHeight="1"/>
    <row r="200" s="1072" customFormat="1" ht="14.25" customHeight="1"/>
    <row r="201" s="1072" customFormat="1" ht="14.25" customHeight="1"/>
    <row r="202" s="1072" customFormat="1" ht="14.25" customHeight="1"/>
    <row r="203" s="1072" customFormat="1" ht="14.25" customHeight="1"/>
    <row r="204" s="1072" customFormat="1" ht="14.25" customHeight="1"/>
    <row r="205" s="1072" customFormat="1" ht="14.25" customHeight="1"/>
    <row r="206" s="1072" customFormat="1" ht="14.25" customHeight="1"/>
    <row r="207" s="1072" customFormat="1" ht="14.25" customHeight="1"/>
    <row r="208" s="1072" customFormat="1" ht="14.25" customHeight="1"/>
    <row r="209" s="1072" customFormat="1" ht="14.25" customHeight="1"/>
    <row r="210" s="1072" customFormat="1" ht="14.25" customHeight="1"/>
    <row r="211" s="1072" customFormat="1" ht="14.25" customHeight="1"/>
    <row r="212" s="1072" customFormat="1" ht="14.25" customHeight="1"/>
    <row r="213" s="1072" customFormat="1" ht="14.25" customHeight="1"/>
    <row r="214" s="1072" customFormat="1"/>
    <row r="215" s="1072" customFormat="1"/>
    <row r="216" s="1072" customFormat="1"/>
    <row r="217" s="1072" customFormat="1"/>
    <row r="218" s="1072" customFormat="1"/>
    <row r="219" s="1072" customFormat="1"/>
    <row r="220" s="1072" customFormat="1"/>
    <row r="221" s="1072" customFormat="1"/>
    <row r="222" s="1072" customFormat="1"/>
    <row r="223" s="1072" customFormat="1"/>
    <row r="224" s="1072" customFormat="1"/>
    <row r="225" s="1072" customFormat="1"/>
    <row r="226" s="1072" customFormat="1"/>
    <row r="227" s="1072" customFormat="1"/>
    <row r="228" s="1072" customFormat="1"/>
    <row r="229" s="1072" customFormat="1"/>
    <row r="230" s="1072" customFormat="1"/>
    <row r="231" s="1072" customFormat="1"/>
    <row r="232" s="1072" customFormat="1"/>
    <row r="233" s="1072" customFormat="1"/>
    <row r="234" s="1072" customFormat="1"/>
    <row r="235" s="1072" customFormat="1"/>
    <row r="236" s="1072" customFormat="1"/>
    <row r="237" s="1072" customFormat="1"/>
    <row r="238" s="1072" customFormat="1"/>
    <row r="239" s="1072" customFormat="1"/>
    <row r="240" s="1072" customFormat="1"/>
    <row r="241" s="1072" customFormat="1"/>
    <row r="242" s="1072" customFormat="1"/>
    <row r="243" s="1072" customFormat="1"/>
    <row r="244" s="1072" customFormat="1"/>
    <row r="245" s="1072" customFormat="1"/>
    <row r="246" s="1072" customFormat="1"/>
    <row r="247" s="1072" customFormat="1"/>
    <row r="248" s="1072" customFormat="1"/>
    <row r="249" s="1072" customFormat="1"/>
    <row r="250" s="1072" customFormat="1"/>
    <row r="251" s="1072" customFormat="1"/>
  </sheetData>
  <autoFilter ref="A8:CC8"/>
  <mergeCells count="9">
    <mergeCell ref="BD7:BG7"/>
    <mergeCell ref="BI7:BL7"/>
    <mergeCell ref="AS7:AV7"/>
    <mergeCell ref="AW7:BA7"/>
    <mergeCell ref="I4:O4"/>
    <mergeCell ref="I5:O5"/>
    <mergeCell ref="I6:O6"/>
    <mergeCell ref="AA7:AM7"/>
    <mergeCell ref="AN7:AR7"/>
  </mergeCells>
  <conditionalFormatting sqref="C1:C7">
    <cfRule type="duplicateValues" dxfId="1766" priority="169"/>
  </conditionalFormatting>
  <conditionalFormatting sqref="D1:D8">
    <cfRule type="duplicateValues" dxfId="1765" priority="168"/>
  </conditionalFormatting>
  <conditionalFormatting sqref="C1:C8">
    <cfRule type="duplicateValues" dxfId="1764" priority="167"/>
  </conditionalFormatting>
  <conditionalFormatting sqref="C8">
    <cfRule type="duplicateValues" dxfId="1763" priority="170"/>
  </conditionalFormatting>
  <conditionalFormatting sqref="L1:L8">
    <cfRule type="duplicateValues" dxfId="1762" priority="166"/>
  </conditionalFormatting>
  <conditionalFormatting sqref="C1:C8">
    <cfRule type="duplicateValues" dxfId="1761" priority="156"/>
    <cfRule type="duplicateValues" dxfId="1760" priority="157"/>
  </conditionalFormatting>
  <conditionalFormatting sqref="C125:C127 C123 C114 C107:C112 B101 C96:C101 C9:C94">
    <cfRule type="cellIs" dxfId="1759" priority="38" operator="equal">
      <formula>41877013.5</formula>
    </cfRule>
  </conditionalFormatting>
  <conditionalFormatting sqref="AJ124:AJ126 AJ119:AJ122 AJ117 AJ112:AJ115 AJ107:AJ110 AI104:AJ104 AI105:AI134 AJ39:AJ101 AJ36 AJ33:AJ34 AJ21:AJ31 AI14:AI103 AI10:AJ13 AI9">
    <cfRule type="cellIs" dxfId="1758" priority="37" operator="greaterThan">
      <formula>1</formula>
    </cfRule>
  </conditionalFormatting>
  <conditionalFormatting sqref="L135:L136 L129 L126:L127 L114 M113 L9:L106">
    <cfRule type="duplicateValues" dxfId="1757" priority="36"/>
  </conditionalFormatting>
  <conditionalFormatting sqref="C135:C136 C106 C9:C104">
    <cfRule type="duplicateValues" dxfId="1756" priority="39"/>
  </conditionalFormatting>
  <conditionalFormatting sqref="C135:C136 C106 C96:C104 C9:C94">
    <cfRule type="duplicateValues" dxfId="1755" priority="40"/>
  </conditionalFormatting>
  <conditionalFormatting sqref="C135:C136 C9:C106">
    <cfRule type="duplicateValues" dxfId="1754" priority="41"/>
  </conditionalFormatting>
  <conditionalFormatting sqref="C135:C136">
    <cfRule type="duplicateValues" dxfId="1753" priority="42"/>
  </conditionalFormatting>
  <conditionalFormatting sqref="C135:C136 C9:C111">
    <cfRule type="duplicateValues" dxfId="1752" priority="43"/>
  </conditionalFormatting>
  <conditionalFormatting sqref="C135:C136">
    <cfRule type="duplicateValues" dxfId="1751" priority="44"/>
  </conditionalFormatting>
  <conditionalFormatting sqref="C135:C136 C126:C127 C9:C111">
    <cfRule type="duplicateValues" dxfId="1750" priority="45"/>
  </conditionalFormatting>
  <conditionalFormatting sqref="C135:C136 C126:C127 C9:C112">
    <cfRule type="duplicateValues" dxfId="1749" priority="46"/>
  </conditionalFormatting>
  <conditionalFormatting sqref="C135:C136 C126:C127 C114 C9:C112">
    <cfRule type="duplicateValues" dxfId="1748" priority="47"/>
  </conditionalFormatting>
  <conditionalFormatting sqref="C135:C136 C126:C127 C9:C114">
    <cfRule type="duplicateValues" dxfId="1747" priority="48"/>
  </conditionalFormatting>
  <conditionalFormatting sqref="C135:C136 C126:C127 C9:C116">
    <cfRule type="duplicateValues" dxfId="1746" priority="49"/>
    <cfRule type="duplicateValues" dxfId="1745" priority="50"/>
  </conditionalFormatting>
  <conditionalFormatting sqref="C135:C136 C9:C128">
    <cfRule type="duplicateValues" dxfId="1744" priority="51"/>
  </conditionalFormatting>
  <conditionalFormatting sqref="C135:C136 C9:C129">
    <cfRule type="duplicateValues" dxfId="1743" priority="35"/>
  </conditionalFormatting>
  <conditionalFormatting sqref="C135:C136">
    <cfRule type="duplicateValues" dxfId="1742" priority="34"/>
  </conditionalFormatting>
  <conditionalFormatting sqref="D135:D136 D126:D127 D113:D114 D106 D94 D96:D104">
    <cfRule type="duplicateValues" dxfId="1741" priority="32"/>
  </conditionalFormatting>
  <conditionalFormatting sqref="D97">
    <cfRule type="duplicateValues" dxfId="1740" priority="31"/>
  </conditionalFormatting>
  <conditionalFormatting sqref="D98">
    <cfRule type="duplicateValues" dxfId="1739" priority="30"/>
  </conditionalFormatting>
  <conditionalFormatting sqref="C96:C101">
    <cfRule type="duplicateValues" dxfId="1738" priority="33"/>
  </conditionalFormatting>
  <conditionalFormatting sqref="L107:L111">
    <cfRule type="duplicateValues" dxfId="1737" priority="28"/>
  </conditionalFormatting>
  <conditionalFormatting sqref="C107:C111">
    <cfRule type="duplicateValues" dxfId="1736" priority="29"/>
  </conditionalFormatting>
  <conditionalFormatting sqref="L112">
    <cfRule type="duplicateValues" dxfId="1735" priority="26"/>
  </conditionalFormatting>
  <conditionalFormatting sqref="C112">
    <cfRule type="duplicateValues" dxfId="1734" priority="27"/>
  </conditionalFormatting>
  <conditionalFormatting sqref="D115">
    <cfRule type="duplicateValues" dxfId="1733" priority="24"/>
  </conditionalFormatting>
  <conditionalFormatting sqref="C114">
    <cfRule type="duplicateValues" dxfId="1732" priority="25"/>
  </conditionalFormatting>
  <conditionalFormatting sqref="C123">
    <cfRule type="duplicateValues" dxfId="1731" priority="23"/>
  </conditionalFormatting>
  <conditionalFormatting sqref="L125">
    <cfRule type="duplicateValues" dxfId="1730" priority="14"/>
  </conditionalFormatting>
  <conditionalFormatting sqref="C126:C127">
    <cfRule type="duplicateValues" dxfId="1729" priority="15"/>
  </conditionalFormatting>
  <conditionalFormatting sqref="C126:C127">
    <cfRule type="duplicateValues" dxfId="1728" priority="16"/>
  </conditionalFormatting>
  <conditionalFormatting sqref="C126:C127">
    <cfRule type="duplicateValues" dxfId="1727" priority="17"/>
  </conditionalFormatting>
  <conditionalFormatting sqref="C126:C127">
    <cfRule type="duplicateValues" dxfId="1726" priority="18"/>
  </conditionalFormatting>
  <conditionalFormatting sqref="C125">
    <cfRule type="duplicateValues" dxfId="1725" priority="19"/>
  </conditionalFormatting>
  <conditionalFormatting sqref="C125">
    <cfRule type="duplicateValues" dxfId="1724" priority="20"/>
    <cfRule type="duplicateValues" dxfId="1723" priority="21"/>
  </conditionalFormatting>
  <conditionalFormatting sqref="C126:C127">
    <cfRule type="duplicateValues" dxfId="1722" priority="22"/>
  </conditionalFormatting>
  <conditionalFormatting sqref="C130">
    <cfRule type="cellIs" dxfId="1721" priority="13" operator="equal">
      <formula>41877013.5</formula>
    </cfRule>
  </conditionalFormatting>
  <conditionalFormatting sqref="D130">
    <cfRule type="duplicateValues" dxfId="1720" priority="12"/>
  </conditionalFormatting>
  <conditionalFormatting sqref="C130">
    <cfRule type="duplicateValues" dxfId="1719" priority="11"/>
  </conditionalFormatting>
  <conditionalFormatting sqref="L130">
    <cfRule type="duplicateValues" dxfId="1718" priority="10"/>
  </conditionalFormatting>
  <conditionalFormatting sqref="C130">
    <cfRule type="duplicateValues" dxfId="1717" priority="8"/>
    <cfRule type="duplicateValues" dxfId="1716" priority="9"/>
  </conditionalFormatting>
  <conditionalFormatting sqref="B131">
    <cfRule type="cellIs" dxfId="1715" priority="7" operator="equal">
      <formula>41877013.5</formula>
    </cfRule>
  </conditionalFormatting>
  <conditionalFormatting sqref="D131">
    <cfRule type="duplicateValues" dxfId="1714" priority="6"/>
  </conditionalFormatting>
  <conditionalFormatting sqref="C131">
    <cfRule type="duplicateValues" dxfId="1713" priority="5"/>
  </conditionalFormatting>
  <conditionalFormatting sqref="L131">
    <cfRule type="duplicateValues" dxfId="1712" priority="4"/>
  </conditionalFormatting>
  <conditionalFormatting sqref="C131">
    <cfRule type="duplicateValues" dxfId="1711" priority="2"/>
    <cfRule type="duplicateValues" dxfId="1710" priority="3"/>
  </conditionalFormatting>
  <conditionalFormatting sqref="C135:C136">
    <cfRule type="duplicateValues" dxfId="1709" priority="1"/>
  </conditionalFormatting>
  <dataValidations disablePrompts="1" count="1">
    <dataValidation type="whole" allowBlank="1" showInputMessage="1" showErrorMessage="1" errorTitle="CEDULA" error="DEBE SER SOLO NUMERO SIN COMA O PUNTO Y NO COLOCAR EL (V,E,P)" sqref="C125 C36">
      <formula1>0</formula1>
      <formula2>9999999999</formula2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71"/>
  <sheetViews>
    <sheetView topLeftCell="A55" workbookViewId="0">
      <selection activeCell="C71" sqref="C71"/>
    </sheetView>
  </sheetViews>
  <sheetFormatPr baseColWidth="10" defaultRowHeight="12.75"/>
  <cols>
    <col min="1" max="1" width="11.5703125" style="434" bestFit="1" customWidth="1"/>
    <col min="2" max="2" width="11.42578125" style="434"/>
    <col min="3" max="3" width="11.5703125" style="434" bestFit="1" customWidth="1"/>
    <col min="4" max="10" width="11.42578125" style="434"/>
    <col min="11" max="11" width="14.28515625" style="434" bestFit="1" customWidth="1"/>
    <col min="12" max="12" width="30.5703125" style="436" bestFit="1" customWidth="1"/>
    <col min="13" max="13" width="11.85546875" style="434" bestFit="1" customWidth="1"/>
    <col min="14" max="14" width="11.42578125" style="434"/>
    <col min="15" max="17" width="11.42578125" style="434" customWidth="1"/>
    <col min="18" max="18" width="17" style="434" customWidth="1"/>
    <col min="19" max="23" width="11.5703125" style="434" customWidth="1"/>
    <col min="24" max="24" width="11.5703125" style="436" customWidth="1"/>
    <col min="25" max="26" width="11.5703125" style="434" customWidth="1"/>
    <col min="27" max="50" width="27.140625" style="434" customWidth="1"/>
    <col min="51" max="51" width="27.140625" style="436" customWidth="1"/>
    <col min="52" max="52" width="11.5703125" style="434" bestFit="1" customWidth="1"/>
    <col min="53" max="53" width="19.140625" style="434" bestFit="1" customWidth="1"/>
    <col min="54" max="54" width="21" style="434" bestFit="1" customWidth="1"/>
    <col min="55" max="55" width="11.5703125" style="434" bestFit="1" customWidth="1"/>
    <col min="56" max="56" width="15.5703125" style="434" bestFit="1" customWidth="1"/>
    <col min="57" max="57" width="11.5703125" style="434" bestFit="1" customWidth="1"/>
    <col min="58" max="63" width="11.42578125" style="434"/>
    <col min="64" max="65" width="11.5703125" style="434" bestFit="1" customWidth="1"/>
    <col min="66" max="66" width="13.28515625" style="434" bestFit="1" customWidth="1"/>
    <col min="67" max="67" width="11.5703125" style="434" bestFit="1" customWidth="1"/>
    <col min="68" max="68" width="13.28515625" style="434" bestFit="1" customWidth="1"/>
    <col min="69" max="71" width="11.5703125" style="434" bestFit="1" customWidth="1"/>
    <col min="72" max="16384" width="11.42578125" style="434"/>
  </cols>
  <sheetData>
    <row r="1" spans="1:73" s="318" customFormat="1" ht="18" customHeight="1">
      <c r="A1" s="346"/>
      <c r="B1" s="384"/>
      <c r="C1" s="423"/>
      <c r="D1" s="384"/>
      <c r="E1" s="384"/>
      <c r="F1" s="384"/>
      <c r="G1" s="384"/>
      <c r="H1" s="384"/>
      <c r="I1" s="350"/>
      <c r="J1" s="384"/>
      <c r="K1" s="384"/>
      <c r="L1" s="424"/>
      <c r="M1" s="424"/>
      <c r="N1" s="384"/>
      <c r="O1" s="384"/>
      <c r="P1" s="384"/>
      <c r="Q1" s="384"/>
      <c r="R1" s="425"/>
      <c r="S1" s="423"/>
      <c r="T1" s="384"/>
      <c r="U1" s="423"/>
      <c r="V1" s="426"/>
      <c r="W1" s="384"/>
      <c r="X1" s="423"/>
      <c r="Y1" s="384"/>
      <c r="Z1" s="574"/>
      <c r="AA1" s="347"/>
      <c r="AB1" s="347"/>
      <c r="AC1" s="347"/>
      <c r="AD1" s="347"/>
      <c r="AE1" s="348"/>
      <c r="AF1" s="348"/>
      <c r="AG1" s="347"/>
      <c r="AH1" s="347"/>
      <c r="AI1" s="347"/>
      <c r="AJ1" s="347"/>
      <c r="AK1" s="347"/>
      <c r="AL1" s="347"/>
      <c r="AM1" s="639"/>
      <c r="AN1" s="347"/>
      <c r="AO1" s="347"/>
      <c r="AP1" s="347"/>
      <c r="AQ1" s="347"/>
      <c r="AR1" s="347"/>
      <c r="AS1" s="347"/>
      <c r="AT1" s="347"/>
      <c r="AU1" s="347"/>
      <c r="AV1" s="347"/>
      <c r="AW1" s="347"/>
      <c r="AX1" s="347"/>
      <c r="AY1" s="347"/>
      <c r="AZ1" s="347"/>
      <c r="BA1" s="419"/>
      <c r="BN1" s="349">
        <f ca="1">+TODAY()</f>
        <v>44615</v>
      </c>
      <c r="BO1" s="318" t="s">
        <v>629</v>
      </c>
      <c r="BP1" s="318" t="s">
        <v>629</v>
      </c>
      <c r="BQ1" s="318" t="s">
        <v>630</v>
      </c>
      <c r="BR1" s="318" t="s">
        <v>631</v>
      </c>
      <c r="BS1" s="318" t="s">
        <v>632</v>
      </c>
      <c r="BT1" s="318" t="s">
        <v>633</v>
      </c>
      <c r="BU1" s="318" t="s">
        <v>633</v>
      </c>
    </row>
    <row r="2" spans="1:73" s="318" customFormat="1" ht="29.25" customHeight="1">
      <c r="A2" s="350"/>
      <c r="B2" s="384"/>
      <c r="C2" s="423"/>
      <c r="D2" s="384"/>
      <c r="E2" s="384"/>
      <c r="F2" s="384"/>
      <c r="G2" s="384"/>
      <c r="H2" s="384"/>
      <c r="I2" s="350"/>
      <c r="J2" s="384"/>
      <c r="K2" s="427"/>
      <c r="L2" s="424"/>
      <c r="M2" s="428" t="s">
        <v>1810</v>
      </c>
      <c r="N2" s="429"/>
      <c r="O2" s="384"/>
      <c r="P2" s="384"/>
      <c r="Q2" s="384" t="s">
        <v>1811</v>
      </c>
      <c r="R2" s="425"/>
      <c r="S2" s="423"/>
      <c r="T2" s="384"/>
      <c r="U2" s="423"/>
      <c r="V2" s="426"/>
      <c r="W2" s="384"/>
      <c r="X2" s="423"/>
      <c r="Y2" s="384"/>
      <c r="Z2" s="574"/>
      <c r="AA2" s="347"/>
      <c r="AB2" s="347"/>
      <c r="AC2" s="347"/>
      <c r="AD2" s="347"/>
      <c r="AE2" s="348"/>
      <c r="AF2" s="348"/>
      <c r="AG2" s="347"/>
      <c r="AH2" s="347"/>
      <c r="AI2" s="347"/>
      <c r="AJ2" s="347"/>
      <c r="AK2" s="347"/>
      <c r="AL2" s="347"/>
      <c r="AM2" s="639"/>
      <c r="AN2" s="347"/>
      <c r="AO2" s="347"/>
      <c r="AP2" s="347"/>
      <c r="AQ2" s="347"/>
      <c r="AR2" s="347"/>
      <c r="AS2" s="347"/>
      <c r="AT2" s="347"/>
      <c r="AU2" s="347"/>
      <c r="AV2" s="347"/>
      <c r="AW2" s="347"/>
      <c r="AX2" s="347"/>
      <c r="AY2" s="347"/>
      <c r="AZ2" s="347"/>
      <c r="BA2" s="419"/>
      <c r="BB2" s="352" t="s">
        <v>625</v>
      </c>
      <c r="BC2" s="352" t="s">
        <v>627</v>
      </c>
      <c r="BD2" s="352" t="s">
        <v>626</v>
      </c>
      <c r="BN2" s="319">
        <v>44324</v>
      </c>
      <c r="BO2" s="351">
        <v>0.04</v>
      </c>
      <c r="BP2" s="351">
        <v>0.09</v>
      </c>
      <c r="BQ2" s="351">
        <v>0.01</v>
      </c>
      <c r="BR2" s="351">
        <v>0.02</v>
      </c>
      <c r="BS2" s="351">
        <v>0.03</v>
      </c>
      <c r="BT2" s="351">
        <v>0.02</v>
      </c>
      <c r="BU2" s="318">
        <v>5.0000000000000001E-3</v>
      </c>
    </row>
    <row r="3" spans="1:73" s="318" customFormat="1" ht="22.5" customHeight="1">
      <c r="A3" s="353" t="s">
        <v>634</v>
      </c>
      <c r="B3" s="384"/>
      <c r="C3" s="423"/>
      <c r="D3" s="384"/>
      <c r="E3" s="384"/>
      <c r="F3" s="384"/>
      <c r="G3" s="384"/>
      <c r="H3" s="384"/>
      <c r="I3" s="350"/>
      <c r="J3" s="384"/>
      <c r="K3" s="384"/>
      <c r="L3" s="424"/>
      <c r="M3" s="424"/>
      <c r="N3" s="384"/>
      <c r="O3" s="384"/>
      <c r="P3" s="384"/>
      <c r="Q3" s="384"/>
      <c r="R3" s="425"/>
      <c r="S3" s="423"/>
      <c r="T3" s="384"/>
      <c r="U3" s="423"/>
      <c r="V3" s="426"/>
      <c r="W3" s="384"/>
      <c r="X3" s="423"/>
      <c r="Y3" s="384"/>
      <c r="Z3" s="574"/>
      <c r="AA3" s="347">
        <f>AA5+AM5+AL5</f>
        <v>665.54000000000008</v>
      </c>
      <c r="AB3" s="347"/>
      <c r="AC3" s="347"/>
      <c r="AD3" s="347"/>
      <c r="AE3" s="348"/>
      <c r="AF3" s="348"/>
      <c r="AG3" s="347"/>
      <c r="AH3" s="347"/>
      <c r="AI3" s="347"/>
      <c r="AJ3" s="347"/>
      <c r="AK3" s="347"/>
      <c r="AL3" s="347"/>
      <c r="AM3" s="639"/>
      <c r="AN3" s="347"/>
      <c r="AO3" s="649">
        <f>AO5+BD6</f>
        <v>22.089999999999989</v>
      </c>
      <c r="AP3" s="649">
        <f>AP5+BE6</f>
        <v>7.3899999999999988</v>
      </c>
      <c r="AQ3" s="649">
        <f>AQ5+BF6</f>
        <v>2.9000000000000008</v>
      </c>
      <c r="AR3" s="649">
        <f>AR5+BG6</f>
        <v>18.190000000000005</v>
      </c>
      <c r="AS3" s="649">
        <f>AS5+BI6</f>
        <v>49.689999999999948</v>
      </c>
      <c r="AT3" s="649">
        <f>AT5+BJ6</f>
        <v>14.360000000000012</v>
      </c>
      <c r="AU3" s="649">
        <f>AU5+BK6</f>
        <v>11.600000000000003</v>
      </c>
      <c r="AV3" s="649">
        <f>AV5+BL6</f>
        <v>18.190000000000005</v>
      </c>
      <c r="AW3" s="347"/>
      <c r="AX3" s="347"/>
      <c r="AY3" s="347"/>
      <c r="AZ3" s="347"/>
      <c r="BA3" s="419"/>
      <c r="BB3" s="354" t="s">
        <v>622</v>
      </c>
      <c r="BC3" s="323">
        <f>+COUNTA(M9:M3445)</f>
        <v>6</v>
      </c>
      <c r="BD3" s="355">
        <f>+SUM($BA$9:$BA$460)-BD4</f>
        <v>108.08000000000038</v>
      </c>
      <c r="BN3" s="356" t="s">
        <v>609</v>
      </c>
      <c r="BO3" s="357" t="s">
        <v>610</v>
      </c>
      <c r="BP3" s="357" t="s">
        <v>611</v>
      </c>
      <c r="BQ3" s="358" t="s">
        <v>612</v>
      </c>
      <c r="BR3" s="358" t="s">
        <v>613</v>
      </c>
    </row>
    <row r="4" spans="1:73" s="318" customFormat="1" ht="19.5" customHeight="1">
      <c r="A4" s="637"/>
      <c r="B4" s="637"/>
      <c r="C4" s="430"/>
      <c r="D4" s="637"/>
      <c r="E4" s="637"/>
      <c r="F4" s="637"/>
      <c r="G4" s="637"/>
      <c r="H4" s="637"/>
      <c r="I4" s="1605" t="s">
        <v>0</v>
      </c>
      <c r="J4" s="1605"/>
      <c r="K4" s="1605"/>
      <c r="L4" s="1605"/>
      <c r="M4" s="1605"/>
      <c r="N4" s="1605"/>
      <c r="O4" s="1605"/>
      <c r="P4" s="637"/>
      <c r="Q4" s="637"/>
      <c r="R4" s="425"/>
      <c r="S4" s="430"/>
      <c r="T4" s="637"/>
      <c r="U4" s="430"/>
      <c r="V4" s="431"/>
      <c r="W4" s="637"/>
      <c r="X4" s="430"/>
      <c r="Y4" s="384"/>
      <c r="Z4" s="574"/>
      <c r="AA4" s="369">
        <f t="shared" ref="AA4:AU4" si="0">SUBTOTAL(3,AA9:AA428)</f>
        <v>103</v>
      </c>
      <c r="AB4" s="369">
        <f t="shared" si="0"/>
        <v>103</v>
      </c>
      <c r="AC4" s="369">
        <f t="shared" si="0"/>
        <v>103</v>
      </c>
      <c r="AD4" s="369">
        <f t="shared" si="0"/>
        <v>103</v>
      </c>
      <c r="AE4" s="369">
        <f t="shared" si="0"/>
        <v>103</v>
      </c>
      <c r="AF4" s="369">
        <f t="shared" si="0"/>
        <v>103</v>
      </c>
      <c r="AG4" s="369">
        <f t="shared" si="0"/>
        <v>0</v>
      </c>
      <c r="AH4" s="369">
        <f t="shared" si="0"/>
        <v>103</v>
      </c>
      <c r="AI4" s="369">
        <f t="shared" si="0"/>
        <v>103</v>
      </c>
      <c r="AJ4" s="369">
        <f t="shared" si="0"/>
        <v>103</v>
      </c>
      <c r="AK4" s="369">
        <f t="shared" si="0"/>
        <v>103</v>
      </c>
      <c r="AL4" s="369">
        <f t="shared" si="0"/>
        <v>4</v>
      </c>
      <c r="AM4" s="640">
        <f t="shared" si="0"/>
        <v>0</v>
      </c>
      <c r="AN4" s="369">
        <f t="shared" si="0"/>
        <v>0</v>
      </c>
      <c r="AO4" s="369">
        <f t="shared" si="0"/>
        <v>103</v>
      </c>
      <c r="AP4" s="369">
        <f t="shared" si="0"/>
        <v>103</v>
      </c>
      <c r="AQ4" s="369">
        <f t="shared" si="0"/>
        <v>103</v>
      </c>
      <c r="AR4" s="369">
        <f t="shared" si="0"/>
        <v>103</v>
      </c>
      <c r="AS4" s="369">
        <f t="shared" si="0"/>
        <v>103</v>
      </c>
      <c r="AT4" s="369">
        <f t="shared" si="0"/>
        <v>103</v>
      </c>
      <c r="AU4" s="369">
        <f t="shared" si="0"/>
        <v>103</v>
      </c>
      <c r="AV4" s="369">
        <f>SUBTOTAL(3,AV9:AV429)</f>
        <v>103</v>
      </c>
      <c r="AW4" s="369">
        <f>SUBTOTAL(3,AW9:AW428)</f>
        <v>103</v>
      </c>
      <c r="AX4" s="369">
        <f>SUBTOTAL(3,AX9:AX428)</f>
        <v>103</v>
      </c>
      <c r="AY4" s="369">
        <f>SUBTOTAL(3,AY9:AY428)</f>
        <v>0</v>
      </c>
      <c r="AZ4" s="369">
        <f>SUBTOTAL(3,AZ9:AZ428)</f>
        <v>103</v>
      </c>
      <c r="BA4" s="369">
        <f>SUBTOTAL(3,BA9:BA428)</f>
        <v>103</v>
      </c>
      <c r="BB4" s="354" t="s">
        <v>623</v>
      </c>
      <c r="BC4" s="577">
        <f>+COUNTIFS($N$9:$N$4332,N$9)</f>
        <v>97</v>
      </c>
      <c r="BD4" s="578">
        <f>+SUMIFS($BA$9:$BA$460,$N$9:$N$460,$N$9)</f>
        <v>1980.4199999999987</v>
      </c>
      <c r="BE4" s="484"/>
      <c r="BF4" s="484"/>
      <c r="BG4" s="484"/>
      <c r="BH4" s="484"/>
      <c r="BI4" s="484"/>
      <c r="BJ4" s="484"/>
      <c r="BK4" s="484"/>
      <c r="BL4" s="484"/>
      <c r="BM4" s="484"/>
      <c r="BN4" s="361">
        <v>7000000</v>
      </c>
      <c r="BO4" s="361">
        <v>5</v>
      </c>
      <c r="BP4" s="361">
        <f>BN4*BO4</f>
        <v>35000000</v>
      </c>
      <c r="BQ4" s="362">
        <v>5</v>
      </c>
      <c r="BR4" s="361">
        <f>BQ4*BN4</f>
        <v>35000000</v>
      </c>
    </row>
    <row r="5" spans="1:73" s="318" customFormat="1" ht="27.75" customHeight="1">
      <c r="A5" s="637"/>
      <c r="B5" s="637"/>
      <c r="C5" s="430"/>
      <c r="D5" s="637"/>
      <c r="E5" s="637"/>
      <c r="F5" s="637"/>
      <c r="G5" s="637"/>
      <c r="H5" s="637"/>
      <c r="I5" s="1605" t="s">
        <v>2302</v>
      </c>
      <c r="J5" s="1605"/>
      <c r="K5" s="1605"/>
      <c r="L5" s="1605"/>
      <c r="M5" s="1605"/>
      <c r="N5" s="1605"/>
      <c r="O5" s="1605"/>
      <c r="P5" s="637"/>
      <c r="Q5" s="637"/>
      <c r="R5" s="425"/>
      <c r="S5" s="430"/>
      <c r="T5" s="637"/>
      <c r="U5" s="430"/>
      <c r="V5" s="431"/>
      <c r="W5" s="637"/>
      <c r="X5" s="430"/>
      <c r="Y5" s="384"/>
      <c r="Z5" s="574"/>
      <c r="AA5" s="363">
        <f t="shared" ref="AA5:AU5" si="1">+SUBTOTAL(9,AA9:AA506)</f>
        <v>505.54000000000008</v>
      </c>
      <c r="AB5" s="363">
        <f t="shared" si="1"/>
        <v>46.5</v>
      </c>
      <c r="AC5" s="363">
        <f t="shared" si="1"/>
        <v>14.510000000000009</v>
      </c>
      <c r="AD5" s="363">
        <f t="shared" si="1"/>
        <v>0</v>
      </c>
      <c r="AE5" s="363">
        <f t="shared" si="1"/>
        <v>31</v>
      </c>
      <c r="AF5" s="363">
        <f t="shared" si="1"/>
        <v>54.25</v>
      </c>
      <c r="AG5" s="363">
        <f t="shared" si="1"/>
        <v>0</v>
      </c>
      <c r="AH5" s="363">
        <f t="shared" si="1"/>
        <v>597.54999999999984</v>
      </c>
      <c r="AI5" s="363">
        <f t="shared" si="1"/>
        <v>124.56666666666663</v>
      </c>
      <c r="AJ5" s="363">
        <f t="shared" si="1"/>
        <v>0</v>
      </c>
      <c r="AK5" s="363">
        <f t="shared" si="1"/>
        <v>1184.5</v>
      </c>
      <c r="AL5" s="363">
        <f t="shared" si="1"/>
        <v>160</v>
      </c>
      <c r="AM5" s="641">
        <f t="shared" si="1"/>
        <v>0</v>
      </c>
      <c r="AN5" s="363">
        <f t="shared" si="1"/>
        <v>0</v>
      </c>
      <c r="AO5" s="363">
        <f t="shared" si="1"/>
        <v>22.089999999999989</v>
      </c>
      <c r="AP5" s="363">
        <f t="shared" si="1"/>
        <v>7.3899999999999988</v>
      </c>
      <c r="AQ5" s="363">
        <f t="shared" si="1"/>
        <v>2.9000000000000008</v>
      </c>
      <c r="AR5" s="363">
        <f t="shared" si="1"/>
        <v>18.190000000000005</v>
      </c>
      <c r="AS5" s="363">
        <f t="shared" si="1"/>
        <v>49.689999999999948</v>
      </c>
      <c r="AT5" s="363">
        <f t="shared" si="1"/>
        <v>14.360000000000012</v>
      </c>
      <c r="AU5" s="363">
        <f t="shared" si="1"/>
        <v>11.600000000000003</v>
      </c>
      <c r="AV5" s="363">
        <f>+SUBTOTAL(9,AV9:AV507)</f>
        <v>18.190000000000005</v>
      </c>
      <c r="AW5" s="363">
        <f>+SUBTOTAL(9,AW9:AW506)</f>
        <v>2120.88</v>
      </c>
      <c r="AX5" s="363">
        <f>+SUBTOTAL(9,AX9:AX506)</f>
        <v>32.380000000000003</v>
      </c>
      <c r="AY5" s="363">
        <f>+SUBTOTAL(9,AY9:AY506)</f>
        <v>0</v>
      </c>
      <c r="AZ5" s="363">
        <f>+SUBTOTAL(9,AZ9:AZ506)</f>
        <v>112.0299999999999</v>
      </c>
      <c r="BA5" s="437">
        <f>+SUBTOTAL(9,BA9:BA506)</f>
        <v>2088.4999999999991</v>
      </c>
      <c r="BB5" s="364" t="s">
        <v>624</v>
      </c>
      <c r="BC5" s="365">
        <f>SUBTOTAL(9,BC3:BC4)</f>
        <v>103</v>
      </c>
      <c r="BD5" s="366">
        <f>SUM(BD3:BD4)</f>
        <v>2088.4999999999991</v>
      </c>
      <c r="BE5" s="484"/>
      <c r="BF5" s="484"/>
      <c r="BG5" s="367"/>
      <c r="BH5" s="484"/>
      <c r="BI5" s="484"/>
      <c r="BJ5" s="484"/>
      <c r="BK5" s="484"/>
      <c r="BL5" s="484"/>
      <c r="BM5" s="484"/>
      <c r="BN5" s="361" t="s">
        <v>614</v>
      </c>
      <c r="BO5" s="361">
        <v>12</v>
      </c>
      <c r="BP5" s="361">
        <f>BO5*BP4</f>
        <v>420000000</v>
      </c>
      <c r="BQ5" s="362">
        <v>12</v>
      </c>
      <c r="BR5" s="361">
        <f>BR4*BQ5</f>
        <v>420000000</v>
      </c>
    </row>
    <row r="6" spans="1:73" s="318" customFormat="1" ht="25.5">
      <c r="A6" s="637"/>
      <c r="B6" s="637"/>
      <c r="C6" s="430"/>
      <c r="D6" s="637"/>
      <c r="E6" s="637"/>
      <c r="F6" s="637"/>
      <c r="G6" s="637"/>
      <c r="H6" s="637"/>
      <c r="I6" s="1605" t="s">
        <v>2</v>
      </c>
      <c r="J6" s="1605"/>
      <c r="K6" s="1605"/>
      <c r="L6" s="1605"/>
      <c r="M6" s="1605"/>
      <c r="N6" s="1605"/>
      <c r="O6" s="1605"/>
      <c r="P6" s="637"/>
      <c r="Q6" s="637"/>
      <c r="R6" s="425"/>
      <c r="S6" s="430"/>
      <c r="T6" s="637"/>
      <c r="U6" s="430"/>
      <c r="V6" s="431"/>
      <c r="W6" s="637"/>
      <c r="X6" s="430"/>
      <c r="Y6" s="384"/>
      <c r="Z6" s="574"/>
      <c r="AA6" s="359"/>
      <c r="AB6" s="368" t="e">
        <f>SUBTOTAL(3,#REF!)</f>
        <v>#REF!</v>
      </c>
      <c r="AC6" s="359"/>
      <c r="AD6" s="347"/>
      <c r="AE6" s="360"/>
      <c r="AF6" s="360"/>
      <c r="AG6" s="359"/>
      <c r="AH6" s="359"/>
      <c r="AI6" s="359"/>
      <c r="AJ6" s="359"/>
      <c r="AK6" s="359"/>
      <c r="AL6" s="359"/>
      <c r="AM6" s="642"/>
      <c r="AN6" s="359"/>
      <c r="AO6" s="359"/>
      <c r="AP6" s="359"/>
      <c r="AQ6" s="359"/>
      <c r="AR6" s="359"/>
      <c r="AS6" s="359"/>
      <c r="AT6" s="359"/>
      <c r="AU6" s="359"/>
      <c r="AV6" s="359"/>
      <c r="AW6" s="359"/>
      <c r="AX6" s="359"/>
      <c r="AY6" s="359"/>
      <c r="AZ6" s="359"/>
      <c r="BA6" s="420"/>
      <c r="BB6" s="484"/>
      <c r="BC6" s="484"/>
      <c r="BD6" s="363">
        <f>+SUBTOTAL(9,BD9:BD508)</f>
        <v>0</v>
      </c>
      <c r="BE6" s="363">
        <f>+SUBTOTAL(9,BE9:BE508)</f>
        <v>0</v>
      </c>
      <c r="BF6" s="363">
        <f>+SUBTOTAL(9,BF9:BF508)</f>
        <v>0</v>
      </c>
      <c r="BG6" s="363">
        <f>+SUBTOTAL(9,BG9:BG508)</f>
        <v>0</v>
      </c>
      <c r="BH6" s="369">
        <f>SUBTOTAL(3,BH9:BH430)</f>
        <v>103</v>
      </c>
      <c r="BI6" s="363">
        <f>+SUBTOTAL(9,BI9:BI508)</f>
        <v>0</v>
      </c>
      <c r="BJ6" s="363">
        <f>+SUBTOTAL(9,BJ9:BJ508)</f>
        <v>0</v>
      </c>
      <c r="BK6" s="363">
        <f>+SUBTOTAL(9,BK9:BK508)</f>
        <v>0</v>
      </c>
      <c r="BL6" s="363">
        <f>+SUBTOTAL(9,BL9:BL508)</f>
        <v>0</v>
      </c>
      <c r="BM6" s="369">
        <f>SUBTOTAL(3,BM9:BM430)</f>
        <v>103</v>
      </c>
      <c r="BN6" s="361" t="s">
        <v>615</v>
      </c>
      <c r="BO6" s="361">
        <v>52</v>
      </c>
      <c r="BP6" s="361">
        <f>BP5/BO6</f>
        <v>8076923.076923077</v>
      </c>
      <c r="BQ6" s="362">
        <v>52</v>
      </c>
      <c r="BR6" s="361">
        <f>BR5/BQ6</f>
        <v>8076923.076923077</v>
      </c>
    </row>
    <row r="7" spans="1:73" s="318" customFormat="1" ht="51" customHeight="1" thickBot="1">
      <c r="A7" s="369">
        <f>SUBTOTAL(3,A9:A431)</f>
        <v>103</v>
      </c>
      <c r="B7" s="370"/>
      <c r="C7" s="423"/>
      <c r="D7" s="384"/>
      <c r="E7" s="384"/>
      <c r="F7" s="384"/>
      <c r="G7" s="384"/>
      <c r="H7" s="384"/>
      <c r="I7" s="350"/>
      <c r="J7" s="384"/>
      <c r="K7" s="384"/>
      <c r="L7" s="424"/>
      <c r="M7" s="424"/>
      <c r="N7" s="384"/>
      <c r="O7" s="384"/>
      <c r="P7" s="384"/>
      <c r="Q7" s="384"/>
      <c r="R7" s="425"/>
      <c r="S7" s="423"/>
      <c r="T7" s="384"/>
      <c r="U7" s="423"/>
      <c r="V7" s="426"/>
      <c r="W7" s="384"/>
      <c r="X7" s="423"/>
      <c r="Y7" s="384"/>
      <c r="Z7" s="574"/>
      <c r="AA7" s="1606" t="s">
        <v>502</v>
      </c>
      <c r="AB7" s="1607"/>
      <c r="AC7" s="1607"/>
      <c r="AD7" s="1607"/>
      <c r="AE7" s="1607"/>
      <c r="AF7" s="1607"/>
      <c r="AG7" s="1607"/>
      <c r="AH7" s="1607"/>
      <c r="AI7" s="1607"/>
      <c r="AJ7" s="1607"/>
      <c r="AK7" s="1607"/>
      <c r="AL7" s="1607"/>
      <c r="AM7" s="1608"/>
      <c r="AN7" s="1599" t="s">
        <v>503</v>
      </c>
      <c r="AO7" s="1600"/>
      <c r="AP7" s="1600"/>
      <c r="AQ7" s="1600"/>
      <c r="AR7" s="1601"/>
      <c r="AS7" s="1599" t="s">
        <v>504</v>
      </c>
      <c r="AT7" s="1600"/>
      <c r="AU7" s="1600"/>
      <c r="AV7" s="1601"/>
      <c r="AW7" s="1602" t="s">
        <v>505</v>
      </c>
      <c r="AX7" s="1603"/>
      <c r="AY7" s="1603"/>
      <c r="AZ7" s="1603"/>
      <c r="BA7" s="1604"/>
      <c r="BD7" s="1596" t="s">
        <v>1900</v>
      </c>
      <c r="BE7" s="1596"/>
      <c r="BF7" s="1596"/>
      <c r="BG7" s="1596"/>
      <c r="BH7" s="363">
        <f>+SUBTOTAL(9,BH9:BH509)</f>
        <v>0</v>
      </c>
      <c r="BI7" s="1597" t="s">
        <v>1902</v>
      </c>
      <c r="BJ7" s="1598"/>
      <c r="BK7" s="1598"/>
      <c r="BL7" s="1598"/>
      <c r="BM7" s="363">
        <f>+SUBTOTAL(9,BM9:BM509)</f>
        <v>0</v>
      </c>
      <c r="BN7" s="361" t="s">
        <v>620</v>
      </c>
      <c r="BO7" s="371">
        <v>0.04</v>
      </c>
      <c r="BP7" s="361">
        <f>BP6*BO7</f>
        <v>323076.92307692306</v>
      </c>
      <c r="BQ7" s="372">
        <v>5.0000000000000001E-3</v>
      </c>
      <c r="BR7" s="361">
        <f>BR6*BQ7</f>
        <v>40384.615384615383</v>
      </c>
    </row>
    <row r="8" spans="1:73" s="384" customFormat="1" ht="49.5" customHeight="1" thickTop="1">
      <c r="A8" s="949" t="s">
        <v>3</v>
      </c>
      <c r="B8" s="949" t="s">
        <v>10</v>
      </c>
      <c r="C8" s="950" t="s">
        <v>4</v>
      </c>
      <c r="D8" s="949" t="s">
        <v>1809</v>
      </c>
      <c r="E8" s="949" t="s">
        <v>6</v>
      </c>
      <c r="F8" s="949" t="s">
        <v>7</v>
      </c>
      <c r="G8" s="949" t="s">
        <v>8</v>
      </c>
      <c r="H8" s="949" t="s">
        <v>606</v>
      </c>
      <c r="I8" s="949" t="s">
        <v>9</v>
      </c>
      <c r="J8" s="949" t="s">
        <v>0</v>
      </c>
      <c r="K8" s="949" t="s">
        <v>11</v>
      </c>
      <c r="L8" s="951" t="s">
        <v>12</v>
      </c>
      <c r="M8" s="951" t="s">
        <v>13</v>
      </c>
      <c r="N8" s="949" t="s">
        <v>14</v>
      </c>
      <c r="O8" s="949" t="s">
        <v>15</v>
      </c>
      <c r="P8" s="949" t="s">
        <v>16</v>
      </c>
      <c r="Q8" s="949" t="s">
        <v>17</v>
      </c>
      <c r="R8" s="952" t="s">
        <v>1122</v>
      </c>
      <c r="S8" s="953" t="s">
        <v>531</v>
      </c>
      <c r="T8" s="954" t="s">
        <v>530</v>
      </c>
      <c r="U8" s="953" t="s">
        <v>532</v>
      </c>
      <c r="V8" s="955" t="s">
        <v>533</v>
      </c>
      <c r="W8" s="954" t="s">
        <v>534</v>
      </c>
      <c r="X8" s="956" t="s">
        <v>1147</v>
      </c>
      <c r="Y8" s="957" t="s">
        <v>529</v>
      </c>
      <c r="Z8" s="958" t="s">
        <v>1124</v>
      </c>
      <c r="AA8" s="959" t="s">
        <v>506</v>
      </c>
      <c r="AB8" s="959" t="s">
        <v>507</v>
      </c>
      <c r="AC8" s="959" t="s">
        <v>508</v>
      </c>
      <c r="AD8" s="959" t="s">
        <v>509</v>
      </c>
      <c r="AE8" s="959" t="s">
        <v>513</v>
      </c>
      <c r="AF8" s="959" t="s">
        <v>511</v>
      </c>
      <c r="AG8" s="959" t="s">
        <v>512</v>
      </c>
      <c r="AH8" s="959" t="s">
        <v>621</v>
      </c>
      <c r="AI8" s="960" t="s">
        <v>514</v>
      </c>
      <c r="AJ8" s="959" t="s">
        <v>510</v>
      </c>
      <c r="AK8" s="961" t="s">
        <v>608</v>
      </c>
      <c r="AL8" s="961" t="s">
        <v>1684</v>
      </c>
      <c r="AM8" s="962" t="s">
        <v>968</v>
      </c>
      <c r="AN8" s="963" t="s">
        <v>515</v>
      </c>
      <c r="AO8" s="963" t="s">
        <v>516</v>
      </c>
      <c r="AP8" s="963" t="s">
        <v>517</v>
      </c>
      <c r="AQ8" s="963" t="s">
        <v>518</v>
      </c>
      <c r="AR8" s="963" t="s">
        <v>519</v>
      </c>
      <c r="AS8" s="964" t="s">
        <v>516</v>
      </c>
      <c r="AT8" s="964" t="s">
        <v>517</v>
      </c>
      <c r="AU8" s="964" t="s">
        <v>518</v>
      </c>
      <c r="AV8" s="964" t="s">
        <v>519</v>
      </c>
      <c r="AW8" s="965" t="s">
        <v>520</v>
      </c>
      <c r="AX8" s="965" t="s">
        <v>521</v>
      </c>
      <c r="AY8" s="965" t="s">
        <v>522</v>
      </c>
      <c r="AZ8" s="965" t="s">
        <v>523</v>
      </c>
      <c r="BA8" s="966" t="s">
        <v>524</v>
      </c>
      <c r="BB8" s="967" t="s">
        <v>915</v>
      </c>
      <c r="BC8" s="968"/>
      <c r="BD8" s="969" t="s">
        <v>1896</v>
      </c>
      <c r="BE8" s="969" t="s">
        <v>1897</v>
      </c>
      <c r="BF8" s="969" t="s">
        <v>1898</v>
      </c>
      <c r="BG8" s="969" t="s">
        <v>1899</v>
      </c>
      <c r="BH8" s="647" t="s">
        <v>959</v>
      </c>
      <c r="BI8" s="970" t="s">
        <v>1896</v>
      </c>
      <c r="BJ8" s="970" t="s">
        <v>1897</v>
      </c>
      <c r="BK8" s="970" t="s">
        <v>1898</v>
      </c>
      <c r="BL8" s="970" t="s">
        <v>1899</v>
      </c>
      <c r="BM8" s="647" t="s">
        <v>1901</v>
      </c>
      <c r="BN8" s="971" t="s">
        <v>617</v>
      </c>
      <c r="BO8" s="971">
        <v>4</v>
      </c>
      <c r="BP8" s="971">
        <f>BP7*BO8</f>
        <v>1292307.6923076923</v>
      </c>
      <c r="BQ8" s="972">
        <v>4</v>
      </c>
      <c r="BR8" s="971">
        <f>BR7*BQ8</f>
        <v>161538.46153846153</v>
      </c>
    </row>
    <row r="9" spans="1:73" s="785" customFormat="1" ht="12" customHeight="1">
      <c r="A9" s="687" t="s">
        <v>1119</v>
      </c>
      <c r="B9" s="973" t="s">
        <v>972</v>
      </c>
      <c r="C9" s="914">
        <v>8191921</v>
      </c>
      <c r="D9" s="974" t="s">
        <v>306</v>
      </c>
      <c r="E9" s="941" t="s">
        <v>20</v>
      </c>
      <c r="F9" s="687" t="s">
        <v>104</v>
      </c>
      <c r="G9" s="920" t="s">
        <v>252</v>
      </c>
      <c r="H9" s="920" t="s">
        <v>252</v>
      </c>
      <c r="I9" s="975" t="s">
        <v>1799</v>
      </c>
      <c r="J9" s="687" t="s">
        <v>991</v>
      </c>
      <c r="K9" s="939">
        <v>43160</v>
      </c>
      <c r="L9" s="942" t="s">
        <v>1347</v>
      </c>
      <c r="M9" s="942"/>
      <c r="N9" s="920" t="s">
        <v>914</v>
      </c>
      <c r="O9" s="976" t="s">
        <v>62</v>
      </c>
      <c r="P9" s="687" t="s">
        <v>2329</v>
      </c>
      <c r="Q9" s="941" t="s">
        <v>62</v>
      </c>
      <c r="R9" s="977">
        <v>15.96</v>
      </c>
      <c r="S9" s="978">
        <v>3</v>
      </c>
      <c r="T9" s="810">
        <v>0</v>
      </c>
      <c r="U9" s="810">
        <v>3</v>
      </c>
      <c r="V9" s="979">
        <v>0.06</v>
      </c>
      <c r="W9" s="979">
        <v>0.3</v>
      </c>
      <c r="X9" s="980">
        <v>1</v>
      </c>
      <c r="Y9" s="981">
        <v>1</v>
      </c>
      <c r="Z9" s="982">
        <v>15</v>
      </c>
      <c r="AA9" s="888">
        <v>7.98</v>
      </c>
      <c r="AB9" s="888">
        <v>2.39</v>
      </c>
      <c r="AC9" s="888">
        <v>0.48</v>
      </c>
      <c r="AD9" s="888">
        <v>0</v>
      </c>
      <c r="AE9" s="888">
        <v>1</v>
      </c>
      <c r="AF9" s="888">
        <v>1.75</v>
      </c>
      <c r="AG9" s="977"/>
      <c r="AH9" s="983">
        <v>11.850000000000001</v>
      </c>
      <c r="AI9" s="977">
        <v>0</v>
      </c>
      <c r="AJ9" s="888">
        <v>0</v>
      </c>
      <c r="AK9" s="888">
        <v>11.5</v>
      </c>
      <c r="AL9" s="888"/>
      <c r="AM9" s="888"/>
      <c r="AN9" s="983"/>
      <c r="AO9" s="983">
        <v>0.44</v>
      </c>
      <c r="AP9" s="983">
        <v>0.12</v>
      </c>
      <c r="AQ9" s="983">
        <v>0.05</v>
      </c>
      <c r="AR9" s="888">
        <v>0.36</v>
      </c>
      <c r="AS9" s="983">
        <v>0.99</v>
      </c>
      <c r="AT9" s="983">
        <v>0.24</v>
      </c>
      <c r="AU9" s="983">
        <v>0.2</v>
      </c>
      <c r="AV9" s="888">
        <v>0.36</v>
      </c>
      <c r="AW9" s="888">
        <v>25.1</v>
      </c>
      <c r="AX9" s="888">
        <v>0.61</v>
      </c>
      <c r="AY9" s="983"/>
      <c r="AZ9" s="888">
        <v>2.15</v>
      </c>
      <c r="BA9" s="984">
        <v>24.49</v>
      </c>
      <c r="BB9" s="985"/>
      <c r="BD9" s="888">
        <v>0</v>
      </c>
      <c r="BE9" s="888">
        <v>0</v>
      </c>
      <c r="BF9" s="888">
        <v>0</v>
      </c>
      <c r="BG9" s="888">
        <v>0</v>
      </c>
      <c r="BH9" s="889">
        <v>0</v>
      </c>
      <c r="BI9" s="888">
        <v>0</v>
      </c>
      <c r="BJ9" s="888">
        <v>0</v>
      </c>
      <c r="BK9" s="888">
        <v>0</v>
      </c>
      <c r="BL9" s="888">
        <v>0</v>
      </c>
      <c r="BM9" s="889">
        <v>0</v>
      </c>
    </row>
    <row r="10" spans="1:73" s="785" customFormat="1" ht="12" customHeight="1">
      <c r="A10" s="687" t="s">
        <v>1119</v>
      </c>
      <c r="B10" s="973" t="s">
        <v>972</v>
      </c>
      <c r="C10" s="913">
        <v>8272850</v>
      </c>
      <c r="D10" s="986" t="s">
        <v>307</v>
      </c>
      <c r="E10" s="987" t="s">
        <v>34</v>
      </c>
      <c r="F10" s="973" t="s">
        <v>104</v>
      </c>
      <c r="G10" s="988" t="s">
        <v>252</v>
      </c>
      <c r="H10" s="988" t="s">
        <v>252</v>
      </c>
      <c r="I10" s="973" t="s">
        <v>1765</v>
      </c>
      <c r="J10" s="687" t="s">
        <v>991</v>
      </c>
      <c r="K10" s="989">
        <v>43647</v>
      </c>
      <c r="L10" s="990" t="s">
        <v>1348</v>
      </c>
      <c r="M10" s="990"/>
      <c r="N10" s="991" t="s">
        <v>914</v>
      </c>
      <c r="O10" s="976" t="s">
        <v>126</v>
      </c>
      <c r="P10" s="979" t="s">
        <v>2333</v>
      </c>
      <c r="Q10" s="976" t="s">
        <v>126</v>
      </c>
      <c r="R10" s="983">
        <v>15.96</v>
      </c>
      <c r="S10" s="978">
        <v>2</v>
      </c>
      <c r="T10" s="973">
        <v>0</v>
      </c>
      <c r="U10" s="978">
        <v>2</v>
      </c>
      <c r="V10" s="992">
        <v>0.04</v>
      </c>
      <c r="W10" s="992">
        <v>0.3</v>
      </c>
      <c r="X10" s="980">
        <v>0</v>
      </c>
      <c r="Y10" s="993">
        <v>0</v>
      </c>
      <c r="Z10" s="982">
        <v>15</v>
      </c>
      <c r="AA10" s="888">
        <v>7.98</v>
      </c>
      <c r="AB10" s="888">
        <v>2.39</v>
      </c>
      <c r="AC10" s="888">
        <v>0.32</v>
      </c>
      <c r="AD10" s="888">
        <v>0</v>
      </c>
      <c r="AE10" s="888">
        <v>0</v>
      </c>
      <c r="AF10" s="888">
        <v>0</v>
      </c>
      <c r="AG10" s="888"/>
      <c r="AH10" s="983">
        <v>10.690000000000001</v>
      </c>
      <c r="AI10" s="994">
        <v>0</v>
      </c>
      <c r="AJ10" s="888">
        <v>0</v>
      </c>
      <c r="AK10" s="888">
        <v>11.5</v>
      </c>
      <c r="AL10" s="888"/>
      <c r="AM10" s="888"/>
      <c r="AN10" s="888"/>
      <c r="AO10" s="888">
        <v>0.39</v>
      </c>
      <c r="AP10" s="888">
        <v>0.11</v>
      </c>
      <c r="AQ10" s="888">
        <v>0.05</v>
      </c>
      <c r="AR10" s="888">
        <v>0.32</v>
      </c>
      <c r="AS10" s="888">
        <v>0.88</v>
      </c>
      <c r="AT10" s="888">
        <v>0.21</v>
      </c>
      <c r="AU10" s="888">
        <v>0.2</v>
      </c>
      <c r="AV10" s="888">
        <v>0.32</v>
      </c>
      <c r="AW10" s="888">
        <v>22.19</v>
      </c>
      <c r="AX10" s="888">
        <v>0.55000000000000004</v>
      </c>
      <c r="AY10" s="888"/>
      <c r="AZ10" s="888">
        <v>1.93</v>
      </c>
      <c r="BA10" s="984">
        <v>21.64</v>
      </c>
      <c r="BB10" s="985"/>
      <c r="BD10" s="888">
        <v>0</v>
      </c>
      <c r="BE10" s="888">
        <v>0</v>
      </c>
      <c r="BF10" s="888">
        <v>0</v>
      </c>
      <c r="BG10" s="888">
        <v>0</v>
      </c>
      <c r="BH10" s="889">
        <v>0</v>
      </c>
      <c r="BI10" s="888">
        <v>0</v>
      </c>
      <c r="BJ10" s="888">
        <v>0</v>
      </c>
      <c r="BK10" s="888">
        <v>0</v>
      </c>
      <c r="BL10" s="888">
        <v>0</v>
      </c>
      <c r="BM10" s="889">
        <v>0</v>
      </c>
    </row>
    <row r="11" spans="1:73" s="785" customFormat="1" ht="12" customHeight="1">
      <c r="A11" s="687" t="s">
        <v>1119</v>
      </c>
      <c r="B11" s="973" t="s">
        <v>972</v>
      </c>
      <c r="C11" s="913">
        <v>26559883</v>
      </c>
      <c r="D11" s="986" t="s">
        <v>308</v>
      </c>
      <c r="E11" s="987" t="s">
        <v>34</v>
      </c>
      <c r="F11" s="973" t="s">
        <v>309</v>
      </c>
      <c r="G11" s="988" t="s">
        <v>146</v>
      </c>
      <c r="H11" s="988" t="s">
        <v>146</v>
      </c>
      <c r="I11" s="995" t="s">
        <v>1776</v>
      </c>
      <c r="J11" s="687" t="s">
        <v>991</v>
      </c>
      <c r="K11" s="989">
        <v>44228</v>
      </c>
      <c r="L11" s="990" t="s">
        <v>1349</v>
      </c>
      <c r="M11" s="990"/>
      <c r="N11" s="991" t="s">
        <v>914</v>
      </c>
      <c r="O11" s="976" t="s">
        <v>84</v>
      </c>
      <c r="P11" s="979" t="s">
        <v>63</v>
      </c>
      <c r="Q11" s="976" t="s">
        <v>84</v>
      </c>
      <c r="R11" s="983">
        <v>7</v>
      </c>
      <c r="S11" s="978">
        <v>1</v>
      </c>
      <c r="T11" s="973">
        <v>0</v>
      </c>
      <c r="U11" s="978">
        <v>1</v>
      </c>
      <c r="V11" s="992">
        <v>0.02</v>
      </c>
      <c r="W11" s="992">
        <v>0</v>
      </c>
      <c r="X11" s="980">
        <v>0</v>
      </c>
      <c r="Y11" s="993">
        <v>0</v>
      </c>
      <c r="Z11" s="982">
        <v>15</v>
      </c>
      <c r="AA11" s="888">
        <v>3.5</v>
      </c>
      <c r="AB11" s="888">
        <v>0</v>
      </c>
      <c r="AC11" s="888">
        <v>7.0000000000000007E-2</v>
      </c>
      <c r="AD11" s="888">
        <v>0</v>
      </c>
      <c r="AE11" s="888">
        <v>0</v>
      </c>
      <c r="AF11" s="888">
        <v>0</v>
      </c>
      <c r="AG11" s="888"/>
      <c r="AH11" s="983">
        <v>3.57</v>
      </c>
      <c r="AI11" s="994">
        <v>11.899999999999999</v>
      </c>
      <c r="AJ11" s="888">
        <v>0</v>
      </c>
      <c r="AK11" s="888">
        <v>11.5</v>
      </c>
      <c r="AL11" s="888"/>
      <c r="AM11" s="888"/>
      <c r="AN11" s="888"/>
      <c r="AO11" s="888">
        <v>0.13</v>
      </c>
      <c r="AP11" s="888">
        <v>0.15</v>
      </c>
      <c r="AQ11" s="888">
        <v>0.02</v>
      </c>
      <c r="AR11" s="888">
        <v>0.11</v>
      </c>
      <c r="AS11" s="888">
        <v>0.28999999999999998</v>
      </c>
      <c r="AT11" s="888">
        <v>0.31</v>
      </c>
      <c r="AU11" s="888">
        <v>0.08</v>
      </c>
      <c r="AV11" s="888">
        <v>0.11</v>
      </c>
      <c r="AW11" s="888">
        <v>26.97</v>
      </c>
      <c r="AX11" s="888">
        <v>0.3</v>
      </c>
      <c r="AY11" s="888"/>
      <c r="AZ11" s="888">
        <v>0.9</v>
      </c>
      <c r="BA11" s="984">
        <v>26.67</v>
      </c>
      <c r="BB11" s="985"/>
      <c r="BD11" s="888">
        <v>0</v>
      </c>
      <c r="BE11" s="888">
        <v>0</v>
      </c>
      <c r="BF11" s="888">
        <v>0</v>
      </c>
      <c r="BG11" s="888">
        <v>0</v>
      </c>
      <c r="BH11" s="889">
        <v>0</v>
      </c>
      <c r="BI11" s="888">
        <v>0</v>
      </c>
      <c r="BJ11" s="888">
        <v>0</v>
      </c>
      <c r="BK11" s="888">
        <v>0</v>
      </c>
      <c r="BL11" s="888">
        <v>0</v>
      </c>
      <c r="BM11" s="889">
        <v>0</v>
      </c>
    </row>
    <row r="12" spans="1:73" s="785" customFormat="1" ht="12" customHeight="1">
      <c r="A12" s="687" t="s">
        <v>1119</v>
      </c>
      <c r="B12" s="973" t="s">
        <v>972</v>
      </c>
      <c r="C12" s="913">
        <v>8665194</v>
      </c>
      <c r="D12" s="986" t="s">
        <v>312</v>
      </c>
      <c r="E12" s="987" t="s">
        <v>20</v>
      </c>
      <c r="F12" s="973" t="s">
        <v>104</v>
      </c>
      <c r="G12" s="988" t="s">
        <v>252</v>
      </c>
      <c r="H12" s="988" t="s">
        <v>252</v>
      </c>
      <c r="I12" s="973" t="s">
        <v>1769</v>
      </c>
      <c r="J12" s="687" t="s">
        <v>991</v>
      </c>
      <c r="K12" s="989">
        <v>43571</v>
      </c>
      <c r="L12" s="990" t="s">
        <v>1351</v>
      </c>
      <c r="M12" s="990"/>
      <c r="N12" s="991" t="s">
        <v>914</v>
      </c>
      <c r="O12" s="976" t="s">
        <v>50</v>
      </c>
      <c r="P12" s="810" t="s">
        <v>2340</v>
      </c>
      <c r="Q12" s="976" t="s">
        <v>50</v>
      </c>
      <c r="R12" s="983">
        <v>15.96</v>
      </c>
      <c r="S12" s="978">
        <v>2</v>
      </c>
      <c r="T12" s="973">
        <v>0</v>
      </c>
      <c r="U12" s="978">
        <v>2</v>
      </c>
      <c r="V12" s="992">
        <v>0.04</v>
      </c>
      <c r="W12" s="992">
        <v>0.3</v>
      </c>
      <c r="X12" s="980">
        <v>0</v>
      </c>
      <c r="Y12" s="993">
        <v>0</v>
      </c>
      <c r="Z12" s="982">
        <v>15</v>
      </c>
      <c r="AA12" s="888">
        <v>7.98</v>
      </c>
      <c r="AB12" s="888">
        <v>2.39</v>
      </c>
      <c r="AC12" s="888">
        <v>0.32</v>
      </c>
      <c r="AD12" s="888">
        <v>0</v>
      </c>
      <c r="AE12" s="888">
        <v>0</v>
      </c>
      <c r="AF12" s="888">
        <v>0</v>
      </c>
      <c r="AG12" s="888"/>
      <c r="AH12" s="983">
        <v>10.690000000000001</v>
      </c>
      <c r="AI12" s="994">
        <v>0</v>
      </c>
      <c r="AJ12" s="888">
        <v>0</v>
      </c>
      <c r="AK12" s="888">
        <v>11.5</v>
      </c>
      <c r="AL12" s="888"/>
      <c r="AM12" s="888"/>
      <c r="AN12" s="888"/>
      <c r="AO12" s="888">
        <v>0.39</v>
      </c>
      <c r="AP12" s="888">
        <v>0.11</v>
      </c>
      <c r="AQ12" s="888">
        <v>0.05</v>
      </c>
      <c r="AR12" s="888">
        <v>0.32</v>
      </c>
      <c r="AS12" s="888">
        <v>0.88</v>
      </c>
      <c r="AT12" s="888">
        <v>0.21</v>
      </c>
      <c r="AU12" s="888">
        <v>0.2</v>
      </c>
      <c r="AV12" s="888">
        <v>0.32</v>
      </c>
      <c r="AW12" s="888">
        <v>22.19</v>
      </c>
      <c r="AX12" s="888">
        <v>0.55000000000000004</v>
      </c>
      <c r="AY12" s="888"/>
      <c r="AZ12" s="888">
        <v>1.93</v>
      </c>
      <c r="BA12" s="984">
        <v>21.64</v>
      </c>
      <c r="BB12" s="985"/>
      <c r="BD12" s="888">
        <v>0</v>
      </c>
      <c r="BE12" s="888">
        <v>0</v>
      </c>
      <c r="BF12" s="888">
        <v>0</v>
      </c>
      <c r="BG12" s="888">
        <v>0</v>
      </c>
      <c r="BH12" s="889">
        <v>0</v>
      </c>
      <c r="BI12" s="888">
        <v>0</v>
      </c>
      <c r="BJ12" s="888">
        <v>0</v>
      </c>
      <c r="BK12" s="888">
        <v>0</v>
      </c>
      <c r="BL12" s="888">
        <v>0</v>
      </c>
      <c r="BM12" s="889">
        <v>0</v>
      </c>
    </row>
    <row r="13" spans="1:73" s="785" customFormat="1" ht="12" customHeight="1">
      <c r="A13" s="687" t="s">
        <v>1119</v>
      </c>
      <c r="B13" s="973" t="s">
        <v>972</v>
      </c>
      <c r="C13" s="913">
        <v>14017338</v>
      </c>
      <c r="D13" s="986" t="s">
        <v>321</v>
      </c>
      <c r="E13" s="987" t="s">
        <v>34</v>
      </c>
      <c r="F13" s="973" t="s">
        <v>104</v>
      </c>
      <c r="G13" s="988" t="s">
        <v>263</v>
      </c>
      <c r="H13" s="988" t="s">
        <v>263</v>
      </c>
      <c r="I13" s="996" t="s">
        <v>2292</v>
      </c>
      <c r="J13" s="687" t="s">
        <v>991</v>
      </c>
      <c r="K13" s="989">
        <v>43571</v>
      </c>
      <c r="L13" s="990" t="s">
        <v>1358</v>
      </c>
      <c r="M13" s="990"/>
      <c r="N13" s="991" t="s">
        <v>914</v>
      </c>
      <c r="O13" s="976" t="s">
        <v>1714</v>
      </c>
      <c r="P13" s="979" t="s">
        <v>2345</v>
      </c>
      <c r="Q13" s="976" t="s">
        <v>25</v>
      </c>
      <c r="R13" s="983">
        <v>13.72</v>
      </c>
      <c r="S13" s="978">
        <v>2</v>
      </c>
      <c r="T13" s="973">
        <v>21</v>
      </c>
      <c r="U13" s="978">
        <v>23</v>
      </c>
      <c r="V13" s="992">
        <v>0.6</v>
      </c>
      <c r="W13" s="992">
        <v>0.2</v>
      </c>
      <c r="X13" s="980">
        <v>0</v>
      </c>
      <c r="Y13" s="993">
        <v>0</v>
      </c>
      <c r="Z13" s="982">
        <v>15</v>
      </c>
      <c r="AA13" s="888">
        <v>6.86</v>
      </c>
      <c r="AB13" s="888">
        <v>1.37</v>
      </c>
      <c r="AC13" s="888">
        <v>4.12</v>
      </c>
      <c r="AD13" s="888">
        <v>0</v>
      </c>
      <c r="AE13" s="888">
        <v>0</v>
      </c>
      <c r="AF13" s="888">
        <v>0</v>
      </c>
      <c r="AG13" s="888"/>
      <c r="AH13" s="983">
        <v>12.350000000000001</v>
      </c>
      <c r="AI13" s="994">
        <v>0</v>
      </c>
      <c r="AJ13" s="888">
        <v>0</v>
      </c>
      <c r="AK13" s="888">
        <v>11.5</v>
      </c>
      <c r="AL13" s="888"/>
      <c r="AM13" s="888"/>
      <c r="AN13" s="888"/>
      <c r="AO13" s="888">
        <v>0.46</v>
      </c>
      <c r="AP13" s="888">
        <v>0.12</v>
      </c>
      <c r="AQ13" s="888">
        <v>0.06</v>
      </c>
      <c r="AR13" s="888">
        <v>0.37</v>
      </c>
      <c r="AS13" s="888">
        <v>1.04</v>
      </c>
      <c r="AT13" s="888">
        <v>0.25</v>
      </c>
      <c r="AU13" s="888">
        <v>0.24</v>
      </c>
      <c r="AV13" s="888">
        <v>0.37</v>
      </c>
      <c r="AW13" s="888">
        <v>23.85</v>
      </c>
      <c r="AX13" s="888">
        <v>0.64</v>
      </c>
      <c r="AY13" s="888"/>
      <c r="AZ13" s="888">
        <v>2.27</v>
      </c>
      <c r="BA13" s="984">
        <v>23.21</v>
      </c>
      <c r="BB13" s="985"/>
      <c r="BD13" s="888">
        <v>0</v>
      </c>
      <c r="BE13" s="888">
        <v>0</v>
      </c>
      <c r="BF13" s="888">
        <v>0</v>
      </c>
      <c r="BG13" s="888">
        <v>0</v>
      </c>
      <c r="BH13" s="889">
        <v>0</v>
      </c>
      <c r="BI13" s="888">
        <v>0</v>
      </c>
      <c r="BJ13" s="888">
        <v>0</v>
      </c>
      <c r="BK13" s="888">
        <v>0</v>
      </c>
      <c r="BL13" s="888">
        <v>0</v>
      </c>
      <c r="BM13" s="889">
        <v>0</v>
      </c>
    </row>
    <row r="14" spans="1:73" s="785" customFormat="1" ht="12" customHeight="1">
      <c r="A14" s="687" t="s">
        <v>1119</v>
      </c>
      <c r="B14" s="973" t="s">
        <v>972</v>
      </c>
      <c r="C14" s="913">
        <v>15680408</v>
      </c>
      <c r="D14" s="986" t="s">
        <v>327</v>
      </c>
      <c r="E14" s="987" t="s">
        <v>20</v>
      </c>
      <c r="F14" s="973" t="s">
        <v>104</v>
      </c>
      <c r="G14" s="988" t="s">
        <v>252</v>
      </c>
      <c r="H14" s="988" t="s">
        <v>252</v>
      </c>
      <c r="I14" s="687" t="s">
        <v>1766</v>
      </c>
      <c r="J14" s="687" t="s">
        <v>991</v>
      </c>
      <c r="K14" s="989">
        <v>43617</v>
      </c>
      <c r="L14" s="990" t="s">
        <v>1364</v>
      </c>
      <c r="M14" s="990"/>
      <c r="N14" s="991" t="s">
        <v>914</v>
      </c>
      <c r="O14" s="976" t="s">
        <v>62</v>
      </c>
      <c r="P14" s="810" t="s">
        <v>477</v>
      </c>
      <c r="Q14" s="997" t="s">
        <v>62</v>
      </c>
      <c r="R14" s="983">
        <v>15.96</v>
      </c>
      <c r="S14" s="978">
        <v>2</v>
      </c>
      <c r="T14" s="973">
        <v>0</v>
      </c>
      <c r="U14" s="978">
        <v>2</v>
      </c>
      <c r="V14" s="992">
        <v>0.04</v>
      </c>
      <c r="W14" s="992">
        <v>0</v>
      </c>
      <c r="X14" s="980">
        <v>0</v>
      </c>
      <c r="Y14" s="993">
        <v>0</v>
      </c>
      <c r="Z14" s="982">
        <v>15</v>
      </c>
      <c r="AA14" s="888">
        <v>7.98</v>
      </c>
      <c r="AB14" s="888">
        <v>0</v>
      </c>
      <c r="AC14" s="888">
        <v>0.32</v>
      </c>
      <c r="AD14" s="888">
        <v>0</v>
      </c>
      <c r="AE14" s="888">
        <v>0</v>
      </c>
      <c r="AF14" s="888">
        <v>0</v>
      </c>
      <c r="AG14" s="888"/>
      <c r="AH14" s="983">
        <v>8.3000000000000007</v>
      </c>
      <c r="AI14" s="994">
        <v>0</v>
      </c>
      <c r="AJ14" s="888">
        <v>0</v>
      </c>
      <c r="AK14" s="888">
        <v>11.5</v>
      </c>
      <c r="AL14" s="888"/>
      <c r="AM14" s="888"/>
      <c r="AN14" s="888"/>
      <c r="AO14" s="888">
        <v>0.31</v>
      </c>
      <c r="AP14" s="888">
        <v>0.08</v>
      </c>
      <c r="AQ14" s="888">
        <v>0.04</v>
      </c>
      <c r="AR14" s="888">
        <v>0.25</v>
      </c>
      <c r="AS14" s="888">
        <v>0.7</v>
      </c>
      <c r="AT14" s="888">
        <v>0.17</v>
      </c>
      <c r="AU14" s="888">
        <v>0.16</v>
      </c>
      <c r="AV14" s="888">
        <v>0.25</v>
      </c>
      <c r="AW14" s="888">
        <v>19.8</v>
      </c>
      <c r="AX14" s="888">
        <v>0.43</v>
      </c>
      <c r="AY14" s="888"/>
      <c r="AZ14" s="888">
        <v>1.53</v>
      </c>
      <c r="BA14" s="984">
        <v>19.37</v>
      </c>
      <c r="BB14" s="985"/>
      <c r="BD14" s="888">
        <v>0</v>
      </c>
      <c r="BE14" s="888">
        <v>0</v>
      </c>
      <c r="BF14" s="888">
        <v>0</v>
      </c>
      <c r="BG14" s="888">
        <v>0</v>
      </c>
      <c r="BH14" s="889">
        <v>0</v>
      </c>
      <c r="BI14" s="888">
        <v>0</v>
      </c>
      <c r="BJ14" s="888">
        <v>0</v>
      </c>
      <c r="BK14" s="888">
        <v>0</v>
      </c>
      <c r="BL14" s="888">
        <v>0</v>
      </c>
      <c r="BM14" s="889">
        <v>0</v>
      </c>
    </row>
    <row r="15" spans="1:73" s="785" customFormat="1" ht="12" customHeight="1">
      <c r="A15" s="687" t="s">
        <v>1119</v>
      </c>
      <c r="B15" s="973" t="s">
        <v>972</v>
      </c>
      <c r="C15" s="913">
        <v>15987384</v>
      </c>
      <c r="D15" s="986" t="s">
        <v>329</v>
      </c>
      <c r="E15" s="987" t="s">
        <v>20</v>
      </c>
      <c r="F15" s="973" t="s">
        <v>104</v>
      </c>
      <c r="G15" s="988" t="s">
        <v>252</v>
      </c>
      <c r="H15" s="988" t="s">
        <v>252</v>
      </c>
      <c r="I15" s="975" t="s">
        <v>1799</v>
      </c>
      <c r="J15" s="687" t="s">
        <v>991</v>
      </c>
      <c r="K15" s="989">
        <v>43678</v>
      </c>
      <c r="L15" s="990" t="s">
        <v>1366</v>
      </c>
      <c r="M15" s="990"/>
      <c r="N15" s="991" t="s">
        <v>914</v>
      </c>
      <c r="O15" s="976" t="s">
        <v>84</v>
      </c>
      <c r="P15" s="810" t="s">
        <v>63</v>
      </c>
      <c r="Q15" s="997" t="s">
        <v>84</v>
      </c>
      <c r="R15" s="983">
        <v>15.96</v>
      </c>
      <c r="S15" s="978">
        <v>2</v>
      </c>
      <c r="T15" s="973">
        <v>0</v>
      </c>
      <c r="U15" s="978">
        <v>2</v>
      </c>
      <c r="V15" s="992">
        <v>0.04</v>
      </c>
      <c r="W15" s="992">
        <v>0</v>
      </c>
      <c r="X15" s="980">
        <v>0</v>
      </c>
      <c r="Y15" s="993">
        <v>0</v>
      </c>
      <c r="Z15" s="982">
        <v>15</v>
      </c>
      <c r="AA15" s="888">
        <v>7.98</v>
      </c>
      <c r="AB15" s="888">
        <v>0</v>
      </c>
      <c r="AC15" s="888">
        <v>0.32</v>
      </c>
      <c r="AD15" s="888">
        <v>0</v>
      </c>
      <c r="AE15" s="888">
        <v>0</v>
      </c>
      <c r="AF15" s="888">
        <v>0</v>
      </c>
      <c r="AG15" s="888"/>
      <c r="AH15" s="983">
        <v>8.3000000000000007</v>
      </c>
      <c r="AI15" s="994">
        <v>0</v>
      </c>
      <c r="AJ15" s="888">
        <v>0</v>
      </c>
      <c r="AK15" s="888">
        <v>11.5</v>
      </c>
      <c r="AL15" s="888"/>
      <c r="AM15" s="888"/>
      <c r="AN15" s="888"/>
      <c r="AO15" s="888">
        <v>0.31</v>
      </c>
      <c r="AP15" s="888">
        <v>0.08</v>
      </c>
      <c r="AQ15" s="888">
        <v>0.04</v>
      </c>
      <c r="AR15" s="888">
        <v>0.25</v>
      </c>
      <c r="AS15" s="888">
        <v>0.7</v>
      </c>
      <c r="AT15" s="888">
        <v>0.17</v>
      </c>
      <c r="AU15" s="888">
        <v>0.16</v>
      </c>
      <c r="AV15" s="888">
        <v>0.25</v>
      </c>
      <c r="AW15" s="888">
        <v>19.8</v>
      </c>
      <c r="AX15" s="888">
        <v>0.43</v>
      </c>
      <c r="AY15" s="888"/>
      <c r="AZ15" s="888">
        <v>1.53</v>
      </c>
      <c r="BA15" s="984">
        <v>19.37</v>
      </c>
      <c r="BB15" s="985"/>
      <c r="BD15" s="888">
        <v>0</v>
      </c>
      <c r="BE15" s="888">
        <v>0</v>
      </c>
      <c r="BF15" s="888">
        <v>0</v>
      </c>
      <c r="BG15" s="888">
        <v>0</v>
      </c>
      <c r="BH15" s="889">
        <v>0</v>
      </c>
      <c r="BI15" s="888">
        <v>0</v>
      </c>
      <c r="BJ15" s="888">
        <v>0</v>
      </c>
      <c r="BK15" s="888">
        <v>0</v>
      </c>
      <c r="BL15" s="888">
        <v>0</v>
      </c>
      <c r="BM15" s="889">
        <v>0</v>
      </c>
    </row>
    <row r="16" spans="1:73" s="785" customFormat="1" ht="12" customHeight="1">
      <c r="A16" s="687" t="s">
        <v>1119</v>
      </c>
      <c r="B16" s="973" t="s">
        <v>972</v>
      </c>
      <c r="C16" s="913">
        <v>16683801</v>
      </c>
      <c r="D16" s="986" t="s">
        <v>334</v>
      </c>
      <c r="E16" s="987" t="s">
        <v>34</v>
      </c>
      <c r="F16" s="973" t="s">
        <v>104</v>
      </c>
      <c r="G16" s="988" t="s">
        <v>44</v>
      </c>
      <c r="H16" s="988" t="s">
        <v>44</v>
      </c>
      <c r="I16" s="975" t="s">
        <v>179</v>
      </c>
      <c r="J16" s="687" t="s">
        <v>991</v>
      </c>
      <c r="K16" s="989">
        <v>43497</v>
      </c>
      <c r="L16" s="990" t="s">
        <v>1370</v>
      </c>
      <c r="M16" s="990"/>
      <c r="N16" s="991" t="s">
        <v>914</v>
      </c>
      <c r="O16" s="976" t="s">
        <v>1714</v>
      </c>
      <c r="P16" s="810" t="s">
        <v>2345</v>
      </c>
      <c r="Q16" s="997" t="s">
        <v>25</v>
      </c>
      <c r="R16" s="983">
        <v>11.76</v>
      </c>
      <c r="S16" s="978">
        <v>3</v>
      </c>
      <c r="T16" s="973">
        <v>1</v>
      </c>
      <c r="U16" s="978">
        <v>4</v>
      </c>
      <c r="V16" s="992">
        <v>0.08</v>
      </c>
      <c r="W16" s="992">
        <v>0.2</v>
      </c>
      <c r="X16" s="980">
        <v>1</v>
      </c>
      <c r="Y16" s="993">
        <v>1</v>
      </c>
      <c r="Z16" s="982">
        <v>15</v>
      </c>
      <c r="AA16" s="888">
        <v>5.88</v>
      </c>
      <c r="AB16" s="888">
        <v>1.18</v>
      </c>
      <c r="AC16" s="888">
        <v>0.47</v>
      </c>
      <c r="AD16" s="888">
        <v>0</v>
      </c>
      <c r="AE16" s="888">
        <v>1</v>
      </c>
      <c r="AF16" s="888">
        <v>1.75</v>
      </c>
      <c r="AG16" s="888"/>
      <c r="AH16" s="983">
        <v>8.5299999999999994</v>
      </c>
      <c r="AI16" s="994">
        <v>25.1</v>
      </c>
      <c r="AJ16" s="888">
        <v>0</v>
      </c>
      <c r="AK16" s="888">
        <v>11.5</v>
      </c>
      <c r="AL16" s="888"/>
      <c r="AM16" s="888"/>
      <c r="AN16" s="888"/>
      <c r="AO16" s="888">
        <v>0.31</v>
      </c>
      <c r="AP16" s="888">
        <v>0.34</v>
      </c>
      <c r="AQ16" s="888">
        <v>0.04</v>
      </c>
      <c r="AR16" s="888">
        <v>0.26</v>
      </c>
      <c r="AS16" s="888">
        <v>0.7</v>
      </c>
      <c r="AT16" s="888">
        <v>0.67</v>
      </c>
      <c r="AU16" s="888">
        <v>0.16</v>
      </c>
      <c r="AV16" s="888">
        <v>0.26</v>
      </c>
      <c r="AW16" s="888">
        <v>46.88</v>
      </c>
      <c r="AX16" s="888">
        <v>0.69</v>
      </c>
      <c r="AY16" s="888"/>
      <c r="AZ16" s="888">
        <v>2.0499999999999998</v>
      </c>
      <c r="BA16" s="984">
        <v>46.19</v>
      </c>
      <c r="BB16" s="985"/>
      <c r="BD16" s="888">
        <v>0</v>
      </c>
      <c r="BE16" s="888">
        <v>0</v>
      </c>
      <c r="BF16" s="888">
        <v>0</v>
      </c>
      <c r="BG16" s="888">
        <v>0</v>
      </c>
      <c r="BH16" s="889">
        <v>0</v>
      </c>
      <c r="BI16" s="888">
        <v>0</v>
      </c>
      <c r="BJ16" s="888">
        <v>0</v>
      </c>
      <c r="BK16" s="888">
        <v>0</v>
      </c>
      <c r="BL16" s="888">
        <v>0</v>
      </c>
      <c r="BM16" s="889">
        <v>0</v>
      </c>
    </row>
    <row r="17" spans="1:65" s="785" customFormat="1" ht="12" customHeight="1">
      <c r="A17" s="687" t="s">
        <v>1119</v>
      </c>
      <c r="B17" s="973" t="s">
        <v>972</v>
      </c>
      <c r="C17" s="913">
        <v>17346857</v>
      </c>
      <c r="D17" s="986" t="s">
        <v>339</v>
      </c>
      <c r="E17" s="976" t="s">
        <v>34</v>
      </c>
      <c r="F17" s="973" t="s">
        <v>104</v>
      </c>
      <c r="G17" s="988" t="s">
        <v>44</v>
      </c>
      <c r="H17" s="988" t="s">
        <v>44</v>
      </c>
      <c r="I17" s="973" t="s">
        <v>1775</v>
      </c>
      <c r="J17" s="687" t="s">
        <v>991</v>
      </c>
      <c r="K17" s="989">
        <v>43662</v>
      </c>
      <c r="L17" s="990" t="s">
        <v>1375</v>
      </c>
      <c r="M17" s="990"/>
      <c r="N17" s="991" t="s">
        <v>914</v>
      </c>
      <c r="O17" s="976" t="s">
        <v>67</v>
      </c>
      <c r="P17" s="810" t="s">
        <v>2345</v>
      </c>
      <c r="Q17" s="976" t="s">
        <v>67</v>
      </c>
      <c r="R17" s="983">
        <v>11.76</v>
      </c>
      <c r="S17" s="978">
        <v>2</v>
      </c>
      <c r="T17" s="973">
        <v>0</v>
      </c>
      <c r="U17" s="978">
        <v>2</v>
      </c>
      <c r="V17" s="992">
        <v>0.04</v>
      </c>
      <c r="W17" s="992">
        <v>0.2</v>
      </c>
      <c r="X17" s="980">
        <v>1</v>
      </c>
      <c r="Y17" s="993">
        <v>1</v>
      </c>
      <c r="Z17" s="982">
        <v>15</v>
      </c>
      <c r="AA17" s="888">
        <v>5.88</v>
      </c>
      <c r="AB17" s="888">
        <v>1.18</v>
      </c>
      <c r="AC17" s="888">
        <v>0.24</v>
      </c>
      <c r="AD17" s="888">
        <v>0</v>
      </c>
      <c r="AE17" s="888">
        <v>1</v>
      </c>
      <c r="AF17" s="888">
        <v>1.75</v>
      </c>
      <c r="AG17" s="888"/>
      <c r="AH17" s="983">
        <v>8.3000000000000007</v>
      </c>
      <c r="AI17" s="994">
        <v>0</v>
      </c>
      <c r="AJ17" s="888">
        <v>0</v>
      </c>
      <c r="AK17" s="888">
        <v>11.5</v>
      </c>
      <c r="AL17" s="888"/>
      <c r="AM17" s="888"/>
      <c r="AN17" s="888"/>
      <c r="AO17" s="888">
        <v>0.31</v>
      </c>
      <c r="AP17" s="888">
        <v>0.08</v>
      </c>
      <c r="AQ17" s="888">
        <v>0.04</v>
      </c>
      <c r="AR17" s="888">
        <v>0.25</v>
      </c>
      <c r="AS17" s="888">
        <v>0.7</v>
      </c>
      <c r="AT17" s="888">
        <v>0.17</v>
      </c>
      <c r="AU17" s="888">
        <v>0.16</v>
      </c>
      <c r="AV17" s="888">
        <v>0.25</v>
      </c>
      <c r="AW17" s="888">
        <v>21.55</v>
      </c>
      <c r="AX17" s="888">
        <v>0.43</v>
      </c>
      <c r="AY17" s="888"/>
      <c r="AZ17" s="888">
        <v>1.53</v>
      </c>
      <c r="BA17" s="984">
        <v>21.12</v>
      </c>
      <c r="BB17" s="985"/>
      <c r="BD17" s="888">
        <v>0</v>
      </c>
      <c r="BE17" s="888">
        <v>0</v>
      </c>
      <c r="BF17" s="888">
        <v>0</v>
      </c>
      <c r="BG17" s="888">
        <v>0</v>
      </c>
      <c r="BH17" s="889">
        <v>0</v>
      </c>
      <c r="BI17" s="888">
        <v>0</v>
      </c>
      <c r="BJ17" s="888">
        <v>0</v>
      </c>
      <c r="BK17" s="888">
        <v>0</v>
      </c>
      <c r="BL17" s="888">
        <v>0</v>
      </c>
      <c r="BM17" s="889">
        <v>0</v>
      </c>
    </row>
    <row r="18" spans="1:65" s="785" customFormat="1" ht="12" customHeight="1">
      <c r="A18" s="687" t="s">
        <v>1119</v>
      </c>
      <c r="B18" s="973" t="s">
        <v>972</v>
      </c>
      <c r="C18" s="913">
        <v>18271481</v>
      </c>
      <c r="D18" s="986" t="s">
        <v>1798</v>
      </c>
      <c r="E18" s="976" t="s">
        <v>34</v>
      </c>
      <c r="F18" s="973" t="s">
        <v>104</v>
      </c>
      <c r="G18" s="988" t="s">
        <v>44</v>
      </c>
      <c r="H18" s="988" t="s">
        <v>44</v>
      </c>
      <c r="I18" s="973" t="s">
        <v>1702</v>
      </c>
      <c r="J18" s="687" t="s">
        <v>991</v>
      </c>
      <c r="K18" s="989">
        <v>43601</v>
      </c>
      <c r="L18" s="990" t="s">
        <v>1379</v>
      </c>
      <c r="M18" s="990"/>
      <c r="N18" s="991" t="s">
        <v>914</v>
      </c>
      <c r="O18" s="976" t="s">
        <v>1714</v>
      </c>
      <c r="P18" s="810" t="s">
        <v>2345</v>
      </c>
      <c r="Q18" s="976" t="s">
        <v>25</v>
      </c>
      <c r="R18" s="983">
        <v>11.76</v>
      </c>
      <c r="S18" s="978">
        <v>2</v>
      </c>
      <c r="T18" s="973">
        <v>0</v>
      </c>
      <c r="U18" s="978">
        <v>2</v>
      </c>
      <c r="V18" s="992">
        <v>0.04</v>
      </c>
      <c r="W18" s="992">
        <v>0.2</v>
      </c>
      <c r="X18" s="980">
        <v>2</v>
      </c>
      <c r="Y18" s="993">
        <v>2</v>
      </c>
      <c r="Z18" s="982">
        <v>15</v>
      </c>
      <c r="AA18" s="888">
        <v>5.88</v>
      </c>
      <c r="AB18" s="888">
        <v>1.18</v>
      </c>
      <c r="AC18" s="888">
        <v>0.24</v>
      </c>
      <c r="AD18" s="888">
        <v>0</v>
      </c>
      <c r="AE18" s="888">
        <v>2</v>
      </c>
      <c r="AF18" s="888">
        <v>3.5</v>
      </c>
      <c r="AG18" s="888"/>
      <c r="AH18" s="983">
        <v>9.3000000000000007</v>
      </c>
      <c r="AI18" s="994">
        <v>0</v>
      </c>
      <c r="AJ18" s="888">
        <v>0</v>
      </c>
      <c r="AK18" s="888">
        <v>11.5</v>
      </c>
      <c r="AL18" s="888"/>
      <c r="AM18" s="888"/>
      <c r="AN18" s="888"/>
      <c r="AO18" s="888">
        <v>0.34</v>
      </c>
      <c r="AP18" s="888">
        <v>0.09</v>
      </c>
      <c r="AQ18" s="888">
        <v>0.04</v>
      </c>
      <c r="AR18" s="888">
        <v>0.28000000000000003</v>
      </c>
      <c r="AS18" s="888">
        <v>0.77</v>
      </c>
      <c r="AT18" s="888">
        <v>0.19</v>
      </c>
      <c r="AU18" s="888">
        <v>0.16</v>
      </c>
      <c r="AV18" s="888">
        <v>0.28000000000000003</v>
      </c>
      <c r="AW18" s="888">
        <v>24.3</v>
      </c>
      <c r="AX18" s="888">
        <v>0.47</v>
      </c>
      <c r="AY18" s="888"/>
      <c r="AZ18" s="888">
        <v>1.68</v>
      </c>
      <c r="BA18" s="984">
        <v>23.83</v>
      </c>
      <c r="BB18" s="985"/>
      <c r="BD18" s="888">
        <v>0</v>
      </c>
      <c r="BE18" s="888">
        <v>0</v>
      </c>
      <c r="BF18" s="888">
        <v>0</v>
      </c>
      <c r="BG18" s="888">
        <v>0</v>
      </c>
      <c r="BH18" s="889">
        <v>0</v>
      </c>
      <c r="BI18" s="888">
        <v>0</v>
      </c>
      <c r="BJ18" s="888">
        <v>0</v>
      </c>
      <c r="BK18" s="888">
        <v>0</v>
      </c>
      <c r="BL18" s="888">
        <v>0</v>
      </c>
      <c r="BM18" s="889">
        <v>0</v>
      </c>
    </row>
    <row r="19" spans="1:65" s="785" customFormat="1" ht="12" customHeight="1">
      <c r="A19" s="687" t="s">
        <v>1119</v>
      </c>
      <c r="B19" s="973" t="s">
        <v>972</v>
      </c>
      <c r="C19" s="913">
        <v>19314520</v>
      </c>
      <c r="D19" s="986" t="s">
        <v>345</v>
      </c>
      <c r="E19" s="987" t="s">
        <v>20</v>
      </c>
      <c r="F19" s="973" t="s">
        <v>104</v>
      </c>
      <c r="G19" s="988" t="s">
        <v>252</v>
      </c>
      <c r="H19" s="988" t="s">
        <v>252</v>
      </c>
      <c r="I19" s="973" t="s">
        <v>22</v>
      </c>
      <c r="J19" s="687" t="s">
        <v>991</v>
      </c>
      <c r="K19" s="989">
        <v>43497</v>
      </c>
      <c r="L19" s="990" t="s">
        <v>1382</v>
      </c>
      <c r="M19" s="990"/>
      <c r="N19" s="991" t="s">
        <v>914</v>
      </c>
      <c r="O19" s="976" t="s">
        <v>1714</v>
      </c>
      <c r="P19" s="810" t="s">
        <v>1149</v>
      </c>
      <c r="Q19" s="997" t="s">
        <v>25</v>
      </c>
      <c r="R19" s="983">
        <v>15.96</v>
      </c>
      <c r="S19" s="978">
        <v>3</v>
      </c>
      <c r="T19" s="973">
        <v>4</v>
      </c>
      <c r="U19" s="978">
        <v>7</v>
      </c>
      <c r="V19" s="992">
        <v>0.15</v>
      </c>
      <c r="W19" s="992">
        <v>0.3</v>
      </c>
      <c r="X19" s="980">
        <v>0</v>
      </c>
      <c r="Y19" s="993">
        <v>0</v>
      </c>
      <c r="Z19" s="982">
        <v>15</v>
      </c>
      <c r="AA19" s="888">
        <v>7.98</v>
      </c>
      <c r="AB19" s="888">
        <v>2.39</v>
      </c>
      <c r="AC19" s="888">
        <v>1.2</v>
      </c>
      <c r="AD19" s="888">
        <v>0</v>
      </c>
      <c r="AE19" s="888">
        <v>0</v>
      </c>
      <c r="AF19" s="888">
        <v>0</v>
      </c>
      <c r="AG19" s="888"/>
      <c r="AH19" s="983">
        <v>11.57</v>
      </c>
      <c r="AI19" s="994">
        <v>38.566666666666663</v>
      </c>
      <c r="AJ19" s="888">
        <v>0</v>
      </c>
      <c r="AK19" s="888">
        <v>11.5</v>
      </c>
      <c r="AL19" s="888">
        <v>40</v>
      </c>
      <c r="AM19" s="888"/>
      <c r="AN19" s="888"/>
      <c r="AO19" s="888">
        <v>0.43</v>
      </c>
      <c r="AP19" s="888">
        <v>0.5</v>
      </c>
      <c r="AQ19" s="888">
        <v>0.05</v>
      </c>
      <c r="AR19" s="888">
        <v>0.35</v>
      </c>
      <c r="AS19" s="888">
        <v>0.97</v>
      </c>
      <c r="AT19" s="888">
        <v>1</v>
      </c>
      <c r="AU19" s="888">
        <v>0.2</v>
      </c>
      <c r="AV19" s="888">
        <v>0.35</v>
      </c>
      <c r="AW19" s="888">
        <v>101.64</v>
      </c>
      <c r="AX19" s="888">
        <v>0.98</v>
      </c>
      <c r="AY19" s="888"/>
      <c r="AZ19" s="888">
        <v>2.87</v>
      </c>
      <c r="BA19" s="984">
        <v>100.66</v>
      </c>
      <c r="BB19" s="985"/>
      <c r="BD19" s="888">
        <v>0</v>
      </c>
      <c r="BE19" s="888">
        <v>0</v>
      </c>
      <c r="BF19" s="888">
        <v>0</v>
      </c>
      <c r="BG19" s="888">
        <v>0</v>
      </c>
      <c r="BH19" s="889">
        <v>0</v>
      </c>
      <c r="BI19" s="888">
        <v>0</v>
      </c>
      <c r="BJ19" s="888">
        <v>0</v>
      </c>
      <c r="BK19" s="888">
        <v>0</v>
      </c>
      <c r="BL19" s="888">
        <v>0</v>
      </c>
      <c r="BM19" s="889">
        <v>0</v>
      </c>
    </row>
    <row r="20" spans="1:65" s="785" customFormat="1" ht="12" customHeight="1">
      <c r="A20" s="687" t="s">
        <v>1119</v>
      </c>
      <c r="B20" s="973" t="s">
        <v>972</v>
      </c>
      <c r="C20" s="913">
        <v>19405847</v>
      </c>
      <c r="D20" s="986" t="s">
        <v>346</v>
      </c>
      <c r="E20" s="987" t="s">
        <v>34</v>
      </c>
      <c r="F20" s="973" t="s">
        <v>104</v>
      </c>
      <c r="G20" s="988" t="s">
        <v>252</v>
      </c>
      <c r="H20" s="988" t="s">
        <v>252</v>
      </c>
      <c r="I20" s="973" t="s">
        <v>1766</v>
      </c>
      <c r="J20" s="687" t="s">
        <v>991</v>
      </c>
      <c r="K20" s="989">
        <v>43617</v>
      </c>
      <c r="L20" s="990" t="s">
        <v>1383</v>
      </c>
      <c r="M20" s="990"/>
      <c r="N20" s="991" t="s">
        <v>914</v>
      </c>
      <c r="O20" s="976" t="s">
        <v>62</v>
      </c>
      <c r="P20" s="810" t="s">
        <v>2333</v>
      </c>
      <c r="Q20" s="976" t="s">
        <v>62</v>
      </c>
      <c r="R20" s="983">
        <v>15.96</v>
      </c>
      <c r="S20" s="978">
        <v>2</v>
      </c>
      <c r="T20" s="973">
        <v>0</v>
      </c>
      <c r="U20" s="978">
        <v>2</v>
      </c>
      <c r="V20" s="992">
        <v>0.04</v>
      </c>
      <c r="W20" s="992">
        <v>0.3</v>
      </c>
      <c r="X20" s="980">
        <v>1</v>
      </c>
      <c r="Y20" s="993">
        <v>1</v>
      </c>
      <c r="Z20" s="982">
        <v>15</v>
      </c>
      <c r="AA20" s="888">
        <v>7.98</v>
      </c>
      <c r="AB20" s="888">
        <v>2.39</v>
      </c>
      <c r="AC20" s="888">
        <v>0.32</v>
      </c>
      <c r="AD20" s="888">
        <v>0</v>
      </c>
      <c r="AE20" s="888">
        <v>1</v>
      </c>
      <c r="AF20" s="888">
        <v>1.75</v>
      </c>
      <c r="AG20" s="888"/>
      <c r="AH20" s="983">
        <v>11.690000000000001</v>
      </c>
      <c r="AI20" s="994">
        <v>0</v>
      </c>
      <c r="AJ20" s="888">
        <v>0</v>
      </c>
      <c r="AK20" s="888">
        <v>11.5</v>
      </c>
      <c r="AL20" s="888"/>
      <c r="AM20" s="888"/>
      <c r="AN20" s="888"/>
      <c r="AO20" s="888">
        <v>0.43</v>
      </c>
      <c r="AP20" s="888">
        <v>0.12</v>
      </c>
      <c r="AQ20" s="888">
        <v>0.05</v>
      </c>
      <c r="AR20" s="888">
        <v>0.35</v>
      </c>
      <c r="AS20" s="888">
        <v>0.97</v>
      </c>
      <c r="AT20" s="888">
        <v>0.23</v>
      </c>
      <c r="AU20" s="888">
        <v>0.2</v>
      </c>
      <c r="AV20" s="888">
        <v>0.35</v>
      </c>
      <c r="AW20" s="888">
        <v>24.94</v>
      </c>
      <c r="AX20" s="888">
        <v>0.6</v>
      </c>
      <c r="AY20" s="888"/>
      <c r="AZ20" s="888">
        <v>2.1</v>
      </c>
      <c r="BA20" s="984">
        <v>24.34</v>
      </c>
      <c r="BB20" s="985"/>
      <c r="BD20" s="888">
        <v>0</v>
      </c>
      <c r="BE20" s="888">
        <v>0</v>
      </c>
      <c r="BF20" s="888">
        <v>0</v>
      </c>
      <c r="BG20" s="888">
        <v>0</v>
      </c>
      <c r="BH20" s="889">
        <v>0</v>
      </c>
      <c r="BI20" s="888">
        <v>0</v>
      </c>
      <c r="BJ20" s="888">
        <v>0</v>
      </c>
      <c r="BK20" s="888">
        <v>0</v>
      </c>
      <c r="BL20" s="888">
        <v>0</v>
      </c>
      <c r="BM20" s="889">
        <v>0</v>
      </c>
    </row>
    <row r="21" spans="1:65" s="785" customFormat="1" ht="12" customHeight="1">
      <c r="A21" s="687" t="s">
        <v>1119</v>
      </c>
      <c r="B21" s="973" t="s">
        <v>972</v>
      </c>
      <c r="C21" s="913">
        <v>20566829</v>
      </c>
      <c r="D21" s="986" t="s">
        <v>352</v>
      </c>
      <c r="E21" s="987" t="s">
        <v>20</v>
      </c>
      <c r="F21" s="973" t="s">
        <v>104</v>
      </c>
      <c r="G21" s="988" t="s">
        <v>146</v>
      </c>
      <c r="H21" s="988" t="s">
        <v>146</v>
      </c>
      <c r="I21" s="975" t="s">
        <v>1802</v>
      </c>
      <c r="J21" s="687" t="s">
        <v>991</v>
      </c>
      <c r="K21" s="989">
        <v>43497</v>
      </c>
      <c r="L21" s="990" t="s">
        <v>1388</v>
      </c>
      <c r="M21" s="990"/>
      <c r="N21" s="991" t="s">
        <v>914</v>
      </c>
      <c r="O21" s="976" t="s">
        <v>96</v>
      </c>
      <c r="P21" s="810" t="s">
        <v>63</v>
      </c>
      <c r="Q21" s="997" t="s">
        <v>96</v>
      </c>
      <c r="R21" s="983">
        <v>7</v>
      </c>
      <c r="S21" s="978">
        <v>3</v>
      </c>
      <c r="T21" s="973">
        <v>0</v>
      </c>
      <c r="U21" s="978">
        <v>3</v>
      </c>
      <c r="V21" s="992">
        <v>0.06</v>
      </c>
      <c r="W21" s="992">
        <v>0</v>
      </c>
      <c r="X21" s="980">
        <v>0</v>
      </c>
      <c r="Y21" s="993">
        <v>0</v>
      </c>
      <c r="Z21" s="982">
        <v>15</v>
      </c>
      <c r="AA21" s="888">
        <v>3.5</v>
      </c>
      <c r="AB21" s="888">
        <v>0</v>
      </c>
      <c r="AC21" s="888">
        <v>0.21</v>
      </c>
      <c r="AD21" s="888">
        <v>0</v>
      </c>
      <c r="AE21" s="888">
        <v>0</v>
      </c>
      <c r="AF21" s="888">
        <v>0</v>
      </c>
      <c r="AG21" s="888"/>
      <c r="AH21" s="983">
        <v>3.71</v>
      </c>
      <c r="AI21" s="994">
        <v>12.366666666666665</v>
      </c>
      <c r="AJ21" s="888">
        <v>0</v>
      </c>
      <c r="AK21" s="888">
        <v>11.5</v>
      </c>
      <c r="AL21" s="888"/>
      <c r="AM21" s="888"/>
      <c r="AN21" s="888"/>
      <c r="AO21" s="888">
        <v>0.14000000000000001</v>
      </c>
      <c r="AP21" s="888">
        <v>0.16</v>
      </c>
      <c r="AQ21" s="888">
        <v>0.02</v>
      </c>
      <c r="AR21" s="888">
        <v>0.11</v>
      </c>
      <c r="AS21" s="888">
        <v>0.32</v>
      </c>
      <c r="AT21" s="888">
        <v>0.32</v>
      </c>
      <c r="AU21" s="888">
        <v>0.08</v>
      </c>
      <c r="AV21" s="888">
        <v>0.11</v>
      </c>
      <c r="AW21" s="888">
        <v>27.58</v>
      </c>
      <c r="AX21" s="888">
        <v>0.32</v>
      </c>
      <c r="AY21" s="888"/>
      <c r="AZ21" s="888">
        <v>0.94</v>
      </c>
      <c r="BA21" s="984">
        <v>27.26</v>
      </c>
      <c r="BB21" s="985"/>
      <c r="BD21" s="888">
        <v>0</v>
      </c>
      <c r="BE21" s="888">
        <v>0</v>
      </c>
      <c r="BF21" s="888">
        <v>0</v>
      </c>
      <c r="BG21" s="888">
        <v>0</v>
      </c>
      <c r="BH21" s="889">
        <v>0</v>
      </c>
      <c r="BI21" s="888">
        <v>0</v>
      </c>
      <c r="BJ21" s="888">
        <v>0</v>
      </c>
      <c r="BK21" s="888">
        <v>0</v>
      </c>
      <c r="BL21" s="888">
        <v>0</v>
      </c>
      <c r="BM21" s="889">
        <v>0</v>
      </c>
    </row>
    <row r="22" spans="1:65" s="785" customFormat="1" ht="12" customHeight="1">
      <c r="A22" s="687" t="s">
        <v>1119</v>
      </c>
      <c r="B22" s="973" t="s">
        <v>972</v>
      </c>
      <c r="C22" s="913">
        <v>20794924</v>
      </c>
      <c r="D22" s="986" t="s">
        <v>353</v>
      </c>
      <c r="E22" s="987" t="s">
        <v>20</v>
      </c>
      <c r="F22" s="973" t="s">
        <v>104</v>
      </c>
      <c r="G22" s="988" t="s">
        <v>146</v>
      </c>
      <c r="H22" s="988" t="s">
        <v>146</v>
      </c>
      <c r="I22" s="973" t="s">
        <v>1808</v>
      </c>
      <c r="J22" s="687" t="s">
        <v>991</v>
      </c>
      <c r="K22" s="989">
        <v>43754</v>
      </c>
      <c r="L22" s="990" t="s">
        <v>1389</v>
      </c>
      <c r="M22" s="990"/>
      <c r="N22" s="991" t="s">
        <v>914</v>
      </c>
      <c r="O22" s="976" t="s">
        <v>1714</v>
      </c>
      <c r="P22" s="810" t="s">
        <v>63</v>
      </c>
      <c r="Q22" s="997" t="s">
        <v>25</v>
      </c>
      <c r="R22" s="983">
        <v>7</v>
      </c>
      <c r="S22" s="978">
        <v>2</v>
      </c>
      <c r="T22" s="973">
        <v>0</v>
      </c>
      <c r="U22" s="978">
        <v>2</v>
      </c>
      <c r="V22" s="992">
        <v>0.04</v>
      </c>
      <c r="W22" s="992">
        <v>0</v>
      </c>
      <c r="X22" s="980">
        <v>0</v>
      </c>
      <c r="Y22" s="993">
        <v>0</v>
      </c>
      <c r="Z22" s="982">
        <v>15</v>
      </c>
      <c r="AA22" s="888">
        <v>3.5</v>
      </c>
      <c r="AB22" s="888">
        <v>0</v>
      </c>
      <c r="AC22" s="888">
        <v>0.14000000000000001</v>
      </c>
      <c r="AD22" s="888">
        <v>0</v>
      </c>
      <c r="AE22" s="888">
        <v>0</v>
      </c>
      <c r="AF22" s="888">
        <v>0</v>
      </c>
      <c r="AG22" s="888"/>
      <c r="AH22" s="983">
        <v>3.64</v>
      </c>
      <c r="AI22" s="994">
        <v>0</v>
      </c>
      <c r="AJ22" s="994">
        <v>0</v>
      </c>
      <c r="AK22" s="888">
        <v>11.5</v>
      </c>
      <c r="AL22" s="888"/>
      <c r="AM22" s="888"/>
      <c r="AN22" s="888"/>
      <c r="AO22" s="888">
        <v>0.13</v>
      </c>
      <c r="AP22" s="888">
        <v>0.04</v>
      </c>
      <c r="AQ22" s="888">
        <v>0.02</v>
      </c>
      <c r="AR22" s="888">
        <v>0.11</v>
      </c>
      <c r="AS22" s="888">
        <v>0.28999999999999998</v>
      </c>
      <c r="AT22" s="888">
        <v>7.0000000000000007E-2</v>
      </c>
      <c r="AU22" s="888">
        <v>0.08</v>
      </c>
      <c r="AV22" s="888">
        <v>0.11</v>
      </c>
      <c r="AW22" s="888">
        <v>15.14</v>
      </c>
      <c r="AX22" s="888">
        <v>0.19</v>
      </c>
      <c r="AY22" s="888"/>
      <c r="AZ22" s="888">
        <v>0.66</v>
      </c>
      <c r="BA22" s="984">
        <v>14.95</v>
      </c>
      <c r="BB22" s="985"/>
      <c r="BD22" s="888">
        <v>0</v>
      </c>
      <c r="BE22" s="888">
        <v>0</v>
      </c>
      <c r="BF22" s="888">
        <v>0</v>
      </c>
      <c r="BG22" s="888">
        <v>0</v>
      </c>
      <c r="BH22" s="889">
        <v>0</v>
      </c>
      <c r="BI22" s="888">
        <v>0</v>
      </c>
      <c r="BJ22" s="888">
        <v>0</v>
      </c>
      <c r="BK22" s="888">
        <v>0</v>
      </c>
      <c r="BL22" s="888">
        <v>0</v>
      </c>
      <c r="BM22" s="889">
        <v>0</v>
      </c>
    </row>
    <row r="23" spans="1:65" s="785" customFormat="1" ht="12" customHeight="1">
      <c r="A23" s="687" t="s">
        <v>1119</v>
      </c>
      <c r="B23" s="973" t="s">
        <v>972</v>
      </c>
      <c r="C23" s="913">
        <v>21082749</v>
      </c>
      <c r="D23" s="986" t="s">
        <v>356</v>
      </c>
      <c r="E23" s="987" t="s">
        <v>34</v>
      </c>
      <c r="F23" s="973" t="s">
        <v>104</v>
      </c>
      <c r="G23" s="988" t="s">
        <v>146</v>
      </c>
      <c r="H23" s="988" t="s">
        <v>146</v>
      </c>
      <c r="I23" s="973" t="s">
        <v>1770</v>
      </c>
      <c r="J23" s="687" t="s">
        <v>991</v>
      </c>
      <c r="K23" s="989">
        <v>43497</v>
      </c>
      <c r="L23" s="990" t="s">
        <v>1392</v>
      </c>
      <c r="M23" s="990"/>
      <c r="N23" s="991" t="s">
        <v>914</v>
      </c>
      <c r="O23" s="976" t="s">
        <v>96</v>
      </c>
      <c r="P23" s="979" t="s">
        <v>63</v>
      </c>
      <c r="Q23" s="976" t="s">
        <v>96</v>
      </c>
      <c r="R23" s="983">
        <v>7</v>
      </c>
      <c r="S23" s="978">
        <v>3</v>
      </c>
      <c r="T23" s="973">
        <v>0</v>
      </c>
      <c r="U23" s="978">
        <v>3</v>
      </c>
      <c r="V23" s="992">
        <v>0.06</v>
      </c>
      <c r="W23" s="992">
        <v>0</v>
      </c>
      <c r="X23" s="980">
        <v>2</v>
      </c>
      <c r="Y23" s="993">
        <v>2</v>
      </c>
      <c r="Z23" s="982">
        <v>15</v>
      </c>
      <c r="AA23" s="888">
        <v>3.5</v>
      </c>
      <c r="AB23" s="888">
        <v>0</v>
      </c>
      <c r="AC23" s="888">
        <v>0.21</v>
      </c>
      <c r="AD23" s="888">
        <v>0</v>
      </c>
      <c r="AE23" s="888">
        <v>2</v>
      </c>
      <c r="AF23" s="888">
        <v>3.5</v>
      </c>
      <c r="AG23" s="888"/>
      <c r="AH23" s="983">
        <v>5.71</v>
      </c>
      <c r="AI23" s="994">
        <v>12.366666666666665</v>
      </c>
      <c r="AJ23" s="888">
        <v>0</v>
      </c>
      <c r="AK23" s="888">
        <v>11.5</v>
      </c>
      <c r="AL23" s="888"/>
      <c r="AM23" s="888"/>
      <c r="AN23" s="888"/>
      <c r="AO23" s="888">
        <v>0.21</v>
      </c>
      <c r="AP23" s="888">
        <v>0.18</v>
      </c>
      <c r="AQ23" s="888">
        <v>0.03</v>
      </c>
      <c r="AR23" s="888">
        <v>0.17</v>
      </c>
      <c r="AS23" s="888">
        <v>0.47</v>
      </c>
      <c r="AT23" s="888">
        <v>0.36</v>
      </c>
      <c r="AU23" s="888">
        <v>0.12</v>
      </c>
      <c r="AV23" s="888">
        <v>0.17</v>
      </c>
      <c r="AW23" s="888">
        <v>33.08</v>
      </c>
      <c r="AX23" s="888">
        <v>0.42</v>
      </c>
      <c r="AY23" s="888"/>
      <c r="AZ23" s="888">
        <v>1.29</v>
      </c>
      <c r="BA23" s="984">
        <v>32.659999999999997</v>
      </c>
      <c r="BB23" s="985"/>
      <c r="BD23" s="888">
        <v>0</v>
      </c>
      <c r="BE23" s="888">
        <v>0</v>
      </c>
      <c r="BF23" s="888">
        <v>0</v>
      </c>
      <c r="BG23" s="888">
        <v>0</v>
      </c>
      <c r="BH23" s="889">
        <v>0</v>
      </c>
      <c r="BI23" s="888">
        <v>0</v>
      </c>
      <c r="BJ23" s="888">
        <v>0</v>
      </c>
      <c r="BK23" s="888">
        <v>0</v>
      </c>
      <c r="BL23" s="888">
        <v>0</v>
      </c>
      <c r="BM23" s="889">
        <v>0</v>
      </c>
    </row>
    <row r="24" spans="1:65" s="785" customFormat="1" ht="12" customHeight="1">
      <c r="A24" s="687" t="s">
        <v>1119</v>
      </c>
      <c r="B24" s="973" t="s">
        <v>972</v>
      </c>
      <c r="C24" s="913">
        <v>21544491</v>
      </c>
      <c r="D24" s="986" t="s">
        <v>359</v>
      </c>
      <c r="E24" s="987" t="s">
        <v>20</v>
      </c>
      <c r="F24" s="973" t="s">
        <v>104</v>
      </c>
      <c r="G24" s="988" t="s">
        <v>252</v>
      </c>
      <c r="H24" s="988" t="s">
        <v>252</v>
      </c>
      <c r="I24" s="975" t="s">
        <v>1771</v>
      </c>
      <c r="J24" s="687" t="s">
        <v>991</v>
      </c>
      <c r="K24" s="989">
        <v>43542</v>
      </c>
      <c r="L24" s="990" t="s">
        <v>1395</v>
      </c>
      <c r="M24" s="990"/>
      <c r="N24" s="991" t="s">
        <v>914</v>
      </c>
      <c r="O24" s="976" t="s">
        <v>115</v>
      </c>
      <c r="P24" s="810" t="s">
        <v>2344</v>
      </c>
      <c r="Q24" s="976" t="s">
        <v>115</v>
      </c>
      <c r="R24" s="983">
        <v>15.96</v>
      </c>
      <c r="S24" s="978">
        <v>2</v>
      </c>
      <c r="T24" s="973">
        <v>0</v>
      </c>
      <c r="U24" s="978">
        <v>2</v>
      </c>
      <c r="V24" s="992">
        <v>0.04</v>
      </c>
      <c r="W24" s="992">
        <v>0.3</v>
      </c>
      <c r="X24" s="980">
        <v>0</v>
      </c>
      <c r="Y24" s="993">
        <v>0</v>
      </c>
      <c r="Z24" s="982">
        <v>15</v>
      </c>
      <c r="AA24" s="888">
        <v>7.98</v>
      </c>
      <c r="AB24" s="888">
        <v>2.39</v>
      </c>
      <c r="AC24" s="888">
        <v>0.32</v>
      </c>
      <c r="AD24" s="888">
        <v>0</v>
      </c>
      <c r="AE24" s="888">
        <v>0</v>
      </c>
      <c r="AF24" s="888">
        <v>0</v>
      </c>
      <c r="AG24" s="888"/>
      <c r="AH24" s="983">
        <v>10.690000000000001</v>
      </c>
      <c r="AI24" s="994">
        <v>0</v>
      </c>
      <c r="AJ24" s="888">
        <v>0</v>
      </c>
      <c r="AK24" s="888">
        <v>11.5</v>
      </c>
      <c r="AL24" s="888"/>
      <c r="AM24" s="888"/>
      <c r="AN24" s="888"/>
      <c r="AO24" s="888">
        <v>0.39</v>
      </c>
      <c r="AP24" s="888">
        <v>0.11</v>
      </c>
      <c r="AQ24" s="888">
        <v>0.05</v>
      </c>
      <c r="AR24" s="888">
        <v>0.32</v>
      </c>
      <c r="AS24" s="888">
        <v>0.88</v>
      </c>
      <c r="AT24" s="888">
        <v>0.21</v>
      </c>
      <c r="AU24" s="888">
        <v>0.2</v>
      </c>
      <c r="AV24" s="888">
        <v>0.32</v>
      </c>
      <c r="AW24" s="888">
        <v>22.19</v>
      </c>
      <c r="AX24" s="888">
        <v>0.55000000000000004</v>
      </c>
      <c r="AY24" s="888"/>
      <c r="AZ24" s="888">
        <v>1.93</v>
      </c>
      <c r="BA24" s="984">
        <v>21.64</v>
      </c>
      <c r="BB24" s="985"/>
      <c r="BD24" s="888">
        <v>0</v>
      </c>
      <c r="BE24" s="888">
        <v>0</v>
      </c>
      <c r="BF24" s="888">
        <v>0</v>
      </c>
      <c r="BG24" s="888">
        <v>0</v>
      </c>
      <c r="BH24" s="889">
        <v>0</v>
      </c>
      <c r="BI24" s="888">
        <v>0</v>
      </c>
      <c r="BJ24" s="888">
        <v>0</v>
      </c>
      <c r="BK24" s="888">
        <v>0</v>
      </c>
      <c r="BL24" s="888">
        <v>0</v>
      </c>
      <c r="BM24" s="889">
        <v>0</v>
      </c>
    </row>
    <row r="25" spans="1:65" s="785" customFormat="1" ht="12" customHeight="1">
      <c r="A25" s="687" t="s">
        <v>1119</v>
      </c>
      <c r="B25" s="973" t="s">
        <v>972</v>
      </c>
      <c r="C25" s="913">
        <v>29532111</v>
      </c>
      <c r="D25" s="986" t="s">
        <v>361</v>
      </c>
      <c r="E25" s="987" t="s">
        <v>20</v>
      </c>
      <c r="F25" s="973" t="s">
        <v>362</v>
      </c>
      <c r="G25" s="988" t="s">
        <v>146</v>
      </c>
      <c r="H25" s="988" t="s">
        <v>146</v>
      </c>
      <c r="I25" s="973" t="s">
        <v>1802</v>
      </c>
      <c r="J25" s="687" t="s">
        <v>991</v>
      </c>
      <c r="K25" s="989">
        <v>44257</v>
      </c>
      <c r="L25" s="990" t="s">
        <v>1397</v>
      </c>
      <c r="M25" s="990"/>
      <c r="N25" s="991" t="s">
        <v>914</v>
      </c>
      <c r="O25" s="976" t="s">
        <v>1714</v>
      </c>
      <c r="P25" s="810" t="s">
        <v>63</v>
      </c>
      <c r="Q25" s="997" t="s">
        <v>25</v>
      </c>
      <c r="R25" s="983">
        <v>7</v>
      </c>
      <c r="S25" s="978">
        <v>0</v>
      </c>
      <c r="T25" s="973">
        <v>0</v>
      </c>
      <c r="U25" s="978">
        <v>0</v>
      </c>
      <c r="V25" s="992">
        <v>0</v>
      </c>
      <c r="W25" s="992">
        <v>0</v>
      </c>
      <c r="X25" s="980">
        <v>0</v>
      </c>
      <c r="Y25" s="993">
        <v>0</v>
      </c>
      <c r="Z25" s="982">
        <v>15</v>
      </c>
      <c r="AA25" s="888">
        <v>3.5</v>
      </c>
      <c r="AB25" s="888">
        <v>0</v>
      </c>
      <c r="AC25" s="888">
        <v>0</v>
      </c>
      <c r="AD25" s="888">
        <v>0</v>
      </c>
      <c r="AE25" s="888">
        <v>0</v>
      </c>
      <c r="AF25" s="888">
        <v>0</v>
      </c>
      <c r="AG25" s="888"/>
      <c r="AH25" s="983">
        <v>3.5</v>
      </c>
      <c r="AI25" s="994" t="b">
        <v>0</v>
      </c>
      <c r="AJ25" s="888">
        <v>0</v>
      </c>
      <c r="AK25" s="888">
        <v>11.5</v>
      </c>
      <c r="AL25" s="888"/>
      <c r="AM25" s="888"/>
      <c r="AN25" s="888"/>
      <c r="AO25" s="888">
        <v>0.13</v>
      </c>
      <c r="AP25" s="888">
        <v>0.04</v>
      </c>
      <c r="AQ25" s="888">
        <v>0.02</v>
      </c>
      <c r="AR25" s="888">
        <v>0.11</v>
      </c>
      <c r="AS25" s="888">
        <v>0.28999999999999998</v>
      </c>
      <c r="AT25" s="888">
        <v>7.0000000000000007E-2</v>
      </c>
      <c r="AU25" s="888">
        <v>0.08</v>
      </c>
      <c r="AV25" s="888">
        <v>0.11</v>
      </c>
      <c r="AW25" s="888">
        <v>15</v>
      </c>
      <c r="AX25" s="888">
        <v>0.19</v>
      </c>
      <c r="AY25" s="888"/>
      <c r="AZ25" s="888">
        <v>0.66</v>
      </c>
      <c r="BA25" s="984">
        <v>14.81</v>
      </c>
      <c r="BB25" s="985"/>
      <c r="BD25" s="888">
        <v>0</v>
      </c>
      <c r="BE25" s="888">
        <v>0</v>
      </c>
      <c r="BF25" s="888">
        <v>0</v>
      </c>
      <c r="BG25" s="888">
        <v>0</v>
      </c>
      <c r="BH25" s="889">
        <v>0</v>
      </c>
      <c r="BI25" s="888">
        <v>0</v>
      </c>
      <c r="BJ25" s="888">
        <v>0</v>
      </c>
      <c r="BK25" s="888">
        <v>0</v>
      </c>
      <c r="BL25" s="888">
        <v>0</v>
      </c>
      <c r="BM25" s="889">
        <v>0</v>
      </c>
    </row>
    <row r="26" spans="1:65" s="785" customFormat="1" ht="12" customHeight="1">
      <c r="A26" s="687" t="s">
        <v>1119</v>
      </c>
      <c r="B26" s="973" t="s">
        <v>972</v>
      </c>
      <c r="C26" s="913">
        <v>22667732</v>
      </c>
      <c r="D26" s="986" t="s">
        <v>363</v>
      </c>
      <c r="E26" s="987" t="s">
        <v>34</v>
      </c>
      <c r="F26" s="973" t="s">
        <v>104</v>
      </c>
      <c r="G26" s="988" t="s">
        <v>252</v>
      </c>
      <c r="H26" s="988" t="s">
        <v>252</v>
      </c>
      <c r="I26" s="973" t="s">
        <v>1799</v>
      </c>
      <c r="J26" s="687" t="s">
        <v>991</v>
      </c>
      <c r="K26" s="989">
        <v>43630</v>
      </c>
      <c r="L26" s="990" t="s">
        <v>1398</v>
      </c>
      <c r="M26" s="990"/>
      <c r="N26" s="991" t="s">
        <v>914</v>
      </c>
      <c r="O26" s="976" t="s">
        <v>128</v>
      </c>
      <c r="P26" s="979" t="s">
        <v>477</v>
      </c>
      <c r="Q26" s="976" t="s">
        <v>128</v>
      </c>
      <c r="R26" s="983">
        <v>15.96</v>
      </c>
      <c r="S26" s="978">
        <v>2</v>
      </c>
      <c r="T26" s="973">
        <v>0</v>
      </c>
      <c r="U26" s="978">
        <v>2</v>
      </c>
      <c r="V26" s="992">
        <v>0.04</v>
      </c>
      <c r="W26" s="992">
        <v>0.3</v>
      </c>
      <c r="X26" s="980">
        <v>0</v>
      </c>
      <c r="Y26" s="993">
        <v>0</v>
      </c>
      <c r="Z26" s="982">
        <v>15</v>
      </c>
      <c r="AA26" s="888">
        <v>7.98</v>
      </c>
      <c r="AB26" s="888">
        <v>2.39</v>
      </c>
      <c r="AC26" s="888">
        <v>0.32</v>
      </c>
      <c r="AD26" s="888">
        <v>0</v>
      </c>
      <c r="AE26" s="888">
        <v>0</v>
      </c>
      <c r="AF26" s="888">
        <v>0</v>
      </c>
      <c r="AG26" s="888"/>
      <c r="AH26" s="983">
        <v>10.690000000000001</v>
      </c>
      <c r="AI26" s="994">
        <v>0</v>
      </c>
      <c r="AJ26" s="888">
        <v>0</v>
      </c>
      <c r="AK26" s="888">
        <v>11.5</v>
      </c>
      <c r="AL26" s="888"/>
      <c r="AM26" s="888"/>
      <c r="AN26" s="888"/>
      <c r="AO26" s="888">
        <v>0.39</v>
      </c>
      <c r="AP26" s="888">
        <v>0.11</v>
      </c>
      <c r="AQ26" s="888">
        <v>0.05</v>
      </c>
      <c r="AR26" s="888">
        <v>0.32</v>
      </c>
      <c r="AS26" s="888">
        <v>0.88</v>
      </c>
      <c r="AT26" s="888">
        <v>0.21</v>
      </c>
      <c r="AU26" s="888">
        <v>0.2</v>
      </c>
      <c r="AV26" s="888">
        <v>0.32</v>
      </c>
      <c r="AW26" s="888">
        <v>22.19</v>
      </c>
      <c r="AX26" s="888">
        <v>0.55000000000000004</v>
      </c>
      <c r="AY26" s="888"/>
      <c r="AZ26" s="888">
        <v>1.93</v>
      </c>
      <c r="BA26" s="984">
        <v>21.64</v>
      </c>
      <c r="BB26" s="985"/>
      <c r="BD26" s="888">
        <v>0</v>
      </c>
      <c r="BE26" s="888">
        <v>0</v>
      </c>
      <c r="BF26" s="888">
        <v>0</v>
      </c>
      <c r="BG26" s="888">
        <v>0</v>
      </c>
      <c r="BH26" s="889">
        <v>0</v>
      </c>
      <c r="BI26" s="888">
        <v>0</v>
      </c>
      <c r="BJ26" s="888">
        <v>0</v>
      </c>
      <c r="BK26" s="888">
        <v>0</v>
      </c>
      <c r="BL26" s="888">
        <v>0</v>
      </c>
      <c r="BM26" s="889">
        <v>0</v>
      </c>
    </row>
    <row r="27" spans="1:65" s="785" customFormat="1" ht="12" customHeight="1">
      <c r="A27" s="687" t="s">
        <v>1119</v>
      </c>
      <c r="B27" s="973" t="s">
        <v>972</v>
      </c>
      <c r="C27" s="913">
        <v>23101268</v>
      </c>
      <c r="D27" s="986" t="s">
        <v>367</v>
      </c>
      <c r="E27" s="987" t="s">
        <v>20</v>
      </c>
      <c r="F27" s="973" t="s">
        <v>104</v>
      </c>
      <c r="G27" s="988" t="s">
        <v>252</v>
      </c>
      <c r="H27" s="988" t="s">
        <v>252</v>
      </c>
      <c r="I27" s="973" t="s">
        <v>1772</v>
      </c>
      <c r="J27" s="687" t="s">
        <v>991</v>
      </c>
      <c r="K27" s="989">
        <v>43585</v>
      </c>
      <c r="L27" s="990" t="s">
        <v>1401</v>
      </c>
      <c r="M27" s="990"/>
      <c r="N27" s="991" t="s">
        <v>914</v>
      </c>
      <c r="O27" s="976" t="s">
        <v>128</v>
      </c>
      <c r="P27" s="810" t="s">
        <v>2339</v>
      </c>
      <c r="Q27" s="976" t="s">
        <v>128</v>
      </c>
      <c r="R27" s="983">
        <v>15.96</v>
      </c>
      <c r="S27" s="978">
        <v>2</v>
      </c>
      <c r="T27" s="973">
        <v>0</v>
      </c>
      <c r="U27" s="978">
        <v>2</v>
      </c>
      <c r="V27" s="992">
        <v>0.04</v>
      </c>
      <c r="W27" s="992">
        <v>0.3</v>
      </c>
      <c r="X27" s="980">
        <v>1</v>
      </c>
      <c r="Y27" s="993">
        <v>1</v>
      </c>
      <c r="Z27" s="982">
        <v>15</v>
      </c>
      <c r="AA27" s="888">
        <v>7.98</v>
      </c>
      <c r="AB27" s="888">
        <v>2.39</v>
      </c>
      <c r="AC27" s="888">
        <v>0.32</v>
      </c>
      <c r="AD27" s="888">
        <v>0</v>
      </c>
      <c r="AE27" s="888">
        <v>1</v>
      </c>
      <c r="AF27" s="888">
        <v>1.75</v>
      </c>
      <c r="AG27" s="888"/>
      <c r="AH27" s="983">
        <v>11.690000000000001</v>
      </c>
      <c r="AI27" s="994">
        <v>0</v>
      </c>
      <c r="AJ27" s="888">
        <v>0</v>
      </c>
      <c r="AK27" s="888">
        <v>11.5</v>
      </c>
      <c r="AL27" s="888"/>
      <c r="AM27" s="888"/>
      <c r="AN27" s="888"/>
      <c r="AO27" s="888">
        <v>0.43</v>
      </c>
      <c r="AP27" s="888">
        <v>0.12</v>
      </c>
      <c r="AQ27" s="888">
        <v>0.05</v>
      </c>
      <c r="AR27" s="888">
        <v>0.35</v>
      </c>
      <c r="AS27" s="888">
        <v>0.97</v>
      </c>
      <c r="AT27" s="888">
        <v>0.23</v>
      </c>
      <c r="AU27" s="888">
        <v>0.2</v>
      </c>
      <c r="AV27" s="888">
        <v>0.35</v>
      </c>
      <c r="AW27" s="888">
        <v>24.94</v>
      </c>
      <c r="AX27" s="888">
        <v>0.6</v>
      </c>
      <c r="AY27" s="888"/>
      <c r="AZ27" s="888">
        <v>2.1</v>
      </c>
      <c r="BA27" s="984">
        <v>24.34</v>
      </c>
      <c r="BB27" s="985"/>
      <c r="BD27" s="888">
        <v>0</v>
      </c>
      <c r="BE27" s="888">
        <v>0</v>
      </c>
      <c r="BF27" s="888">
        <v>0</v>
      </c>
      <c r="BG27" s="888">
        <v>0</v>
      </c>
      <c r="BH27" s="889">
        <v>0</v>
      </c>
      <c r="BI27" s="888">
        <v>0</v>
      </c>
      <c r="BJ27" s="888">
        <v>0</v>
      </c>
      <c r="BK27" s="888">
        <v>0</v>
      </c>
      <c r="BL27" s="888">
        <v>0</v>
      </c>
      <c r="BM27" s="889">
        <v>0</v>
      </c>
    </row>
    <row r="28" spans="1:65" s="785" customFormat="1" ht="12" customHeight="1">
      <c r="A28" s="687" t="s">
        <v>1119</v>
      </c>
      <c r="B28" s="973" t="s">
        <v>972</v>
      </c>
      <c r="C28" s="913">
        <v>25098555</v>
      </c>
      <c r="D28" s="986" t="s">
        <v>372</v>
      </c>
      <c r="E28" s="987" t="s">
        <v>20</v>
      </c>
      <c r="F28" s="973" t="s">
        <v>104</v>
      </c>
      <c r="G28" s="988" t="s">
        <v>146</v>
      </c>
      <c r="H28" s="988" t="s">
        <v>146</v>
      </c>
      <c r="I28" s="973" t="s">
        <v>1702</v>
      </c>
      <c r="J28" s="687" t="s">
        <v>991</v>
      </c>
      <c r="K28" s="989">
        <v>43647</v>
      </c>
      <c r="L28" s="990" t="s">
        <v>1407</v>
      </c>
      <c r="M28" s="990"/>
      <c r="N28" s="991" t="s">
        <v>914</v>
      </c>
      <c r="O28" s="976" t="s">
        <v>73</v>
      </c>
      <c r="P28" s="979" t="s">
        <v>63</v>
      </c>
      <c r="Q28" s="976" t="s">
        <v>73</v>
      </c>
      <c r="R28" s="983">
        <v>7</v>
      </c>
      <c r="S28" s="978">
        <v>2</v>
      </c>
      <c r="T28" s="973">
        <v>0</v>
      </c>
      <c r="U28" s="978">
        <v>2</v>
      </c>
      <c r="V28" s="992">
        <v>0.04</v>
      </c>
      <c r="W28" s="992">
        <v>0</v>
      </c>
      <c r="X28" s="980">
        <v>0</v>
      </c>
      <c r="Y28" s="993">
        <v>0</v>
      </c>
      <c r="Z28" s="982">
        <v>15</v>
      </c>
      <c r="AA28" s="888">
        <v>3.5</v>
      </c>
      <c r="AB28" s="888">
        <v>0</v>
      </c>
      <c r="AC28" s="888">
        <v>0.14000000000000001</v>
      </c>
      <c r="AD28" s="888">
        <v>0</v>
      </c>
      <c r="AE28" s="888">
        <v>0</v>
      </c>
      <c r="AF28" s="888">
        <v>0</v>
      </c>
      <c r="AG28" s="888"/>
      <c r="AH28" s="983">
        <v>3.64</v>
      </c>
      <c r="AI28" s="994">
        <v>0</v>
      </c>
      <c r="AJ28" s="888">
        <v>0</v>
      </c>
      <c r="AK28" s="888">
        <v>11.5</v>
      </c>
      <c r="AL28" s="888"/>
      <c r="AM28" s="888"/>
      <c r="AN28" s="888"/>
      <c r="AO28" s="888">
        <v>0.13</v>
      </c>
      <c r="AP28" s="888">
        <v>0.04</v>
      </c>
      <c r="AQ28" s="888">
        <v>0.02</v>
      </c>
      <c r="AR28" s="888">
        <v>0.11</v>
      </c>
      <c r="AS28" s="888">
        <v>0.28999999999999998</v>
      </c>
      <c r="AT28" s="888">
        <v>7.0000000000000007E-2</v>
      </c>
      <c r="AU28" s="888">
        <v>0.08</v>
      </c>
      <c r="AV28" s="888">
        <v>0.11</v>
      </c>
      <c r="AW28" s="888">
        <v>15.14</v>
      </c>
      <c r="AX28" s="888">
        <v>0.19</v>
      </c>
      <c r="AY28" s="888"/>
      <c r="AZ28" s="888">
        <v>0.66</v>
      </c>
      <c r="BA28" s="984">
        <v>14.95</v>
      </c>
      <c r="BB28" s="985"/>
      <c r="BD28" s="888">
        <v>0</v>
      </c>
      <c r="BE28" s="888">
        <v>0</v>
      </c>
      <c r="BF28" s="888">
        <v>0</v>
      </c>
      <c r="BG28" s="888">
        <v>0</v>
      </c>
      <c r="BH28" s="889">
        <v>0</v>
      </c>
      <c r="BI28" s="888">
        <v>0</v>
      </c>
      <c r="BJ28" s="888">
        <v>0</v>
      </c>
      <c r="BK28" s="888">
        <v>0</v>
      </c>
      <c r="BL28" s="888">
        <v>0</v>
      </c>
      <c r="BM28" s="889">
        <v>0</v>
      </c>
    </row>
    <row r="29" spans="1:65" s="785" customFormat="1" ht="12" customHeight="1">
      <c r="A29" s="687" t="s">
        <v>1119</v>
      </c>
      <c r="B29" s="973" t="s">
        <v>972</v>
      </c>
      <c r="C29" s="913">
        <v>18036501</v>
      </c>
      <c r="D29" s="986" t="s">
        <v>375</v>
      </c>
      <c r="E29" s="987" t="s">
        <v>34</v>
      </c>
      <c r="F29" s="973" t="s">
        <v>376</v>
      </c>
      <c r="G29" s="988" t="s">
        <v>379</v>
      </c>
      <c r="H29" s="988" t="s">
        <v>379</v>
      </c>
      <c r="I29" s="973" t="s">
        <v>1824</v>
      </c>
      <c r="J29" s="687" t="s">
        <v>991</v>
      </c>
      <c r="K29" s="989">
        <v>44287</v>
      </c>
      <c r="L29" s="990" t="s">
        <v>1410</v>
      </c>
      <c r="M29" s="990"/>
      <c r="N29" s="991" t="s">
        <v>914</v>
      </c>
      <c r="O29" s="976" t="s">
        <v>67</v>
      </c>
      <c r="P29" s="979" t="s">
        <v>477</v>
      </c>
      <c r="Q29" s="976" t="s">
        <v>67</v>
      </c>
      <c r="R29" s="983">
        <v>9.8000000000000007</v>
      </c>
      <c r="S29" s="978">
        <v>0</v>
      </c>
      <c r="T29" s="973">
        <v>3</v>
      </c>
      <c r="U29" s="978">
        <v>3</v>
      </c>
      <c r="V29" s="992">
        <v>0.06</v>
      </c>
      <c r="W29" s="992">
        <v>0.3</v>
      </c>
      <c r="X29" s="980">
        <v>1</v>
      </c>
      <c r="Y29" s="993">
        <v>1</v>
      </c>
      <c r="Z29" s="982">
        <v>15</v>
      </c>
      <c r="AA29" s="888">
        <v>4.9000000000000004</v>
      </c>
      <c r="AB29" s="888">
        <v>1.47</v>
      </c>
      <c r="AC29" s="888">
        <v>0.28999999999999998</v>
      </c>
      <c r="AD29" s="888">
        <v>0</v>
      </c>
      <c r="AE29" s="888">
        <v>1</v>
      </c>
      <c r="AF29" s="888">
        <v>1.75</v>
      </c>
      <c r="AG29" s="888"/>
      <c r="AH29" s="983">
        <v>7.66</v>
      </c>
      <c r="AI29" s="994" t="b">
        <v>0</v>
      </c>
      <c r="AJ29" s="888">
        <v>0</v>
      </c>
      <c r="AK29" s="888">
        <v>11.5</v>
      </c>
      <c r="AL29" s="888"/>
      <c r="AM29" s="888"/>
      <c r="AN29" s="888"/>
      <c r="AO29" s="888">
        <v>0.28000000000000003</v>
      </c>
      <c r="AP29" s="888">
        <v>0.08</v>
      </c>
      <c r="AQ29" s="888">
        <v>0.04</v>
      </c>
      <c r="AR29" s="888">
        <v>0.23</v>
      </c>
      <c r="AS29" s="888">
        <v>0.63</v>
      </c>
      <c r="AT29" s="888">
        <v>0.15</v>
      </c>
      <c r="AU29" s="888">
        <v>0.16</v>
      </c>
      <c r="AV29" s="888">
        <v>0.23</v>
      </c>
      <c r="AW29" s="888">
        <v>20.91</v>
      </c>
      <c r="AX29" s="888">
        <v>0.4</v>
      </c>
      <c r="AY29" s="888"/>
      <c r="AZ29" s="888">
        <v>1.4</v>
      </c>
      <c r="BA29" s="984">
        <v>20.51</v>
      </c>
      <c r="BB29" s="985"/>
      <c r="BD29" s="888">
        <v>0</v>
      </c>
      <c r="BE29" s="888">
        <v>0</v>
      </c>
      <c r="BF29" s="888">
        <v>0</v>
      </c>
      <c r="BG29" s="888">
        <v>0</v>
      </c>
      <c r="BH29" s="889">
        <v>0</v>
      </c>
      <c r="BI29" s="888">
        <v>0</v>
      </c>
      <c r="BJ29" s="888">
        <v>0</v>
      </c>
      <c r="BK29" s="888">
        <v>0</v>
      </c>
      <c r="BL29" s="888">
        <v>0</v>
      </c>
      <c r="BM29" s="889">
        <v>0</v>
      </c>
    </row>
    <row r="30" spans="1:65" s="785" customFormat="1" ht="12" customHeight="1">
      <c r="A30" s="687" t="s">
        <v>1119</v>
      </c>
      <c r="B30" s="973" t="s">
        <v>972</v>
      </c>
      <c r="C30" s="913">
        <v>11951726</v>
      </c>
      <c r="D30" s="986" t="s">
        <v>923</v>
      </c>
      <c r="E30" s="987" t="s">
        <v>20</v>
      </c>
      <c r="F30" s="973" t="s">
        <v>104</v>
      </c>
      <c r="G30" s="998" t="s">
        <v>146</v>
      </c>
      <c r="H30" s="998" t="s">
        <v>146</v>
      </c>
      <c r="I30" s="975" t="s">
        <v>1708</v>
      </c>
      <c r="J30" s="687" t="s">
        <v>991</v>
      </c>
      <c r="K30" s="989">
        <v>44317</v>
      </c>
      <c r="L30" s="990" t="s">
        <v>1412</v>
      </c>
      <c r="M30" s="990"/>
      <c r="N30" s="991" t="s">
        <v>914</v>
      </c>
      <c r="O30" s="976" t="s">
        <v>65</v>
      </c>
      <c r="P30" s="810" t="s">
        <v>63</v>
      </c>
      <c r="Q30" s="997" t="s">
        <v>65</v>
      </c>
      <c r="R30" s="983">
        <v>7</v>
      </c>
      <c r="S30" s="978">
        <v>0</v>
      </c>
      <c r="T30" s="973">
        <v>0</v>
      </c>
      <c r="U30" s="978">
        <v>0</v>
      </c>
      <c r="V30" s="992">
        <v>0</v>
      </c>
      <c r="W30" s="992">
        <v>0</v>
      </c>
      <c r="X30" s="980">
        <v>0</v>
      </c>
      <c r="Y30" s="993">
        <v>0</v>
      </c>
      <c r="Z30" s="982">
        <v>15</v>
      </c>
      <c r="AA30" s="888">
        <v>3.5</v>
      </c>
      <c r="AB30" s="888">
        <v>0</v>
      </c>
      <c r="AC30" s="888">
        <v>0</v>
      </c>
      <c r="AD30" s="888">
        <v>0</v>
      </c>
      <c r="AE30" s="888">
        <v>0</v>
      </c>
      <c r="AF30" s="888">
        <v>0</v>
      </c>
      <c r="AG30" s="888"/>
      <c r="AH30" s="983">
        <v>3.5</v>
      </c>
      <c r="AI30" s="994" t="b">
        <v>0</v>
      </c>
      <c r="AJ30" s="888">
        <v>0</v>
      </c>
      <c r="AK30" s="888">
        <v>11.5</v>
      </c>
      <c r="AL30" s="888"/>
      <c r="AM30" s="888"/>
      <c r="AN30" s="888"/>
      <c r="AO30" s="888">
        <v>0.13</v>
      </c>
      <c r="AP30" s="888">
        <v>0.04</v>
      </c>
      <c r="AQ30" s="888">
        <v>0.02</v>
      </c>
      <c r="AR30" s="888">
        <v>0.11</v>
      </c>
      <c r="AS30" s="888">
        <v>0.28999999999999998</v>
      </c>
      <c r="AT30" s="888">
        <v>7.0000000000000007E-2</v>
      </c>
      <c r="AU30" s="888">
        <v>0.08</v>
      </c>
      <c r="AV30" s="888">
        <v>0.11</v>
      </c>
      <c r="AW30" s="888">
        <v>15</v>
      </c>
      <c r="AX30" s="888">
        <v>0.19</v>
      </c>
      <c r="AY30" s="888"/>
      <c r="AZ30" s="888">
        <v>0.66</v>
      </c>
      <c r="BA30" s="984">
        <v>14.81</v>
      </c>
      <c r="BB30" s="985"/>
      <c r="BD30" s="888">
        <v>0</v>
      </c>
      <c r="BE30" s="888">
        <v>0</v>
      </c>
      <c r="BF30" s="888">
        <v>0</v>
      </c>
      <c r="BG30" s="888">
        <v>0</v>
      </c>
      <c r="BH30" s="889">
        <v>0</v>
      </c>
      <c r="BI30" s="888">
        <v>0</v>
      </c>
      <c r="BJ30" s="888">
        <v>0</v>
      </c>
      <c r="BK30" s="888">
        <v>0</v>
      </c>
      <c r="BL30" s="888">
        <v>0</v>
      </c>
      <c r="BM30" s="889">
        <v>0</v>
      </c>
    </row>
    <row r="31" spans="1:65" s="785" customFormat="1" ht="12" customHeight="1">
      <c r="A31" s="687" t="s">
        <v>1119</v>
      </c>
      <c r="B31" s="973" t="s">
        <v>972</v>
      </c>
      <c r="C31" s="913">
        <v>18034768</v>
      </c>
      <c r="D31" s="986" t="s">
        <v>924</v>
      </c>
      <c r="E31" s="987" t="s">
        <v>34</v>
      </c>
      <c r="F31" s="973" t="s">
        <v>362</v>
      </c>
      <c r="G31" s="988" t="s">
        <v>263</v>
      </c>
      <c r="H31" s="988" t="s">
        <v>263</v>
      </c>
      <c r="I31" s="973" t="s">
        <v>1802</v>
      </c>
      <c r="J31" s="687" t="s">
        <v>991</v>
      </c>
      <c r="K31" s="989">
        <v>44317</v>
      </c>
      <c r="L31" s="990" t="s">
        <v>1655</v>
      </c>
      <c r="M31" s="990"/>
      <c r="N31" s="991" t="s">
        <v>914</v>
      </c>
      <c r="O31" s="976" t="s">
        <v>67</v>
      </c>
      <c r="P31" s="810" t="s">
        <v>2345</v>
      </c>
      <c r="Q31" s="976" t="s">
        <v>67</v>
      </c>
      <c r="R31" s="983">
        <v>13.72</v>
      </c>
      <c r="S31" s="978">
        <v>0</v>
      </c>
      <c r="T31" s="973">
        <v>0</v>
      </c>
      <c r="U31" s="978">
        <v>0</v>
      </c>
      <c r="V31" s="992">
        <v>0</v>
      </c>
      <c r="W31" s="992">
        <v>0.2</v>
      </c>
      <c r="X31" s="980">
        <v>1</v>
      </c>
      <c r="Y31" s="993">
        <v>1</v>
      </c>
      <c r="Z31" s="982">
        <v>15</v>
      </c>
      <c r="AA31" s="888">
        <v>6.86</v>
      </c>
      <c r="AB31" s="888">
        <v>1.37</v>
      </c>
      <c r="AC31" s="888">
        <v>0</v>
      </c>
      <c r="AD31" s="888">
        <v>0</v>
      </c>
      <c r="AE31" s="888">
        <v>1</v>
      </c>
      <c r="AF31" s="888">
        <v>1.75</v>
      </c>
      <c r="AG31" s="888"/>
      <c r="AH31" s="983">
        <v>9.23</v>
      </c>
      <c r="AI31" s="994" t="b">
        <v>0</v>
      </c>
      <c r="AJ31" s="888">
        <v>0</v>
      </c>
      <c r="AK31" s="888">
        <v>11.5</v>
      </c>
      <c r="AL31" s="888"/>
      <c r="AM31" s="888"/>
      <c r="AN31" s="888"/>
      <c r="AO31" s="888">
        <v>0.34</v>
      </c>
      <c r="AP31" s="888">
        <v>0.09</v>
      </c>
      <c r="AQ31" s="888">
        <v>0.04</v>
      </c>
      <c r="AR31" s="888">
        <v>0.28000000000000003</v>
      </c>
      <c r="AS31" s="888">
        <v>0.77</v>
      </c>
      <c r="AT31" s="888">
        <v>0.18</v>
      </c>
      <c r="AU31" s="888">
        <v>0.16</v>
      </c>
      <c r="AV31" s="888">
        <v>0.28000000000000003</v>
      </c>
      <c r="AW31" s="888">
        <v>22.48</v>
      </c>
      <c r="AX31" s="888">
        <v>0.47</v>
      </c>
      <c r="AY31" s="888"/>
      <c r="AZ31" s="888">
        <v>1.67</v>
      </c>
      <c r="BA31" s="984">
        <v>22.01</v>
      </c>
      <c r="BB31" s="985"/>
      <c r="BD31" s="888">
        <v>0</v>
      </c>
      <c r="BE31" s="888">
        <v>0</v>
      </c>
      <c r="BF31" s="888">
        <v>0</v>
      </c>
      <c r="BG31" s="888">
        <v>0</v>
      </c>
      <c r="BH31" s="889">
        <v>0</v>
      </c>
      <c r="BI31" s="888">
        <v>0</v>
      </c>
      <c r="BJ31" s="888">
        <v>0</v>
      </c>
      <c r="BK31" s="888">
        <v>0</v>
      </c>
      <c r="BL31" s="888">
        <v>0</v>
      </c>
      <c r="BM31" s="889">
        <v>0</v>
      </c>
    </row>
    <row r="32" spans="1:65" s="785" customFormat="1" ht="12" customHeight="1">
      <c r="A32" s="687" t="s">
        <v>1119</v>
      </c>
      <c r="B32" s="973" t="s">
        <v>972</v>
      </c>
      <c r="C32" s="913">
        <v>27411298</v>
      </c>
      <c r="D32" s="986" t="s">
        <v>387</v>
      </c>
      <c r="E32" s="987" t="s">
        <v>20</v>
      </c>
      <c r="F32" s="973" t="s">
        <v>104</v>
      </c>
      <c r="G32" s="988" t="s">
        <v>146</v>
      </c>
      <c r="H32" s="988" t="s">
        <v>146</v>
      </c>
      <c r="I32" s="973" t="s">
        <v>69</v>
      </c>
      <c r="J32" s="687" t="s">
        <v>991</v>
      </c>
      <c r="K32" s="989">
        <v>43617</v>
      </c>
      <c r="L32" s="990" t="s">
        <v>1422</v>
      </c>
      <c r="M32" s="990"/>
      <c r="N32" s="991" t="s">
        <v>914</v>
      </c>
      <c r="O32" s="976" t="s">
        <v>39</v>
      </c>
      <c r="P32" s="979" t="s">
        <v>63</v>
      </c>
      <c r="Q32" s="976" t="s">
        <v>39</v>
      </c>
      <c r="R32" s="983">
        <v>7</v>
      </c>
      <c r="S32" s="978">
        <v>2</v>
      </c>
      <c r="T32" s="973">
        <v>0</v>
      </c>
      <c r="U32" s="978">
        <v>2</v>
      </c>
      <c r="V32" s="992">
        <v>0.04</v>
      </c>
      <c r="W32" s="992">
        <v>0</v>
      </c>
      <c r="X32" s="980">
        <v>0</v>
      </c>
      <c r="Y32" s="993">
        <v>0</v>
      </c>
      <c r="Z32" s="982">
        <v>15</v>
      </c>
      <c r="AA32" s="888">
        <v>3.5</v>
      </c>
      <c r="AB32" s="888">
        <v>0</v>
      </c>
      <c r="AC32" s="888">
        <v>0.14000000000000001</v>
      </c>
      <c r="AD32" s="888">
        <v>0</v>
      </c>
      <c r="AE32" s="888">
        <v>0</v>
      </c>
      <c r="AF32" s="888">
        <v>0</v>
      </c>
      <c r="AG32" s="888"/>
      <c r="AH32" s="983">
        <v>3.64</v>
      </c>
      <c r="AI32" s="994">
        <v>0</v>
      </c>
      <c r="AJ32" s="888">
        <v>0</v>
      </c>
      <c r="AK32" s="888">
        <v>11.5</v>
      </c>
      <c r="AL32" s="888"/>
      <c r="AM32" s="888"/>
      <c r="AN32" s="888"/>
      <c r="AO32" s="888">
        <v>0.13</v>
      </c>
      <c r="AP32" s="888">
        <v>0.04</v>
      </c>
      <c r="AQ32" s="888">
        <v>0.02</v>
      </c>
      <c r="AR32" s="888">
        <v>0.11</v>
      </c>
      <c r="AS32" s="888">
        <v>0.28999999999999998</v>
      </c>
      <c r="AT32" s="888">
        <v>7.0000000000000007E-2</v>
      </c>
      <c r="AU32" s="888">
        <v>0.08</v>
      </c>
      <c r="AV32" s="888">
        <v>0.11</v>
      </c>
      <c r="AW32" s="888">
        <v>15.14</v>
      </c>
      <c r="AX32" s="888">
        <v>0.19</v>
      </c>
      <c r="AY32" s="888"/>
      <c r="AZ32" s="888">
        <v>0.66</v>
      </c>
      <c r="BA32" s="984">
        <v>14.95</v>
      </c>
      <c r="BB32" s="985"/>
      <c r="BD32" s="888">
        <v>0</v>
      </c>
      <c r="BE32" s="888">
        <v>0</v>
      </c>
      <c r="BF32" s="888">
        <v>0</v>
      </c>
      <c r="BG32" s="888">
        <v>0</v>
      </c>
      <c r="BH32" s="889">
        <v>0</v>
      </c>
      <c r="BI32" s="888">
        <v>0</v>
      </c>
      <c r="BJ32" s="888">
        <v>0</v>
      </c>
      <c r="BK32" s="888">
        <v>0</v>
      </c>
      <c r="BL32" s="888">
        <v>0</v>
      </c>
      <c r="BM32" s="889">
        <v>0</v>
      </c>
    </row>
    <row r="33" spans="1:65" s="785" customFormat="1" ht="12" customHeight="1">
      <c r="A33" s="687" t="s">
        <v>1119</v>
      </c>
      <c r="B33" s="973" t="s">
        <v>972</v>
      </c>
      <c r="C33" s="913">
        <v>27694743</v>
      </c>
      <c r="D33" s="986" t="s">
        <v>1682</v>
      </c>
      <c r="E33" s="976" t="s">
        <v>34</v>
      </c>
      <c r="F33" s="973" t="s">
        <v>104</v>
      </c>
      <c r="G33" s="988" t="s">
        <v>146</v>
      </c>
      <c r="H33" s="988" t="s">
        <v>146</v>
      </c>
      <c r="I33" s="975" t="s">
        <v>1802</v>
      </c>
      <c r="J33" s="687" t="s">
        <v>991</v>
      </c>
      <c r="K33" s="989">
        <v>43617</v>
      </c>
      <c r="L33" s="990" t="s">
        <v>1424</v>
      </c>
      <c r="M33" s="990"/>
      <c r="N33" s="991" t="s">
        <v>914</v>
      </c>
      <c r="O33" s="976" t="s">
        <v>1714</v>
      </c>
      <c r="P33" s="810" t="s">
        <v>63</v>
      </c>
      <c r="Q33" s="976" t="s">
        <v>25</v>
      </c>
      <c r="R33" s="983">
        <v>7</v>
      </c>
      <c r="S33" s="978">
        <v>2</v>
      </c>
      <c r="T33" s="973">
        <v>0</v>
      </c>
      <c r="U33" s="978">
        <v>2</v>
      </c>
      <c r="V33" s="992">
        <v>0.04</v>
      </c>
      <c r="W33" s="992">
        <v>0</v>
      </c>
      <c r="X33" s="980">
        <v>0</v>
      </c>
      <c r="Y33" s="993">
        <v>0</v>
      </c>
      <c r="Z33" s="982">
        <v>15</v>
      </c>
      <c r="AA33" s="888">
        <v>3.5</v>
      </c>
      <c r="AB33" s="888">
        <v>0</v>
      </c>
      <c r="AC33" s="888">
        <v>0.14000000000000001</v>
      </c>
      <c r="AD33" s="888">
        <v>0</v>
      </c>
      <c r="AE33" s="888">
        <v>0</v>
      </c>
      <c r="AF33" s="888">
        <v>0</v>
      </c>
      <c r="AG33" s="888"/>
      <c r="AH33" s="983">
        <v>3.64</v>
      </c>
      <c r="AI33" s="994">
        <v>0</v>
      </c>
      <c r="AJ33" s="888">
        <v>0</v>
      </c>
      <c r="AK33" s="888">
        <v>11.5</v>
      </c>
      <c r="AL33" s="888"/>
      <c r="AM33" s="888"/>
      <c r="AN33" s="888"/>
      <c r="AO33" s="888">
        <v>0.13</v>
      </c>
      <c r="AP33" s="888">
        <v>0.04</v>
      </c>
      <c r="AQ33" s="888">
        <v>0.02</v>
      </c>
      <c r="AR33" s="888">
        <v>0.11</v>
      </c>
      <c r="AS33" s="888">
        <v>0.28999999999999998</v>
      </c>
      <c r="AT33" s="888">
        <v>7.0000000000000007E-2</v>
      </c>
      <c r="AU33" s="888">
        <v>0.08</v>
      </c>
      <c r="AV33" s="888">
        <v>0.11</v>
      </c>
      <c r="AW33" s="888">
        <v>15.14</v>
      </c>
      <c r="AX33" s="888">
        <v>0.19</v>
      </c>
      <c r="AY33" s="888"/>
      <c r="AZ33" s="888">
        <v>0.66</v>
      </c>
      <c r="BA33" s="984">
        <v>14.95</v>
      </c>
      <c r="BB33" s="985"/>
      <c r="BD33" s="888">
        <v>0</v>
      </c>
      <c r="BE33" s="888">
        <v>0</v>
      </c>
      <c r="BF33" s="888">
        <v>0</v>
      </c>
      <c r="BG33" s="888">
        <v>0</v>
      </c>
      <c r="BH33" s="889">
        <v>0</v>
      </c>
      <c r="BI33" s="888">
        <v>0</v>
      </c>
      <c r="BJ33" s="888">
        <v>0</v>
      </c>
      <c r="BK33" s="888">
        <v>0</v>
      </c>
      <c r="BL33" s="888">
        <v>0</v>
      </c>
      <c r="BM33" s="889">
        <v>0</v>
      </c>
    </row>
    <row r="34" spans="1:65" s="785" customFormat="1" ht="12" customHeight="1">
      <c r="A34" s="687" t="s">
        <v>1119</v>
      </c>
      <c r="B34" s="973" t="s">
        <v>972</v>
      </c>
      <c r="C34" s="913">
        <v>28029202</v>
      </c>
      <c r="D34" s="986" t="s">
        <v>390</v>
      </c>
      <c r="E34" s="987" t="s">
        <v>20</v>
      </c>
      <c r="F34" s="973" t="s">
        <v>104</v>
      </c>
      <c r="G34" s="998" t="s">
        <v>146</v>
      </c>
      <c r="H34" s="998" t="s">
        <v>146</v>
      </c>
      <c r="I34" s="975" t="s">
        <v>1766</v>
      </c>
      <c r="J34" s="687" t="s">
        <v>991</v>
      </c>
      <c r="K34" s="989">
        <v>43617</v>
      </c>
      <c r="L34" s="990" t="s">
        <v>1426</v>
      </c>
      <c r="M34" s="990"/>
      <c r="N34" s="991" t="s">
        <v>914</v>
      </c>
      <c r="O34" s="976" t="s">
        <v>62</v>
      </c>
      <c r="P34" s="810" t="s">
        <v>63</v>
      </c>
      <c r="Q34" s="976" t="s">
        <v>62</v>
      </c>
      <c r="R34" s="983">
        <v>7</v>
      </c>
      <c r="S34" s="978">
        <v>2</v>
      </c>
      <c r="T34" s="973">
        <v>0</v>
      </c>
      <c r="U34" s="978">
        <v>2</v>
      </c>
      <c r="V34" s="992">
        <v>0.04</v>
      </c>
      <c r="W34" s="992">
        <v>0</v>
      </c>
      <c r="X34" s="980">
        <v>0</v>
      </c>
      <c r="Y34" s="993">
        <v>0</v>
      </c>
      <c r="Z34" s="982">
        <v>15</v>
      </c>
      <c r="AA34" s="888">
        <v>3.5</v>
      </c>
      <c r="AB34" s="888">
        <v>0</v>
      </c>
      <c r="AC34" s="888">
        <v>0.14000000000000001</v>
      </c>
      <c r="AD34" s="888">
        <v>0</v>
      </c>
      <c r="AE34" s="888">
        <v>0</v>
      </c>
      <c r="AF34" s="888">
        <v>0</v>
      </c>
      <c r="AG34" s="888"/>
      <c r="AH34" s="983">
        <v>3.64</v>
      </c>
      <c r="AI34" s="994">
        <v>0</v>
      </c>
      <c r="AJ34" s="888">
        <v>0</v>
      </c>
      <c r="AK34" s="888">
        <v>11.5</v>
      </c>
      <c r="AL34" s="888"/>
      <c r="AM34" s="888"/>
      <c r="AN34" s="888"/>
      <c r="AO34" s="888">
        <v>0.13</v>
      </c>
      <c r="AP34" s="888">
        <v>0.04</v>
      </c>
      <c r="AQ34" s="888">
        <v>0.02</v>
      </c>
      <c r="AR34" s="888">
        <v>0.11</v>
      </c>
      <c r="AS34" s="888">
        <v>0.28999999999999998</v>
      </c>
      <c r="AT34" s="888">
        <v>7.0000000000000007E-2</v>
      </c>
      <c r="AU34" s="888">
        <v>0.08</v>
      </c>
      <c r="AV34" s="888">
        <v>0.11</v>
      </c>
      <c r="AW34" s="888">
        <v>15.14</v>
      </c>
      <c r="AX34" s="888">
        <v>0.19</v>
      </c>
      <c r="AY34" s="888"/>
      <c r="AZ34" s="888">
        <v>0.66</v>
      </c>
      <c r="BA34" s="984">
        <v>14.95</v>
      </c>
      <c r="BB34" s="985"/>
      <c r="BD34" s="888">
        <v>0</v>
      </c>
      <c r="BE34" s="888">
        <v>0</v>
      </c>
      <c r="BF34" s="888">
        <v>0</v>
      </c>
      <c r="BG34" s="888">
        <v>0</v>
      </c>
      <c r="BH34" s="889">
        <v>0</v>
      </c>
      <c r="BI34" s="888">
        <v>0</v>
      </c>
      <c r="BJ34" s="888">
        <v>0</v>
      </c>
      <c r="BK34" s="888">
        <v>0</v>
      </c>
      <c r="BL34" s="888">
        <v>0</v>
      </c>
      <c r="BM34" s="889">
        <v>0</v>
      </c>
    </row>
    <row r="35" spans="1:65" s="785" customFormat="1" ht="12" customHeight="1">
      <c r="A35" s="687" t="s">
        <v>1119</v>
      </c>
      <c r="B35" s="973" t="s">
        <v>972</v>
      </c>
      <c r="C35" s="913">
        <v>28218764</v>
      </c>
      <c r="D35" s="986" t="s">
        <v>391</v>
      </c>
      <c r="E35" s="987" t="s">
        <v>34</v>
      </c>
      <c r="F35" s="973" t="s">
        <v>104</v>
      </c>
      <c r="G35" s="998" t="s">
        <v>146</v>
      </c>
      <c r="H35" s="998" t="s">
        <v>146</v>
      </c>
      <c r="I35" s="975" t="s">
        <v>161</v>
      </c>
      <c r="J35" s="687" t="s">
        <v>991</v>
      </c>
      <c r="K35" s="989">
        <v>43617</v>
      </c>
      <c r="L35" s="990" t="s">
        <v>1427</v>
      </c>
      <c r="M35" s="990"/>
      <c r="N35" s="991" t="s">
        <v>914</v>
      </c>
      <c r="O35" s="976" t="s">
        <v>1714</v>
      </c>
      <c r="P35" s="810" t="s">
        <v>63</v>
      </c>
      <c r="Q35" s="976" t="s">
        <v>25</v>
      </c>
      <c r="R35" s="983">
        <v>7</v>
      </c>
      <c r="S35" s="978">
        <v>2</v>
      </c>
      <c r="T35" s="973">
        <v>0</v>
      </c>
      <c r="U35" s="978">
        <v>2</v>
      </c>
      <c r="V35" s="992">
        <v>0.04</v>
      </c>
      <c r="W35" s="992">
        <v>0</v>
      </c>
      <c r="X35" s="980">
        <v>0</v>
      </c>
      <c r="Y35" s="993">
        <v>0</v>
      </c>
      <c r="Z35" s="982">
        <v>15</v>
      </c>
      <c r="AA35" s="888">
        <v>3.5</v>
      </c>
      <c r="AB35" s="888">
        <v>0</v>
      </c>
      <c r="AC35" s="888">
        <v>0.14000000000000001</v>
      </c>
      <c r="AD35" s="888">
        <v>0</v>
      </c>
      <c r="AE35" s="888">
        <v>0</v>
      </c>
      <c r="AF35" s="888">
        <v>0</v>
      </c>
      <c r="AG35" s="888"/>
      <c r="AH35" s="983">
        <v>3.64</v>
      </c>
      <c r="AI35" s="994">
        <v>0</v>
      </c>
      <c r="AJ35" s="888">
        <v>0</v>
      </c>
      <c r="AK35" s="888">
        <v>11.5</v>
      </c>
      <c r="AL35" s="888"/>
      <c r="AM35" s="888"/>
      <c r="AN35" s="888"/>
      <c r="AO35" s="888">
        <v>0.13</v>
      </c>
      <c r="AP35" s="888">
        <v>0.04</v>
      </c>
      <c r="AQ35" s="888">
        <v>0.02</v>
      </c>
      <c r="AR35" s="888">
        <v>0.11</v>
      </c>
      <c r="AS35" s="888">
        <v>0.28999999999999998</v>
      </c>
      <c r="AT35" s="888">
        <v>7.0000000000000007E-2</v>
      </c>
      <c r="AU35" s="888">
        <v>0.08</v>
      </c>
      <c r="AV35" s="888">
        <v>0.11</v>
      </c>
      <c r="AW35" s="888">
        <v>15.14</v>
      </c>
      <c r="AX35" s="888">
        <v>0.19</v>
      </c>
      <c r="AY35" s="888"/>
      <c r="AZ35" s="888">
        <v>0.66</v>
      </c>
      <c r="BA35" s="984">
        <v>14.95</v>
      </c>
      <c r="BB35" s="985"/>
      <c r="BD35" s="888">
        <v>0</v>
      </c>
      <c r="BE35" s="888">
        <v>0</v>
      </c>
      <c r="BF35" s="888">
        <v>0</v>
      </c>
      <c r="BG35" s="888">
        <v>0</v>
      </c>
      <c r="BH35" s="889">
        <v>0</v>
      </c>
      <c r="BI35" s="888">
        <v>0</v>
      </c>
      <c r="BJ35" s="888">
        <v>0</v>
      </c>
      <c r="BK35" s="888">
        <v>0</v>
      </c>
      <c r="BL35" s="888">
        <v>0</v>
      </c>
      <c r="BM35" s="889">
        <v>0</v>
      </c>
    </row>
    <row r="36" spans="1:65" s="785" customFormat="1" ht="12" customHeight="1">
      <c r="A36" s="687" t="s">
        <v>1119</v>
      </c>
      <c r="B36" s="973" t="s">
        <v>972</v>
      </c>
      <c r="C36" s="913">
        <v>14949270</v>
      </c>
      <c r="D36" s="986" t="s">
        <v>927</v>
      </c>
      <c r="E36" s="987" t="s">
        <v>34</v>
      </c>
      <c r="F36" s="973" t="s">
        <v>401</v>
      </c>
      <c r="G36" s="998" t="s">
        <v>146</v>
      </c>
      <c r="H36" s="998" t="s">
        <v>146</v>
      </c>
      <c r="I36" s="973" t="s">
        <v>1777</v>
      </c>
      <c r="J36" s="687" t="s">
        <v>991</v>
      </c>
      <c r="K36" s="989">
        <v>44317</v>
      </c>
      <c r="L36" s="990" t="s">
        <v>1432</v>
      </c>
      <c r="M36" s="990"/>
      <c r="N36" s="991" t="s">
        <v>914</v>
      </c>
      <c r="O36" s="976" t="s">
        <v>218</v>
      </c>
      <c r="P36" s="810" t="s">
        <v>63</v>
      </c>
      <c r="Q36" s="976" t="s">
        <v>218</v>
      </c>
      <c r="R36" s="983">
        <v>7</v>
      </c>
      <c r="S36" s="978">
        <v>0</v>
      </c>
      <c r="T36" s="973">
        <v>0</v>
      </c>
      <c r="U36" s="978">
        <v>0</v>
      </c>
      <c r="V36" s="992">
        <v>0</v>
      </c>
      <c r="W36" s="992">
        <v>0</v>
      </c>
      <c r="X36" s="980">
        <v>2</v>
      </c>
      <c r="Y36" s="993">
        <v>2</v>
      </c>
      <c r="Z36" s="982">
        <v>15</v>
      </c>
      <c r="AA36" s="888">
        <v>3.5</v>
      </c>
      <c r="AB36" s="888">
        <v>0</v>
      </c>
      <c r="AC36" s="888">
        <v>0</v>
      </c>
      <c r="AD36" s="888">
        <v>0</v>
      </c>
      <c r="AE36" s="888">
        <v>2</v>
      </c>
      <c r="AF36" s="888">
        <v>3.5</v>
      </c>
      <c r="AG36" s="888"/>
      <c r="AH36" s="983">
        <v>5.5</v>
      </c>
      <c r="AI36" s="994" t="b">
        <v>0</v>
      </c>
      <c r="AJ36" s="888">
        <v>0</v>
      </c>
      <c r="AK36" s="888">
        <v>11.5</v>
      </c>
      <c r="AL36" s="888"/>
      <c r="AM36" s="888"/>
      <c r="AN36" s="888"/>
      <c r="AO36" s="888">
        <v>0.2</v>
      </c>
      <c r="AP36" s="888">
        <v>0.06</v>
      </c>
      <c r="AQ36" s="888">
        <v>0.03</v>
      </c>
      <c r="AR36" s="888">
        <v>0.17</v>
      </c>
      <c r="AS36" s="888">
        <v>0.45</v>
      </c>
      <c r="AT36" s="888">
        <v>0.11</v>
      </c>
      <c r="AU36" s="888">
        <v>0.12</v>
      </c>
      <c r="AV36" s="888">
        <v>0.17</v>
      </c>
      <c r="AW36" s="888">
        <v>20.5</v>
      </c>
      <c r="AX36" s="888">
        <v>0.28999999999999998</v>
      </c>
      <c r="AY36" s="888"/>
      <c r="AZ36" s="888">
        <v>1.02</v>
      </c>
      <c r="BA36" s="984">
        <v>20.21</v>
      </c>
      <c r="BB36" s="985"/>
      <c r="BD36" s="888">
        <v>0</v>
      </c>
      <c r="BE36" s="888">
        <v>0</v>
      </c>
      <c r="BF36" s="888">
        <v>0</v>
      </c>
      <c r="BG36" s="888">
        <v>0</v>
      </c>
      <c r="BH36" s="889">
        <v>0</v>
      </c>
      <c r="BI36" s="888">
        <v>0</v>
      </c>
      <c r="BJ36" s="888">
        <v>0</v>
      </c>
      <c r="BK36" s="888">
        <v>0</v>
      </c>
      <c r="BL36" s="888">
        <v>0</v>
      </c>
      <c r="BM36" s="889">
        <v>0</v>
      </c>
    </row>
    <row r="37" spans="1:65" s="785" customFormat="1" ht="12" customHeight="1">
      <c r="A37" s="687" t="s">
        <v>1119</v>
      </c>
      <c r="B37" s="973" t="s">
        <v>972</v>
      </c>
      <c r="C37" s="913">
        <v>28490535</v>
      </c>
      <c r="D37" s="986" t="s">
        <v>397</v>
      </c>
      <c r="E37" s="987" t="s">
        <v>20</v>
      </c>
      <c r="F37" s="973" t="s">
        <v>104</v>
      </c>
      <c r="G37" s="988" t="s">
        <v>146</v>
      </c>
      <c r="H37" s="988" t="s">
        <v>146</v>
      </c>
      <c r="I37" s="975" t="s">
        <v>1808</v>
      </c>
      <c r="J37" s="687" t="s">
        <v>991</v>
      </c>
      <c r="K37" s="989">
        <v>44105</v>
      </c>
      <c r="L37" s="990" t="s">
        <v>1433</v>
      </c>
      <c r="M37" s="990"/>
      <c r="N37" s="991" t="s">
        <v>914</v>
      </c>
      <c r="O37" s="976" t="s">
        <v>1714</v>
      </c>
      <c r="P37" s="979" t="s">
        <v>63</v>
      </c>
      <c r="Q37" s="976" t="s">
        <v>25</v>
      </c>
      <c r="R37" s="983">
        <v>7</v>
      </c>
      <c r="S37" s="978">
        <v>1</v>
      </c>
      <c r="T37" s="973">
        <v>0</v>
      </c>
      <c r="U37" s="978">
        <v>1</v>
      </c>
      <c r="V37" s="992">
        <v>0.02</v>
      </c>
      <c r="W37" s="992">
        <v>0</v>
      </c>
      <c r="X37" s="980">
        <v>0</v>
      </c>
      <c r="Y37" s="993">
        <v>0</v>
      </c>
      <c r="Z37" s="982">
        <v>15</v>
      </c>
      <c r="AA37" s="888">
        <v>3.5</v>
      </c>
      <c r="AB37" s="888">
        <v>0</v>
      </c>
      <c r="AC37" s="888">
        <v>7.0000000000000007E-2</v>
      </c>
      <c r="AD37" s="888">
        <v>0</v>
      </c>
      <c r="AE37" s="888">
        <v>0</v>
      </c>
      <c r="AF37" s="888">
        <v>0</v>
      </c>
      <c r="AG37" s="888"/>
      <c r="AH37" s="983">
        <v>3.57</v>
      </c>
      <c r="AI37" s="994">
        <v>0</v>
      </c>
      <c r="AJ37" s="888">
        <v>0</v>
      </c>
      <c r="AK37" s="888">
        <v>11.5</v>
      </c>
      <c r="AL37" s="888"/>
      <c r="AM37" s="888"/>
      <c r="AN37" s="888"/>
      <c r="AO37" s="888">
        <v>0.13</v>
      </c>
      <c r="AP37" s="888">
        <v>0.04</v>
      </c>
      <c r="AQ37" s="888">
        <v>0.02</v>
      </c>
      <c r="AR37" s="888">
        <v>0.11</v>
      </c>
      <c r="AS37" s="888">
        <v>0.28999999999999998</v>
      </c>
      <c r="AT37" s="888">
        <v>7.0000000000000007E-2</v>
      </c>
      <c r="AU37" s="888">
        <v>0.08</v>
      </c>
      <c r="AV37" s="888">
        <v>0.11</v>
      </c>
      <c r="AW37" s="888">
        <v>15.07</v>
      </c>
      <c r="AX37" s="888">
        <v>0.19</v>
      </c>
      <c r="AY37" s="888"/>
      <c r="AZ37" s="888">
        <v>0.66</v>
      </c>
      <c r="BA37" s="984">
        <v>14.88</v>
      </c>
      <c r="BB37" s="985"/>
      <c r="BD37" s="888">
        <v>0</v>
      </c>
      <c r="BE37" s="888">
        <v>0</v>
      </c>
      <c r="BF37" s="888">
        <v>0</v>
      </c>
      <c r="BG37" s="888">
        <v>0</v>
      </c>
      <c r="BH37" s="889">
        <v>0</v>
      </c>
      <c r="BI37" s="888">
        <v>0</v>
      </c>
      <c r="BJ37" s="888">
        <v>0</v>
      </c>
      <c r="BK37" s="888">
        <v>0</v>
      </c>
      <c r="BL37" s="888">
        <v>0</v>
      </c>
      <c r="BM37" s="889">
        <v>0</v>
      </c>
    </row>
    <row r="38" spans="1:65" s="785" customFormat="1" ht="12" customHeight="1">
      <c r="A38" s="687" t="s">
        <v>1119</v>
      </c>
      <c r="B38" s="973" t="s">
        <v>972</v>
      </c>
      <c r="C38" s="913">
        <v>14934598</v>
      </c>
      <c r="D38" s="986" t="s">
        <v>399</v>
      </c>
      <c r="E38" s="987" t="s">
        <v>34</v>
      </c>
      <c r="F38" s="973" t="s">
        <v>401</v>
      </c>
      <c r="G38" s="988" t="s">
        <v>379</v>
      </c>
      <c r="H38" s="988" t="s">
        <v>379</v>
      </c>
      <c r="I38" s="973" t="s">
        <v>2292</v>
      </c>
      <c r="J38" s="687" t="s">
        <v>991</v>
      </c>
      <c r="K38" s="989">
        <v>44105</v>
      </c>
      <c r="L38" s="990" t="s">
        <v>1435</v>
      </c>
      <c r="M38" s="990"/>
      <c r="N38" s="991" t="s">
        <v>914</v>
      </c>
      <c r="O38" s="976" t="s">
        <v>1714</v>
      </c>
      <c r="P38" s="810" t="s">
        <v>63</v>
      </c>
      <c r="Q38" s="976" t="s">
        <v>25</v>
      </c>
      <c r="R38" s="983">
        <v>9.8000000000000007</v>
      </c>
      <c r="S38" s="978">
        <v>1</v>
      </c>
      <c r="T38" s="973">
        <v>0</v>
      </c>
      <c r="U38" s="978">
        <v>1</v>
      </c>
      <c r="V38" s="992">
        <v>0.02</v>
      </c>
      <c r="W38" s="992">
        <v>0</v>
      </c>
      <c r="X38" s="980">
        <v>2</v>
      </c>
      <c r="Y38" s="993">
        <v>2</v>
      </c>
      <c r="Z38" s="982">
        <v>15</v>
      </c>
      <c r="AA38" s="888">
        <v>4.9000000000000004</v>
      </c>
      <c r="AB38" s="888">
        <v>0</v>
      </c>
      <c r="AC38" s="888">
        <v>0.1</v>
      </c>
      <c r="AD38" s="888">
        <v>0</v>
      </c>
      <c r="AE38" s="888">
        <v>2</v>
      </c>
      <c r="AF38" s="888">
        <v>3.5</v>
      </c>
      <c r="AG38" s="888"/>
      <c r="AH38" s="983">
        <v>7</v>
      </c>
      <c r="AI38" s="994">
        <v>0</v>
      </c>
      <c r="AJ38" s="994">
        <v>0</v>
      </c>
      <c r="AK38" s="888">
        <v>11.5</v>
      </c>
      <c r="AL38" s="888"/>
      <c r="AM38" s="888"/>
      <c r="AN38" s="888"/>
      <c r="AO38" s="888">
        <v>0.26</v>
      </c>
      <c r="AP38" s="888">
        <v>7.0000000000000007E-2</v>
      </c>
      <c r="AQ38" s="888">
        <v>0.03</v>
      </c>
      <c r="AR38" s="888">
        <v>0.21</v>
      </c>
      <c r="AS38" s="888">
        <v>0.59</v>
      </c>
      <c r="AT38" s="888">
        <v>0.14000000000000001</v>
      </c>
      <c r="AU38" s="888">
        <v>0.12</v>
      </c>
      <c r="AV38" s="888">
        <v>0.21</v>
      </c>
      <c r="AW38" s="888">
        <v>22</v>
      </c>
      <c r="AX38" s="888">
        <v>0.36</v>
      </c>
      <c r="AY38" s="888"/>
      <c r="AZ38" s="888">
        <v>1.27</v>
      </c>
      <c r="BA38" s="984">
        <v>21.64</v>
      </c>
      <c r="BB38" s="999"/>
      <c r="BD38" s="888">
        <v>0</v>
      </c>
      <c r="BE38" s="888">
        <v>0</v>
      </c>
      <c r="BF38" s="888">
        <v>0</v>
      </c>
      <c r="BG38" s="888">
        <v>0</v>
      </c>
      <c r="BH38" s="889">
        <v>0</v>
      </c>
      <c r="BI38" s="888">
        <v>0</v>
      </c>
      <c r="BJ38" s="888">
        <v>0</v>
      </c>
      <c r="BK38" s="888">
        <v>0</v>
      </c>
      <c r="BL38" s="888">
        <v>0</v>
      </c>
      <c r="BM38" s="889">
        <v>0</v>
      </c>
    </row>
    <row r="39" spans="1:65" s="785" customFormat="1" ht="12" customHeight="1">
      <c r="A39" s="687" t="s">
        <v>1119</v>
      </c>
      <c r="B39" s="973" t="s">
        <v>972</v>
      </c>
      <c r="C39" s="913">
        <v>10801848</v>
      </c>
      <c r="D39" s="986" t="s">
        <v>409</v>
      </c>
      <c r="E39" s="987" t="s">
        <v>34</v>
      </c>
      <c r="F39" s="973" t="s">
        <v>104</v>
      </c>
      <c r="G39" s="988" t="s">
        <v>146</v>
      </c>
      <c r="H39" s="988" t="s">
        <v>146</v>
      </c>
      <c r="I39" s="975" t="s">
        <v>161</v>
      </c>
      <c r="J39" s="687" t="s">
        <v>991</v>
      </c>
      <c r="K39" s="989">
        <v>44136</v>
      </c>
      <c r="L39" s="990" t="s">
        <v>1442</v>
      </c>
      <c r="M39" s="990"/>
      <c r="N39" s="991" t="s">
        <v>914</v>
      </c>
      <c r="O39" s="976" t="s">
        <v>1714</v>
      </c>
      <c r="P39" s="979" t="s">
        <v>63</v>
      </c>
      <c r="Q39" s="997" t="s">
        <v>25</v>
      </c>
      <c r="R39" s="983">
        <v>7</v>
      </c>
      <c r="S39" s="978">
        <v>1</v>
      </c>
      <c r="T39" s="973">
        <v>0</v>
      </c>
      <c r="U39" s="978">
        <v>1</v>
      </c>
      <c r="V39" s="992">
        <v>0.02</v>
      </c>
      <c r="W39" s="992">
        <v>0</v>
      </c>
      <c r="X39" s="980">
        <v>0</v>
      </c>
      <c r="Y39" s="993">
        <v>0</v>
      </c>
      <c r="Z39" s="982">
        <v>15</v>
      </c>
      <c r="AA39" s="888">
        <v>3.5</v>
      </c>
      <c r="AB39" s="888">
        <v>0</v>
      </c>
      <c r="AC39" s="888">
        <v>7.0000000000000007E-2</v>
      </c>
      <c r="AD39" s="888">
        <v>0</v>
      </c>
      <c r="AE39" s="888">
        <v>0</v>
      </c>
      <c r="AF39" s="888">
        <v>0</v>
      </c>
      <c r="AG39" s="888"/>
      <c r="AH39" s="983">
        <v>3.57</v>
      </c>
      <c r="AI39" s="994">
        <v>0</v>
      </c>
      <c r="AJ39" s="888">
        <v>0</v>
      </c>
      <c r="AK39" s="888">
        <v>11.5</v>
      </c>
      <c r="AL39" s="888"/>
      <c r="AM39" s="888"/>
      <c r="AN39" s="888"/>
      <c r="AO39" s="888">
        <v>0.13</v>
      </c>
      <c r="AP39" s="888">
        <v>0.04</v>
      </c>
      <c r="AQ39" s="888">
        <v>0.02</v>
      </c>
      <c r="AR39" s="888">
        <v>0.11</v>
      </c>
      <c r="AS39" s="888">
        <v>0.28999999999999998</v>
      </c>
      <c r="AT39" s="888">
        <v>7.0000000000000007E-2</v>
      </c>
      <c r="AU39" s="888">
        <v>0.08</v>
      </c>
      <c r="AV39" s="888">
        <v>0.11</v>
      </c>
      <c r="AW39" s="888">
        <v>15.07</v>
      </c>
      <c r="AX39" s="888">
        <v>0.19</v>
      </c>
      <c r="AY39" s="888"/>
      <c r="AZ39" s="888">
        <v>0.66</v>
      </c>
      <c r="BA39" s="984">
        <v>14.88</v>
      </c>
      <c r="BB39" s="985"/>
      <c r="BD39" s="888">
        <v>0</v>
      </c>
      <c r="BE39" s="888">
        <v>0</v>
      </c>
      <c r="BF39" s="888">
        <v>0</v>
      </c>
      <c r="BG39" s="888">
        <v>0</v>
      </c>
      <c r="BH39" s="889">
        <v>0</v>
      </c>
      <c r="BI39" s="888">
        <v>0</v>
      </c>
      <c r="BJ39" s="888">
        <v>0</v>
      </c>
      <c r="BK39" s="888">
        <v>0</v>
      </c>
      <c r="BL39" s="888">
        <v>0</v>
      </c>
      <c r="BM39" s="889">
        <v>0</v>
      </c>
    </row>
    <row r="40" spans="1:65" s="785" customFormat="1" ht="12" customHeight="1">
      <c r="A40" s="687" t="s">
        <v>1119</v>
      </c>
      <c r="B40" s="973" t="s">
        <v>972</v>
      </c>
      <c r="C40" s="913">
        <v>26931757</v>
      </c>
      <c r="D40" s="986" t="s">
        <v>410</v>
      </c>
      <c r="E40" s="987" t="s">
        <v>34</v>
      </c>
      <c r="F40" s="973" t="s">
        <v>104</v>
      </c>
      <c r="G40" s="988" t="s">
        <v>146</v>
      </c>
      <c r="H40" s="988" t="s">
        <v>146</v>
      </c>
      <c r="I40" s="973" t="s">
        <v>2292</v>
      </c>
      <c r="J40" s="687" t="s">
        <v>991</v>
      </c>
      <c r="K40" s="989">
        <v>44105</v>
      </c>
      <c r="L40" s="990" t="s">
        <v>1443</v>
      </c>
      <c r="M40" s="990"/>
      <c r="N40" s="991" t="s">
        <v>914</v>
      </c>
      <c r="O40" s="976" t="s">
        <v>65</v>
      </c>
      <c r="P40" s="979" t="s">
        <v>63</v>
      </c>
      <c r="Q40" s="976" t="s">
        <v>65</v>
      </c>
      <c r="R40" s="983">
        <v>7</v>
      </c>
      <c r="S40" s="978">
        <v>1</v>
      </c>
      <c r="T40" s="973">
        <v>0</v>
      </c>
      <c r="U40" s="978">
        <v>1</v>
      </c>
      <c r="V40" s="992">
        <v>0.02</v>
      </c>
      <c r="W40" s="992">
        <v>0</v>
      </c>
      <c r="X40" s="980">
        <v>0</v>
      </c>
      <c r="Y40" s="993">
        <v>0</v>
      </c>
      <c r="Z40" s="982">
        <v>15</v>
      </c>
      <c r="AA40" s="888">
        <v>3.5</v>
      </c>
      <c r="AB40" s="888">
        <v>0</v>
      </c>
      <c r="AC40" s="888">
        <v>7.0000000000000007E-2</v>
      </c>
      <c r="AD40" s="888">
        <v>0</v>
      </c>
      <c r="AE40" s="888">
        <v>0</v>
      </c>
      <c r="AF40" s="888">
        <v>0</v>
      </c>
      <c r="AG40" s="888"/>
      <c r="AH40" s="983">
        <v>3.57</v>
      </c>
      <c r="AI40" s="994">
        <v>0</v>
      </c>
      <c r="AJ40" s="888">
        <v>0</v>
      </c>
      <c r="AK40" s="888">
        <v>11.5</v>
      </c>
      <c r="AL40" s="888"/>
      <c r="AM40" s="888"/>
      <c r="AN40" s="888"/>
      <c r="AO40" s="888">
        <v>0.13</v>
      </c>
      <c r="AP40" s="888">
        <v>0.04</v>
      </c>
      <c r="AQ40" s="888">
        <v>0.02</v>
      </c>
      <c r="AR40" s="888">
        <v>0.11</v>
      </c>
      <c r="AS40" s="888">
        <v>0.28999999999999998</v>
      </c>
      <c r="AT40" s="888">
        <v>7.0000000000000007E-2</v>
      </c>
      <c r="AU40" s="888">
        <v>0.08</v>
      </c>
      <c r="AV40" s="888">
        <v>0.11</v>
      </c>
      <c r="AW40" s="888">
        <v>15.07</v>
      </c>
      <c r="AX40" s="888">
        <v>0.19</v>
      </c>
      <c r="AY40" s="888"/>
      <c r="AZ40" s="888">
        <v>0.66</v>
      </c>
      <c r="BA40" s="984">
        <v>14.88</v>
      </c>
      <c r="BB40" s="985"/>
      <c r="BD40" s="888">
        <v>0</v>
      </c>
      <c r="BE40" s="888">
        <v>0</v>
      </c>
      <c r="BF40" s="888">
        <v>0</v>
      </c>
      <c r="BG40" s="888">
        <v>0</v>
      </c>
      <c r="BH40" s="889">
        <v>0</v>
      </c>
      <c r="BI40" s="888">
        <v>0</v>
      </c>
      <c r="BJ40" s="888">
        <v>0</v>
      </c>
      <c r="BK40" s="888">
        <v>0</v>
      </c>
      <c r="BL40" s="888">
        <v>0</v>
      </c>
      <c r="BM40" s="889">
        <v>0</v>
      </c>
    </row>
    <row r="41" spans="1:65" s="785" customFormat="1" ht="12" customHeight="1">
      <c r="A41" s="687" t="s">
        <v>1119</v>
      </c>
      <c r="B41" s="973" t="s">
        <v>972</v>
      </c>
      <c r="C41" s="913">
        <v>20304582</v>
      </c>
      <c r="D41" s="986" t="s">
        <v>411</v>
      </c>
      <c r="E41" s="987" t="s">
        <v>34</v>
      </c>
      <c r="F41" s="973" t="s">
        <v>104</v>
      </c>
      <c r="G41" s="988" t="s">
        <v>146</v>
      </c>
      <c r="H41" s="988" t="s">
        <v>146</v>
      </c>
      <c r="I41" s="996" t="s">
        <v>161</v>
      </c>
      <c r="J41" s="687" t="s">
        <v>991</v>
      </c>
      <c r="K41" s="989">
        <v>44256</v>
      </c>
      <c r="L41" s="990" t="s">
        <v>1444</v>
      </c>
      <c r="M41" s="990"/>
      <c r="N41" s="991" t="s">
        <v>914</v>
      </c>
      <c r="O41" s="976" t="s">
        <v>1714</v>
      </c>
      <c r="P41" s="810" t="s">
        <v>63</v>
      </c>
      <c r="Q41" s="997" t="s">
        <v>25</v>
      </c>
      <c r="R41" s="983">
        <v>7</v>
      </c>
      <c r="S41" s="978">
        <v>0</v>
      </c>
      <c r="T41" s="973">
        <v>0</v>
      </c>
      <c r="U41" s="978">
        <v>0</v>
      </c>
      <c r="V41" s="992">
        <v>0</v>
      </c>
      <c r="W41" s="992">
        <v>0</v>
      </c>
      <c r="X41" s="980">
        <v>1</v>
      </c>
      <c r="Y41" s="993">
        <v>1</v>
      </c>
      <c r="Z41" s="982">
        <v>15</v>
      </c>
      <c r="AA41" s="888">
        <v>3.5</v>
      </c>
      <c r="AB41" s="888">
        <v>0</v>
      </c>
      <c r="AC41" s="888">
        <v>0</v>
      </c>
      <c r="AD41" s="888">
        <v>0</v>
      </c>
      <c r="AE41" s="888">
        <v>1</v>
      </c>
      <c r="AF41" s="888">
        <v>1.75</v>
      </c>
      <c r="AG41" s="888"/>
      <c r="AH41" s="983">
        <v>4.5</v>
      </c>
      <c r="AI41" s="994" t="b">
        <v>0</v>
      </c>
      <c r="AJ41" s="888">
        <v>0</v>
      </c>
      <c r="AK41" s="888">
        <v>11.5</v>
      </c>
      <c r="AL41" s="888"/>
      <c r="AM41" s="888"/>
      <c r="AN41" s="888"/>
      <c r="AO41" s="888">
        <v>0.17</v>
      </c>
      <c r="AP41" s="888">
        <v>0.05</v>
      </c>
      <c r="AQ41" s="888">
        <v>0.02</v>
      </c>
      <c r="AR41" s="888">
        <v>0.14000000000000001</v>
      </c>
      <c r="AS41" s="888">
        <v>0.38</v>
      </c>
      <c r="AT41" s="888">
        <v>0.09</v>
      </c>
      <c r="AU41" s="888">
        <v>0.08</v>
      </c>
      <c r="AV41" s="888">
        <v>0.14000000000000001</v>
      </c>
      <c r="AW41" s="888">
        <v>17.75</v>
      </c>
      <c r="AX41" s="888">
        <v>0.24</v>
      </c>
      <c r="AY41" s="888"/>
      <c r="AZ41" s="888">
        <v>0.83</v>
      </c>
      <c r="BA41" s="984">
        <v>17.510000000000002</v>
      </c>
      <c r="BB41" s="985"/>
      <c r="BD41" s="888">
        <v>0</v>
      </c>
      <c r="BE41" s="888">
        <v>0</v>
      </c>
      <c r="BF41" s="888">
        <v>0</v>
      </c>
      <c r="BG41" s="888">
        <v>0</v>
      </c>
      <c r="BH41" s="889">
        <v>0</v>
      </c>
      <c r="BI41" s="888">
        <v>0</v>
      </c>
      <c r="BJ41" s="888">
        <v>0</v>
      </c>
      <c r="BK41" s="888">
        <v>0</v>
      </c>
      <c r="BL41" s="888">
        <v>0</v>
      </c>
      <c r="BM41" s="889">
        <v>0</v>
      </c>
    </row>
    <row r="42" spans="1:65" s="785" customFormat="1" ht="12" customHeight="1">
      <c r="A42" s="687" t="s">
        <v>1119</v>
      </c>
      <c r="B42" s="973" t="s">
        <v>972</v>
      </c>
      <c r="C42" s="913">
        <v>28205394</v>
      </c>
      <c r="D42" s="986" t="s">
        <v>416</v>
      </c>
      <c r="E42" s="987" t="s">
        <v>34</v>
      </c>
      <c r="F42" s="973" t="s">
        <v>104</v>
      </c>
      <c r="G42" s="988" t="s">
        <v>146</v>
      </c>
      <c r="H42" s="988" t="s">
        <v>146</v>
      </c>
      <c r="I42" s="975" t="s">
        <v>2292</v>
      </c>
      <c r="J42" s="687" t="s">
        <v>991</v>
      </c>
      <c r="K42" s="989">
        <v>44105</v>
      </c>
      <c r="L42" s="990" t="s">
        <v>1447</v>
      </c>
      <c r="M42" s="990"/>
      <c r="N42" s="991" t="s">
        <v>914</v>
      </c>
      <c r="O42" s="976" t="s">
        <v>65</v>
      </c>
      <c r="P42" s="979" t="s">
        <v>63</v>
      </c>
      <c r="Q42" s="997" t="s">
        <v>65</v>
      </c>
      <c r="R42" s="983">
        <v>7</v>
      </c>
      <c r="S42" s="978">
        <v>1</v>
      </c>
      <c r="T42" s="973">
        <v>0</v>
      </c>
      <c r="U42" s="978">
        <v>1</v>
      </c>
      <c r="V42" s="992">
        <v>0.02</v>
      </c>
      <c r="W42" s="992">
        <v>0</v>
      </c>
      <c r="X42" s="980">
        <v>0</v>
      </c>
      <c r="Y42" s="993">
        <v>0</v>
      </c>
      <c r="Z42" s="982">
        <v>15</v>
      </c>
      <c r="AA42" s="888">
        <v>3.5</v>
      </c>
      <c r="AB42" s="888">
        <v>0</v>
      </c>
      <c r="AC42" s="888">
        <v>7.0000000000000007E-2</v>
      </c>
      <c r="AD42" s="888">
        <v>0</v>
      </c>
      <c r="AE42" s="888">
        <v>0</v>
      </c>
      <c r="AF42" s="888">
        <v>0</v>
      </c>
      <c r="AG42" s="888"/>
      <c r="AH42" s="983">
        <v>3.57</v>
      </c>
      <c r="AI42" s="994">
        <v>0</v>
      </c>
      <c r="AJ42" s="888">
        <v>0</v>
      </c>
      <c r="AK42" s="888">
        <v>11.5</v>
      </c>
      <c r="AL42" s="888"/>
      <c r="AM42" s="888"/>
      <c r="AN42" s="888"/>
      <c r="AO42" s="888">
        <v>0.13</v>
      </c>
      <c r="AP42" s="888">
        <v>0.04</v>
      </c>
      <c r="AQ42" s="888">
        <v>0.02</v>
      </c>
      <c r="AR42" s="888">
        <v>0.11</v>
      </c>
      <c r="AS42" s="888">
        <v>0.28999999999999998</v>
      </c>
      <c r="AT42" s="888">
        <v>7.0000000000000007E-2</v>
      </c>
      <c r="AU42" s="888">
        <v>0.08</v>
      </c>
      <c r="AV42" s="888">
        <v>0.11</v>
      </c>
      <c r="AW42" s="888">
        <v>15.07</v>
      </c>
      <c r="AX42" s="888">
        <v>0.19</v>
      </c>
      <c r="AY42" s="888"/>
      <c r="AZ42" s="888">
        <v>0.66</v>
      </c>
      <c r="BA42" s="984">
        <v>14.88</v>
      </c>
      <c r="BB42" s="985"/>
      <c r="BD42" s="888">
        <v>0</v>
      </c>
      <c r="BE42" s="888">
        <v>0</v>
      </c>
      <c r="BF42" s="888">
        <v>0</v>
      </c>
      <c r="BG42" s="888">
        <v>0</v>
      </c>
      <c r="BH42" s="889">
        <v>0</v>
      </c>
      <c r="BI42" s="888">
        <v>0</v>
      </c>
      <c r="BJ42" s="888">
        <v>0</v>
      </c>
      <c r="BK42" s="888">
        <v>0</v>
      </c>
      <c r="BL42" s="888">
        <v>0</v>
      </c>
      <c r="BM42" s="889">
        <v>0</v>
      </c>
    </row>
    <row r="43" spans="1:65" s="785" customFormat="1" ht="12" customHeight="1">
      <c r="A43" s="687" t="s">
        <v>1119</v>
      </c>
      <c r="B43" s="973" t="s">
        <v>972</v>
      </c>
      <c r="C43" s="913">
        <v>16577852</v>
      </c>
      <c r="D43" s="986" t="s">
        <v>431</v>
      </c>
      <c r="E43" s="987" t="s">
        <v>34</v>
      </c>
      <c r="F43" s="973" t="s">
        <v>104</v>
      </c>
      <c r="G43" s="988" t="s">
        <v>290</v>
      </c>
      <c r="H43" s="988" t="s">
        <v>290</v>
      </c>
      <c r="I43" s="973" t="s">
        <v>161</v>
      </c>
      <c r="J43" s="687" t="s">
        <v>991</v>
      </c>
      <c r="K43" s="989">
        <v>43497</v>
      </c>
      <c r="L43" s="990"/>
      <c r="M43" s="990" t="s">
        <v>1537</v>
      </c>
      <c r="N43" s="991" t="s">
        <v>974</v>
      </c>
      <c r="O43" s="976" t="s">
        <v>1714</v>
      </c>
      <c r="P43" s="979" t="s">
        <v>63</v>
      </c>
      <c r="Q43" s="976" t="s">
        <v>25</v>
      </c>
      <c r="R43" s="983">
        <v>7</v>
      </c>
      <c r="S43" s="978">
        <v>3</v>
      </c>
      <c r="T43" s="973">
        <v>0</v>
      </c>
      <c r="U43" s="978">
        <v>3</v>
      </c>
      <c r="V43" s="992">
        <v>0.06</v>
      </c>
      <c r="W43" s="992">
        <v>0</v>
      </c>
      <c r="X43" s="980">
        <v>0</v>
      </c>
      <c r="Y43" s="993">
        <v>0</v>
      </c>
      <c r="Z43" s="982">
        <v>15</v>
      </c>
      <c r="AA43" s="888">
        <v>3.5</v>
      </c>
      <c r="AB43" s="888">
        <v>0</v>
      </c>
      <c r="AC43" s="888">
        <v>0.21</v>
      </c>
      <c r="AD43" s="888">
        <v>0</v>
      </c>
      <c r="AE43" s="888">
        <v>0</v>
      </c>
      <c r="AF43" s="888">
        <v>0</v>
      </c>
      <c r="AG43" s="888"/>
      <c r="AH43" s="983">
        <v>3.71</v>
      </c>
      <c r="AI43" s="994">
        <v>12.366666666666665</v>
      </c>
      <c r="AJ43" s="888">
        <v>0</v>
      </c>
      <c r="AK43" s="888">
        <v>11.5</v>
      </c>
      <c r="AL43" s="888"/>
      <c r="AM43" s="888"/>
      <c r="AN43" s="888"/>
      <c r="AO43" s="888">
        <v>0.14000000000000001</v>
      </c>
      <c r="AP43" s="888">
        <v>0.16</v>
      </c>
      <c r="AQ43" s="888">
        <v>0.02</v>
      </c>
      <c r="AR43" s="888">
        <v>0.11</v>
      </c>
      <c r="AS43" s="888">
        <v>0.32</v>
      </c>
      <c r="AT43" s="888">
        <v>0.32</v>
      </c>
      <c r="AU43" s="888">
        <v>0.08</v>
      </c>
      <c r="AV43" s="888">
        <v>0.11</v>
      </c>
      <c r="AW43" s="888">
        <v>27.58</v>
      </c>
      <c r="AX43" s="888">
        <v>0.32</v>
      </c>
      <c r="AY43" s="888"/>
      <c r="AZ43" s="888">
        <v>0.94</v>
      </c>
      <c r="BA43" s="984">
        <v>27.26</v>
      </c>
      <c r="BB43" s="985"/>
      <c r="BD43" s="888">
        <v>0</v>
      </c>
      <c r="BE43" s="888">
        <v>0</v>
      </c>
      <c r="BF43" s="888">
        <v>0</v>
      </c>
      <c r="BG43" s="888">
        <v>0</v>
      </c>
      <c r="BH43" s="889">
        <v>0</v>
      </c>
      <c r="BI43" s="888">
        <v>0</v>
      </c>
      <c r="BJ43" s="888">
        <v>0</v>
      </c>
      <c r="BK43" s="888">
        <v>0</v>
      </c>
      <c r="BL43" s="888">
        <v>0</v>
      </c>
      <c r="BM43" s="889">
        <v>0</v>
      </c>
    </row>
    <row r="44" spans="1:65" s="785" customFormat="1" ht="12" customHeight="1">
      <c r="A44" s="687" t="s">
        <v>1119</v>
      </c>
      <c r="B44" s="973" t="s">
        <v>972</v>
      </c>
      <c r="C44" s="913">
        <v>30681914</v>
      </c>
      <c r="D44" s="986" t="s">
        <v>1566</v>
      </c>
      <c r="E44" s="987" t="s">
        <v>34</v>
      </c>
      <c r="F44" s="973" t="s">
        <v>104</v>
      </c>
      <c r="G44" s="998" t="s">
        <v>146</v>
      </c>
      <c r="H44" s="998" t="s">
        <v>146</v>
      </c>
      <c r="I44" s="973" t="s">
        <v>1768</v>
      </c>
      <c r="J44" s="687" t="s">
        <v>991</v>
      </c>
      <c r="K44" s="989">
        <v>44228</v>
      </c>
      <c r="L44" s="990" t="s">
        <v>1576</v>
      </c>
      <c r="M44" s="990"/>
      <c r="N44" s="991" t="s">
        <v>914</v>
      </c>
      <c r="O44" s="976" t="s">
        <v>94</v>
      </c>
      <c r="P44" s="810" t="s">
        <v>63</v>
      </c>
      <c r="Q44" s="976" t="s">
        <v>94</v>
      </c>
      <c r="R44" s="983">
        <v>7</v>
      </c>
      <c r="S44" s="978">
        <v>1</v>
      </c>
      <c r="T44" s="973">
        <v>0</v>
      </c>
      <c r="U44" s="978">
        <v>1</v>
      </c>
      <c r="V44" s="992">
        <v>0.02</v>
      </c>
      <c r="W44" s="992">
        <v>0</v>
      </c>
      <c r="X44" s="980">
        <v>0</v>
      </c>
      <c r="Y44" s="993">
        <v>0</v>
      </c>
      <c r="Z44" s="982">
        <v>15</v>
      </c>
      <c r="AA44" s="888">
        <v>3.5</v>
      </c>
      <c r="AB44" s="888">
        <v>0</v>
      </c>
      <c r="AC44" s="888">
        <v>7.0000000000000007E-2</v>
      </c>
      <c r="AD44" s="888">
        <v>0</v>
      </c>
      <c r="AE44" s="888">
        <v>0</v>
      </c>
      <c r="AF44" s="888">
        <v>0</v>
      </c>
      <c r="AG44" s="888"/>
      <c r="AH44" s="983">
        <v>3.57</v>
      </c>
      <c r="AI44" s="994">
        <v>11.899999999999999</v>
      </c>
      <c r="AJ44" s="888">
        <v>0</v>
      </c>
      <c r="AK44" s="888">
        <v>11.5</v>
      </c>
      <c r="AL44" s="888"/>
      <c r="AM44" s="888"/>
      <c r="AN44" s="888"/>
      <c r="AO44" s="888">
        <v>0.13</v>
      </c>
      <c r="AP44" s="888">
        <v>0.15</v>
      </c>
      <c r="AQ44" s="888">
        <v>0.02</v>
      </c>
      <c r="AR44" s="888">
        <v>0.11</v>
      </c>
      <c r="AS44" s="888">
        <v>0.28999999999999998</v>
      </c>
      <c r="AT44" s="888">
        <v>0.31</v>
      </c>
      <c r="AU44" s="888">
        <v>0.08</v>
      </c>
      <c r="AV44" s="888">
        <v>0.11</v>
      </c>
      <c r="AW44" s="888">
        <v>26.97</v>
      </c>
      <c r="AX44" s="888">
        <v>0.3</v>
      </c>
      <c r="AY44" s="888"/>
      <c r="AZ44" s="888">
        <v>0.9</v>
      </c>
      <c r="BA44" s="984">
        <v>26.67</v>
      </c>
      <c r="BB44" s="985"/>
      <c r="BD44" s="888">
        <v>0</v>
      </c>
      <c r="BE44" s="888">
        <v>0</v>
      </c>
      <c r="BF44" s="888">
        <v>0</v>
      </c>
      <c r="BG44" s="888">
        <v>0</v>
      </c>
      <c r="BH44" s="889">
        <v>0</v>
      </c>
      <c r="BI44" s="888">
        <v>0</v>
      </c>
      <c r="BJ44" s="888">
        <v>0</v>
      </c>
      <c r="BK44" s="888">
        <v>0</v>
      </c>
      <c r="BL44" s="888">
        <v>0</v>
      </c>
      <c r="BM44" s="889">
        <v>0</v>
      </c>
    </row>
    <row r="45" spans="1:65" s="785" customFormat="1" ht="12" customHeight="1">
      <c r="A45" s="687" t="s">
        <v>1119</v>
      </c>
      <c r="B45" s="973" t="s">
        <v>972</v>
      </c>
      <c r="C45" s="913">
        <v>27571519</v>
      </c>
      <c r="D45" s="986" t="s">
        <v>1600</v>
      </c>
      <c r="E45" s="987" t="s">
        <v>20</v>
      </c>
      <c r="F45" s="973" t="s">
        <v>104</v>
      </c>
      <c r="G45" s="988" t="s">
        <v>146</v>
      </c>
      <c r="H45" s="988" t="s">
        <v>146</v>
      </c>
      <c r="I45" s="973" t="s">
        <v>22</v>
      </c>
      <c r="J45" s="687" t="s">
        <v>991</v>
      </c>
      <c r="K45" s="989">
        <v>44331</v>
      </c>
      <c r="L45" s="990" t="s">
        <v>1601</v>
      </c>
      <c r="M45" s="990"/>
      <c r="N45" s="991" t="s">
        <v>914</v>
      </c>
      <c r="O45" s="976" t="s">
        <v>1714</v>
      </c>
      <c r="P45" s="979" t="s">
        <v>63</v>
      </c>
      <c r="Q45" s="997" t="s">
        <v>25</v>
      </c>
      <c r="R45" s="983">
        <v>7</v>
      </c>
      <c r="S45" s="978">
        <v>0</v>
      </c>
      <c r="T45" s="973">
        <v>0</v>
      </c>
      <c r="U45" s="978">
        <v>0</v>
      </c>
      <c r="V45" s="992">
        <v>0</v>
      </c>
      <c r="W45" s="992">
        <v>0</v>
      </c>
      <c r="X45" s="980">
        <v>0</v>
      </c>
      <c r="Y45" s="993">
        <v>0</v>
      </c>
      <c r="Z45" s="982">
        <v>15</v>
      </c>
      <c r="AA45" s="888">
        <v>3.5</v>
      </c>
      <c r="AB45" s="888">
        <v>0</v>
      </c>
      <c r="AC45" s="888">
        <v>0</v>
      </c>
      <c r="AD45" s="888">
        <v>0</v>
      </c>
      <c r="AE45" s="888">
        <v>0</v>
      </c>
      <c r="AF45" s="888">
        <v>0</v>
      </c>
      <c r="AG45" s="888"/>
      <c r="AH45" s="983">
        <v>3.5</v>
      </c>
      <c r="AI45" s="994" t="b">
        <v>0</v>
      </c>
      <c r="AJ45" s="888">
        <v>0</v>
      </c>
      <c r="AK45" s="888">
        <v>11.5</v>
      </c>
      <c r="AL45" s="888"/>
      <c r="AM45" s="888"/>
      <c r="AN45" s="888"/>
      <c r="AO45" s="888">
        <v>0.13</v>
      </c>
      <c r="AP45" s="888">
        <v>0.04</v>
      </c>
      <c r="AQ45" s="888">
        <v>0.02</v>
      </c>
      <c r="AR45" s="888">
        <v>0.11</v>
      </c>
      <c r="AS45" s="888">
        <v>0.28999999999999998</v>
      </c>
      <c r="AT45" s="888">
        <v>7.0000000000000007E-2</v>
      </c>
      <c r="AU45" s="888">
        <v>0.08</v>
      </c>
      <c r="AV45" s="888">
        <v>0.11</v>
      </c>
      <c r="AW45" s="888">
        <v>15</v>
      </c>
      <c r="AX45" s="888">
        <v>0.19</v>
      </c>
      <c r="AY45" s="888"/>
      <c r="AZ45" s="888">
        <v>0.66</v>
      </c>
      <c r="BA45" s="984">
        <v>14.81</v>
      </c>
      <c r="BB45" s="985"/>
      <c r="BD45" s="888">
        <v>0</v>
      </c>
      <c r="BE45" s="888">
        <v>0</v>
      </c>
      <c r="BF45" s="888">
        <v>0</v>
      </c>
      <c r="BG45" s="888">
        <v>0</v>
      </c>
      <c r="BH45" s="889">
        <v>0</v>
      </c>
      <c r="BI45" s="888">
        <v>0</v>
      </c>
      <c r="BJ45" s="888">
        <v>0</v>
      </c>
      <c r="BK45" s="888">
        <v>0</v>
      </c>
      <c r="BL45" s="888">
        <v>0</v>
      </c>
      <c r="BM45" s="889">
        <v>0</v>
      </c>
    </row>
    <row r="46" spans="1:65" s="785" customFormat="1" ht="12" customHeight="1">
      <c r="A46" s="687" t="s">
        <v>1119</v>
      </c>
      <c r="B46" s="973" t="s">
        <v>972</v>
      </c>
      <c r="C46" s="913">
        <v>27753243</v>
      </c>
      <c r="D46" s="986" t="s">
        <v>1619</v>
      </c>
      <c r="E46" s="987" t="s">
        <v>34</v>
      </c>
      <c r="F46" s="973" t="s">
        <v>104</v>
      </c>
      <c r="G46" s="988" t="s">
        <v>379</v>
      </c>
      <c r="H46" s="988" t="s">
        <v>379</v>
      </c>
      <c r="I46" s="973" t="s">
        <v>179</v>
      </c>
      <c r="J46" s="687" t="s">
        <v>991</v>
      </c>
      <c r="K46" s="989">
        <v>44336</v>
      </c>
      <c r="L46" s="990" t="s">
        <v>1631</v>
      </c>
      <c r="M46" s="990"/>
      <c r="N46" s="991" t="s">
        <v>914</v>
      </c>
      <c r="O46" s="976" t="s">
        <v>1714</v>
      </c>
      <c r="P46" s="810" t="s">
        <v>63</v>
      </c>
      <c r="Q46" s="976" t="s">
        <v>25</v>
      </c>
      <c r="R46" s="983">
        <v>9.8000000000000007</v>
      </c>
      <c r="S46" s="978">
        <v>0</v>
      </c>
      <c r="T46" s="973">
        <v>0</v>
      </c>
      <c r="U46" s="978">
        <v>0</v>
      </c>
      <c r="V46" s="992">
        <v>0</v>
      </c>
      <c r="W46" s="992">
        <v>0</v>
      </c>
      <c r="X46" s="980">
        <v>0</v>
      </c>
      <c r="Y46" s="993">
        <v>0</v>
      </c>
      <c r="Z46" s="982">
        <v>15</v>
      </c>
      <c r="AA46" s="888">
        <v>4.9000000000000004</v>
      </c>
      <c r="AB46" s="888">
        <v>0</v>
      </c>
      <c r="AC46" s="888">
        <v>0</v>
      </c>
      <c r="AD46" s="888">
        <v>0</v>
      </c>
      <c r="AE46" s="888">
        <v>0</v>
      </c>
      <c r="AF46" s="888">
        <v>0</v>
      </c>
      <c r="AG46" s="888"/>
      <c r="AH46" s="983">
        <v>4.9000000000000004</v>
      </c>
      <c r="AI46" s="994" t="b">
        <v>0</v>
      </c>
      <c r="AJ46" s="888">
        <v>0</v>
      </c>
      <c r="AK46" s="888">
        <v>11.5</v>
      </c>
      <c r="AL46" s="888"/>
      <c r="AM46" s="888"/>
      <c r="AN46" s="888"/>
      <c r="AO46" s="888">
        <v>0.18</v>
      </c>
      <c r="AP46" s="888">
        <v>0.05</v>
      </c>
      <c r="AQ46" s="888">
        <v>0.02</v>
      </c>
      <c r="AR46" s="888">
        <v>0.15</v>
      </c>
      <c r="AS46" s="888">
        <v>0.41</v>
      </c>
      <c r="AT46" s="888">
        <v>0.1</v>
      </c>
      <c r="AU46" s="888">
        <v>0.08</v>
      </c>
      <c r="AV46" s="888">
        <v>0.15</v>
      </c>
      <c r="AW46" s="888">
        <v>16.399999999999999</v>
      </c>
      <c r="AX46" s="888">
        <v>0.25</v>
      </c>
      <c r="AY46" s="888"/>
      <c r="AZ46" s="888">
        <v>0.89</v>
      </c>
      <c r="BA46" s="984">
        <v>16.149999999999999</v>
      </c>
      <c r="BB46" s="985"/>
      <c r="BC46" s="785" t="s">
        <v>2374</v>
      </c>
      <c r="BD46" s="888">
        <v>0</v>
      </c>
      <c r="BE46" s="888">
        <v>0</v>
      </c>
      <c r="BF46" s="888">
        <v>0</v>
      </c>
      <c r="BG46" s="888">
        <v>0</v>
      </c>
      <c r="BH46" s="889">
        <v>0</v>
      </c>
      <c r="BI46" s="888">
        <v>0</v>
      </c>
      <c r="BJ46" s="888">
        <v>0</v>
      </c>
      <c r="BK46" s="888">
        <v>0</v>
      </c>
      <c r="BL46" s="888">
        <v>0</v>
      </c>
      <c r="BM46" s="889">
        <v>0</v>
      </c>
    </row>
    <row r="47" spans="1:65" s="785" customFormat="1" ht="12" customHeight="1">
      <c r="A47" s="687" t="s">
        <v>1119</v>
      </c>
      <c r="B47" s="973" t="s">
        <v>972</v>
      </c>
      <c r="C47" s="913">
        <v>16147415</v>
      </c>
      <c r="D47" s="986" t="s">
        <v>821</v>
      </c>
      <c r="E47" s="987" t="s">
        <v>20</v>
      </c>
      <c r="F47" s="973" t="s">
        <v>104</v>
      </c>
      <c r="G47" s="988" t="s">
        <v>146</v>
      </c>
      <c r="H47" s="988" t="s">
        <v>146</v>
      </c>
      <c r="I47" s="687" t="s">
        <v>161</v>
      </c>
      <c r="J47" s="687" t="s">
        <v>991</v>
      </c>
      <c r="K47" s="989">
        <v>43892</v>
      </c>
      <c r="L47" s="990" t="s">
        <v>866</v>
      </c>
      <c r="M47" s="990"/>
      <c r="N47" s="991" t="s">
        <v>914</v>
      </c>
      <c r="O47" s="976" t="s">
        <v>1714</v>
      </c>
      <c r="P47" s="810" t="s">
        <v>63</v>
      </c>
      <c r="Q47" s="997" t="s">
        <v>25</v>
      </c>
      <c r="R47" s="983">
        <v>7</v>
      </c>
      <c r="S47" s="978">
        <v>1</v>
      </c>
      <c r="T47" s="973">
        <v>0</v>
      </c>
      <c r="U47" s="978">
        <v>1</v>
      </c>
      <c r="V47" s="992">
        <v>0.02</v>
      </c>
      <c r="W47" s="992">
        <v>0</v>
      </c>
      <c r="X47" s="980">
        <v>0</v>
      </c>
      <c r="Y47" s="993">
        <v>0</v>
      </c>
      <c r="Z47" s="982">
        <v>15</v>
      </c>
      <c r="AA47" s="888">
        <v>3.5</v>
      </c>
      <c r="AB47" s="888">
        <v>0</v>
      </c>
      <c r="AC47" s="888">
        <v>7.0000000000000007E-2</v>
      </c>
      <c r="AD47" s="888">
        <v>0</v>
      </c>
      <c r="AE47" s="888">
        <v>0</v>
      </c>
      <c r="AF47" s="888">
        <v>0</v>
      </c>
      <c r="AG47" s="888"/>
      <c r="AH47" s="983">
        <v>3.57</v>
      </c>
      <c r="AI47" s="994">
        <v>0</v>
      </c>
      <c r="AJ47" s="888">
        <v>0</v>
      </c>
      <c r="AK47" s="888">
        <v>11.5</v>
      </c>
      <c r="AL47" s="888"/>
      <c r="AM47" s="888"/>
      <c r="AN47" s="888"/>
      <c r="AO47" s="888">
        <v>0.13</v>
      </c>
      <c r="AP47" s="888">
        <v>0.04</v>
      </c>
      <c r="AQ47" s="888">
        <v>0.02</v>
      </c>
      <c r="AR47" s="888">
        <v>0.11</v>
      </c>
      <c r="AS47" s="888">
        <v>0.28999999999999998</v>
      </c>
      <c r="AT47" s="888">
        <v>7.0000000000000007E-2</v>
      </c>
      <c r="AU47" s="888">
        <v>0.08</v>
      </c>
      <c r="AV47" s="888">
        <v>0.11</v>
      </c>
      <c r="AW47" s="888">
        <v>15.07</v>
      </c>
      <c r="AX47" s="888">
        <v>0.19</v>
      </c>
      <c r="AY47" s="888"/>
      <c r="AZ47" s="888">
        <v>0.66</v>
      </c>
      <c r="BA47" s="984">
        <v>14.88</v>
      </c>
      <c r="BB47" s="985"/>
      <c r="BD47" s="888">
        <v>0</v>
      </c>
      <c r="BE47" s="888">
        <v>0</v>
      </c>
      <c r="BF47" s="888">
        <v>0</v>
      </c>
      <c r="BG47" s="888">
        <v>0</v>
      </c>
      <c r="BH47" s="889">
        <v>0</v>
      </c>
      <c r="BI47" s="888">
        <v>0</v>
      </c>
      <c r="BJ47" s="888">
        <v>0</v>
      </c>
      <c r="BK47" s="888">
        <v>0</v>
      </c>
      <c r="BL47" s="888">
        <v>0</v>
      </c>
      <c r="BM47" s="889">
        <v>0</v>
      </c>
    </row>
    <row r="48" spans="1:65" s="785" customFormat="1" ht="12" customHeight="1">
      <c r="A48" s="687" t="s">
        <v>1119</v>
      </c>
      <c r="B48" s="973" t="s">
        <v>972</v>
      </c>
      <c r="C48" s="913">
        <v>13748997</v>
      </c>
      <c r="D48" s="986" t="s">
        <v>1646</v>
      </c>
      <c r="E48" s="987" t="s">
        <v>34</v>
      </c>
      <c r="F48" s="973" t="s">
        <v>104</v>
      </c>
      <c r="G48" s="988" t="s">
        <v>252</v>
      </c>
      <c r="H48" s="988" t="s">
        <v>252</v>
      </c>
      <c r="I48" s="973" t="s">
        <v>1801</v>
      </c>
      <c r="J48" s="687" t="s">
        <v>991</v>
      </c>
      <c r="K48" s="989">
        <v>44353</v>
      </c>
      <c r="L48" s="990" t="s">
        <v>1893</v>
      </c>
      <c r="M48" s="990"/>
      <c r="N48" s="991" t="s">
        <v>914</v>
      </c>
      <c r="O48" s="976" t="s">
        <v>1714</v>
      </c>
      <c r="P48" s="810" t="s">
        <v>477</v>
      </c>
      <c r="Q48" s="997" t="s">
        <v>25</v>
      </c>
      <c r="R48" s="983">
        <v>15.96</v>
      </c>
      <c r="S48" s="978">
        <v>0</v>
      </c>
      <c r="T48" s="973">
        <v>0</v>
      </c>
      <c r="U48" s="978">
        <v>0</v>
      </c>
      <c r="V48" s="992">
        <v>0</v>
      </c>
      <c r="W48" s="992">
        <v>0.3</v>
      </c>
      <c r="X48" s="980">
        <v>0</v>
      </c>
      <c r="Y48" s="993">
        <v>0</v>
      </c>
      <c r="Z48" s="982">
        <v>15</v>
      </c>
      <c r="AA48" s="888">
        <v>7.98</v>
      </c>
      <c r="AB48" s="888">
        <v>2.39</v>
      </c>
      <c r="AC48" s="888">
        <v>0</v>
      </c>
      <c r="AD48" s="888">
        <v>0</v>
      </c>
      <c r="AE48" s="888">
        <v>0</v>
      </c>
      <c r="AF48" s="888">
        <v>0</v>
      </c>
      <c r="AG48" s="888"/>
      <c r="AH48" s="983">
        <v>10.370000000000001</v>
      </c>
      <c r="AI48" s="994" t="b">
        <v>0</v>
      </c>
      <c r="AJ48" s="888">
        <v>0</v>
      </c>
      <c r="AK48" s="888">
        <v>11.5</v>
      </c>
      <c r="AL48" s="888"/>
      <c r="AM48" s="888"/>
      <c r="AN48" s="888"/>
      <c r="AO48" s="888">
        <v>0.38</v>
      </c>
      <c r="AP48" s="888">
        <v>0.1</v>
      </c>
      <c r="AQ48" s="888">
        <v>0.05</v>
      </c>
      <c r="AR48" s="888">
        <v>0.31</v>
      </c>
      <c r="AS48" s="888">
        <v>0.86</v>
      </c>
      <c r="AT48" s="888">
        <v>0.21</v>
      </c>
      <c r="AU48" s="888">
        <v>0.2</v>
      </c>
      <c r="AV48" s="888">
        <v>0.31</v>
      </c>
      <c r="AW48" s="888">
        <v>21.87</v>
      </c>
      <c r="AX48" s="888">
        <v>0.53</v>
      </c>
      <c r="AY48" s="888"/>
      <c r="AZ48" s="888">
        <v>1.89</v>
      </c>
      <c r="BA48" s="984">
        <v>21.34</v>
      </c>
      <c r="BB48" s="985"/>
      <c r="BD48" s="888">
        <v>0</v>
      </c>
      <c r="BE48" s="888">
        <v>0</v>
      </c>
      <c r="BF48" s="888">
        <v>0</v>
      </c>
      <c r="BG48" s="888">
        <v>0</v>
      </c>
      <c r="BH48" s="889">
        <v>0</v>
      </c>
      <c r="BI48" s="888">
        <v>0</v>
      </c>
      <c r="BJ48" s="888">
        <v>0</v>
      </c>
      <c r="BK48" s="888">
        <v>0</v>
      </c>
      <c r="BL48" s="888">
        <v>0</v>
      </c>
      <c r="BM48" s="889">
        <v>0</v>
      </c>
    </row>
    <row r="49" spans="1:73" s="785" customFormat="1" ht="12" customHeight="1">
      <c r="A49" s="687" t="s">
        <v>1119</v>
      </c>
      <c r="B49" s="973" t="s">
        <v>972</v>
      </c>
      <c r="C49" s="913">
        <v>10416980</v>
      </c>
      <c r="D49" s="986" t="s">
        <v>1715</v>
      </c>
      <c r="E49" s="987" t="s">
        <v>20</v>
      </c>
      <c r="F49" s="973" t="s">
        <v>104</v>
      </c>
      <c r="G49" s="988" t="s">
        <v>526</v>
      </c>
      <c r="H49" s="988" t="s">
        <v>526</v>
      </c>
      <c r="I49" s="996" t="s">
        <v>1776</v>
      </c>
      <c r="J49" s="687" t="s">
        <v>991</v>
      </c>
      <c r="K49" s="989">
        <v>44331</v>
      </c>
      <c r="L49" s="990" t="s">
        <v>1716</v>
      </c>
      <c r="M49" s="990"/>
      <c r="N49" s="991" t="s">
        <v>914</v>
      </c>
      <c r="O49" s="976" t="s">
        <v>84</v>
      </c>
      <c r="P49" s="810" t="s">
        <v>477</v>
      </c>
      <c r="Q49" s="997" t="s">
        <v>84</v>
      </c>
      <c r="R49" s="983">
        <v>18.2</v>
      </c>
      <c r="S49" s="978">
        <v>0</v>
      </c>
      <c r="T49" s="973">
        <v>0</v>
      </c>
      <c r="U49" s="978">
        <v>0</v>
      </c>
      <c r="V49" s="992">
        <v>0</v>
      </c>
      <c r="W49" s="992">
        <v>0.3</v>
      </c>
      <c r="X49" s="980">
        <v>2</v>
      </c>
      <c r="Y49" s="993">
        <v>2</v>
      </c>
      <c r="Z49" s="982">
        <v>15</v>
      </c>
      <c r="AA49" s="888">
        <v>9.1</v>
      </c>
      <c r="AB49" s="888">
        <v>2.73</v>
      </c>
      <c r="AC49" s="888">
        <v>0</v>
      </c>
      <c r="AD49" s="888">
        <v>0</v>
      </c>
      <c r="AE49" s="888">
        <v>2</v>
      </c>
      <c r="AF49" s="888">
        <v>3.5</v>
      </c>
      <c r="AG49" s="888"/>
      <c r="AH49" s="983">
        <v>13.83</v>
      </c>
      <c r="AI49" s="994" t="b">
        <v>0</v>
      </c>
      <c r="AJ49" s="888">
        <v>0</v>
      </c>
      <c r="AK49" s="888">
        <v>11.5</v>
      </c>
      <c r="AL49" s="888"/>
      <c r="AM49" s="888"/>
      <c r="AN49" s="888"/>
      <c r="AO49" s="888">
        <v>0.51</v>
      </c>
      <c r="AP49" s="888">
        <v>0.14000000000000001</v>
      </c>
      <c r="AQ49" s="888">
        <v>0.06</v>
      </c>
      <c r="AR49" s="888">
        <v>0.41</v>
      </c>
      <c r="AS49" s="888">
        <v>1.1499999999999999</v>
      </c>
      <c r="AT49" s="888">
        <v>0.28000000000000003</v>
      </c>
      <c r="AU49" s="888">
        <v>0.24</v>
      </c>
      <c r="AV49" s="888">
        <v>0.41</v>
      </c>
      <c r="AW49" s="888">
        <v>28.83</v>
      </c>
      <c r="AX49" s="888">
        <v>0.71</v>
      </c>
      <c r="AY49" s="888"/>
      <c r="AZ49" s="888">
        <v>2.4900000000000002</v>
      </c>
      <c r="BA49" s="984">
        <v>28.12</v>
      </c>
      <c r="BB49" s="985"/>
      <c r="BD49" s="888">
        <v>0</v>
      </c>
      <c r="BE49" s="888">
        <v>0</v>
      </c>
      <c r="BF49" s="888">
        <v>0</v>
      </c>
      <c r="BG49" s="888">
        <v>0</v>
      </c>
      <c r="BH49" s="889">
        <v>0</v>
      </c>
      <c r="BI49" s="888">
        <v>0</v>
      </c>
      <c r="BJ49" s="888">
        <v>0</v>
      </c>
      <c r="BK49" s="888">
        <v>0</v>
      </c>
      <c r="BL49" s="888">
        <v>0</v>
      </c>
      <c r="BM49" s="889">
        <v>0</v>
      </c>
    </row>
    <row r="50" spans="1:73" s="785" customFormat="1" ht="12" customHeight="1">
      <c r="A50" s="687" t="s">
        <v>1119</v>
      </c>
      <c r="B50" s="973" t="s">
        <v>972</v>
      </c>
      <c r="C50" s="913">
        <v>21073314</v>
      </c>
      <c r="D50" s="986" t="s">
        <v>1728</v>
      </c>
      <c r="E50" s="987" t="s">
        <v>34</v>
      </c>
      <c r="F50" s="973" t="s">
        <v>1819</v>
      </c>
      <c r="G50" s="988" t="s">
        <v>146</v>
      </c>
      <c r="H50" s="988" t="s">
        <v>146</v>
      </c>
      <c r="I50" s="687" t="s">
        <v>2292</v>
      </c>
      <c r="J50" s="687" t="s">
        <v>991</v>
      </c>
      <c r="K50" s="989">
        <v>44348</v>
      </c>
      <c r="L50" s="990" t="s">
        <v>1729</v>
      </c>
      <c r="M50" s="990"/>
      <c r="N50" s="991" t="s">
        <v>914</v>
      </c>
      <c r="O50" s="976" t="s">
        <v>25</v>
      </c>
      <c r="P50" s="810" t="s">
        <v>63</v>
      </c>
      <c r="Q50" s="976" t="s">
        <v>25</v>
      </c>
      <c r="R50" s="983">
        <v>7</v>
      </c>
      <c r="S50" s="978">
        <v>0</v>
      </c>
      <c r="T50" s="973">
        <v>0</v>
      </c>
      <c r="U50" s="978">
        <v>0</v>
      </c>
      <c r="V50" s="992">
        <v>0</v>
      </c>
      <c r="W50" s="992">
        <v>0</v>
      </c>
      <c r="X50" s="980">
        <v>0</v>
      </c>
      <c r="Y50" s="993">
        <v>0</v>
      </c>
      <c r="Z50" s="982">
        <v>15</v>
      </c>
      <c r="AA50" s="888">
        <v>3.5</v>
      </c>
      <c r="AB50" s="888">
        <v>0</v>
      </c>
      <c r="AC50" s="888">
        <v>0</v>
      </c>
      <c r="AD50" s="888">
        <v>0</v>
      </c>
      <c r="AE50" s="888">
        <v>0</v>
      </c>
      <c r="AF50" s="888">
        <v>0</v>
      </c>
      <c r="AG50" s="888"/>
      <c r="AH50" s="983">
        <v>3.5</v>
      </c>
      <c r="AI50" s="994" t="b">
        <v>0</v>
      </c>
      <c r="AJ50" s="888">
        <v>0</v>
      </c>
      <c r="AK50" s="888">
        <v>11.5</v>
      </c>
      <c r="AL50" s="888"/>
      <c r="AM50" s="888"/>
      <c r="AN50" s="888"/>
      <c r="AO50" s="888">
        <v>0.13</v>
      </c>
      <c r="AP50" s="888">
        <v>0.04</v>
      </c>
      <c r="AQ50" s="888">
        <v>0.02</v>
      </c>
      <c r="AR50" s="888">
        <v>0.11</v>
      </c>
      <c r="AS50" s="888">
        <v>0.28999999999999998</v>
      </c>
      <c r="AT50" s="888">
        <v>7.0000000000000007E-2</v>
      </c>
      <c r="AU50" s="888">
        <v>0.08</v>
      </c>
      <c r="AV50" s="888">
        <v>0.11</v>
      </c>
      <c r="AW50" s="888">
        <v>15</v>
      </c>
      <c r="AX50" s="888">
        <v>0.19</v>
      </c>
      <c r="AY50" s="888"/>
      <c r="AZ50" s="888">
        <v>0.66</v>
      </c>
      <c r="BA50" s="984">
        <v>14.81</v>
      </c>
      <c r="BB50" s="985"/>
      <c r="BD50" s="888">
        <v>0</v>
      </c>
      <c r="BE50" s="888">
        <v>0</v>
      </c>
      <c r="BF50" s="888">
        <v>0</v>
      </c>
      <c r="BG50" s="888">
        <v>0</v>
      </c>
      <c r="BH50" s="889">
        <v>0</v>
      </c>
      <c r="BI50" s="888">
        <v>0</v>
      </c>
      <c r="BJ50" s="888">
        <v>0</v>
      </c>
      <c r="BK50" s="888">
        <v>0</v>
      </c>
      <c r="BL50" s="888">
        <v>0</v>
      </c>
      <c r="BM50" s="889">
        <v>0</v>
      </c>
    </row>
    <row r="51" spans="1:73" s="785" customFormat="1" ht="12" customHeight="1">
      <c r="A51" s="687" t="s">
        <v>1119</v>
      </c>
      <c r="B51" s="973" t="s">
        <v>972</v>
      </c>
      <c r="C51" s="913">
        <v>23617211</v>
      </c>
      <c r="D51" s="986" t="s">
        <v>926</v>
      </c>
      <c r="E51" s="987" t="s">
        <v>34</v>
      </c>
      <c r="F51" s="973" t="s">
        <v>1819</v>
      </c>
      <c r="G51" s="998" t="s">
        <v>146</v>
      </c>
      <c r="H51" s="998" t="s">
        <v>146</v>
      </c>
      <c r="I51" s="996" t="s">
        <v>2292</v>
      </c>
      <c r="J51" s="687" t="s">
        <v>991</v>
      </c>
      <c r="K51" s="989">
        <v>44317</v>
      </c>
      <c r="L51" s="990" t="s">
        <v>1733</v>
      </c>
      <c r="M51" s="990"/>
      <c r="N51" s="991" t="s">
        <v>914</v>
      </c>
      <c r="O51" s="976" t="s">
        <v>25</v>
      </c>
      <c r="P51" s="810" t="s">
        <v>63</v>
      </c>
      <c r="Q51" s="997" t="s">
        <v>25</v>
      </c>
      <c r="R51" s="983">
        <v>7</v>
      </c>
      <c r="S51" s="978">
        <v>0</v>
      </c>
      <c r="T51" s="973">
        <v>0</v>
      </c>
      <c r="U51" s="978">
        <v>0</v>
      </c>
      <c r="V51" s="992">
        <v>0</v>
      </c>
      <c r="W51" s="992">
        <v>0</v>
      </c>
      <c r="X51" s="980">
        <v>1</v>
      </c>
      <c r="Y51" s="993">
        <v>1</v>
      </c>
      <c r="Z51" s="982">
        <v>15</v>
      </c>
      <c r="AA51" s="888">
        <v>3.5</v>
      </c>
      <c r="AB51" s="888">
        <v>0</v>
      </c>
      <c r="AC51" s="888">
        <v>0</v>
      </c>
      <c r="AD51" s="888">
        <v>0</v>
      </c>
      <c r="AE51" s="888">
        <v>1</v>
      </c>
      <c r="AF51" s="888">
        <v>1.75</v>
      </c>
      <c r="AG51" s="888"/>
      <c r="AH51" s="983">
        <v>4.5</v>
      </c>
      <c r="AI51" s="994" t="b">
        <v>0</v>
      </c>
      <c r="AJ51" s="888">
        <v>0</v>
      </c>
      <c r="AK51" s="888">
        <v>11.5</v>
      </c>
      <c r="AL51" s="888"/>
      <c r="AM51" s="888"/>
      <c r="AN51" s="888"/>
      <c r="AO51" s="888">
        <v>0.17</v>
      </c>
      <c r="AP51" s="888">
        <v>0.05</v>
      </c>
      <c r="AQ51" s="888">
        <v>0.02</v>
      </c>
      <c r="AR51" s="888">
        <v>0.14000000000000001</v>
      </c>
      <c r="AS51" s="888">
        <v>0.38</v>
      </c>
      <c r="AT51" s="888">
        <v>0.09</v>
      </c>
      <c r="AU51" s="888">
        <v>0.08</v>
      </c>
      <c r="AV51" s="888">
        <v>0.14000000000000001</v>
      </c>
      <c r="AW51" s="888">
        <v>17.75</v>
      </c>
      <c r="AX51" s="888">
        <v>0.24</v>
      </c>
      <c r="AY51" s="888"/>
      <c r="AZ51" s="888">
        <v>0.83</v>
      </c>
      <c r="BA51" s="984">
        <v>17.510000000000002</v>
      </c>
      <c r="BB51" s="985"/>
      <c r="BD51" s="888">
        <v>0</v>
      </c>
      <c r="BE51" s="888">
        <v>0</v>
      </c>
      <c r="BF51" s="888">
        <v>0</v>
      </c>
      <c r="BG51" s="888">
        <v>0</v>
      </c>
      <c r="BH51" s="889">
        <v>0</v>
      </c>
      <c r="BI51" s="888">
        <v>0</v>
      </c>
      <c r="BJ51" s="888">
        <v>0</v>
      </c>
      <c r="BK51" s="888">
        <v>0</v>
      </c>
      <c r="BL51" s="888">
        <v>0</v>
      </c>
      <c r="BM51" s="889">
        <v>0</v>
      </c>
    </row>
    <row r="52" spans="1:73" s="785" customFormat="1" ht="12" customHeight="1">
      <c r="A52" s="687" t="s">
        <v>1119</v>
      </c>
      <c r="B52" s="973" t="s">
        <v>972</v>
      </c>
      <c r="C52" s="913">
        <v>19221075</v>
      </c>
      <c r="D52" s="986" t="s">
        <v>1756</v>
      </c>
      <c r="E52" s="987" t="s">
        <v>34</v>
      </c>
      <c r="F52" s="973" t="s">
        <v>104</v>
      </c>
      <c r="G52" s="988" t="s">
        <v>252</v>
      </c>
      <c r="H52" s="988" t="s">
        <v>252</v>
      </c>
      <c r="I52" s="687" t="s">
        <v>1706</v>
      </c>
      <c r="J52" s="687" t="s">
        <v>991</v>
      </c>
      <c r="K52" s="989">
        <v>44383</v>
      </c>
      <c r="L52" s="990" t="s">
        <v>1759</v>
      </c>
      <c r="M52" s="990"/>
      <c r="N52" s="991" t="s">
        <v>914</v>
      </c>
      <c r="O52" s="976" t="s">
        <v>70</v>
      </c>
      <c r="P52" s="979" t="s">
        <v>1789</v>
      </c>
      <c r="Q52" s="976" t="s">
        <v>70</v>
      </c>
      <c r="R52" s="983">
        <v>15.96</v>
      </c>
      <c r="S52" s="978">
        <v>0</v>
      </c>
      <c r="T52" s="973">
        <v>0</v>
      </c>
      <c r="U52" s="978">
        <v>0</v>
      </c>
      <c r="V52" s="992">
        <v>0</v>
      </c>
      <c r="W52" s="992">
        <v>0</v>
      </c>
      <c r="X52" s="980">
        <v>1</v>
      </c>
      <c r="Y52" s="993">
        <v>1</v>
      </c>
      <c r="Z52" s="982">
        <v>15</v>
      </c>
      <c r="AA52" s="888">
        <v>7.98</v>
      </c>
      <c r="AB52" s="888">
        <v>0</v>
      </c>
      <c r="AC52" s="888">
        <v>0</v>
      </c>
      <c r="AD52" s="888">
        <v>0</v>
      </c>
      <c r="AE52" s="888">
        <v>1</v>
      </c>
      <c r="AF52" s="888">
        <v>1.75</v>
      </c>
      <c r="AG52" s="888"/>
      <c r="AH52" s="983">
        <v>8.98</v>
      </c>
      <c r="AI52" s="994" t="b">
        <v>0</v>
      </c>
      <c r="AJ52" s="888">
        <v>0</v>
      </c>
      <c r="AK52" s="888">
        <v>11.5</v>
      </c>
      <c r="AL52" s="888"/>
      <c r="AM52" s="888"/>
      <c r="AN52" s="888"/>
      <c r="AO52" s="888">
        <v>0.33</v>
      </c>
      <c r="AP52" s="888">
        <v>0.09</v>
      </c>
      <c r="AQ52" s="888">
        <v>0.04</v>
      </c>
      <c r="AR52" s="888">
        <v>0.27</v>
      </c>
      <c r="AS52" s="888">
        <v>0.74</v>
      </c>
      <c r="AT52" s="888">
        <v>0.18</v>
      </c>
      <c r="AU52" s="888">
        <v>0.16</v>
      </c>
      <c r="AV52" s="888">
        <v>0.27</v>
      </c>
      <c r="AW52" s="888">
        <v>22.23</v>
      </c>
      <c r="AX52" s="888">
        <v>0.46</v>
      </c>
      <c r="AY52" s="888"/>
      <c r="AZ52" s="888">
        <v>1.62</v>
      </c>
      <c r="BA52" s="984">
        <v>21.77</v>
      </c>
      <c r="BB52" s="985"/>
      <c r="BD52" s="888">
        <v>0</v>
      </c>
      <c r="BE52" s="888">
        <v>0</v>
      </c>
      <c r="BF52" s="888">
        <v>0</v>
      </c>
      <c r="BG52" s="888">
        <v>0</v>
      </c>
      <c r="BH52" s="889">
        <v>0</v>
      </c>
      <c r="BI52" s="888">
        <v>0</v>
      </c>
      <c r="BJ52" s="888">
        <v>0</v>
      </c>
      <c r="BK52" s="888">
        <v>0</v>
      </c>
      <c r="BL52" s="888">
        <v>0</v>
      </c>
      <c r="BM52" s="889">
        <v>0</v>
      </c>
    </row>
    <row r="53" spans="1:73" s="785" customFormat="1" ht="12" customHeight="1">
      <c r="A53" s="687" t="s">
        <v>1119</v>
      </c>
      <c r="B53" s="973" t="s">
        <v>972</v>
      </c>
      <c r="C53" s="913">
        <v>29957830</v>
      </c>
      <c r="D53" s="986" t="s">
        <v>1780</v>
      </c>
      <c r="E53" s="987" t="s">
        <v>20</v>
      </c>
      <c r="F53" s="973" t="s">
        <v>104</v>
      </c>
      <c r="G53" s="991" t="s">
        <v>146</v>
      </c>
      <c r="H53" s="991" t="s">
        <v>146</v>
      </c>
      <c r="I53" s="996" t="s">
        <v>1708</v>
      </c>
      <c r="J53" s="687" t="s">
        <v>991</v>
      </c>
      <c r="K53" s="989">
        <v>44378</v>
      </c>
      <c r="L53" s="990" t="s">
        <v>1790</v>
      </c>
      <c r="M53" s="990"/>
      <c r="N53" s="1000" t="s">
        <v>914</v>
      </c>
      <c r="O53" s="976" t="s">
        <v>65</v>
      </c>
      <c r="P53" s="810" t="s">
        <v>63</v>
      </c>
      <c r="Q53" s="997" t="s">
        <v>65</v>
      </c>
      <c r="R53" s="983">
        <v>7</v>
      </c>
      <c r="S53" s="978">
        <v>0</v>
      </c>
      <c r="T53" s="973">
        <v>0</v>
      </c>
      <c r="U53" s="978">
        <v>0</v>
      </c>
      <c r="V53" s="992">
        <v>0</v>
      </c>
      <c r="W53" s="992">
        <v>0</v>
      </c>
      <c r="X53" s="980">
        <v>0</v>
      </c>
      <c r="Y53" s="993">
        <v>0</v>
      </c>
      <c r="Z53" s="982">
        <v>15</v>
      </c>
      <c r="AA53" s="888">
        <v>3.5</v>
      </c>
      <c r="AB53" s="888">
        <v>0</v>
      </c>
      <c r="AC53" s="888">
        <v>0</v>
      </c>
      <c r="AD53" s="888">
        <v>0</v>
      </c>
      <c r="AE53" s="888">
        <v>0</v>
      </c>
      <c r="AF53" s="888">
        <v>0</v>
      </c>
      <c r="AG53" s="888"/>
      <c r="AH53" s="983">
        <v>3.5</v>
      </c>
      <c r="AI53" s="994" t="b">
        <v>0</v>
      </c>
      <c r="AJ53" s="888">
        <v>0</v>
      </c>
      <c r="AK53" s="888">
        <v>11.5</v>
      </c>
      <c r="AL53" s="888"/>
      <c r="AM53" s="888"/>
      <c r="AN53" s="888"/>
      <c r="AO53" s="888">
        <v>0.13</v>
      </c>
      <c r="AP53" s="888">
        <v>0.04</v>
      </c>
      <c r="AQ53" s="888">
        <v>0.02</v>
      </c>
      <c r="AR53" s="888">
        <v>0.11</v>
      </c>
      <c r="AS53" s="888">
        <v>0.28999999999999998</v>
      </c>
      <c r="AT53" s="888">
        <v>7.0000000000000007E-2</v>
      </c>
      <c r="AU53" s="888">
        <v>0.08</v>
      </c>
      <c r="AV53" s="888">
        <v>0.11</v>
      </c>
      <c r="AW53" s="888">
        <v>15</v>
      </c>
      <c r="AX53" s="888">
        <v>0.19</v>
      </c>
      <c r="AY53" s="888"/>
      <c r="AZ53" s="888">
        <v>0.66</v>
      </c>
      <c r="BA53" s="984">
        <v>14.81</v>
      </c>
      <c r="BB53" s="985"/>
      <c r="BD53" s="888">
        <v>0</v>
      </c>
      <c r="BE53" s="888">
        <v>0</v>
      </c>
      <c r="BF53" s="888">
        <v>0</v>
      </c>
      <c r="BG53" s="888">
        <v>0</v>
      </c>
      <c r="BH53" s="889">
        <v>0</v>
      </c>
      <c r="BI53" s="888">
        <v>0</v>
      </c>
      <c r="BJ53" s="888">
        <v>0</v>
      </c>
      <c r="BK53" s="888">
        <v>0</v>
      </c>
      <c r="BL53" s="888">
        <v>0</v>
      </c>
      <c r="BM53" s="889">
        <v>0</v>
      </c>
    </row>
    <row r="54" spans="1:73" s="785" customFormat="1" ht="12" customHeight="1">
      <c r="A54" s="810" t="s">
        <v>1119</v>
      </c>
      <c r="B54" s="1001" t="s">
        <v>972</v>
      </c>
      <c r="C54" s="914">
        <v>25872093</v>
      </c>
      <c r="D54" s="920" t="s">
        <v>1782</v>
      </c>
      <c r="E54" s="941" t="s">
        <v>20</v>
      </c>
      <c r="F54" s="687" t="s">
        <v>104</v>
      </c>
      <c r="G54" s="1002" t="s">
        <v>525</v>
      </c>
      <c r="H54" s="1002" t="s">
        <v>525</v>
      </c>
      <c r="I54" s="973" t="s">
        <v>1803</v>
      </c>
      <c r="J54" s="687" t="s">
        <v>991</v>
      </c>
      <c r="K54" s="1003">
        <v>44378</v>
      </c>
      <c r="L54" s="1004" t="s">
        <v>1792</v>
      </c>
      <c r="M54" s="942"/>
      <c r="N54" s="991" t="s">
        <v>914</v>
      </c>
      <c r="O54" s="941" t="s">
        <v>1714</v>
      </c>
      <c r="P54" s="1005" t="s">
        <v>63</v>
      </c>
      <c r="Q54" s="941" t="s">
        <v>25</v>
      </c>
      <c r="R54" s="977">
        <v>8.4</v>
      </c>
      <c r="S54" s="810">
        <v>0</v>
      </c>
      <c r="T54" s="810">
        <v>0</v>
      </c>
      <c r="U54" s="810">
        <v>0</v>
      </c>
      <c r="V54" s="979">
        <v>0</v>
      </c>
      <c r="W54" s="979">
        <v>0</v>
      </c>
      <c r="X54" s="980">
        <v>0</v>
      </c>
      <c r="Y54" s="981">
        <v>0</v>
      </c>
      <c r="Z54" s="982">
        <v>15</v>
      </c>
      <c r="AA54" s="977">
        <v>4.2</v>
      </c>
      <c r="AB54" s="888">
        <v>0</v>
      </c>
      <c r="AC54" s="888">
        <v>0</v>
      </c>
      <c r="AD54" s="888">
        <v>0</v>
      </c>
      <c r="AE54" s="888">
        <v>0</v>
      </c>
      <c r="AF54" s="888">
        <v>0</v>
      </c>
      <c r="AG54" s="977"/>
      <c r="AH54" s="983">
        <v>4.2</v>
      </c>
      <c r="AI54" s="977" t="b">
        <v>0</v>
      </c>
      <c r="AJ54" s="888">
        <v>0</v>
      </c>
      <c r="AK54" s="888">
        <v>11.5</v>
      </c>
      <c r="AL54" s="888"/>
      <c r="AM54" s="888"/>
      <c r="AN54" s="983"/>
      <c r="AO54" s="983">
        <v>0.16</v>
      </c>
      <c r="AP54" s="983">
        <v>0.04</v>
      </c>
      <c r="AQ54" s="983">
        <v>0.02</v>
      </c>
      <c r="AR54" s="888">
        <v>0.13</v>
      </c>
      <c r="AS54" s="983">
        <v>0.36</v>
      </c>
      <c r="AT54" s="983">
        <v>0.08</v>
      </c>
      <c r="AU54" s="983">
        <v>0.08</v>
      </c>
      <c r="AV54" s="888">
        <v>0.13</v>
      </c>
      <c r="AW54" s="888">
        <v>15.7</v>
      </c>
      <c r="AX54" s="888">
        <v>0.22</v>
      </c>
      <c r="AY54" s="983"/>
      <c r="AZ54" s="888">
        <v>0.78</v>
      </c>
      <c r="BA54" s="984">
        <v>15.48</v>
      </c>
      <c r="BD54" s="888">
        <v>0</v>
      </c>
      <c r="BE54" s="888">
        <v>0</v>
      </c>
      <c r="BF54" s="888">
        <v>0</v>
      </c>
      <c r="BG54" s="888">
        <v>0</v>
      </c>
      <c r="BH54" s="889">
        <v>0</v>
      </c>
      <c r="BI54" s="888">
        <v>0</v>
      </c>
      <c r="BJ54" s="888">
        <v>0</v>
      </c>
      <c r="BK54" s="888">
        <v>0</v>
      </c>
      <c r="BL54" s="888">
        <v>0</v>
      </c>
      <c r="BM54" s="889">
        <v>0</v>
      </c>
    </row>
    <row r="55" spans="1:73" s="785" customFormat="1" ht="12" customHeight="1">
      <c r="A55" s="810" t="s">
        <v>1119</v>
      </c>
      <c r="B55" s="1001" t="s">
        <v>972</v>
      </c>
      <c r="C55" s="916">
        <v>26040932</v>
      </c>
      <c r="D55" s="974" t="s">
        <v>1787</v>
      </c>
      <c r="E55" s="941" t="s">
        <v>20</v>
      </c>
      <c r="F55" s="996" t="s">
        <v>104</v>
      </c>
      <c r="G55" s="1002" t="s">
        <v>146</v>
      </c>
      <c r="H55" s="1002" t="s">
        <v>146</v>
      </c>
      <c r="I55" s="973" t="s">
        <v>1808</v>
      </c>
      <c r="J55" s="687" t="s">
        <v>991</v>
      </c>
      <c r="K55" s="1006">
        <v>44391</v>
      </c>
      <c r="L55" s="1005" t="s">
        <v>1797</v>
      </c>
      <c r="M55" s="942"/>
      <c r="N55" s="991" t="s">
        <v>914</v>
      </c>
      <c r="O55" s="976" t="s">
        <v>1714</v>
      </c>
      <c r="P55" s="1005" t="s">
        <v>63</v>
      </c>
      <c r="Q55" s="941" t="s">
        <v>25</v>
      </c>
      <c r="R55" s="977">
        <v>7</v>
      </c>
      <c r="S55" s="810">
        <v>0</v>
      </c>
      <c r="T55" s="810">
        <v>0</v>
      </c>
      <c r="U55" s="810">
        <v>0</v>
      </c>
      <c r="V55" s="979">
        <v>0</v>
      </c>
      <c r="W55" s="979">
        <v>0</v>
      </c>
      <c r="X55" s="980">
        <v>0</v>
      </c>
      <c r="Y55" s="981">
        <v>0</v>
      </c>
      <c r="Z55" s="982">
        <v>15</v>
      </c>
      <c r="AA55" s="977">
        <v>3.5</v>
      </c>
      <c r="AB55" s="888">
        <v>0</v>
      </c>
      <c r="AC55" s="888">
        <v>0</v>
      </c>
      <c r="AD55" s="888">
        <v>0</v>
      </c>
      <c r="AE55" s="888">
        <v>0</v>
      </c>
      <c r="AF55" s="888">
        <v>0</v>
      </c>
      <c r="AG55" s="977"/>
      <c r="AH55" s="983">
        <v>3.5</v>
      </c>
      <c r="AI55" s="977" t="b">
        <v>0</v>
      </c>
      <c r="AJ55" s="888">
        <v>0</v>
      </c>
      <c r="AK55" s="888">
        <v>11.5</v>
      </c>
      <c r="AL55" s="888"/>
      <c r="AM55" s="888"/>
      <c r="AN55" s="983"/>
      <c r="AO55" s="983">
        <v>0.13</v>
      </c>
      <c r="AP55" s="983">
        <v>0.04</v>
      </c>
      <c r="AQ55" s="983">
        <v>0.02</v>
      </c>
      <c r="AR55" s="888">
        <v>0.11</v>
      </c>
      <c r="AS55" s="983">
        <v>0.28999999999999998</v>
      </c>
      <c r="AT55" s="983">
        <v>7.0000000000000007E-2</v>
      </c>
      <c r="AU55" s="983">
        <v>0.08</v>
      </c>
      <c r="AV55" s="888">
        <v>0.11</v>
      </c>
      <c r="AW55" s="888">
        <v>15</v>
      </c>
      <c r="AX55" s="888">
        <v>0.19</v>
      </c>
      <c r="AY55" s="983"/>
      <c r="AZ55" s="888">
        <v>0.66</v>
      </c>
      <c r="BA55" s="984">
        <v>14.81</v>
      </c>
      <c r="BD55" s="888">
        <v>0</v>
      </c>
      <c r="BE55" s="888">
        <v>0</v>
      </c>
      <c r="BF55" s="888">
        <v>0</v>
      </c>
      <c r="BG55" s="888">
        <v>0</v>
      </c>
      <c r="BH55" s="889">
        <v>0</v>
      </c>
      <c r="BI55" s="888">
        <v>0</v>
      </c>
      <c r="BJ55" s="888">
        <v>0</v>
      </c>
      <c r="BK55" s="888">
        <v>0</v>
      </c>
      <c r="BL55" s="888">
        <v>0</v>
      </c>
      <c r="BM55" s="889">
        <v>0</v>
      </c>
    </row>
    <row r="56" spans="1:73" s="785" customFormat="1" ht="12" customHeight="1">
      <c r="A56" s="687" t="s">
        <v>1119</v>
      </c>
      <c r="B56" s="1001" t="s">
        <v>972</v>
      </c>
      <c r="C56" s="913">
        <v>29611653</v>
      </c>
      <c r="D56" s="986" t="s">
        <v>1835</v>
      </c>
      <c r="E56" s="941" t="s">
        <v>20</v>
      </c>
      <c r="F56" s="687" t="s">
        <v>104</v>
      </c>
      <c r="G56" s="920" t="s">
        <v>525</v>
      </c>
      <c r="H56" s="920" t="s">
        <v>525</v>
      </c>
      <c r="I56" s="687" t="s">
        <v>1894</v>
      </c>
      <c r="J56" s="687" t="s">
        <v>991</v>
      </c>
      <c r="K56" s="939">
        <v>44403</v>
      </c>
      <c r="L56" s="990" t="s">
        <v>1859</v>
      </c>
      <c r="M56" s="942"/>
      <c r="N56" s="920" t="s">
        <v>914</v>
      </c>
      <c r="O56" s="976" t="s">
        <v>1714</v>
      </c>
      <c r="P56" s="687" t="s">
        <v>63</v>
      </c>
      <c r="Q56" s="941" t="s">
        <v>25</v>
      </c>
      <c r="R56" s="977">
        <v>8.4</v>
      </c>
      <c r="S56" s="978">
        <v>0</v>
      </c>
      <c r="T56" s="810">
        <v>0</v>
      </c>
      <c r="U56" s="810">
        <v>0</v>
      </c>
      <c r="V56" s="979">
        <v>0</v>
      </c>
      <c r="W56" s="992">
        <v>0</v>
      </c>
      <c r="X56" s="980">
        <v>0</v>
      </c>
      <c r="Y56" s="981">
        <v>0</v>
      </c>
      <c r="Z56" s="982">
        <v>15</v>
      </c>
      <c r="AA56" s="888">
        <v>4.2</v>
      </c>
      <c r="AB56" s="888">
        <v>0</v>
      </c>
      <c r="AC56" s="888">
        <v>0</v>
      </c>
      <c r="AD56" s="888">
        <v>0</v>
      </c>
      <c r="AE56" s="888">
        <v>0</v>
      </c>
      <c r="AF56" s="888">
        <v>0</v>
      </c>
      <c r="AG56" s="977"/>
      <c r="AH56" s="983">
        <v>4.2</v>
      </c>
      <c r="AI56" s="977" t="b">
        <v>0</v>
      </c>
      <c r="AJ56" s="888">
        <v>0</v>
      </c>
      <c r="AK56" s="888">
        <v>11.5</v>
      </c>
      <c r="AL56" s="888"/>
      <c r="AM56" s="888"/>
      <c r="AN56" s="983"/>
      <c r="AO56" s="983">
        <v>0.16</v>
      </c>
      <c r="AP56" s="983">
        <v>0.04</v>
      </c>
      <c r="AQ56" s="983">
        <v>0.02</v>
      </c>
      <c r="AR56" s="888">
        <v>0.13</v>
      </c>
      <c r="AS56" s="983">
        <v>0.36</v>
      </c>
      <c r="AT56" s="983">
        <v>0.08</v>
      </c>
      <c r="AU56" s="983">
        <v>0.08</v>
      </c>
      <c r="AV56" s="888">
        <v>0.13</v>
      </c>
      <c r="AW56" s="888">
        <v>15.7</v>
      </c>
      <c r="AX56" s="888">
        <v>0.22</v>
      </c>
      <c r="AY56" s="983"/>
      <c r="AZ56" s="888">
        <v>0.78</v>
      </c>
      <c r="BA56" s="984">
        <v>15.48</v>
      </c>
      <c r="BD56" s="888">
        <v>0</v>
      </c>
      <c r="BE56" s="888">
        <v>0</v>
      </c>
      <c r="BF56" s="888">
        <v>0</v>
      </c>
      <c r="BG56" s="888">
        <v>0</v>
      </c>
      <c r="BH56" s="889">
        <v>0</v>
      </c>
      <c r="BI56" s="888">
        <v>0</v>
      </c>
      <c r="BJ56" s="888">
        <v>0</v>
      </c>
      <c r="BK56" s="888">
        <v>0</v>
      </c>
      <c r="BL56" s="888">
        <v>0</v>
      </c>
      <c r="BM56" s="889">
        <v>0</v>
      </c>
    </row>
    <row r="57" spans="1:73" s="1008" customFormat="1" ht="12" customHeight="1">
      <c r="A57" s="687" t="s">
        <v>1119</v>
      </c>
      <c r="B57" s="1001" t="s">
        <v>972</v>
      </c>
      <c r="C57" s="916">
        <v>17741906</v>
      </c>
      <c r="D57" s="974" t="s">
        <v>1848</v>
      </c>
      <c r="E57" s="941" t="s">
        <v>34</v>
      </c>
      <c r="F57" s="996" t="s">
        <v>104</v>
      </c>
      <c r="G57" s="920" t="s">
        <v>379</v>
      </c>
      <c r="H57" s="920" t="s">
        <v>379</v>
      </c>
      <c r="I57" s="973" t="s">
        <v>1706</v>
      </c>
      <c r="J57" s="687" t="s">
        <v>991</v>
      </c>
      <c r="K57" s="1006">
        <v>44392</v>
      </c>
      <c r="L57" s="1005" t="s">
        <v>1869</v>
      </c>
      <c r="M57" s="942"/>
      <c r="N57" s="920" t="s">
        <v>914</v>
      </c>
      <c r="O57" s="976" t="s">
        <v>70</v>
      </c>
      <c r="P57" s="1005" t="s">
        <v>63</v>
      </c>
      <c r="Q57" s="941" t="s">
        <v>1878</v>
      </c>
      <c r="R57" s="977">
        <v>9.8000000000000007</v>
      </c>
      <c r="S57" s="978">
        <v>0</v>
      </c>
      <c r="T57" s="973">
        <v>0</v>
      </c>
      <c r="U57" s="978">
        <v>0</v>
      </c>
      <c r="V57" s="979">
        <v>0</v>
      </c>
      <c r="W57" s="992">
        <v>0</v>
      </c>
      <c r="X57" s="980">
        <v>0</v>
      </c>
      <c r="Y57" s="981">
        <v>0</v>
      </c>
      <c r="Z57" s="982">
        <v>15</v>
      </c>
      <c r="AA57" s="977">
        <v>4.9000000000000004</v>
      </c>
      <c r="AB57" s="888">
        <v>0</v>
      </c>
      <c r="AC57" s="888">
        <v>0</v>
      </c>
      <c r="AD57" s="888">
        <v>0</v>
      </c>
      <c r="AE57" s="888">
        <v>0</v>
      </c>
      <c r="AF57" s="888">
        <v>0</v>
      </c>
      <c r="AG57" s="977"/>
      <c r="AH57" s="983">
        <v>4.9000000000000004</v>
      </c>
      <c r="AI57" s="977" t="b">
        <v>0</v>
      </c>
      <c r="AJ57" s="888">
        <v>0</v>
      </c>
      <c r="AK57" s="888">
        <v>11.5</v>
      </c>
      <c r="AL57" s="888"/>
      <c r="AM57" s="888"/>
      <c r="AN57" s="983"/>
      <c r="AO57" s="983">
        <v>0.18</v>
      </c>
      <c r="AP57" s="983">
        <v>0.05</v>
      </c>
      <c r="AQ57" s="983">
        <v>0.02</v>
      </c>
      <c r="AR57" s="888">
        <v>0.15</v>
      </c>
      <c r="AS57" s="983">
        <v>0.41</v>
      </c>
      <c r="AT57" s="983">
        <v>0.1</v>
      </c>
      <c r="AU57" s="983">
        <v>0.08</v>
      </c>
      <c r="AV57" s="888">
        <v>0.15</v>
      </c>
      <c r="AW57" s="888">
        <v>16.399999999999999</v>
      </c>
      <c r="AX57" s="888">
        <v>0.25</v>
      </c>
      <c r="AY57" s="983"/>
      <c r="AZ57" s="888">
        <v>0.89</v>
      </c>
      <c r="BA57" s="984">
        <v>16.149999999999999</v>
      </c>
      <c r="BB57" s="785"/>
      <c r="BC57" s="1007"/>
      <c r="BD57" s="888">
        <v>0</v>
      </c>
      <c r="BE57" s="888">
        <v>0</v>
      </c>
      <c r="BF57" s="888">
        <v>0</v>
      </c>
      <c r="BG57" s="888">
        <v>0</v>
      </c>
      <c r="BH57" s="889">
        <v>0</v>
      </c>
      <c r="BI57" s="888">
        <v>0</v>
      </c>
      <c r="BJ57" s="888">
        <v>0</v>
      </c>
      <c r="BK57" s="888">
        <v>0</v>
      </c>
      <c r="BL57" s="888">
        <v>0</v>
      </c>
      <c r="BM57" s="889">
        <v>0</v>
      </c>
      <c r="BN57" s="785"/>
      <c r="BO57" s="785"/>
      <c r="BP57" s="785"/>
      <c r="BQ57" s="785"/>
      <c r="BR57" s="785"/>
      <c r="BS57" s="785"/>
      <c r="BT57" s="785"/>
      <c r="BU57" s="785"/>
    </row>
    <row r="58" spans="1:73" s="785" customFormat="1" ht="12" customHeight="1">
      <c r="A58" s="687" t="s">
        <v>1119</v>
      </c>
      <c r="B58" s="1001" t="s">
        <v>972</v>
      </c>
      <c r="C58" s="916">
        <v>28481466</v>
      </c>
      <c r="D58" s="974" t="s">
        <v>1849</v>
      </c>
      <c r="E58" s="941" t="s">
        <v>34</v>
      </c>
      <c r="F58" s="996" t="s">
        <v>104</v>
      </c>
      <c r="G58" s="920" t="s">
        <v>146</v>
      </c>
      <c r="H58" s="920" t="s">
        <v>146</v>
      </c>
      <c r="I58" s="973" t="s">
        <v>179</v>
      </c>
      <c r="J58" s="687" t="s">
        <v>991</v>
      </c>
      <c r="K58" s="1006">
        <v>44409</v>
      </c>
      <c r="L58" s="1005" t="s">
        <v>1871</v>
      </c>
      <c r="M58" s="942"/>
      <c r="N58" s="920" t="s">
        <v>914</v>
      </c>
      <c r="O58" s="976" t="s">
        <v>1714</v>
      </c>
      <c r="P58" s="1005" t="s">
        <v>63</v>
      </c>
      <c r="Q58" s="941" t="s">
        <v>25</v>
      </c>
      <c r="R58" s="977">
        <v>7</v>
      </c>
      <c r="S58" s="978">
        <v>0</v>
      </c>
      <c r="T58" s="973">
        <v>0</v>
      </c>
      <c r="U58" s="978">
        <v>0</v>
      </c>
      <c r="V58" s="979">
        <v>0</v>
      </c>
      <c r="W58" s="992">
        <v>0</v>
      </c>
      <c r="X58" s="980">
        <v>1</v>
      </c>
      <c r="Y58" s="981">
        <v>1</v>
      </c>
      <c r="Z58" s="982">
        <v>15</v>
      </c>
      <c r="AA58" s="977">
        <v>3.5</v>
      </c>
      <c r="AB58" s="888">
        <v>0</v>
      </c>
      <c r="AC58" s="888">
        <v>0</v>
      </c>
      <c r="AD58" s="888">
        <v>0</v>
      </c>
      <c r="AE58" s="888">
        <v>1</v>
      </c>
      <c r="AF58" s="888">
        <v>1.75</v>
      </c>
      <c r="AG58" s="977"/>
      <c r="AH58" s="983">
        <v>4.5</v>
      </c>
      <c r="AI58" s="977" t="b">
        <v>0</v>
      </c>
      <c r="AJ58" s="888">
        <v>0</v>
      </c>
      <c r="AK58" s="888">
        <v>11.5</v>
      </c>
      <c r="AL58" s="888"/>
      <c r="AM58" s="888"/>
      <c r="AN58" s="983"/>
      <c r="AO58" s="983">
        <v>0.17</v>
      </c>
      <c r="AP58" s="983">
        <v>0.05</v>
      </c>
      <c r="AQ58" s="983">
        <v>0.02</v>
      </c>
      <c r="AR58" s="888">
        <v>0.14000000000000001</v>
      </c>
      <c r="AS58" s="983">
        <v>0.38</v>
      </c>
      <c r="AT58" s="983">
        <v>0.09</v>
      </c>
      <c r="AU58" s="983">
        <v>0.08</v>
      </c>
      <c r="AV58" s="888">
        <v>0.14000000000000001</v>
      </c>
      <c r="AW58" s="888">
        <v>17.75</v>
      </c>
      <c r="AX58" s="888">
        <v>0.24</v>
      </c>
      <c r="AY58" s="983"/>
      <c r="AZ58" s="888">
        <v>0.83</v>
      </c>
      <c r="BA58" s="984">
        <v>17.510000000000002</v>
      </c>
      <c r="BB58" s="1009"/>
      <c r="BC58" s="1009"/>
      <c r="BD58" s="888">
        <v>0</v>
      </c>
      <c r="BE58" s="888">
        <v>0</v>
      </c>
      <c r="BF58" s="888">
        <v>0</v>
      </c>
      <c r="BG58" s="888">
        <v>0</v>
      </c>
      <c r="BH58" s="889">
        <v>0</v>
      </c>
      <c r="BI58" s="888">
        <v>0</v>
      </c>
      <c r="BJ58" s="888">
        <v>0</v>
      </c>
      <c r="BK58" s="888">
        <v>0</v>
      </c>
      <c r="BL58" s="888">
        <v>0</v>
      </c>
      <c r="BM58" s="889">
        <v>0</v>
      </c>
      <c r="BN58" s="817"/>
      <c r="BO58" s="817"/>
      <c r="BP58" s="817"/>
      <c r="BQ58" s="817"/>
      <c r="BR58" s="817"/>
      <c r="BS58" s="817"/>
      <c r="BT58" s="817"/>
      <c r="BU58" s="817"/>
    </row>
    <row r="59" spans="1:73" s="785" customFormat="1" ht="12" customHeight="1">
      <c r="A59" s="1008" t="s">
        <v>1119</v>
      </c>
      <c r="B59" s="1010" t="s">
        <v>972</v>
      </c>
      <c r="C59" s="913">
        <v>4841407</v>
      </c>
      <c r="D59" s="986" t="s">
        <v>1850</v>
      </c>
      <c r="E59" s="987" t="s">
        <v>34</v>
      </c>
      <c r="F59" s="973" t="s">
        <v>104</v>
      </c>
      <c r="G59" s="988" t="s">
        <v>526</v>
      </c>
      <c r="H59" s="988" t="s">
        <v>526</v>
      </c>
      <c r="I59" s="996" t="s">
        <v>2036</v>
      </c>
      <c r="J59" s="1008" t="s">
        <v>991</v>
      </c>
      <c r="K59" s="989">
        <v>44409</v>
      </c>
      <c r="L59" s="1011" t="s">
        <v>1922</v>
      </c>
      <c r="M59" s="942"/>
      <c r="N59" s="920" t="s">
        <v>914</v>
      </c>
      <c r="O59" s="976" t="s">
        <v>1879</v>
      </c>
      <c r="P59" s="1005" t="s">
        <v>477</v>
      </c>
      <c r="Q59" s="976" t="s">
        <v>1879</v>
      </c>
      <c r="R59" s="977">
        <v>18.2</v>
      </c>
      <c r="S59" s="978">
        <v>0</v>
      </c>
      <c r="T59" s="973">
        <v>0</v>
      </c>
      <c r="U59" s="978">
        <v>0</v>
      </c>
      <c r="V59" s="979">
        <v>0.3</v>
      </c>
      <c r="W59" s="992">
        <v>0</v>
      </c>
      <c r="X59" s="980">
        <v>0</v>
      </c>
      <c r="Y59" s="981">
        <v>0</v>
      </c>
      <c r="Z59" s="982">
        <v>15</v>
      </c>
      <c r="AA59" s="977">
        <v>9.1</v>
      </c>
      <c r="AB59" s="888">
        <v>0</v>
      </c>
      <c r="AC59" s="888">
        <v>2.73</v>
      </c>
      <c r="AD59" s="888">
        <v>0</v>
      </c>
      <c r="AE59" s="888">
        <v>0</v>
      </c>
      <c r="AF59" s="888">
        <v>0</v>
      </c>
      <c r="AG59" s="977"/>
      <c r="AH59" s="983">
        <v>11.83</v>
      </c>
      <c r="AI59" s="977" t="b">
        <v>0</v>
      </c>
      <c r="AJ59" s="888">
        <v>0</v>
      </c>
      <c r="AK59" s="888">
        <v>11.5</v>
      </c>
      <c r="AL59" s="888"/>
      <c r="AM59" s="888"/>
      <c r="AN59" s="983"/>
      <c r="AO59" s="983">
        <v>0.44</v>
      </c>
      <c r="AP59" s="983">
        <v>0.12</v>
      </c>
      <c r="AQ59" s="983">
        <v>0.05</v>
      </c>
      <c r="AR59" s="888">
        <v>0.35</v>
      </c>
      <c r="AS59" s="983">
        <v>0.99</v>
      </c>
      <c r="AT59" s="983">
        <v>0.24</v>
      </c>
      <c r="AU59" s="983">
        <v>0.2</v>
      </c>
      <c r="AV59" s="888">
        <v>0.35</v>
      </c>
      <c r="AW59" s="888">
        <v>23.33</v>
      </c>
      <c r="AX59" s="888">
        <v>0.61</v>
      </c>
      <c r="AY59" s="983"/>
      <c r="AZ59" s="888">
        <v>2.13</v>
      </c>
      <c r="BA59" s="984">
        <v>22.72</v>
      </c>
      <c r="BD59" s="888">
        <v>0</v>
      </c>
      <c r="BE59" s="888">
        <v>0</v>
      </c>
      <c r="BF59" s="888">
        <v>0</v>
      </c>
      <c r="BG59" s="888">
        <v>0</v>
      </c>
      <c r="BH59" s="889">
        <v>0</v>
      </c>
      <c r="BI59" s="888">
        <v>0</v>
      </c>
      <c r="BJ59" s="888">
        <v>0</v>
      </c>
      <c r="BK59" s="888">
        <v>0</v>
      </c>
      <c r="BL59" s="888">
        <v>0</v>
      </c>
      <c r="BM59" s="889">
        <v>0</v>
      </c>
    </row>
    <row r="60" spans="1:73" s="785" customFormat="1" ht="12" customHeight="1">
      <c r="A60" s="1008" t="s">
        <v>1119</v>
      </c>
      <c r="B60" s="1001" t="s">
        <v>972</v>
      </c>
      <c r="C60" s="916">
        <v>19930629</v>
      </c>
      <c r="D60" s="974" t="s">
        <v>1851</v>
      </c>
      <c r="E60" s="941" t="s">
        <v>20</v>
      </c>
      <c r="F60" s="687" t="s">
        <v>104</v>
      </c>
      <c r="G60" s="920" t="s">
        <v>252</v>
      </c>
      <c r="H60" s="920" t="s">
        <v>252</v>
      </c>
      <c r="I60" s="973" t="s">
        <v>2036</v>
      </c>
      <c r="J60" s="687" t="s">
        <v>991</v>
      </c>
      <c r="K60" s="939">
        <v>44418</v>
      </c>
      <c r="L60" s="942" t="s">
        <v>1872</v>
      </c>
      <c r="M60" s="942"/>
      <c r="N60" s="920" t="s">
        <v>914</v>
      </c>
      <c r="O60" s="976" t="s">
        <v>128</v>
      </c>
      <c r="P60" s="1012" t="s">
        <v>477</v>
      </c>
      <c r="Q60" s="976" t="s">
        <v>1879</v>
      </c>
      <c r="R60" s="977">
        <v>15.96</v>
      </c>
      <c r="S60" s="978">
        <v>0</v>
      </c>
      <c r="T60" s="973">
        <v>0</v>
      </c>
      <c r="U60" s="978">
        <v>0</v>
      </c>
      <c r="V60" s="979">
        <v>0</v>
      </c>
      <c r="W60" s="992">
        <v>0.3</v>
      </c>
      <c r="X60" s="980">
        <v>0</v>
      </c>
      <c r="Y60" s="981">
        <v>0</v>
      </c>
      <c r="Z60" s="982">
        <v>15</v>
      </c>
      <c r="AA60" s="977">
        <v>7.98</v>
      </c>
      <c r="AB60" s="888">
        <v>2.39</v>
      </c>
      <c r="AC60" s="888">
        <v>0</v>
      </c>
      <c r="AD60" s="888">
        <v>0</v>
      </c>
      <c r="AE60" s="888">
        <v>0</v>
      </c>
      <c r="AF60" s="888">
        <v>0</v>
      </c>
      <c r="AG60" s="977"/>
      <c r="AH60" s="983">
        <v>10.370000000000001</v>
      </c>
      <c r="AI60" s="977" t="b">
        <v>0</v>
      </c>
      <c r="AJ60" s="888">
        <v>0</v>
      </c>
      <c r="AK60" s="888">
        <v>11.5</v>
      </c>
      <c r="AL60" s="888"/>
      <c r="AM60" s="888"/>
      <c r="AN60" s="983"/>
      <c r="AO60" s="983">
        <v>0.38</v>
      </c>
      <c r="AP60" s="983">
        <v>0.1</v>
      </c>
      <c r="AQ60" s="983">
        <v>0.05</v>
      </c>
      <c r="AR60" s="888">
        <v>0.31</v>
      </c>
      <c r="AS60" s="983">
        <v>0.86</v>
      </c>
      <c r="AT60" s="983">
        <v>0.21</v>
      </c>
      <c r="AU60" s="983">
        <v>0.2</v>
      </c>
      <c r="AV60" s="888">
        <v>0.31</v>
      </c>
      <c r="AW60" s="888">
        <v>21.87</v>
      </c>
      <c r="AX60" s="888">
        <v>0.53</v>
      </c>
      <c r="AY60" s="983"/>
      <c r="AZ60" s="888">
        <v>1.89</v>
      </c>
      <c r="BA60" s="984">
        <v>21.34</v>
      </c>
      <c r="BD60" s="888">
        <v>0</v>
      </c>
      <c r="BE60" s="888">
        <v>0</v>
      </c>
      <c r="BF60" s="888">
        <v>0</v>
      </c>
      <c r="BG60" s="888">
        <v>0</v>
      </c>
      <c r="BH60" s="889">
        <v>0</v>
      </c>
      <c r="BI60" s="888">
        <v>0</v>
      </c>
      <c r="BJ60" s="888">
        <v>0</v>
      </c>
      <c r="BK60" s="888">
        <v>0</v>
      </c>
      <c r="BL60" s="888">
        <v>0</v>
      </c>
      <c r="BM60" s="889">
        <v>0</v>
      </c>
    </row>
    <row r="61" spans="1:73" s="785" customFormat="1" ht="12" customHeight="1">
      <c r="A61" s="687" t="s">
        <v>1119</v>
      </c>
      <c r="B61" s="687" t="s">
        <v>972</v>
      </c>
      <c r="C61" s="914">
        <v>29738610</v>
      </c>
      <c r="D61" s="920" t="s">
        <v>1857</v>
      </c>
      <c r="E61" s="941" t="s">
        <v>20</v>
      </c>
      <c r="F61" s="687" t="s">
        <v>104</v>
      </c>
      <c r="G61" s="920" t="s">
        <v>146</v>
      </c>
      <c r="H61" s="920" t="s">
        <v>146</v>
      </c>
      <c r="I61" s="973" t="s">
        <v>1801</v>
      </c>
      <c r="J61" s="687" t="s">
        <v>991</v>
      </c>
      <c r="K61" s="939">
        <v>44378</v>
      </c>
      <c r="L61" s="942" t="s">
        <v>1924</v>
      </c>
      <c r="M61" s="942"/>
      <c r="N61" s="920" t="s">
        <v>914</v>
      </c>
      <c r="O61" s="941" t="s">
        <v>25</v>
      </c>
      <c r="P61" s="687" t="s">
        <v>63</v>
      </c>
      <c r="Q61" s="941" t="s">
        <v>25</v>
      </c>
      <c r="R61" s="977">
        <v>7</v>
      </c>
      <c r="S61" s="978">
        <v>0</v>
      </c>
      <c r="T61" s="973">
        <v>0</v>
      </c>
      <c r="U61" s="978">
        <v>0</v>
      </c>
      <c r="V61" s="979">
        <v>0</v>
      </c>
      <c r="W61" s="992">
        <v>0</v>
      </c>
      <c r="X61" s="980">
        <v>0</v>
      </c>
      <c r="Y61" s="981">
        <v>0</v>
      </c>
      <c r="Z61" s="982">
        <v>15</v>
      </c>
      <c r="AA61" s="977">
        <v>3.5</v>
      </c>
      <c r="AB61" s="888">
        <v>0</v>
      </c>
      <c r="AC61" s="888">
        <v>0</v>
      </c>
      <c r="AD61" s="888">
        <v>0</v>
      </c>
      <c r="AE61" s="888">
        <v>0</v>
      </c>
      <c r="AF61" s="888">
        <v>0</v>
      </c>
      <c r="AG61" s="977"/>
      <c r="AH61" s="983">
        <v>3.5</v>
      </c>
      <c r="AI61" s="977" t="b">
        <v>0</v>
      </c>
      <c r="AJ61" s="888">
        <v>0</v>
      </c>
      <c r="AK61" s="888">
        <v>11.5</v>
      </c>
      <c r="AL61" s="888"/>
      <c r="AM61" s="888"/>
      <c r="AN61" s="983"/>
      <c r="AO61" s="983">
        <v>0.13</v>
      </c>
      <c r="AP61" s="983">
        <v>0.04</v>
      </c>
      <c r="AQ61" s="983">
        <v>0.02</v>
      </c>
      <c r="AR61" s="888">
        <v>0.11</v>
      </c>
      <c r="AS61" s="983">
        <v>0.28999999999999998</v>
      </c>
      <c r="AT61" s="983">
        <v>7.0000000000000007E-2</v>
      </c>
      <c r="AU61" s="983">
        <v>0.08</v>
      </c>
      <c r="AV61" s="888">
        <v>0.11</v>
      </c>
      <c r="AW61" s="888">
        <v>15</v>
      </c>
      <c r="AX61" s="888">
        <v>0.19</v>
      </c>
      <c r="AY61" s="983"/>
      <c r="AZ61" s="888">
        <v>0.66</v>
      </c>
      <c r="BA61" s="984">
        <v>14.81</v>
      </c>
      <c r="BD61" s="888">
        <v>0</v>
      </c>
      <c r="BE61" s="888">
        <v>0</v>
      </c>
      <c r="BF61" s="888">
        <v>0</v>
      </c>
      <c r="BG61" s="888">
        <v>0</v>
      </c>
      <c r="BH61" s="889">
        <v>0</v>
      </c>
      <c r="BI61" s="888">
        <v>0</v>
      </c>
      <c r="BJ61" s="888">
        <v>0</v>
      </c>
      <c r="BK61" s="888">
        <v>0</v>
      </c>
      <c r="BL61" s="888">
        <v>0</v>
      </c>
      <c r="BM61" s="889">
        <v>0</v>
      </c>
    </row>
    <row r="62" spans="1:73" s="785" customFormat="1" ht="12" customHeight="1">
      <c r="A62" s="687" t="s">
        <v>1119</v>
      </c>
      <c r="B62" s="687" t="s">
        <v>972</v>
      </c>
      <c r="C62" s="914">
        <v>18233560</v>
      </c>
      <c r="D62" s="920" t="s">
        <v>1931</v>
      </c>
      <c r="E62" s="941" t="s">
        <v>20</v>
      </c>
      <c r="F62" s="687" t="s">
        <v>289</v>
      </c>
      <c r="G62" s="920" t="s">
        <v>596</v>
      </c>
      <c r="H62" s="920" t="s">
        <v>596</v>
      </c>
      <c r="I62" s="973" t="s">
        <v>2292</v>
      </c>
      <c r="J62" s="687" t="s">
        <v>991</v>
      </c>
      <c r="K62" s="939">
        <v>44424</v>
      </c>
      <c r="L62" s="942" t="s">
        <v>1956</v>
      </c>
      <c r="M62" s="942"/>
      <c r="N62" s="920" t="s">
        <v>914</v>
      </c>
      <c r="O62" s="976" t="s">
        <v>128</v>
      </c>
      <c r="P62" s="687" t="s">
        <v>63</v>
      </c>
      <c r="Q62" s="941" t="s">
        <v>128</v>
      </c>
      <c r="R62" s="977">
        <v>8.484</v>
      </c>
      <c r="S62" s="978">
        <v>0</v>
      </c>
      <c r="T62" s="973">
        <v>0</v>
      </c>
      <c r="U62" s="978">
        <v>0</v>
      </c>
      <c r="V62" s="979">
        <v>0</v>
      </c>
      <c r="W62" s="992">
        <v>0</v>
      </c>
      <c r="X62" s="980">
        <v>0</v>
      </c>
      <c r="Y62" s="981">
        <v>0</v>
      </c>
      <c r="Z62" s="982">
        <v>15</v>
      </c>
      <c r="AA62" s="977">
        <v>4.24</v>
      </c>
      <c r="AB62" s="888">
        <v>0</v>
      </c>
      <c r="AC62" s="888">
        <v>0</v>
      </c>
      <c r="AD62" s="888">
        <v>0</v>
      </c>
      <c r="AE62" s="888">
        <v>0</v>
      </c>
      <c r="AF62" s="888">
        <v>0</v>
      </c>
      <c r="AG62" s="977"/>
      <c r="AH62" s="983">
        <v>4.24</v>
      </c>
      <c r="AI62" s="977" t="b">
        <v>0</v>
      </c>
      <c r="AJ62" s="994">
        <v>0</v>
      </c>
      <c r="AK62" s="888">
        <v>11.5</v>
      </c>
      <c r="AL62" s="888"/>
      <c r="AM62" s="888"/>
      <c r="AN62" s="983"/>
      <c r="AO62" s="983">
        <v>0.16</v>
      </c>
      <c r="AP62" s="983">
        <v>0.04</v>
      </c>
      <c r="AQ62" s="983">
        <v>0.02</v>
      </c>
      <c r="AR62" s="888">
        <v>0.13</v>
      </c>
      <c r="AS62" s="983">
        <v>0.36</v>
      </c>
      <c r="AT62" s="983">
        <v>0.08</v>
      </c>
      <c r="AU62" s="983">
        <v>0.08</v>
      </c>
      <c r="AV62" s="888">
        <v>0.13</v>
      </c>
      <c r="AW62" s="888">
        <v>15.74</v>
      </c>
      <c r="AX62" s="888">
        <v>0.22</v>
      </c>
      <c r="AY62" s="983"/>
      <c r="AZ62" s="888">
        <v>0.78</v>
      </c>
      <c r="BA62" s="984">
        <v>15.52</v>
      </c>
      <c r="BD62" s="888">
        <v>0</v>
      </c>
      <c r="BE62" s="888">
        <v>0</v>
      </c>
      <c r="BF62" s="888">
        <v>0</v>
      </c>
      <c r="BG62" s="888">
        <v>0</v>
      </c>
      <c r="BH62" s="889">
        <v>0</v>
      </c>
      <c r="BI62" s="888">
        <v>0</v>
      </c>
      <c r="BJ62" s="888">
        <v>0</v>
      </c>
      <c r="BK62" s="888">
        <v>0</v>
      </c>
      <c r="BL62" s="888">
        <v>0</v>
      </c>
      <c r="BM62" s="889">
        <v>0</v>
      </c>
    </row>
    <row r="63" spans="1:73" s="785" customFormat="1" ht="12" customHeight="1">
      <c r="A63" s="687" t="s">
        <v>1119</v>
      </c>
      <c r="B63" s="973" t="s">
        <v>972</v>
      </c>
      <c r="C63" s="914">
        <v>11411125</v>
      </c>
      <c r="D63" s="920" t="s">
        <v>1932</v>
      </c>
      <c r="E63" s="941" t="s">
        <v>20</v>
      </c>
      <c r="F63" s="687" t="s">
        <v>289</v>
      </c>
      <c r="G63" s="920" t="s">
        <v>596</v>
      </c>
      <c r="H63" s="920" t="s">
        <v>596</v>
      </c>
      <c r="I63" s="973" t="s">
        <v>2292</v>
      </c>
      <c r="J63" s="687" t="s">
        <v>991</v>
      </c>
      <c r="K63" s="939">
        <v>44424</v>
      </c>
      <c r="L63" s="942" t="s">
        <v>2142</v>
      </c>
      <c r="M63" s="942"/>
      <c r="N63" s="920" t="s">
        <v>914</v>
      </c>
      <c r="O63" s="941" t="s">
        <v>128</v>
      </c>
      <c r="P63" s="687" t="s">
        <v>63</v>
      </c>
      <c r="Q63" s="941" t="s">
        <v>128</v>
      </c>
      <c r="R63" s="977">
        <v>8.484</v>
      </c>
      <c r="S63" s="978">
        <v>0</v>
      </c>
      <c r="T63" s="810">
        <v>0</v>
      </c>
      <c r="U63" s="810">
        <v>0</v>
      </c>
      <c r="V63" s="979">
        <v>0</v>
      </c>
      <c r="W63" s="979">
        <v>0</v>
      </c>
      <c r="X63" s="980">
        <v>0</v>
      </c>
      <c r="Y63" s="981">
        <v>0</v>
      </c>
      <c r="Z63" s="982">
        <v>15</v>
      </c>
      <c r="AA63" s="888">
        <v>4.24</v>
      </c>
      <c r="AB63" s="888">
        <v>0</v>
      </c>
      <c r="AC63" s="888">
        <v>0</v>
      </c>
      <c r="AD63" s="888">
        <v>0</v>
      </c>
      <c r="AE63" s="888">
        <v>0</v>
      </c>
      <c r="AF63" s="888">
        <v>0</v>
      </c>
      <c r="AG63" s="977"/>
      <c r="AH63" s="983">
        <v>4.24</v>
      </c>
      <c r="AI63" s="977" t="b">
        <v>0</v>
      </c>
      <c r="AJ63" s="994">
        <v>0</v>
      </c>
      <c r="AK63" s="888">
        <v>11.5</v>
      </c>
      <c r="AL63" s="888"/>
      <c r="AM63" s="888"/>
      <c r="AN63" s="983"/>
      <c r="AO63" s="983">
        <v>0.16</v>
      </c>
      <c r="AP63" s="983">
        <v>0.04</v>
      </c>
      <c r="AQ63" s="983">
        <v>0.02</v>
      </c>
      <c r="AR63" s="888">
        <v>0.13</v>
      </c>
      <c r="AS63" s="983">
        <v>0.36</v>
      </c>
      <c r="AT63" s="983">
        <v>0.08</v>
      </c>
      <c r="AU63" s="983">
        <v>0.08</v>
      </c>
      <c r="AV63" s="888">
        <v>0.13</v>
      </c>
      <c r="AW63" s="888">
        <v>15.74</v>
      </c>
      <c r="AX63" s="888">
        <v>0.22</v>
      </c>
      <c r="AY63" s="983"/>
      <c r="AZ63" s="888">
        <v>0.78</v>
      </c>
      <c r="BA63" s="984">
        <v>15.52</v>
      </c>
      <c r="BD63" s="888">
        <v>0</v>
      </c>
      <c r="BE63" s="888">
        <v>0</v>
      </c>
      <c r="BF63" s="888">
        <v>0</v>
      </c>
      <c r="BG63" s="888">
        <v>0</v>
      </c>
      <c r="BH63" s="889">
        <v>0</v>
      </c>
      <c r="BI63" s="888">
        <v>0</v>
      </c>
      <c r="BJ63" s="888">
        <v>0</v>
      </c>
      <c r="BK63" s="888">
        <v>0</v>
      </c>
      <c r="BL63" s="888">
        <v>0</v>
      </c>
      <c r="BM63" s="889">
        <v>0</v>
      </c>
    </row>
    <row r="64" spans="1:73" s="785" customFormat="1" ht="12" customHeight="1">
      <c r="A64" s="687" t="s">
        <v>1119</v>
      </c>
      <c r="B64" s="973" t="s">
        <v>972</v>
      </c>
      <c r="C64" s="914">
        <v>30511598</v>
      </c>
      <c r="D64" s="920" t="s">
        <v>1933</v>
      </c>
      <c r="E64" s="941" t="s">
        <v>20</v>
      </c>
      <c r="F64" s="687" t="s">
        <v>289</v>
      </c>
      <c r="G64" s="920" t="s">
        <v>596</v>
      </c>
      <c r="H64" s="920" t="s">
        <v>596</v>
      </c>
      <c r="I64" s="687" t="s">
        <v>1769</v>
      </c>
      <c r="J64" s="687" t="s">
        <v>991</v>
      </c>
      <c r="K64" s="939">
        <v>44431</v>
      </c>
      <c r="L64" s="942" t="s">
        <v>1957</v>
      </c>
      <c r="M64" s="942"/>
      <c r="N64" s="920" t="s">
        <v>914</v>
      </c>
      <c r="O64" s="941" t="s">
        <v>50</v>
      </c>
      <c r="P64" s="687" t="s">
        <v>63</v>
      </c>
      <c r="Q64" s="941" t="s">
        <v>50</v>
      </c>
      <c r="R64" s="977">
        <v>8.484</v>
      </c>
      <c r="S64" s="978">
        <v>0</v>
      </c>
      <c r="T64" s="810">
        <v>0</v>
      </c>
      <c r="U64" s="810">
        <v>0</v>
      </c>
      <c r="V64" s="979">
        <v>0</v>
      </c>
      <c r="W64" s="979">
        <v>0</v>
      </c>
      <c r="X64" s="980">
        <v>0</v>
      </c>
      <c r="Y64" s="981">
        <v>0</v>
      </c>
      <c r="Z64" s="982">
        <v>15</v>
      </c>
      <c r="AA64" s="888">
        <v>4.24</v>
      </c>
      <c r="AB64" s="888">
        <v>0</v>
      </c>
      <c r="AC64" s="888">
        <v>0</v>
      </c>
      <c r="AD64" s="888">
        <v>0</v>
      </c>
      <c r="AE64" s="888">
        <v>0</v>
      </c>
      <c r="AF64" s="888">
        <v>0</v>
      </c>
      <c r="AG64" s="977"/>
      <c r="AH64" s="983">
        <v>4.24</v>
      </c>
      <c r="AI64" s="977" t="b">
        <v>0</v>
      </c>
      <c r="AJ64" s="994">
        <v>0</v>
      </c>
      <c r="AK64" s="888">
        <v>11.5</v>
      </c>
      <c r="AL64" s="888"/>
      <c r="AM64" s="888"/>
      <c r="AN64" s="983"/>
      <c r="AO64" s="983">
        <v>0.16</v>
      </c>
      <c r="AP64" s="983">
        <v>0.04</v>
      </c>
      <c r="AQ64" s="983">
        <v>0.02</v>
      </c>
      <c r="AR64" s="888">
        <v>0.13</v>
      </c>
      <c r="AS64" s="983">
        <v>0.36</v>
      </c>
      <c r="AT64" s="983">
        <v>0.08</v>
      </c>
      <c r="AU64" s="983">
        <v>0.08</v>
      </c>
      <c r="AV64" s="888">
        <v>0.13</v>
      </c>
      <c r="AW64" s="888">
        <v>15.74</v>
      </c>
      <c r="AX64" s="888">
        <v>0.22</v>
      </c>
      <c r="AY64" s="983"/>
      <c r="AZ64" s="888">
        <v>0.78</v>
      </c>
      <c r="BA64" s="984">
        <v>15.52</v>
      </c>
      <c r="BD64" s="888">
        <v>0</v>
      </c>
      <c r="BE64" s="888">
        <v>0</v>
      </c>
      <c r="BF64" s="888">
        <v>0</v>
      </c>
      <c r="BG64" s="888">
        <v>0</v>
      </c>
      <c r="BH64" s="889">
        <v>0</v>
      </c>
      <c r="BI64" s="888">
        <v>0</v>
      </c>
      <c r="BJ64" s="888">
        <v>0</v>
      </c>
      <c r="BK64" s="888">
        <v>0</v>
      </c>
      <c r="BL64" s="888">
        <v>0</v>
      </c>
      <c r="BM64" s="889">
        <v>0</v>
      </c>
    </row>
    <row r="65" spans="1:65" s="785" customFormat="1" ht="12" customHeight="1">
      <c r="A65" s="687" t="s">
        <v>1119</v>
      </c>
      <c r="B65" s="973" t="s">
        <v>972</v>
      </c>
      <c r="C65" s="914">
        <v>30356277</v>
      </c>
      <c r="D65" s="920" t="s">
        <v>1934</v>
      </c>
      <c r="E65" s="941" t="s">
        <v>20</v>
      </c>
      <c r="F65" s="687" t="s">
        <v>1953</v>
      </c>
      <c r="G65" s="920" t="s">
        <v>146</v>
      </c>
      <c r="H65" s="920" t="s">
        <v>146</v>
      </c>
      <c r="I65" s="975" t="s">
        <v>1801</v>
      </c>
      <c r="J65" s="687" t="s">
        <v>991</v>
      </c>
      <c r="K65" s="939">
        <v>44426</v>
      </c>
      <c r="L65" s="942" t="s">
        <v>1958</v>
      </c>
      <c r="M65" s="990"/>
      <c r="N65" s="920" t="s">
        <v>914</v>
      </c>
      <c r="O65" s="941" t="s">
        <v>1714</v>
      </c>
      <c r="P65" s="687" t="s">
        <v>63</v>
      </c>
      <c r="Q65" s="941" t="s">
        <v>25</v>
      </c>
      <c r="R65" s="977">
        <v>7</v>
      </c>
      <c r="S65" s="978">
        <v>0</v>
      </c>
      <c r="T65" s="810">
        <v>0</v>
      </c>
      <c r="U65" s="810">
        <v>0</v>
      </c>
      <c r="V65" s="979">
        <v>0</v>
      </c>
      <c r="W65" s="979">
        <v>0</v>
      </c>
      <c r="X65" s="980">
        <v>0</v>
      </c>
      <c r="Y65" s="981">
        <v>0</v>
      </c>
      <c r="Z65" s="982">
        <v>15</v>
      </c>
      <c r="AA65" s="888">
        <v>3.5</v>
      </c>
      <c r="AB65" s="888">
        <v>0</v>
      </c>
      <c r="AC65" s="888">
        <v>0</v>
      </c>
      <c r="AD65" s="888">
        <v>0</v>
      </c>
      <c r="AE65" s="888">
        <v>0</v>
      </c>
      <c r="AF65" s="888">
        <v>0</v>
      </c>
      <c r="AG65" s="977"/>
      <c r="AH65" s="983">
        <v>3.5</v>
      </c>
      <c r="AI65" s="977" t="b">
        <v>0</v>
      </c>
      <c r="AJ65" s="994">
        <v>0</v>
      </c>
      <c r="AK65" s="888">
        <v>11.5</v>
      </c>
      <c r="AL65" s="888"/>
      <c r="AM65" s="888"/>
      <c r="AN65" s="983"/>
      <c r="AO65" s="983">
        <v>0.13</v>
      </c>
      <c r="AP65" s="983">
        <v>0.04</v>
      </c>
      <c r="AQ65" s="983">
        <v>0.02</v>
      </c>
      <c r="AR65" s="888">
        <v>0.11</v>
      </c>
      <c r="AS65" s="983">
        <v>0.28999999999999998</v>
      </c>
      <c r="AT65" s="983">
        <v>7.0000000000000007E-2</v>
      </c>
      <c r="AU65" s="983">
        <v>0.08</v>
      </c>
      <c r="AV65" s="888">
        <v>0.11</v>
      </c>
      <c r="AW65" s="888">
        <v>15</v>
      </c>
      <c r="AX65" s="888">
        <v>0.19</v>
      </c>
      <c r="AY65" s="983"/>
      <c r="AZ65" s="888">
        <v>0.66</v>
      </c>
      <c r="BA65" s="984">
        <v>14.81</v>
      </c>
      <c r="BD65" s="888">
        <v>0</v>
      </c>
      <c r="BE65" s="888">
        <v>0</v>
      </c>
      <c r="BF65" s="888">
        <v>0</v>
      </c>
      <c r="BG65" s="888">
        <v>0</v>
      </c>
      <c r="BH65" s="889">
        <v>0</v>
      </c>
      <c r="BI65" s="888">
        <v>0</v>
      </c>
      <c r="BJ65" s="888">
        <v>0</v>
      </c>
      <c r="BK65" s="888">
        <v>0</v>
      </c>
      <c r="BL65" s="888">
        <v>0</v>
      </c>
      <c r="BM65" s="889">
        <v>0</v>
      </c>
    </row>
    <row r="66" spans="1:65" s="785" customFormat="1" ht="12" customHeight="1">
      <c r="A66" s="687" t="s">
        <v>1119</v>
      </c>
      <c r="B66" s="973" t="s">
        <v>972</v>
      </c>
      <c r="C66" s="913">
        <v>17664960</v>
      </c>
      <c r="D66" s="986" t="s">
        <v>1936</v>
      </c>
      <c r="E66" s="941" t="s">
        <v>20</v>
      </c>
      <c r="F66" s="687" t="s">
        <v>1953</v>
      </c>
      <c r="G66" s="920" t="s">
        <v>379</v>
      </c>
      <c r="H66" s="920" t="s">
        <v>379</v>
      </c>
      <c r="I66" s="975" t="s">
        <v>1708</v>
      </c>
      <c r="J66" s="687" t="s">
        <v>991</v>
      </c>
      <c r="K66" s="939">
        <v>44440</v>
      </c>
      <c r="L66" s="990" t="s">
        <v>1960</v>
      </c>
      <c r="M66" s="942"/>
      <c r="N66" s="920" t="s">
        <v>914</v>
      </c>
      <c r="O66" s="976" t="s">
        <v>65</v>
      </c>
      <c r="P66" s="687" t="s">
        <v>63</v>
      </c>
      <c r="Q66" s="941" t="s">
        <v>65</v>
      </c>
      <c r="R66" s="977">
        <v>9.8000000000000007</v>
      </c>
      <c r="S66" s="978">
        <v>0</v>
      </c>
      <c r="T66" s="810">
        <v>0</v>
      </c>
      <c r="U66" s="810">
        <v>0</v>
      </c>
      <c r="V66" s="979">
        <v>0</v>
      </c>
      <c r="W66" s="979">
        <v>0</v>
      </c>
      <c r="X66" s="980">
        <v>0</v>
      </c>
      <c r="Y66" s="981">
        <v>0</v>
      </c>
      <c r="Z66" s="982">
        <v>15</v>
      </c>
      <c r="AA66" s="888">
        <v>4.9000000000000004</v>
      </c>
      <c r="AB66" s="888">
        <v>0</v>
      </c>
      <c r="AC66" s="888">
        <v>0</v>
      </c>
      <c r="AD66" s="888">
        <v>0</v>
      </c>
      <c r="AE66" s="888">
        <v>0</v>
      </c>
      <c r="AF66" s="888">
        <v>0</v>
      </c>
      <c r="AG66" s="977"/>
      <c r="AH66" s="983">
        <v>4.9000000000000004</v>
      </c>
      <c r="AI66" s="977" t="b">
        <v>0</v>
      </c>
      <c r="AJ66" s="994">
        <v>0</v>
      </c>
      <c r="AK66" s="888">
        <v>11.5</v>
      </c>
      <c r="AL66" s="888"/>
      <c r="AM66" s="888"/>
      <c r="AN66" s="983"/>
      <c r="AO66" s="983">
        <v>0.18</v>
      </c>
      <c r="AP66" s="983">
        <v>0.05</v>
      </c>
      <c r="AQ66" s="983">
        <v>0.02</v>
      </c>
      <c r="AR66" s="888">
        <v>0.15</v>
      </c>
      <c r="AS66" s="983">
        <v>0.41</v>
      </c>
      <c r="AT66" s="983">
        <v>0.1</v>
      </c>
      <c r="AU66" s="983">
        <v>0.08</v>
      </c>
      <c r="AV66" s="888">
        <v>0.15</v>
      </c>
      <c r="AW66" s="888">
        <v>16.399999999999999</v>
      </c>
      <c r="AX66" s="888">
        <v>0.25</v>
      </c>
      <c r="AY66" s="983"/>
      <c r="AZ66" s="888">
        <v>0.89</v>
      </c>
      <c r="BA66" s="984">
        <v>16.149999999999999</v>
      </c>
      <c r="BD66" s="888">
        <v>0</v>
      </c>
      <c r="BE66" s="888">
        <v>0</v>
      </c>
      <c r="BF66" s="888">
        <v>0</v>
      </c>
      <c r="BG66" s="888">
        <v>0</v>
      </c>
      <c r="BH66" s="889">
        <v>0</v>
      </c>
      <c r="BI66" s="888">
        <v>0</v>
      </c>
      <c r="BJ66" s="888">
        <v>0</v>
      </c>
      <c r="BK66" s="888">
        <v>0</v>
      </c>
      <c r="BL66" s="888">
        <v>0</v>
      </c>
      <c r="BM66" s="889">
        <v>0</v>
      </c>
    </row>
    <row r="67" spans="1:65" s="785" customFormat="1" ht="12" customHeight="1">
      <c r="A67" s="687" t="s">
        <v>1119</v>
      </c>
      <c r="B67" s="973" t="s">
        <v>972</v>
      </c>
      <c r="C67" s="914">
        <v>11952338</v>
      </c>
      <c r="D67" s="920" t="s">
        <v>1937</v>
      </c>
      <c r="E67" s="941" t="s">
        <v>34</v>
      </c>
      <c r="F67" s="687" t="s">
        <v>1953</v>
      </c>
      <c r="G67" s="920" t="s">
        <v>252</v>
      </c>
      <c r="H67" s="920" t="s">
        <v>252</v>
      </c>
      <c r="I67" s="973" t="s">
        <v>1708</v>
      </c>
      <c r="J67" s="687" t="s">
        <v>991</v>
      </c>
      <c r="K67" s="939">
        <v>44440</v>
      </c>
      <c r="L67" s="942" t="s">
        <v>1961</v>
      </c>
      <c r="M67" s="942"/>
      <c r="N67" s="920" t="s">
        <v>914</v>
      </c>
      <c r="O67" s="976" t="s">
        <v>65</v>
      </c>
      <c r="P67" s="687" t="s">
        <v>477</v>
      </c>
      <c r="Q67" s="941" t="s">
        <v>65</v>
      </c>
      <c r="R67" s="977">
        <v>15.96</v>
      </c>
      <c r="S67" s="978">
        <v>0</v>
      </c>
      <c r="T67" s="810">
        <v>0</v>
      </c>
      <c r="U67" s="810">
        <v>0</v>
      </c>
      <c r="V67" s="979">
        <v>0</v>
      </c>
      <c r="W67" s="979">
        <v>0</v>
      </c>
      <c r="X67" s="980">
        <v>0</v>
      </c>
      <c r="Y67" s="981">
        <v>0</v>
      </c>
      <c r="Z67" s="982">
        <v>15</v>
      </c>
      <c r="AA67" s="888">
        <v>7.98</v>
      </c>
      <c r="AB67" s="888">
        <v>0</v>
      </c>
      <c r="AC67" s="888">
        <v>0</v>
      </c>
      <c r="AD67" s="888">
        <v>0</v>
      </c>
      <c r="AE67" s="888">
        <v>0</v>
      </c>
      <c r="AF67" s="888">
        <v>0</v>
      </c>
      <c r="AG67" s="977"/>
      <c r="AH67" s="983">
        <v>7.98</v>
      </c>
      <c r="AI67" s="977" t="b">
        <v>0</v>
      </c>
      <c r="AJ67" s="994">
        <v>0</v>
      </c>
      <c r="AK67" s="888">
        <v>11.5</v>
      </c>
      <c r="AL67" s="888"/>
      <c r="AM67" s="888"/>
      <c r="AN67" s="983"/>
      <c r="AO67" s="983">
        <v>0.28999999999999998</v>
      </c>
      <c r="AP67" s="983">
        <v>0.08</v>
      </c>
      <c r="AQ67" s="983">
        <v>0.04</v>
      </c>
      <c r="AR67" s="888">
        <v>0.24</v>
      </c>
      <c r="AS67" s="983">
        <v>0.65</v>
      </c>
      <c r="AT67" s="983">
        <v>0.16</v>
      </c>
      <c r="AU67" s="983">
        <v>0.16</v>
      </c>
      <c r="AV67" s="888">
        <v>0.24</v>
      </c>
      <c r="AW67" s="888">
        <v>19.48</v>
      </c>
      <c r="AX67" s="888">
        <v>0.41</v>
      </c>
      <c r="AY67" s="983"/>
      <c r="AZ67" s="888">
        <v>1.45</v>
      </c>
      <c r="BA67" s="984">
        <v>19.07</v>
      </c>
      <c r="BD67" s="888">
        <v>0</v>
      </c>
      <c r="BE67" s="888">
        <v>0</v>
      </c>
      <c r="BF67" s="888">
        <v>0</v>
      </c>
      <c r="BG67" s="888">
        <v>0</v>
      </c>
      <c r="BH67" s="889">
        <v>0</v>
      </c>
      <c r="BI67" s="888">
        <v>0</v>
      </c>
      <c r="BJ67" s="888">
        <v>0</v>
      </c>
      <c r="BK67" s="888">
        <v>0</v>
      </c>
      <c r="BL67" s="888">
        <v>0</v>
      </c>
      <c r="BM67" s="889">
        <v>0</v>
      </c>
    </row>
    <row r="68" spans="1:65" s="785" customFormat="1" ht="12" customHeight="1">
      <c r="A68" s="687" t="s">
        <v>1119</v>
      </c>
      <c r="B68" s="973" t="s">
        <v>972</v>
      </c>
      <c r="C68" s="914">
        <v>18603233</v>
      </c>
      <c r="D68" s="920" t="s">
        <v>1940</v>
      </c>
      <c r="E68" s="941" t="s">
        <v>34</v>
      </c>
      <c r="F68" s="687" t="s">
        <v>1953</v>
      </c>
      <c r="G68" s="920" t="s">
        <v>146</v>
      </c>
      <c r="H68" s="920" t="s">
        <v>146</v>
      </c>
      <c r="I68" s="975" t="s">
        <v>1802</v>
      </c>
      <c r="J68" s="687" t="s">
        <v>991</v>
      </c>
      <c r="K68" s="939">
        <v>44440</v>
      </c>
      <c r="L68" s="942" t="s">
        <v>1975</v>
      </c>
      <c r="M68" s="990"/>
      <c r="N68" s="920" t="s">
        <v>914</v>
      </c>
      <c r="O68" s="941" t="s">
        <v>1976</v>
      </c>
      <c r="P68" s="687" t="s">
        <v>63</v>
      </c>
      <c r="Q68" s="941" t="s">
        <v>1976</v>
      </c>
      <c r="R68" s="977">
        <v>7</v>
      </c>
      <c r="S68" s="978">
        <v>0</v>
      </c>
      <c r="T68" s="810">
        <v>0</v>
      </c>
      <c r="U68" s="810">
        <v>0</v>
      </c>
      <c r="V68" s="979">
        <v>0</v>
      </c>
      <c r="W68" s="979">
        <v>0</v>
      </c>
      <c r="X68" s="980">
        <v>1</v>
      </c>
      <c r="Y68" s="981">
        <v>1</v>
      </c>
      <c r="Z68" s="982">
        <v>15</v>
      </c>
      <c r="AA68" s="888">
        <v>3.5</v>
      </c>
      <c r="AB68" s="888">
        <v>0</v>
      </c>
      <c r="AC68" s="888">
        <v>0</v>
      </c>
      <c r="AD68" s="888">
        <v>0</v>
      </c>
      <c r="AE68" s="888">
        <v>1</v>
      </c>
      <c r="AF68" s="888">
        <v>1.75</v>
      </c>
      <c r="AG68" s="977"/>
      <c r="AH68" s="983">
        <v>4.5</v>
      </c>
      <c r="AI68" s="977" t="b">
        <v>0</v>
      </c>
      <c r="AJ68" s="994">
        <v>0</v>
      </c>
      <c r="AK68" s="888">
        <v>11.5</v>
      </c>
      <c r="AL68" s="888"/>
      <c r="AM68" s="888"/>
      <c r="AN68" s="983"/>
      <c r="AO68" s="983">
        <v>0.17</v>
      </c>
      <c r="AP68" s="983">
        <v>0.05</v>
      </c>
      <c r="AQ68" s="983">
        <v>0.02</v>
      </c>
      <c r="AR68" s="888">
        <v>0.14000000000000001</v>
      </c>
      <c r="AS68" s="983">
        <v>0.38</v>
      </c>
      <c r="AT68" s="983">
        <v>0.09</v>
      </c>
      <c r="AU68" s="983">
        <v>0.08</v>
      </c>
      <c r="AV68" s="888">
        <v>0.14000000000000001</v>
      </c>
      <c r="AW68" s="888">
        <v>17.75</v>
      </c>
      <c r="AX68" s="888">
        <v>0.24</v>
      </c>
      <c r="AY68" s="983"/>
      <c r="AZ68" s="888">
        <v>0.83</v>
      </c>
      <c r="BA68" s="984">
        <v>17.510000000000002</v>
      </c>
      <c r="BD68" s="888">
        <v>0</v>
      </c>
      <c r="BE68" s="888">
        <v>0</v>
      </c>
      <c r="BF68" s="888">
        <v>0</v>
      </c>
      <c r="BG68" s="888">
        <v>0</v>
      </c>
      <c r="BH68" s="889">
        <v>0</v>
      </c>
      <c r="BI68" s="888">
        <v>0</v>
      </c>
      <c r="BJ68" s="888">
        <v>0</v>
      </c>
      <c r="BK68" s="888">
        <v>0</v>
      </c>
      <c r="BL68" s="888">
        <v>0</v>
      </c>
      <c r="BM68" s="889">
        <v>0</v>
      </c>
    </row>
    <row r="69" spans="1:65" s="785" customFormat="1" ht="12" customHeight="1">
      <c r="A69" s="687" t="s">
        <v>1119</v>
      </c>
      <c r="B69" s="973" t="s">
        <v>972</v>
      </c>
      <c r="C69" s="916">
        <v>25939445</v>
      </c>
      <c r="D69" s="974" t="s">
        <v>1941</v>
      </c>
      <c r="E69" s="941" t="s">
        <v>20</v>
      </c>
      <c r="F69" s="996" t="s">
        <v>289</v>
      </c>
      <c r="G69" s="920" t="s">
        <v>596</v>
      </c>
      <c r="H69" s="920" t="s">
        <v>596</v>
      </c>
      <c r="I69" s="973" t="s">
        <v>1768</v>
      </c>
      <c r="J69" s="687" t="s">
        <v>991</v>
      </c>
      <c r="K69" s="1006">
        <v>44440</v>
      </c>
      <c r="L69" s="1005" t="s">
        <v>1965</v>
      </c>
      <c r="M69" s="942"/>
      <c r="N69" s="991" t="s">
        <v>914</v>
      </c>
      <c r="O69" s="941" t="s">
        <v>94</v>
      </c>
      <c r="P69" s="1005" t="s">
        <v>63</v>
      </c>
      <c r="Q69" s="941" t="s">
        <v>94</v>
      </c>
      <c r="R69" s="977">
        <v>8.484</v>
      </c>
      <c r="S69" s="978">
        <v>0</v>
      </c>
      <c r="T69" s="810">
        <v>0</v>
      </c>
      <c r="U69" s="810">
        <v>0</v>
      </c>
      <c r="V69" s="979">
        <v>0</v>
      </c>
      <c r="W69" s="979">
        <v>0</v>
      </c>
      <c r="X69" s="980">
        <v>0</v>
      </c>
      <c r="Y69" s="981">
        <v>0</v>
      </c>
      <c r="Z69" s="982">
        <v>15</v>
      </c>
      <c r="AA69" s="888">
        <v>4.24</v>
      </c>
      <c r="AB69" s="888">
        <v>0</v>
      </c>
      <c r="AC69" s="888">
        <v>0</v>
      </c>
      <c r="AD69" s="888">
        <v>0</v>
      </c>
      <c r="AE69" s="888">
        <v>0</v>
      </c>
      <c r="AF69" s="888">
        <v>0</v>
      </c>
      <c r="AG69" s="977"/>
      <c r="AH69" s="983">
        <v>4.24</v>
      </c>
      <c r="AI69" s="977" t="b">
        <v>0</v>
      </c>
      <c r="AJ69" s="994">
        <v>0</v>
      </c>
      <c r="AK69" s="888">
        <v>11.5</v>
      </c>
      <c r="AL69" s="888"/>
      <c r="AM69" s="888"/>
      <c r="AN69" s="983"/>
      <c r="AO69" s="983">
        <v>0.16</v>
      </c>
      <c r="AP69" s="983">
        <v>0.04</v>
      </c>
      <c r="AQ69" s="983">
        <v>0.02</v>
      </c>
      <c r="AR69" s="888">
        <v>0.13</v>
      </c>
      <c r="AS69" s="983">
        <v>0.36</v>
      </c>
      <c r="AT69" s="983">
        <v>0.08</v>
      </c>
      <c r="AU69" s="983">
        <v>0.08</v>
      </c>
      <c r="AV69" s="888">
        <v>0.13</v>
      </c>
      <c r="AW69" s="888">
        <v>15.74</v>
      </c>
      <c r="AX69" s="888">
        <v>0.22</v>
      </c>
      <c r="AY69" s="983"/>
      <c r="AZ69" s="888">
        <v>0.78</v>
      </c>
      <c r="BA69" s="984">
        <v>15.52</v>
      </c>
      <c r="BD69" s="888">
        <v>0</v>
      </c>
      <c r="BE69" s="888">
        <v>0</v>
      </c>
      <c r="BF69" s="888">
        <v>0</v>
      </c>
      <c r="BG69" s="888">
        <v>0</v>
      </c>
      <c r="BH69" s="889">
        <v>0</v>
      </c>
      <c r="BI69" s="888">
        <v>0</v>
      </c>
      <c r="BJ69" s="888">
        <v>0</v>
      </c>
      <c r="BK69" s="888">
        <v>0</v>
      </c>
      <c r="BL69" s="888">
        <v>0</v>
      </c>
      <c r="BM69" s="889">
        <v>0</v>
      </c>
    </row>
    <row r="70" spans="1:65" s="785" customFormat="1" ht="12" customHeight="1">
      <c r="A70" s="687" t="s">
        <v>1119</v>
      </c>
      <c r="B70" s="973" t="s">
        <v>972</v>
      </c>
      <c r="C70" s="1013">
        <v>29969764</v>
      </c>
      <c r="D70" s="920" t="s">
        <v>1942</v>
      </c>
      <c r="E70" s="941" t="s">
        <v>34</v>
      </c>
      <c r="F70" s="996" t="s">
        <v>1953</v>
      </c>
      <c r="G70" s="1002" t="s">
        <v>146</v>
      </c>
      <c r="H70" s="1002" t="s">
        <v>146</v>
      </c>
      <c r="I70" s="973" t="s">
        <v>1768</v>
      </c>
      <c r="J70" s="687" t="s">
        <v>991</v>
      </c>
      <c r="K70" s="1006">
        <v>44440</v>
      </c>
      <c r="L70" s="1014" t="s">
        <v>1966</v>
      </c>
      <c r="M70" s="942"/>
      <c r="N70" s="991" t="s">
        <v>914</v>
      </c>
      <c r="O70" s="1015" t="s">
        <v>94</v>
      </c>
      <c r="P70" s="1005" t="s">
        <v>63</v>
      </c>
      <c r="Q70" s="1015" t="s">
        <v>94</v>
      </c>
      <c r="R70" s="977">
        <v>7</v>
      </c>
      <c r="S70" s="978">
        <v>0</v>
      </c>
      <c r="T70" s="810">
        <v>0</v>
      </c>
      <c r="U70" s="810">
        <v>0</v>
      </c>
      <c r="V70" s="979">
        <v>0</v>
      </c>
      <c r="W70" s="979">
        <v>0</v>
      </c>
      <c r="X70" s="980">
        <v>1</v>
      </c>
      <c r="Y70" s="981">
        <v>1</v>
      </c>
      <c r="Z70" s="982">
        <v>15</v>
      </c>
      <c r="AA70" s="888">
        <v>3.5</v>
      </c>
      <c r="AB70" s="888">
        <v>0</v>
      </c>
      <c r="AC70" s="888">
        <v>0</v>
      </c>
      <c r="AD70" s="888">
        <v>0</v>
      </c>
      <c r="AE70" s="888">
        <v>1</v>
      </c>
      <c r="AF70" s="888">
        <v>1.75</v>
      </c>
      <c r="AG70" s="977"/>
      <c r="AH70" s="983">
        <v>4.5</v>
      </c>
      <c r="AI70" s="977" t="b">
        <v>0</v>
      </c>
      <c r="AJ70" s="994">
        <v>0</v>
      </c>
      <c r="AK70" s="888">
        <v>11.5</v>
      </c>
      <c r="AL70" s="888"/>
      <c r="AM70" s="888"/>
      <c r="AN70" s="983"/>
      <c r="AO70" s="983">
        <v>0.17</v>
      </c>
      <c r="AP70" s="983">
        <v>0.05</v>
      </c>
      <c r="AQ70" s="983">
        <v>0.02</v>
      </c>
      <c r="AR70" s="888">
        <v>0.14000000000000001</v>
      </c>
      <c r="AS70" s="983">
        <v>0.38</v>
      </c>
      <c r="AT70" s="983">
        <v>0.09</v>
      </c>
      <c r="AU70" s="983">
        <v>0.08</v>
      </c>
      <c r="AV70" s="888">
        <v>0.14000000000000001</v>
      </c>
      <c r="AW70" s="888">
        <v>17.75</v>
      </c>
      <c r="AX70" s="888">
        <v>0.24</v>
      </c>
      <c r="AY70" s="983"/>
      <c r="AZ70" s="888">
        <v>0.83</v>
      </c>
      <c r="BA70" s="984">
        <v>17.510000000000002</v>
      </c>
      <c r="BD70" s="888">
        <v>0</v>
      </c>
      <c r="BE70" s="888">
        <v>0</v>
      </c>
      <c r="BF70" s="888">
        <v>0</v>
      </c>
      <c r="BG70" s="888">
        <v>0</v>
      </c>
      <c r="BH70" s="889">
        <v>0</v>
      </c>
      <c r="BI70" s="888">
        <v>0</v>
      </c>
      <c r="BJ70" s="888">
        <v>0</v>
      </c>
      <c r="BK70" s="888">
        <v>0</v>
      </c>
      <c r="BL70" s="888">
        <v>0</v>
      </c>
      <c r="BM70" s="889">
        <v>0</v>
      </c>
    </row>
    <row r="71" spans="1:65" s="785" customFormat="1" ht="12" customHeight="1">
      <c r="A71" s="687" t="s">
        <v>1119</v>
      </c>
      <c r="B71" s="973" t="s">
        <v>972</v>
      </c>
      <c r="C71" s="915">
        <v>23625346</v>
      </c>
      <c r="D71" s="1016" t="s">
        <v>1943</v>
      </c>
      <c r="E71" s="941" t="s">
        <v>34</v>
      </c>
      <c r="F71" s="810" t="s">
        <v>289</v>
      </c>
      <c r="G71" s="1002" t="s">
        <v>596</v>
      </c>
      <c r="H71" s="1002" t="s">
        <v>596</v>
      </c>
      <c r="I71" s="973" t="s">
        <v>2292</v>
      </c>
      <c r="J71" s="687" t="s">
        <v>991</v>
      </c>
      <c r="K71" s="1006">
        <v>44440</v>
      </c>
      <c r="L71" s="1005"/>
      <c r="M71" s="942" t="s">
        <v>1967</v>
      </c>
      <c r="N71" s="991" t="s">
        <v>974</v>
      </c>
      <c r="O71" s="976" t="s">
        <v>1714</v>
      </c>
      <c r="P71" s="1005" t="s">
        <v>63</v>
      </c>
      <c r="Q71" s="1017" t="s">
        <v>25</v>
      </c>
      <c r="R71" s="977">
        <v>8.484</v>
      </c>
      <c r="S71" s="978">
        <v>0</v>
      </c>
      <c r="T71" s="810">
        <v>0</v>
      </c>
      <c r="U71" s="810">
        <v>0</v>
      </c>
      <c r="V71" s="979">
        <v>0</v>
      </c>
      <c r="W71" s="979">
        <v>0</v>
      </c>
      <c r="X71" s="980">
        <v>1</v>
      </c>
      <c r="Y71" s="981">
        <v>1</v>
      </c>
      <c r="Z71" s="982">
        <v>15</v>
      </c>
      <c r="AA71" s="888">
        <v>4.24</v>
      </c>
      <c r="AB71" s="888">
        <v>0</v>
      </c>
      <c r="AC71" s="888">
        <v>0</v>
      </c>
      <c r="AD71" s="888">
        <v>0</v>
      </c>
      <c r="AE71" s="888">
        <v>1</v>
      </c>
      <c r="AF71" s="888">
        <v>1.75</v>
      </c>
      <c r="AG71" s="977"/>
      <c r="AH71" s="983">
        <v>5.24</v>
      </c>
      <c r="AI71" s="977" t="b">
        <v>0</v>
      </c>
      <c r="AJ71" s="888">
        <v>0</v>
      </c>
      <c r="AK71" s="888">
        <v>11.5</v>
      </c>
      <c r="AL71" s="888"/>
      <c r="AM71" s="888"/>
      <c r="AN71" s="983"/>
      <c r="AO71" s="983">
        <v>0.19</v>
      </c>
      <c r="AP71" s="983">
        <v>0.05</v>
      </c>
      <c r="AQ71" s="983">
        <v>0.02</v>
      </c>
      <c r="AR71" s="888">
        <v>0.16</v>
      </c>
      <c r="AS71" s="983">
        <v>0.43</v>
      </c>
      <c r="AT71" s="983">
        <v>0.1</v>
      </c>
      <c r="AU71" s="983">
        <v>0.08</v>
      </c>
      <c r="AV71" s="888">
        <v>0.16</v>
      </c>
      <c r="AW71" s="888">
        <v>18.489999999999998</v>
      </c>
      <c r="AX71" s="888">
        <v>0.26</v>
      </c>
      <c r="AY71" s="983"/>
      <c r="AZ71" s="888">
        <v>0.93</v>
      </c>
      <c r="BA71" s="984">
        <v>18.23</v>
      </c>
      <c r="BD71" s="888">
        <v>0</v>
      </c>
      <c r="BE71" s="888">
        <v>0</v>
      </c>
      <c r="BF71" s="888">
        <v>0</v>
      </c>
      <c r="BG71" s="888">
        <v>0</v>
      </c>
      <c r="BH71" s="889">
        <v>0</v>
      </c>
      <c r="BI71" s="888">
        <v>0</v>
      </c>
      <c r="BJ71" s="888">
        <v>0</v>
      </c>
      <c r="BK71" s="888">
        <v>0</v>
      </c>
      <c r="BL71" s="888">
        <v>0</v>
      </c>
      <c r="BM71" s="889">
        <v>0</v>
      </c>
    </row>
    <row r="72" spans="1:65" s="785" customFormat="1" ht="12" customHeight="1">
      <c r="A72" s="687" t="s">
        <v>1119</v>
      </c>
      <c r="B72" s="973" t="s">
        <v>972</v>
      </c>
      <c r="C72" s="915">
        <v>6442954</v>
      </c>
      <c r="D72" s="1018" t="s">
        <v>1944</v>
      </c>
      <c r="E72" s="941" t="s">
        <v>34</v>
      </c>
      <c r="F72" s="996" t="s">
        <v>289</v>
      </c>
      <c r="G72" s="1002" t="s">
        <v>596</v>
      </c>
      <c r="H72" s="1002" t="s">
        <v>596</v>
      </c>
      <c r="I72" s="996" t="s">
        <v>2292</v>
      </c>
      <c r="J72" s="687" t="s">
        <v>991</v>
      </c>
      <c r="K72" s="1019">
        <v>44378</v>
      </c>
      <c r="L72" s="1005" t="s">
        <v>1968</v>
      </c>
      <c r="M72" s="942"/>
      <c r="N72" s="991" t="s">
        <v>914</v>
      </c>
      <c r="O72" s="976" t="s">
        <v>1714</v>
      </c>
      <c r="P72" s="1005" t="s">
        <v>63</v>
      </c>
      <c r="Q72" s="1017" t="s">
        <v>25</v>
      </c>
      <c r="R72" s="977">
        <v>8.484</v>
      </c>
      <c r="S72" s="978">
        <v>0</v>
      </c>
      <c r="T72" s="810">
        <v>0</v>
      </c>
      <c r="U72" s="810">
        <v>0</v>
      </c>
      <c r="V72" s="979">
        <v>0</v>
      </c>
      <c r="W72" s="979">
        <v>0</v>
      </c>
      <c r="X72" s="980">
        <v>0</v>
      </c>
      <c r="Y72" s="981">
        <v>0</v>
      </c>
      <c r="Z72" s="982">
        <v>15</v>
      </c>
      <c r="AA72" s="888">
        <v>4.24</v>
      </c>
      <c r="AB72" s="888">
        <v>0</v>
      </c>
      <c r="AC72" s="888">
        <v>0</v>
      </c>
      <c r="AD72" s="888">
        <v>0</v>
      </c>
      <c r="AE72" s="888">
        <v>0</v>
      </c>
      <c r="AF72" s="888">
        <v>0</v>
      </c>
      <c r="AG72" s="977"/>
      <c r="AH72" s="983">
        <v>4.24</v>
      </c>
      <c r="AI72" s="977" t="b">
        <v>0</v>
      </c>
      <c r="AJ72" s="994">
        <v>0</v>
      </c>
      <c r="AK72" s="888">
        <v>11.5</v>
      </c>
      <c r="AL72" s="888"/>
      <c r="AM72" s="888"/>
      <c r="AN72" s="983"/>
      <c r="AO72" s="983">
        <v>0.16</v>
      </c>
      <c r="AP72" s="983">
        <v>0.04</v>
      </c>
      <c r="AQ72" s="983">
        <v>0.02</v>
      </c>
      <c r="AR72" s="888">
        <v>0.13</v>
      </c>
      <c r="AS72" s="983">
        <v>0.36</v>
      </c>
      <c r="AT72" s="983">
        <v>0.08</v>
      </c>
      <c r="AU72" s="983">
        <v>0.08</v>
      </c>
      <c r="AV72" s="888">
        <v>0.13</v>
      </c>
      <c r="AW72" s="888">
        <v>15.74</v>
      </c>
      <c r="AX72" s="888">
        <v>0.22</v>
      </c>
      <c r="AY72" s="983"/>
      <c r="AZ72" s="888">
        <v>0.78</v>
      </c>
      <c r="BA72" s="984">
        <v>15.52</v>
      </c>
      <c r="BD72" s="888">
        <v>0</v>
      </c>
      <c r="BE72" s="888">
        <v>0</v>
      </c>
      <c r="BF72" s="888">
        <v>0</v>
      </c>
      <c r="BG72" s="888">
        <v>0</v>
      </c>
      <c r="BH72" s="889">
        <v>0</v>
      </c>
      <c r="BI72" s="888">
        <v>0</v>
      </c>
      <c r="BJ72" s="888">
        <v>0</v>
      </c>
      <c r="BK72" s="888">
        <v>0</v>
      </c>
      <c r="BL72" s="888">
        <v>0</v>
      </c>
      <c r="BM72" s="889">
        <v>0</v>
      </c>
    </row>
    <row r="73" spans="1:65" s="785" customFormat="1" ht="12" customHeight="1">
      <c r="A73" s="687" t="s">
        <v>1119</v>
      </c>
      <c r="B73" s="973" t="s">
        <v>972</v>
      </c>
      <c r="C73" s="916">
        <v>30375961</v>
      </c>
      <c r="D73" s="1020" t="s">
        <v>1945</v>
      </c>
      <c r="E73" s="941" t="s">
        <v>20</v>
      </c>
      <c r="F73" s="996" t="s">
        <v>289</v>
      </c>
      <c r="G73" s="1002" t="s">
        <v>596</v>
      </c>
      <c r="H73" s="1002" t="s">
        <v>596</v>
      </c>
      <c r="I73" s="973" t="s">
        <v>2292</v>
      </c>
      <c r="J73" s="687" t="s">
        <v>991</v>
      </c>
      <c r="K73" s="1006">
        <v>44378</v>
      </c>
      <c r="L73" s="1005" t="s">
        <v>1969</v>
      </c>
      <c r="M73" s="942"/>
      <c r="N73" s="991" t="s">
        <v>914</v>
      </c>
      <c r="O73" s="976" t="s">
        <v>1714</v>
      </c>
      <c r="P73" s="1005" t="s">
        <v>63</v>
      </c>
      <c r="Q73" s="1017" t="s">
        <v>25</v>
      </c>
      <c r="R73" s="977">
        <v>8.484</v>
      </c>
      <c r="S73" s="978">
        <v>0</v>
      </c>
      <c r="T73" s="810">
        <v>0</v>
      </c>
      <c r="U73" s="810">
        <v>0</v>
      </c>
      <c r="V73" s="979">
        <v>0</v>
      </c>
      <c r="W73" s="979">
        <v>0</v>
      </c>
      <c r="X73" s="980">
        <v>0</v>
      </c>
      <c r="Y73" s="981">
        <v>0</v>
      </c>
      <c r="Z73" s="982">
        <v>15</v>
      </c>
      <c r="AA73" s="888">
        <v>4.24</v>
      </c>
      <c r="AB73" s="888">
        <v>0</v>
      </c>
      <c r="AC73" s="888">
        <v>0</v>
      </c>
      <c r="AD73" s="888">
        <v>0</v>
      </c>
      <c r="AE73" s="888">
        <v>0</v>
      </c>
      <c r="AF73" s="888">
        <v>0</v>
      </c>
      <c r="AG73" s="977"/>
      <c r="AH73" s="983">
        <v>4.24</v>
      </c>
      <c r="AI73" s="977" t="b">
        <v>0</v>
      </c>
      <c r="AJ73" s="994">
        <v>0</v>
      </c>
      <c r="AK73" s="888">
        <v>11.5</v>
      </c>
      <c r="AL73" s="888"/>
      <c r="AM73" s="888"/>
      <c r="AN73" s="983"/>
      <c r="AO73" s="983">
        <v>0.16</v>
      </c>
      <c r="AP73" s="983">
        <v>0.04</v>
      </c>
      <c r="AQ73" s="983">
        <v>0.02</v>
      </c>
      <c r="AR73" s="888">
        <v>0.13</v>
      </c>
      <c r="AS73" s="983">
        <v>0.36</v>
      </c>
      <c r="AT73" s="983">
        <v>0.08</v>
      </c>
      <c r="AU73" s="983">
        <v>0.08</v>
      </c>
      <c r="AV73" s="888">
        <v>0.13</v>
      </c>
      <c r="AW73" s="888">
        <v>15.74</v>
      </c>
      <c r="AX73" s="888">
        <v>0.22</v>
      </c>
      <c r="AY73" s="983"/>
      <c r="AZ73" s="888">
        <v>0.78</v>
      </c>
      <c r="BA73" s="984">
        <v>15.52</v>
      </c>
      <c r="BD73" s="888">
        <v>0</v>
      </c>
      <c r="BE73" s="888">
        <v>0</v>
      </c>
      <c r="BF73" s="888">
        <v>0</v>
      </c>
      <c r="BG73" s="888">
        <v>0</v>
      </c>
      <c r="BH73" s="889">
        <v>0</v>
      </c>
      <c r="BI73" s="888">
        <v>0</v>
      </c>
      <c r="BJ73" s="888">
        <v>0</v>
      </c>
      <c r="BK73" s="888">
        <v>0</v>
      </c>
      <c r="BL73" s="888">
        <v>0</v>
      </c>
      <c r="BM73" s="889">
        <v>0</v>
      </c>
    </row>
    <row r="74" spans="1:65" s="785" customFormat="1" ht="12" customHeight="1">
      <c r="A74" s="687" t="s">
        <v>1119</v>
      </c>
      <c r="B74" s="996" t="s">
        <v>972</v>
      </c>
      <c r="C74" s="915">
        <v>25260425</v>
      </c>
      <c r="D74" s="1016" t="s">
        <v>1950</v>
      </c>
      <c r="E74" s="941" t="s">
        <v>34</v>
      </c>
      <c r="F74" s="1021" t="s">
        <v>289</v>
      </c>
      <c r="G74" s="1002" t="s">
        <v>252</v>
      </c>
      <c r="H74" s="1002" t="s">
        <v>252</v>
      </c>
      <c r="I74" s="973" t="s">
        <v>2292</v>
      </c>
      <c r="J74" s="687" t="s">
        <v>991</v>
      </c>
      <c r="K74" s="1006">
        <v>44440</v>
      </c>
      <c r="L74" s="1005" t="s">
        <v>1973</v>
      </c>
      <c r="M74" s="942"/>
      <c r="N74" s="991" t="s">
        <v>914</v>
      </c>
      <c r="O74" s="976" t="s">
        <v>1714</v>
      </c>
      <c r="P74" s="1005" t="s">
        <v>477</v>
      </c>
      <c r="Q74" s="1017" t="s">
        <v>25</v>
      </c>
      <c r="R74" s="977">
        <v>15.96</v>
      </c>
      <c r="S74" s="978">
        <v>0</v>
      </c>
      <c r="T74" s="810">
        <v>0</v>
      </c>
      <c r="U74" s="810">
        <v>0</v>
      </c>
      <c r="V74" s="979">
        <v>0</v>
      </c>
      <c r="W74" s="979">
        <v>0</v>
      </c>
      <c r="X74" s="980">
        <v>0</v>
      </c>
      <c r="Y74" s="981">
        <v>0</v>
      </c>
      <c r="Z74" s="982">
        <v>15</v>
      </c>
      <c r="AA74" s="888">
        <v>7.98</v>
      </c>
      <c r="AB74" s="888">
        <v>0</v>
      </c>
      <c r="AC74" s="888">
        <v>0</v>
      </c>
      <c r="AD74" s="888">
        <v>0</v>
      </c>
      <c r="AE74" s="888">
        <v>0</v>
      </c>
      <c r="AF74" s="888">
        <v>0</v>
      </c>
      <c r="AG74" s="977"/>
      <c r="AH74" s="983">
        <v>7.98</v>
      </c>
      <c r="AI74" s="977" t="b">
        <v>0</v>
      </c>
      <c r="AJ74" s="888">
        <v>0</v>
      </c>
      <c r="AK74" s="888">
        <v>11.5</v>
      </c>
      <c r="AL74" s="888"/>
      <c r="AM74" s="1022"/>
      <c r="AN74" s="983"/>
      <c r="AO74" s="983">
        <v>0.28999999999999998</v>
      </c>
      <c r="AP74" s="983">
        <v>0.08</v>
      </c>
      <c r="AQ74" s="983">
        <v>0.04</v>
      </c>
      <c r="AR74" s="888">
        <v>0.24</v>
      </c>
      <c r="AS74" s="983">
        <v>0.65</v>
      </c>
      <c r="AT74" s="983">
        <v>0.16</v>
      </c>
      <c r="AU74" s="983">
        <v>0.16</v>
      </c>
      <c r="AV74" s="888">
        <v>0.24</v>
      </c>
      <c r="AW74" s="888">
        <v>19.48</v>
      </c>
      <c r="AX74" s="888">
        <v>0.41</v>
      </c>
      <c r="AY74" s="983"/>
      <c r="AZ74" s="888">
        <v>1.45</v>
      </c>
      <c r="BA74" s="984">
        <v>19.07</v>
      </c>
      <c r="BD74" s="888">
        <v>0</v>
      </c>
      <c r="BE74" s="888">
        <v>0</v>
      </c>
      <c r="BF74" s="888">
        <v>0</v>
      </c>
      <c r="BG74" s="888">
        <v>0</v>
      </c>
      <c r="BH74" s="889">
        <v>0</v>
      </c>
      <c r="BI74" s="888">
        <v>0</v>
      </c>
      <c r="BJ74" s="888">
        <v>0</v>
      </c>
      <c r="BK74" s="888">
        <v>0</v>
      </c>
      <c r="BL74" s="888">
        <v>0</v>
      </c>
      <c r="BM74" s="889">
        <v>0</v>
      </c>
    </row>
    <row r="75" spans="1:65" s="785" customFormat="1" ht="12" customHeight="1">
      <c r="A75" s="687" t="s">
        <v>1119</v>
      </c>
      <c r="B75" s="996" t="s">
        <v>972</v>
      </c>
      <c r="C75" s="916">
        <v>18329757</v>
      </c>
      <c r="D75" s="974" t="s">
        <v>1951</v>
      </c>
      <c r="E75" s="941" t="s">
        <v>34</v>
      </c>
      <c r="F75" s="996" t="s">
        <v>1953</v>
      </c>
      <c r="G75" s="920" t="s">
        <v>146</v>
      </c>
      <c r="H75" s="920" t="s">
        <v>146</v>
      </c>
      <c r="I75" s="975" t="s">
        <v>2292</v>
      </c>
      <c r="J75" s="687" t="s">
        <v>991</v>
      </c>
      <c r="K75" s="1006">
        <v>44440</v>
      </c>
      <c r="L75" s="1005" t="s">
        <v>1974</v>
      </c>
      <c r="M75" s="942"/>
      <c r="N75" s="920" t="s">
        <v>914</v>
      </c>
      <c r="O75" s="1017" t="s">
        <v>1976</v>
      </c>
      <c r="P75" s="1005" t="s">
        <v>63</v>
      </c>
      <c r="Q75" s="1017" t="s">
        <v>25</v>
      </c>
      <c r="R75" s="977">
        <v>7</v>
      </c>
      <c r="S75" s="978">
        <v>0</v>
      </c>
      <c r="T75" s="810">
        <v>0</v>
      </c>
      <c r="U75" s="810">
        <v>0</v>
      </c>
      <c r="V75" s="979">
        <v>0</v>
      </c>
      <c r="W75" s="979">
        <v>0</v>
      </c>
      <c r="X75" s="980">
        <v>3</v>
      </c>
      <c r="Y75" s="981">
        <v>3</v>
      </c>
      <c r="Z75" s="982">
        <v>15</v>
      </c>
      <c r="AA75" s="888">
        <v>3.5</v>
      </c>
      <c r="AB75" s="888">
        <v>0</v>
      </c>
      <c r="AC75" s="888">
        <v>0</v>
      </c>
      <c r="AD75" s="888">
        <v>0</v>
      </c>
      <c r="AE75" s="888">
        <v>3</v>
      </c>
      <c r="AF75" s="888">
        <v>5.25</v>
      </c>
      <c r="AG75" s="977"/>
      <c r="AH75" s="983">
        <v>6.5</v>
      </c>
      <c r="AI75" s="977" t="b">
        <v>0</v>
      </c>
      <c r="AJ75" s="994">
        <v>0</v>
      </c>
      <c r="AK75" s="888">
        <v>11.5</v>
      </c>
      <c r="AL75" s="888"/>
      <c r="AM75" s="888"/>
      <c r="AN75" s="983"/>
      <c r="AO75" s="983">
        <v>0.24</v>
      </c>
      <c r="AP75" s="983">
        <v>7.0000000000000007E-2</v>
      </c>
      <c r="AQ75" s="983">
        <v>0.03</v>
      </c>
      <c r="AR75" s="888">
        <v>0.2</v>
      </c>
      <c r="AS75" s="983">
        <v>0.54</v>
      </c>
      <c r="AT75" s="983">
        <v>0.13</v>
      </c>
      <c r="AU75" s="983">
        <v>0.12</v>
      </c>
      <c r="AV75" s="888">
        <v>0.2</v>
      </c>
      <c r="AW75" s="888">
        <v>23.25</v>
      </c>
      <c r="AX75" s="888">
        <v>0.34</v>
      </c>
      <c r="AY75" s="983"/>
      <c r="AZ75" s="888">
        <v>1.19</v>
      </c>
      <c r="BA75" s="984">
        <v>22.91</v>
      </c>
      <c r="BD75" s="888">
        <v>0</v>
      </c>
      <c r="BE75" s="888">
        <v>0</v>
      </c>
      <c r="BF75" s="888">
        <v>0</v>
      </c>
      <c r="BG75" s="888">
        <v>0</v>
      </c>
      <c r="BH75" s="889">
        <v>0</v>
      </c>
      <c r="BI75" s="888">
        <v>0</v>
      </c>
      <c r="BJ75" s="888">
        <v>0</v>
      </c>
      <c r="BK75" s="888">
        <v>0</v>
      </c>
      <c r="BL75" s="888">
        <v>0</v>
      </c>
      <c r="BM75" s="889">
        <v>0</v>
      </c>
    </row>
    <row r="76" spans="1:65" s="785" customFormat="1" ht="12" customHeight="1">
      <c r="A76" s="687" t="s">
        <v>1119</v>
      </c>
      <c r="B76" s="996" t="s">
        <v>972</v>
      </c>
      <c r="C76" s="916">
        <v>27226495</v>
      </c>
      <c r="D76" s="974" t="s">
        <v>1997</v>
      </c>
      <c r="E76" s="941" t="s">
        <v>34</v>
      </c>
      <c r="F76" s="996" t="s">
        <v>1788</v>
      </c>
      <c r="G76" s="988" t="s">
        <v>525</v>
      </c>
      <c r="H76" s="988" t="s">
        <v>525</v>
      </c>
      <c r="I76" s="973" t="s">
        <v>161</v>
      </c>
      <c r="J76" s="687" t="s">
        <v>991</v>
      </c>
      <c r="K76" s="1006">
        <v>44440</v>
      </c>
      <c r="L76" s="1005" t="s">
        <v>2001</v>
      </c>
      <c r="M76" s="942"/>
      <c r="N76" s="920" t="s">
        <v>914</v>
      </c>
      <c r="O76" s="1017" t="s">
        <v>1714</v>
      </c>
      <c r="P76" s="1005" t="s">
        <v>63</v>
      </c>
      <c r="Q76" s="1017" t="s">
        <v>25</v>
      </c>
      <c r="R76" s="977">
        <v>8.4</v>
      </c>
      <c r="S76" s="978">
        <v>0</v>
      </c>
      <c r="T76" s="810">
        <v>0</v>
      </c>
      <c r="U76" s="810">
        <v>0</v>
      </c>
      <c r="V76" s="979">
        <v>0</v>
      </c>
      <c r="W76" s="979">
        <v>0</v>
      </c>
      <c r="X76" s="980">
        <v>0</v>
      </c>
      <c r="Y76" s="981">
        <v>0</v>
      </c>
      <c r="Z76" s="982">
        <v>15</v>
      </c>
      <c r="AA76" s="888">
        <v>4.2</v>
      </c>
      <c r="AB76" s="888">
        <v>0</v>
      </c>
      <c r="AC76" s="888">
        <v>0</v>
      </c>
      <c r="AD76" s="888">
        <v>0</v>
      </c>
      <c r="AE76" s="888">
        <v>0</v>
      </c>
      <c r="AF76" s="888">
        <v>0</v>
      </c>
      <c r="AG76" s="977"/>
      <c r="AH76" s="983">
        <v>4.2</v>
      </c>
      <c r="AI76" s="977" t="b">
        <v>0</v>
      </c>
      <c r="AJ76" s="994">
        <v>0</v>
      </c>
      <c r="AK76" s="888">
        <v>11.5</v>
      </c>
      <c r="AL76" s="888"/>
      <c r="AM76" s="888"/>
      <c r="AN76" s="983"/>
      <c r="AO76" s="983">
        <v>0.16</v>
      </c>
      <c r="AP76" s="983">
        <v>0.04</v>
      </c>
      <c r="AQ76" s="983">
        <v>0.02</v>
      </c>
      <c r="AR76" s="888">
        <v>0.13</v>
      </c>
      <c r="AS76" s="983">
        <v>0.36</v>
      </c>
      <c r="AT76" s="983">
        <v>0.08</v>
      </c>
      <c r="AU76" s="983">
        <v>0.08</v>
      </c>
      <c r="AV76" s="888">
        <v>0.13</v>
      </c>
      <c r="AW76" s="888">
        <v>15.7</v>
      </c>
      <c r="AX76" s="888">
        <v>0.22</v>
      </c>
      <c r="AY76" s="983"/>
      <c r="AZ76" s="888">
        <v>0.78</v>
      </c>
      <c r="BA76" s="984">
        <v>15.48</v>
      </c>
      <c r="BD76" s="888">
        <v>0</v>
      </c>
      <c r="BE76" s="888">
        <v>0</v>
      </c>
      <c r="BF76" s="888">
        <v>0</v>
      </c>
      <c r="BG76" s="888">
        <v>0</v>
      </c>
      <c r="BH76" s="889">
        <v>0</v>
      </c>
      <c r="BI76" s="888">
        <v>0</v>
      </c>
      <c r="BJ76" s="888">
        <v>0</v>
      </c>
      <c r="BK76" s="888">
        <v>0</v>
      </c>
      <c r="BL76" s="888">
        <v>0</v>
      </c>
      <c r="BM76" s="889">
        <v>0</v>
      </c>
    </row>
    <row r="77" spans="1:65" s="785" customFormat="1" ht="12" customHeight="1">
      <c r="A77" s="687" t="s">
        <v>1119</v>
      </c>
      <c r="B77" s="996" t="s">
        <v>972</v>
      </c>
      <c r="C77" s="916">
        <v>19501736</v>
      </c>
      <c r="D77" s="974" t="s">
        <v>2024</v>
      </c>
      <c r="E77" s="941" t="s">
        <v>34</v>
      </c>
      <c r="F77" s="996" t="s">
        <v>401</v>
      </c>
      <c r="G77" s="920" t="s">
        <v>252</v>
      </c>
      <c r="H77" s="920" t="s">
        <v>252</v>
      </c>
      <c r="I77" s="996" t="s">
        <v>1762</v>
      </c>
      <c r="J77" s="687" t="s">
        <v>991</v>
      </c>
      <c r="K77" s="1006">
        <v>44440</v>
      </c>
      <c r="L77" s="1005" t="s">
        <v>2043</v>
      </c>
      <c r="M77" s="942"/>
      <c r="N77" s="920" t="s">
        <v>914</v>
      </c>
      <c r="O77" s="976" t="s">
        <v>82</v>
      </c>
      <c r="P77" s="1005" t="s">
        <v>477</v>
      </c>
      <c r="Q77" s="1017" t="s">
        <v>82</v>
      </c>
      <c r="R77" s="977">
        <v>15.96</v>
      </c>
      <c r="S77" s="978">
        <v>0</v>
      </c>
      <c r="T77" s="810">
        <v>0</v>
      </c>
      <c r="U77" s="810">
        <v>0</v>
      </c>
      <c r="V77" s="979">
        <v>0</v>
      </c>
      <c r="W77" s="979">
        <v>0.3</v>
      </c>
      <c r="X77" s="980">
        <v>0</v>
      </c>
      <c r="Y77" s="981">
        <v>0</v>
      </c>
      <c r="Z77" s="982">
        <v>15</v>
      </c>
      <c r="AA77" s="888">
        <v>7.98</v>
      </c>
      <c r="AB77" s="888">
        <v>2.39</v>
      </c>
      <c r="AC77" s="888">
        <v>0</v>
      </c>
      <c r="AD77" s="888">
        <v>0</v>
      </c>
      <c r="AE77" s="888">
        <v>0</v>
      </c>
      <c r="AF77" s="888">
        <v>0</v>
      </c>
      <c r="AG77" s="977"/>
      <c r="AH77" s="983">
        <v>10.370000000000001</v>
      </c>
      <c r="AI77" s="977" t="b">
        <v>0</v>
      </c>
      <c r="AJ77" s="888">
        <v>0</v>
      </c>
      <c r="AK77" s="888">
        <v>11.5</v>
      </c>
      <c r="AL77" s="888"/>
      <c r="AM77" s="1022"/>
      <c r="AN77" s="983"/>
      <c r="AO77" s="983">
        <v>0.38</v>
      </c>
      <c r="AP77" s="983">
        <v>0.1</v>
      </c>
      <c r="AQ77" s="983">
        <v>0.05</v>
      </c>
      <c r="AR77" s="888">
        <v>0.31</v>
      </c>
      <c r="AS77" s="983">
        <v>0.86</v>
      </c>
      <c r="AT77" s="983">
        <v>0.21</v>
      </c>
      <c r="AU77" s="983">
        <v>0.2</v>
      </c>
      <c r="AV77" s="888">
        <v>0.31</v>
      </c>
      <c r="AW77" s="888">
        <v>21.87</v>
      </c>
      <c r="AX77" s="888">
        <v>0.53</v>
      </c>
      <c r="AY77" s="983"/>
      <c r="AZ77" s="888">
        <v>1.89</v>
      </c>
      <c r="BA77" s="984">
        <v>21.34</v>
      </c>
      <c r="BD77" s="888">
        <v>0</v>
      </c>
      <c r="BE77" s="888">
        <v>0</v>
      </c>
      <c r="BF77" s="888">
        <v>0</v>
      </c>
      <c r="BG77" s="888">
        <v>0</v>
      </c>
      <c r="BH77" s="889">
        <v>0</v>
      </c>
      <c r="BI77" s="888">
        <v>0</v>
      </c>
      <c r="BJ77" s="888">
        <v>0</v>
      </c>
      <c r="BK77" s="888">
        <v>0</v>
      </c>
      <c r="BL77" s="888">
        <v>0</v>
      </c>
      <c r="BM77" s="889">
        <v>0</v>
      </c>
    </row>
    <row r="78" spans="1:65" s="785" customFormat="1" ht="12" customHeight="1">
      <c r="A78" s="687" t="s">
        <v>1119</v>
      </c>
      <c r="B78" s="996" t="s">
        <v>972</v>
      </c>
      <c r="C78" s="916">
        <v>20871490</v>
      </c>
      <c r="D78" s="974" t="s">
        <v>2076</v>
      </c>
      <c r="E78" s="941" t="s">
        <v>20</v>
      </c>
      <c r="F78" s="996" t="s">
        <v>1788</v>
      </c>
      <c r="G78" s="920" t="s">
        <v>252</v>
      </c>
      <c r="H78" s="920" t="s">
        <v>252</v>
      </c>
      <c r="I78" s="996" t="s">
        <v>121</v>
      </c>
      <c r="J78" s="687" t="s">
        <v>991</v>
      </c>
      <c r="K78" s="1006">
        <v>44443</v>
      </c>
      <c r="L78" s="1005" t="s">
        <v>2107</v>
      </c>
      <c r="M78" s="942"/>
      <c r="N78" s="920" t="s">
        <v>914</v>
      </c>
      <c r="O78" s="976" t="s">
        <v>1714</v>
      </c>
      <c r="P78" s="1005" t="s">
        <v>63</v>
      </c>
      <c r="Q78" s="1017" t="s">
        <v>25</v>
      </c>
      <c r="R78" s="977">
        <v>15.96</v>
      </c>
      <c r="S78" s="978">
        <v>0</v>
      </c>
      <c r="T78" s="810">
        <v>0</v>
      </c>
      <c r="U78" s="810">
        <v>0</v>
      </c>
      <c r="V78" s="979">
        <v>0</v>
      </c>
      <c r="W78" s="979">
        <v>0</v>
      </c>
      <c r="X78" s="980">
        <v>0</v>
      </c>
      <c r="Y78" s="981">
        <v>0</v>
      </c>
      <c r="Z78" s="982">
        <v>15</v>
      </c>
      <c r="AA78" s="888">
        <v>7.98</v>
      </c>
      <c r="AB78" s="888">
        <v>0</v>
      </c>
      <c r="AC78" s="888">
        <v>0</v>
      </c>
      <c r="AD78" s="888">
        <v>0</v>
      </c>
      <c r="AE78" s="888">
        <v>0</v>
      </c>
      <c r="AF78" s="888">
        <v>0</v>
      </c>
      <c r="AG78" s="977"/>
      <c r="AH78" s="983">
        <v>7.98</v>
      </c>
      <c r="AI78" s="977" t="b">
        <v>0</v>
      </c>
      <c r="AJ78" s="888">
        <v>0</v>
      </c>
      <c r="AK78" s="888">
        <v>11.5</v>
      </c>
      <c r="AL78" s="888"/>
      <c r="AM78" s="888"/>
      <c r="AN78" s="983"/>
      <c r="AO78" s="983">
        <v>0.28999999999999998</v>
      </c>
      <c r="AP78" s="983">
        <v>0.08</v>
      </c>
      <c r="AQ78" s="983">
        <v>0.04</v>
      </c>
      <c r="AR78" s="888">
        <v>0.24</v>
      </c>
      <c r="AS78" s="983">
        <v>0.65</v>
      </c>
      <c r="AT78" s="983">
        <v>0.16</v>
      </c>
      <c r="AU78" s="983">
        <v>0.16</v>
      </c>
      <c r="AV78" s="888">
        <v>0.24</v>
      </c>
      <c r="AW78" s="888">
        <v>19.48</v>
      </c>
      <c r="AX78" s="888">
        <v>0.41</v>
      </c>
      <c r="AY78" s="983"/>
      <c r="AZ78" s="888">
        <v>1.45</v>
      </c>
      <c r="BA78" s="984">
        <v>19.07</v>
      </c>
      <c r="BD78" s="888">
        <v>0</v>
      </c>
      <c r="BE78" s="888">
        <v>0</v>
      </c>
      <c r="BF78" s="888">
        <v>0</v>
      </c>
      <c r="BG78" s="888">
        <v>0</v>
      </c>
      <c r="BH78" s="889">
        <v>0</v>
      </c>
      <c r="BI78" s="888">
        <v>0</v>
      </c>
      <c r="BJ78" s="888">
        <v>0</v>
      </c>
      <c r="BK78" s="888">
        <v>0</v>
      </c>
      <c r="BL78" s="888">
        <v>0</v>
      </c>
      <c r="BM78" s="889">
        <v>0</v>
      </c>
    </row>
    <row r="79" spans="1:65" s="785" customFormat="1" ht="12" customHeight="1">
      <c r="A79" s="687" t="s">
        <v>1119</v>
      </c>
      <c r="B79" s="996" t="s">
        <v>972</v>
      </c>
      <c r="C79" s="916">
        <v>18111150</v>
      </c>
      <c r="D79" s="974" t="s">
        <v>2077</v>
      </c>
      <c r="E79" s="941" t="s">
        <v>34</v>
      </c>
      <c r="F79" s="996" t="s">
        <v>104</v>
      </c>
      <c r="G79" s="1002" t="s">
        <v>526</v>
      </c>
      <c r="H79" s="1002" t="s">
        <v>526</v>
      </c>
      <c r="I79" s="996" t="s">
        <v>121</v>
      </c>
      <c r="J79" s="687" t="s">
        <v>991</v>
      </c>
      <c r="K79" s="1006">
        <v>44443</v>
      </c>
      <c r="L79" s="1005" t="s">
        <v>2108</v>
      </c>
      <c r="M79" s="942"/>
      <c r="N79" s="920" t="s">
        <v>914</v>
      </c>
      <c r="O79" s="1017" t="s">
        <v>1714</v>
      </c>
      <c r="P79" s="1005" t="s">
        <v>477</v>
      </c>
      <c r="Q79" s="1017" t="s">
        <v>25</v>
      </c>
      <c r="R79" s="977">
        <v>18.2</v>
      </c>
      <c r="S79" s="978">
        <v>0</v>
      </c>
      <c r="T79" s="810">
        <v>0</v>
      </c>
      <c r="U79" s="810">
        <v>0</v>
      </c>
      <c r="V79" s="979">
        <v>0</v>
      </c>
      <c r="W79" s="979">
        <v>0.3</v>
      </c>
      <c r="X79" s="980">
        <v>0</v>
      </c>
      <c r="Y79" s="981">
        <v>0</v>
      </c>
      <c r="Z79" s="982">
        <v>15</v>
      </c>
      <c r="AA79" s="888">
        <v>9.1</v>
      </c>
      <c r="AB79" s="888">
        <v>2.73</v>
      </c>
      <c r="AC79" s="888">
        <v>0</v>
      </c>
      <c r="AD79" s="888">
        <v>0</v>
      </c>
      <c r="AE79" s="888">
        <v>0</v>
      </c>
      <c r="AF79" s="888">
        <v>0</v>
      </c>
      <c r="AG79" s="977"/>
      <c r="AH79" s="983">
        <v>11.83</v>
      </c>
      <c r="AI79" s="977" t="b">
        <v>0</v>
      </c>
      <c r="AJ79" s="888">
        <v>0</v>
      </c>
      <c r="AK79" s="888">
        <v>11.5</v>
      </c>
      <c r="AL79" s="888"/>
      <c r="AM79" s="888"/>
      <c r="AN79" s="983"/>
      <c r="AO79" s="983">
        <v>0.44</v>
      </c>
      <c r="AP79" s="983">
        <v>0.12</v>
      </c>
      <c r="AQ79" s="983">
        <v>0.05</v>
      </c>
      <c r="AR79" s="888">
        <v>0.35</v>
      </c>
      <c r="AS79" s="983">
        <v>0.99</v>
      </c>
      <c r="AT79" s="983">
        <v>0.24</v>
      </c>
      <c r="AU79" s="983">
        <v>0.2</v>
      </c>
      <c r="AV79" s="888">
        <v>0.35</v>
      </c>
      <c r="AW79" s="888">
        <v>23.33</v>
      </c>
      <c r="AX79" s="888">
        <v>0.61</v>
      </c>
      <c r="AY79" s="983"/>
      <c r="AZ79" s="888">
        <v>2.13</v>
      </c>
      <c r="BA79" s="984">
        <v>22.72</v>
      </c>
      <c r="BD79" s="888">
        <v>0</v>
      </c>
      <c r="BE79" s="888">
        <v>0</v>
      </c>
      <c r="BF79" s="888">
        <v>0</v>
      </c>
      <c r="BG79" s="888">
        <v>0</v>
      </c>
      <c r="BH79" s="889">
        <v>0</v>
      </c>
      <c r="BI79" s="888">
        <v>0</v>
      </c>
      <c r="BJ79" s="888">
        <v>0</v>
      </c>
      <c r="BK79" s="888">
        <v>0</v>
      </c>
      <c r="BL79" s="888">
        <v>0</v>
      </c>
      <c r="BM79" s="889">
        <v>0</v>
      </c>
    </row>
    <row r="80" spans="1:65" s="785" customFormat="1" ht="12" customHeight="1">
      <c r="A80" s="687" t="s">
        <v>1119</v>
      </c>
      <c r="B80" s="996" t="s">
        <v>972</v>
      </c>
      <c r="C80" s="916">
        <v>18867046</v>
      </c>
      <c r="D80" s="974" t="s">
        <v>2078</v>
      </c>
      <c r="E80" s="941" t="s">
        <v>20</v>
      </c>
      <c r="F80" s="996" t="s">
        <v>104</v>
      </c>
      <c r="G80" s="1002" t="s">
        <v>146</v>
      </c>
      <c r="H80" s="1002" t="s">
        <v>146</v>
      </c>
      <c r="I80" s="996" t="s">
        <v>121</v>
      </c>
      <c r="J80" s="687" t="s">
        <v>991</v>
      </c>
      <c r="K80" s="1006">
        <v>44443</v>
      </c>
      <c r="L80" s="1005" t="s">
        <v>2109</v>
      </c>
      <c r="M80" s="942"/>
      <c r="N80" s="920" t="s">
        <v>914</v>
      </c>
      <c r="O80" s="1017" t="s">
        <v>1714</v>
      </c>
      <c r="P80" s="1005" t="s">
        <v>63</v>
      </c>
      <c r="Q80" s="1017" t="s">
        <v>25</v>
      </c>
      <c r="R80" s="977">
        <v>7</v>
      </c>
      <c r="S80" s="978">
        <v>0</v>
      </c>
      <c r="T80" s="810">
        <v>0</v>
      </c>
      <c r="U80" s="810">
        <v>0</v>
      </c>
      <c r="V80" s="979">
        <v>0</v>
      </c>
      <c r="W80" s="979">
        <v>0</v>
      </c>
      <c r="X80" s="980">
        <v>0</v>
      </c>
      <c r="Y80" s="981">
        <v>0</v>
      </c>
      <c r="Z80" s="982">
        <v>15</v>
      </c>
      <c r="AA80" s="888">
        <v>3.5</v>
      </c>
      <c r="AB80" s="888">
        <v>0</v>
      </c>
      <c r="AC80" s="888">
        <v>0</v>
      </c>
      <c r="AD80" s="888">
        <v>0</v>
      </c>
      <c r="AE80" s="888">
        <v>0</v>
      </c>
      <c r="AF80" s="888">
        <v>0</v>
      </c>
      <c r="AG80" s="977"/>
      <c r="AH80" s="983">
        <v>3.5</v>
      </c>
      <c r="AI80" s="977" t="b">
        <v>0</v>
      </c>
      <c r="AJ80" s="994">
        <v>0</v>
      </c>
      <c r="AK80" s="888">
        <v>11.5</v>
      </c>
      <c r="AL80" s="888"/>
      <c r="AM80" s="888"/>
      <c r="AN80" s="983"/>
      <c r="AO80" s="983">
        <v>0.13</v>
      </c>
      <c r="AP80" s="983">
        <v>0.04</v>
      </c>
      <c r="AQ80" s="983">
        <v>0.02</v>
      </c>
      <c r="AR80" s="888">
        <v>0.11</v>
      </c>
      <c r="AS80" s="983">
        <v>0.28999999999999998</v>
      </c>
      <c r="AT80" s="983">
        <v>7.0000000000000007E-2</v>
      </c>
      <c r="AU80" s="983">
        <v>0.08</v>
      </c>
      <c r="AV80" s="888">
        <v>0.11</v>
      </c>
      <c r="AW80" s="888">
        <v>15</v>
      </c>
      <c r="AX80" s="888">
        <v>0.19</v>
      </c>
      <c r="AY80" s="983"/>
      <c r="AZ80" s="888">
        <v>0.66</v>
      </c>
      <c r="BA80" s="984">
        <v>14.81</v>
      </c>
      <c r="BD80" s="888">
        <v>0</v>
      </c>
      <c r="BE80" s="888">
        <v>0</v>
      </c>
      <c r="BF80" s="888">
        <v>0</v>
      </c>
      <c r="BG80" s="888">
        <v>0</v>
      </c>
      <c r="BH80" s="889">
        <v>0</v>
      </c>
      <c r="BI80" s="888">
        <v>0</v>
      </c>
      <c r="BJ80" s="888">
        <v>0</v>
      </c>
      <c r="BK80" s="888">
        <v>0</v>
      </c>
      <c r="BL80" s="888">
        <v>0</v>
      </c>
      <c r="BM80" s="889">
        <v>0</v>
      </c>
    </row>
    <row r="81" spans="1:65" s="785" customFormat="1" ht="12" customHeight="1">
      <c r="A81" s="687" t="s">
        <v>1119</v>
      </c>
      <c r="B81" s="687" t="s">
        <v>972</v>
      </c>
      <c r="C81" s="1013">
        <v>24695923</v>
      </c>
      <c r="D81" s="920" t="s">
        <v>2081</v>
      </c>
      <c r="E81" s="941" t="s">
        <v>20</v>
      </c>
      <c r="F81" s="996" t="s">
        <v>104</v>
      </c>
      <c r="G81" s="920" t="s">
        <v>525</v>
      </c>
      <c r="H81" s="920" t="s">
        <v>525</v>
      </c>
      <c r="I81" s="973" t="s">
        <v>179</v>
      </c>
      <c r="J81" s="687" t="s">
        <v>991</v>
      </c>
      <c r="K81" s="1006">
        <v>44443</v>
      </c>
      <c r="L81" s="1005" t="s">
        <v>2112</v>
      </c>
      <c r="M81" s="942"/>
      <c r="N81" s="920" t="s">
        <v>914</v>
      </c>
      <c r="O81" s="1015" t="s">
        <v>1714</v>
      </c>
      <c r="P81" s="1005" t="s">
        <v>63</v>
      </c>
      <c r="Q81" s="1015" t="s">
        <v>25</v>
      </c>
      <c r="R81" s="977">
        <v>8.4</v>
      </c>
      <c r="S81" s="978">
        <v>0</v>
      </c>
      <c r="T81" s="978">
        <v>0</v>
      </c>
      <c r="U81" s="810">
        <v>0</v>
      </c>
      <c r="V81" s="979">
        <v>0</v>
      </c>
      <c r="W81" s="979">
        <v>0</v>
      </c>
      <c r="X81" s="980">
        <v>0</v>
      </c>
      <c r="Y81" s="981">
        <v>0</v>
      </c>
      <c r="Z81" s="982">
        <v>15</v>
      </c>
      <c r="AA81" s="888">
        <v>4.2</v>
      </c>
      <c r="AB81" s="888">
        <v>0</v>
      </c>
      <c r="AC81" s="888">
        <v>0</v>
      </c>
      <c r="AD81" s="888">
        <v>0</v>
      </c>
      <c r="AE81" s="888">
        <v>0</v>
      </c>
      <c r="AF81" s="888">
        <v>0</v>
      </c>
      <c r="AG81" s="977"/>
      <c r="AH81" s="983">
        <v>4.2</v>
      </c>
      <c r="AI81" s="977" t="b">
        <v>0</v>
      </c>
      <c r="AJ81" s="888">
        <v>0</v>
      </c>
      <c r="AK81" s="888">
        <v>11.5</v>
      </c>
      <c r="AL81" s="888"/>
      <c r="AM81" s="888"/>
      <c r="AN81" s="983"/>
      <c r="AO81" s="983">
        <v>0.16</v>
      </c>
      <c r="AP81" s="983">
        <v>0.04</v>
      </c>
      <c r="AQ81" s="983">
        <v>0.02</v>
      </c>
      <c r="AR81" s="888">
        <v>0.13</v>
      </c>
      <c r="AS81" s="983">
        <v>0.36</v>
      </c>
      <c r="AT81" s="983">
        <v>0.08</v>
      </c>
      <c r="AU81" s="983">
        <v>0.08</v>
      </c>
      <c r="AV81" s="888">
        <v>0.13</v>
      </c>
      <c r="AW81" s="888">
        <v>15.7</v>
      </c>
      <c r="AX81" s="888">
        <v>0.22</v>
      </c>
      <c r="AY81" s="983"/>
      <c r="AZ81" s="888">
        <v>0.78</v>
      </c>
      <c r="BA81" s="984">
        <v>15.48</v>
      </c>
      <c r="BD81" s="888">
        <v>0</v>
      </c>
      <c r="BE81" s="888">
        <v>0</v>
      </c>
      <c r="BF81" s="888">
        <v>0</v>
      </c>
      <c r="BG81" s="888">
        <v>0</v>
      </c>
      <c r="BH81" s="889">
        <v>0</v>
      </c>
      <c r="BI81" s="888">
        <v>0</v>
      </c>
      <c r="BJ81" s="888">
        <v>0</v>
      </c>
      <c r="BK81" s="888">
        <v>0</v>
      </c>
      <c r="BL81" s="888">
        <v>0</v>
      </c>
      <c r="BM81" s="889">
        <v>0</v>
      </c>
    </row>
    <row r="82" spans="1:65" s="785" customFormat="1" ht="12" customHeight="1">
      <c r="A82" s="687" t="s">
        <v>1119</v>
      </c>
      <c r="B82" s="996" t="s">
        <v>972</v>
      </c>
      <c r="C82" s="1023">
        <v>17537203</v>
      </c>
      <c r="D82" s="974" t="s">
        <v>2084</v>
      </c>
      <c r="E82" s="941" t="s">
        <v>34</v>
      </c>
      <c r="F82" s="1024" t="s">
        <v>104</v>
      </c>
      <c r="G82" s="920" t="s">
        <v>146</v>
      </c>
      <c r="H82" s="920" t="s">
        <v>146</v>
      </c>
      <c r="I82" s="687" t="s">
        <v>1765</v>
      </c>
      <c r="J82" s="687" t="s">
        <v>991</v>
      </c>
      <c r="K82" s="1006">
        <v>44470</v>
      </c>
      <c r="L82" s="942" t="s">
        <v>2115</v>
      </c>
      <c r="M82" s="942"/>
      <c r="N82" s="920" t="s">
        <v>914</v>
      </c>
      <c r="O82" s="1025" t="s">
        <v>126</v>
      </c>
      <c r="P82" s="940" t="s">
        <v>63</v>
      </c>
      <c r="Q82" s="1025" t="s">
        <v>126</v>
      </c>
      <c r="R82" s="977">
        <v>7</v>
      </c>
      <c r="S82" s="978">
        <v>0</v>
      </c>
      <c r="T82" s="978">
        <v>0</v>
      </c>
      <c r="U82" s="810">
        <v>0</v>
      </c>
      <c r="V82" s="979">
        <v>0</v>
      </c>
      <c r="W82" s="979">
        <v>0.2</v>
      </c>
      <c r="X82" s="980">
        <v>0</v>
      </c>
      <c r="Y82" s="981">
        <v>0</v>
      </c>
      <c r="Z82" s="982">
        <v>15</v>
      </c>
      <c r="AA82" s="888">
        <v>3.5</v>
      </c>
      <c r="AB82" s="888">
        <v>0.7</v>
      </c>
      <c r="AC82" s="888">
        <v>0</v>
      </c>
      <c r="AD82" s="888">
        <v>0</v>
      </c>
      <c r="AE82" s="888">
        <v>0</v>
      </c>
      <c r="AF82" s="888">
        <v>0</v>
      </c>
      <c r="AG82" s="977"/>
      <c r="AH82" s="983">
        <v>4.2</v>
      </c>
      <c r="AI82" s="977" t="b">
        <v>0</v>
      </c>
      <c r="AJ82" s="888">
        <v>0</v>
      </c>
      <c r="AK82" s="888">
        <v>11.5</v>
      </c>
      <c r="AL82" s="888"/>
      <c r="AM82" s="888"/>
      <c r="AN82" s="983"/>
      <c r="AO82" s="983">
        <v>0.16</v>
      </c>
      <c r="AP82" s="983">
        <v>0.04</v>
      </c>
      <c r="AQ82" s="983">
        <v>0.02</v>
      </c>
      <c r="AR82" s="888">
        <v>0.13</v>
      </c>
      <c r="AS82" s="983">
        <v>0.36</v>
      </c>
      <c r="AT82" s="983">
        <v>0.08</v>
      </c>
      <c r="AU82" s="983">
        <v>0.08</v>
      </c>
      <c r="AV82" s="888">
        <v>0.13</v>
      </c>
      <c r="AW82" s="888">
        <v>15.7</v>
      </c>
      <c r="AX82" s="888">
        <v>0.22</v>
      </c>
      <c r="AY82" s="983"/>
      <c r="AZ82" s="888">
        <v>0.78</v>
      </c>
      <c r="BA82" s="984">
        <v>15.48</v>
      </c>
      <c r="BD82" s="888">
        <v>0</v>
      </c>
      <c r="BE82" s="888">
        <v>0</v>
      </c>
      <c r="BF82" s="888">
        <v>0</v>
      </c>
      <c r="BG82" s="888">
        <v>0</v>
      </c>
      <c r="BH82" s="889">
        <v>0</v>
      </c>
      <c r="BI82" s="888">
        <v>0</v>
      </c>
      <c r="BJ82" s="888">
        <v>0</v>
      </c>
      <c r="BK82" s="888">
        <v>0</v>
      </c>
      <c r="BL82" s="888">
        <v>0</v>
      </c>
      <c r="BM82" s="889">
        <v>0</v>
      </c>
    </row>
    <row r="83" spans="1:65" s="785" customFormat="1" ht="12" customHeight="1">
      <c r="A83" s="687" t="s">
        <v>1119</v>
      </c>
      <c r="B83" s="996" t="s">
        <v>972</v>
      </c>
      <c r="C83" s="1023">
        <v>27360224</v>
      </c>
      <c r="D83" s="974" t="s">
        <v>2085</v>
      </c>
      <c r="E83" s="941" t="s">
        <v>20</v>
      </c>
      <c r="F83" s="1024" t="s">
        <v>104</v>
      </c>
      <c r="G83" s="920" t="s">
        <v>525</v>
      </c>
      <c r="H83" s="920" t="s">
        <v>525</v>
      </c>
      <c r="I83" s="687" t="s">
        <v>1776</v>
      </c>
      <c r="J83" s="687" t="s">
        <v>991</v>
      </c>
      <c r="K83" s="1006">
        <v>44470</v>
      </c>
      <c r="L83" s="942"/>
      <c r="M83" s="1026" t="s">
        <v>2116</v>
      </c>
      <c r="N83" s="920" t="s">
        <v>232</v>
      </c>
      <c r="O83" s="1025" t="s">
        <v>84</v>
      </c>
      <c r="P83" s="940" t="s">
        <v>63</v>
      </c>
      <c r="Q83" s="1025" t="s">
        <v>84</v>
      </c>
      <c r="R83" s="977">
        <v>8.4</v>
      </c>
      <c r="S83" s="978">
        <v>0</v>
      </c>
      <c r="T83" s="978">
        <v>0</v>
      </c>
      <c r="U83" s="810">
        <v>0</v>
      </c>
      <c r="V83" s="979">
        <v>0</v>
      </c>
      <c r="W83" s="979">
        <v>0</v>
      </c>
      <c r="X83" s="980">
        <v>0</v>
      </c>
      <c r="Y83" s="981">
        <v>0</v>
      </c>
      <c r="Z83" s="982">
        <v>15</v>
      </c>
      <c r="AA83" s="888">
        <v>4.2</v>
      </c>
      <c r="AB83" s="888">
        <v>0</v>
      </c>
      <c r="AC83" s="888">
        <v>0</v>
      </c>
      <c r="AD83" s="888">
        <v>0</v>
      </c>
      <c r="AE83" s="888">
        <v>0</v>
      </c>
      <c r="AF83" s="888">
        <v>0</v>
      </c>
      <c r="AG83" s="977"/>
      <c r="AH83" s="983">
        <v>4.2</v>
      </c>
      <c r="AI83" s="977" t="b">
        <v>0</v>
      </c>
      <c r="AJ83" s="888">
        <v>0</v>
      </c>
      <c r="AK83" s="888">
        <v>11.5</v>
      </c>
      <c r="AL83" s="888"/>
      <c r="AM83" s="888"/>
      <c r="AN83" s="983"/>
      <c r="AO83" s="983">
        <v>0.16</v>
      </c>
      <c r="AP83" s="983">
        <v>0.04</v>
      </c>
      <c r="AQ83" s="983">
        <v>0.02</v>
      </c>
      <c r="AR83" s="888">
        <v>0.13</v>
      </c>
      <c r="AS83" s="983">
        <v>0.36</v>
      </c>
      <c r="AT83" s="983">
        <v>0.08</v>
      </c>
      <c r="AU83" s="983">
        <v>0.08</v>
      </c>
      <c r="AV83" s="888">
        <v>0.13</v>
      </c>
      <c r="AW83" s="888">
        <v>15.7</v>
      </c>
      <c r="AX83" s="888">
        <v>0.22</v>
      </c>
      <c r="AY83" s="983"/>
      <c r="AZ83" s="888">
        <v>0.78</v>
      </c>
      <c r="BA83" s="984">
        <v>15.48</v>
      </c>
      <c r="BD83" s="888">
        <v>0</v>
      </c>
      <c r="BE83" s="888">
        <v>0</v>
      </c>
      <c r="BF83" s="888">
        <v>0</v>
      </c>
      <c r="BG83" s="888">
        <v>0</v>
      </c>
      <c r="BH83" s="889">
        <v>0</v>
      </c>
      <c r="BI83" s="888">
        <v>0</v>
      </c>
      <c r="BJ83" s="888">
        <v>0</v>
      </c>
      <c r="BK83" s="888">
        <v>0</v>
      </c>
      <c r="BL83" s="888">
        <v>0</v>
      </c>
      <c r="BM83" s="889">
        <v>0</v>
      </c>
    </row>
    <row r="84" spans="1:65" s="785" customFormat="1" ht="12" customHeight="1">
      <c r="A84" s="687" t="s">
        <v>1119</v>
      </c>
      <c r="B84" s="996" t="s">
        <v>972</v>
      </c>
      <c r="C84" s="1023">
        <v>23463609</v>
      </c>
      <c r="D84" s="974" t="s">
        <v>2086</v>
      </c>
      <c r="E84" s="941" t="s">
        <v>20</v>
      </c>
      <c r="F84" s="1024" t="s">
        <v>104</v>
      </c>
      <c r="G84" s="920" t="s">
        <v>252</v>
      </c>
      <c r="H84" s="920" t="s">
        <v>252</v>
      </c>
      <c r="I84" s="996" t="s">
        <v>1776</v>
      </c>
      <c r="J84" s="687" t="s">
        <v>991</v>
      </c>
      <c r="K84" s="1006">
        <v>44470</v>
      </c>
      <c r="L84" s="942" t="s">
        <v>2117</v>
      </c>
      <c r="M84" s="942"/>
      <c r="N84" s="920" t="s">
        <v>914</v>
      </c>
      <c r="O84" s="1025" t="s">
        <v>84</v>
      </c>
      <c r="P84" s="940" t="s">
        <v>477</v>
      </c>
      <c r="Q84" s="1025" t="s">
        <v>84</v>
      </c>
      <c r="R84" s="977">
        <v>15.96</v>
      </c>
      <c r="S84" s="978">
        <v>0</v>
      </c>
      <c r="T84" s="978">
        <v>0</v>
      </c>
      <c r="U84" s="810">
        <v>0</v>
      </c>
      <c r="V84" s="979">
        <v>0</v>
      </c>
      <c r="W84" s="979">
        <v>0</v>
      </c>
      <c r="X84" s="980">
        <v>0</v>
      </c>
      <c r="Y84" s="981">
        <v>0</v>
      </c>
      <c r="Z84" s="982">
        <v>15</v>
      </c>
      <c r="AA84" s="888">
        <v>7.98</v>
      </c>
      <c r="AB84" s="888">
        <v>0</v>
      </c>
      <c r="AC84" s="888">
        <v>0</v>
      </c>
      <c r="AD84" s="888">
        <v>0</v>
      </c>
      <c r="AE84" s="888">
        <v>0</v>
      </c>
      <c r="AF84" s="888">
        <v>0</v>
      </c>
      <c r="AG84" s="977"/>
      <c r="AH84" s="983">
        <v>7.98</v>
      </c>
      <c r="AI84" s="977" t="b">
        <v>0</v>
      </c>
      <c r="AJ84" s="888">
        <v>0</v>
      </c>
      <c r="AK84" s="888">
        <v>11.5</v>
      </c>
      <c r="AL84" s="888"/>
      <c r="AM84" s="888"/>
      <c r="AN84" s="983"/>
      <c r="AO84" s="983">
        <v>0.28999999999999998</v>
      </c>
      <c r="AP84" s="983">
        <v>0.08</v>
      </c>
      <c r="AQ84" s="983">
        <v>0.04</v>
      </c>
      <c r="AR84" s="888">
        <v>0.24</v>
      </c>
      <c r="AS84" s="983">
        <v>0.65</v>
      </c>
      <c r="AT84" s="983">
        <v>0.16</v>
      </c>
      <c r="AU84" s="983">
        <v>0.16</v>
      </c>
      <c r="AV84" s="888">
        <v>0.24</v>
      </c>
      <c r="AW84" s="888">
        <v>19.48</v>
      </c>
      <c r="AX84" s="888">
        <v>0.41</v>
      </c>
      <c r="AY84" s="983"/>
      <c r="AZ84" s="888">
        <v>1.45</v>
      </c>
      <c r="BA84" s="984">
        <v>19.07</v>
      </c>
      <c r="BD84" s="888">
        <v>0</v>
      </c>
      <c r="BE84" s="888">
        <v>0</v>
      </c>
      <c r="BF84" s="888">
        <v>0</v>
      </c>
      <c r="BG84" s="888">
        <v>0</v>
      </c>
      <c r="BH84" s="889">
        <v>0</v>
      </c>
      <c r="BI84" s="888">
        <v>0</v>
      </c>
      <c r="BJ84" s="888">
        <v>0</v>
      </c>
      <c r="BK84" s="888">
        <v>0</v>
      </c>
      <c r="BL84" s="888">
        <v>0</v>
      </c>
      <c r="BM84" s="889">
        <v>0</v>
      </c>
    </row>
    <row r="85" spans="1:65" s="785" customFormat="1" ht="12" customHeight="1">
      <c r="A85" s="687" t="s">
        <v>1119</v>
      </c>
      <c r="B85" s="996" t="s">
        <v>972</v>
      </c>
      <c r="C85" s="1023">
        <v>28109189</v>
      </c>
      <c r="D85" s="974" t="s">
        <v>2087</v>
      </c>
      <c r="E85" s="941" t="s">
        <v>20</v>
      </c>
      <c r="F85" s="940" t="s">
        <v>104</v>
      </c>
      <c r="G85" s="920" t="s">
        <v>525</v>
      </c>
      <c r="H85" s="920" t="s">
        <v>525</v>
      </c>
      <c r="I85" s="973" t="s">
        <v>1776</v>
      </c>
      <c r="J85" s="687" t="s">
        <v>991</v>
      </c>
      <c r="K85" s="1006">
        <v>44470</v>
      </c>
      <c r="L85" s="942"/>
      <c r="M85" s="942" t="s">
        <v>2207</v>
      </c>
      <c r="N85" s="920" t="s">
        <v>232</v>
      </c>
      <c r="O85" s="976" t="s">
        <v>84</v>
      </c>
      <c r="P85" s="1027" t="s">
        <v>63</v>
      </c>
      <c r="Q85" s="1025" t="s">
        <v>84</v>
      </c>
      <c r="R85" s="977">
        <v>8.4</v>
      </c>
      <c r="S85" s="978">
        <v>0</v>
      </c>
      <c r="T85" s="978">
        <v>0</v>
      </c>
      <c r="U85" s="810">
        <v>0</v>
      </c>
      <c r="V85" s="979">
        <v>0</v>
      </c>
      <c r="W85" s="979">
        <v>0</v>
      </c>
      <c r="X85" s="980">
        <v>0</v>
      </c>
      <c r="Y85" s="981">
        <v>0</v>
      </c>
      <c r="Z85" s="982">
        <v>15</v>
      </c>
      <c r="AA85" s="888">
        <v>4.2</v>
      </c>
      <c r="AB85" s="888">
        <v>0</v>
      </c>
      <c r="AC85" s="888">
        <v>0</v>
      </c>
      <c r="AD85" s="888">
        <v>0</v>
      </c>
      <c r="AE85" s="888">
        <v>0</v>
      </c>
      <c r="AF85" s="888">
        <v>0</v>
      </c>
      <c r="AG85" s="977"/>
      <c r="AH85" s="983">
        <v>4.2</v>
      </c>
      <c r="AI85" s="977" t="b">
        <v>0</v>
      </c>
      <c r="AJ85" s="888">
        <v>0</v>
      </c>
      <c r="AK85" s="888">
        <v>11.5</v>
      </c>
      <c r="AL85" s="888"/>
      <c r="AM85" s="888"/>
      <c r="AN85" s="983"/>
      <c r="AO85" s="983">
        <v>0.16</v>
      </c>
      <c r="AP85" s="983">
        <v>0.04</v>
      </c>
      <c r="AQ85" s="983">
        <v>0.02</v>
      </c>
      <c r="AR85" s="888">
        <v>0.13</v>
      </c>
      <c r="AS85" s="983">
        <v>0.36</v>
      </c>
      <c r="AT85" s="983">
        <v>0.08</v>
      </c>
      <c r="AU85" s="983">
        <v>0.08</v>
      </c>
      <c r="AV85" s="888">
        <v>0.13</v>
      </c>
      <c r="AW85" s="888">
        <v>15.7</v>
      </c>
      <c r="AX85" s="888">
        <v>0.22</v>
      </c>
      <c r="AY85" s="983"/>
      <c r="AZ85" s="888">
        <v>0.78</v>
      </c>
      <c r="BA85" s="984">
        <v>15.48</v>
      </c>
      <c r="BD85" s="888">
        <v>0</v>
      </c>
      <c r="BE85" s="888">
        <v>0</v>
      </c>
      <c r="BF85" s="888">
        <v>0</v>
      </c>
      <c r="BG85" s="888">
        <v>0</v>
      </c>
      <c r="BH85" s="889">
        <v>0</v>
      </c>
      <c r="BI85" s="888">
        <v>0</v>
      </c>
      <c r="BJ85" s="888">
        <v>0</v>
      </c>
      <c r="BK85" s="888">
        <v>0</v>
      </c>
      <c r="BL85" s="888">
        <v>0</v>
      </c>
      <c r="BM85" s="889">
        <v>0</v>
      </c>
    </row>
    <row r="86" spans="1:65" s="785" customFormat="1" ht="12" customHeight="1">
      <c r="A86" s="687" t="s">
        <v>1119</v>
      </c>
      <c r="B86" s="996" t="s">
        <v>972</v>
      </c>
      <c r="C86" s="1023">
        <v>7926092</v>
      </c>
      <c r="D86" s="974" t="s">
        <v>2088</v>
      </c>
      <c r="E86" s="941" t="s">
        <v>34</v>
      </c>
      <c r="F86" s="940" t="s">
        <v>104</v>
      </c>
      <c r="G86" s="988" t="s">
        <v>146</v>
      </c>
      <c r="H86" s="988" t="s">
        <v>146</v>
      </c>
      <c r="I86" s="973" t="s">
        <v>1802</v>
      </c>
      <c r="J86" s="687" t="s">
        <v>991</v>
      </c>
      <c r="K86" s="1006">
        <v>44409</v>
      </c>
      <c r="L86" s="942" t="s">
        <v>2118</v>
      </c>
      <c r="M86" s="942"/>
      <c r="N86" s="920" t="s">
        <v>914</v>
      </c>
      <c r="O86" s="1025" t="s">
        <v>1714</v>
      </c>
      <c r="P86" s="1027" t="s">
        <v>63</v>
      </c>
      <c r="Q86" s="1025" t="s">
        <v>25</v>
      </c>
      <c r="R86" s="977">
        <v>7</v>
      </c>
      <c r="S86" s="978">
        <v>0</v>
      </c>
      <c r="T86" s="978">
        <v>0</v>
      </c>
      <c r="U86" s="810">
        <v>0</v>
      </c>
      <c r="V86" s="979">
        <v>0</v>
      </c>
      <c r="W86" s="979">
        <v>0</v>
      </c>
      <c r="X86" s="980">
        <v>0</v>
      </c>
      <c r="Y86" s="981">
        <v>0</v>
      </c>
      <c r="Z86" s="982">
        <v>15</v>
      </c>
      <c r="AA86" s="888">
        <v>3.5</v>
      </c>
      <c r="AB86" s="888">
        <v>0</v>
      </c>
      <c r="AC86" s="888">
        <v>0</v>
      </c>
      <c r="AD86" s="888">
        <v>0</v>
      </c>
      <c r="AE86" s="888">
        <v>0</v>
      </c>
      <c r="AF86" s="888">
        <v>0</v>
      </c>
      <c r="AG86" s="977"/>
      <c r="AH86" s="983">
        <v>3.5</v>
      </c>
      <c r="AI86" s="977" t="b">
        <v>0</v>
      </c>
      <c r="AJ86" s="888">
        <v>0</v>
      </c>
      <c r="AK86" s="888">
        <v>11.5</v>
      </c>
      <c r="AL86" s="888"/>
      <c r="AM86" s="888"/>
      <c r="AN86" s="983"/>
      <c r="AO86" s="983">
        <v>0.13</v>
      </c>
      <c r="AP86" s="983">
        <v>0.04</v>
      </c>
      <c r="AQ86" s="983">
        <v>0.02</v>
      </c>
      <c r="AR86" s="888">
        <v>0.11</v>
      </c>
      <c r="AS86" s="983">
        <v>0.28999999999999998</v>
      </c>
      <c r="AT86" s="983">
        <v>7.0000000000000007E-2</v>
      </c>
      <c r="AU86" s="983">
        <v>0.08</v>
      </c>
      <c r="AV86" s="888">
        <v>0.11</v>
      </c>
      <c r="AW86" s="888">
        <v>15</v>
      </c>
      <c r="AX86" s="888">
        <v>0.19</v>
      </c>
      <c r="AY86" s="983"/>
      <c r="AZ86" s="888">
        <v>0.66</v>
      </c>
      <c r="BA86" s="984">
        <v>14.81</v>
      </c>
      <c r="BD86" s="888">
        <v>0</v>
      </c>
      <c r="BE86" s="888">
        <v>0</v>
      </c>
      <c r="BF86" s="888">
        <v>0</v>
      </c>
      <c r="BG86" s="888">
        <v>0</v>
      </c>
      <c r="BH86" s="889">
        <v>0</v>
      </c>
      <c r="BI86" s="888">
        <v>0</v>
      </c>
      <c r="BJ86" s="888">
        <v>0</v>
      </c>
      <c r="BK86" s="888">
        <v>0</v>
      </c>
      <c r="BL86" s="888">
        <v>0</v>
      </c>
      <c r="BM86" s="889">
        <v>0</v>
      </c>
    </row>
    <row r="87" spans="1:65" s="785" customFormat="1" ht="12" customHeight="1">
      <c r="A87" s="687" t="s">
        <v>1119</v>
      </c>
      <c r="B87" s="996" t="s">
        <v>972</v>
      </c>
      <c r="C87" s="1028">
        <v>22436487</v>
      </c>
      <c r="D87" s="974" t="s">
        <v>2096</v>
      </c>
      <c r="E87" s="941" t="s">
        <v>34</v>
      </c>
      <c r="F87" s="940" t="s">
        <v>104</v>
      </c>
      <c r="G87" s="920" t="s">
        <v>146</v>
      </c>
      <c r="H87" s="920" t="s">
        <v>146</v>
      </c>
      <c r="I87" s="973" t="s">
        <v>22</v>
      </c>
      <c r="J87" s="687" t="s">
        <v>991</v>
      </c>
      <c r="K87" s="1006">
        <v>44443</v>
      </c>
      <c r="L87" s="942" t="s">
        <v>2125</v>
      </c>
      <c r="M87" s="942"/>
      <c r="N87" s="920" t="s">
        <v>914</v>
      </c>
      <c r="O87" s="1025" t="s">
        <v>1714</v>
      </c>
      <c r="P87" s="1027" t="s">
        <v>63</v>
      </c>
      <c r="Q87" s="1025" t="s">
        <v>25</v>
      </c>
      <c r="R87" s="977">
        <v>7</v>
      </c>
      <c r="S87" s="978">
        <v>0</v>
      </c>
      <c r="T87" s="978">
        <v>0</v>
      </c>
      <c r="U87" s="810">
        <v>0</v>
      </c>
      <c r="V87" s="979">
        <v>0</v>
      </c>
      <c r="W87" s="979">
        <v>0</v>
      </c>
      <c r="X87" s="980">
        <v>0</v>
      </c>
      <c r="Y87" s="981">
        <v>0</v>
      </c>
      <c r="Z87" s="982">
        <v>15</v>
      </c>
      <c r="AA87" s="888">
        <v>3.5</v>
      </c>
      <c r="AB87" s="888">
        <v>0</v>
      </c>
      <c r="AC87" s="888">
        <v>0</v>
      </c>
      <c r="AD87" s="888">
        <v>0</v>
      </c>
      <c r="AE87" s="888">
        <v>0</v>
      </c>
      <c r="AF87" s="888">
        <v>0</v>
      </c>
      <c r="AG87" s="977"/>
      <c r="AH87" s="983">
        <v>3.5</v>
      </c>
      <c r="AI87" s="977" t="b">
        <v>0</v>
      </c>
      <c r="AJ87" s="888">
        <v>0</v>
      </c>
      <c r="AK87" s="888">
        <v>11.5</v>
      </c>
      <c r="AL87" s="888">
        <v>40</v>
      </c>
      <c r="AM87" s="888"/>
      <c r="AN87" s="983"/>
      <c r="AO87" s="983">
        <v>0.13</v>
      </c>
      <c r="AP87" s="983">
        <v>0.04</v>
      </c>
      <c r="AQ87" s="983">
        <v>0.02</v>
      </c>
      <c r="AR87" s="888">
        <v>0.11</v>
      </c>
      <c r="AS87" s="983">
        <v>0.28999999999999998</v>
      </c>
      <c r="AT87" s="983">
        <v>7.0000000000000007E-2</v>
      </c>
      <c r="AU87" s="983">
        <v>0.08</v>
      </c>
      <c r="AV87" s="888">
        <v>0.11</v>
      </c>
      <c r="AW87" s="888">
        <v>55</v>
      </c>
      <c r="AX87" s="888">
        <v>0.19</v>
      </c>
      <c r="AY87" s="983"/>
      <c r="AZ87" s="888">
        <v>0.66</v>
      </c>
      <c r="BA87" s="984">
        <v>54.81</v>
      </c>
      <c r="BD87" s="888">
        <v>0</v>
      </c>
      <c r="BE87" s="888">
        <v>0</v>
      </c>
      <c r="BF87" s="888">
        <v>0</v>
      </c>
      <c r="BG87" s="888">
        <v>0</v>
      </c>
      <c r="BH87" s="889">
        <v>0</v>
      </c>
      <c r="BI87" s="888">
        <v>0</v>
      </c>
      <c r="BJ87" s="888">
        <v>0</v>
      </c>
      <c r="BK87" s="888">
        <v>0</v>
      </c>
      <c r="BL87" s="888">
        <v>0</v>
      </c>
      <c r="BM87" s="889">
        <v>0</v>
      </c>
    </row>
    <row r="88" spans="1:65" s="785" customFormat="1" ht="12" customHeight="1">
      <c r="A88" s="687" t="s">
        <v>1119</v>
      </c>
      <c r="B88" s="996" t="s">
        <v>972</v>
      </c>
      <c r="C88" s="1023">
        <v>27321555</v>
      </c>
      <c r="D88" s="974" t="s">
        <v>2101</v>
      </c>
      <c r="E88" s="941" t="s">
        <v>20</v>
      </c>
      <c r="F88" s="940" t="s">
        <v>104</v>
      </c>
      <c r="G88" s="988" t="s">
        <v>525</v>
      </c>
      <c r="H88" s="988" t="s">
        <v>525</v>
      </c>
      <c r="I88" s="973" t="s">
        <v>22</v>
      </c>
      <c r="J88" s="687" t="s">
        <v>991</v>
      </c>
      <c r="K88" s="1006">
        <v>44470</v>
      </c>
      <c r="L88" s="942"/>
      <c r="M88" s="942" t="s">
        <v>2122</v>
      </c>
      <c r="N88" s="920" t="s">
        <v>455</v>
      </c>
      <c r="O88" s="1025" t="s">
        <v>1714</v>
      </c>
      <c r="P88" s="1027" t="s">
        <v>63</v>
      </c>
      <c r="Q88" s="1025" t="s">
        <v>25</v>
      </c>
      <c r="R88" s="977">
        <v>8.4</v>
      </c>
      <c r="S88" s="978">
        <v>0</v>
      </c>
      <c r="T88" s="978">
        <v>0</v>
      </c>
      <c r="U88" s="810">
        <v>0</v>
      </c>
      <c r="V88" s="979">
        <v>0</v>
      </c>
      <c r="W88" s="979">
        <v>0</v>
      </c>
      <c r="X88" s="980">
        <v>0</v>
      </c>
      <c r="Y88" s="981">
        <v>0</v>
      </c>
      <c r="Z88" s="982">
        <v>15</v>
      </c>
      <c r="AA88" s="888">
        <v>4.2</v>
      </c>
      <c r="AB88" s="888">
        <v>0</v>
      </c>
      <c r="AC88" s="888">
        <v>0</v>
      </c>
      <c r="AD88" s="888">
        <v>0</v>
      </c>
      <c r="AE88" s="888">
        <v>0</v>
      </c>
      <c r="AF88" s="888">
        <v>0</v>
      </c>
      <c r="AG88" s="977"/>
      <c r="AH88" s="983">
        <v>4.2</v>
      </c>
      <c r="AI88" s="977" t="b">
        <v>0</v>
      </c>
      <c r="AJ88" s="888">
        <v>0</v>
      </c>
      <c r="AK88" s="888">
        <v>11.5</v>
      </c>
      <c r="AL88" s="888"/>
      <c r="AM88" s="888"/>
      <c r="AN88" s="983"/>
      <c r="AO88" s="983">
        <v>0.16</v>
      </c>
      <c r="AP88" s="983">
        <v>0.04</v>
      </c>
      <c r="AQ88" s="983">
        <v>0.02</v>
      </c>
      <c r="AR88" s="888">
        <v>0.13</v>
      </c>
      <c r="AS88" s="983">
        <v>0.36</v>
      </c>
      <c r="AT88" s="983">
        <v>0.08</v>
      </c>
      <c r="AU88" s="983">
        <v>0.08</v>
      </c>
      <c r="AV88" s="888">
        <v>0.13</v>
      </c>
      <c r="AW88" s="888">
        <v>15.7</v>
      </c>
      <c r="AX88" s="888">
        <v>0.22</v>
      </c>
      <c r="AY88" s="983"/>
      <c r="AZ88" s="888">
        <v>0.78</v>
      </c>
      <c r="BA88" s="984">
        <v>15.48</v>
      </c>
      <c r="BD88" s="888">
        <v>0</v>
      </c>
      <c r="BE88" s="888">
        <v>0</v>
      </c>
      <c r="BF88" s="888">
        <v>0</v>
      </c>
      <c r="BG88" s="888">
        <v>0</v>
      </c>
      <c r="BH88" s="889">
        <v>0</v>
      </c>
      <c r="BI88" s="888">
        <v>0</v>
      </c>
      <c r="BJ88" s="888">
        <v>0</v>
      </c>
      <c r="BK88" s="888">
        <v>0</v>
      </c>
      <c r="BL88" s="888">
        <v>0</v>
      </c>
      <c r="BM88" s="889">
        <v>0</v>
      </c>
    </row>
    <row r="89" spans="1:65" s="785" customFormat="1" ht="12" customHeight="1">
      <c r="A89" s="687" t="s">
        <v>1119</v>
      </c>
      <c r="B89" s="996" t="s">
        <v>972</v>
      </c>
      <c r="C89" s="1023">
        <v>26615859</v>
      </c>
      <c r="D89" s="974" t="s">
        <v>2102</v>
      </c>
      <c r="E89" s="941" t="s">
        <v>20</v>
      </c>
      <c r="F89" s="1005" t="s">
        <v>104</v>
      </c>
      <c r="G89" s="988" t="s">
        <v>252</v>
      </c>
      <c r="H89" s="988" t="s">
        <v>252</v>
      </c>
      <c r="I89" s="817" t="s">
        <v>22</v>
      </c>
      <c r="J89" s="687" t="s">
        <v>991</v>
      </c>
      <c r="K89" s="1006">
        <v>44470</v>
      </c>
      <c r="L89" s="942" t="s">
        <v>2212</v>
      </c>
      <c r="M89" s="942"/>
      <c r="N89" s="920" t="s">
        <v>914</v>
      </c>
      <c r="O89" s="1025" t="s">
        <v>1714</v>
      </c>
      <c r="P89" s="1029" t="s">
        <v>477</v>
      </c>
      <c r="Q89" s="1025" t="s">
        <v>25</v>
      </c>
      <c r="R89" s="977">
        <v>15.96</v>
      </c>
      <c r="S89" s="978">
        <v>0</v>
      </c>
      <c r="T89" s="978">
        <v>0</v>
      </c>
      <c r="U89" s="810">
        <v>0</v>
      </c>
      <c r="V89" s="979">
        <v>0</v>
      </c>
      <c r="W89" s="979">
        <v>0.3</v>
      </c>
      <c r="X89" s="980">
        <v>0</v>
      </c>
      <c r="Y89" s="981">
        <v>0</v>
      </c>
      <c r="Z89" s="982">
        <v>15</v>
      </c>
      <c r="AA89" s="888">
        <v>7.98</v>
      </c>
      <c r="AB89" s="888">
        <v>2.39</v>
      </c>
      <c r="AC89" s="888">
        <v>0</v>
      </c>
      <c r="AD89" s="888">
        <v>0</v>
      </c>
      <c r="AE89" s="888">
        <v>0</v>
      </c>
      <c r="AF89" s="888">
        <v>0</v>
      </c>
      <c r="AG89" s="977"/>
      <c r="AH89" s="983">
        <v>10.370000000000001</v>
      </c>
      <c r="AI89" s="977" t="b">
        <v>0</v>
      </c>
      <c r="AJ89" s="888">
        <v>0</v>
      </c>
      <c r="AK89" s="888">
        <v>11.5</v>
      </c>
      <c r="AL89" s="888">
        <v>40</v>
      </c>
      <c r="AM89" s="888"/>
      <c r="AN89" s="983"/>
      <c r="AO89" s="983">
        <v>0.38</v>
      </c>
      <c r="AP89" s="983">
        <v>0.1</v>
      </c>
      <c r="AQ89" s="983">
        <v>0.05</v>
      </c>
      <c r="AR89" s="888">
        <v>0.31</v>
      </c>
      <c r="AS89" s="983">
        <v>0.86</v>
      </c>
      <c r="AT89" s="983">
        <v>0.21</v>
      </c>
      <c r="AU89" s="983">
        <v>0.2</v>
      </c>
      <c r="AV89" s="888">
        <v>0.31</v>
      </c>
      <c r="AW89" s="888">
        <v>61.87</v>
      </c>
      <c r="AX89" s="888">
        <v>0.53</v>
      </c>
      <c r="AY89" s="983"/>
      <c r="AZ89" s="888">
        <v>1.89</v>
      </c>
      <c r="BA89" s="984">
        <v>61.34</v>
      </c>
      <c r="BD89" s="888">
        <v>0</v>
      </c>
      <c r="BE89" s="888">
        <v>0</v>
      </c>
      <c r="BF89" s="888">
        <v>0</v>
      </c>
      <c r="BG89" s="888">
        <v>0</v>
      </c>
      <c r="BH89" s="889">
        <v>0</v>
      </c>
      <c r="BI89" s="888">
        <v>0</v>
      </c>
      <c r="BJ89" s="888">
        <v>0</v>
      </c>
      <c r="BK89" s="888">
        <v>0</v>
      </c>
      <c r="BL89" s="888">
        <v>0</v>
      </c>
      <c r="BM89" s="889">
        <v>0</v>
      </c>
    </row>
    <row r="90" spans="1:65" s="785" customFormat="1" ht="12" customHeight="1">
      <c r="A90" s="687" t="s">
        <v>1119</v>
      </c>
      <c r="B90" s="996" t="s">
        <v>972</v>
      </c>
      <c r="C90" s="915">
        <v>19373948</v>
      </c>
      <c r="D90" s="1018" t="s">
        <v>2157</v>
      </c>
      <c r="E90" s="941" t="s">
        <v>20</v>
      </c>
      <c r="F90" s="1030" t="s">
        <v>104</v>
      </c>
      <c r="G90" s="920" t="s">
        <v>146</v>
      </c>
      <c r="H90" s="920" t="s">
        <v>146</v>
      </c>
      <c r="I90" s="975" t="s">
        <v>22</v>
      </c>
      <c r="J90" s="687" t="s">
        <v>991</v>
      </c>
      <c r="K90" s="1019">
        <v>44484</v>
      </c>
      <c r="L90" s="942" t="s">
        <v>2181</v>
      </c>
      <c r="M90" s="942"/>
      <c r="N90" s="920" t="s">
        <v>914</v>
      </c>
      <c r="O90" s="1025" t="s">
        <v>1714</v>
      </c>
      <c r="P90" s="1030" t="s">
        <v>63</v>
      </c>
      <c r="Q90" s="1025" t="s">
        <v>25</v>
      </c>
      <c r="R90" s="977">
        <v>7</v>
      </c>
      <c r="S90" s="978">
        <v>0</v>
      </c>
      <c r="T90" s="978">
        <v>0</v>
      </c>
      <c r="U90" s="810">
        <v>0</v>
      </c>
      <c r="V90" s="979">
        <v>0</v>
      </c>
      <c r="W90" s="979">
        <v>0</v>
      </c>
      <c r="X90" s="980">
        <v>2</v>
      </c>
      <c r="Y90" s="981">
        <v>2</v>
      </c>
      <c r="Z90" s="982">
        <v>15</v>
      </c>
      <c r="AA90" s="888">
        <v>3.5</v>
      </c>
      <c r="AB90" s="888">
        <v>0</v>
      </c>
      <c r="AC90" s="888">
        <v>0</v>
      </c>
      <c r="AD90" s="888">
        <v>0</v>
      </c>
      <c r="AE90" s="888">
        <v>2</v>
      </c>
      <c r="AF90" s="888">
        <v>3.5</v>
      </c>
      <c r="AG90" s="977"/>
      <c r="AH90" s="983">
        <v>5.5</v>
      </c>
      <c r="AI90" s="977" t="b">
        <v>0</v>
      </c>
      <c r="AJ90" s="888">
        <v>0</v>
      </c>
      <c r="AK90" s="888">
        <v>11.5</v>
      </c>
      <c r="AL90" s="888"/>
      <c r="AM90" s="888"/>
      <c r="AN90" s="983"/>
      <c r="AO90" s="983">
        <v>0.2</v>
      </c>
      <c r="AP90" s="983">
        <v>0.06</v>
      </c>
      <c r="AQ90" s="983">
        <v>0.03</v>
      </c>
      <c r="AR90" s="888">
        <v>0.17</v>
      </c>
      <c r="AS90" s="983">
        <v>0.45</v>
      </c>
      <c r="AT90" s="983">
        <v>0.11</v>
      </c>
      <c r="AU90" s="983">
        <v>0.12</v>
      </c>
      <c r="AV90" s="888">
        <v>0.17</v>
      </c>
      <c r="AW90" s="888">
        <v>20.5</v>
      </c>
      <c r="AX90" s="888">
        <v>0.28999999999999998</v>
      </c>
      <c r="AY90" s="983"/>
      <c r="AZ90" s="888">
        <v>1.02</v>
      </c>
      <c r="BA90" s="984">
        <v>20.21</v>
      </c>
      <c r="BD90" s="888">
        <v>0</v>
      </c>
      <c r="BE90" s="888">
        <v>0</v>
      </c>
      <c r="BF90" s="888">
        <v>0</v>
      </c>
      <c r="BG90" s="888">
        <v>0</v>
      </c>
      <c r="BH90" s="889">
        <v>0</v>
      </c>
      <c r="BI90" s="888">
        <v>0</v>
      </c>
      <c r="BJ90" s="888">
        <v>0</v>
      </c>
      <c r="BK90" s="888">
        <v>0</v>
      </c>
      <c r="BL90" s="888">
        <v>0</v>
      </c>
      <c r="BM90" s="889">
        <v>0</v>
      </c>
    </row>
    <row r="91" spans="1:65" s="785" customFormat="1" ht="12" customHeight="1">
      <c r="A91" s="687" t="s">
        <v>1119</v>
      </c>
      <c r="B91" s="996" t="s">
        <v>972</v>
      </c>
      <c r="C91" s="915">
        <v>19411230</v>
      </c>
      <c r="D91" s="1016" t="s">
        <v>2158</v>
      </c>
      <c r="E91" s="941" t="s">
        <v>34</v>
      </c>
      <c r="F91" s="1030" t="s">
        <v>104</v>
      </c>
      <c r="G91" s="920" t="s">
        <v>526</v>
      </c>
      <c r="H91" s="920" t="s">
        <v>526</v>
      </c>
      <c r="I91" s="975" t="s">
        <v>229</v>
      </c>
      <c r="J91" s="687" t="s">
        <v>991</v>
      </c>
      <c r="K91" s="1019">
        <v>44487</v>
      </c>
      <c r="L91" s="1026" t="s">
        <v>2182</v>
      </c>
      <c r="M91" s="942"/>
      <c r="N91" s="920" t="s">
        <v>914</v>
      </c>
      <c r="O91" s="1031" t="s">
        <v>184</v>
      </c>
      <c r="P91" s="1030" t="s">
        <v>2198</v>
      </c>
      <c r="Q91" s="1031" t="s">
        <v>184</v>
      </c>
      <c r="R91" s="977">
        <v>18.2</v>
      </c>
      <c r="S91" s="978">
        <v>0</v>
      </c>
      <c r="T91" s="978">
        <v>0</v>
      </c>
      <c r="U91" s="810">
        <v>0</v>
      </c>
      <c r="V91" s="979">
        <v>0</v>
      </c>
      <c r="W91" s="979">
        <v>0.3</v>
      </c>
      <c r="X91" s="980">
        <v>1</v>
      </c>
      <c r="Y91" s="981">
        <v>1</v>
      </c>
      <c r="Z91" s="982">
        <v>15</v>
      </c>
      <c r="AA91" s="888">
        <v>9.1</v>
      </c>
      <c r="AB91" s="888">
        <v>2.73</v>
      </c>
      <c r="AC91" s="888">
        <v>0</v>
      </c>
      <c r="AD91" s="888">
        <v>0</v>
      </c>
      <c r="AE91" s="888">
        <v>1</v>
      </c>
      <c r="AF91" s="888">
        <v>1.75</v>
      </c>
      <c r="AG91" s="977"/>
      <c r="AH91" s="983">
        <v>12.83</v>
      </c>
      <c r="AI91" s="977" t="b">
        <v>0</v>
      </c>
      <c r="AJ91" s="888">
        <v>0</v>
      </c>
      <c r="AK91" s="888">
        <v>11.5</v>
      </c>
      <c r="AL91" s="888"/>
      <c r="AM91" s="888"/>
      <c r="AN91" s="983"/>
      <c r="AO91" s="983">
        <v>0.47</v>
      </c>
      <c r="AP91" s="983">
        <v>0.13</v>
      </c>
      <c r="AQ91" s="983">
        <v>0.06</v>
      </c>
      <c r="AR91" s="888">
        <v>0.38</v>
      </c>
      <c r="AS91" s="983">
        <v>1.06</v>
      </c>
      <c r="AT91" s="983">
        <v>0.26</v>
      </c>
      <c r="AU91" s="983">
        <v>0.24</v>
      </c>
      <c r="AV91" s="888">
        <v>0.38</v>
      </c>
      <c r="AW91" s="888">
        <v>26.08</v>
      </c>
      <c r="AX91" s="888">
        <v>0.66</v>
      </c>
      <c r="AY91" s="983"/>
      <c r="AZ91" s="888">
        <v>2.3199999999999998</v>
      </c>
      <c r="BA91" s="984">
        <v>25.42</v>
      </c>
      <c r="BD91" s="888">
        <v>0</v>
      </c>
      <c r="BE91" s="888">
        <v>0</v>
      </c>
      <c r="BF91" s="888">
        <v>0</v>
      </c>
      <c r="BG91" s="888">
        <v>0</v>
      </c>
      <c r="BH91" s="889">
        <v>0</v>
      </c>
      <c r="BI91" s="888">
        <v>0</v>
      </c>
      <c r="BJ91" s="888">
        <v>0</v>
      </c>
      <c r="BK91" s="888">
        <v>0</v>
      </c>
      <c r="BL91" s="888">
        <v>0</v>
      </c>
      <c r="BM91" s="889">
        <v>0</v>
      </c>
    </row>
    <row r="92" spans="1:65" s="785" customFormat="1" ht="12" customHeight="1">
      <c r="A92" s="687" t="s">
        <v>1119</v>
      </c>
      <c r="B92" s="996" t="s">
        <v>972</v>
      </c>
      <c r="C92" s="915">
        <v>30063794</v>
      </c>
      <c r="D92" s="1016" t="s">
        <v>2167</v>
      </c>
      <c r="E92" s="941" t="s">
        <v>34</v>
      </c>
      <c r="F92" s="1030" t="s">
        <v>104</v>
      </c>
      <c r="G92" s="920" t="s">
        <v>146</v>
      </c>
      <c r="H92" s="920" t="s">
        <v>146</v>
      </c>
      <c r="I92" s="973" t="s">
        <v>2138</v>
      </c>
      <c r="J92" s="687" t="s">
        <v>991</v>
      </c>
      <c r="K92" s="1019">
        <v>44484</v>
      </c>
      <c r="L92" s="942" t="s">
        <v>2175</v>
      </c>
      <c r="M92" s="942"/>
      <c r="N92" s="920" t="s">
        <v>914</v>
      </c>
      <c r="O92" s="1031" t="s">
        <v>1714</v>
      </c>
      <c r="P92" s="1030" t="s">
        <v>63</v>
      </c>
      <c r="Q92" s="1031" t="s">
        <v>25</v>
      </c>
      <c r="R92" s="977">
        <v>7</v>
      </c>
      <c r="S92" s="978">
        <v>0</v>
      </c>
      <c r="T92" s="978">
        <v>0</v>
      </c>
      <c r="U92" s="810">
        <v>0</v>
      </c>
      <c r="V92" s="979">
        <v>0</v>
      </c>
      <c r="W92" s="979">
        <v>0</v>
      </c>
      <c r="X92" s="980">
        <v>1</v>
      </c>
      <c r="Y92" s="981">
        <v>1</v>
      </c>
      <c r="Z92" s="982">
        <v>15</v>
      </c>
      <c r="AA92" s="888">
        <v>3.5</v>
      </c>
      <c r="AB92" s="888">
        <v>0</v>
      </c>
      <c r="AC92" s="888">
        <v>0</v>
      </c>
      <c r="AD92" s="888">
        <v>0</v>
      </c>
      <c r="AE92" s="888">
        <v>1</v>
      </c>
      <c r="AF92" s="888">
        <v>1.75</v>
      </c>
      <c r="AG92" s="977"/>
      <c r="AH92" s="983">
        <v>4.5</v>
      </c>
      <c r="AI92" s="977" t="b">
        <v>0</v>
      </c>
      <c r="AJ92" s="888">
        <v>0</v>
      </c>
      <c r="AK92" s="888">
        <v>11.5</v>
      </c>
      <c r="AL92" s="888">
        <v>40</v>
      </c>
      <c r="AM92" s="888"/>
      <c r="AN92" s="983"/>
      <c r="AO92" s="983">
        <v>0.17</v>
      </c>
      <c r="AP92" s="983">
        <v>0.05</v>
      </c>
      <c r="AQ92" s="983">
        <v>0.02</v>
      </c>
      <c r="AR92" s="888">
        <v>0.14000000000000001</v>
      </c>
      <c r="AS92" s="983">
        <v>0.38</v>
      </c>
      <c r="AT92" s="983">
        <v>0.09</v>
      </c>
      <c r="AU92" s="983">
        <v>0.08</v>
      </c>
      <c r="AV92" s="888">
        <v>0.14000000000000001</v>
      </c>
      <c r="AW92" s="888">
        <v>57.75</v>
      </c>
      <c r="AX92" s="888">
        <v>0.24</v>
      </c>
      <c r="AY92" s="983"/>
      <c r="AZ92" s="888">
        <v>0.83</v>
      </c>
      <c r="BA92" s="984">
        <v>57.51</v>
      </c>
      <c r="BD92" s="888">
        <v>0</v>
      </c>
      <c r="BE92" s="888">
        <v>0</v>
      </c>
      <c r="BF92" s="888">
        <v>0</v>
      </c>
      <c r="BG92" s="888">
        <v>0</v>
      </c>
      <c r="BH92" s="889">
        <v>0</v>
      </c>
      <c r="BI92" s="888">
        <v>0</v>
      </c>
      <c r="BJ92" s="888">
        <v>0</v>
      </c>
      <c r="BK92" s="888">
        <v>0</v>
      </c>
      <c r="BL92" s="888">
        <v>0</v>
      </c>
      <c r="BM92" s="889">
        <v>0</v>
      </c>
    </row>
    <row r="93" spans="1:65" s="785" customFormat="1" ht="12" customHeight="1">
      <c r="A93" s="687" t="s">
        <v>1119</v>
      </c>
      <c r="B93" s="996" t="s">
        <v>972</v>
      </c>
      <c r="C93" s="1032">
        <v>30207446</v>
      </c>
      <c r="D93" s="1016" t="s">
        <v>2169</v>
      </c>
      <c r="E93" s="941" t="s">
        <v>34</v>
      </c>
      <c r="F93" s="1030" t="s">
        <v>104</v>
      </c>
      <c r="G93" s="920" t="s">
        <v>146</v>
      </c>
      <c r="H93" s="920" t="s">
        <v>146</v>
      </c>
      <c r="I93" s="973" t="s">
        <v>1766</v>
      </c>
      <c r="J93" s="687" t="s">
        <v>991</v>
      </c>
      <c r="K93" s="1019">
        <v>44470</v>
      </c>
      <c r="L93" s="942" t="s">
        <v>2190</v>
      </c>
      <c r="M93" s="942"/>
      <c r="N93" s="920" t="s">
        <v>914</v>
      </c>
      <c r="O93" s="1031" t="s">
        <v>2193</v>
      </c>
      <c r="P93" s="1030" t="s">
        <v>63</v>
      </c>
      <c r="Q93" s="1031" t="s">
        <v>2193</v>
      </c>
      <c r="R93" s="977">
        <v>7</v>
      </c>
      <c r="S93" s="978">
        <v>0</v>
      </c>
      <c r="T93" s="978">
        <v>0</v>
      </c>
      <c r="U93" s="810">
        <v>0</v>
      </c>
      <c r="V93" s="979">
        <v>0</v>
      </c>
      <c r="W93" s="979">
        <v>0</v>
      </c>
      <c r="X93" s="980">
        <v>0</v>
      </c>
      <c r="Y93" s="981">
        <v>0</v>
      </c>
      <c r="Z93" s="982">
        <v>15</v>
      </c>
      <c r="AA93" s="888">
        <v>3.5</v>
      </c>
      <c r="AB93" s="888">
        <v>0</v>
      </c>
      <c r="AC93" s="888">
        <v>0</v>
      </c>
      <c r="AD93" s="888">
        <v>0</v>
      </c>
      <c r="AE93" s="888">
        <v>0</v>
      </c>
      <c r="AF93" s="888">
        <v>0</v>
      </c>
      <c r="AG93" s="977"/>
      <c r="AH93" s="983">
        <v>3.5</v>
      </c>
      <c r="AI93" s="977" t="b">
        <v>0</v>
      </c>
      <c r="AJ93" s="888">
        <v>0</v>
      </c>
      <c r="AK93" s="888">
        <v>11.5</v>
      </c>
      <c r="AL93" s="888"/>
      <c r="AM93" s="888"/>
      <c r="AN93" s="983"/>
      <c r="AO93" s="983">
        <v>0.13</v>
      </c>
      <c r="AP93" s="983">
        <v>0.04</v>
      </c>
      <c r="AQ93" s="983">
        <v>0.02</v>
      </c>
      <c r="AR93" s="888">
        <v>0.11</v>
      </c>
      <c r="AS93" s="983">
        <v>0.28999999999999998</v>
      </c>
      <c r="AT93" s="983">
        <v>7.0000000000000007E-2</v>
      </c>
      <c r="AU93" s="983">
        <v>0.08</v>
      </c>
      <c r="AV93" s="888">
        <v>0.11</v>
      </c>
      <c r="AW93" s="888">
        <v>15</v>
      </c>
      <c r="AX93" s="888">
        <v>0.19</v>
      </c>
      <c r="AY93" s="983"/>
      <c r="AZ93" s="888">
        <v>0.66</v>
      </c>
      <c r="BA93" s="984">
        <v>14.81</v>
      </c>
      <c r="BD93" s="888">
        <v>0</v>
      </c>
      <c r="BE93" s="888">
        <v>0</v>
      </c>
      <c r="BF93" s="888">
        <v>0</v>
      </c>
      <c r="BG93" s="888">
        <v>0</v>
      </c>
      <c r="BH93" s="889">
        <v>0</v>
      </c>
      <c r="BI93" s="888">
        <v>0</v>
      </c>
      <c r="BJ93" s="888">
        <v>0</v>
      </c>
      <c r="BK93" s="888">
        <v>0</v>
      </c>
      <c r="BL93" s="888">
        <v>0</v>
      </c>
      <c r="BM93" s="889">
        <v>0</v>
      </c>
    </row>
    <row r="94" spans="1:65" s="785" customFormat="1" ht="12" customHeight="1">
      <c r="A94" s="687" t="s">
        <v>1119</v>
      </c>
      <c r="B94" s="996" t="s">
        <v>972</v>
      </c>
      <c r="C94" s="915">
        <v>30273520</v>
      </c>
      <c r="D94" s="1018" t="s">
        <v>2191</v>
      </c>
      <c r="E94" s="941" t="s">
        <v>34</v>
      </c>
      <c r="F94" s="1030" t="s">
        <v>104</v>
      </c>
      <c r="G94" s="920" t="s">
        <v>146</v>
      </c>
      <c r="H94" s="920" t="s">
        <v>146</v>
      </c>
      <c r="I94" s="687" t="s">
        <v>229</v>
      </c>
      <c r="J94" s="687" t="s">
        <v>991</v>
      </c>
      <c r="K94" s="1019">
        <v>44487</v>
      </c>
      <c r="L94" s="942" t="s">
        <v>2192</v>
      </c>
      <c r="M94" s="942"/>
      <c r="N94" s="920" t="s">
        <v>914</v>
      </c>
      <c r="O94" s="976" t="s">
        <v>184</v>
      </c>
      <c r="P94" s="1030" t="s">
        <v>63</v>
      </c>
      <c r="Q94" s="1031" t="s">
        <v>184</v>
      </c>
      <c r="R94" s="977">
        <v>7</v>
      </c>
      <c r="S94" s="978">
        <v>0</v>
      </c>
      <c r="T94" s="978">
        <v>0</v>
      </c>
      <c r="U94" s="810">
        <v>0</v>
      </c>
      <c r="V94" s="979">
        <v>0</v>
      </c>
      <c r="W94" s="979">
        <v>0</v>
      </c>
      <c r="X94" s="980">
        <v>0</v>
      </c>
      <c r="Y94" s="981">
        <v>0</v>
      </c>
      <c r="Z94" s="982">
        <v>15</v>
      </c>
      <c r="AA94" s="888">
        <v>3.5</v>
      </c>
      <c r="AB94" s="888">
        <v>0</v>
      </c>
      <c r="AC94" s="888">
        <v>0</v>
      </c>
      <c r="AD94" s="888">
        <v>0</v>
      </c>
      <c r="AE94" s="888">
        <v>0</v>
      </c>
      <c r="AF94" s="888">
        <v>0</v>
      </c>
      <c r="AG94" s="977"/>
      <c r="AH94" s="983">
        <v>3.5</v>
      </c>
      <c r="AI94" s="977" t="b">
        <v>0</v>
      </c>
      <c r="AJ94" s="888">
        <v>0</v>
      </c>
      <c r="AK94" s="888">
        <v>11.5</v>
      </c>
      <c r="AL94" s="888"/>
      <c r="AM94" s="888"/>
      <c r="AN94" s="983"/>
      <c r="AO94" s="983">
        <v>0.13</v>
      </c>
      <c r="AP94" s="983">
        <v>0.04</v>
      </c>
      <c r="AQ94" s="983">
        <v>0.02</v>
      </c>
      <c r="AR94" s="888">
        <v>0.11</v>
      </c>
      <c r="AS94" s="983">
        <v>0.28999999999999998</v>
      </c>
      <c r="AT94" s="983">
        <v>7.0000000000000007E-2</v>
      </c>
      <c r="AU94" s="983">
        <v>0.08</v>
      </c>
      <c r="AV94" s="888">
        <v>0.11</v>
      </c>
      <c r="AW94" s="888">
        <v>15</v>
      </c>
      <c r="AX94" s="888">
        <v>0.19</v>
      </c>
      <c r="AY94" s="983"/>
      <c r="AZ94" s="888">
        <v>0.66</v>
      </c>
      <c r="BA94" s="984">
        <v>14.81</v>
      </c>
      <c r="BD94" s="888">
        <v>0</v>
      </c>
      <c r="BE94" s="888">
        <v>0</v>
      </c>
      <c r="BF94" s="888">
        <v>0</v>
      </c>
      <c r="BG94" s="888">
        <v>0</v>
      </c>
      <c r="BH94" s="889">
        <v>0</v>
      </c>
      <c r="BI94" s="888">
        <v>0</v>
      </c>
      <c r="BJ94" s="888">
        <v>0</v>
      </c>
      <c r="BK94" s="888">
        <v>0</v>
      </c>
      <c r="BL94" s="888">
        <v>0</v>
      </c>
      <c r="BM94" s="889">
        <v>0</v>
      </c>
    </row>
    <row r="95" spans="1:65" s="785" customFormat="1" ht="12" customHeight="1">
      <c r="A95" s="687" t="s">
        <v>1119</v>
      </c>
      <c r="B95" s="996" t="s">
        <v>972</v>
      </c>
      <c r="C95" s="915">
        <v>27661289</v>
      </c>
      <c r="D95" s="1018" t="s">
        <v>2214</v>
      </c>
      <c r="E95" s="941" t="s">
        <v>20</v>
      </c>
      <c r="F95" s="1030" t="s">
        <v>104</v>
      </c>
      <c r="G95" s="920" t="s">
        <v>146</v>
      </c>
      <c r="H95" s="920" t="s">
        <v>146</v>
      </c>
      <c r="I95" s="687" t="s">
        <v>1801</v>
      </c>
      <c r="J95" s="687" t="s">
        <v>991</v>
      </c>
      <c r="K95" s="1019">
        <v>44491</v>
      </c>
      <c r="L95" s="942" t="s">
        <v>2236</v>
      </c>
      <c r="M95" s="942"/>
      <c r="N95" s="920" t="s">
        <v>914</v>
      </c>
      <c r="O95" s="976" t="s">
        <v>1714</v>
      </c>
      <c r="P95" s="1030" t="s">
        <v>63</v>
      </c>
      <c r="Q95" s="1031" t="s">
        <v>25</v>
      </c>
      <c r="R95" s="977">
        <v>7</v>
      </c>
      <c r="S95" s="978">
        <v>0</v>
      </c>
      <c r="T95" s="978">
        <v>0</v>
      </c>
      <c r="U95" s="810">
        <v>0</v>
      </c>
      <c r="V95" s="979">
        <v>0</v>
      </c>
      <c r="W95" s="979">
        <v>0</v>
      </c>
      <c r="X95" s="980">
        <v>0</v>
      </c>
      <c r="Y95" s="981">
        <v>0</v>
      </c>
      <c r="Z95" s="982">
        <v>15</v>
      </c>
      <c r="AA95" s="888">
        <v>3.5</v>
      </c>
      <c r="AB95" s="888">
        <v>0</v>
      </c>
      <c r="AC95" s="888">
        <v>0</v>
      </c>
      <c r="AD95" s="888">
        <v>0</v>
      </c>
      <c r="AE95" s="888">
        <v>0</v>
      </c>
      <c r="AF95" s="888">
        <v>0</v>
      </c>
      <c r="AG95" s="977"/>
      <c r="AH95" s="983">
        <v>3.5</v>
      </c>
      <c r="AI95" s="977" t="b">
        <v>0</v>
      </c>
      <c r="AJ95" s="888">
        <v>0</v>
      </c>
      <c r="AK95" s="888">
        <v>11.5</v>
      </c>
      <c r="AL95" s="888"/>
      <c r="AM95" s="888"/>
      <c r="AN95" s="983"/>
      <c r="AO95" s="983">
        <v>0.13</v>
      </c>
      <c r="AP95" s="983">
        <v>0.04</v>
      </c>
      <c r="AQ95" s="983">
        <v>0.02</v>
      </c>
      <c r="AR95" s="888">
        <v>0.11</v>
      </c>
      <c r="AS95" s="983">
        <v>0.28999999999999998</v>
      </c>
      <c r="AT95" s="983">
        <v>7.0000000000000007E-2</v>
      </c>
      <c r="AU95" s="983">
        <v>0.08</v>
      </c>
      <c r="AV95" s="888">
        <v>0.11</v>
      </c>
      <c r="AW95" s="888">
        <v>15</v>
      </c>
      <c r="AX95" s="888">
        <v>0.19</v>
      </c>
      <c r="AY95" s="983"/>
      <c r="AZ95" s="888">
        <v>0.66</v>
      </c>
      <c r="BA95" s="984">
        <v>14.81</v>
      </c>
      <c r="BD95" s="888">
        <v>0</v>
      </c>
      <c r="BE95" s="888">
        <v>0</v>
      </c>
      <c r="BF95" s="888">
        <v>0</v>
      </c>
      <c r="BG95" s="888">
        <v>0</v>
      </c>
      <c r="BH95" s="889">
        <v>0</v>
      </c>
      <c r="BI95" s="888">
        <v>0</v>
      </c>
      <c r="BJ95" s="888">
        <v>0</v>
      </c>
      <c r="BK95" s="888">
        <v>0</v>
      </c>
      <c r="BL95" s="888">
        <v>0</v>
      </c>
      <c r="BM95" s="889">
        <v>0</v>
      </c>
    </row>
    <row r="96" spans="1:65" s="785" customFormat="1" ht="12" customHeight="1">
      <c r="A96" s="687" t="s">
        <v>1119</v>
      </c>
      <c r="B96" s="996" t="s">
        <v>972</v>
      </c>
      <c r="C96" s="915">
        <v>30708711</v>
      </c>
      <c r="D96" s="1018" t="s">
        <v>2215</v>
      </c>
      <c r="E96" s="941" t="s">
        <v>20</v>
      </c>
      <c r="F96" s="1030" t="s">
        <v>104</v>
      </c>
      <c r="G96" s="920" t="s">
        <v>146</v>
      </c>
      <c r="H96" s="920" t="s">
        <v>146</v>
      </c>
      <c r="I96" s="687" t="s">
        <v>1801</v>
      </c>
      <c r="J96" s="687" t="s">
        <v>991</v>
      </c>
      <c r="K96" s="1019">
        <v>44491</v>
      </c>
      <c r="L96" s="942" t="s">
        <v>2235</v>
      </c>
      <c r="M96" s="942"/>
      <c r="N96" s="920" t="s">
        <v>914</v>
      </c>
      <c r="O96" s="976" t="s">
        <v>1714</v>
      </c>
      <c r="P96" s="1030" t="s">
        <v>63</v>
      </c>
      <c r="Q96" s="1031" t="s">
        <v>25</v>
      </c>
      <c r="R96" s="977">
        <v>7</v>
      </c>
      <c r="S96" s="978">
        <v>0</v>
      </c>
      <c r="T96" s="978">
        <v>0</v>
      </c>
      <c r="U96" s="810">
        <v>0</v>
      </c>
      <c r="V96" s="979">
        <v>0</v>
      </c>
      <c r="W96" s="979">
        <v>0</v>
      </c>
      <c r="X96" s="980">
        <v>0</v>
      </c>
      <c r="Y96" s="981">
        <v>0</v>
      </c>
      <c r="Z96" s="982">
        <v>15</v>
      </c>
      <c r="AA96" s="888">
        <v>3.5</v>
      </c>
      <c r="AB96" s="888">
        <v>0</v>
      </c>
      <c r="AC96" s="888">
        <v>0</v>
      </c>
      <c r="AD96" s="888">
        <v>0</v>
      </c>
      <c r="AE96" s="888">
        <v>0</v>
      </c>
      <c r="AF96" s="888">
        <v>0</v>
      </c>
      <c r="AG96" s="977"/>
      <c r="AH96" s="983">
        <v>3.5</v>
      </c>
      <c r="AI96" s="977" t="b">
        <v>0</v>
      </c>
      <c r="AJ96" s="888">
        <v>0</v>
      </c>
      <c r="AK96" s="888">
        <v>11.5</v>
      </c>
      <c r="AL96" s="888"/>
      <c r="AM96" s="888"/>
      <c r="AN96" s="983"/>
      <c r="AO96" s="983">
        <v>0.13</v>
      </c>
      <c r="AP96" s="983">
        <v>0.04</v>
      </c>
      <c r="AQ96" s="983">
        <v>0.02</v>
      </c>
      <c r="AR96" s="888">
        <v>0.11</v>
      </c>
      <c r="AS96" s="983">
        <v>0.28999999999999998</v>
      </c>
      <c r="AT96" s="983">
        <v>7.0000000000000007E-2</v>
      </c>
      <c r="AU96" s="983">
        <v>0.08</v>
      </c>
      <c r="AV96" s="888">
        <v>0.11</v>
      </c>
      <c r="AW96" s="888">
        <v>15</v>
      </c>
      <c r="AX96" s="888">
        <v>0.19</v>
      </c>
      <c r="AY96" s="983"/>
      <c r="AZ96" s="888">
        <v>0.66</v>
      </c>
      <c r="BA96" s="984">
        <v>14.81</v>
      </c>
      <c r="BD96" s="888">
        <v>0</v>
      </c>
      <c r="BE96" s="888">
        <v>0</v>
      </c>
      <c r="BF96" s="888">
        <v>0</v>
      </c>
      <c r="BG96" s="888">
        <v>0</v>
      </c>
      <c r="BH96" s="889">
        <v>0</v>
      </c>
      <c r="BI96" s="888">
        <v>0</v>
      </c>
      <c r="BJ96" s="888">
        <v>0</v>
      </c>
      <c r="BK96" s="888">
        <v>0</v>
      </c>
      <c r="BL96" s="888">
        <v>0</v>
      </c>
      <c r="BM96" s="889">
        <v>0</v>
      </c>
    </row>
    <row r="97" spans="1:65" s="785" customFormat="1" ht="12" customHeight="1">
      <c r="A97" s="687" t="s">
        <v>1119</v>
      </c>
      <c r="B97" s="996" t="s">
        <v>972</v>
      </c>
      <c r="C97" s="915">
        <v>28447863</v>
      </c>
      <c r="D97" s="1018" t="s">
        <v>2219</v>
      </c>
      <c r="E97" s="941" t="s">
        <v>34</v>
      </c>
      <c r="F97" s="1030" t="s">
        <v>104</v>
      </c>
      <c r="G97" s="920" t="s">
        <v>525</v>
      </c>
      <c r="H97" s="920" t="s">
        <v>525</v>
      </c>
      <c r="I97" s="687" t="s">
        <v>22</v>
      </c>
      <c r="J97" s="687" t="s">
        <v>991</v>
      </c>
      <c r="K97" s="1019">
        <v>44484</v>
      </c>
      <c r="L97" s="942" t="s">
        <v>2238</v>
      </c>
      <c r="M97" s="942"/>
      <c r="N97" s="920" t="s">
        <v>914</v>
      </c>
      <c r="O97" s="976" t="s">
        <v>1714</v>
      </c>
      <c r="P97" s="1030" t="s">
        <v>63</v>
      </c>
      <c r="Q97" s="1031" t="s">
        <v>25</v>
      </c>
      <c r="R97" s="977">
        <v>8.4</v>
      </c>
      <c r="S97" s="978">
        <v>0</v>
      </c>
      <c r="T97" s="978">
        <v>0</v>
      </c>
      <c r="U97" s="810">
        <v>0</v>
      </c>
      <c r="V97" s="979">
        <v>0</v>
      </c>
      <c r="W97" s="979">
        <v>0</v>
      </c>
      <c r="X97" s="980">
        <v>0</v>
      </c>
      <c r="Y97" s="981">
        <v>0</v>
      </c>
      <c r="Z97" s="982">
        <v>15</v>
      </c>
      <c r="AA97" s="888">
        <v>4.2</v>
      </c>
      <c r="AB97" s="888">
        <v>0</v>
      </c>
      <c r="AC97" s="888">
        <v>0</v>
      </c>
      <c r="AD97" s="888">
        <v>0</v>
      </c>
      <c r="AE97" s="888">
        <v>0</v>
      </c>
      <c r="AF97" s="888">
        <v>0</v>
      </c>
      <c r="AG97" s="977"/>
      <c r="AH97" s="983">
        <v>4.2</v>
      </c>
      <c r="AI97" s="977" t="b">
        <v>0</v>
      </c>
      <c r="AJ97" s="888">
        <v>0</v>
      </c>
      <c r="AK97" s="888">
        <v>11.5</v>
      </c>
      <c r="AL97" s="888"/>
      <c r="AM97" s="888"/>
      <c r="AN97" s="983"/>
      <c r="AO97" s="983">
        <v>0.16</v>
      </c>
      <c r="AP97" s="983">
        <v>0.04</v>
      </c>
      <c r="AQ97" s="983">
        <v>0.02</v>
      </c>
      <c r="AR97" s="888">
        <v>0.13</v>
      </c>
      <c r="AS97" s="983">
        <v>0.36</v>
      </c>
      <c r="AT97" s="983">
        <v>0.08</v>
      </c>
      <c r="AU97" s="983">
        <v>0.08</v>
      </c>
      <c r="AV97" s="888">
        <v>0.13</v>
      </c>
      <c r="AW97" s="888">
        <v>15.7</v>
      </c>
      <c r="AX97" s="888">
        <v>0.22</v>
      </c>
      <c r="AY97" s="983"/>
      <c r="AZ97" s="888">
        <v>0.78</v>
      </c>
      <c r="BA97" s="984">
        <v>15.48</v>
      </c>
      <c r="BD97" s="888">
        <v>0</v>
      </c>
      <c r="BE97" s="888">
        <v>0</v>
      </c>
      <c r="BF97" s="888">
        <v>0</v>
      </c>
      <c r="BG97" s="888">
        <v>0</v>
      </c>
      <c r="BH97" s="889">
        <v>0</v>
      </c>
      <c r="BI97" s="888">
        <v>0</v>
      </c>
      <c r="BJ97" s="888">
        <v>0</v>
      </c>
      <c r="BK97" s="888">
        <v>0</v>
      </c>
      <c r="BL97" s="888">
        <v>0</v>
      </c>
      <c r="BM97" s="889">
        <v>0</v>
      </c>
    </row>
    <row r="98" spans="1:65" s="785" customFormat="1" ht="12" customHeight="1">
      <c r="A98" s="687" t="s">
        <v>1119</v>
      </c>
      <c r="B98" s="996" t="s">
        <v>972</v>
      </c>
      <c r="C98" s="915">
        <v>26465088</v>
      </c>
      <c r="D98" s="1018" t="s">
        <v>2220</v>
      </c>
      <c r="E98" s="941" t="s">
        <v>20</v>
      </c>
      <c r="F98" s="1030" t="s">
        <v>104</v>
      </c>
      <c r="G98" s="988" t="s">
        <v>146</v>
      </c>
      <c r="H98" s="988" t="s">
        <v>146</v>
      </c>
      <c r="I98" s="687" t="s">
        <v>161</v>
      </c>
      <c r="J98" s="687" t="s">
        <v>991</v>
      </c>
      <c r="K98" s="1019">
        <v>44491</v>
      </c>
      <c r="L98" s="942" t="s">
        <v>2239</v>
      </c>
      <c r="M98" s="942"/>
      <c r="N98" s="920" t="s">
        <v>914</v>
      </c>
      <c r="O98" s="976" t="s">
        <v>1714</v>
      </c>
      <c r="P98" s="1030" t="s">
        <v>63</v>
      </c>
      <c r="Q98" s="1031" t="s">
        <v>25</v>
      </c>
      <c r="R98" s="977">
        <v>7</v>
      </c>
      <c r="S98" s="978">
        <v>0</v>
      </c>
      <c r="T98" s="978">
        <v>0</v>
      </c>
      <c r="U98" s="810">
        <v>0</v>
      </c>
      <c r="V98" s="979">
        <v>0</v>
      </c>
      <c r="W98" s="979">
        <v>0</v>
      </c>
      <c r="X98" s="980">
        <v>0</v>
      </c>
      <c r="Y98" s="981">
        <v>0</v>
      </c>
      <c r="Z98" s="982">
        <v>15</v>
      </c>
      <c r="AA98" s="888">
        <v>3.5</v>
      </c>
      <c r="AB98" s="888">
        <v>0</v>
      </c>
      <c r="AC98" s="888">
        <v>0</v>
      </c>
      <c r="AD98" s="888">
        <v>0</v>
      </c>
      <c r="AE98" s="888">
        <v>0</v>
      </c>
      <c r="AF98" s="888">
        <v>0</v>
      </c>
      <c r="AG98" s="977"/>
      <c r="AH98" s="983">
        <v>3.5</v>
      </c>
      <c r="AI98" s="977" t="b">
        <v>0</v>
      </c>
      <c r="AJ98" s="888">
        <v>0</v>
      </c>
      <c r="AK98" s="888">
        <v>11.5</v>
      </c>
      <c r="AL98" s="888"/>
      <c r="AM98" s="888"/>
      <c r="AN98" s="983"/>
      <c r="AO98" s="983">
        <v>0.13</v>
      </c>
      <c r="AP98" s="983">
        <v>0.04</v>
      </c>
      <c r="AQ98" s="983">
        <v>0.02</v>
      </c>
      <c r="AR98" s="888">
        <v>0.11</v>
      </c>
      <c r="AS98" s="983">
        <v>0.28999999999999998</v>
      </c>
      <c r="AT98" s="983">
        <v>7.0000000000000007E-2</v>
      </c>
      <c r="AU98" s="983">
        <v>0.08</v>
      </c>
      <c r="AV98" s="888">
        <v>0.11</v>
      </c>
      <c r="AW98" s="888">
        <v>15</v>
      </c>
      <c r="AX98" s="888">
        <v>0.19</v>
      </c>
      <c r="AY98" s="983"/>
      <c r="AZ98" s="888">
        <v>0.66</v>
      </c>
      <c r="BA98" s="984">
        <v>14.81</v>
      </c>
      <c r="BD98" s="888">
        <v>0</v>
      </c>
      <c r="BE98" s="888">
        <v>0</v>
      </c>
      <c r="BF98" s="888">
        <v>0</v>
      </c>
      <c r="BG98" s="888">
        <v>0</v>
      </c>
      <c r="BH98" s="889">
        <v>0</v>
      </c>
      <c r="BI98" s="888">
        <v>0</v>
      </c>
      <c r="BJ98" s="888">
        <v>0</v>
      </c>
      <c r="BK98" s="888">
        <v>0</v>
      </c>
      <c r="BL98" s="888">
        <v>0</v>
      </c>
      <c r="BM98" s="889">
        <v>0</v>
      </c>
    </row>
    <row r="99" spans="1:65" s="785" customFormat="1" ht="12" customHeight="1">
      <c r="A99" s="687" t="s">
        <v>1119</v>
      </c>
      <c r="B99" s="996" t="s">
        <v>972</v>
      </c>
      <c r="C99" s="915">
        <v>29875507</v>
      </c>
      <c r="D99" s="1018" t="s">
        <v>2221</v>
      </c>
      <c r="E99" s="941" t="s">
        <v>20</v>
      </c>
      <c r="F99" s="1030" t="s">
        <v>104</v>
      </c>
      <c r="G99" s="920" t="s">
        <v>146</v>
      </c>
      <c r="H99" s="920" t="s">
        <v>146</v>
      </c>
      <c r="I99" s="817" t="s">
        <v>179</v>
      </c>
      <c r="J99" s="687" t="s">
        <v>991</v>
      </c>
      <c r="K99" s="1019">
        <v>44501</v>
      </c>
      <c r="L99" s="942" t="s">
        <v>2305</v>
      </c>
      <c r="M99" s="942"/>
      <c r="N99" s="920" t="s">
        <v>914</v>
      </c>
      <c r="O99" s="1031" t="s">
        <v>1714</v>
      </c>
      <c r="P99" s="1030" t="s">
        <v>63</v>
      </c>
      <c r="Q99" s="1031" t="s">
        <v>25</v>
      </c>
      <c r="R99" s="977">
        <v>7</v>
      </c>
      <c r="S99" s="978">
        <v>0</v>
      </c>
      <c r="T99" s="978">
        <v>0</v>
      </c>
      <c r="U99" s="810">
        <v>0</v>
      </c>
      <c r="V99" s="979">
        <v>0</v>
      </c>
      <c r="W99" s="979">
        <v>0</v>
      </c>
      <c r="X99" s="980">
        <v>0</v>
      </c>
      <c r="Y99" s="981">
        <v>0</v>
      </c>
      <c r="Z99" s="982">
        <v>15</v>
      </c>
      <c r="AA99" s="888">
        <v>3.5</v>
      </c>
      <c r="AB99" s="888">
        <v>0</v>
      </c>
      <c r="AC99" s="888">
        <v>0</v>
      </c>
      <c r="AD99" s="888">
        <v>0</v>
      </c>
      <c r="AE99" s="888">
        <v>0</v>
      </c>
      <c r="AF99" s="888">
        <v>0</v>
      </c>
      <c r="AG99" s="977"/>
      <c r="AH99" s="983">
        <v>3.5</v>
      </c>
      <c r="AI99" s="977" t="b">
        <v>0</v>
      </c>
      <c r="AJ99" s="888">
        <v>0</v>
      </c>
      <c r="AK99" s="888">
        <v>11.5</v>
      </c>
      <c r="AL99" s="888"/>
      <c r="AM99" s="888"/>
      <c r="AN99" s="983"/>
      <c r="AO99" s="983">
        <v>0.13</v>
      </c>
      <c r="AP99" s="983">
        <v>0.04</v>
      </c>
      <c r="AQ99" s="983">
        <v>0.02</v>
      </c>
      <c r="AR99" s="888">
        <v>0.11</v>
      </c>
      <c r="AS99" s="983">
        <v>0.28999999999999998</v>
      </c>
      <c r="AT99" s="983">
        <v>7.0000000000000007E-2</v>
      </c>
      <c r="AU99" s="983">
        <v>0.08</v>
      </c>
      <c r="AV99" s="888">
        <v>0.11</v>
      </c>
      <c r="AW99" s="888">
        <v>15</v>
      </c>
      <c r="AX99" s="888">
        <v>0.19</v>
      </c>
      <c r="AY99" s="983"/>
      <c r="AZ99" s="888">
        <v>0.66</v>
      </c>
      <c r="BA99" s="984">
        <v>14.81</v>
      </c>
      <c r="BD99" s="888">
        <v>0</v>
      </c>
      <c r="BE99" s="888">
        <v>0</v>
      </c>
      <c r="BF99" s="888">
        <v>0</v>
      </c>
      <c r="BG99" s="888">
        <v>0</v>
      </c>
      <c r="BH99" s="889">
        <v>0</v>
      </c>
      <c r="BI99" s="888">
        <v>0</v>
      </c>
      <c r="BJ99" s="888">
        <v>0</v>
      </c>
      <c r="BK99" s="888">
        <v>0</v>
      </c>
      <c r="BL99" s="888">
        <v>0</v>
      </c>
      <c r="BM99" s="889">
        <v>0</v>
      </c>
    </row>
    <row r="100" spans="1:65" s="785" customFormat="1" ht="12" customHeight="1">
      <c r="A100" s="687" t="s">
        <v>1119</v>
      </c>
      <c r="B100" s="687" t="s">
        <v>972</v>
      </c>
      <c r="C100" s="910">
        <v>28135701</v>
      </c>
      <c r="D100" s="1033" t="s">
        <v>2224</v>
      </c>
      <c r="E100" s="941" t="s">
        <v>20</v>
      </c>
      <c r="F100" s="1024" t="s">
        <v>104</v>
      </c>
      <c r="G100" s="920" t="s">
        <v>146</v>
      </c>
      <c r="H100" s="920" t="s">
        <v>146</v>
      </c>
      <c r="I100" s="1024" t="s">
        <v>179</v>
      </c>
      <c r="J100" s="540" t="s">
        <v>991</v>
      </c>
      <c r="K100" s="1034">
        <v>44501</v>
      </c>
      <c r="L100" s="942" t="s">
        <v>2232</v>
      </c>
      <c r="M100" s="1035"/>
      <c r="N100" s="1036" t="s">
        <v>914</v>
      </c>
      <c r="O100" s="976" t="s">
        <v>1714</v>
      </c>
      <c r="P100" s="940" t="s">
        <v>63</v>
      </c>
      <c r="Q100" s="1037" t="s">
        <v>25</v>
      </c>
      <c r="R100" s="977">
        <v>7</v>
      </c>
      <c r="S100" s="978">
        <v>0</v>
      </c>
      <c r="T100" s="978">
        <v>0</v>
      </c>
      <c r="U100" s="810">
        <v>0</v>
      </c>
      <c r="V100" s="979">
        <v>0</v>
      </c>
      <c r="W100" s="979">
        <v>0</v>
      </c>
      <c r="X100" s="980">
        <v>0</v>
      </c>
      <c r="Y100" s="981">
        <v>0</v>
      </c>
      <c r="Z100" s="982">
        <v>15</v>
      </c>
      <c r="AA100" s="888">
        <v>3.5</v>
      </c>
      <c r="AB100" s="888">
        <v>0</v>
      </c>
      <c r="AC100" s="888">
        <v>0</v>
      </c>
      <c r="AD100" s="888">
        <v>0</v>
      </c>
      <c r="AE100" s="888">
        <v>0</v>
      </c>
      <c r="AF100" s="888">
        <v>0</v>
      </c>
      <c r="AG100" s="977"/>
      <c r="AH100" s="983">
        <v>3.5</v>
      </c>
      <c r="AI100" s="977" t="b">
        <v>0</v>
      </c>
      <c r="AJ100" s="888">
        <v>0</v>
      </c>
      <c r="AK100" s="888">
        <v>11.5</v>
      </c>
      <c r="AL100" s="888"/>
      <c r="AM100" s="888"/>
      <c r="AN100" s="983"/>
      <c r="AO100" s="983">
        <v>0.13</v>
      </c>
      <c r="AP100" s="983">
        <v>0.04</v>
      </c>
      <c r="AQ100" s="983">
        <v>0.02</v>
      </c>
      <c r="AR100" s="888">
        <v>0.11</v>
      </c>
      <c r="AS100" s="983">
        <v>0.28999999999999998</v>
      </c>
      <c r="AT100" s="983">
        <v>7.0000000000000007E-2</v>
      </c>
      <c r="AU100" s="983">
        <v>0.08</v>
      </c>
      <c r="AV100" s="888">
        <v>0.11</v>
      </c>
      <c r="AW100" s="888">
        <v>15</v>
      </c>
      <c r="AX100" s="888">
        <v>0.19</v>
      </c>
      <c r="AY100" s="983"/>
      <c r="AZ100" s="888">
        <v>0.66</v>
      </c>
      <c r="BA100" s="984">
        <v>14.81</v>
      </c>
      <c r="BD100" s="888">
        <v>0</v>
      </c>
      <c r="BE100" s="888">
        <v>0</v>
      </c>
      <c r="BF100" s="888">
        <v>0</v>
      </c>
      <c r="BG100" s="888">
        <v>0</v>
      </c>
      <c r="BH100" s="889">
        <v>0</v>
      </c>
      <c r="BI100" s="888">
        <v>0</v>
      </c>
      <c r="BJ100" s="888">
        <v>0</v>
      </c>
      <c r="BK100" s="888">
        <v>0</v>
      </c>
      <c r="BL100" s="888">
        <v>0</v>
      </c>
      <c r="BM100" s="889">
        <v>0</v>
      </c>
    </row>
    <row r="101" spans="1:65" s="785" customFormat="1" ht="12" customHeight="1">
      <c r="A101" s="687" t="s">
        <v>1119</v>
      </c>
      <c r="B101" s="687" t="s">
        <v>972</v>
      </c>
      <c r="C101" s="910">
        <v>30780854</v>
      </c>
      <c r="D101" s="1033" t="s">
        <v>2315</v>
      </c>
      <c r="E101" s="941" t="s">
        <v>34</v>
      </c>
      <c r="F101" s="1024" t="s">
        <v>401</v>
      </c>
      <c r="G101" s="920" t="s">
        <v>146</v>
      </c>
      <c r="H101" s="920" t="s">
        <v>146</v>
      </c>
      <c r="I101" s="1024" t="s">
        <v>1704</v>
      </c>
      <c r="J101" s="540" t="s">
        <v>991</v>
      </c>
      <c r="K101" s="1034">
        <v>44515</v>
      </c>
      <c r="L101" s="942" t="s">
        <v>2277</v>
      </c>
      <c r="M101" s="1035"/>
      <c r="N101" s="1036" t="s">
        <v>914</v>
      </c>
      <c r="O101" s="976" t="s">
        <v>78</v>
      </c>
      <c r="P101" s="940" t="s">
        <v>63</v>
      </c>
      <c r="Q101" s="1037" t="s">
        <v>78</v>
      </c>
      <c r="R101" s="977">
        <v>7</v>
      </c>
      <c r="S101" s="978">
        <v>0</v>
      </c>
      <c r="T101" s="978">
        <v>0</v>
      </c>
      <c r="U101" s="810">
        <v>0</v>
      </c>
      <c r="V101" s="979">
        <v>0</v>
      </c>
      <c r="W101" s="979">
        <v>0</v>
      </c>
      <c r="X101" s="980">
        <v>0</v>
      </c>
      <c r="Y101" s="981">
        <v>0</v>
      </c>
      <c r="Z101" s="982">
        <v>15</v>
      </c>
      <c r="AA101" s="888">
        <v>3.5</v>
      </c>
      <c r="AB101" s="888">
        <v>0</v>
      </c>
      <c r="AC101" s="888">
        <v>0</v>
      </c>
      <c r="AD101" s="888">
        <v>0</v>
      </c>
      <c r="AE101" s="888">
        <v>0</v>
      </c>
      <c r="AF101" s="888">
        <v>0</v>
      </c>
      <c r="AG101" s="977"/>
      <c r="AH101" s="983">
        <v>3.5</v>
      </c>
      <c r="AI101" s="977" t="b">
        <v>0</v>
      </c>
      <c r="AJ101" s="888">
        <v>0</v>
      </c>
      <c r="AK101" s="888">
        <v>11.5</v>
      </c>
      <c r="AL101" s="888"/>
      <c r="AM101" s="888"/>
      <c r="AN101" s="983"/>
      <c r="AO101" s="983">
        <v>0.13</v>
      </c>
      <c r="AP101" s="983">
        <v>0.04</v>
      </c>
      <c r="AQ101" s="983">
        <v>0.02</v>
      </c>
      <c r="AR101" s="888">
        <v>0.11</v>
      </c>
      <c r="AS101" s="983">
        <v>0.28999999999999998</v>
      </c>
      <c r="AT101" s="983">
        <v>7.0000000000000007E-2</v>
      </c>
      <c r="AU101" s="983">
        <v>0.08</v>
      </c>
      <c r="AV101" s="888">
        <v>0.11</v>
      </c>
      <c r="AW101" s="888">
        <v>15</v>
      </c>
      <c r="AX101" s="888">
        <v>0.19</v>
      </c>
      <c r="AY101" s="983"/>
      <c r="AZ101" s="888">
        <v>0.66</v>
      </c>
      <c r="BA101" s="984">
        <v>14.81</v>
      </c>
      <c r="BD101" s="888">
        <v>0</v>
      </c>
      <c r="BE101" s="888">
        <v>0</v>
      </c>
      <c r="BF101" s="888">
        <v>0</v>
      </c>
      <c r="BG101" s="888">
        <v>0</v>
      </c>
      <c r="BH101" s="889">
        <v>0</v>
      </c>
      <c r="BI101" s="888">
        <v>0</v>
      </c>
      <c r="BJ101" s="888">
        <v>0</v>
      </c>
      <c r="BK101" s="888">
        <v>0</v>
      </c>
      <c r="BL101" s="888">
        <v>0</v>
      </c>
      <c r="BM101" s="889">
        <v>0</v>
      </c>
    </row>
    <row r="102" spans="1:65" s="785" customFormat="1" ht="12" customHeight="1">
      <c r="A102" s="687" t="s">
        <v>1119</v>
      </c>
      <c r="B102" s="1024" t="s">
        <v>972</v>
      </c>
      <c r="C102" s="915">
        <v>30329862</v>
      </c>
      <c r="D102" s="1038" t="s">
        <v>2318</v>
      </c>
      <c r="E102" s="941" t="s">
        <v>20</v>
      </c>
      <c r="F102" s="1024" t="s">
        <v>401</v>
      </c>
      <c r="G102" s="920" t="s">
        <v>146</v>
      </c>
      <c r="H102" s="920" t="s">
        <v>146</v>
      </c>
      <c r="I102" s="975" t="s">
        <v>22</v>
      </c>
      <c r="J102" s="687" t="s">
        <v>991</v>
      </c>
      <c r="K102" s="1019">
        <v>44511</v>
      </c>
      <c r="L102" s="942" t="s">
        <v>2265</v>
      </c>
      <c r="M102" s="942"/>
      <c r="N102" s="1036" t="s">
        <v>914</v>
      </c>
      <c r="O102" s="976" t="s">
        <v>1714</v>
      </c>
      <c r="P102" s="940" t="s">
        <v>63</v>
      </c>
      <c r="Q102" s="1037" t="s">
        <v>25</v>
      </c>
      <c r="R102" s="977">
        <v>7</v>
      </c>
      <c r="S102" s="978">
        <v>0</v>
      </c>
      <c r="T102" s="978">
        <v>0</v>
      </c>
      <c r="U102" s="810">
        <v>0</v>
      </c>
      <c r="V102" s="979">
        <v>0</v>
      </c>
      <c r="W102" s="979">
        <v>0</v>
      </c>
      <c r="X102" s="980">
        <v>0</v>
      </c>
      <c r="Y102" s="981">
        <v>0</v>
      </c>
      <c r="Z102" s="982">
        <v>15</v>
      </c>
      <c r="AA102" s="888">
        <v>3.5</v>
      </c>
      <c r="AB102" s="888">
        <v>0</v>
      </c>
      <c r="AC102" s="888">
        <v>0</v>
      </c>
      <c r="AD102" s="888">
        <v>0</v>
      </c>
      <c r="AE102" s="888">
        <v>0</v>
      </c>
      <c r="AF102" s="888">
        <v>0</v>
      </c>
      <c r="AG102" s="977"/>
      <c r="AH102" s="983">
        <v>3.5</v>
      </c>
      <c r="AI102" s="977" t="b">
        <v>0</v>
      </c>
      <c r="AJ102" s="888">
        <v>0</v>
      </c>
      <c r="AK102" s="888">
        <v>11.5</v>
      </c>
      <c r="AL102" s="888"/>
      <c r="AM102" s="888"/>
      <c r="AN102" s="983"/>
      <c r="AO102" s="983">
        <v>0.13</v>
      </c>
      <c r="AP102" s="983">
        <v>0.04</v>
      </c>
      <c r="AQ102" s="983">
        <v>0.02</v>
      </c>
      <c r="AR102" s="888">
        <v>0.11</v>
      </c>
      <c r="AS102" s="983">
        <v>0.28999999999999998</v>
      </c>
      <c r="AT102" s="983">
        <v>7.0000000000000007E-2</v>
      </c>
      <c r="AU102" s="983">
        <v>0.08</v>
      </c>
      <c r="AV102" s="888">
        <v>0.11</v>
      </c>
      <c r="AW102" s="888">
        <v>15</v>
      </c>
      <c r="AX102" s="888">
        <v>0.19</v>
      </c>
      <c r="AY102" s="983"/>
      <c r="AZ102" s="888">
        <v>0.66</v>
      </c>
      <c r="BA102" s="984">
        <v>14.81</v>
      </c>
      <c r="BD102" s="888">
        <v>0</v>
      </c>
      <c r="BE102" s="888">
        <v>0</v>
      </c>
      <c r="BF102" s="888">
        <v>0</v>
      </c>
      <c r="BG102" s="888">
        <v>0</v>
      </c>
      <c r="BH102" s="889">
        <v>0</v>
      </c>
      <c r="BI102" s="888">
        <v>0</v>
      </c>
      <c r="BJ102" s="888">
        <v>0</v>
      </c>
      <c r="BK102" s="888">
        <v>0</v>
      </c>
      <c r="BL102" s="888">
        <v>0</v>
      </c>
      <c r="BM102" s="889">
        <v>0</v>
      </c>
    </row>
    <row r="103" spans="1:65" s="785" customFormat="1" ht="12" customHeight="1">
      <c r="A103" s="687" t="s">
        <v>1119</v>
      </c>
      <c r="B103" s="1024" t="s">
        <v>972</v>
      </c>
      <c r="C103" s="910">
        <v>31551705</v>
      </c>
      <c r="D103" s="1033" t="s">
        <v>2321</v>
      </c>
      <c r="E103" s="941" t="s">
        <v>34</v>
      </c>
      <c r="F103" s="1024" t="s">
        <v>104</v>
      </c>
      <c r="G103" s="1039" t="s">
        <v>146</v>
      </c>
      <c r="H103" s="1039" t="s">
        <v>146</v>
      </c>
      <c r="I103" s="973" t="s">
        <v>1703</v>
      </c>
      <c r="J103" s="687" t="s">
        <v>991</v>
      </c>
      <c r="K103" s="1040">
        <v>44510</v>
      </c>
      <c r="L103" s="942" t="s">
        <v>2267</v>
      </c>
      <c r="M103" s="942"/>
      <c r="N103" s="1036" t="s">
        <v>914</v>
      </c>
      <c r="O103" s="1041" t="s">
        <v>29</v>
      </c>
      <c r="P103" s="940" t="s">
        <v>63</v>
      </c>
      <c r="Q103" s="941" t="s">
        <v>29</v>
      </c>
      <c r="R103" s="977">
        <v>7</v>
      </c>
      <c r="S103" s="978">
        <v>0</v>
      </c>
      <c r="T103" s="978">
        <v>0</v>
      </c>
      <c r="U103" s="810">
        <v>0</v>
      </c>
      <c r="V103" s="979">
        <v>0</v>
      </c>
      <c r="W103" s="979">
        <v>0</v>
      </c>
      <c r="X103" s="980">
        <v>0</v>
      </c>
      <c r="Y103" s="981">
        <v>0</v>
      </c>
      <c r="Z103" s="982">
        <v>15</v>
      </c>
      <c r="AA103" s="888">
        <v>3.5</v>
      </c>
      <c r="AB103" s="888">
        <v>0</v>
      </c>
      <c r="AC103" s="888">
        <v>0</v>
      </c>
      <c r="AD103" s="888">
        <v>0</v>
      </c>
      <c r="AE103" s="888">
        <v>0</v>
      </c>
      <c r="AF103" s="888">
        <v>0</v>
      </c>
      <c r="AG103" s="977"/>
      <c r="AH103" s="983">
        <v>3.5</v>
      </c>
      <c r="AI103" s="977" t="b">
        <v>0</v>
      </c>
      <c r="AJ103" s="888">
        <v>0</v>
      </c>
      <c r="AK103" s="888">
        <v>11.5</v>
      </c>
      <c r="AL103" s="888"/>
      <c r="AM103" s="888"/>
      <c r="AN103" s="983"/>
      <c r="AO103" s="983">
        <v>0.13</v>
      </c>
      <c r="AP103" s="983">
        <v>0.04</v>
      </c>
      <c r="AQ103" s="983">
        <v>0.02</v>
      </c>
      <c r="AR103" s="888">
        <v>0.11</v>
      </c>
      <c r="AS103" s="983">
        <v>0.28999999999999998</v>
      </c>
      <c r="AT103" s="983">
        <v>7.0000000000000007E-2</v>
      </c>
      <c r="AU103" s="983">
        <v>0.08</v>
      </c>
      <c r="AV103" s="888">
        <v>0.11</v>
      </c>
      <c r="AW103" s="888">
        <v>15</v>
      </c>
      <c r="AX103" s="888">
        <v>0.19</v>
      </c>
      <c r="AY103" s="983"/>
      <c r="AZ103" s="888">
        <v>0.66</v>
      </c>
      <c r="BA103" s="984">
        <v>14.81</v>
      </c>
      <c r="BD103" s="888">
        <v>0</v>
      </c>
      <c r="BE103" s="888">
        <v>0</v>
      </c>
      <c r="BF103" s="888">
        <v>0</v>
      </c>
      <c r="BG103" s="888">
        <v>0</v>
      </c>
      <c r="BH103" s="889">
        <v>0</v>
      </c>
      <c r="BI103" s="888">
        <v>0</v>
      </c>
      <c r="BJ103" s="888">
        <v>0</v>
      </c>
      <c r="BK103" s="888">
        <v>0</v>
      </c>
      <c r="BL103" s="888">
        <v>0</v>
      </c>
      <c r="BM103" s="889">
        <v>0</v>
      </c>
    </row>
    <row r="104" spans="1:65" s="785" customFormat="1" ht="12" customHeight="1">
      <c r="A104" s="687" t="s">
        <v>1119</v>
      </c>
      <c r="B104" s="687" t="s">
        <v>972</v>
      </c>
      <c r="C104" s="913">
        <v>19808387</v>
      </c>
      <c r="D104" s="920" t="s">
        <v>2322</v>
      </c>
      <c r="E104" s="941" t="s">
        <v>34</v>
      </c>
      <c r="F104" s="687" t="s">
        <v>104</v>
      </c>
      <c r="G104" s="920" t="s">
        <v>146</v>
      </c>
      <c r="H104" s="920" t="s">
        <v>146</v>
      </c>
      <c r="I104" s="687" t="s">
        <v>1776</v>
      </c>
      <c r="J104" s="687" t="s">
        <v>991</v>
      </c>
      <c r="K104" s="1040">
        <v>44515</v>
      </c>
      <c r="L104" s="940" t="s">
        <v>2269</v>
      </c>
      <c r="M104" s="942"/>
      <c r="N104" s="920" t="s">
        <v>914</v>
      </c>
      <c r="O104" s="941" t="s">
        <v>84</v>
      </c>
      <c r="P104" s="687" t="s">
        <v>63</v>
      </c>
      <c r="Q104" s="941" t="s">
        <v>84</v>
      </c>
      <c r="R104" s="977">
        <v>7</v>
      </c>
      <c r="S104" s="978">
        <v>0</v>
      </c>
      <c r="T104" s="978">
        <v>0</v>
      </c>
      <c r="U104" s="810">
        <v>0</v>
      </c>
      <c r="V104" s="979">
        <v>0</v>
      </c>
      <c r="W104" s="979">
        <v>0</v>
      </c>
      <c r="X104" s="980">
        <v>0</v>
      </c>
      <c r="Y104" s="981">
        <v>0</v>
      </c>
      <c r="Z104" s="982">
        <v>15</v>
      </c>
      <c r="AA104" s="888">
        <v>3.5</v>
      </c>
      <c r="AB104" s="888">
        <v>0</v>
      </c>
      <c r="AC104" s="888">
        <v>0</v>
      </c>
      <c r="AD104" s="888">
        <v>0</v>
      </c>
      <c r="AE104" s="888">
        <v>0</v>
      </c>
      <c r="AF104" s="888">
        <v>0</v>
      </c>
      <c r="AG104" s="977"/>
      <c r="AH104" s="983">
        <v>3.5</v>
      </c>
      <c r="AI104" s="977" t="b">
        <v>0</v>
      </c>
      <c r="AJ104" s="888">
        <v>0</v>
      </c>
      <c r="AK104" s="888">
        <v>11.5</v>
      </c>
      <c r="AL104" s="888"/>
      <c r="AM104" s="888"/>
      <c r="AN104" s="983"/>
      <c r="AO104" s="983">
        <v>0.13</v>
      </c>
      <c r="AP104" s="983">
        <v>0.04</v>
      </c>
      <c r="AQ104" s="983">
        <v>0.02</v>
      </c>
      <c r="AR104" s="888">
        <v>0.11</v>
      </c>
      <c r="AS104" s="983">
        <v>0.28999999999999998</v>
      </c>
      <c r="AT104" s="983">
        <v>7.0000000000000007E-2</v>
      </c>
      <c r="AU104" s="983">
        <v>0.08</v>
      </c>
      <c r="AV104" s="888">
        <v>0.11</v>
      </c>
      <c r="AW104" s="888">
        <v>15</v>
      </c>
      <c r="AX104" s="888">
        <v>0.19</v>
      </c>
      <c r="AY104" s="983"/>
      <c r="AZ104" s="888">
        <v>0.66</v>
      </c>
      <c r="BA104" s="984">
        <v>14.81</v>
      </c>
      <c r="BD104" s="888">
        <v>0</v>
      </c>
      <c r="BE104" s="888">
        <v>0</v>
      </c>
      <c r="BF104" s="888">
        <v>0</v>
      </c>
      <c r="BG104" s="888">
        <v>0</v>
      </c>
      <c r="BH104" s="889">
        <v>0</v>
      </c>
      <c r="BI104" s="888">
        <v>0</v>
      </c>
      <c r="BJ104" s="888">
        <v>0</v>
      </c>
      <c r="BK104" s="888">
        <v>0</v>
      </c>
      <c r="BL104" s="888">
        <v>0</v>
      </c>
      <c r="BM104" s="889">
        <v>0</v>
      </c>
    </row>
    <row r="105" spans="1:65" s="785" customFormat="1" ht="12" customHeight="1">
      <c r="A105" s="1036" t="s">
        <v>1119</v>
      </c>
      <c r="B105" s="687" t="s">
        <v>972</v>
      </c>
      <c r="C105" s="1028">
        <v>22023254</v>
      </c>
      <c r="D105" s="1042" t="s">
        <v>2259</v>
      </c>
      <c r="E105" s="941" t="s">
        <v>20</v>
      </c>
      <c r="F105" s="1043" t="s">
        <v>104</v>
      </c>
      <c r="G105" s="920" t="s">
        <v>146</v>
      </c>
      <c r="H105" s="920" t="s">
        <v>146</v>
      </c>
      <c r="I105" s="988" t="s">
        <v>2292</v>
      </c>
      <c r="J105" s="687" t="s">
        <v>991</v>
      </c>
      <c r="K105" s="1019">
        <v>44515</v>
      </c>
      <c r="L105" s="1044" t="s">
        <v>2260</v>
      </c>
      <c r="M105" s="942"/>
      <c r="N105" s="1036" t="s">
        <v>914</v>
      </c>
      <c r="O105" s="1031" t="s">
        <v>25</v>
      </c>
      <c r="P105" s="1045" t="s">
        <v>63</v>
      </c>
      <c r="Q105" s="1017" t="s">
        <v>25</v>
      </c>
      <c r="R105" s="977">
        <v>7</v>
      </c>
      <c r="S105" s="978">
        <v>0</v>
      </c>
      <c r="T105" s="978">
        <v>0</v>
      </c>
      <c r="U105" s="810">
        <v>0</v>
      </c>
      <c r="V105" s="979">
        <v>0</v>
      </c>
      <c r="W105" s="979">
        <v>0</v>
      </c>
      <c r="X105" s="980">
        <v>0</v>
      </c>
      <c r="Y105" s="981">
        <v>0</v>
      </c>
      <c r="Z105" s="982">
        <v>15</v>
      </c>
      <c r="AA105" s="888">
        <v>3.5</v>
      </c>
      <c r="AB105" s="888">
        <v>0</v>
      </c>
      <c r="AC105" s="888">
        <v>0</v>
      </c>
      <c r="AD105" s="888">
        <v>0</v>
      </c>
      <c r="AE105" s="888">
        <v>0</v>
      </c>
      <c r="AF105" s="888">
        <v>0</v>
      </c>
      <c r="AG105" s="977"/>
      <c r="AH105" s="983">
        <v>3.5</v>
      </c>
      <c r="AI105" s="977" t="b">
        <v>0</v>
      </c>
      <c r="AJ105" s="888">
        <v>0</v>
      </c>
      <c r="AK105" s="888">
        <v>11.5</v>
      </c>
      <c r="AL105" s="888"/>
      <c r="AM105" s="888"/>
      <c r="AN105" s="983"/>
      <c r="AO105" s="983">
        <v>0.13</v>
      </c>
      <c r="AP105" s="983">
        <v>0.04</v>
      </c>
      <c r="AQ105" s="983">
        <v>0.02</v>
      </c>
      <c r="AR105" s="888">
        <v>0.11</v>
      </c>
      <c r="AS105" s="983">
        <v>0.28999999999999998</v>
      </c>
      <c r="AT105" s="983">
        <v>7.0000000000000007E-2</v>
      </c>
      <c r="AU105" s="983">
        <v>0.08</v>
      </c>
      <c r="AV105" s="888">
        <v>0.11</v>
      </c>
      <c r="AW105" s="888">
        <v>15</v>
      </c>
      <c r="AX105" s="888">
        <v>0.19</v>
      </c>
      <c r="AY105" s="983"/>
      <c r="AZ105" s="888">
        <v>0.66</v>
      </c>
      <c r="BA105" s="984">
        <v>14.81</v>
      </c>
      <c r="BD105" s="888">
        <v>0</v>
      </c>
      <c r="BE105" s="888">
        <v>0</v>
      </c>
      <c r="BF105" s="888">
        <v>0</v>
      </c>
      <c r="BG105" s="888">
        <v>0</v>
      </c>
      <c r="BH105" s="889">
        <v>0</v>
      </c>
      <c r="BI105" s="888">
        <v>0</v>
      </c>
      <c r="BJ105" s="888">
        <v>0</v>
      </c>
      <c r="BK105" s="888">
        <v>0</v>
      </c>
      <c r="BL105" s="888">
        <v>0</v>
      </c>
      <c r="BM105" s="889">
        <v>0</v>
      </c>
    </row>
    <row r="106" spans="1:65" s="785" customFormat="1" ht="12" customHeight="1">
      <c r="A106" s="1036" t="s">
        <v>1119</v>
      </c>
      <c r="B106" s="687" t="s">
        <v>972</v>
      </c>
      <c r="C106" s="1028">
        <v>23442976</v>
      </c>
      <c r="D106" s="1042" t="s">
        <v>2273</v>
      </c>
      <c r="E106" s="941" t="s">
        <v>34</v>
      </c>
      <c r="F106" s="1030" t="s">
        <v>104</v>
      </c>
      <c r="G106" s="920" t="s">
        <v>146</v>
      </c>
      <c r="H106" s="920" t="s">
        <v>146</v>
      </c>
      <c r="I106" s="988" t="s">
        <v>2292</v>
      </c>
      <c r="J106" s="687" t="s">
        <v>991</v>
      </c>
      <c r="K106" s="1019">
        <v>44501</v>
      </c>
      <c r="L106" s="1044" t="s">
        <v>2274</v>
      </c>
      <c r="M106" s="942"/>
      <c r="N106" s="1036" t="s">
        <v>914</v>
      </c>
      <c r="O106" s="1031" t="s">
        <v>25</v>
      </c>
      <c r="P106" s="1045" t="s">
        <v>63</v>
      </c>
      <c r="Q106" s="1017" t="s">
        <v>25</v>
      </c>
      <c r="R106" s="977">
        <v>7</v>
      </c>
      <c r="S106" s="978">
        <v>0</v>
      </c>
      <c r="T106" s="978">
        <v>0</v>
      </c>
      <c r="U106" s="810">
        <v>0</v>
      </c>
      <c r="V106" s="979">
        <v>0</v>
      </c>
      <c r="W106" s="992">
        <v>0</v>
      </c>
      <c r="X106" s="980">
        <v>0</v>
      </c>
      <c r="Y106" s="981">
        <v>0</v>
      </c>
      <c r="Z106" s="982">
        <v>15</v>
      </c>
      <c r="AA106" s="888">
        <v>3.5</v>
      </c>
      <c r="AB106" s="888">
        <v>0</v>
      </c>
      <c r="AC106" s="888">
        <v>0</v>
      </c>
      <c r="AD106" s="888">
        <v>0</v>
      </c>
      <c r="AE106" s="888">
        <v>0</v>
      </c>
      <c r="AF106" s="888">
        <v>0</v>
      </c>
      <c r="AG106" s="977"/>
      <c r="AH106" s="983">
        <v>3.5</v>
      </c>
      <c r="AI106" s="977" t="b">
        <v>0</v>
      </c>
      <c r="AJ106" s="888">
        <v>0</v>
      </c>
      <c r="AK106" s="888">
        <v>11.5</v>
      </c>
      <c r="AL106" s="888"/>
      <c r="AM106" s="888"/>
      <c r="AN106" s="983"/>
      <c r="AO106" s="983">
        <v>0.13</v>
      </c>
      <c r="AP106" s="983">
        <v>0.04</v>
      </c>
      <c r="AQ106" s="983">
        <v>0.02</v>
      </c>
      <c r="AR106" s="888">
        <v>0.11</v>
      </c>
      <c r="AS106" s="983">
        <v>0.28999999999999998</v>
      </c>
      <c r="AT106" s="983">
        <v>7.0000000000000007E-2</v>
      </c>
      <c r="AU106" s="983">
        <v>0.08</v>
      </c>
      <c r="AV106" s="888">
        <v>0.11</v>
      </c>
      <c r="AW106" s="888">
        <v>15</v>
      </c>
      <c r="AX106" s="888">
        <v>0.19</v>
      </c>
      <c r="AY106" s="983"/>
      <c r="AZ106" s="888">
        <v>0.66</v>
      </c>
      <c r="BA106" s="984">
        <v>14.81</v>
      </c>
      <c r="BD106" s="888">
        <v>0</v>
      </c>
      <c r="BE106" s="888">
        <v>0</v>
      </c>
      <c r="BF106" s="888">
        <v>0</v>
      </c>
      <c r="BG106" s="888">
        <v>0</v>
      </c>
      <c r="BH106" s="889">
        <v>0</v>
      </c>
      <c r="BI106" s="888">
        <v>0</v>
      </c>
      <c r="BJ106" s="888">
        <v>0</v>
      </c>
      <c r="BK106" s="888">
        <v>0</v>
      </c>
      <c r="BL106" s="888">
        <v>0</v>
      </c>
      <c r="BM106" s="889">
        <v>0</v>
      </c>
    </row>
    <row r="107" spans="1:65" s="785" customFormat="1" ht="12" customHeight="1">
      <c r="A107" s="1036" t="s">
        <v>1119</v>
      </c>
      <c r="B107" s="687" t="s">
        <v>972</v>
      </c>
      <c r="C107" s="1028">
        <v>5790594</v>
      </c>
      <c r="D107" s="1046" t="s">
        <v>2275</v>
      </c>
      <c r="E107" s="941" t="s">
        <v>34</v>
      </c>
      <c r="F107" s="1030" t="s">
        <v>104</v>
      </c>
      <c r="G107" s="920" t="s">
        <v>379</v>
      </c>
      <c r="H107" s="920" t="s">
        <v>379</v>
      </c>
      <c r="I107" s="988" t="s">
        <v>2292</v>
      </c>
      <c r="J107" s="687" t="s">
        <v>991</v>
      </c>
      <c r="K107" s="1019">
        <v>44501</v>
      </c>
      <c r="L107" s="1044"/>
      <c r="M107" s="942" t="s">
        <v>2276</v>
      </c>
      <c r="N107" s="1036" t="s">
        <v>2050</v>
      </c>
      <c r="O107" s="1031" t="s">
        <v>25</v>
      </c>
      <c r="P107" s="1045" t="s">
        <v>63</v>
      </c>
      <c r="Q107" s="1017" t="s">
        <v>25</v>
      </c>
      <c r="R107" s="977">
        <v>9.8000000000000007</v>
      </c>
      <c r="S107" s="978">
        <v>0</v>
      </c>
      <c r="T107" s="978">
        <v>0</v>
      </c>
      <c r="U107" s="810">
        <v>0</v>
      </c>
      <c r="V107" s="979">
        <v>0</v>
      </c>
      <c r="W107" s="992">
        <v>0</v>
      </c>
      <c r="X107" s="980">
        <v>0</v>
      </c>
      <c r="Y107" s="981">
        <v>0</v>
      </c>
      <c r="Z107" s="982">
        <v>15</v>
      </c>
      <c r="AA107" s="888">
        <v>4.9000000000000004</v>
      </c>
      <c r="AB107" s="888">
        <v>0</v>
      </c>
      <c r="AC107" s="888">
        <v>0</v>
      </c>
      <c r="AD107" s="888">
        <v>0</v>
      </c>
      <c r="AE107" s="888">
        <v>0</v>
      </c>
      <c r="AF107" s="888">
        <v>0</v>
      </c>
      <c r="AG107" s="977"/>
      <c r="AH107" s="983">
        <v>4.9000000000000004</v>
      </c>
      <c r="AI107" s="977" t="b">
        <v>0</v>
      </c>
      <c r="AJ107" s="888">
        <v>0</v>
      </c>
      <c r="AK107" s="888">
        <v>11.5</v>
      </c>
      <c r="AL107" s="888"/>
      <c r="AM107" s="888"/>
      <c r="AN107" s="983"/>
      <c r="AO107" s="983">
        <v>0.18</v>
      </c>
      <c r="AP107" s="983">
        <v>0.05</v>
      </c>
      <c r="AQ107" s="983">
        <v>0.02</v>
      </c>
      <c r="AR107" s="888">
        <v>0.15</v>
      </c>
      <c r="AS107" s="983">
        <v>0.41</v>
      </c>
      <c r="AT107" s="983">
        <v>0.1</v>
      </c>
      <c r="AU107" s="983">
        <v>0.08</v>
      </c>
      <c r="AV107" s="888">
        <v>0.15</v>
      </c>
      <c r="AW107" s="888">
        <v>16.399999999999999</v>
      </c>
      <c r="AX107" s="888">
        <v>0.25</v>
      </c>
      <c r="AY107" s="983"/>
      <c r="AZ107" s="888">
        <v>0.89</v>
      </c>
      <c r="BA107" s="984">
        <v>16.149999999999999</v>
      </c>
      <c r="BD107" s="888">
        <v>0</v>
      </c>
      <c r="BE107" s="888">
        <v>0</v>
      </c>
      <c r="BF107" s="888">
        <v>0</v>
      </c>
      <c r="BG107" s="888">
        <v>0</v>
      </c>
      <c r="BH107" s="889">
        <v>0</v>
      </c>
      <c r="BI107" s="888">
        <v>0</v>
      </c>
      <c r="BJ107" s="888">
        <v>0</v>
      </c>
      <c r="BK107" s="888">
        <v>0</v>
      </c>
      <c r="BL107" s="888">
        <v>0</v>
      </c>
      <c r="BM107" s="889">
        <v>0</v>
      </c>
    </row>
    <row r="108" spans="1:65" s="785" customFormat="1" ht="12" customHeight="1">
      <c r="A108" s="1036" t="s">
        <v>1119</v>
      </c>
      <c r="B108" s="687" t="s">
        <v>972</v>
      </c>
      <c r="C108" s="1028">
        <v>26886462</v>
      </c>
      <c r="D108" s="1046" t="s">
        <v>2283</v>
      </c>
      <c r="E108" s="941" t="s">
        <v>34</v>
      </c>
      <c r="F108" s="1030" t="s">
        <v>104</v>
      </c>
      <c r="G108" s="920" t="s">
        <v>525</v>
      </c>
      <c r="H108" s="920" t="s">
        <v>525</v>
      </c>
      <c r="I108" s="988" t="s">
        <v>1765</v>
      </c>
      <c r="J108" s="687" t="s">
        <v>991</v>
      </c>
      <c r="K108" s="1019">
        <v>44523</v>
      </c>
      <c r="L108" s="1044" t="s">
        <v>2284</v>
      </c>
      <c r="M108" s="942"/>
      <c r="N108" s="1036" t="s">
        <v>914</v>
      </c>
      <c r="O108" s="1031" t="s">
        <v>126</v>
      </c>
      <c r="P108" s="1045" t="s">
        <v>63</v>
      </c>
      <c r="Q108" s="1017" t="s">
        <v>126</v>
      </c>
      <c r="R108" s="977">
        <v>8.4</v>
      </c>
      <c r="S108" s="978">
        <v>0</v>
      </c>
      <c r="T108" s="978">
        <v>0</v>
      </c>
      <c r="U108" s="810">
        <v>0</v>
      </c>
      <c r="V108" s="979">
        <v>0</v>
      </c>
      <c r="W108" s="992">
        <v>0</v>
      </c>
      <c r="X108" s="980">
        <v>0</v>
      </c>
      <c r="Y108" s="981">
        <v>0</v>
      </c>
      <c r="Z108" s="982">
        <v>15</v>
      </c>
      <c r="AA108" s="888">
        <v>4.2</v>
      </c>
      <c r="AB108" s="888">
        <v>0</v>
      </c>
      <c r="AC108" s="888">
        <v>0</v>
      </c>
      <c r="AD108" s="888">
        <v>0</v>
      </c>
      <c r="AE108" s="888">
        <v>0</v>
      </c>
      <c r="AF108" s="888">
        <v>0</v>
      </c>
      <c r="AG108" s="977"/>
      <c r="AH108" s="983">
        <v>4.2</v>
      </c>
      <c r="AI108" s="977" t="b">
        <v>0</v>
      </c>
      <c r="AJ108" s="888">
        <v>0</v>
      </c>
      <c r="AK108" s="888">
        <v>11.5</v>
      </c>
      <c r="AL108" s="888"/>
      <c r="AM108" s="888"/>
      <c r="AN108" s="983"/>
      <c r="AO108" s="983">
        <v>0.16</v>
      </c>
      <c r="AP108" s="983">
        <v>0.04</v>
      </c>
      <c r="AQ108" s="983">
        <v>0.02</v>
      </c>
      <c r="AR108" s="888">
        <v>0.13</v>
      </c>
      <c r="AS108" s="983">
        <v>0.36</v>
      </c>
      <c r="AT108" s="983">
        <v>0.08</v>
      </c>
      <c r="AU108" s="983">
        <v>0.08</v>
      </c>
      <c r="AV108" s="888">
        <v>0.13</v>
      </c>
      <c r="AW108" s="888">
        <v>15.7</v>
      </c>
      <c r="AX108" s="888">
        <v>0.22</v>
      </c>
      <c r="AY108" s="983"/>
      <c r="AZ108" s="888">
        <v>0.78</v>
      </c>
      <c r="BA108" s="984">
        <v>15.48</v>
      </c>
      <c r="BD108" s="888">
        <v>0</v>
      </c>
      <c r="BE108" s="888">
        <v>0</v>
      </c>
      <c r="BF108" s="888">
        <v>0</v>
      </c>
      <c r="BG108" s="888">
        <v>0</v>
      </c>
      <c r="BH108" s="889">
        <v>0</v>
      </c>
      <c r="BI108" s="888">
        <v>0</v>
      </c>
      <c r="BJ108" s="888">
        <v>0</v>
      </c>
      <c r="BK108" s="888">
        <v>0</v>
      </c>
      <c r="BL108" s="888">
        <v>0</v>
      </c>
      <c r="BM108" s="889">
        <v>0</v>
      </c>
    </row>
    <row r="109" spans="1:65" s="785" customFormat="1" ht="12" customHeight="1">
      <c r="A109" s="1036" t="s">
        <v>1119</v>
      </c>
      <c r="B109" s="687" t="s">
        <v>972</v>
      </c>
      <c r="C109" s="1028">
        <v>14701172</v>
      </c>
      <c r="D109" s="1046" t="s">
        <v>394</v>
      </c>
      <c r="E109" s="941" t="s">
        <v>34</v>
      </c>
      <c r="F109" s="1030" t="s">
        <v>104</v>
      </c>
      <c r="G109" s="920" t="s">
        <v>44</v>
      </c>
      <c r="H109" s="920" t="s">
        <v>44</v>
      </c>
      <c r="I109" s="988" t="s">
        <v>1768</v>
      </c>
      <c r="J109" s="687" t="s">
        <v>991</v>
      </c>
      <c r="K109" s="1019">
        <v>44044</v>
      </c>
      <c r="L109" s="1044" t="s">
        <v>1430</v>
      </c>
      <c r="M109" s="942"/>
      <c r="N109" s="1036" t="s">
        <v>914</v>
      </c>
      <c r="O109" s="1031" t="s">
        <v>94</v>
      </c>
      <c r="P109" s="1045" t="s">
        <v>63</v>
      </c>
      <c r="Q109" s="1017" t="s">
        <v>94</v>
      </c>
      <c r="R109" s="977">
        <v>11.76</v>
      </c>
      <c r="S109" s="978">
        <v>1</v>
      </c>
      <c r="T109" s="978">
        <v>0</v>
      </c>
      <c r="U109" s="810">
        <v>1</v>
      </c>
      <c r="V109" s="979">
        <v>0.02</v>
      </c>
      <c r="W109" s="992">
        <v>0.2</v>
      </c>
      <c r="X109" s="980">
        <v>0</v>
      </c>
      <c r="Y109" s="981">
        <v>0</v>
      </c>
      <c r="Z109" s="982">
        <v>15</v>
      </c>
      <c r="AA109" s="888">
        <v>5.88</v>
      </c>
      <c r="AB109" s="888">
        <v>1.18</v>
      </c>
      <c r="AC109" s="888">
        <v>0.12</v>
      </c>
      <c r="AD109" s="888">
        <v>0</v>
      </c>
      <c r="AE109" s="888">
        <v>0</v>
      </c>
      <c r="AF109" s="888">
        <v>0</v>
      </c>
      <c r="AG109" s="977"/>
      <c r="AH109" s="983">
        <v>7.18</v>
      </c>
      <c r="AI109" s="977">
        <v>0</v>
      </c>
      <c r="AJ109" s="888">
        <v>0</v>
      </c>
      <c r="AK109" s="888">
        <v>11.5</v>
      </c>
      <c r="AL109" s="888"/>
      <c r="AM109" s="888"/>
      <c r="AN109" s="983"/>
      <c r="AO109" s="983">
        <v>0.27</v>
      </c>
      <c r="AP109" s="983">
        <v>7.0000000000000007E-2</v>
      </c>
      <c r="AQ109" s="983">
        <v>0.03</v>
      </c>
      <c r="AR109" s="888">
        <v>0.22</v>
      </c>
      <c r="AS109" s="983">
        <v>0.61</v>
      </c>
      <c r="AT109" s="983">
        <v>0.14000000000000001</v>
      </c>
      <c r="AU109" s="983">
        <v>0.12</v>
      </c>
      <c r="AV109" s="888">
        <v>0.22</v>
      </c>
      <c r="AW109" s="888">
        <v>18.68</v>
      </c>
      <c r="AX109" s="888">
        <v>0.37</v>
      </c>
      <c r="AY109" s="983"/>
      <c r="AZ109" s="888">
        <v>1.31</v>
      </c>
      <c r="BA109" s="984">
        <v>18.309999999999999</v>
      </c>
      <c r="BD109" s="888">
        <v>0</v>
      </c>
      <c r="BE109" s="888">
        <v>0</v>
      </c>
      <c r="BF109" s="888">
        <v>0</v>
      </c>
      <c r="BG109" s="888">
        <v>0</v>
      </c>
      <c r="BH109" s="889">
        <v>0</v>
      </c>
      <c r="BI109" s="888">
        <v>0</v>
      </c>
      <c r="BJ109" s="888">
        <v>0</v>
      </c>
      <c r="BK109" s="888">
        <v>0</v>
      </c>
      <c r="BL109" s="888">
        <v>0</v>
      </c>
      <c r="BM109" s="889">
        <v>0</v>
      </c>
    </row>
    <row r="110" spans="1:65" s="785" customFormat="1" ht="12" customHeight="1">
      <c r="A110" s="1036" t="s">
        <v>1119</v>
      </c>
      <c r="B110" s="687" t="s">
        <v>972</v>
      </c>
      <c r="C110" s="1028">
        <v>29992866</v>
      </c>
      <c r="D110" s="1046" t="s">
        <v>1903</v>
      </c>
      <c r="E110" s="941" t="s">
        <v>20</v>
      </c>
      <c r="F110" s="1030" t="s">
        <v>104</v>
      </c>
      <c r="G110" s="920" t="s">
        <v>146</v>
      </c>
      <c r="H110" s="920" t="s">
        <v>146</v>
      </c>
      <c r="I110" s="988" t="s">
        <v>179</v>
      </c>
      <c r="J110" s="687" t="s">
        <v>991</v>
      </c>
      <c r="K110" s="1019">
        <v>44409</v>
      </c>
      <c r="L110" s="1044" t="s">
        <v>1870</v>
      </c>
      <c r="M110" s="942"/>
      <c r="N110" s="1036" t="s">
        <v>914</v>
      </c>
      <c r="O110" s="1031" t="s">
        <v>1714</v>
      </c>
      <c r="P110" s="1045" t="s">
        <v>63</v>
      </c>
      <c r="Q110" s="1017" t="s">
        <v>25</v>
      </c>
      <c r="R110" s="977">
        <v>7</v>
      </c>
      <c r="S110" s="978">
        <v>0</v>
      </c>
      <c r="T110" s="978">
        <v>0</v>
      </c>
      <c r="U110" s="810">
        <v>0</v>
      </c>
      <c r="V110" s="979">
        <v>0</v>
      </c>
      <c r="W110" s="992">
        <v>0</v>
      </c>
      <c r="X110" s="980">
        <v>0</v>
      </c>
      <c r="Y110" s="981">
        <v>0</v>
      </c>
      <c r="Z110" s="982">
        <v>15</v>
      </c>
      <c r="AA110" s="888">
        <v>3.5</v>
      </c>
      <c r="AB110" s="888">
        <v>0</v>
      </c>
      <c r="AC110" s="888">
        <v>0</v>
      </c>
      <c r="AD110" s="888">
        <v>0</v>
      </c>
      <c r="AE110" s="888">
        <v>0</v>
      </c>
      <c r="AF110" s="888">
        <v>0</v>
      </c>
      <c r="AG110" s="977"/>
      <c r="AH110" s="983">
        <v>3.5</v>
      </c>
      <c r="AI110" s="977" t="b">
        <v>0</v>
      </c>
      <c r="AJ110" s="888">
        <v>0</v>
      </c>
      <c r="AK110" s="888">
        <v>11.5</v>
      </c>
      <c r="AL110" s="888"/>
      <c r="AM110" s="888"/>
      <c r="AN110" s="983"/>
      <c r="AO110" s="983">
        <v>0.13</v>
      </c>
      <c r="AP110" s="983">
        <v>0.04</v>
      </c>
      <c r="AQ110" s="983">
        <v>0.02</v>
      </c>
      <c r="AR110" s="888">
        <v>0.11</v>
      </c>
      <c r="AS110" s="983">
        <v>0.28999999999999998</v>
      </c>
      <c r="AT110" s="983">
        <v>7.0000000000000007E-2</v>
      </c>
      <c r="AU110" s="983">
        <v>0.08</v>
      </c>
      <c r="AV110" s="888">
        <v>0.11</v>
      </c>
      <c r="AW110" s="888">
        <v>15</v>
      </c>
      <c r="AX110" s="888">
        <v>0.19</v>
      </c>
      <c r="AY110" s="983"/>
      <c r="AZ110" s="888">
        <v>0.66</v>
      </c>
      <c r="BA110" s="984">
        <v>14.81</v>
      </c>
      <c r="BD110" s="888">
        <v>0</v>
      </c>
      <c r="BE110" s="888">
        <v>0</v>
      </c>
      <c r="BF110" s="888">
        <v>0</v>
      </c>
      <c r="BG110" s="888">
        <v>0</v>
      </c>
      <c r="BH110" s="889">
        <v>0</v>
      </c>
      <c r="BI110" s="888">
        <v>0</v>
      </c>
      <c r="BJ110" s="888">
        <v>0</v>
      </c>
      <c r="BK110" s="888">
        <v>0</v>
      </c>
      <c r="BL110" s="888">
        <v>0</v>
      </c>
      <c r="BM110" s="889">
        <v>0</v>
      </c>
    </row>
    <row r="111" spans="1:65" s="785" customFormat="1" ht="12" customHeight="1">
      <c r="A111" s="1036" t="s">
        <v>1119</v>
      </c>
      <c r="B111" s="687" t="s">
        <v>972</v>
      </c>
      <c r="C111" s="1028">
        <v>26046548</v>
      </c>
      <c r="D111" s="1046" t="s">
        <v>2298</v>
      </c>
      <c r="E111" s="941" t="s">
        <v>20</v>
      </c>
      <c r="F111" s="1030" t="s">
        <v>104</v>
      </c>
      <c r="G111" s="920" t="s">
        <v>379</v>
      </c>
      <c r="H111" s="920" t="s">
        <v>379</v>
      </c>
      <c r="I111" s="988" t="s">
        <v>1775</v>
      </c>
      <c r="J111" s="687" t="s">
        <v>991</v>
      </c>
      <c r="K111" s="1019">
        <v>44585</v>
      </c>
      <c r="L111" s="942" t="s">
        <v>2299</v>
      </c>
      <c r="M111" s="1047"/>
      <c r="N111" s="920" t="s">
        <v>914</v>
      </c>
      <c r="O111" s="1031" t="s">
        <v>67</v>
      </c>
      <c r="P111" s="1045" t="s">
        <v>63</v>
      </c>
      <c r="Q111" s="1031" t="s">
        <v>67</v>
      </c>
      <c r="R111" s="977">
        <v>9.8000000000000007</v>
      </c>
      <c r="S111" s="978">
        <v>0</v>
      </c>
      <c r="T111" s="978">
        <v>0</v>
      </c>
      <c r="U111" s="810">
        <v>0</v>
      </c>
      <c r="V111" s="979">
        <v>0</v>
      </c>
      <c r="W111" s="992">
        <v>0</v>
      </c>
      <c r="X111" s="980">
        <v>0</v>
      </c>
      <c r="Y111" s="981">
        <v>0</v>
      </c>
      <c r="Z111" s="982">
        <v>15</v>
      </c>
      <c r="AA111" s="888">
        <v>4.9000000000000004</v>
      </c>
      <c r="AB111" s="888">
        <v>0</v>
      </c>
      <c r="AC111" s="888">
        <v>0</v>
      </c>
      <c r="AD111" s="888">
        <v>0</v>
      </c>
      <c r="AE111" s="888">
        <v>0</v>
      </c>
      <c r="AF111" s="888">
        <v>0</v>
      </c>
      <c r="AG111" s="977"/>
      <c r="AH111" s="983">
        <v>4.9000000000000004</v>
      </c>
      <c r="AI111" s="977" t="b">
        <v>0</v>
      </c>
      <c r="AJ111" s="888">
        <v>0</v>
      </c>
      <c r="AK111" s="888">
        <v>11.5</v>
      </c>
      <c r="AL111" s="888"/>
      <c r="AM111" s="888"/>
      <c r="AN111" s="983"/>
      <c r="AO111" s="983">
        <v>0.18</v>
      </c>
      <c r="AP111" s="983">
        <v>0.05</v>
      </c>
      <c r="AQ111" s="983">
        <v>0.02</v>
      </c>
      <c r="AR111" s="888">
        <v>0.15</v>
      </c>
      <c r="AS111" s="983">
        <v>0.41</v>
      </c>
      <c r="AT111" s="983">
        <v>0.1</v>
      </c>
      <c r="AU111" s="983">
        <v>0.08</v>
      </c>
      <c r="AV111" s="888">
        <v>0.15</v>
      </c>
      <c r="AW111" s="888">
        <v>16.399999999999999</v>
      </c>
      <c r="AX111" s="888">
        <v>0.25</v>
      </c>
      <c r="AY111" s="983"/>
      <c r="AZ111" s="888">
        <v>0.89</v>
      </c>
      <c r="BA111" s="984">
        <v>16.149999999999999</v>
      </c>
      <c r="BD111" s="888">
        <v>0</v>
      </c>
      <c r="BE111" s="888">
        <v>0</v>
      </c>
      <c r="BF111" s="888">
        <v>0</v>
      </c>
      <c r="BG111" s="888">
        <v>0</v>
      </c>
      <c r="BH111" s="889">
        <v>0</v>
      </c>
      <c r="BI111" s="888">
        <v>0</v>
      </c>
      <c r="BJ111" s="888">
        <v>0</v>
      </c>
      <c r="BK111" s="888">
        <v>0</v>
      </c>
      <c r="BL111" s="888">
        <v>0</v>
      </c>
      <c r="BM111" s="889">
        <v>0</v>
      </c>
    </row>
    <row r="112" spans="1:65" s="785" customFormat="1" ht="12" customHeight="1">
      <c r="A112" s="1036"/>
      <c r="B112" s="687"/>
      <c r="C112" s="1028"/>
      <c r="D112" s="1046"/>
      <c r="E112" s="941"/>
      <c r="F112" s="1030"/>
      <c r="G112" s="920"/>
      <c r="H112" s="920"/>
      <c r="I112" s="1042"/>
      <c r="J112" s="687"/>
      <c r="K112" s="1019"/>
      <c r="L112" s="1047"/>
      <c r="M112" s="942"/>
      <c r="N112" s="920"/>
      <c r="O112" s="1031"/>
      <c r="P112" s="1045"/>
      <c r="Q112" s="1031"/>
      <c r="R112" s="977"/>
      <c r="S112" s="978"/>
      <c r="T112" s="978"/>
      <c r="U112" s="810"/>
      <c r="V112" s="979"/>
      <c r="W112" s="992"/>
      <c r="X112" s="980"/>
      <c r="Y112" s="981"/>
      <c r="Z112" s="982"/>
      <c r="AA112" s="888"/>
      <c r="AB112" s="888"/>
      <c r="AC112" s="888"/>
      <c r="AD112" s="888"/>
      <c r="AE112" s="888"/>
      <c r="AF112" s="888"/>
      <c r="AG112" s="977"/>
      <c r="AH112" s="983"/>
      <c r="AI112" s="977"/>
      <c r="AJ112" s="888"/>
      <c r="AK112" s="888"/>
      <c r="AL112" s="888"/>
      <c r="AM112" s="888"/>
      <c r="AN112" s="983"/>
      <c r="AO112" s="983"/>
      <c r="AP112" s="983"/>
      <c r="AQ112" s="983"/>
      <c r="AR112" s="888"/>
      <c r="AS112" s="983"/>
      <c r="AT112" s="983"/>
      <c r="AU112" s="983"/>
      <c r="AV112" s="888"/>
      <c r="AW112" s="888"/>
      <c r="AX112" s="888"/>
      <c r="AY112" s="983"/>
      <c r="AZ112" s="888"/>
      <c r="BA112" s="984"/>
      <c r="BD112" s="888"/>
      <c r="BE112" s="888"/>
      <c r="BF112" s="888"/>
      <c r="BG112" s="888"/>
      <c r="BH112" s="889"/>
      <c r="BI112" s="888"/>
      <c r="BJ112" s="888"/>
      <c r="BK112" s="888"/>
      <c r="BL112" s="888"/>
      <c r="BM112" s="889"/>
    </row>
    <row r="113" spans="1:65" s="785" customFormat="1" ht="12" customHeight="1">
      <c r="A113" s="1036"/>
      <c r="B113" s="687"/>
      <c r="C113" s="913"/>
      <c r="D113" s="1048"/>
      <c r="E113" s="941"/>
      <c r="F113" s="1030"/>
      <c r="G113" s="920"/>
      <c r="H113" s="920"/>
      <c r="I113" s="1046"/>
      <c r="J113" s="687"/>
      <c r="K113" s="1019"/>
      <c r="L113" s="942"/>
      <c r="M113" s="1047"/>
      <c r="N113" s="920"/>
      <c r="O113" s="1031"/>
      <c r="P113" s="1045"/>
      <c r="Q113" s="1031"/>
      <c r="R113" s="977"/>
      <c r="S113" s="978"/>
      <c r="T113" s="978"/>
      <c r="U113" s="810"/>
      <c r="V113" s="979"/>
      <c r="W113" s="992"/>
      <c r="X113" s="980"/>
      <c r="Y113" s="981"/>
      <c r="Z113" s="982"/>
      <c r="AA113" s="888"/>
      <c r="AB113" s="888"/>
      <c r="AC113" s="888"/>
      <c r="AD113" s="888"/>
      <c r="AE113" s="888"/>
      <c r="AF113" s="888"/>
      <c r="AG113" s="977"/>
      <c r="AH113" s="983"/>
      <c r="AI113" s="977"/>
      <c r="AJ113" s="888"/>
      <c r="AK113" s="888"/>
      <c r="AL113" s="888"/>
      <c r="AM113" s="888"/>
      <c r="AN113" s="983"/>
      <c r="AO113" s="983"/>
      <c r="AP113" s="983"/>
      <c r="AQ113" s="983"/>
      <c r="AR113" s="888"/>
      <c r="AS113" s="983"/>
      <c r="AT113" s="983"/>
      <c r="AU113" s="983"/>
      <c r="AV113" s="888"/>
      <c r="AW113" s="888"/>
      <c r="AX113" s="888"/>
      <c r="AY113" s="983"/>
      <c r="AZ113" s="888"/>
      <c r="BA113" s="984"/>
      <c r="BD113" s="888"/>
      <c r="BE113" s="888"/>
      <c r="BF113" s="888"/>
      <c r="BG113" s="888"/>
      <c r="BH113" s="889"/>
      <c r="BI113" s="888"/>
      <c r="BJ113" s="888"/>
      <c r="BK113" s="888"/>
      <c r="BL113" s="888"/>
      <c r="BM113" s="889"/>
    </row>
    <row r="114" spans="1:65" s="785" customFormat="1" ht="12" customHeight="1">
      <c r="A114" s="1036"/>
      <c r="B114" s="687"/>
      <c r="C114" s="1028"/>
      <c r="D114" s="1046"/>
      <c r="E114" s="941"/>
      <c r="F114" s="1030"/>
      <c r="G114" s="920"/>
      <c r="H114" s="920"/>
      <c r="I114" s="1046"/>
      <c r="J114" s="687"/>
      <c r="K114" s="1019"/>
      <c r="L114" s="1047"/>
      <c r="M114" s="942"/>
      <c r="N114" s="920"/>
      <c r="O114" s="1031"/>
      <c r="P114" s="1049"/>
      <c r="Q114" s="1031"/>
      <c r="R114" s="977"/>
      <c r="S114" s="978"/>
      <c r="T114" s="978"/>
      <c r="U114" s="810"/>
      <c r="V114" s="979"/>
      <c r="W114" s="992"/>
      <c r="X114" s="980"/>
      <c r="Y114" s="981"/>
      <c r="Z114" s="982"/>
      <c r="AA114" s="888"/>
      <c r="AB114" s="888"/>
      <c r="AC114" s="888"/>
      <c r="AD114" s="888"/>
      <c r="AE114" s="888"/>
      <c r="AF114" s="888"/>
      <c r="AG114" s="977"/>
      <c r="AH114" s="983"/>
      <c r="AI114" s="977"/>
      <c r="AJ114" s="888"/>
      <c r="AK114" s="888"/>
      <c r="AL114" s="888"/>
      <c r="AM114" s="888"/>
      <c r="AN114" s="983"/>
      <c r="AO114" s="983"/>
      <c r="AP114" s="983"/>
      <c r="AQ114" s="983"/>
      <c r="AR114" s="888"/>
      <c r="AS114" s="983"/>
      <c r="AT114" s="983"/>
      <c r="AU114" s="983"/>
      <c r="AV114" s="888"/>
      <c r="AW114" s="888"/>
      <c r="AX114" s="888"/>
      <c r="AY114" s="983"/>
      <c r="AZ114" s="888"/>
      <c r="BA114" s="984"/>
      <c r="BD114" s="888"/>
      <c r="BE114" s="888"/>
      <c r="BF114" s="888"/>
      <c r="BG114" s="888"/>
      <c r="BH114" s="889"/>
      <c r="BI114" s="888"/>
      <c r="BJ114" s="888"/>
      <c r="BK114" s="888"/>
      <c r="BL114" s="888"/>
      <c r="BM114" s="889"/>
    </row>
    <row r="115" spans="1:65" s="785" customFormat="1" ht="12" customHeight="1">
      <c r="A115" s="1036"/>
      <c r="B115" s="687"/>
      <c r="C115" s="1028"/>
      <c r="D115" s="1046"/>
      <c r="E115" s="941"/>
      <c r="F115" s="1030"/>
      <c r="G115" s="920"/>
      <c r="H115" s="920"/>
      <c r="I115" s="1046"/>
      <c r="J115" s="687"/>
      <c r="K115" s="1019"/>
      <c r="L115" s="942"/>
      <c r="M115" s="1047"/>
      <c r="N115" s="920"/>
      <c r="O115" s="1031"/>
      <c r="P115" s="1045"/>
      <c r="Q115" s="1031"/>
      <c r="R115" s="977"/>
      <c r="S115" s="978"/>
      <c r="T115" s="978"/>
      <c r="U115" s="810"/>
      <c r="V115" s="979"/>
      <c r="W115" s="992"/>
      <c r="X115" s="980"/>
      <c r="Y115" s="981"/>
      <c r="Z115" s="982"/>
      <c r="AA115" s="888"/>
      <c r="AB115" s="888"/>
      <c r="AC115" s="888"/>
      <c r="AD115" s="888"/>
      <c r="AE115" s="888"/>
      <c r="AF115" s="888"/>
      <c r="AG115" s="977"/>
      <c r="AH115" s="983"/>
      <c r="AI115" s="977"/>
      <c r="AJ115" s="888"/>
      <c r="AK115" s="888"/>
      <c r="AL115" s="888"/>
      <c r="AM115" s="888"/>
      <c r="AN115" s="983"/>
      <c r="AO115" s="983"/>
      <c r="AP115" s="983"/>
      <c r="AQ115" s="983"/>
      <c r="AR115" s="888"/>
      <c r="AS115" s="983"/>
      <c r="AT115" s="983"/>
      <c r="AU115" s="983"/>
      <c r="AV115" s="888"/>
      <c r="AW115" s="888"/>
      <c r="AX115" s="888"/>
      <c r="AY115" s="983"/>
      <c r="AZ115" s="888"/>
      <c r="BA115" s="984"/>
      <c r="BD115" s="888"/>
      <c r="BE115" s="888"/>
      <c r="BF115" s="888"/>
      <c r="BG115" s="888"/>
      <c r="BH115" s="889"/>
      <c r="BI115" s="888"/>
      <c r="BJ115" s="888"/>
      <c r="BK115" s="888"/>
      <c r="BL115" s="888"/>
      <c r="BM115" s="889"/>
    </row>
    <row r="116" spans="1:65" s="785" customFormat="1" ht="12" customHeight="1">
      <c r="A116" s="1036"/>
      <c r="B116" s="687"/>
      <c r="C116" s="1028"/>
      <c r="D116" s="1046"/>
      <c r="E116" s="941"/>
      <c r="F116" s="1030"/>
      <c r="G116" s="920"/>
      <c r="H116" s="920"/>
      <c r="I116" s="1050"/>
      <c r="J116" s="687"/>
      <c r="K116" s="1019"/>
      <c r="L116" s="1047"/>
      <c r="M116" s="942"/>
      <c r="N116" s="920"/>
      <c r="O116" s="1051"/>
      <c r="P116" s="1045"/>
      <c r="Q116" s="1017"/>
      <c r="R116" s="977"/>
      <c r="S116" s="978"/>
      <c r="T116" s="978"/>
      <c r="U116" s="810"/>
      <c r="V116" s="979"/>
      <c r="W116" s="992"/>
      <c r="X116" s="980"/>
      <c r="Y116" s="981"/>
      <c r="Z116" s="982"/>
      <c r="AA116" s="888"/>
      <c r="AB116" s="888"/>
      <c r="AC116" s="888"/>
      <c r="AD116" s="888"/>
      <c r="AE116" s="888"/>
      <c r="AF116" s="888"/>
      <c r="AG116" s="977"/>
      <c r="AH116" s="983"/>
      <c r="AI116" s="977"/>
      <c r="AJ116" s="888"/>
      <c r="AK116" s="888"/>
      <c r="AL116" s="888"/>
      <c r="AM116" s="888"/>
      <c r="AN116" s="983"/>
      <c r="AO116" s="983"/>
      <c r="AP116" s="983"/>
      <c r="AQ116" s="983"/>
      <c r="AR116" s="888"/>
      <c r="AS116" s="983"/>
      <c r="AT116" s="983"/>
      <c r="AU116" s="983"/>
      <c r="AV116" s="888"/>
      <c r="AW116" s="888"/>
      <c r="AX116" s="888"/>
      <c r="AY116" s="983"/>
      <c r="AZ116" s="888"/>
      <c r="BA116" s="984"/>
      <c r="BD116" s="888"/>
      <c r="BE116" s="888"/>
      <c r="BF116" s="888"/>
      <c r="BG116" s="888"/>
      <c r="BH116" s="889"/>
      <c r="BI116" s="888"/>
      <c r="BJ116" s="888"/>
      <c r="BK116" s="888"/>
      <c r="BL116" s="888"/>
      <c r="BM116" s="889"/>
    </row>
    <row r="117" spans="1:65" s="785" customFormat="1" ht="12" customHeight="1">
      <c r="A117" s="1036"/>
      <c r="B117" s="687"/>
      <c r="C117" s="1028"/>
      <c r="D117" s="1046"/>
      <c r="E117" s="941"/>
      <c r="F117" s="1030"/>
      <c r="G117" s="920"/>
      <c r="H117" s="920"/>
      <c r="I117" s="1050"/>
      <c r="J117" s="687"/>
      <c r="K117" s="1019"/>
      <c r="L117" s="1047"/>
      <c r="M117" s="942"/>
      <c r="N117" s="920"/>
      <c r="O117" s="1031"/>
      <c r="P117" s="1045"/>
      <c r="Q117" s="1031"/>
      <c r="R117" s="977"/>
      <c r="S117" s="978"/>
      <c r="T117" s="978"/>
      <c r="U117" s="810"/>
      <c r="V117" s="979"/>
      <c r="W117" s="992"/>
      <c r="X117" s="980"/>
      <c r="Y117" s="981"/>
      <c r="Z117" s="982"/>
      <c r="AA117" s="888"/>
      <c r="AB117" s="888"/>
      <c r="AC117" s="888"/>
      <c r="AD117" s="888"/>
      <c r="AE117" s="888"/>
      <c r="AF117" s="888"/>
      <c r="AG117" s="977"/>
      <c r="AH117" s="983"/>
      <c r="AI117" s="977"/>
      <c r="AJ117" s="888"/>
      <c r="AK117" s="888"/>
      <c r="AL117" s="888"/>
      <c r="AM117" s="888"/>
      <c r="AN117" s="983"/>
      <c r="AO117" s="983"/>
      <c r="AP117" s="983"/>
      <c r="AQ117" s="983"/>
      <c r="AR117" s="888"/>
      <c r="AS117" s="983"/>
      <c r="AT117" s="983"/>
      <c r="AU117" s="983"/>
      <c r="AV117" s="888"/>
      <c r="AW117" s="888"/>
      <c r="AX117" s="888"/>
      <c r="AY117" s="983"/>
      <c r="AZ117" s="888"/>
      <c r="BA117" s="984"/>
      <c r="BD117" s="888"/>
      <c r="BE117" s="888"/>
      <c r="BF117" s="888"/>
      <c r="BG117" s="888"/>
      <c r="BH117" s="889"/>
      <c r="BI117" s="888"/>
      <c r="BJ117" s="888"/>
      <c r="BK117" s="888"/>
      <c r="BL117" s="888"/>
      <c r="BM117" s="889"/>
    </row>
    <row r="118" spans="1:65" s="785" customFormat="1" ht="12" customHeight="1">
      <c r="A118" s="1036"/>
      <c r="B118" s="687"/>
      <c r="C118" s="1028"/>
      <c r="D118" s="1046"/>
      <c r="E118" s="941"/>
      <c r="F118" s="1030"/>
      <c r="G118" s="920"/>
      <c r="H118" s="920"/>
      <c r="I118" s="1050"/>
      <c r="J118" s="687"/>
      <c r="K118" s="1019"/>
      <c r="L118" s="1047"/>
      <c r="M118" s="942"/>
      <c r="N118" s="920"/>
      <c r="O118" s="1031"/>
      <c r="P118" s="1045"/>
      <c r="Q118" s="1031"/>
      <c r="R118" s="977"/>
      <c r="S118" s="978"/>
      <c r="T118" s="978"/>
      <c r="U118" s="810"/>
      <c r="V118" s="979"/>
      <c r="W118" s="992"/>
      <c r="X118" s="980"/>
      <c r="Y118" s="981"/>
      <c r="Z118" s="982"/>
      <c r="AA118" s="888"/>
      <c r="AB118" s="888"/>
      <c r="AC118" s="888"/>
      <c r="AD118" s="888"/>
      <c r="AE118" s="888"/>
      <c r="AF118" s="888"/>
      <c r="AG118" s="977"/>
      <c r="AH118" s="983"/>
      <c r="AI118" s="977"/>
      <c r="AJ118" s="888"/>
      <c r="AK118" s="888"/>
      <c r="AL118" s="888"/>
      <c r="AM118" s="888"/>
      <c r="AN118" s="983"/>
      <c r="AO118" s="983"/>
      <c r="AP118" s="983"/>
      <c r="AQ118" s="983"/>
      <c r="AR118" s="888"/>
      <c r="AS118" s="983"/>
      <c r="AT118" s="983"/>
      <c r="AU118" s="983"/>
      <c r="AV118" s="888"/>
      <c r="AW118" s="888"/>
      <c r="AX118" s="888"/>
      <c r="AY118" s="983"/>
      <c r="AZ118" s="888"/>
      <c r="BA118" s="984"/>
      <c r="BD118" s="888"/>
      <c r="BE118" s="888"/>
      <c r="BF118" s="888"/>
      <c r="BG118" s="888"/>
      <c r="BH118" s="889"/>
      <c r="BI118" s="888"/>
      <c r="BJ118" s="888"/>
      <c r="BK118" s="888"/>
      <c r="BL118" s="888"/>
      <c r="BM118" s="889"/>
    </row>
    <row r="119" spans="1:65" s="785" customFormat="1" ht="12" customHeight="1">
      <c r="A119" s="1036"/>
      <c r="B119" s="687"/>
      <c r="C119" s="1028"/>
      <c r="D119" s="1046"/>
      <c r="E119" s="941"/>
      <c r="F119" s="1030"/>
      <c r="G119" s="920"/>
      <c r="H119" s="920"/>
      <c r="I119" s="1050"/>
      <c r="J119" s="687"/>
      <c r="K119" s="1019"/>
      <c r="L119" s="1047"/>
      <c r="M119" s="942"/>
      <c r="N119" s="920"/>
      <c r="O119" s="1031"/>
      <c r="P119" s="1045"/>
      <c r="Q119" s="1031"/>
      <c r="R119" s="977"/>
      <c r="S119" s="978"/>
      <c r="T119" s="978"/>
      <c r="U119" s="810"/>
      <c r="V119" s="979"/>
      <c r="W119" s="992"/>
      <c r="X119" s="980"/>
      <c r="Y119" s="981"/>
      <c r="Z119" s="982"/>
      <c r="AA119" s="888"/>
      <c r="AB119" s="888"/>
      <c r="AC119" s="888"/>
      <c r="AD119" s="888"/>
      <c r="AE119" s="888"/>
      <c r="AF119" s="888"/>
      <c r="AG119" s="977"/>
      <c r="AH119" s="983"/>
      <c r="AI119" s="977"/>
      <c r="AJ119" s="888"/>
      <c r="AK119" s="888"/>
      <c r="AL119" s="888"/>
      <c r="AM119" s="888"/>
      <c r="AN119" s="983"/>
      <c r="AO119" s="983"/>
      <c r="AP119" s="983"/>
      <c r="AQ119" s="983"/>
      <c r="AR119" s="888"/>
      <c r="AS119" s="983"/>
      <c r="AT119" s="983"/>
      <c r="AU119" s="983"/>
      <c r="AV119" s="888"/>
      <c r="AW119" s="888"/>
      <c r="AX119" s="888"/>
      <c r="AY119" s="983"/>
      <c r="AZ119" s="888"/>
      <c r="BA119" s="984"/>
      <c r="BD119" s="888"/>
      <c r="BE119" s="888"/>
      <c r="BF119" s="888"/>
      <c r="BG119" s="888"/>
      <c r="BH119" s="889"/>
      <c r="BI119" s="888"/>
      <c r="BJ119" s="888"/>
      <c r="BK119" s="888"/>
      <c r="BL119" s="888"/>
      <c r="BM119" s="889"/>
    </row>
    <row r="120" spans="1:65" s="785" customFormat="1" ht="12" customHeight="1">
      <c r="A120" s="1036"/>
      <c r="B120" s="687"/>
      <c r="C120" s="1028"/>
      <c r="D120" s="1046"/>
      <c r="E120" s="941"/>
      <c r="F120" s="1030"/>
      <c r="G120" s="920"/>
      <c r="H120" s="920"/>
      <c r="I120" s="1050"/>
      <c r="J120" s="687"/>
      <c r="K120" s="1019"/>
      <c r="L120" s="1047"/>
      <c r="M120" s="942"/>
      <c r="N120" s="920"/>
      <c r="O120" s="1031"/>
      <c r="P120" s="1045"/>
      <c r="Q120" s="1031"/>
      <c r="R120" s="977"/>
      <c r="S120" s="978"/>
      <c r="T120" s="978"/>
      <c r="U120" s="810"/>
      <c r="V120" s="979"/>
      <c r="W120" s="992"/>
      <c r="X120" s="980"/>
      <c r="Y120" s="981"/>
      <c r="Z120" s="982"/>
      <c r="AA120" s="888"/>
      <c r="AB120" s="888"/>
      <c r="AC120" s="888"/>
      <c r="AD120" s="888"/>
      <c r="AE120" s="888"/>
      <c r="AF120" s="888"/>
      <c r="AG120" s="977"/>
      <c r="AH120" s="983"/>
      <c r="AI120" s="977"/>
      <c r="AJ120" s="888"/>
      <c r="AK120" s="888"/>
      <c r="AL120" s="888"/>
      <c r="AM120" s="888"/>
      <c r="AN120" s="983"/>
      <c r="AO120" s="983"/>
      <c r="AP120" s="983"/>
      <c r="AQ120" s="983"/>
      <c r="AR120" s="888"/>
      <c r="AS120" s="983"/>
      <c r="AT120" s="983"/>
      <c r="AU120" s="983"/>
      <c r="AV120" s="888"/>
      <c r="AW120" s="888"/>
      <c r="AX120" s="888"/>
      <c r="AY120" s="983"/>
      <c r="AZ120" s="888"/>
      <c r="BA120" s="984"/>
      <c r="BD120" s="888"/>
      <c r="BE120" s="888"/>
      <c r="BF120" s="888"/>
      <c r="BG120" s="888"/>
      <c r="BH120" s="889"/>
      <c r="BI120" s="888"/>
      <c r="BJ120" s="888"/>
      <c r="BK120" s="888"/>
      <c r="BL120" s="888"/>
      <c r="BM120" s="889"/>
    </row>
    <row r="121" spans="1:65" s="785" customFormat="1" ht="12" customHeight="1">
      <c r="A121" s="1036"/>
      <c r="B121" s="687"/>
      <c r="C121" s="1028"/>
      <c r="D121" s="1046"/>
      <c r="E121" s="941"/>
      <c r="F121" s="1030"/>
      <c r="G121" s="920"/>
      <c r="H121" s="920"/>
      <c r="I121" s="1050"/>
      <c r="J121" s="687"/>
      <c r="K121" s="1019"/>
      <c r="L121" s="942"/>
      <c r="M121" s="1052"/>
      <c r="N121" s="920"/>
      <c r="O121" s="1031"/>
      <c r="P121" s="1045"/>
      <c r="Q121" s="1017"/>
      <c r="R121" s="977"/>
      <c r="S121" s="978"/>
      <c r="T121" s="978"/>
      <c r="U121" s="810"/>
      <c r="V121" s="979"/>
      <c r="W121" s="992"/>
      <c r="X121" s="980"/>
      <c r="Y121" s="981"/>
      <c r="Z121" s="982"/>
      <c r="AA121" s="888"/>
      <c r="AB121" s="888"/>
      <c r="AC121" s="888"/>
      <c r="AD121" s="888"/>
      <c r="AE121" s="888"/>
      <c r="AF121" s="888"/>
      <c r="AG121" s="977"/>
      <c r="AH121" s="983"/>
      <c r="AI121" s="977"/>
      <c r="AJ121" s="888"/>
      <c r="AK121" s="888"/>
      <c r="AL121" s="888"/>
      <c r="AM121" s="888"/>
      <c r="AN121" s="983"/>
      <c r="AO121" s="983"/>
      <c r="AP121" s="983"/>
      <c r="AQ121" s="983"/>
      <c r="AR121" s="888"/>
      <c r="AS121" s="983"/>
      <c r="AT121" s="983"/>
      <c r="AU121" s="983"/>
      <c r="AV121" s="888"/>
      <c r="AW121" s="888"/>
      <c r="AX121" s="888"/>
      <c r="AY121" s="983"/>
      <c r="AZ121" s="888"/>
      <c r="BA121" s="984"/>
      <c r="BD121" s="888"/>
      <c r="BE121" s="888"/>
      <c r="BF121" s="888"/>
      <c r="BG121" s="888"/>
      <c r="BH121" s="889"/>
      <c r="BI121" s="888"/>
      <c r="BJ121" s="888"/>
      <c r="BK121" s="888"/>
      <c r="BL121" s="888"/>
      <c r="BM121" s="889"/>
    </row>
    <row r="122" spans="1:65" s="785" customFormat="1" ht="12" customHeight="1">
      <c r="A122" s="1036"/>
      <c r="B122" s="687"/>
      <c r="C122" s="1028"/>
      <c r="D122" s="1046"/>
      <c r="E122" s="941"/>
      <c r="F122" s="1030"/>
      <c r="G122" s="920"/>
      <c r="H122" s="920"/>
      <c r="I122" s="1046"/>
      <c r="J122" s="687"/>
      <c r="K122" s="1019"/>
      <c r="L122" s="1052"/>
      <c r="M122" s="942"/>
      <c r="N122" s="920"/>
      <c r="O122" s="1031"/>
      <c r="P122" s="1045"/>
      <c r="Q122" s="1031"/>
      <c r="R122" s="977"/>
      <c r="S122" s="978"/>
      <c r="T122" s="978"/>
      <c r="U122" s="810"/>
      <c r="V122" s="979"/>
      <c r="W122" s="992"/>
      <c r="X122" s="980"/>
      <c r="Y122" s="981"/>
      <c r="Z122" s="982"/>
      <c r="AA122" s="888"/>
      <c r="AB122" s="888"/>
      <c r="AC122" s="888"/>
      <c r="AD122" s="888"/>
      <c r="AE122" s="888"/>
      <c r="AF122" s="888"/>
      <c r="AG122" s="977"/>
      <c r="AH122" s="983"/>
      <c r="AI122" s="977"/>
      <c r="AJ122" s="888"/>
      <c r="AK122" s="888"/>
      <c r="AL122" s="888"/>
      <c r="AM122" s="888"/>
      <c r="AN122" s="983"/>
      <c r="AO122" s="983"/>
      <c r="AP122" s="983"/>
      <c r="AQ122" s="983"/>
      <c r="AR122" s="888"/>
      <c r="AS122" s="983"/>
      <c r="AT122" s="983"/>
      <c r="AU122" s="983"/>
      <c r="AV122" s="888"/>
      <c r="AW122" s="888"/>
      <c r="AX122" s="888"/>
      <c r="AY122" s="983"/>
      <c r="AZ122" s="888"/>
      <c r="BA122" s="984"/>
      <c r="BD122" s="888"/>
      <c r="BE122" s="888"/>
      <c r="BF122" s="888"/>
      <c r="BG122" s="888"/>
      <c r="BH122" s="889"/>
      <c r="BI122" s="888"/>
      <c r="BJ122" s="888"/>
      <c r="BK122" s="888"/>
      <c r="BL122" s="888"/>
      <c r="BM122" s="889"/>
    </row>
    <row r="123" spans="1:65" s="785" customFormat="1" ht="12" customHeight="1">
      <c r="A123" s="1036"/>
      <c r="B123" s="687"/>
      <c r="C123" s="1028"/>
      <c r="D123" s="1046"/>
      <c r="E123" s="941"/>
      <c r="F123" s="1030"/>
      <c r="G123" s="920"/>
      <c r="H123" s="920"/>
      <c r="I123" s="1046"/>
      <c r="J123" s="687"/>
      <c r="K123" s="1019"/>
      <c r="L123" s="1052"/>
      <c r="M123" s="942"/>
      <c r="N123" s="920"/>
      <c r="O123" s="1031"/>
      <c r="P123" s="1045"/>
      <c r="Q123" s="1017"/>
      <c r="R123" s="977"/>
      <c r="S123" s="978"/>
      <c r="T123" s="978"/>
      <c r="U123" s="810"/>
      <c r="V123" s="979"/>
      <c r="W123" s="992"/>
      <c r="X123" s="980"/>
      <c r="Y123" s="981"/>
      <c r="Z123" s="982"/>
      <c r="AA123" s="888"/>
      <c r="AB123" s="888"/>
      <c r="AC123" s="888"/>
      <c r="AD123" s="888"/>
      <c r="AE123" s="888"/>
      <c r="AF123" s="888"/>
      <c r="AG123" s="977"/>
      <c r="AH123" s="983"/>
      <c r="AI123" s="977"/>
      <c r="AJ123" s="888"/>
      <c r="AK123" s="888"/>
      <c r="AL123" s="888"/>
      <c r="AM123" s="888"/>
      <c r="AN123" s="983"/>
      <c r="AO123" s="983"/>
      <c r="AP123" s="983"/>
      <c r="AQ123" s="983"/>
      <c r="AR123" s="888"/>
      <c r="AS123" s="983"/>
      <c r="AT123" s="983"/>
      <c r="AU123" s="983"/>
      <c r="AV123" s="888"/>
      <c r="AW123" s="888"/>
      <c r="AX123" s="888"/>
      <c r="AY123" s="983"/>
      <c r="AZ123" s="888"/>
      <c r="BA123" s="984"/>
      <c r="BD123" s="888"/>
      <c r="BE123" s="888"/>
      <c r="BF123" s="888"/>
      <c r="BG123" s="888"/>
      <c r="BH123" s="889"/>
      <c r="BI123" s="888"/>
      <c r="BJ123" s="888"/>
      <c r="BK123" s="888"/>
      <c r="BL123" s="888"/>
      <c r="BM123" s="889"/>
    </row>
    <row r="124" spans="1:65" s="785" customFormat="1" ht="12" customHeight="1">
      <c r="A124" s="1036"/>
      <c r="B124" s="687"/>
      <c r="C124" s="1028"/>
      <c r="D124" s="1046"/>
      <c r="E124" s="941"/>
      <c r="F124" s="1030"/>
      <c r="G124" s="920"/>
      <c r="H124" s="920"/>
      <c r="I124" s="1046"/>
      <c r="J124" s="687"/>
      <c r="K124" s="1019"/>
      <c r="L124" s="1052"/>
      <c r="M124" s="942"/>
      <c r="N124" s="920"/>
      <c r="O124" s="1031"/>
      <c r="P124" s="1045"/>
      <c r="Q124" s="1031"/>
      <c r="R124" s="977"/>
      <c r="S124" s="978"/>
      <c r="T124" s="978"/>
      <c r="U124" s="810"/>
      <c r="V124" s="979"/>
      <c r="W124" s="992"/>
      <c r="X124" s="980"/>
      <c r="Y124" s="981"/>
      <c r="Z124" s="982"/>
      <c r="AA124" s="888"/>
      <c r="AB124" s="888"/>
      <c r="AC124" s="888"/>
      <c r="AD124" s="888"/>
      <c r="AE124" s="888"/>
      <c r="AF124" s="888"/>
      <c r="AG124" s="977"/>
      <c r="AH124" s="983"/>
      <c r="AI124" s="977"/>
      <c r="AJ124" s="888"/>
      <c r="AK124" s="888"/>
      <c r="AL124" s="888"/>
      <c r="AM124" s="888"/>
      <c r="AN124" s="983"/>
      <c r="AO124" s="983"/>
      <c r="AP124" s="983"/>
      <c r="AQ124" s="983"/>
      <c r="AR124" s="888"/>
      <c r="AS124" s="983"/>
      <c r="AT124" s="983"/>
      <c r="AU124" s="983"/>
      <c r="AV124" s="888"/>
      <c r="AW124" s="888"/>
      <c r="AX124" s="888"/>
      <c r="AY124" s="983"/>
      <c r="AZ124" s="888"/>
      <c r="BA124" s="984"/>
      <c r="BD124" s="888"/>
      <c r="BE124" s="888"/>
      <c r="BF124" s="888"/>
      <c r="BG124" s="888"/>
      <c r="BH124" s="889"/>
      <c r="BI124" s="888"/>
      <c r="BJ124" s="888"/>
      <c r="BK124" s="888"/>
      <c r="BL124" s="888"/>
      <c r="BM124" s="889"/>
    </row>
    <row r="125" spans="1:65" s="785" customFormat="1" ht="12" customHeight="1">
      <c r="A125" s="1036"/>
      <c r="B125" s="687"/>
      <c r="C125" s="1028"/>
      <c r="D125" s="1042"/>
      <c r="E125" s="941"/>
      <c r="F125" s="1030"/>
      <c r="G125" s="920"/>
      <c r="H125" s="920"/>
      <c r="I125" s="1046"/>
      <c r="J125" s="687"/>
      <c r="K125" s="1019"/>
      <c r="L125" s="1052"/>
      <c r="M125" s="942"/>
      <c r="N125" s="920"/>
      <c r="O125" s="1031"/>
      <c r="P125" s="1031"/>
      <c r="Q125" s="1031"/>
      <c r="R125" s="977"/>
      <c r="S125" s="978"/>
      <c r="T125" s="978"/>
      <c r="U125" s="810"/>
      <c r="V125" s="979"/>
      <c r="W125" s="992"/>
      <c r="X125" s="980"/>
      <c r="Y125" s="981"/>
      <c r="Z125" s="982"/>
      <c r="AA125" s="888"/>
      <c r="AB125" s="888"/>
      <c r="AC125" s="888"/>
      <c r="AD125" s="888"/>
      <c r="AE125" s="888"/>
      <c r="AF125" s="888"/>
      <c r="AG125" s="977"/>
      <c r="AH125" s="983"/>
      <c r="AI125" s="977"/>
      <c r="AJ125" s="888"/>
      <c r="AK125" s="888"/>
      <c r="AL125" s="888"/>
      <c r="AM125" s="888"/>
      <c r="AN125" s="983"/>
      <c r="AO125" s="983"/>
      <c r="AP125" s="983"/>
      <c r="AQ125" s="983"/>
      <c r="AR125" s="888"/>
      <c r="AS125" s="983"/>
      <c r="AT125" s="983"/>
      <c r="AU125" s="983"/>
      <c r="AV125" s="888"/>
      <c r="AW125" s="888"/>
      <c r="AX125" s="888"/>
      <c r="AY125" s="983"/>
      <c r="AZ125" s="888"/>
      <c r="BA125" s="984"/>
      <c r="BD125" s="888"/>
      <c r="BE125" s="888"/>
      <c r="BF125" s="888"/>
      <c r="BG125" s="888"/>
      <c r="BH125" s="889"/>
      <c r="BI125" s="888"/>
      <c r="BJ125" s="888"/>
      <c r="BK125" s="888"/>
      <c r="BL125" s="888"/>
      <c r="BM125" s="889"/>
    </row>
    <row r="126" spans="1:65" s="785" customFormat="1" ht="12" customHeight="1">
      <c r="A126" s="1036"/>
      <c r="B126" s="687"/>
      <c r="C126" s="1028"/>
      <c r="D126" s="1046"/>
      <c r="E126" s="941"/>
      <c r="F126" s="1030"/>
      <c r="G126" s="920"/>
      <c r="H126" s="920"/>
      <c r="I126" s="1046"/>
      <c r="J126" s="687"/>
      <c r="K126" s="1019"/>
      <c r="L126" s="942"/>
      <c r="M126" s="1052"/>
      <c r="N126" s="920"/>
      <c r="O126" s="1031"/>
      <c r="P126" s="1045"/>
      <c r="Q126" s="1017"/>
      <c r="R126" s="977"/>
      <c r="S126" s="978"/>
      <c r="T126" s="978"/>
      <c r="U126" s="810"/>
      <c r="V126" s="979"/>
      <c r="W126" s="992"/>
      <c r="X126" s="980"/>
      <c r="Y126" s="981"/>
      <c r="Z126" s="982"/>
      <c r="AA126" s="888"/>
      <c r="AB126" s="888"/>
      <c r="AC126" s="888"/>
      <c r="AD126" s="888"/>
      <c r="AE126" s="888"/>
      <c r="AF126" s="888"/>
      <c r="AG126" s="977"/>
      <c r="AH126" s="983"/>
      <c r="AI126" s="977"/>
      <c r="AJ126" s="888"/>
      <c r="AK126" s="888"/>
      <c r="AL126" s="888"/>
      <c r="AM126" s="888"/>
      <c r="AN126" s="983"/>
      <c r="AO126" s="983"/>
      <c r="AP126" s="983"/>
      <c r="AQ126" s="983"/>
      <c r="AR126" s="888"/>
      <c r="AS126" s="983"/>
      <c r="AT126" s="983"/>
      <c r="AU126" s="983"/>
      <c r="AV126" s="888"/>
      <c r="AW126" s="888"/>
      <c r="AX126" s="888"/>
      <c r="AY126" s="983"/>
      <c r="AZ126" s="888"/>
      <c r="BA126" s="984"/>
      <c r="BD126" s="888"/>
      <c r="BE126" s="888"/>
      <c r="BF126" s="888"/>
      <c r="BG126" s="888"/>
      <c r="BH126" s="889"/>
      <c r="BI126" s="888"/>
      <c r="BJ126" s="888"/>
      <c r="BK126" s="888"/>
      <c r="BL126" s="888"/>
      <c r="BM126" s="889"/>
    </row>
    <row r="127" spans="1:65" s="785" customFormat="1" ht="12" customHeight="1">
      <c r="A127" s="1036"/>
      <c r="B127" s="687"/>
      <c r="C127" s="1028"/>
      <c r="D127" s="1046"/>
      <c r="E127" s="941"/>
      <c r="F127" s="1030"/>
      <c r="G127" s="920"/>
      <c r="H127" s="920"/>
      <c r="I127" s="1046"/>
      <c r="J127" s="687"/>
      <c r="K127" s="1019"/>
      <c r="L127" s="942"/>
      <c r="M127" s="1052"/>
      <c r="N127" s="920"/>
      <c r="O127" s="1031"/>
      <c r="P127" s="1045"/>
      <c r="Q127" s="1017"/>
      <c r="R127" s="977"/>
      <c r="S127" s="978"/>
      <c r="T127" s="978"/>
      <c r="U127" s="810"/>
      <c r="V127" s="979"/>
      <c r="W127" s="992"/>
      <c r="X127" s="980"/>
      <c r="Y127" s="981"/>
      <c r="Z127" s="982"/>
      <c r="AA127" s="888"/>
      <c r="AB127" s="888"/>
      <c r="AC127" s="888"/>
      <c r="AD127" s="888"/>
      <c r="AE127" s="888"/>
      <c r="AF127" s="888"/>
      <c r="AG127" s="977"/>
      <c r="AH127" s="983"/>
      <c r="AI127" s="977"/>
      <c r="AJ127" s="888"/>
      <c r="AK127" s="888"/>
      <c r="AL127" s="888"/>
      <c r="AM127" s="888"/>
      <c r="AN127" s="983"/>
      <c r="AO127" s="983"/>
      <c r="AP127" s="983"/>
      <c r="AQ127" s="983"/>
      <c r="AR127" s="888"/>
      <c r="AS127" s="983"/>
      <c r="AT127" s="983"/>
      <c r="AU127" s="983"/>
      <c r="AV127" s="888"/>
      <c r="AW127" s="888"/>
      <c r="AX127" s="888"/>
      <c r="AY127" s="983"/>
      <c r="AZ127" s="888"/>
      <c r="BA127" s="984"/>
      <c r="BD127" s="888"/>
      <c r="BE127" s="888"/>
      <c r="BF127" s="888"/>
      <c r="BG127" s="888"/>
      <c r="BH127" s="889"/>
      <c r="BI127" s="888"/>
      <c r="BJ127" s="888"/>
      <c r="BK127" s="888"/>
      <c r="BL127" s="888"/>
      <c r="BM127" s="889"/>
    </row>
    <row r="128" spans="1:65" s="785" customFormat="1" ht="12" customHeight="1">
      <c r="A128" s="687"/>
      <c r="B128" s="687"/>
      <c r="C128" s="909"/>
      <c r="D128" s="920"/>
      <c r="E128" s="941"/>
      <c r="F128" s="687"/>
      <c r="G128" s="920"/>
      <c r="H128" s="920"/>
      <c r="I128" s="1050"/>
      <c r="J128" s="687"/>
      <c r="K128" s="939"/>
      <c r="L128" s="942"/>
      <c r="M128" s="942"/>
      <c r="N128" s="920"/>
      <c r="O128" s="1031"/>
      <c r="P128" s="687"/>
      <c r="Q128" s="941"/>
      <c r="R128" s="977"/>
      <c r="S128" s="978"/>
      <c r="T128" s="978"/>
      <c r="U128" s="810"/>
      <c r="V128" s="979"/>
      <c r="W128" s="992"/>
      <c r="X128" s="980"/>
      <c r="Y128" s="981"/>
      <c r="Z128" s="982"/>
      <c r="AA128" s="888"/>
      <c r="AB128" s="888"/>
      <c r="AC128" s="888"/>
      <c r="AD128" s="888"/>
      <c r="AE128" s="888"/>
      <c r="AF128" s="888"/>
      <c r="AG128" s="977"/>
      <c r="AH128" s="983"/>
      <c r="AI128" s="977"/>
      <c r="AJ128" s="888"/>
      <c r="AK128" s="888"/>
      <c r="AL128" s="888"/>
      <c r="AM128" s="888"/>
      <c r="AN128" s="983"/>
      <c r="AO128" s="983"/>
      <c r="AP128" s="983"/>
      <c r="AQ128" s="983"/>
      <c r="AR128" s="888"/>
      <c r="AS128" s="983"/>
      <c r="AT128" s="983"/>
      <c r="AU128" s="983"/>
      <c r="AV128" s="888"/>
      <c r="AW128" s="888"/>
      <c r="AX128" s="888"/>
      <c r="AY128" s="983"/>
      <c r="AZ128" s="888"/>
      <c r="BA128" s="984"/>
      <c r="BD128" s="888"/>
      <c r="BE128" s="888"/>
      <c r="BF128" s="888"/>
      <c r="BG128" s="888"/>
      <c r="BH128" s="889"/>
      <c r="BI128" s="888"/>
      <c r="BJ128" s="888"/>
      <c r="BK128" s="888"/>
      <c r="BL128" s="888"/>
      <c r="BM128" s="889"/>
    </row>
    <row r="129" spans="1:65" s="785" customFormat="1" ht="12" customHeight="1">
      <c r="A129" s="687"/>
      <c r="B129" s="687"/>
      <c r="C129" s="914"/>
      <c r="D129" s="920"/>
      <c r="E129" s="941"/>
      <c r="F129" s="687"/>
      <c r="G129" s="920"/>
      <c r="H129" s="920"/>
      <c r="I129" s="687"/>
      <c r="J129" s="687"/>
      <c r="K129" s="939"/>
      <c r="L129" s="942"/>
      <c r="M129" s="942"/>
      <c r="N129" s="920"/>
      <c r="O129" s="941"/>
      <c r="P129" s="687"/>
      <c r="Q129" s="941"/>
      <c r="R129" s="983"/>
      <c r="S129" s="978"/>
      <c r="T129" s="687"/>
      <c r="U129" s="978"/>
      <c r="V129" s="992"/>
      <c r="W129" s="992"/>
      <c r="X129" s="978"/>
      <c r="Y129" s="687"/>
      <c r="Z129" s="1053"/>
      <c r="AA129" s="888"/>
      <c r="AB129" s="888"/>
      <c r="AC129" s="888"/>
      <c r="AD129" s="888"/>
      <c r="AE129" s="888"/>
      <c r="AF129" s="888"/>
      <c r="AG129" s="888"/>
      <c r="AH129" s="888"/>
      <c r="AI129" s="888"/>
      <c r="AJ129" s="888"/>
      <c r="AK129" s="888"/>
      <c r="AL129" s="888"/>
      <c r="AM129" s="1054"/>
      <c r="AN129" s="888"/>
      <c r="AO129" s="888"/>
      <c r="AP129" s="888"/>
      <c r="AQ129" s="888"/>
      <c r="AR129" s="888"/>
      <c r="AS129" s="888"/>
      <c r="AT129" s="888"/>
      <c r="AU129" s="888"/>
      <c r="AV129" s="888"/>
      <c r="AW129" s="888"/>
      <c r="AX129" s="888"/>
      <c r="AY129" s="888"/>
      <c r="AZ129" s="888"/>
      <c r="BA129" s="984"/>
    </row>
    <row r="130" spans="1:65" s="560" customFormat="1" ht="12" customHeight="1">
      <c r="L130" s="1055"/>
      <c r="X130" s="1055"/>
      <c r="AY130" s="1055"/>
    </row>
    <row r="131" spans="1:65" s="560" customFormat="1" ht="12" customHeight="1">
      <c r="L131" s="1055"/>
      <c r="X131" s="1055"/>
      <c r="AY131" s="1055"/>
    </row>
    <row r="132" spans="1:65" s="560" customFormat="1" ht="12" customHeight="1">
      <c r="L132" s="1055"/>
      <c r="X132" s="1055"/>
      <c r="AY132" s="1055"/>
    </row>
    <row r="133" spans="1:65" s="560" customFormat="1" ht="12" customHeight="1">
      <c r="L133" s="1055"/>
      <c r="X133" s="1055"/>
      <c r="AY133" s="1055"/>
    </row>
    <row r="134" spans="1:65" s="560" customFormat="1" ht="12" customHeight="1">
      <c r="L134" s="1055"/>
      <c r="X134" s="1055"/>
      <c r="AY134" s="1055"/>
    </row>
    <row r="135" spans="1:65" s="560" customFormat="1" ht="12" customHeight="1">
      <c r="L135" s="1055"/>
      <c r="X135" s="1055"/>
      <c r="AY135" s="1055"/>
    </row>
    <row r="136" spans="1:65" s="560" customFormat="1" ht="12" customHeight="1">
      <c r="L136" s="1055"/>
      <c r="X136" s="1055"/>
      <c r="AY136" s="1055"/>
    </row>
    <row r="137" spans="1:65" s="560" customFormat="1" ht="12" customHeight="1">
      <c r="L137" s="1055"/>
      <c r="X137" s="1055"/>
      <c r="AY137" s="1055"/>
    </row>
    <row r="138" spans="1:65" s="560" customFormat="1" ht="12" customHeight="1">
      <c r="L138" s="1055"/>
      <c r="X138" s="1055"/>
      <c r="AY138" s="1055"/>
    </row>
    <row r="139" spans="1:65" s="560" customFormat="1" ht="12" customHeight="1">
      <c r="L139" s="1055"/>
      <c r="X139" s="1055"/>
      <c r="AY139" s="1055"/>
    </row>
    <row r="140" spans="1:65" s="560" customFormat="1" ht="12" customHeight="1">
      <c r="L140" s="1055"/>
      <c r="X140" s="1055"/>
      <c r="AY140" s="1055"/>
    </row>
    <row r="141" spans="1:65" s="560" customFormat="1" ht="12" customHeight="1">
      <c r="L141" s="1055"/>
      <c r="X141" s="1055"/>
      <c r="AY141" s="1055"/>
    </row>
    <row r="142" spans="1:65" s="560" customFormat="1" ht="12" customHeight="1">
      <c r="L142" s="1055"/>
      <c r="X142" s="1055"/>
      <c r="AY142" s="1055"/>
    </row>
    <row r="143" spans="1:65" s="785" customFormat="1" ht="12" customHeight="1">
      <c r="A143" s="687"/>
      <c r="B143" s="687"/>
      <c r="C143" s="913"/>
      <c r="D143" s="920"/>
      <c r="F143" s="687"/>
      <c r="G143" s="920"/>
      <c r="H143" s="920"/>
      <c r="I143" s="687"/>
      <c r="J143" s="687"/>
      <c r="K143" s="939"/>
      <c r="L143" s="1026"/>
      <c r="M143" s="990"/>
      <c r="N143" s="920"/>
      <c r="O143" s="941"/>
      <c r="P143" s="687"/>
      <c r="Q143" s="941"/>
      <c r="R143" s="977"/>
      <c r="S143" s="978"/>
      <c r="T143" s="978"/>
      <c r="U143" s="810"/>
      <c r="V143" s="979"/>
      <c r="W143" s="992"/>
      <c r="X143" s="980"/>
      <c r="Y143" s="981"/>
      <c r="Z143" s="982"/>
      <c r="AA143" s="888"/>
      <c r="AB143" s="888"/>
      <c r="AC143" s="888"/>
      <c r="AD143" s="888"/>
      <c r="AE143" s="888"/>
      <c r="AF143" s="888"/>
      <c r="AG143" s="977"/>
      <c r="AH143" s="983"/>
      <c r="AI143" s="977"/>
      <c r="AJ143" s="888"/>
      <c r="AK143" s="888"/>
      <c r="AL143" s="888"/>
      <c r="AM143" s="888"/>
      <c r="AN143" s="983"/>
      <c r="AO143" s="983"/>
      <c r="AP143" s="983"/>
      <c r="AQ143" s="983"/>
      <c r="AR143" s="888"/>
      <c r="AS143" s="983"/>
      <c r="AT143" s="983"/>
      <c r="AU143" s="983"/>
      <c r="AV143" s="888"/>
      <c r="AW143" s="888"/>
      <c r="AX143" s="888"/>
      <c r="AY143" s="983"/>
      <c r="AZ143" s="888"/>
      <c r="BA143" s="984"/>
      <c r="BD143" s="888"/>
      <c r="BE143" s="888"/>
      <c r="BF143" s="888"/>
      <c r="BG143" s="888"/>
      <c r="BH143" s="889"/>
      <c r="BI143" s="888"/>
      <c r="BJ143" s="888"/>
      <c r="BK143" s="888"/>
      <c r="BL143" s="888"/>
      <c r="BM143" s="889"/>
    </row>
    <row r="144" spans="1:65" s="937" customFormat="1" ht="12" customHeight="1">
      <c r="L144" s="938"/>
      <c r="X144" s="938"/>
      <c r="AY144" s="938"/>
    </row>
    <row r="145" spans="12:51" s="937" customFormat="1" ht="12" customHeight="1">
      <c r="L145" s="938"/>
      <c r="X145" s="938"/>
      <c r="AY145" s="938"/>
    </row>
    <row r="146" spans="12:51" s="937" customFormat="1" ht="12" customHeight="1">
      <c r="L146" s="938"/>
      <c r="X146" s="938"/>
      <c r="AY146" s="938"/>
    </row>
    <row r="147" spans="12:51" s="937" customFormat="1" ht="12" customHeight="1">
      <c r="L147" s="938"/>
      <c r="X147" s="938"/>
      <c r="AY147" s="938"/>
    </row>
    <row r="148" spans="12:51" s="937" customFormat="1" ht="12" customHeight="1">
      <c r="L148" s="938"/>
      <c r="X148" s="938"/>
      <c r="AY148" s="938"/>
    </row>
    <row r="149" spans="12:51" s="937" customFormat="1" ht="12" customHeight="1">
      <c r="L149" s="938"/>
      <c r="X149" s="938"/>
      <c r="AY149" s="938"/>
    </row>
    <row r="150" spans="12:51" s="937" customFormat="1">
      <c r="L150" s="938"/>
      <c r="X150" s="938"/>
      <c r="AY150" s="938"/>
    </row>
    <row r="151" spans="12:51" s="937" customFormat="1">
      <c r="L151" s="938"/>
      <c r="X151" s="938"/>
      <c r="AY151" s="938"/>
    </row>
    <row r="152" spans="12:51" s="937" customFormat="1">
      <c r="L152" s="938"/>
      <c r="X152" s="938"/>
      <c r="AY152" s="938"/>
    </row>
    <row r="153" spans="12:51" s="937" customFormat="1">
      <c r="L153" s="938"/>
      <c r="X153" s="938"/>
      <c r="AY153" s="938"/>
    </row>
    <row r="154" spans="12:51" s="937" customFormat="1">
      <c r="L154" s="938"/>
      <c r="X154" s="938"/>
      <c r="AY154" s="938"/>
    </row>
    <row r="155" spans="12:51" s="937" customFormat="1">
      <c r="L155" s="938"/>
      <c r="X155" s="938"/>
      <c r="AY155" s="938"/>
    </row>
    <row r="156" spans="12:51" s="937" customFormat="1">
      <c r="L156" s="938"/>
      <c r="X156" s="938"/>
      <c r="AY156" s="938"/>
    </row>
    <row r="157" spans="12:51" s="937" customFormat="1">
      <c r="L157" s="938"/>
      <c r="X157" s="938"/>
      <c r="AY157" s="938"/>
    </row>
    <row r="158" spans="12:51" s="937" customFormat="1">
      <c r="L158" s="938"/>
      <c r="X158" s="938"/>
      <c r="AY158" s="938"/>
    </row>
    <row r="159" spans="12:51" s="937" customFormat="1">
      <c r="L159" s="938"/>
      <c r="X159" s="938"/>
      <c r="AY159" s="938"/>
    </row>
    <row r="160" spans="12:51" s="937" customFormat="1">
      <c r="L160" s="938"/>
      <c r="X160" s="938"/>
      <c r="AY160" s="938"/>
    </row>
    <row r="161" spans="12:51" s="937" customFormat="1">
      <c r="L161" s="938"/>
      <c r="X161" s="938"/>
      <c r="AY161" s="938"/>
    </row>
    <row r="162" spans="12:51" s="937" customFormat="1">
      <c r="L162" s="938"/>
      <c r="X162" s="938"/>
      <c r="AY162" s="938"/>
    </row>
    <row r="163" spans="12:51" s="937" customFormat="1">
      <c r="L163" s="938"/>
      <c r="X163" s="938"/>
      <c r="AY163" s="938"/>
    </row>
    <row r="164" spans="12:51" s="937" customFormat="1">
      <c r="L164" s="938"/>
      <c r="X164" s="938"/>
      <c r="AY164" s="938"/>
    </row>
    <row r="165" spans="12:51" s="937" customFormat="1">
      <c r="L165" s="938"/>
      <c r="X165" s="938"/>
      <c r="AY165" s="938"/>
    </row>
    <row r="166" spans="12:51" s="937" customFormat="1">
      <c r="L166" s="938"/>
      <c r="X166" s="938"/>
      <c r="AY166" s="938"/>
    </row>
    <row r="167" spans="12:51" s="937" customFormat="1">
      <c r="L167" s="938"/>
      <c r="X167" s="938"/>
      <c r="AY167" s="938"/>
    </row>
    <row r="168" spans="12:51" s="937" customFormat="1">
      <c r="L168" s="938"/>
      <c r="X168" s="938"/>
      <c r="AY168" s="938"/>
    </row>
    <row r="169" spans="12:51" s="937" customFormat="1">
      <c r="L169" s="938"/>
      <c r="X169" s="938"/>
      <c r="AY169" s="938"/>
    </row>
    <row r="170" spans="12:51" s="937" customFormat="1">
      <c r="L170" s="938"/>
      <c r="X170" s="938"/>
      <c r="AY170" s="938"/>
    </row>
    <row r="171" spans="12:51" s="937" customFormat="1">
      <c r="L171" s="938"/>
      <c r="X171" s="938"/>
      <c r="AY171" s="938"/>
    </row>
  </sheetData>
  <autoFilter ref="A8:BS8"/>
  <mergeCells count="9">
    <mergeCell ref="BD7:BG7"/>
    <mergeCell ref="BI7:BL7"/>
    <mergeCell ref="AS7:AV7"/>
    <mergeCell ref="AW7:BA7"/>
    <mergeCell ref="I4:O4"/>
    <mergeCell ref="I5:O5"/>
    <mergeCell ref="I6:O6"/>
    <mergeCell ref="AA7:AM7"/>
    <mergeCell ref="AN7:AR7"/>
  </mergeCells>
  <conditionalFormatting sqref="C1:C7">
    <cfRule type="duplicateValues" dxfId="1708" priority="166"/>
  </conditionalFormatting>
  <conditionalFormatting sqref="D1:D8">
    <cfRule type="duplicateValues" dxfId="1707" priority="165"/>
  </conditionalFormatting>
  <conditionalFormatting sqref="C1:C8">
    <cfRule type="duplicateValues" dxfId="1706" priority="164"/>
  </conditionalFormatting>
  <conditionalFormatting sqref="C8">
    <cfRule type="duplicateValues" dxfId="1705" priority="167"/>
  </conditionalFormatting>
  <conditionalFormatting sqref="L1:L8">
    <cfRule type="duplicateValues" dxfId="1704" priority="163"/>
  </conditionalFormatting>
  <conditionalFormatting sqref="C1:C8">
    <cfRule type="duplicateValues" dxfId="1703" priority="153"/>
    <cfRule type="duplicateValues" dxfId="1702" priority="154"/>
  </conditionalFormatting>
  <conditionalFormatting sqref="C102:C104 C82:C86 C88:C99 C63:C66 B61:C61 C9:C54">
    <cfRule type="cellIs" dxfId="1701" priority="43" operator="equal">
      <formula>41877013.5</formula>
    </cfRule>
  </conditionalFormatting>
  <conditionalFormatting sqref="AJ79:AJ80 AJ69:AJ75 AJ66:AJ67 AJ62 AI59:AI128 AJ42 AJ30 AJ21:AJ22 AJ16 AI9:AI56 AI57:AJ58">
    <cfRule type="cellIs" dxfId="1700" priority="42" operator="greaterThan">
      <formula>1</formula>
    </cfRule>
  </conditionalFormatting>
  <conditionalFormatting sqref="L128:L129 M94 L95:L103 L82 L84:L93 M83 M68 L67 L59:L60 L9:L56">
    <cfRule type="duplicateValues" dxfId="1699" priority="41"/>
  </conditionalFormatting>
  <conditionalFormatting sqref="C129 C60 C9:C56">
    <cfRule type="duplicateValues" dxfId="1698" priority="44"/>
  </conditionalFormatting>
  <conditionalFormatting sqref="C129 C60 C55:C56 C9:C53">
    <cfRule type="duplicateValues" dxfId="1697" priority="45"/>
  </conditionalFormatting>
  <conditionalFormatting sqref="C129 C9:C60">
    <cfRule type="duplicateValues" dxfId="1696" priority="46"/>
  </conditionalFormatting>
  <conditionalFormatting sqref="C129 C9:C61">
    <cfRule type="duplicateValues" dxfId="1695" priority="47"/>
  </conditionalFormatting>
  <conditionalFormatting sqref="C129 C9:C66">
    <cfRule type="duplicateValues" dxfId="1694" priority="48"/>
  </conditionalFormatting>
  <conditionalFormatting sqref="C129 C9:C67">
    <cfRule type="duplicateValues" dxfId="1693" priority="49"/>
  </conditionalFormatting>
  <conditionalFormatting sqref="C129 C102:C104 C82:C86 C88:C99 C9:C67">
    <cfRule type="duplicateValues" dxfId="1692" priority="50"/>
  </conditionalFormatting>
  <conditionalFormatting sqref="C129">
    <cfRule type="duplicateValues" dxfId="1691" priority="51"/>
  </conditionalFormatting>
  <conditionalFormatting sqref="C129">
    <cfRule type="duplicateValues" dxfId="1690" priority="52"/>
  </conditionalFormatting>
  <conditionalFormatting sqref="C129 C102:C104 C82:C86 C88:C99 C9:C68">
    <cfRule type="duplicateValues" dxfId="1689" priority="53"/>
  </conditionalFormatting>
  <conditionalFormatting sqref="C129 C102:C104 C82:C86 C88:C99 C9:C72">
    <cfRule type="duplicateValues" dxfId="1688" priority="54"/>
    <cfRule type="duplicateValues" dxfId="1687" priority="55"/>
  </conditionalFormatting>
  <conditionalFormatting sqref="C129 C102:C104 C82:C86 C88:C99 C9:C80">
    <cfRule type="duplicateValues" dxfId="1686" priority="56"/>
  </conditionalFormatting>
  <conditionalFormatting sqref="C129 C88:C104 C9:C86">
    <cfRule type="duplicateValues" dxfId="1685" priority="40"/>
  </conditionalFormatting>
  <conditionalFormatting sqref="C128:C129 C88:C104 C9:C86">
    <cfRule type="duplicateValues" dxfId="1684" priority="39"/>
  </conditionalFormatting>
  <conditionalFormatting sqref="D54">
    <cfRule type="duplicateValues" dxfId="1683" priority="37"/>
  </conditionalFormatting>
  <conditionalFormatting sqref="C54">
    <cfRule type="duplicateValues" dxfId="1682" priority="38"/>
  </conditionalFormatting>
  <conditionalFormatting sqref="D128:D129 D102:D104 D82:D99 F81 D67:D68 D60 D55:D56">
    <cfRule type="duplicateValues" dxfId="1681" priority="36"/>
  </conditionalFormatting>
  <conditionalFormatting sqref="C58">
    <cfRule type="duplicateValues" dxfId="1680" priority="35"/>
  </conditionalFormatting>
  <conditionalFormatting sqref="D61">
    <cfRule type="duplicateValues" dxfId="1679" priority="30"/>
  </conditionalFormatting>
  <conditionalFormatting sqref="L61">
    <cfRule type="duplicateValues" dxfId="1678" priority="29"/>
  </conditionalFormatting>
  <conditionalFormatting sqref="C61">
    <cfRule type="duplicateValues" dxfId="1677" priority="31"/>
  </conditionalFormatting>
  <conditionalFormatting sqref="L62:L66">
    <cfRule type="duplicateValues" dxfId="1676" priority="32"/>
  </conditionalFormatting>
  <conditionalFormatting sqref="C62:C66">
    <cfRule type="duplicateValues" dxfId="1675" priority="33"/>
  </conditionalFormatting>
  <conditionalFormatting sqref="C67">
    <cfRule type="duplicateValues" dxfId="1674" priority="28"/>
  </conditionalFormatting>
  <conditionalFormatting sqref="D81">
    <cfRule type="duplicateValues" dxfId="1673" priority="22"/>
  </conditionalFormatting>
  <conditionalFormatting sqref="C102:C104 C82:C86 C88:C99">
    <cfRule type="duplicateValues" dxfId="1672" priority="23"/>
  </conditionalFormatting>
  <conditionalFormatting sqref="C102:C104">
    <cfRule type="duplicateValues" dxfId="1671" priority="24"/>
  </conditionalFormatting>
  <conditionalFormatting sqref="C102:C104">
    <cfRule type="duplicateValues" dxfId="1670" priority="25"/>
  </conditionalFormatting>
  <conditionalFormatting sqref="C102:C104">
    <cfRule type="duplicateValues" dxfId="1669" priority="26"/>
  </conditionalFormatting>
  <conditionalFormatting sqref="C102:C104">
    <cfRule type="duplicateValues" dxfId="1668" priority="27"/>
  </conditionalFormatting>
  <conditionalFormatting sqref="C113">
    <cfRule type="cellIs" dxfId="1667" priority="20" operator="equal">
      <formula>41877013.5</formula>
    </cfRule>
  </conditionalFormatting>
  <conditionalFormatting sqref="C113">
    <cfRule type="duplicateValues" dxfId="1666" priority="19"/>
  </conditionalFormatting>
  <conditionalFormatting sqref="C113">
    <cfRule type="duplicateValues" dxfId="1665" priority="21"/>
  </conditionalFormatting>
  <conditionalFormatting sqref="C113">
    <cfRule type="duplicateValues" dxfId="1664" priority="18"/>
  </conditionalFormatting>
  <conditionalFormatting sqref="C113">
    <cfRule type="duplicateValues" dxfId="1663" priority="17"/>
  </conditionalFormatting>
  <conditionalFormatting sqref="C113">
    <cfRule type="duplicateValues" dxfId="1662" priority="16"/>
  </conditionalFormatting>
  <conditionalFormatting sqref="C113">
    <cfRule type="duplicateValues" dxfId="1661" priority="15"/>
  </conditionalFormatting>
  <conditionalFormatting sqref="C113">
    <cfRule type="duplicateValues" dxfId="1660" priority="14"/>
  </conditionalFormatting>
  <conditionalFormatting sqref="C113">
    <cfRule type="duplicateValues" dxfId="1659" priority="13"/>
  </conditionalFormatting>
  <conditionalFormatting sqref="C113">
    <cfRule type="duplicateValues" dxfId="1658" priority="12"/>
  </conditionalFormatting>
  <conditionalFormatting sqref="C113">
    <cfRule type="duplicateValues" dxfId="1657" priority="11"/>
  </conditionalFormatting>
  <conditionalFormatting sqref="C113">
    <cfRule type="duplicateValues" dxfId="1656" priority="9"/>
    <cfRule type="duplicateValues" dxfId="1655" priority="10"/>
  </conditionalFormatting>
  <conditionalFormatting sqref="C113">
    <cfRule type="duplicateValues" dxfId="1654" priority="8"/>
  </conditionalFormatting>
  <conditionalFormatting sqref="C129">
    <cfRule type="duplicateValues" dxfId="1653" priority="7"/>
  </conditionalFormatting>
  <conditionalFormatting sqref="AI143">
    <cfRule type="cellIs" dxfId="1652" priority="6" operator="greaterThan">
      <formula>1</formula>
    </cfRule>
  </conditionalFormatting>
  <conditionalFormatting sqref="D143">
    <cfRule type="duplicateValues" dxfId="1651" priority="5"/>
  </conditionalFormatting>
  <conditionalFormatting sqref="L143">
    <cfRule type="duplicateValues" dxfId="1650" priority="4"/>
  </conditionalFormatting>
  <conditionalFormatting sqref="C143">
    <cfRule type="duplicateValues" dxfId="1649" priority="3"/>
  </conditionalFormatting>
  <conditionalFormatting sqref="C143">
    <cfRule type="duplicateValues" dxfId="1648" priority="1"/>
    <cfRule type="duplicateValues" dxfId="1647" priority="2"/>
  </conditionalFormatting>
  <dataValidations count="1">
    <dataValidation type="whole" allowBlank="1" showInputMessage="1" showErrorMessage="1" errorTitle="CEDULA" error="DEBE SER SOLO NUMERO SIN COMA O PUNTO Y NO COLOCAR EL (V,E,P)" sqref="C44">
      <formula1>0</formula1>
      <formula2>9999999999</formula2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158"/>
  <sheetViews>
    <sheetView workbookViewId="0">
      <selection activeCell="E15" sqref="E15"/>
    </sheetView>
  </sheetViews>
  <sheetFormatPr baseColWidth="10" defaultColWidth="9.140625" defaultRowHeight="12.75"/>
  <cols>
    <col min="1" max="1" width="4.5703125" style="1405" customWidth="1"/>
    <col min="2" max="2" width="5.28515625" style="1405" customWidth="1"/>
    <col min="3" max="3" width="13" style="1406" customWidth="1"/>
    <col min="4" max="4" width="20.7109375" style="1405" customWidth="1"/>
    <col min="5" max="5" width="20.7109375" style="1407" customWidth="1"/>
    <col min="6" max="6" width="20.7109375" style="1405" customWidth="1"/>
    <col min="7" max="11" width="16.42578125" style="1405" customWidth="1"/>
    <col min="12" max="12" width="16.42578125" style="1446" customWidth="1"/>
    <col min="13" max="53" width="0" style="1405" hidden="1" customWidth="1"/>
    <col min="54" max="54" width="15.85546875" style="1405" bestFit="1" customWidth="1"/>
    <col min="55" max="55" width="9.140625" style="1405"/>
    <col min="56" max="56" width="20.5703125" style="1405" customWidth="1"/>
    <col min="57" max="227" width="9.140625" style="1405"/>
    <col min="228" max="228" width="10.140625" style="1405" customWidth="1"/>
    <col min="229" max="229" width="12.7109375" style="1405" customWidth="1"/>
    <col min="230" max="230" width="50.7109375" style="1405" customWidth="1"/>
    <col min="231" max="233" width="40.7109375" style="1405" customWidth="1"/>
    <col min="234" max="234" width="15.7109375" style="1405" customWidth="1"/>
    <col min="235" max="235" width="25.7109375" style="1405" customWidth="1"/>
    <col min="236" max="236" width="40.7109375" style="1405" customWidth="1"/>
    <col min="237" max="239" width="20.7109375" style="1405" customWidth="1"/>
    <col min="240" max="242" width="15.7109375" style="1405" customWidth="1"/>
    <col min="243" max="251" width="20.7109375" style="1405" customWidth="1"/>
    <col min="252" max="483" width="9.140625" style="1405"/>
    <col min="484" max="484" width="10.140625" style="1405" customWidth="1"/>
    <col min="485" max="485" width="12.7109375" style="1405" customWidth="1"/>
    <col min="486" max="486" width="50.7109375" style="1405" customWidth="1"/>
    <col min="487" max="489" width="40.7109375" style="1405" customWidth="1"/>
    <col min="490" max="490" width="15.7109375" style="1405" customWidth="1"/>
    <col min="491" max="491" width="25.7109375" style="1405" customWidth="1"/>
    <col min="492" max="492" width="40.7109375" style="1405" customWidth="1"/>
    <col min="493" max="495" width="20.7109375" style="1405" customWidth="1"/>
    <col min="496" max="498" width="15.7109375" style="1405" customWidth="1"/>
    <col min="499" max="507" width="20.7109375" style="1405" customWidth="1"/>
    <col min="508" max="739" width="9.140625" style="1405"/>
    <col min="740" max="740" width="10.140625" style="1405" customWidth="1"/>
    <col min="741" max="741" width="12.7109375" style="1405" customWidth="1"/>
    <col min="742" max="742" width="50.7109375" style="1405" customWidth="1"/>
    <col min="743" max="745" width="40.7109375" style="1405" customWidth="1"/>
    <col min="746" max="746" width="15.7109375" style="1405" customWidth="1"/>
    <col min="747" max="747" width="25.7109375" style="1405" customWidth="1"/>
    <col min="748" max="748" width="40.7109375" style="1405" customWidth="1"/>
    <col min="749" max="751" width="20.7109375" style="1405" customWidth="1"/>
    <col min="752" max="754" width="15.7109375" style="1405" customWidth="1"/>
    <col min="755" max="763" width="20.7109375" style="1405" customWidth="1"/>
    <col min="764" max="995" width="9.140625" style="1405"/>
    <col min="996" max="996" width="10.140625" style="1405" customWidth="1"/>
    <col min="997" max="997" width="12.7109375" style="1405" customWidth="1"/>
    <col min="998" max="998" width="50.7109375" style="1405" customWidth="1"/>
    <col min="999" max="1001" width="40.7109375" style="1405" customWidth="1"/>
    <col min="1002" max="1002" width="15.7109375" style="1405" customWidth="1"/>
    <col min="1003" max="1003" width="25.7109375" style="1405" customWidth="1"/>
    <col min="1004" max="1004" width="40.7109375" style="1405" customWidth="1"/>
    <col min="1005" max="1007" width="20.7109375" style="1405" customWidth="1"/>
    <col min="1008" max="1010" width="15.7109375" style="1405" customWidth="1"/>
    <col min="1011" max="1019" width="20.7109375" style="1405" customWidth="1"/>
    <col min="1020" max="1251" width="9.140625" style="1405"/>
    <col min="1252" max="1252" width="10.140625" style="1405" customWidth="1"/>
    <col min="1253" max="1253" width="12.7109375" style="1405" customWidth="1"/>
    <col min="1254" max="1254" width="50.7109375" style="1405" customWidth="1"/>
    <col min="1255" max="1257" width="40.7109375" style="1405" customWidth="1"/>
    <col min="1258" max="1258" width="15.7109375" style="1405" customWidth="1"/>
    <col min="1259" max="1259" width="25.7109375" style="1405" customWidth="1"/>
    <col min="1260" max="1260" width="40.7109375" style="1405" customWidth="1"/>
    <col min="1261" max="1263" width="20.7109375" style="1405" customWidth="1"/>
    <col min="1264" max="1266" width="15.7109375" style="1405" customWidth="1"/>
    <col min="1267" max="1275" width="20.7109375" style="1405" customWidth="1"/>
    <col min="1276" max="1507" width="9.140625" style="1405"/>
    <col min="1508" max="1508" width="10.140625" style="1405" customWidth="1"/>
    <col min="1509" max="1509" width="12.7109375" style="1405" customWidth="1"/>
    <col min="1510" max="1510" width="50.7109375" style="1405" customWidth="1"/>
    <col min="1511" max="1513" width="40.7109375" style="1405" customWidth="1"/>
    <col min="1514" max="1514" width="15.7109375" style="1405" customWidth="1"/>
    <col min="1515" max="1515" width="25.7109375" style="1405" customWidth="1"/>
    <col min="1516" max="1516" width="40.7109375" style="1405" customWidth="1"/>
    <col min="1517" max="1519" width="20.7109375" style="1405" customWidth="1"/>
    <col min="1520" max="1522" width="15.7109375" style="1405" customWidth="1"/>
    <col min="1523" max="1531" width="20.7109375" style="1405" customWidth="1"/>
    <col min="1532" max="1763" width="9.140625" style="1405"/>
    <col min="1764" max="1764" width="10.140625" style="1405" customWidth="1"/>
    <col min="1765" max="1765" width="12.7109375" style="1405" customWidth="1"/>
    <col min="1766" max="1766" width="50.7109375" style="1405" customWidth="1"/>
    <col min="1767" max="1769" width="40.7109375" style="1405" customWidth="1"/>
    <col min="1770" max="1770" width="15.7109375" style="1405" customWidth="1"/>
    <col min="1771" max="1771" width="25.7109375" style="1405" customWidth="1"/>
    <col min="1772" max="1772" width="40.7109375" style="1405" customWidth="1"/>
    <col min="1773" max="1775" width="20.7109375" style="1405" customWidth="1"/>
    <col min="1776" max="1778" width="15.7109375" style="1405" customWidth="1"/>
    <col min="1779" max="1787" width="20.7109375" style="1405" customWidth="1"/>
    <col min="1788" max="2019" width="9.140625" style="1405"/>
    <col min="2020" max="2020" width="10.140625" style="1405" customWidth="1"/>
    <col min="2021" max="2021" width="12.7109375" style="1405" customWidth="1"/>
    <col min="2022" max="2022" width="50.7109375" style="1405" customWidth="1"/>
    <col min="2023" max="2025" width="40.7109375" style="1405" customWidth="1"/>
    <col min="2026" max="2026" width="15.7109375" style="1405" customWidth="1"/>
    <col min="2027" max="2027" width="25.7109375" style="1405" customWidth="1"/>
    <col min="2028" max="2028" width="40.7109375" style="1405" customWidth="1"/>
    <col min="2029" max="2031" width="20.7109375" style="1405" customWidth="1"/>
    <col min="2032" max="2034" width="15.7109375" style="1405" customWidth="1"/>
    <col min="2035" max="2043" width="20.7109375" style="1405" customWidth="1"/>
    <col min="2044" max="2275" width="9.140625" style="1405"/>
    <col min="2276" max="2276" width="10.140625" style="1405" customWidth="1"/>
    <col min="2277" max="2277" width="12.7109375" style="1405" customWidth="1"/>
    <col min="2278" max="2278" width="50.7109375" style="1405" customWidth="1"/>
    <col min="2279" max="2281" width="40.7109375" style="1405" customWidth="1"/>
    <col min="2282" max="2282" width="15.7109375" style="1405" customWidth="1"/>
    <col min="2283" max="2283" width="25.7109375" style="1405" customWidth="1"/>
    <col min="2284" max="2284" width="40.7109375" style="1405" customWidth="1"/>
    <col min="2285" max="2287" width="20.7109375" style="1405" customWidth="1"/>
    <col min="2288" max="2290" width="15.7109375" style="1405" customWidth="1"/>
    <col min="2291" max="2299" width="20.7109375" style="1405" customWidth="1"/>
    <col min="2300" max="2531" width="9.140625" style="1405"/>
    <col min="2532" max="2532" width="10.140625" style="1405" customWidth="1"/>
    <col min="2533" max="2533" width="12.7109375" style="1405" customWidth="1"/>
    <col min="2534" max="2534" width="50.7109375" style="1405" customWidth="1"/>
    <col min="2535" max="2537" width="40.7109375" style="1405" customWidth="1"/>
    <col min="2538" max="2538" width="15.7109375" style="1405" customWidth="1"/>
    <col min="2539" max="2539" width="25.7109375" style="1405" customWidth="1"/>
    <col min="2540" max="2540" width="40.7109375" style="1405" customWidth="1"/>
    <col min="2541" max="2543" width="20.7109375" style="1405" customWidth="1"/>
    <col min="2544" max="2546" width="15.7109375" style="1405" customWidth="1"/>
    <col min="2547" max="2555" width="20.7109375" style="1405" customWidth="1"/>
    <col min="2556" max="2787" width="9.140625" style="1405"/>
    <col min="2788" max="2788" width="10.140625" style="1405" customWidth="1"/>
    <col min="2789" max="2789" width="12.7109375" style="1405" customWidth="1"/>
    <col min="2790" max="2790" width="50.7109375" style="1405" customWidth="1"/>
    <col min="2791" max="2793" width="40.7109375" style="1405" customWidth="1"/>
    <col min="2794" max="2794" width="15.7109375" style="1405" customWidth="1"/>
    <col min="2795" max="2795" width="25.7109375" style="1405" customWidth="1"/>
    <col min="2796" max="2796" width="40.7109375" style="1405" customWidth="1"/>
    <col min="2797" max="2799" width="20.7109375" style="1405" customWidth="1"/>
    <col min="2800" max="2802" width="15.7109375" style="1405" customWidth="1"/>
    <col min="2803" max="2811" width="20.7109375" style="1405" customWidth="1"/>
    <col min="2812" max="3043" width="9.140625" style="1405"/>
    <col min="3044" max="3044" width="10.140625" style="1405" customWidth="1"/>
    <col min="3045" max="3045" width="12.7109375" style="1405" customWidth="1"/>
    <col min="3046" max="3046" width="50.7109375" style="1405" customWidth="1"/>
    <col min="3047" max="3049" width="40.7109375" style="1405" customWidth="1"/>
    <col min="3050" max="3050" width="15.7109375" style="1405" customWidth="1"/>
    <col min="3051" max="3051" width="25.7109375" style="1405" customWidth="1"/>
    <col min="3052" max="3052" width="40.7109375" style="1405" customWidth="1"/>
    <col min="3053" max="3055" width="20.7109375" style="1405" customWidth="1"/>
    <col min="3056" max="3058" width="15.7109375" style="1405" customWidth="1"/>
    <col min="3059" max="3067" width="20.7109375" style="1405" customWidth="1"/>
    <col min="3068" max="3299" width="9.140625" style="1405"/>
    <col min="3300" max="3300" width="10.140625" style="1405" customWidth="1"/>
    <col min="3301" max="3301" width="12.7109375" style="1405" customWidth="1"/>
    <col min="3302" max="3302" width="50.7109375" style="1405" customWidth="1"/>
    <col min="3303" max="3305" width="40.7109375" style="1405" customWidth="1"/>
    <col min="3306" max="3306" width="15.7109375" style="1405" customWidth="1"/>
    <col min="3307" max="3307" width="25.7109375" style="1405" customWidth="1"/>
    <col min="3308" max="3308" width="40.7109375" style="1405" customWidth="1"/>
    <col min="3309" max="3311" width="20.7109375" style="1405" customWidth="1"/>
    <col min="3312" max="3314" width="15.7109375" style="1405" customWidth="1"/>
    <col min="3315" max="3323" width="20.7109375" style="1405" customWidth="1"/>
    <col min="3324" max="3555" width="9.140625" style="1405"/>
    <col min="3556" max="3556" width="10.140625" style="1405" customWidth="1"/>
    <col min="3557" max="3557" width="12.7109375" style="1405" customWidth="1"/>
    <col min="3558" max="3558" width="50.7109375" style="1405" customWidth="1"/>
    <col min="3559" max="3561" width="40.7109375" style="1405" customWidth="1"/>
    <col min="3562" max="3562" width="15.7109375" style="1405" customWidth="1"/>
    <col min="3563" max="3563" width="25.7109375" style="1405" customWidth="1"/>
    <col min="3564" max="3564" width="40.7109375" style="1405" customWidth="1"/>
    <col min="3565" max="3567" width="20.7109375" style="1405" customWidth="1"/>
    <col min="3568" max="3570" width="15.7109375" style="1405" customWidth="1"/>
    <col min="3571" max="3579" width="20.7109375" style="1405" customWidth="1"/>
    <col min="3580" max="3811" width="9.140625" style="1405"/>
    <col min="3812" max="3812" width="10.140625" style="1405" customWidth="1"/>
    <col min="3813" max="3813" width="12.7109375" style="1405" customWidth="1"/>
    <col min="3814" max="3814" width="50.7109375" style="1405" customWidth="1"/>
    <col min="3815" max="3817" width="40.7109375" style="1405" customWidth="1"/>
    <col min="3818" max="3818" width="15.7109375" style="1405" customWidth="1"/>
    <col min="3819" max="3819" width="25.7109375" style="1405" customWidth="1"/>
    <col min="3820" max="3820" width="40.7109375" style="1405" customWidth="1"/>
    <col min="3821" max="3823" width="20.7109375" style="1405" customWidth="1"/>
    <col min="3824" max="3826" width="15.7109375" style="1405" customWidth="1"/>
    <col min="3827" max="3835" width="20.7109375" style="1405" customWidth="1"/>
    <col min="3836" max="4067" width="9.140625" style="1405"/>
    <col min="4068" max="4068" width="10.140625" style="1405" customWidth="1"/>
    <col min="4069" max="4069" width="12.7109375" style="1405" customWidth="1"/>
    <col min="4070" max="4070" width="50.7109375" style="1405" customWidth="1"/>
    <col min="4071" max="4073" width="40.7109375" style="1405" customWidth="1"/>
    <col min="4074" max="4074" width="15.7109375" style="1405" customWidth="1"/>
    <col min="4075" max="4075" width="25.7109375" style="1405" customWidth="1"/>
    <col min="4076" max="4076" width="40.7109375" style="1405" customWidth="1"/>
    <col min="4077" max="4079" width="20.7109375" style="1405" customWidth="1"/>
    <col min="4080" max="4082" width="15.7109375" style="1405" customWidth="1"/>
    <col min="4083" max="4091" width="20.7109375" style="1405" customWidth="1"/>
    <col min="4092" max="4323" width="9.140625" style="1405"/>
    <col min="4324" max="4324" width="10.140625" style="1405" customWidth="1"/>
    <col min="4325" max="4325" width="12.7109375" style="1405" customWidth="1"/>
    <col min="4326" max="4326" width="50.7109375" style="1405" customWidth="1"/>
    <col min="4327" max="4329" width="40.7109375" style="1405" customWidth="1"/>
    <col min="4330" max="4330" width="15.7109375" style="1405" customWidth="1"/>
    <col min="4331" max="4331" width="25.7109375" style="1405" customWidth="1"/>
    <col min="4332" max="4332" width="40.7109375" style="1405" customWidth="1"/>
    <col min="4333" max="4335" width="20.7109375" style="1405" customWidth="1"/>
    <col min="4336" max="4338" width="15.7109375" style="1405" customWidth="1"/>
    <col min="4339" max="4347" width="20.7109375" style="1405" customWidth="1"/>
    <col min="4348" max="4579" width="9.140625" style="1405"/>
    <col min="4580" max="4580" width="10.140625" style="1405" customWidth="1"/>
    <col min="4581" max="4581" width="12.7109375" style="1405" customWidth="1"/>
    <col min="4582" max="4582" width="50.7109375" style="1405" customWidth="1"/>
    <col min="4583" max="4585" width="40.7109375" style="1405" customWidth="1"/>
    <col min="4586" max="4586" width="15.7109375" style="1405" customWidth="1"/>
    <col min="4587" max="4587" width="25.7109375" style="1405" customWidth="1"/>
    <col min="4588" max="4588" width="40.7109375" style="1405" customWidth="1"/>
    <col min="4589" max="4591" width="20.7109375" style="1405" customWidth="1"/>
    <col min="4592" max="4594" width="15.7109375" style="1405" customWidth="1"/>
    <col min="4595" max="4603" width="20.7109375" style="1405" customWidth="1"/>
    <col min="4604" max="4835" width="9.140625" style="1405"/>
    <col min="4836" max="4836" width="10.140625" style="1405" customWidth="1"/>
    <col min="4837" max="4837" width="12.7109375" style="1405" customWidth="1"/>
    <col min="4838" max="4838" width="50.7109375" style="1405" customWidth="1"/>
    <col min="4839" max="4841" width="40.7109375" style="1405" customWidth="1"/>
    <col min="4842" max="4842" width="15.7109375" style="1405" customWidth="1"/>
    <col min="4843" max="4843" width="25.7109375" style="1405" customWidth="1"/>
    <col min="4844" max="4844" width="40.7109375" style="1405" customWidth="1"/>
    <col min="4845" max="4847" width="20.7109375" style="1405" customWidth="1"/>
    <col min="4848" max="4850" width="15.7109375" style="1405" customWidth="1"/>
    <col min="4851" max="4859" width="20.7109375" style="1405" customWidth="1"/>
    <col min="4860" max="5091" width="9.140625" style="1405"/>
    <col min="5092" max="5092" width="10.140625" style="1405" customWidth="1"/>
    <col min="5093" max="5093" width="12.7109375" style="1405" customWidth="1"/>
    <col min="5094" max="5094" width="50.7109375" style="1405" customWidth="1"/>
    <col min="5095" max="5097" width="40.7109375" style="1405" customWidth="1"/>
    <col min="5098" max="5098" width="15.7109375" style="1405" customWidth="1"/>
    <col min="5099" max="5099" width="25.7109375" style="1405" customWidth="1"/>
    <col min="5100" max="5100" width="40.7109375" style="1405" customWidth="1"/>
    <col min="5101" max="5103" width="20.7109375" style="1405" customWidth="1"/>
    <col min="5104" max="5106" width="15.7109375" style="1405" customWidth="1"/>
    <col min="5107" max="5115" width="20.7109375" style="1405" customWidth="1"/>
    <col min="5116" max="5347" width="9.140625" style="1405"/>
    <col min="5348" max="5348" width="10.140625" style="1405" customWidth="1"/>
    <col min="5349" max="5349" width="12.7109375" style="1405" customWidth="1"/>
    <col min="5350" max="5350" width="50.7109375" style="1405" customWidth="1"/>
    <col min="5351" max="5353" width="40.7109375" style="1405" customWidth="1"/>
    <col min="5354" max="5354" width="15.7109375" style="1405" customWidth="1"/>
    <col min="5355" max="5355" width="25.7109375" style="1405" customWidth="1"/>
    <col min="5356" max="5356" width="40.7109375" style="1405" customWidth="1"/>
    <col min="5357" max="5359" width="20.7109375" style="1405" customWidth="1"/>
    <col min="5360" max="5362" width="15.7109375" style="1405" customWidth="1"/>
    <col min="5363" max="5371" width="20.7109375" style="1405" customWidth="1"/>
    <col min="5372" max="5603" width="9.140625" style="1405"/>
    <col min="5604" max="5604" width="10.140625" style="1405" customWidth="1"/>
    <col min="5605" max="5605" width="12.7109375" style="1405" customWidth="1"/>
    <col min="5606" max="5606" width="50.7109375" style="1405" customWidth="1"/>
    <col min="5607" max="5609" width="40.7109375" style="1405" customWidth="1"/>
    <col min="5610" max="5610" width="15.7109375" style="1405" customWidth="1"/>
    <col min="5611" max="5611" width="25.7109375" style="1405" customWidth="1"/>
    <col min="5612" max="5612" width="40.7109375" style="1405" customWidth="1"/>
    <col min="5613" max="5615" width="20.7109375" style="1405" customWidth="1"/>
    <col min="5616" max="5618" width="15.7109375" style="1405" customWidth="1"/>
    <col min="5619" max="5627" width="20.7109375" style="1405" customWidth="1"/>
    <col min="5628" max="5859" width="9.140625" style="1405"/>
    <col min="5860" max="5860" width="10.140625" style="1405" customWidth="1"/>
    <col min="5861" max="5861" width="12.7109375" style="1405" customWidth="1"/>
    <col min="5862" max="5862" width="50.7109375" style="1405" customWidth="1"/>
    <col min="5863" max="5865" width="40.7109375" style="1405" customWidth="1"/>
    <col min="5866" max="5866" width="15.7109375" style="1405" customWidth="1"/>
    <col min="5867" max="5867" width="25.7109375" style="1405" customWidth="1"/>
    <col min="5868" max="5868" width="40.7109375" style="1405" customWidth="1"/>
    <col min="5869" max="5871" width="20.7109375" style="1405" customWidth="1"/>
    <col min="5872" max="5874" width="15.7109375" style="1405" customWidth="1"/>
    <col min="5875" max="5883" width="20.7109375" style="1405" customWidth="1"/>
    <col min="5884" max="6115" width="9.140625" style="1405"/>
    <col min="6116" max="6116" width="10.140625" style="1405" customWidth="1"/>
    <col min="6117" max="6117" width="12.7109375" style="1405" customWidth="1"/>
    <col min="6118" max="6118" width="50.7109375" style="1405" customWidth="1"/>
    <col min="6119" max="6121" width="40.7109375" style="1405" customWidth="1"/>
    <col min="6122" max="6122" width="15.7109375" style="1405" customWidth="1"/>
    <col min="6123" max="6123" width="25.7109375" style="1405" customWidth="1"/>
    <col min="6124" max="6124" width="40.7109375" style="1405" customWidth="1"/>
    <col min="6125" max="6127" width="20.7109375" style="1405" customWidth="1"/>
    <col min="6128" max="6130" width="15.7109375" style="1405" customWidth="1"/>
    <col min="6131" max="6139" width="20.7109375" style="1405" customWidth="1"/>
    <col min="6140" max="6371" width="9.140625" style="1405"/>
    <col min="6372" max="6372" width="10.140625" style="1405" customWidth="1"/>
    <col min="6373" max="6373" width="12.7109375" style="1405" customWidth="1"/>
    <col min="6374" max="6374" width="50.7109375" style="1405" customWidth="1"/>
    <col min="6375" max="6377" width="40.7109375" style="1405" customWidth="1"/>
    <col min="6378" max="6378" width="15.7109375" style="1405" customWidth="1"/>
    <col min="6379" max="6379" width="25.7109375" style="1405" customWidth="1"/>
    <col min="6380" max="6380" width="40.7109375" style="1405" customWidth="1"/>
    <col min="6381" max="6383" width="20.7109375" style="1405" customWidth="1"/>
    <col min="6384" max="6386" width="15.7109375" style="1405" customWidth="1"/>
    <col min="6387" max="6395" width="20.7109375" style="1405" customWidth="1"/>
    <col min="6396" max="6627" width="9.140625" style="1405"/>
    <col min="6628" max="6628" width="10.140625" style="1405" customWidth="1"/>
    <col min="6629" max="6629" width="12.7109375" style="1405" customWidth="1"/>
    <col min="6630" max="6630" width="50.7109375" style="1405" customWidth="1"/>
    <col min="6631" max="6633" width="40.7109375" style="1405" customWidth="1"/>
    <col min="6634" max="6634" width="15.7109375" style="1405" customWidth="1"/>
    <col min="6635" max="6635" width="25.7109375" style="1405" customWidth="1"/>
    <col min="6636" max="6636" width="40.7109375" style="1405" customWidth="1"/>
    <col min="6637" max="6639" width="20.7109375" style="1405" customWidth="1"/>
    <col min="6640" max="6642" width="15.7109375" style="1405" customWidth="1"/>
    <col min="6643" max="6651" width="20.7109375" style="1405" customWidth="1"/>
    <col min="6652" max="6883" width="9.140625" style="1405"/>
    <col min="6884" max="6884" width="10.140625" style="1405" customWidth="1"/>
    <col min="6885" max="6885" width="12.7109375" style="1405" customWidth="1"/>
    <col min="6886" max="6886" width="50.7109375" style="1405" customWidth="1"/>
    <col min="6887" max="6889" width="40.7109375" style="1405" customWidth="1"/>
    <col min="6890" max="6890" width="15.7109375" style="1405" customWidth="1"/>
    <col min="6891" max="6891" width="25.7109375" style="1405" customWidth="1"/>
    <col min="6892" max="6892" width="40.7109375" style="1405" customWidth="1"/>
    <col min="6893" max="6895" width="20.7109375" style="1405" customWidth="1"/>
    <col min="6896" max="6898" width="15.7109375" style="1405" customWidth="1"/>
    <col min="6899" max="6907" width="20.7109375" style="1405" customWidth="1"/>
    <col min="6908" max="7139" width="9.140625" style="1405"/>
    <col min="7140" max="7140" width="10.140625" style="1405" customWidth="1"/>
    <col min="7141" max="7141" width="12.7109375" style="1405" customWidth="1"/>
    <col min="7142" max="7142" width="50.7109375" style="1405" customWidth="1"/>
    <col min="7143" max="7145" width="40.7109375" style="1405" customWidth="1"/>
    <col min="7146" max="7146" width="15.7109375" style="1405" customWidth="1"/>
    <col min="7147" max="7147" width="25.7109375" style="1405" customWidth="1"/>
    <col min="7148" max="7148" width="40.7109375" style="1405" customWidth="1"/>
    <col min="7149" max="7151" width="20.7109375" style="1405" customWidth="1"/>
    <col min="7152" max="7154" width="15.7109375" style="1405" customWidth="1"/>
    <col min="7155" max="7163" width="20.7109375" style="1405" customWidth="1"/>
    <col min="7164" max="7395" width="9.140625" style="1405"/>
    <col min="7396" max="7396" width="10.140625" style="1405" customWidth="1"/>
    <col min="7397" max="7397" width="12.7109375" style="1405" customWidth="1"/>
    <col min="7398" max="7398" width="50.7109375" style="1405" customWidth="1"/>
    <col min="7399" max="7401" width="40.7109375" style="1405" customWidth="1"/>
    <col min="7402" max="7402" width="15.7109375" style="1405" customWidth="1"/>
    <col min="7403" max="7403" width="25.7109375" style="1405" customWidth="1"/>
    <col min="7404" max="7404" width="40.7109375" style="1405" customWidth="1"/>
    <col min="7405" max="7407" width="20.7109375" style="1405" customWidth="1"/>
    <col min="7408" max="7410" width="15.7109375" style="1405" customWidth="1"/>
    <col min="7411" max="7419" width="20.7109375" style="1405" customWidth="1"/>
    <col min="7420" max="7651" width="9.140625" style="1405"/>
    <col min="7652" max="7652" width="10.140625" style="1405" customWidth="1"/>
    <col min="7653" max="7653" width="12.7109375" style="1405" customWidth="1"/>
    <col min="7654" max="7654" width="50.7109375" style="1405" customWidth="1"/>
    <col min="7655" max="7657" width="40.7109375" style="1405" customWidth="1"/>
    <col min="7658" max="7658" width="15.7109375" style="1405" customWidth="1"/>
    <col min="7659" max="7659" width="25.7109375" style="1405" customWidth="1"/>
    <col min="7660" max="7660" width="40.7109375" style="1405" customWidth="1"/>
    <col min="7661" max="7663" width="20.7109375" style="1405" customWidth="1"/>
    <col min="7664" max="7666" width="15.7109375" style="1405" customWidth="1"/>
    <col min="7667" max="7675" width="20.7109375" style="1405" customWidth="1"/>
    <col min="7676" max="7907" width="9.140625" style="1405"/>
    <col min="7908" max="7908" width="10.140625" style="1405" customWidth="1"/>
    <col min="7909" max="7909" width="12.7109375" style="1405" customWidth="1"/>
    <col min="7910" max="7910" width="50.7109375" style="1405" customWidth="1"/>
    <col min="7911" max="7913" width="40.7109375" style="1405" customWidth="1"/>
    <col min="7914" max="7914" width="15.7109375" style="1405" customWidth="1"/>
    <col min="7915" max="7915" width="25.7109375" style="1405" customWidth="1"/>
    <col min="7916" max="7916" width="40.7109375" style="1405" customWidth="1"/>
    <col min="7917" max="7919" width="20.7109375" style="1405" customWidth="1"/>
    <col min="7920" max="7922" width="15.7109375" style="1405" customWidth="1"/>
    <col min="7923" max="7931" width="20.7109375" style="1405" customWidth="1"/>
    <col min="7932" max="8163" width="9.140625" style="1405"/>
    <col min="8164" max="8164" width="10.140625" style="1405" customWidth="1"/>
    <col min="8165" max="8165" width="12.7109375" style="1405" customWidth="1"/>
    <col min="8166" max="8166" width="50.7109375" style="1405" customWidth="1"/>
    <col min="8167" max="8169" width="40.7109375" style="1405" customWidth="1"/>
    <col min="8170" max="8170" width="15.7109375" style="1405" customWidth="1"/>
    <col min="8171" max="8171" width="25.7109375" style="1405" customWidth="1"/>
    <col min="8172" max="8172" width="40.7109375" style="1405" customWidth="1"/>
    <col min="8173" max="8175" width="20.7109375" style="1405" customWidth="1"/>
    <col min="8176" max="8178" width="15.7109375" style="1405" customWidth="1"/>
    <col min="8179" max="8187" width="20.7109375" style="1405" customWidth="1"/>
    <col min="8188" max="8419" width="9.140625" style="1405"/>
    <col min="8420" max="8420" width="10.140625" style="1405" customWidth="1"/>
    <col min="8421" max="8421" width="12.7109375" style="1405" customWidth="1"/>
    <col min="8422" max="8422" width="50.7109375" style="1405" customWidth="1"/>
    <col min="8423" max="8425" width="40.7109375" style="1405" customWidth="1"/>
    <col min="8426" max="8426" width="15.7109375" style="1405" customWidth="1"/>
    <col min="8427" max="8427" width="25.7109375" style="1405" customWidth="1"/>
    <col min="8428" max="8428" width="40.7109375" style="1405" customWidth="1"/>
    <col min="8429" max="8431" width="20.7109375" style="1405" customWidth="1"/>
    <col min="8432" max="8434" width="15.7109375" style="1405" customWidth="1"/>
    <col min="8435" max="8443" width="20.7109375" style="1405" customWidth="1"/>
    <col min="8444" max="8675" width="9.140625" style="1405"/>
    <col min="8676" max="8676" width="10.140625" style="1405" customWidth="1"/>
    <col min="8677" max="8677" width="12.7109375" style="1405" customWidth="1"/>
    <col min="8678" max="8678" width="50.7109375" style="1405" customWidth="1"/>
    <col min="8679" max="8681" width="40.7109375" style="1405" customWidth="1"/>
    <col min="8682" max="8682" width="15.7109375" style="1405" customWidth="1"/>
    <col min="8683" max="8683" width="25.7109375" style="1405" customWidth="1"/>
    <col min="8684" max="8684" width="40.7109375" style="1405" customWidth="1"/>
    <col min="8685" max="8687" width="20.7109375" style="1405" customWidth="1"/>
    <col min="8688" max="8690" width="15.7109375" style="1405" customWidth="1"/>
    <col min="8691" max="8699" width="20.7109375" style="1405" customWidth="1"/>
    <col min="8700" max="8931" width="9.140625" style="1405"/>
    <col min="8932" max="8932" width="10.140625" style="1405" customWidth="1"/>
    <col min="8933" max="8933" width="12.7109375" style="1405" customWidth="1"/>
    <col min="8934" max="8934" width="50.7109375" style="1405" customWidth="1"/>
    <col min="8935" max="8937" width="40.7109375" style="1405" customWidth="1"/>
    <col min="8938" max="8938" width="15.7109375" style="1405" customWidth="1"/>
    <col min="8939" max="8939" width="25.7109375" style="1405" customWidth="1"/>
    <col min="8940" max="8940" width="40.7109375" style="1405" customWidth="1"/>
    <col min="8941" max="8943" width="20.7109375" style="1405" customWidth="1"/>
    <col min="8944" max="8946" width="15.7109375" style="1405" customWidth="1"/>
    <col min="8947" max="8955" width="20.7109375" style="1405" customWidth="1"/>
    <col min="8956" max="9187" width="9.140625" style="1405"/>
    <col min="9188" max="9188" width="10.140625" style="1405" customWidth="1"/>
    <col min="9189" max="9189" width="12.7109375" style="1405" customWidth="1"/>
    <col min="9190" max="9190" width="50.7109375" style="1405" customWidth="1"/>
    <col min="9191" max="9193" width="40.7109375" style="1405" customWidth="1"/>
    <col min="9194" max="9194" width="15.7109375" style="1405" customWidth="1"/>
    <col min="9195" max="9195" width="25.7109375" style="1405" customWidth="1"/>
    <col min="9196" max="9196" width="40.7109375" style="1405" customWidth="1"/>
    <col min="9197" max="9199" width="20.7109375" style="1405" customWidth="1"/>
    <col min="9200" max="9202" width="15.7109375" style="1405" customWidth="1"/>
    <col min="9203" max="9211" width="20.7109375" style="1405" customWidth="1"/>
    <col min="9212" max="9443" width="9.140625" style="1405"/>
    <col min="9444" max="9444" width="10.140625" style="1405" customWidth="1"/>
    <col min="9445" max="9445" width="12.7109375" style="1405" customWidth="1"/>
    <col min="9446" max="9446" width="50.7109375" style="1405" customWidth="1"/>
    <col min="9447" max="9449" width="40.7109375" style="1405" customWidth="1"/>
    <col min="9450" max="9450" width="15.7109375" style="1405" customWidth="1"/>
    <col min="9451" max="9451" width="25.7109375" style="1405" customWidth="1"/>
    <col min="9452" max="9452" width="40.7109375" style="1405" customWidth="1"/>
    <col min="9453" max="9455" width="20.7109375" style="1405" customWidth="1"/>
    <col min="9456" max="9458" width="15.7109375" style="1405" customWidth="1"/>
    <col min="9459" max="9467" width="20.7109375" style="1405" customWidth="1"/>
    <col min="9468" max="9699" width="9.140625" style="1405"/>
    <col min="9700" max="9700" width="10.140625" style="1405" customWidth="1"/>
    <col min="9701" max="9701" width="12.7109375" style="1405" customWidth="1"/>
    <col min="9702" max="9702" width="50.7109375" style="1405" customWidth="1"/>
    <col min="9703" max="9705" width="40.7109375" style="1405" customWidth="1"/>
    <col min="9706" max="9706" width="15.7109375" style="1405" customWidth="1"/>
    <col min="9707" max="9707" width="25.7109375" style="1405" customWidth="1"/>
    <col min="9708" max="9708" width="40.7109375" style="1405" customWidth="1"/>
    <col min="9709" max="9711" width="20.7109375" style="1405" customWidth="1"/>
    <col min="9712" max="9714" width="15.7109375" style="1405" customWidth="1"/>
    <col min="9715" max="9723" width="20.7109375" style="1405" customWidth="1"/>
    <col min="9724" max="9955" width="9.140625" style="1405"/>
    <col min="9956" max="9956" width="10.140625" style="1405" customWidth="1"/>
    <col min="9957" max="9957" width="12.7109375" style="1405" customWidth="1"/>
    <col min="9958" max="9958" width="50.7109375" style="1405" customWidth="1"/>
    <col min="9959" max="9961" width="40.7109375" style="1405" customWidth="1"/>
    <col min="9962" max="9962" width="15.7109375" style="1405" customWidth="1"/>
    <col min="9963" max="9963" width="25.7109375" style="1405" customWidth="1"/>
    <col min="9964" max="9964" width="40.7109375" style="1405" customWidth="1"/>
    <col min="9965" max="9967" width="20.7109375" style="1405" customWidth="1"/>
    <col min="9968" max="9970" width="15.7109375" style="1405" customWidth="1"/>
    <col min="9971" max="9979" width="20.7109375" style="1405" customWidth="1"/>
    <col min="9980" max="10211" width="9.140625" style="1405"/>
    <col min="10212" max="10212" width="10.140625" style="1405" customWidth="1"/>
    <col min="10213" max="10213" width="12.7109375" style="1405" customWidth="1"/>
    <col min="10214" max="10214" width="50.7109375" style="1405" customWidth="1"/>
    <col min="10215" max="10217" width="40.7109375" style="1405" customWidth="1"/>
    <col min="10218" max="10218" width="15.7109375" style="1405" customWidth="1"/>
    <col min="10219" max="10219" width="25.7109375" style="1405" customWidth="1"/>
    <col min="10220" max="10220" width="40.7109375" style="1405" customWidth="1"/>
    <col min="10221" max="10223" width="20.7109375" style="1405" customWidth="1"/>
    <col min="10224" max="10226" width="15.7109375" style="1405" customWidth="1"/>
    <col min="10227" max="10235" width="20.7109375" style="1405" customWidth="1"/>
    <col min="10236" max="10467" width="9.140625" style="1405"/>
    <col min="10468" max="10468" width="10.140625" style="1405" customWidth="1"/>
    <col min="10469" max="10469" width="12.7109375" style="1405" customWidth="1"/>
    <col min="10470" max="10470" width="50.7109375" style="1405" customWidth="1"/>
    <col min="10471" max="10473" width="40.7109375" style="1405" customWidth="1"/>
    <col min="10474" max="10474" width="15.7109375" style="1405" customWidth="1"/>
    <col min="10475" max="10475" width="25.7109375" style="1405" customWidth="1"/>
    <col min="10476" max="10476" width="40.7109375" style="1405" customWidth="1"/>
    <col min="10477" max="10479" width="20.7109375" style="1405" customWidth="1"/>
    <col min="10480" max="10482" width="15.7109375" style="1405" customWidth="1"/>
    <col min="10483" max="10491" width="20.7109375" style="1405" customWidth="1"/>
    <col min="10492" max="10723" width="9.140625" style="1405"/>
    <col min="10724" max="10724" width="10.140625" style="1405" customWidth="1"/>
    <col min="10725" max="10725" width="12.7109375" style="1405" customWidth="1"/>
    <col min="10726" max="10726" width="50.7109375" style="1405" customWidth="1"/>
    <col min="10727" max="10729" width="40.7109375" style="1405" customWidth="1"/>
    <col min="10730" max="10730" width="15.7109375" style="1405" customWidth="1"/>
    <col min="10731" max="10731" width="25.7109375" style="1405" customWidth="1"/>
    <col min="10732" max="10732" width="40.7109375" style="1405" customWidth="1"/>
    <col min="10733" max="10735" width="20.7109375" style="1405" customWidth="1"/>
    <col min="10736" max="10738" width="15.7109375" style="1405" customWidth="1"/>
    <col min="10739" max="10747" width="20.7109375" style="1405" customWidth="1"/>
    <col min="10748" max="10979" width="9.140625" style="1405"/>
    <col min="10980" max="10980" width="10.140625" style="1405" customWidth="1"/>
    <col min="10981" max="10981" width="12.7109375" style="1405" customWidth="1"/>
    <col min="10982" max="10982" width="50.7109375" style="1405" customWidth="1"/>
    <col min="10983" max="10985" width="40.7109375" style="1405" customWidth="1"/>
    <col min="10986" max="10986" width="15.7109375" style="1405" customWidth="1"/>
    <col min="10987" max="10987" width="25.7109375" style="1405" customWidth="1"/>
    <col min="10988" max="10988" width="40.7109375" style="1405" customWidth="1"/>
    <col min="10989" max="10991" width="20.7109375" style="1405" customWidth="1"/>
    <col min="10992" max="10994" width="15.7109375" style="1405" customWidth="1"/>
    <col min="10995" max="11003" width="20.7109375" style="1405" customWidth="1"/>
    <col min="11004" max="11235" width="9.140625" style="1405"/>
    <col min="11236" max="11236" width="10.140625" style="1405" customWidth="1"/>
    <col min="11237" max="11237" width="12.7109375" style="1405" customWidth="1"/>
    <col min="11238" max="11238" width="50.7109375" style="1405" customWidth="1"/>
    <col min="11239" max="11241" width="40.7109375" style="1405" customWidth="1"/>
    <col min="11242" max="11242" width="15.7109375" style="1405" customWidth="1"/>
    <col min="11243" max="11243" width="25.7109375" style="1405" customWidth="1"/>
    <col min="11244" max="11244" width="40.7109375" style="1405" customWidth="1"/>
    <col min="11245" max="11247" width="20.7109375" style="1405" customWidth="1"/>
    <col min="11248" max="11250" width="15.7109375" style="1405" customWidth="1"/>
    <col min="11251" max="11259" width="20.7109375" style="1405" customWidth="1"/>
    <col min="11260" max="11491" width="9.140625" style="1405"/>
    <col min="11492" max="11492" width="10.140625" style="1405" customWidth="1"/>
    <col min="11493" max="11493" width="12.7109375" style="1405" customWidth="1"/>
    <col min="11494" max="11494" width="50.7109375" style="1405" customWidth="1"/>
    <col min="11495" max="11497" width="40.7109375" style="1405" customWidth="1"/>
    <col min="11498" max="11498" width="15.7109375" style="1405" customWidth="1"/>
    <col min="11499" max="11499" width="25.7109375" style="1405" customWidth="1"/>
    <col min="11500" max="11500" width="40.7109375" style="1405" customWidth="1"/>
    <col min="11501" max="11503" width="20.7109375" style="1405" customWidth="1"/>
    <col min="11504" max="11506" width="15.7109375" style="1405" customWidth="1"/>
    <col min="11507" max="11515" width="20.7109375" style="1405" customWidth="1"/>
    <col min="11516" max="11747" width="9.140625" style="1405"/>
    <col min="11748" max="11748" width="10.140625" style="1405" customWidth="1"/>
    <col min="11749" max="11749" width="12.7109375" style="1405" customWidth="1"/>
    <col min="11750" max="11750" width="50.7109375" style="1405" customWidth="1"/>
    <col min="11751" max="11753" width="40.7109375" style="1405" customWidth="1"/>
    <col min="11754" max="11754" width="15.7109375" style="1405" customWidth="1"/>
    <col min="11755" max="11755" width="25.7109375" style="1405" customWidth="1"/>
    <col min="11756" max="11756" width="40.7109375" style="1405" customWidth="1"/>
    <col min="11757" max="11759" width="20.7109375" style="1405" customWidth="1"/>
    <col min="11760" max="11762" width="15.7109375" style="1405" customWidth="1"/>
    <col min="11763" max="11771" width="20.7109375" style="1405" customWidth="1"/>
    <col min="11772" max="12003" width="9.140625" style="1405"/>
    <col min="12004" max="12004" width="10.140625" style="1405" customWidth="1"/>
    <col min="12005" max="12005" width="12.7109375" style="1405" customWidth="1"/>
    <col min="12006" max="12006" width="50.7109375" style="1405" customWidth="1"/>
    <col min="12007" max="12009" width="40.7109375" style="1405" customWidth="1"/>
    <col min="12010" max="12010" width="15.7109375" style="1405" customWidth="1"/>
    <col min="12011" max="12011" width="25.7109375" style="1405" customWidth="1"/>
    <col min="12012" max="12012" width="40.7109375" style="1405" customWidth="1"/>
    <col min="12013" max="12015" width="20.7109375" style="1405" customWidth="1"/>
    <col min="12016" max="12018" width="15.7109375" style="1405" customWidth="1"/>
    <col min="12019" max="12027" width="20.7109375" style="1405" customWidth="1"/>
    <col min="12028" max="12259" width="9.140625" style="1405"/>
    <col min="12260" max="12260" width="10.140625" style="1405" customWidth="1"/>
    <col min="12261" max="12261" width="12.7109375" style="1405" customWidth="1"/>
    <col min="12262" max="12262" width="50.7109375" style="1405" customWidth="1"/>
    <col min="12263" max="12265" width="40.7109375" style="1405" customWidth="1"/>
    <col min="12266" max="12266" width="15.7109375" style="1405" customWidth="1"/>
    <col min="12267" max="12267" width="25.7109375" style="1405" customWidth="1"/>
    <col min="12268" max="12268" width="40.7109375" style="1405" customWidth="1"/>
    <col min="12269" max="12271" width="20.7109375" style="1405" customWidth="1"/>
    <col min="12272" max="12274" width="15.7109375" style="1405" customWidth="1"/>
    <col min="12275" max="12283" width="20.7109375" style="1405" customWidth="1"/>
    <col min="12284" max="12515" width="9.140625" style="1405"/>
    <col min="12516" max="12516" width="10.140625" style="1405" customWidth="1"/>
    <col min="12517" max="12517" width="12.7109375" style="1405" customWidth="1"/>
    <col min="12518" max="12518" width="50.7109375" style="1405" customWidth="1"/>
    <col min="12519" max="12521" width="40.7109375" style="1405" customWidth="1"/>
    <col min="12522" max="12522" width="15.7109375" style="1405" customWidth="1"/>
    <col min="12523" max="12523" width="25.7109375" style="1405" customWidth="1"/>
    <col min="12524" max="12524" width="40.7109375" style="1405" customWidth="1"/>
    <col min="12525" max="12527" width="20.7109375" style="1405" customWidth="1"/>
    <col min="12528" max="12530" width="15.7109375" style="1405" customWidth="1"/>
    <col min="12531" max="12539" width="20.7109375" style="1405" customWidth="1"/>
    <col min="12540" max="12771" width="9.140625" style="1405"/>
    <col min="12772" max="12772" width="10.140625" style="1405" customWidth="1"/>
    <col min="12773" max="12773" width="12.7109375" style="1405" customWidth="1"/>
    <col min="12774" max="12774" width="50.7109375" style="1405" customWidth="1"/>
    <col min="12775" max="12777" width="40.7109375" style="1405" customWidth="1"/>
    <col min="12778" max="12778" width="15.7109375" style="1405" customWidth="1"/>
    <col min="12779" max="12779" width="25.7109375" style="1405" customWidth="1"/>
    <col min="12780" max="12780" width="40.7109375" style="1405" customWidth="1"/>
    <col min="12781" max="12783" width="20.7109375" style="1405" customWidth="1"/>
    <col min="12784" max="12786" width="15.7109375" style="1405" customWidth="1"/>
    <col min="12787" max="12795" width="20.7109375" style="1405" customWidth="1"/>
    <col min="12796" max="13027" width="9.140625" style="1405"/>
    <col min="13028" max="13028" width="10.140625" style="1405" customWidth="1"/>
    <col min="13029" max="13029" width="12.7109375" style="1405" customWidth="1"/>
    <col min="13030" max="13030" width="50.7109375" style="1405" customWidth="1"/>
    <col min="13031" max="13033" width="40.7109375" style="1405" customWidth="1"/>
    <col min="13034" max="13034" width="15.7109375" style="1405" customWidth="1"/>
    <col min="13035" max="13035" width="25.7109375" style="1405" customWidth="1"/>
    <col min="13036" max="13036" width="40.7109375" style="1405" customWidth="1"/>
    <col min="13037" max="13039" width="20.7109375" style="1405" customWidth="1"/>
    <col min="13040" max="13042" width="15.7109375" style="1405" customWidth="1"/>
    <col min="13043" max="13051" width="20.7109375" style="1405" customWidth="1"/>
    <col min="13052" max="13283" width="9.140625" style="1405"/>
    <col min="13284" max="13284" width="10.140625" style="1405" customWidth="1"/>
    <col min="13285" max="13285" width="12.7109375" style="1405" customWidth="1"/>
    <col min="13286" max="13286" width="50.7109375" style="1405" customWidth="1"/>
    <col min="13287" max="13289" width="40.7109375" style="1405" customWidth="1"/>
    <col min="13290" max="13290" width="15.7109375" style="1405" customWidth="1"/>
    <col min="13291" max="13291" width="25.7109375" style="1405" customWidth="1"/>
    <col min="13292" max="13292" width="40.7109375" style="1405" customWidth="1"/>
    <col min="13293" max="13295" width="20.7109375" style="1405" customWidth="1"/>
    <col min="13296" max="13298" width="15.7109375" style="1405" customWidth="1"/>
    <col min="13299" max="13307" width="20.7109375" style="1405" customWidth="1"/>
    <col min="13308" max="13539" width="9.140625" style="1405"/>
    <col min="13540" max="13540" width="10.140625" style="1405" customWidth="1"/>
    <col min="13541" max="13541" width="12.7109375" style="1405" customWidth="1"/>
    <col min="13542" max="13542" width="50.7109375" style="1405" customWidth="1"/>
    <col min="13543" max="13545" width="40.7109375" style="1405" customWidth="1"/>
    <col min="13546" max="13546" width="15.7109375" style="1405" customWidth="1"/>
    <col min="13547" max="13547" width="25.7109375" style="1405" customWidth="1"/>
    <col min="13548" max="13548" width="40.7109375" style="1405" customWidth="1"/>
    <col min="13549" max="13551" width="20.7109375" style="1405" customWidth="1"/>
    <col min="13552" max="13554" width="15.7109375" style="1405" customWidth="1"/>
    <col min="13555" max="13563" width="20.7109375" style="1405" customWidth="1"/>
    <col min="13564" max="13795" width="9.140625" style="1405"/>
    <col min="13796" max="13796" width="10.140625" style="1405" customWidth="1"/>
    <col min="13797" max="13797" width="12.7109375" style="1405" customWidth="1"/>
    <col min="13798" max="13798" width="50.7109375" style="1405" customWidth="1"/>
    <col min="13799" max="13801" width="40.7109375" style="1405" customWidth="1"/>
    <col min="13802" max="13802" width="15.7109375" style="1405" customWidth="1"/>
    <col min="13803" max="13803" width="25.7109375" style="1405" customWidth="1"/>
    <col min="13804" max="13804" width="40.7109375" style="1405" customWidth="1"/>
    <col min="13805" max="13807" width="20.7109375" style="1405" customWidth="1"/>
    <col min="13808" max="13810" width="15.7109375" style="1405" customWidth="1"/>
    <col min="13811" max="13819" width="20.7109375" style="1405" customWidth="1"/>
    <col min="13820" max="14051" width="9.140625" style="1405"/>
    <col min="14052" max="14052" width="10.140625" style="1405" customWidth="1"/>
    <col min="14053" max="14053" width="12.7109375" style="1405" customWidth="1"/>
    <col min="14054" max="14054" width="50.7109375" style="1405" customWidth="1"/>
    <col min="14055" max="14057" width="40.7109375" style="1405" customWidth="1"/>
    <col min="14058" max="14058" width="15.7109375" style="1405" customWidth="1"/>
    <col min="14059" max="14059" width="25.7109375" style="1405" customWidth="1"/>
    <col min="14060" max="14060" width="40.7109375" style="1405" customWidth="1"/>
    <col min="14061" max="14063" width="20.7109375" style="1405" customWidth="1"/>
    <col min="14064" max="14066" width="15.7109375" style="1405" customWidth="1"/>
    <col min="14067" max="14075" width="20.7109375" style="1405" customWidth="1"/>
    <col min="14076" max="14307" width="9.140625" style="1405"/>
    <col min="14308" max="14308" width="10.140625" style="1405" customWidth="1"/>
    <col min="14309" max="14309" width="12.7109375" style="1405" customWidth="1"/>
    <col min="14310" max="14310" width="50.7109375" style="1405" customWidth="1"/>
    <col min="14311" max="14313" width="40.7109375" style="1405" customWidth="1"/>
    <col min="14314" max="14314" width="15.7109375" style="1405" customWidth="1"/>
    <col min="14315" max="14315" width="25.7109375" style="1405" customWidth="1"/>
    <col min="14316" max="14316" width="40.7109375" style="1405" customWidth="1"/>
    <col min="14317" max="14319" width="20.7109375" style="1405" customWidth="1"/>
    <col min="14320" max="14322" width="15.7109375" style="1405" customWidth="1"/>
    <col min="14323" max="14331" width="20.7109375" style="1405" customWidth="1"/>
    <col min="14332" max="14563" width="9.140625" style="1405"/>
    <col min="14564" max="14564" width="10.140625" style="1405" customWidth="1"/>
    <col min="14565" max="14565" width="12.7109375" style="1405" customWidth="1"/>
    <col min="14566" max="14566" width="50.7109375" style="1405" customWidth="1"/>
    <col min="14567" max="14569" width="40.7109375" style="1405" customWidth="1"/>
    <col min="14570" max="14570" width="15.7109375" style="1405" customWidth="1"/>
    <col min="14571" max="14571" width="25.7109375" style="1405" customWidth="1"/>
    <col min="14572" max="14572" width="40.7109375" style="1405" customWidth="1"/>
    <col min="14573" max="14575" width="20.7109375" style="1405" customWidth="1"/>
    <col min="14576" max="14578" width="15.7109375" style="1405" customWidth="1"/>
    <col min="14579" max="14587" width="20.7109375" style="1405" customWidth="1"/>
    <col min="14588" max="14819" width="9.140625" style="1405"/>
    <col min="14820" max="14820" width="10.140625" style="1405" customWidth="1"/>
    <col min="14821" max="14821" width="12.7109375" style="1405" customWidth="1"/>
    <col min="14822" max="14822" width="50.7109375" style="1405" customWidth="1"/>
    <col min="14823" max="14825" width="40.7109375" style="1405" customWidth="1"/>
    <col min="14826" max="14826" width="15.7109375" style="1405" customWidth="1"/>
    <col min="14827" max="14827" width="25.7109375" style="1405" customWidth="1"/>
    <col min="14828" max="14828" width="40.7109375" style="1405" customWidth="1"/>
    <col min="14829" max="14831" width="20.7109375" style="1405" customWidth="1"/>
    <col min="14832" max="14834" width="15.7109375" style="1405" customWidth="1"/>
    <col min="14835" max="14843" width="20.7109375" style="1405" customWidth="1"/>
    <col min="14844" max="15075" width="9.140625" style="1405"/>
    <col min="15076" max="15076" width="10.140625" style="1405" customWidth="1"/>
    <col min="15077" max="15077" width="12.7109375" style="1405" customWidth="1"/>
    <col min="15078" max="15078" width="50.7109375" style="1405" customWidth="1"/>
    <col min="15079" max="15081" width="40.7109375" style="1405" customWidth="1"/>
    <col min="15082" max="15082" width="15.7109375" style="1405" customWidth="1"/>
    <col min="15083" max="15083" width="25.7109375" style="1405" customWidth="1"/>
    <col min="15084" max="15084" width="40.7109375" style="1405" customWidth="1"/>
    <col min="15085" max="15087" width="20.7109375" style="1405" customWidth="1"/>
    <col min="15088" max="15090" width="15.7109375" style="1405" customWidth="1"/>
    <col min="15091" max="15099" width="20.7109375" style="1405" customWidth="1"/>
    <col min="15100" max="15331" width="9.140625" style="1405"/>
    <col min="15332" max="15332" width="10.140625" style="1405" customWidth="1"/>
    <col min="15333" max="15333" width="12.7109375" style="1405" customWidth="1"/>
    <col min="15334" max="15334" width="50.7109375" style="1405" customWidth="1"/>
    <col min="15335" max="15337" width="40.7109375" style="1405" customWidth="1"/>
    <col min="15338" max="15338" width="15.7109375" style="1405" customWidth="1"/>
    <col min="15339" max="15339" width="25.7109375" style="1405" customWidth="1"/>
    <col min="15340" max="15340" width="40.7109375" style="1405" customWidth="1"/>
    <col min="15341" max="15343" width="20.7109375" style="1405" customWidth="1"/>
    <col min="15344" max="15346" width="15.7109375" style="1405" customWidth="1"/>
    <col min="15347" max="15355" width="20.7109375" style="1405" customWidth="1"/>
    <col min="15356" max="15587" width="9.140625" style="1405"/>
    <col min="15588" max="15588" width="10.140625" style="1405" customWidth="1"/>
    <col min="15589" max="15589" width="12.7109375" style="1405" customWidth="1"/>
    <col min="15590" max="15590" width="50.7109375" style="1405" customWidth="1"/>
    <col min="15591" max="15593" width="40.7109375" style="1405" customWidth="1"/>
    <col min="15594" max="15594" width="15.7109375" style="1405" customWidth="1"/>
    <col min="15595" max="15595" width="25.7109375" style="1405" customWidth="1"/>
    <col min="15596" max="15596" width="40.7109375" style="1405" customWidth="1"/>
    <col min="15597" max="15599" width="20.7109375" style="1405" customWidth="1"/>
    <col min="15600" max="15602" width="15.7109375" style="1405" customWidth="1"/>
    <col min="15603" max="15611" width="20.7109375" style="1405" customWidth="1"/>
    <col min="15612" max="15843" width="9.140625" style="1405"/>
    <col min="15844" max="15844" width="10.140625" style="1405" customWidth="1"/>
    <col min="15845" max="15845" width="12.7109375" style="1405" customWidth="1"/>
    <col min="15846" max="15846" width="50.7109375" style="1405" customWidth="1"/>
    <col min="15847" max="15849" width="40.7109375" style="1405" customWidth="1"/>
    <col min="15850" max="15850" width="15.7109375" style="1405" customWidth="1"/>
    <col min="15851" max="15851" width="25.7109375" style="1405" customWidth="1"/>
    <col min="15852" max="15852" width="40.7109375" style="1405" customWidth="1"/>
    <col min="15853" max="15855" width="20.7109375" style="1405" customWidth="1"/>
    <col min="15856" max="15858" width="15.7109375" style="1405" customWidth="1"/>
    <col min="15859" max="15867" width="20.7109375" style="1405" customWidth="1"/>
    <col min="15868" max="16099" width="9.140625" style="1405"/>
    <col min="16100" max="16100" width="10.140625" style="1405" customWidth="1"/>
    <col min="16101" max="16101" width="12.7109375" style="1405" customWidth="1"/>
    <col min="16102" max="16102" width="50.7109375" style="1405" customWidth="1"/>
    <col min="16103" max="16105" width="40.7109375" style="1405" customWidth="1"/>
    <col min="16106" max="16106" width="15.7109375" style="1405" customWidth="1"/>
    <col min="16107" max="16107" width="25.7109375" style="1405" customWidth="1"/>
    <col min="16108" max="16108" width="40.7109375" style="1405" customWidth="1"/>
    <col min="16109" max="16111" width="20.7109375" style="1405" customWidth="1"/>
    <col min="16112" max="16114" width="15.7109375" style="1405" customWidth="1"/>
    <col min="16115" max="16123" width="20.7109375" style="1405" customWidth="1"/>
    <col min="16124" max="16384" width="9.140625" style="1405"/>
  </cols>
  <sheetData>
    <row r="2" spans="1:56" ht="38.25">
      <c r="BB2" s="1408" t="s">
        <v>625</v>
      </c>
      <c r="BC2" s="1408" t="s">
        <v>627</v>
      </c>
      <c r="BD2" s="1408" t="s">
        <v>626</v>
      </c>
    </row>
    <row r="3" spans="1:56">
      <c r="BB3" s="1409" t="s">
        <v>622</v>
      </c>
      <c r="BC3" s="1410">
        <f>+COUNTA(M9:M591)</f>
        <v>1</v>
      </c>
      <c r="BD3" s="1411">
        <f>BB11</f>
        <v>40.79000000000002</v>
      </c>
    </row>
    <row r="4" spans="1:56" ht="12.75" customHeight="1">
      <c r="BB4" s="1409" t="s">
        <v>623</v>
      </c>
      <c r="BC4" s="1410">
        <v>14</v>
      </c>
      <c r="BD4" s="1412">
        <f>L11</f>
        <v>501.55800000000005</v>
      </c>
    </row>
    <row r="5" spans="1:56" ht="16.5" customHeight="1">
      <c r="BB5" s="1413" t="s">
        <v>624</v>
      </c>
      <c r="BC5" s="1414">
        <f>SUBTOTAL(9,BC3:BC4)</f>
        <v>15</v>
      </c>
      <c r="BD5" s="1415">
        <f>SUM(BD3:BD4)</f>
        <v>542.34800000000007</v>
      </c>
    </row>
    <row r="6" spans="1:56" ht="6.75" customHeight="1"/>
    <row r="7" spans="1:56" s="434" customFormat="1">
      <c r="A7" s="1609" t="s">
        <v>1158</v>
      </c>
      <c r="B7" s="1609"/>
      <c r="C7" s="1609"/>
      <c r="D7" s="1609"/>
      <c r="E7" s="1609"/>
      <c r="F7" s="1609"/>
      <c r="G7" s="1609"/>
      <c r="H7" s="1609"/>
      <c r="I7" s="1609"/>
      <c r="J7" s="1609"/>
      <c r="K7" s="1609"/>
      <c r="L7" s="1609"/>
    </row>
    <row r="8" spans="1:56" s="434" customFormat="1">
      <c r="A8" s="1609" t="s">
        <v>1166</v>
      </c>
      <c r="B8" s="1609"/>
      <c r="C8" s="1609"/>
      <c r="D8" s="1609"/>
      <c r="E8" s="1609"/>
      <c r="F8" s="1609"/>
      <c r="G8" s="1609"/>
      <c r="H8" s="1609"/>
      <c r="I8" s="1609"/>
      <c r="J8" s="1609"/>
      <c r="K8" s="1609"/>
      <c r="L8" s="1609"/>
    </row>
    <row r="9" spans="1:56" s="434" customFormat="1">
      <c r="A9" s="1609" t="s">
        <v>2301</v>
      </c>
      <c r="B9" s="1609"/>
      <c r="C9" s="1609"/>
      <c r="D9" s="1609"/>
      <c r="E9" s="1609"/>
      <c r="F9" s="1609"/>
      <c r="G9" s="1609"/>
      <c r="H9" s="1609"/>
      <c r="I9" s="1609"/>
      <c r="J9" s="1609"/>
      <c r="K9" s="1609"/>
      <c r="L9" s="1609"/>
    </row>
    <row r="10" spans="1:56" s="434" customFormat="1">
      <c r="A10" s="1416"/>
      <c r="B10" s="1416"/>
      <c r="C10" s="1416"/>
      <c r="D10" s="1416"/>
      <c r="E10" s="1416"/>
      <c r="F10" s="1416"/>
      <c r="G10" s="1416"/>
      <c r="H10" s="1416"/>
      <c r="I10" s="1416"/>
      <c r="J10" s="1416"/>
      <c r="K10" s="1416"/>
      <c r="L10" s="1575">
        <f>+SUBTOTAL(9,L13:L1958)</f>
        <v>542.34800000000007</v>
      </c>
    </row>
    <row r="11" spans="1:56" s="434" customFormat="1">
      <c r="A11" s="1416"/>
      <c r="B11" s="1416"/>
      <c r="C11" s="1416"/>
      <c r="D11" s="1416"/>
      <c r="E11" s="1418"/>
      <c r="F11" s="1416"/>
      <c r="G11" s="1417">
        <f>+SUBTOTAL(9,G14:G1959)</f>
        <v>558.40000000000009</v>
      </c>
      <c r="H11" s="1417">
        <f>+SUBTOTAL(9,H14:H1959)</f>
        <v>44.672000000000004</v>
      </c>
      <c r="I11" s="1417">
        <f>+SUBTOTAL(9,I14:I1959)</f>
        <v>603.072</v>
      </c>
      <c r="J11" s="1417">
        <f>+SUBTOTAL(9,J14:J1959)</f>
        <v>0</v>
      </c>
      <c r="K11" s="1417">
        <f>+SUBTOTAL(9,K14:K1959)</f>
        <v>16.052000000000003</v>
      </c>
      <c r="L11" s="1575">
        <f>L10-L16</f>
        <v>501.55800000000005</v>
      </c>
      <c r="BB11" s="1419">
        <f>L10-L11</f>
        <v>40.79000000000002</v>
      </c>
    </row>
    <row r="12" spans="1:56" ht="27" customHeight="1">
      <c r="A12" s="1420"/>
      <c r="B12" s="1421">
        <f>SUBTOTAL(3,B14:B773)</f>
        <v>14</v>
      </c>
      <c r="H12" s="1422">
        <v>0.08</v>
      </c>
      <c r="L12" s="1445" t="s">
        <v>2060</v>
      </c>
      <c r="M12" s="1405" t="s">
        <v>622</v>
      </c>
    </row>
    <row r="13" spans="1:56" ht="38.25" customHeight="1">
      <c r="A13" s="1423" t="s">
        <v>1160</v>
      </c>
      <c r="B13" s="1423" t="s">
        <v>1548</v>
      </c>
      <c r="C13" s="1424" t="s">
        <v>4</v>
      </c>
      <c r="D13" s="1423" t="s">
        <v>5</v>
      </c>
      <c r="E13" s="1425" t="s">
        <v>1167</v>
      </c>
      <c r="F13" s="1423" t="s">
        <v>9</v>
      </c>
      <c r="G13" s="1426" t="s">
        <v>1161</v>
      </c>
      <c r="H13" s="1426" t="s">
        <v>1162</v>
      </c>
      <c r="I13" s="1426" t="s">
        <v>1163</v>
      </c>
      <c r="J13" s="1423" t="s">
        <v>1164</v>
      </c>
      <c r="K13" s="1423" t="s">
        <v>515</v>
      </c>
      <c r="L13" s="1576" t="s">
        <v>1165</v>
      </c>
    </row>
    <row r="14" spans="1:56" ht="30" customHeight="1">
      <c r="A14" s="1427">
        <v>2</v>
      </c>
      <c r="B14" s="1427" t="s">
        <v>1119</v>
      </c>
      <c r="C14" s="1429">
        <v>17078494</v>
      </c>
      <c r="D14" s="1430" t="s">
        <v>730</v>
      </c>
      <c r="E14" s="1431" t="s">
        <v>729</v>
      </c>
      <c r="F14" s="860" t="s">
        <v>2148</v>
      </c>
      <c r="G14" s="1439">
        <v>42</v>
      </c>
      <c r="H14" s="1440">
        <f>G14*$H$12</f>
        <v>3.36</v>
      </c>
      <c r="I14" s="1440">
        <f t="shared" ref="I14:I25" si="0">G14+H14</f>
        <v>45.36</v>
      </c>
      <c r="J14" s="1440">
        <v>0</v>
      </c>
      <c r="K14" s="1440">
        <f t="shared" ref="K14:K25" si="1">G14*3%-0.05</f>
        <v>1.21</v>
      </c>
      <c r="L14" s="1441">
        <f t="shared" ref="L14:L25" si="2">G14-J14-K14</f>
        <v>40.79</v>
      </c>
    </row>
    <row r="15" spans="1:56" ht="30" customHeight="1">
      <c r="A15" s="1427">
        <v>3</v>
      </c>
      <c r="B15" s="1427" t="s">
        <v>1119</v>
      </c>
      <c r="C15" s="1429">
        <v>4358659</v>
      </c>
      <c r="D15" s="1430" t="s">
        <v>2300</v>
      </c>
      <c r="E15" s="1432" t="s">
        <v>2303</v>
      </c>
      <c r="F15" s="1433" t="s">
        <v>1593</v>
      </c>
      <c r="G15" s="1439">
        <v>42</v>
      </c>
      <c r="H15" s="1440">
        <f t="shared" ref="H15:H25" si="3">G15*$H$12</f>
        <v>3.36</v>
      </c>
      <c r="I15" s="1440">
        <f t="shared" si="0"/>
        <v>45.36</v>
      </c>
      <c r="J15" s="1440">
        <v>0</v>
      </c>
      <c r="K15" s="1440">
        <f t="shared" si="1"/>
        <v>1.21</v>
      </c>
      <c r="L15" s="1441">
        <f t="shared" si="2"/>
        <v>40.79</v>
      </c>
    </row>
    <row r="16" spans="1:56" ht="30" customHeight="1">
      <c r="A16" s="1427">
        <v>4</v>
      </c>
      <c r="B16" s="1427" t="s">
        <v>1119</v>
      </c>
      <c r="C16" s="1429">
        <v>19562504</v>
      </c>
      <c r="D16" s="1430" t="s">
        <v>2002</v>
      </c>
      <c r="E16" s="1434" t="s">
        <v>2003</v>
      </c>
      <c r="F16" s="1433" t="s">
        <v>1593</v>
      </c>
      <c r="G16" s="1439">
        <v>42</v>
      </c>
      <c r="H16" s="1440">
        <f t="shared" si="3"/>
        <v>3.36</v>
      </c>
      <c r="I16" s="1440">
        <f t="shared" si="0"/>
        <v>45.36</v>
      </c>
      <c r="J16" s="1440">
        <v>0</v>
      </c>
      <c r="K16" s="1440">
        <f t="shared" si="1"/>
        <v>1.21</v>
      </c>
      <c r="L16" s="1441">
        <f t="shared" si="2"/>
        <v>40.79</v>
      </c>
    </row>
    <row r="17" spans="1:12" ht="30" customHeight="1">
      <c r="A17" s="1427">
        <v>5</v>
      </c>
      <c r="B17" s="1427" t="s">
        <v>1119</v>
      </c>
      <c r="C17" s="1429">
        <v>22764917</v>
      </c>
      <c r="D17" s="1430" t="s">
        <v>2004</v>
      </c>
      <c r="E17" s="1431" t="s">
        <v>2005</v>
      </c>
      <c r="F17" s="1433" t="s">
        <v>1593</v>
      </c>
      <c r="G17" s="1439">
        <v>42</v>
      </c>
      <c r="H17" s="1440">
        <f t="shared" si="3"/>
        <v>3.36</v>
      </c>
      <c r="I17" s="1440">
        <f t="shared" si="0"/>
        <v>45.36</v>
      </c>
      <c r="J17" s="1440">
        <v>0</v>
      </c>
      <c r="K17" s="1440">
        <f t="shared" si="1"/>
        <v>1.21</v>
      </c>
      <c r="L17" s="1441">
        <f t="shared" si="2"/>
        <v>40.79</v>
      </c>
    </row>
    <row r="18" spans="1:12" ht="30" customHeight="1">
      <c r="A18" s="1427">
        <v>6</v>
      </c>
      <c r="B18" s="1427" t="s">
        <v>1119</v>
      </c>
      <c r="C18" s="1429">
        <v>5604890</v>
      </c>
      <c r="D18" s="1430" t="s">
        <v>2006</v>
      </c>
      <c r="E18" s="1431" t="s">
        <v>2007</v>
      </c>
      <c r="F18" s="1433" t="s">
        <v>1593</v>
      </c>
      <c r="G18" s="1439">
        <v>42</v>
      </c>
      <c r="H18" s="1440">
        <f t="shared" si="3"/>
        <v>3.36</v>
      </c>
      <c r="I18" s="1440">
        <f t="shared" si="0"/>
        <v>45.36</v>
      </c>
      <c r="J18" s="1440">
        <v>0</v>
      </c>
      <c r="K18" s="1440">
        <f t="shared" si="1"/>
        <v>1.21</v>
      </c>
      <c r="L18" s="1441">
        <f t="shared" si="2"/>
        <v>40.79</v>
      </c>
    </row>
    <row r="19" spans="1:12" ht="30" customHeight="1">
      <c r="A19" s="1427">
        <v>7</v>
      </c>
      <c r="B19" s="1428" t="s">
        <v>1119</v>
      </c>
      <c r="C19" s="859">
        <v>13884470</v>
      </c>
      <c r="D19" s="868" t="s">
        <v>2008</v>
      </c>
      <c r="E19" s="1434" t="s">
        <v>2009</v>
      </c>
      <c r="F19" s="1428" t="s">
        <v>1593</v>
      </c>
      <c r="G19" s="1439">
        <v>42</v>
      </c>
      <c r="H19" s="1440">
        <f t="shared" si="3"/>
        <v>3.36</v>
      </c>
      <c r="I19" s="1440">
        <f t="shared" si="0"/>
        <v>45.36</v>
      </c>
      <c r="J19" s="1440">
        <v>0</v>
      </c>
      <c r="K19" s="1440">
        <f t="shared" si="1"/>
        <v>1.21</v>
      </c>
      <c r="L19" s="1441">
        <f t="shared" si="2"/>
        <v>40.79</v>
      </c>
    </row>
    <row r="20" spans="1:12" ht="30" customHeight="1">
      <c r="A20" s="1427">
        <v>8</v>
      </c>
      <c r="B20" s="1427" t="s">
        <v>1119</v>
      </c>
      <c r="C20" s="1435">
        <v>24671080</v>
      </c>
      <c r="D20" s="860" t="s">
        <v>2055</v>
      </c>
      <c r="E20" s="1436" t="s">
        <v>2054</v>
      </c>
      <c r="F20" s="860" t="s">
        <v>1593</v>
      </c>
      <c r="G20" s="1439">
        <v>42</v>
      </c>
      <c r="H20" s="1440">
        <f t="shared" si="3"/>
        <v>3.36</v>
      </c>
      <c r="I20" s="1440">
        <f t="shared" si="0"/>
        <v>45.36</v>
      </c>
      <c r="J20" s="1440">
        <v>0</v>
      </c>
      <c r="K20" s="1440">
        <f t="shared" si="1"/>
        <v>1.21</v>
      </c>
      <c r="L20" s="1441">
        <f t="shared" si="2"/>
        <v>40.79</v>
      </c>
    </row>
    <row r="21" spans="1:12" ht="30" customHeight="1">
      <c r="A21" s="1427">
        <v>9</v>
      </c>
      <c r="B21" s="1427" t="s">
        <v>1119</v>
      </c>
      <c r="C21" s="1435">
        <v>5610322</v>
      </c>
      <c r="D21" s="860" t="s">
        <v>2056</v>
      </c>
      <c r="E21" s="1437" t="s">
        <v>1168</v>
      </c>
      <c r="F21" s="860" t="s">
        <v>2057</v>
      </c>
      <c r="G21" s="1439">
        <v>42</v>
      </c>
      <c r="H21" s="1440">
        <f t="shared" si="3"/>
        <v>3.36</v>
      </c>
      <c r="I21" s="1440">
        <f t="shared" si="0"/>
        <v>45.36</v>
      </c>
      <c r="J21" s="1440">
        <v>0</v>
      </c>
      <c r="K21" s="1440">
        <f t="shared" si="1"/>
        <v>1.21</v>
      </c>
      <c r="L21" s="1441">
        <f t="shared" si="2"/>
        <v>40.79</v>
      </c>
    </row>
    <row r="22" spans="1:12" ht="30" customHeight="1">
      <c r="A22" s="1427">
        <v>10</v>
      </c>
      <c r="B22" s="1286" t="s">
        <v>1119</v>
      </c>
      <c r="C22" s="1298">
        <v>14674002</v>
      </c>
      <c r="D22" s="1299" t="s">
        <v>1594</v>
      </c>
      <c r="E22" s="1300" t="s">
        <v>1596</v>
      </c>
      <c r="F22" s="1301" t="s">
        <v>22</v>
      </c>
      <c r="G22" s="1442">
        <v>42</v>
      </c>
      <c r="H22" s="1443">
        <f t="shared" si="3"/>
        <v>3.36</v>
      </c>
      <c r="I22" s="1443">
        <f t="shared" si="0"/>
        <v>45.36</v>
      </c>
      <c r="J22" s="1443">
        <v>0</v>
      </c>
      <c r="K22" s="1443">
        <f t="shared" si="1"/>
        <v>1.21</v>
      </c>
      <c r="L22" s="1444">
        <f t="shared" si="2"/>
        <v>40.79</v>
      </c>
    </row>
    <row r="23" spans="1:12">
      <c r="A23" s="1427">
        <v>11</v>
      </c>
      <c r="B23" s="1285" t="s">
        <v>1119</v>
      </c>
      <c r="C23" s="1287">
        <v>10827980</v>
      </c>
      <c r="D23" s="1288" t="s">
        <v>2010</v>
      </c>
      <c r="E23" s="1297" t="s">
        <v>2011</v>
      </c>
      <c r="F23" s="1290" t="s">
        <v>22</v>
      </c>
      <c r="G23" s="1442">
        <v>42</v>
      </c>
      <c r="H23" s="1443">
        <f t="shared" si="3"/>
        <v>3.36</v>
      </c>
      <c r="I23" s="1443">
        <f t="shared" si="0"/>
        <v>45.36</v>
      </c>
      <c r="J23" s="1443">
        <v>0</v>
      </c>
      <c r="K23" s="1443">
        <f t="shared" si="1"/>
        <v>1.21</v>
      </c>
      <c r="L23" s="1444">
        <f t="shared" si="2"/>
        <v>40.79</v>
      </c>
    </row>
    <row r="24" spans="1:12" ht="25.5">
      <c r="A24" s="1427">
        <v>12</v>
      </c>
      <c r="B24" s="1286" t="s">
        <v>1119</v>
      </c>
      <c r="C24" s="1287">
        <v>20164189</v>
      </c>
      <c r="D24" s="1438" t="s">
        <v>2012</v>
      </c>
      <c r="E24" s="1305" t="s">
        <v>2013</v>
      </c>
      <c r="F24" s="860" t="s">
        <v>22</v>
      </c>
      <c r="G24" s="1442">
        <v>42</v>
      </c>
      <c r="H24" s="1443">
        <f t="shared" si="3"/>
        <v>3.36</v>
      </c>
      <c r="I24" s="1443">
        <f t="shared" si="0"/>
        <v>45.36</v>
      </c>
      <c r="J24" s="1443">
        <v>0</v>
      </c>
      <c r="K24" s="1443">
        <f t="shared" si="1"/>
        <v>1.21</v>
      </c>
      <c r="L24" s="1444">
        <f t="shared" si="2"/>
        <v>40.79</v>
      </c>
    </row>
    <row r="25" spans="1:12">
      <c r="A25" s="1427">
        <v>13</v>
      </c>
      <c r="B25" s="1285" t="s">
        <v>1119</v>
      </c>
      <c r="C25" s="1307">
        <v>26793417</v>
      </c>
      <c r="D25" s="1285" t="s">
        <v>2255</v>
      </c>
      <c r="E25" s="1308" t="s">
        <v>2256</v>
      </c>
      <c r="F25" s="1285" t="s">
        <v>22</v>
      </c>
      <c r="G25" s="1442">
        <v>32.200000000000003</v>
      </c>
      <c r="H25" s="1443">
        <f t="shared" si="3"/>
        <v>2.5760000000000001</v>
      </c>
      <c r="I25" s="1443">
        <f t="shared" si="0"/>
        <v>34.776000000000003</v>
      </c>
      <c r="J25" s="1443">
        <v>0</v>
      </c>
      <c r="K25" s="1443">
        <f t="shared" si="1"/>
        <v>0.91600000000000004</v>
      </c>
      <c r="L25" s="1444">
        <f t="shared" si="2"/>
        <v>31.284000000000002</v>
      </c>
    </row>
    <row r="26" spans="1:12">
      <c r="A26" s="1286">
        <v>14</v>
      </c>
      <c r="B26" s="1285" t="s">
        <v>1119</v>
      </c>
      <c r="C26" s="1307">
        <v>27400316</v>
      </c>
      <c r="D26" s="1285" t="s">
        <v>2308</v>
      </c>
      <c r="E26" s="1308" t="s">
        <v>2309</v>
      </c>
      <c r="F26" s="1285" t="s">
        <v>22</v>
      </c>
      <c r="G26" s="1447">
        <v>32</v>
      </c>
      <c r="H26" s="1443">
        <f t="shared" ref="H26" si="4">G26*$H$12</f>
        <v>2.56</v>
      </c>
      <c r="I26" s="1443">
        <f t="shared" ref="I26" si="5">G26+H26</f>
        <v>34.56</v>
      </c>
      <c r="J26" s="1443">
        <v>0</v>
      </c>
      <c r="K26" s="1443">
        <f t="shared" ref="K26" si="6">G26*3%-0.05</f>
        <v>0.90999999999999992</v>
      </c>
      <c r="L26" s="1444">
        <f t="shared" ref="L26" si="7">G26-J26-K26</f>
        <v>31.09</v>
      </c>
    </row>
    <row r="27" spans="1:12" ht="25.5">
      <c r="A27" s="1285">
        <v>15</v>
      </c>
      <c r="B27" s="1285" t="s">
        <v>1119</v>
      </c>
      <c r="C27" s="1304">
        <v>24523326</v>
      </c>
      <c r="D27" s="1299" t="s">
        <v>2253</v>
      </c>
      <c r="E27" s="1305" t="s">
        <v>2281</v>
      </c>
      <c r="F27" s="1299" t="s">
        <v>2254</v>
      </c>
      <c r="G27" s="1447">
        <v>32.200000000000003</v>
      </c>
      <c r="H27" s="1443">
        <f t="shared" ref="H27" si="8">G27*$H$12</f>
        <v>2.5760000000000001</v>
      </c>
      <c r="I27" s="1443">
        <f t="shared" ref="I27" si="9">G27+H27</f>
        <v>34.776000000000003</v>
      </c>
      <c r="J27" s="1443">
        <v>0</v>
      </c>
      <c r="K27" s="1443">
        <f t="shared" ref="K27" si="10">G27*3%-0.05</f>
        <v>0.91600000000000004</v>
      </c>
      <c r="L27" s="1444">
        <f t="shared" ref="L27" si="11">G27-J27-K27</f>
        <v>31.284000000000002</v>
      </c>
    </row>
    <row r="28" spans="1:12">
      <c r="G28" s="1445"/>
      <c r="H28" s="1445"/>
      <c r="I28" s="1445"/>
      <c r="J28" s="1445"/>
      <c r="K28" s="1445"/>
    </row>
    <row r="29" spans="1:12">
      <c r="G29" s="1445"/>
      <c r="H29" s="1445"/>
      <c r="I29" s="1445"/>
      <c r="J29" s="1445"/>
      <c r="K29" s="1445"/>
    </row>
    <row r="30" spans="1:12">
      <c r="G30" s="1445"/>
      <c r="H30" s="1445"/>
      <c r="I30" s="1445"/>
      <c r="J30" s="1445"/>
      <c r="K30" s="1445"/>
    </row>
    <row r="31" spans="1:12">
      <c r="G31" s="1445"/>
      <c r="H31" s="1445"/>
      <c r="I31" s="1445"/>
      <c r="J31" s="1445"/>
      <c r="K31" s="1445"/>
    </row>
    <row r="32" spans="1:12">
      <c r="G32" s="1445"/>
      <c r="H32" s="1445"/>
      <c r="I32" s="1445"/>
      <c r="J32" s="1445"/>
      <c r="K32" s="1445"/>
    </row>
    <row r="33" spans="7:11">
      <c r="G33" s="1445"/>
      <c r="H33" s="1445"/>
      <c r="I33" s="1445"/>
      <c r="J33" s="1445"/>
      <c r="K33" s="1445"/>
    </row>
    <row r="34" spans="7:11">
      <c r="G34" s="1445"/>
      <c r="H34" s="1445"/>
      <c r="I34" s="1445"/>
      <c r="J34" s="1445"/>
      <c r="K34" s="1445"/>
    </row>
    <row r="35" spans="7:11">
      <c r="G35" s="1445"/>
      <c r="H35" s="1445"/>
      <c r="I35" s="1445"/>
      <c r="J35" s="1445"/>
      <c r="K35" s="1445"/>
    </row>
    <row r="36" spans="7:11">
      <c r="G36" s="1445"/>
      <c r="H36" s="1445"/>
      <c r="I36" s="1445"/>
      <c r="J36" s="1445"/>
      <c r="K36" s="1445"/>
    </row>
    <row r="37" spans="7:11">
      <c r="G37" s="1445"/>
      <c r="H37" s="1445"/>
      <c r="I37" s="1445"/>
      <c r="J37" s="1445"/>
      <c r="K37" s="1445"/>
    </row>
    <row r="38" spans="7:11">
      <c r="G38" s="1445"/>
      <c r="H38" s="1445"/>
      <c r="I38" s="1445"/>
      <c r="J38" s="1445"/>
      <c r="K38" s="1445"/>
    </row>
    <row r="39" spans="7:11">
      <c r="G39" s="1445"/>
      <c r="H39" s="1445"/>
      <c r="I39" s="1445"/>
      <c r="J39" s="1445"/>
      <c r="K39" s="1445"/>
    </row>
    <row r="40" spans="7:11">
      <c r="G40" s="1445"/>
      <c r="H40" s="1445"/>
      <c r="I40" s="1445"/>
      <c r="J40" s="1445"/>
      <c r="K40" s="1445"/>
    </row>
    <row r="41" spans="7:11">
      <c r="G41" s="1445"/>
      <c r="H41" s="1445"/>
      <c r="I41" s="1445"/>
      <c r="J41" s="1445"/>
      <c r="K41" s="1445"/>
    </row>
    <row r="42" spans="7:11">
      <c r="G42" s="1445"/>
      <c r="H42" s="1445"/>
      <c r="I42" s="1445"/>
      <c r="J42" s="1445"/>
      <c r="K42" s="1445"/>
    </row>
    <row r="43" spans="7:11">
      <c r="G43" s="1445"/>
      <c r="H43" s="1445"/>
      <c r="I43" s="1445"/>
      <c r="J43" s="1445"/>
      <c r="K43" s="1445"/>
    </row>
    <row r="44" spans="7:11">
      <c r="G44" s="1445"/>
      <c r="H44" s="1445"/>
      <c r="I44" s="1445"/>
      <c r="J44" s="1445"/>
      <c r="K44" s="1445"/>
    </row>
    <row r="45" spans="7:11">
      <c r="G45" s="1445"/>
      <c r="H45" s="1445"/>
      <c r="I45" s="1445"/>
      <c r="J45" s="1445"/>
      <c r="K45" s="1445"/>
    </row>
    <row r="46" spans="7:11">
      <c r="G46" s="1445"/>
      <c r="H46" s="1445"/>
      <c r="I46" s="1445"/>
      <c r="J46" s="1445"/>
      <c r="K46" s="1445"/>
    </row>
    <row r="47" spans="7:11">
      <c r="G47" s="1445"/>
      <c r="H47" s="1445"/>
      <c r="I47" s="1445"/>
      <c r="J47" s="1445"/>
      <c r="K47" s="1445"/>
    </row>
    <row r="48" spans="7:11">
      <c r="G48" s="1445"/>
      <c r="H48" s="1445"/>
      <c r="I48" s="1445"/>
      <c r="J48" s="1445"/>
      <c r="K48" s="1445"/>
    </row>
    <row r="49" spans="7:11">
      <c r="G49" s="1445"/>
      <c r="H49" s="1445"/>
      <c r="I49" s="1445"/>
      <c r="J49" s="1445"/>
      <c r="K49" s="1445"/>
    </row>
    <row r="50" spans="7:11">
      <c r="G50" s="1445"/>
      <c r="H50" s="1445"/>
      <c r="I50" s="1445"/>
      <c r="J50" s="1445"/>
      <c r="K50" s="1445"/>
    </row>
    <row r="51" spans="7:11">
      <c r="G51" s="1445"/>
      <c r="H51" s="1445"/>
      <c r="I51" s="1445"/>
      <c r="J51" s="1445"/>
      <c r="K51" s="1445"/>
    </row>
    <row r="52" spans="7:11">
      <c r="G52" s="1445"/>
      <c r="H52" s="1445"/>
      <c r="I52" s="1445"/>
      <c r="J52" s="1445"/>
      <c r="K52" s="1445"/>
    </row>
    <row r="53" spans="7:11">
      <c r="G53" s="1445"/>
      <c r="H53" s="1445"/>
      <c r="I53" s="1445"/>
      <c r="J53" s="1445"/>
      <c r="K53" s="1445"/>
    </row>
    <row r="54" spans="7:11">
      <c r="G54" s="1445"/>
      <c r="H54" s="1445"/>
      <c r="I54" s="1445"/>
      <c r="J54" s="1445"/>
      <c r="K54" s="1445"/>
    </row>
    <row r="55" spans="7:11">
      <c r="G55" s="1445"/>
      <c r="H55" s="1445"/>
      <c r="I55" s="1445"/>
      <c r="J55" s="1445"/>
      <c r="K55" s="1445"/>
    </row>
    <row r="56" spans="7:11">
      <c r="G56" s="1445"/>
      <c r="H56" s="1445"/>
      <c r="I56" s="1445"/>
      <c r="J56" s="1445"/>
      <c r="K56" s="1445"/>
    </row>
    <row r="57" spans="7:11">
      <c r="G57" s="1445"/>
      <c r="H57" s="1445"/>
      <c r="I57" s="1445"/>
      <c r="J57" s="1445"/>
      <c r="K57" s="1445"/>
    </row>
    <row r="58" spans="7:11">
      <c r="G58" s="1445"/>
      <c r="H58" s="1445"/>
      <c r="I58" s="1445"/>
      <c r="J58" s="1445"/>
      <c r="K58" s="1445"/>
    </row>
    <row r="59" spans="7:11">
      <c r="G59" s="1445"/>
      <c r="H59" s="1445"/>
      <c r="I59" s="1445"/>
      <c r="J59" s="1445"/>
      <c r="K59" s="1445"/>
    </row>
    <row r="60" spans="7:11">
      <c r="G60" s="1445"/>
      <c r="H60" s="1445"/>
      <c r="I60" s="1445"/>
      <c r="J60" s="1445"/>
      <c r="K60" s="1445"/>
    </row>
    <row r="61" spans="7:11">
      <c r="G61" s="1445"/>
      <c r="H61" s="1445"/>
      <c r="I61" s="1445"/>
      <c r="J61" s="1445"/>
      <c r="K61" s="1445"/>
    </row>
    <row r="62" spans="7:11">
      <c r="G62" s="1445"/>
      <c r="H62" s="1445"/>
      <c r="I62" s="1445"/>
      <c r="J62" s="1445"/>
      <c r="K62" s="1445"/>
    </row>
    <row r="63" spans="7:11">
      <c r="G63" s="1445"/>
      <c r="H63" s="1445"/>
      <c r="I63" s="1445"/>
      <c r="J63" s="1445"/>
      <c r="K63" s="1445"/>
    </row>
    <row r="64" spans="7:11">
      <c r="G64" s="1445"/>
      <c r="H64" s="1445"/>
      <c r="I64" s="1445"/>
      <c r="J64" s="1445"/>
      <c r="K64" s="1445"/>
    </row>
    <row r="65" spans="7:11">
      <c r="G65" s="1445"/>
      <c r="H65" s="1445"/>
      <c r="I65" s="1445"/>
      <c r="J65" s="1445"/>
      <c r="K65" s="1445"/>
    </row>
    <row r="66" spans="7:11">
      <c r="G66" s="1445"/>
      <c r="H66" s="1445"/>
      <c r="I66" s="1445"/>
      <c r="J66" s="1445"/>
      <c r="K66" s="1445"/>
    </row>
    <row r="67" spans="7:11">
      <c r="G67" s="1445"/>
      <c r="H67" s="1445"/>
      <c r="I67" s="1445"/>
      <c r="J67" s="1445"/>
      <c r="K67" s="1445"/>
    </row>
    <row r="68" spans="7:11">
      <c r="G68" s="1445"/>
      <c r="H68" s="1445"/>
      <c r="I68" s="1445"/>
      <c r="J68" s="1445"/>
      <c r="K68" s="1445"/>
    </row>
    <row r="69" spans="7:11">
      <c r="G69" s="1445"/>
      <c r="H69" s="1445"/>
      <c r="I69" s="1445"/>
      <c r="J69" s="1445"/>
      <c r="K69" s="1445"/>
    </row>
    <row r="70" spans="7:11">
      <c r="G70" s="1445"/>
      <c r="H70" s="1445"/>
      <c r="I70" s="1445"/>
      <c r="J70" s="1445"/>
      <c r="K70" s="1445"/>
    </row>
    <row r="71" spans="7:11">
      <c r="G71" s="1445"/>
      <c r="H71" s="1445"/>
      <c r="I71" s="1445"/>
      <c r="J71" s="1445"/>
      <c r="K71" s="1445"/>
    </row>
    <row r="72" spans="7:11">
      <c r="G72" s="1445"/>
      <c r="H72" s="1445"/>
      <c r="I72" s="1445"/>
      <c r="J72" s="1445"/>
      <c r="K72" s="1445"/>
    </row>
    <row r="73" spans="7:11">
      <c r="G73" s="1445"/>
      <c r="H73" s="1445"/>
      <c r="I73" s="1445"/>
      <c r="J73" s="1445"/>
      <c r="K73" s="1445"/>
    </row>
    <row r="74" spans="7:11">
      <c r="G74" s="1445"/>
      <c r="H74" s="1445"/>
      <c r="I74" s="1445"/>
      <c r="J74" s="1445"/>
      <c r="K74" s="1445"/>
    </row>
    <row r="75" spans="7:11">
      <c r="G75" s="1445"/>
      <c r="H75" s="1445"/>
      <c r="I75" s="1445"/>
      <c r="J75" s="1445"/>
      <c r="K75" s="1445"/>
    </row>
    <row r="76" spans="7:11">
      <c r="G76" s="1445"/>
      <c r="H76" s="1445"/>
      <c r="I76" s="1445"/>
      <c r="J76" s="1445"/>
      <c r="K76" s="1445"/>
    </row>
    <row r="77" spans="7:11">
      <c r="G77" s="1445"/>
      <c r="H77" s="1445"/>
      <c r="I77" s="1445"/>
      <c r="J77" s="1445"/>
      <c r="K77" s="1445"/>
    </row>
    <row r="78" spans="7:11">
      <c r="G78" s="1445"/>
      <c r="H78" s="1445"/>
      <c r="I78" s="1445"/>
      <c r="J78" s="1445"/>
      <c r="K78" s="1445"/>
    </row>
    <row r="79" spans="7:11">
      <c r="G79" s="1445"/>
      <c r="H79" s="1445"/>
      <c r="I79" s="1445"/>
      <c r="J79" s="1445"/>
      <c r="K79" s="1445"/>
    </row>
    <row r="80" spans="7:11">
      <c r="G80" s="1445"/>
      <c r="H80" s="1445"/>
      <c r="I80" s="1445"/>
      <c r="J80" s="1445"/>
      <c r="K80" s="1445"/>
    </row>
    <row r="81" spans="7:11">
      <c r="G81" s="1445"/>
      <c r="H81" s="1445"/>
      <c r="I81" s="1445"/>
      <c r="J81" s="1445"/>
      <c r="K81" s="1445"/>
    </row>
    <row r="82" spans="7:11">
      <c r="G82" s="1445"/>
      <c r="H82" s="1445"/>
      <c r="I82" s="1445"/>
      <c r="J82" s="1445"/>
      <c r="K82" s="1445"/>
    </row>
    <row r="83" spans="7:11">
      <c r="G83" s="1445"/>
      <c r="H83" s="1445"/>
      <c r="I83" s="1445"/>
      <c r="J83" s="1445"/>
      <c r="K83" s="1445"/>
    </row>
    <row r="84" spans="7:11">
      <c r="G84" s="1445"/>
      <c r="H84" s="1445"/>
      <c r="I84" s="1445"/>
      <c r="J84" s="1445"/>
      <c r="K84" s="1445"/>
    </row>
    <row r="85" spans="7:11">
      <c r="G85" s="1445"/>
      <c r="H85" s="1445"/>
      <c r="I85" s="1445"/>
      <c r="J85" s="1445"/>
      <c r="K85" s="1445"/>
    </row>
    <row r="86" spans="7:11">
      <c r="G86" s="1445"/>
      <c r="H86" s="1445"/>
      <c r="I86" s="1445"/>
      <c r="J86" s="1445"/>
      <c r="K86" s="1445"/>
    </row>
    <row r="87" spans="7:11">
      <c r="G87" s="1445"/>
      <c r="H87" s="1445"/>
      <c r="I87" s="1445"/>
      <c r="J87" s="1445"/>
      <c r="K87" s="1445"/>
    </row>
    <row r="88" spans="7:11">
      <c r="G88" s="1445"/>
      <c r="H88" s="1445"/>
      <c r="I88" s="1445"/>
      <c r="J88" s="1445"/>
      <c r="K88" s="1445"/>
    </row>
    <row r="89" spans="7:11">
      <c r="G89" s="1445"/>
      <c r="H89" s="1445"/>
      <c r="I89" s="1445"/>
      <c r="J89" s="1445"/>
      <c r="K89" s="1445"/>
    </row>
    <row r="90" spans="7:11">
      <c r="G90" s="1445"/>
      <c r="H90" s="1445"/>
      <c r="I90" s="1445"/>
      <c r="J90" s="1445"/>
      <c r="K90" s="1445"/>
    </row>
    <row r="91" spans="7:11">
      <c r="G91" s="1445"/>
      <c r="H91" s="1445"/>
      <c r="I91" s="1445"/>
      <c r="J91" s="1445"/>
      <c r="K91" s="1445"/>
    </row>
    <row r="92" spans="7:11">
      <c r="G92" s="1445"/>
      <c r="H92" s="1445"/>
      <c r="I92" s="1445"/>
      <c r="J92" s="1445"/>
      <c r="K92" s="1445"/>
    </row>
    <row r="93" spans="7:11">
      <c r="G93" s="1445"/>
      <c r="H93" s="1445"/>
      <c r="I93" s="1445"/>
      <c r="J93" s="1445"/>
      <c r="K93" s="1445"/>
    </row>
    <row r="94" spans="7:11">
      <c r="G94" s="1445"/>
      <c r="H94" s="1445"/>
      <c r="I94" s="1445"/>
      <c r="J94" s="1445"/>
      <c r="K94" s="1445"/>
    </row>
    <row r="95" spans="7:11">
      <c r="G95" s="1445"/>
      <c r="H95" s="1445"/>
      <c r="I95" s="1445"/>
      <c r="J95" s="1445"/>
      <c r="K95" s="1445"/>
    </row>
    <row r="96" spans="7:11">
      <c r="G96" s="1445"/>
      <c r="H96" s="1445"/>
      <c r="I96" s="1445"/>
      <c r="J96" s="1445"/>
      <c r="K96" s="1445"/>
    </row>
    <row r="97" spans="7:11">
      <c r="G97" s="1445"/>
      <c r="H97" s="1445"/>
      <c r="I97" s="1445"/>
      <c r="J97" s="1445"/>
      <c r="K97" s="1445"/>
    </row>
    <row r="98" spans="7:11">
      <c r="G98" s="1445"/>
      <c r="H98" s="1445"/>
      <c r="I98" s="1445"/>
      <c r="J98" s="1445"/>
      <c r="K98" s="1445"/>
    </row>
    <row r="99" spans="7:11">
      <c r="G99" s="1445"/>
      <c r="H99" s="1445"/>
      <c r="I99" s="1445"/>
      <c r="J99" s="1445"/>
      <c r="K99" s="1445"/>
    </row>
    <row r="100" spans="7:11">
      <c r="G100" s="1445"/>
      <c r="H100" s="1445"/>
      <c r="I100" s="1445"/>
      <c r="J100" s="1445"/>
      <c r="K100" s="1445"/>
    </row>
    <row r="101" spans="7:11">
      <c r="G101" s="1445"/>
      <c r="H101" s="1445"/>
      <c r="I101" s="1445"/>
      <c r="J101" s="1445"/>
      <c r="K101" s="1445"/>
    </row>
    <row r="102" spans="7:11">
      <c r="G102" s="1445"/>
      <c r="H102" s="1445"/>
      <c r="I102" s="1445"/>
      <c r="J102" s="1445"/>
      <c r="K102" s="1445"/>
    </row>
    <row r="103" spans="7:11">
      <c r="G103" s="1445"/>
      <c r="H103" s="1445"/>
      <c r="I103" s="1445"/>
      <c r="J103" s="1445"/>
      <c r="K103" s="1445"/>
    </row>
    <row r="104" spans="7:11">
      <c r="G104" s="1445"/>
      <c r="H104" s="1445"/>
      <c r="I104" s="1445"/>
      <c r="J104" s="1445"/>
      <c r="K104" s="1445"/>
    </row>
    <row r="105" spans="7:11">
      <c r="G105" s="1445"/>
      <c r="H105" s="1445"/>
      <c r="I105" s="1445"/>
      <c r="J105" s="1445"/>
      <c r="K105" s="1445"/>
    </row>
    <row r="106" spans="7:11">
      <c r="G106" s="1445"/>
      <c r="H106" s="1445"/>
      <c r="I106" s="1445"/>
      <c r="J106" s="1445"/>
      <c r="K106" s="1445"/>
    </row>
    <row r="107" spans="7:11">
      <c r="G107" s="1445"/>
      <c r="H107" s="1445"/>
      <c r="I107" s="1445"/>
      <c r="J107" s="1445"/>
      <c r="K107" s="1445"/>
    </row>
    <row r="108" spans="7:11">
      <c r="G108" s="1445"/>
      <c r="H108" s="1445"/>
      <c r="I108" s="1445"/>
      <c r="J108" s="1445"/>
      <c r="K108" s="1445"/>
    </row>
    <row r="109" spans="7:11">
      <c r="G109" s="1445"/>
      <c r="H109" s="1445"/>
      <c r="I109" s="1445"/>
      <c r="J109" s="1445"/>
      <c r="K109" s="1445"/>
    </row>
    <row r="110" spans="7:11">
      <c r="G110" s="1445"/>
      <c r="H110" s="1445"/>
      <c r="I110" s="1445"/>
      <c r="J110" s="1445"/>
      <c r="K110" s="1445"/>
    </row>
    <row r="111" spans="7:11">
      <c r="G111" s="1445"/>
      <c r="H111" s="1445"/>
      <c r="I111" s="1445"/>
      <c r="J111" s="1445"/>
      <c r="K111" s="1445"/>
    </row>
    <row r="112" spans="7:11">
      <c r="G112" s="1445"/>
      <c r="H112" s="1445"/>
      <c r="I112" s="1445"/>
      <c r="J112" s="1445"/>
      <c r="K112" s="1445"/>
    </row>
    <row r="113" spans="7:11">
      <c r="G113" s="1445"/>
      <c r="H113" s="1445"/>
      <c r="I113" s="1445"/>
      <c r="J113" s="1445"/>
      <c r="K113" s="1445"/>
    </row>
    <row r="114" spans="7:11">
      <c r="G114" s="1445"/>
      <c r="H114" s="1445"/>
      <c r="I114" s="1445"/>
      <c r="J114" s="1445"/>
      <c r="K114" s="1445"/>
    </row>
    <row r="115" spans="7:11">
      <c r="G115" s="1445"/>
      <c r="H115" s="1445"/>
      <c r="I115" s="1445"/>
      <c r="J115" s="1445"/>
      <c r="K115" s="1445"/>
    </row>
    <row r="116" spans="7:11">
      <c r="G116" s="1445"/>
      <c r="H116" s="1445"/>
      <c r="I116" s="1445"/>
      <c r="J116" s="1445"/>
      <c r="K116" s="1445"/>
    </row>
    <row r="117" spans="7:11">
      <c r="G117" s="1445"/>
      <c r="H117" s="1445"/>
      <c r="I117" s="1445"/>
      <c r="J117" s="1445"/>
      <c r="K117" s="1445"/>
    </row>
    <row r="118" spans="7:11">
      <c r="G118" s="1445"/>
      <c r="H118" s="1445"/>
      <c r="I118" s="1445"/>
      <c r="J118" s="1445"/>
      <c r="K118" s="1445"/>
    </row>
    <row r="119" spans="7:11">
      <c r="G119" s="1445"/>
      <c r="H119" s="1445"/>
      <c r="I119" s="1445"/>
      <c r="J119" s="1445"/>
      <c r="K119" s="1445"/>
    </row>
    <row r="120" spans="7:11">
      <c r="G120" s="1445"/>
      <c r="H120" s="1445"/>
      <c r="I120" s="1445"/>
      <c r="J120" s="1445"/>
      <c r="K120" s="1445"/>
    </row>
    <row r="121" spans="7:11">
      <c r="G121" s="1445"/>
      <c r="H121" s="1445"/>
      <c r="I121" s="1445"/>
      <c r="J121" s="1445"/>
      <c r="K121" s="1445"/>
    </row>
    <row r="122" spans="7:11">
      <c r="G122" s="1445"/>
      <c r="H122" s="1445"/>
      <c r="I122" s="1445"/>
      <c r="J122" s="1445"/>
      <c r="K122" s="1445"/>
    </row>
    <row r="123" spans="7:11">
      <c r="G123" s="1445"/>
      <c r="H123" s="1445"/>
      <c r="I123" s="1445"/>
      <c r="J123" s="1445"/>
      <c r="K123" s="1445"/>
    </row>
    <row r="124" spans="7:11">
      <c r="G124" s="1445"/>
      <c r="H124" s="1445"/>
      <c r="I124" s="1445"/>
      <c r="J124" s="1445"/>
      <c r="K124" s="1445"/>
    </row>
    <row r="125" spans="7:11">
      <c r="G125" s="1445"/>
      <c r="H125" s="1445"/>
      <c r="I125" s="1445"/>
      <c r="J125" s="1445"/>
      <c r="K125" s="1445"/>
    </row>
    <row r="126" spans="7:11">
      <c r="G126" s="1445"/>
      <c r="H126" s="1445"/>
      <c r="I126" s="1445"/>
      <c r="J126" s="1445"/>
      <c r="K126" s="1445"/>
    </row>
    <row r="127" spans="7:11">
      <c r="G127" s="1445"/>
      <c r="H127" s="1445"/>
      <c r="I127" s="1445"/>
      <c r="J127" s="1445"/>
      <c r="K127" s="1445"/>
    </row>
    <row r="128" spans="7:11">
      <c r="G128" s="1445"/>
      <c r="H128" s="1445"/>
      <c r="I128" s="1445"/>
      <c r="J128" s="1445"/>
      <c r="K128" s="1445"/>
    </row>
    <row r="129" spans="7:11">
      <c r="G129" s="1445"/>
      <c r="H129" s="1445"/>
      <c r="I129" s="1445"/>
      <c r="J129" s="1445"/>
      <c r="K129" s="1445"/>
    </row>
    <row r="130" spans="7:11">
      <c r="G130" s="1445"/>
      <c r="H130" s="1445"/>
      <c r="I130" s="1445"/>
      <c r="J130" s="1445"/>
      <c r="K130" s="1445"/>
    </row>
    <row r="131" spans="7:11">
      <c r="G131" s="1445"/>
      <c r="H131" s="1445"/>
      <c r="I131" s="1445"/>
      <c r="J131" s="1445"/>
      <c r="K131" s="1445"/>
    </row>
    <row r="132" spans="7:11">
      <c r="G132" s="1445"/>
      <c r="H132" s="1445"/>
      <c r="I132" s="1445"/>
      <c r="J132" s="1445"/>
      <c r="K132" s="1445"/>
    </row>
    <row r="133" spans="7:11">
      <c r="G133" s="1445"/>
      <c r="H133" s="1445"/>
      <c r="I133" s="1445"/>
      <c r="J133" s="1445"/>
      <c r="K133" s="1445"/>
    </row>
    <row r="134" spans="7:11">
      <c r="G134" s="1445"/>
      <c r="H134" s="1445"/>
      <c r="I134" s="1445"/>
      <c r="J134" s="1445"/>
      <c r="K134" s="1445"/>
    </row>
    <row r="135" spans="7:11">
      <c r="G135" s="1445"/>
      <c r="H135" s="1445"/>
      <c r="I135" s="1445"/>
      <c r="J135" s="1445"/>
      <c r="K135" s="1445"/>
    </row>
    <row r="136" spans="7:11">
      <c r="G136" s="1445"/>
      <c r="H136" s="1445"/>
      <c r="I136" s="1445"/>
      <c r="J136" s="1445"/>
      <c r="K136" s="1445"/>
    </row>
    <row r="137" spans="7:11">
      <c r="G137" s="1445"/>
      <c r="H137" s="1445"/>
      <c r="I137" s="1445"/>
      <c r="J137" s="1445"/>
      <c r="K137" s="1445"/>
    </row>
    <row r="138" spans="7:11">
      <c r="G138" s="1445"/>
      <c r="H138" s="1445"/>
      <c r="I138" s="1445"/>
      <c r="J138" s="1445"/>
      <c r="K138" s="1445"/>
    </row>
    <row r="139" spans="7:11">
      <c r="G139" s="1445"/>
      <c r="H139" s="1445"/>
      <c r="I139" s="1445"/>
      <c r="J139" s="1445"/>
      <c r="K139" s="1445"/>
    </row>
    <row r="140" spans="7:11">
      <c r="G140" s="1445"/>
      <c r="H140" s="1445"/>
      <c r="I140" s="1445"/>
      <c r="J140" s="1445"/>
      <c r="K140" s="1445"/>
    </row>
    <row r="141" spans="7:11">
      <c r="G141" s="1445"/>
      <c r="H141" s="1445"/>
      <c r="I141" s="1445"/>
      <c r="J141" s="1445"/>
      <c r="K141" s="1445"/>
    </row>
    <row r="142" spans="7:11">
      <c r="G142" s="1445"/>
      <c r="H142" s="1445"/>
      <c r="I142" s="1445"/>
      <c r="J142" s="1445"/>
      <c r="K142" s="1445"/>
    </row>
    <row r="143" spans="7:11">
      <c r="G143" s="1445"/>
      <c r="H143" s="1445"/>
      <c r="I143" s="1445"/>
      <c r="J143" s="1445"/>
      <c r="K143" s="1445"/>
    </row>
    <row r="144" spans="7:11">
      <c r="G144" s="1445"/>
      <c r="H144" s="1445"/>
      <c r="I144" s="1445"/>
      <c r="J144" s="1445"/>
      <c r="K144" s="1445"/>
    </row>
    <row r="145" spans="7:11">
      <c r="G145" s="1445"/>
      <c r="H145" s="1445"/>
      <c r="I145" s="1445"/>
      <c r="J145" s="1445"/>
      <c r="K145" s="1445"/>
    </row>
    <row r="146" spans="7:11">
      <c r="G146" s="1445"/>
      <c r="H146" s="1445"/>
      <c r="I146" s="1445"/>
      <c r="J146" s="1445"/>
      <c r="K146" s="1445"/>
    </row>
    <row r="147" spans="7:11">
      <c r="G147" s="1445"/>
      <c r="H147" s="1445"/>
      <c r="I147" s="1445"/>
      <c r="J147" s="1445"/>
      <c r="K147" s="1445"/>
    </row>
    <row r="148" spans="7:11">
      <c r="G148" s="1445"/>
      <c r="H148" s="1445"/>
      <c r="I148" s="1445"/>
      <c r="J148" s="1445"/>
      <c r="K148" s="1445"/>
    </row>
    <row r="149" spans="7:11">
      <c r="G149" s="1445"/>
      <c r="H149" s="1445"/>
      <c r="I149" s="1445"/>
      <c r="J149" s="1445"/>
      <c r="K149" s="1445"/>
    </row>
    <row r="150" spans="7:11">
      <c r="G150" s="1445"/>
      <c r="H150" s="1445"/>
      <c r="I150" s="1445"/>
      <c r="J150" s="1445"/>
      <c r="K150" s="1445"/>
    </row>
    <row r="151" spans="7:11">
      <c r="G151" s="1445"/>
      <c r="H151" s="1445"/>
      <c r="I151" s="1445"/>
      <c r="J151" s="1445"/>
      <c r="K151" s="1445"/>
    </row>
    <row r="152" spans="7:11">
      <c r="G152" s="1445"/>
      <c r="H152" s="1445"/>
      <c r="I152" s="1445"/>
      <c r="J152" s="1445"/>
      <c r="K152" s="1445"/>
    </row>
    <row r="153" spans="7:11">
      <c r="G153" s="1445"/>
      <c r="H153" s="1445"/>
      <c r="I153" s="1445"/>
      <c r="J153" s="1445"/>
      <c r="K153" s="1445"/>
    </row>
    <row r="154" spans="7:11">
      <c r="G154" s="1445"/>
      <c r="H154" s="1445"/>
      <c r="I154" s="1445"/>
      <c r="J154" s="1445"/>
      <c r="K154" s="1445"/>
    </row>
    <row r="155" spans="7:11">
      <c r="G155" s="1445"/>
      <c r="H155" s="1445"/>
      <c r="I155" s="1445"/>
      <c r="J155" s="1445"/>
      <c r="K155" s="1445"/>
    </row>
    <row r="156" spans="7:11">
      <c r="G156" s="1445"/>
      <c r="H156" s="1445"/>
      <c r="I156" s="1445"/>
      <c r="J156" s="1445"/>
      <c r="K156" s="1445"/>
    </row>
    <row r="157" spans="7:11">
      <c r="G157" s="1445"/>
      <c r="H157" s="1445"/>
      <c r="I157" s="1445"/>
      <c r="J157" s="1445"/>
      <c r="K157" s="1445"/>
    </row>
    <row r="158" spans="7:11">
      <c r="G158" s="1445"/>
      <c r="H158" s="1445"/>
      <c r="I158" s="1445"/>
      <c r="J158" s="1445"/>
      <c r="K158" s="1445"/>
    </row>
  </sheetData>
  <autoFilter ref="A13:BD13">
    <sortState ref="A14:BD27">
      <sortCondition ref="F13"/>
    </sortState>
  </autoFilter>
  <mergeCells count="3">
    <mergeCell ref="A7:L7"/>
    <mergeCell ref="A8:L8"/>
    <mergeCell ref="A9:L9"/>
  </mergeCells>
  <conditionalFormatting sqref="C20:C21">
    <cfRule type="duplicateValues" dxfId="1646" priority="12"/>
  </conditionalFormatting>
  <conditionalFormatting sqref="C18">
    <cfRule type="duplicateValues" dxfId="1645" priority="9"/>
  </conditionalFormatting>
  <conditionalFormatting sqref="C19">
    <cfRule type="duplicateValues" dxfId="1644" priority="4"/>
  </conditionalFormatting>
  <conditionalFormatting sqref="C22">
    <cfRule type="duplicateValues" dxfId="1643" priority="3"/>
  </conditionalFormatting>
  <conditionalFormatting sqref="C24">
    <cfRule type="duplicateValues" dxfId="1642" priority="2"/>
  </conditionalFormatting>
  <conditionalFormatting sqref="C14:C16">
    <cfRule type="duplicateValues" dxfId="1641" priority="2754"/>
  </conditionalFormatting>
  <conditionalFormatting sqref="C27">
    <cfRule type="duplicateValues" dxfId="1640" priority="1"/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topLeftCell="B1" workbookViewId="0">
      <selection activeCell="G8" sqref="G8:H8"/>
    </sheetView>
  </sheetViews>
  <sheetFormatPr baseColWidth="10" defaultRowHeight="12.75"/>
  <cols>
    <col min="1" max="1" width="14.7109375" style="451" bestFit="1" customWidth="1"/>
    <col min="2" max="2" width="16.5703125" style="451" customWidth="1"/>
    <col min="3" max="3" width="12.28515625" style="451" bestFit="1" customWidth="1"/>
    <col min="4" max="5" width="11.5703125" style="451" bestFit="1" customWidth="1"/>
    <col min="6" max="7" width="17.7109375" style="451" bestFit="1" customWidth="1"/>
    <col min="8" max="8" width="19.28515625" style="451" customWidth="1"/>
    <col min="9" max="9" width="16.7109375" style="451" bestFit="1" customWidth="1"/>
    <col min="10" max="10" width="15.7109375" style="451" bestFit="1" customWidth="1"/>
    <col min="11" max="11" width="19.7109375" style="451" bestFit="1" customWidth="1"/>
    <col min="12" max="12" width="11.140625" style="451" bestFit="1" customWidth="1"/>
    <col min="13" max="13" width="21.7109375" style="451" customWidth="1"/>
    <col min="14" max="16384" width="11.42578125" style="451"/>
  </cols>
  <sheetData>
    <row r="1" spans="1:14">
      <c r="B1" s="452"/>
    </row>
    <row r="5" spans="1:14" ht="27" customHeight="1">
      <c r="B5" s="1610" t="s">
        <v>2375</v>
      </c>
      <c r="C5" s="1611"/>
      <c r="D5" s="1611"/>
      <c r="E5" s="1611"/>
      <c r="F5" s="1611"/>
      <c r="G5" s="1611"/>
      <c r="H5" s="1611"/>
      <c r="I5" s="1611"/>
      <c r="J5" s="1611"/>
      <c r="K5" s="1612"/>
    </row>
    <row r="7" spans="1:14" ht="38.25">
      <c r="B7" s="448" t="s">
        <v>952</v>
      </c>
      <c r="C7" s="448" t="s">
        <v>953</v>
      </c>
      <c r="D7" s="448" t="s">
        <v>954</v>
      </c>
      <c r="E7" s="448" t="s">
        <v>955</v>
      </c>
      <c r="F7" s="449" t="s">
        <v>956</v>
      </c>
      <c r="G7" s="448" t="s">
        <v>957</v>
      </c>
      <c r="H7" s="448" t="s">
        <v>958</v>
      </c>
      <c r="I7" s="448" t="s">
        <v>959</v>
      </c>
      <c r="J7" s="449" t="s">
        <v>960</v>
      </c>
      <c r="K7" s="448" t="s">
        <v>961</v>
      </c>
      <c r="M7" s="453" t="s">
        <v>962</v>
      </c>
    </row>
    <row r="8" spans="1:14" ht="24.95" customHeight="1">
      <c r="A8" s="462"/>
      <c r="B8" s="448" t="s">
        <v>967</v>
      </c>
      <c r="C8" s="454">
        <f>'ALTO NIVEL'!BC5</f>
        <v>147</v>
      </c>
      <c r="D8" s="454">
        <f>'ALTO NIVEL'!BC3</f>
        <v>8</v>
      </c>
      <c r="E8" s="454">
        <f>'ALTO NIVEL'!BC4</f>
        <v>139</v>
      </c>
      <c r="F8" s="455">
        <f>'ALTO NIVEL'!AW5</f>
        <v>5600.4399999999987</v>
      </c>
      <c r="G8" s="456">
        <f>'ALTO NIVEL'!BD4</f>
        <v>5230.340000000002</v>
      </c>
      <c r="H8" s="456">
        <f>'ALTO NIVEL'!BD3</f>
        <v>248.25000000000091</v>
      </c>
      <c r="I8" s="455">
        <f>'ALTO NIVEL'!AX5</f>
        <v>121.85000000000004</v>
      </c>
      <c r="J8" s="455">
        <f>'ALTO NIVEL'!AZ5</f>
        <v>414.7</v>
      </c>
      <c r="K8" s="457">
        <f>F8+J8</f>
        <v>6015.1399999999985</v>
      </c>
      <c r="M8" s="453">
        <f t="shared" ref="M8:M13" si="0">G8+H8</f>
        <v>5478.5900000000029</v>
      </c>
      <c r="N8" s="458"/>
    </row>
    <row r="9" spans="1:14" ht="24.95" customHeight="1">
      <c r="A9" s="462"/>
      <c r="B9" s="448" t="s">
        <v>963</v>
      </c>
      <c r="C9" s="454">
        <f>FIJOS!BC5</f>
        <v>44</v>
      </c>
      <c r="D9" s="459">
        <f>FIJOS!BC3</f>
        <v>1</v>
      </c>
      <c r="E9" s="454">
        <f>FIJOS!BC4</f>
        <v>43</v>
      </c>
      <c r="F9" s="455">
        <f>FIJOS!AW5</f>
        <v>1381.1</v>
      </c>
      <c r="G9" s="456">
        <f>FIJOS!BD4</f>
        <v>1293.4900000000005</v>
      </c>
      <c r="H9" s="456">
        <f>FIJOS!BD3</f>
        <v>62.519999999999982</v>
      </c>
      <c r="I9" s="455">
        <f>FIJOS!AX5</f>
        <v>25.089999999999993</v>
      </c>
      <c r="J9" s="455">
        <f>FIJOS!AZ5</f>
        <v>81.93</v>
      </c>
      <c r="K9" s="457">
        <f t="shared" ref="K9:K14" si="1">F9+J9</f>
        <v>1463.03</v>
      </c>
      <c r="M9" s="453">
        <f t="shared" si="0"/>
        <v>1356.0100000000004</v>
      </c>
    </row>
    <row r="10" spans="1:14" ht="24.95" customHeight="1">
      <c r="A10" s="462"/>
      <c r="B10" s="531" t="s">
        <v>289</v>
      </c>
      <c r="C10" s="532">
        <f>OBRERO!BC5</f>
        <v>114</v>
      </c>
      <c r="D10" s="538">
        <f>OBRERO!BC3</f>
        <v>7</v>
      </c>
      <c r="E10" s="532">
        <f>OBRERO!BC4</f>
        <v>107</v>
      </c>
      <c r="F10" s="533">
        <f>OBRERO!AW5</f>
        <v>2227.6099999999983</v>
      </c>
      <c r="G10" s="539">
        <f>OBRERO!BD4</f>
        <v>2079.7799999999984</v>
      </c>
      <c r="H10" s="539">
        <f>OBRERO!BD3</f>
        <v>116.75</v>
      </c>
      <c r="I10" s="533">
        <f>OBRERO!AX5</f>
        <v>31.079999999999959</v>
      </c>
      <c r="J10" s="533">
        <f>OBRERO!AZ5</f>
        <v>106.35000000000005</v>
      </c>
      <c r="K10" s="457">
        <f t="shared" si="1"/>
        <v>2333.9599999999982</v>
      </c>
      <c r="M10" s="453">
        <f t="shared" si="0"/>
        <v>2196.5299999999984</v>
      </c>
    </row>
    <row r="11" spans="1:14" ht="24.95" customHeight="1">
      <c r="A11" s="462"/>
      <c r="B11" s="450" t="s">
        <v>964</v>
      </c>
      <c r="C11" s="454">
        <f>CONTRATADO!BC5</f>
        <v>103</v>
      </c>
      <c r="D11" s="459">
        <f>CONTRATADO!BC3</f>
        <v>6</v>
      </c>
      <c r="E11" s="454">
        <f>CONTRATADO!BC4</f>
        <v>97</v>
      </c>
      <c r="F11" s="455">
        <f>CONTRATADO!AW5</f>
        <v>2120.88</v>
      </c>
      <c r="G11" s="455">
        <f>CONTRATADO!BD4</f>
        <v>1980.4199999999987</v>
      </c>
      <c r="H11" s="455">
        <f>CONTRATADO!BD3</f>
        <v>108.08000000000038</v>
      </c>
      <c r="I11" s="455">
        <f>CONTRATADO!AX5</f>
        <v>32.380000000000003</v>
      </c>
      <c r="J11" s="455">
        <f>CONTRATADO!AZ5</f>
        <v>112.0299999999999</v>
      </c>
      <c r="K11" s="457">
        <f t="shared" si="1"/>
        <v>2232.91</v>
      </c>
      <c r="M11" s="453">
        <f t="shared" si="0"/>
        <v>2088.4999999999991</v>
      </c>
    </row>
    <row r="12" spans="1:14" ht="24.95" customHeight="1">
      <c r="A12" s="462"/>
      <c r="B12" s="450" t="s">
        <v>965</v>
      </c>
      <c r="C12" s="454">
        <f>'COMISIÓN SIN COBRAR'!BC5</f>
        <v>3</v>
      </c>
      <c r="D12" s="454">
        <f>'COMISIÓN SIN COBRAR'!BC3</f>
        <v>1</v>
      </c>
      <c r="E12" s="454">
        <f>'COMISIÓN SIN COBRAR'!BC4</f>
        <v>2</v>
      </c>
      <c r="F12" s="455">
        <f>'COMISIÓN SIN COBRAR'!AW5</f>
        <v>170.45999999999998</v>
      </c>
      <c r="G12" s="455">
        <f>'COMISIÓN SIN COBRAR'!BD4</f>
        <v>143.95999999999998</v>
      </c>
      <c r="H12" s="461">
        <f>'COMISIÓN SIN COBRAR'!BD3</f>
        <v>24.139999999999986</v>
      </c>
      <c r="I12" s="455">
        <f>'COMISIÓN SIN COBRAR'!AX5</f>
        <v>2.36</v>
      </c>
      <c r="J12" s="455">
        <f>'COMISIÓN SIN COBRAR'!AZ5</f>
        <v>8.2899999999999991</v>
      </c>
      <c r="K12" s="457">
        <f t="shared" si="1"/>
        <v>178.74999999999997</v>
      </c>
      <c r="M12" s="453">
        <f t="shared" si="0"/>
        <v>168.09999999999997</v>
      </c>
    </row>
    <row r="13" spans="1:14" ht="24.95" customHeight="1">
      <c r="A13" s="462"/>
      <c r="B13" s="450" t="s">
        <v>966</v>
      </c>
      <c r="C13" s="454">
        <f>JUBILADOS!BC5</f>
        <v>1</v>
      </c>
      <c r="D13" s="454">
        <v>0</v>
      </c>
      <c r="E13" s="454">
        <f>JUBILADOS!BC4</f>
        <v>1</v>
      </c>
      <c r="F13" s="455">
        <f>JUBILADOS!AW5</f>
        <v>23.31</v>
      </c>
      <c r="G13" s="455">
        <f>JUBILADOS!BD4</f>
        <v>23.31</v>
      </c>
      <c r="H13" s="461">
        <v>0</v>
      </c>
      <c r="I13" s="455">
        <v>0</v>
      </c>
      <c r="J13" s="455">
        <v>0</v>
      </c>
      <c r="K13" s="457">
        <f t="shared" si="1"/>
        <v>23.31</v>
      </c>
      <c r="M13" s="453">
        <f t="shared" si="0"/>
        <v>23.31</v>
      </c>
    </row>
    <row r="14" spans="1:14" ht="24.95" customHeight="1">
      <c r="A14" s="462"/>
      <c r="B14" s="1397" t="s">
        <v>2294</v>
      </c>
      <c r="C14" s="1398">
        <f>SUM(D14:E14)</f>
        <v>15</v>
      </c>
      <c r="D14" s="1398">
        <f>HP!BC3</f>
        <v>1</v>
      </c>
      <c r="E14" s="1398">
        <f>HP!BC4</f>
        <v>14</v>
      </c>
      <c r="F14" s="1399">
        <f>SUM(G14:H14)</f>
        <v>542.34800000000007</v>
      </c>
      <c r="G14" s="1399">
        <f>HP!BD4</f>
        <v>501.55800000000005</v>
      </c>
      <c r="H14" s="1400">
        <f>HP!BD3</f>
        <v>40.79000000000002</v>
      </c>
      <c r="I14" s="1399"/>
      <c r="J14" s="1399"/>
      <c r="K14" s="457">
        <f t="shared" si="1"/>
        <v>542.34800000000007</v>
      </c>
      <c r="M14" s="453"/>
    </row>
    <row r="15" spans="1:14" ht="24.95" customHeight="1">
      <c r="A15" s="462"/>
      <c r="B15" s="450" t="s">
        <v>624</v>
      </c>
      <c r="C15" s="446">
        <f t="shared" ref="C15:J15" si="2">SUM(C8:C13)</f>
        <v>412</v>
      </c>
      <c r="D15" s="446">
        <f t="shared" si="2"/>
        <v>23</v>
      </c>
      <c r="E15" s="446">
        <f t="shared" si="2"/>
        <v>389</v>
      </c>
      <c r="F15" s="446">
        <f t="shared" si="2"/>
        <v>11523.799999999997</v>
      </c>
      <c r="G15" s="446">
        <f t="shared" si="2"/>
        <v>10751.299999999997</v>
      </c>
      <c r="H15" s="446">
        <f t="shared" si="2"/>
        <v>559.74000000000126</v>
      </c>
      <c r="I15" s="446">
        <f t="shared" si="2"/>
        <v>212.76</v>
      </c>
      <c r="J15" s="446">
        <f t="shared" si="2"/>
        <v>723.29999999999984</v>
      </c>
      <c r="K15" s="446">
        <f>SUM(K8:K14)</f>
        <v>12789.447999999997</v>
      </c>
      <c r="M15" s="453">
        <f>SUM(M8:M12)</f>
        <v>11287.730000000001</v>
      </c>
    </row>
    <row r="16" spans="1:14">
      <c r="D16" s="460"/>
      <c r="E16" s="460"/>
      <c r="F16" s="462"/>
      <c r="G16" s="462"/>
      <c r="K16" s="879"/>
    </row>
    <row r="17" spans="2:12">
      <c r="D17" s="460"/>
    </row>
    <row r="19" spans="2:12" ht="13.5" thickBot="1"/>
    <row r="20" spans="2:12" ht="25.5">
      <c r="B20" s="438" t="s">
        <v>1160</v>
      </c>
      <c r="C20" s="439" t="s">
        <v>1551</v>
      </c>
      <c r="D20" s="439" t="s">
        <v>1552</v>
      </c>
      <c r="E20" s="439" t="s">
        <v>1553</v>
      </c>
      <c r="F20" s="439" t="s">
        <v>1554</v>
      </c>
      <c r="G20" s="439" t="s">
        <v>1555</v>
      </c>
      <c r="H20" s="439" t="s">
        <v>1556</v>
      </c>
      <c r="I20" s="439" t="s">
        <v>1557</v>
      </c>
      <c r="J20" s="439"/>
      <c r="K20" s="439" t="s">
        <v>1558</v>
      </c>
      <c r="L20" s="440" t="s">
        <v>627</v>
      </c>
    </row>
    <row r="21" spans="2:12" ht="89.25">
      <c r="B21" s="441">
        <v>2</v>
      </c>
      <c r="C21" s="442" t="s">
        <v>1559</v>
      </c>
      <c r="D21" s="443">
        <v>82002</v>
      </c>
      <c r="E21" s="442" t="s">
        <v>1560</v>
      </c>
      <c r="F21" s="442" t="s">
        <v>1561</v>
      </c>
      <c r="G21" s="444" t="s">
        <v>1562</v>
      </c>
      <c r="H21" s="444" t="s">
        <v>1563</v>
      </c>
      <c r="I21" s="447">
        <v>9181000000</v>
      </c>
      <c r="J21" s="445" t="s">
        <v>1564</v>
      </c>
      <c r="K21" s="445">
        <f>K16</f>
        <v>0</v>
      </c>
      <c r="L21" s="446">
        <f>C16</f>
        <v>0</v>
      </c>
    </row>
    <row r="22" spans="2:12">
      <c r="I22" s="462"/>
      <c r="J22" s="447" t="s">
        <v>1565</v>
      </c>
      <c r="K22" s="447">
        <f>I21-K21</f>
        <v>9181000000</v>
      </c>
    </row>
    <row r="27" spans="2:12">
      <c r="B27" s="1613" t="s">
        <v>2287</v>
      </c>
      <c r="C27" s="1614"/>
      <c r="D27" s="1614"/>
      <c r="E27" s="1614"/>
      <c r="F27" s="1614"/>
      <c r="G27" s="1614"/>
      <c r="H27" s="1614"/>
      <c r="I27" s="1614"/>
      <c r="J27" s="1614"/>
      <c r="K27" s="1615"/>
    </row>
    <row r="28" spans="2:12" ht="38.25">
      <c r="B28" s="448" t="s">
        <v>952</v>
      </c>
      <c r="C28" s="448" t="s">
        <v>953</v>
      </c>
      <c r="D28" s="448" t="s">
        <v>954</v>
      </c>
      <c r="E28" s="448" t="s">
        <v>955</v>
      </c>
      <c r="F28" s="449" t="s">
        <v>956</v>
      </c>
      <c r="G28" s="448" t="s">
        <v>957</v>
      </c>
      <c r="H28" s="448" t="s">
        <v>958</v>
      </c>
      <c r="I28" s="448" t="s">
        <v>959</v>
      </c>
      <c r="J28" s="449" t="s">
        <v>960</v>
      </c>
      <c r="K28" s="448" t="s">
        <v>961</v>
      </c>
    </row>
    <row r="29" spans="2:12">
      <c r="B29" s="448" t="s">
        <v>967</v>
      </c>
      <c r="C29" s="454">
        <f>E29</f>
        <v>139</v>
      </c>
      <c r="D29" s="454"/>
      <c r="E29" s="454">
        <v>139</v>
      </c>
      <c r="F29" s="455">
        <f>G29</f>
        <v>417</v>
      </c>
      <c r="G29" s="456">
        <v>417</v>
      </c>
      <c r="H29" s="456"/>
      <c r="I29" s="455"/>
      <c r="J29" s="455"/>
      <c r="K29" s="457">
        <f>F29+J29</f>
        <v>417</v>
      </c>
    </row>
    <row r="30" spans="2:12">
      <c r="B30" s="448" t="s">
        <v>963</v>
      </c>
      <c r="C30" s="454">
        <f t="shared" ref="C30:C32" si="3">E30</f>
        <v>44</v>
      </c>
      <c r="D30" s="459"/>
      <c r="E30" s="454">
        <v>44</v>
      </c>
      <c r="F30" s="455">
        <f t="shared" ref="F30:F31" si="4">G30</f>
        <v>132</v>
      </c>
      <c r="G30" s="456">
        <v>132</v>
      </c>
      <c r="H30" s="456"/>
      <c r="I30" s="455"/>
      <c r="J30" s="455"/>
      <c r="K30" s="457">
        <f t="shared" ref="K30:K32" si="5">F30+J30</f>
        <v>132</v>
      </c>
    </row>
    <row r="31" spans="2:12">
      <c r="B31" s="531" t="s">
        <v>289</v>
      </c>
      <c r="C31" s="454">
        <f t="shared" si="3"/>
        <v>105</v>
      </c>
      <c r="D31" s="538"/>
      <c r="E31" s="532">
        <v>105</v>
      </c>
      <c r="F31" s="455">
        <f t="shared" si="4"/>
        <v>315</v>
      </c>
      <c r="G31" s="539">
        <v>315</v>
      </c>
      <c r="H31" s="539"/>
      <c r="I31" s="533"/>
      <c r="J31" s="533"/>
      <c r="K31" s="457">
        <f t="shared" si="5"/>
        <v>315</v>
      </c>
    </row>
    <row r="32" spans="2:12">
      <c r="B32" s="450" t="s">
        <v>964</v>
      </c>
      <c r="C32" s="454">
        <f t="shared" si="3"/>
        <v>122</v>
      </c>
      <c r="D32" s="459"/>
      <c r="E32" s="454">
        <v>122</v>
      </c>
      <c r="F32" s="455">
        <v>366</v>
      </c>
      <c r="G32" s="455">
        <v>369</v>
      </c>
      <c r="H32" s="455"/>
      <c r="I32" s="455"/>
      <c r="J32" s="455"/>
      <c r="K32" s="457">
        <f t="shared" si="5"/>
        <v>366</v>
      </c>
    </row>
    <row r="33" spans="2:11">
      <c r="B33" s="450" t="s">
        <v>624</v>
      </c>
      <c r="C33" s="446">
        <f t="shared" ref="C33:H33" si="6">SUM(C29:C32)</f>
        <v>410</v>
      </c>
      <c r="D33" s="446">
        <f t="shared" si="6"/>
        <v>0</v>
      </c>
      <c r="E33" s="446">
        <f t="shared" si="6"/>
        <v>410</v>
      </c>
      <c r="F33" s="446">
        <f t="shared" si="6"/>
        <v>1230</v>
      </c>
      <c r="G33" s="446">
        <f t="shared" si="6"/>
        <v>1233</v>
      </c>
      <c r="H33" s="446">
        <f t="shared" si="6"/>
        <v>0</v>
      </c>
      <c r="I33" s="446">
        <f t="shared" ref="I33" si="7">SUM(I26:I31)</f>
        <v>0</v>
      </c>
      <c r="J33" s="446">
        <f>SUM(J26:J31)</f>
        <v>0</v>
      </c>
      <c r="K33" s="446">
        <f>SUM(K29:K32)</f>
        <v>1230</v>
      </c>
    </row>
    <row r="36" spans="2:11">
      <c r="G36" s="462"/>
    </row>
  </sheetData>
  <mergeCells count="2">
    <mergeCell ref="B5:K5"/>
    <mergeCell ref="B27:K2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414"/>
  <sheetViews>
    <sheetView topLeftCell="A310" workbookViewId="0">
      <selection activeCell="C320" sqref="C320"/>
    </sheetView>
  </sheetViews>
  <sheetFormatPr baseColWidth="10" defaultRowHeight="15"/>
  <cols>
    <col min="5" max="10" width="11.42578125" hidden="1" customWidth="1"/>
    <col min="11" max="11" width="11.42578125" style="872" hidden="1" customWidth="1"/>
    <col min="12" max="12" width="11.42578125" style="1560"/>
    <col min="13" max="13" width="11.42578125" style="871"/>
    <col min="15" max="17" width="11.42578125" customWidth="1"/>
    <col min="18" max="18" width="16.7109375" customWidth="1"/>
    <col min="19" max="19" width="13.5703125" customWidth="1"/>
    <col min="20" max="20" width="15.5703125" customWidth="1"/>
    <col min="21" max="21" width="19.42578125" bestFit="1" customWidth="1"/>
  </cols>
  <sheetData>
    <row r="2" spans="1:25">
      <c r="N2" s="610"/>
      <c r="W2" t="s">
        <v>625</v>
      </c>
      <c r="X2" t="s">
        <v>627</v>
      </c>
      <c r="Y2" t="s">
        <v>626</v>
      </c>
    </row>
    <row r="3" spans="1:25">
      <c r="N3" s="610"/>
      <c r="U3" s="708">
        <f>+SUBTOTAL(9,U7:U480)</f>
        <v>1224</v>
      </c>
      <c r="W3" t="s">
        <v>622</v>
      </c>
      <c r="X3">
        <f>+COUNTA($M$7:$M$439)</f>
        <v>22</v>
      </c>
      <c r="Y3" s="1574">
        <f>+SUM($U$7:$U$842)-Y4</f>
        <v>66</v>
      </c>
    </row>
    <row r="4" spans="1:25">
      <c r="N4" s="610"/>
      <c r="U4" s="701">
        <f>SUBTOTAL(3,U7:U427)</f>
        <v>408</v>
      </c>
      <c r="V4" s="948"/>
      <c r="W4" t="s">
        <v>623</v>
      </c>
      <c r="X4">
        <f>+COUNTIFS($N$7:$N$416,$N$7)</f>
        <v>386</v>
      </c>
      <c r="Y4">
        <f>+SUMIFS($U$7:$U$842,$N$7:$N$842,$N$9)</f>
        <v>1158</v>
      </c>
    </row>
    <row r="5" spans="1:25">
      <c r="A5" s="701">
        <f>SUBTOTAL(3,A7:A428)</f>
        <v>408</v>
      </c>
      <c r="B5" s="698"/>
      <c r="C5" s="677"/>
      <c r="D5" s="676"/>
      <c r="E5" s="829"/>
      <c r="F5" s="836"/>
      <c r="G5" s="676"/>
      <c r="H5" s="676"/>
      <c r="I5" s="678"/>
      <c r="J5" s="676"/>
      <c r="K5" s="688"/>
      <c r="L5" s="933"/>
      <c r="M5" s="679"/>
      <c r="N5" s="836"/>
      <c r="O5" s="829"/>
      <c r="P5" s="676"/>
      <c r="Q5" s="829"/>
      <c r="R5" s="680"/>
      <c r="W5" t="s">
        <v>624</v>
      </c>
      <c r="X5">
        <f>SUBTOTAL(9,X3:X4)</f>
        <v>408</v>
      </c>
      <c r="Y5">
        <f>SUM(Y3:Y4)</f>
        <v>1224</v>
      </c>
    </row>
    <row r="6" spans="1:25" ht="75">
      <c r="A6" s="830" t="s">
        <v>3</v>
      </c>
      <c r="B6" s="830" t="s">
        <v>10</v>
      </c>
      <c r="C6" s="828" t="s">
        <v>4</v>
      </c>
      <c r="D6" s="720" t="s">
        <v>1809</v>
      </c>
      <c r="E6" s="830" t="s">
        <v>6</v>
      </c>
      <c r="F6" s="839" t="s">
        <v>7</v>
      </c>
      <c r="G6" s="720" t="s">
        <v>8</v>
      </c>
      <c r="H6" s="720" t="s">
        <v>606</v>
      </c>
      <c r="I6" s="720" t="s">
        <v>9</v>
      </c>
      <c r="J6" s="720" t="s">
        <v>0</v>
      </c>
      <c r="K6" s="873" t="s">
        <v>11</v>
      </c>
      <c r="L6" s="1561" t="s">
        <v>12</v>
      </c>
      <c r="M6" s="721" t="s">
        <v>13</v>
      </c>
      <c r="N6" s="839" t="s">
        <v>14</v>
      </c>
      <c r="O6" s="830" t="s">
        <v>15</v>
      </c>
      <c r="P6" s="720" t="s">
        <v>16</v>
      </c>
      <c r="Q6" s="830" t="s">
        <v>17</v>
      </c>
      <c r="R6" s="861" t="s">
        <v>1122</v>
      </c>
      <c r="S6" s="862" t="s">
        <v>551</v>
      </c>
      <c r="T6" s="862" t="s">
        <v>968</v>
      </c>
      <c r="U6" s="863" t="s">
        <v>2015</v>
      </c>
    </row>
    <row r="7" spans="1:25" s="102" customFormat="1" ht="20.100000000000001" customHeight="1">
      <c r="A7" s="1135" t="s">
        <v>1119</v>
      </c>
      <c r="B7" s="945" t="s">
        <v>1679</v>
      </c>
      <c r="C7" s="1215">
        <v>11604233</v>
      </c>
      <c r="D7" s="1172" t="s">
        <v>1905</v>
      </c>
      <c r="E7" s="1173" t="s">
        <v>20</v>
      </c>
      <c r="F7" s="1135" t="s">
        <v>496</v>
      </c>
      <c r="G7" s="1174" t="s">
        <v>596</v>
      </c>
      <c r="H7" s="1174" t="s">
        <v>596</v>
      </c>
      <c r="I7" s="1114" t="s">
        <v>2292</v>
      </c>
      <c r="J7" s="1135" t="s">
        <v>991</v>
      </c>
      <c r="K7" s="1258">
        <v>44378</v>
      </c>
      <c r="L7" s="1562" t="s">
        <v>1858</v>
      </c>
      <c r="M7" s="1176"/>
      <c r="N7" s="1174" t="s">
        <v>914</v>
      </c>
      <c r="O7" s="1147" t="s">
        <v>1714</v>
      </c>
      <c r="P7" s="1135" t="s">
        <v>63</v>
      </c>
      <c r="Q7" s="1173" t="s">
        <v>25</v>
      </c>
      <c r="R7" s="1275">
        <v>3</v>
      </c>
      <c r="S7" s="102">
        <v>30</v>
      </c>
      <c r="U7" s="1275">
        <f>R7/S7*S7</f>
        <v>3</v>
      </c>
    </row>
    <row r="8" spans="1:25" s="102" customFormat="1" ht="20.100000000000001" customHeight="1">
      <c r="A8" s="1135" t="s">
        <v>1119</v>
      </c>
      <c r="B8" s="1164" t="s">
        <v>970</v>
      </c>
      <c r="C8" s="1238">
        <v>17454190</v>
      </c>
      <c r="D8" s="1254" t="s">
        <v>406</v>
      </c>
      <c r="E8" s="1173" t="s">
        <v>20</v>
      </c>
      <c r="F8" s="1135" t="s">
        <v>1644</v>
      </c>
      <c r="G8" s="1174" t="s">
        <v>59</v>
      </c>
      <c r="H8" s="1174" t="s">
        <v>59</v>
      </c>
      <c r="I8" s="1135" t="s">
        <v>1778</v>
      </c>
      <c r="J8" s="1135" t="s">
        <v>991</v>
      </c>
      <c r="K8" s="1349">
        <v>44105</v>
      </c>
      <c r="L8" s="1563" t="s">
        <v>1440</v>
      </c>
      <c r="M8" s="1176"/>
      <c r="N8" s="1174" t="s">
        <v>914</v>
      </c>
      <c r="O8" s="1173" t="s">
        <v>25</v>
      </c>
      <c r="P8" s="1135" t="s">
        <v>63</v>
      </c>
      <c r="Q8" s="1173" t="s">
        <v>25</v>
      </c>
      <c r="R8" s="1275">
        <v>3</v>
      </c>
      <c r="S8" s="102">
        <v>30</v>
      </c>
      <c r="U8" s="1275">
        <f t="shared" ref="U8:U71" si="0">R8/S8*S8</f>
        <v>3</v>
      </c>
    </row>
    <row r="9" spans="1:25" s="102" customFormat="1" ht="20.100000000000001" customHeight="1">
      <c r="A9" s="1135" t="s">
        <v>1119</v>
      </c>
      <c r="B9" s="1184" t="s">
        <v>970</v>
      </c>
      <c r="C9" s="1188">
        <v>17317270</v>
      </c>
      <c r="D9" s="1189" t="s">
        <v>71</v>
      </c>
      <c r="E9" s="1190" t="s">
        <v>20</v>
      </c>
      <c r="F9" s="945" t="s">
        <v>1686</v>
      </c>
      <c r="G9" s="1191" t="s">
        <v>59</v>
      </c>
      <c r="H9" s="1191" t="s">
        <v>59</v>
      </c>
      <c r="I9" s="945" t="s">
        <v>1774</v>
      </c>
      <c r="J9" s="1135" t="s">
        <v>991</v>
      </c>
      <c r="K9" s="1192">
        <v>43133</v>
      </c>
      <c r="L9" s="1564" t="s">
        <v>1209</v>
      </c>
      <c r="M9" s="1193"/>
      <c r="N9" s="1194" t="s">
        <v>914</v>
      </c>
      <c r="O9" s="1147" t="s">
        <v>73</v>
      </c>
      <c r="P9" s="1122" t="s">
        <v>477</v>
      </c>
      <c r="Q9" s="1147" t="s">
        <v>73</v>
      </c>
      <c r="R9" s="1275">
        <v>3</v>
      </c>
      <c r="S9" s="102">
        <v>30</v>
      </c>
      <c r="U9" s="1275">
        <f t="shared" si="0"/>
        <v>3</v>
      </c>
    </row>
    <row r="10" spans="1:25" s="102" customFormat="1" ht="20.100000000000001" customHeight="1">
      <c r="A10" s="1135" t="s">
        <v>1119</v>
      </c>
      <c r="B10" s="1184" t="s">
        <v>970</v>
      </c>
      <c r="C10" s="1188">
        <v>17501312</v>
      </c>
      <c r="D10" s="1189" t="s">
        <v>81</v>
      </c>
      <c r="E10" s="1190" t="s">
        <v>20</v>
      </c>
      <c r="F10" s="945" t="s">
        <v>1678</v>
      </c>
      <c r="G10" s="1194" t="s">
        <v>59</v>
      </c>
      <c r="H10" s="1194" t="s">
        <v>59</v>
      </c>
      <c r="I10" s="945" t="s">
        <v>1762</v>
      </c>
      <c r="J10" s="1135" t="s">
        <v>991</v>
      </c>
      <c r="K10" s="1192">
        <v>43269</v>
      </c>
      <c r="L10" s="1564" t="s">
        <v>1213</v>
      </c>
      <c r="M10" s="1193"/>
      <c r="N10" s="1194" t="s">
        <v>914</v>
      </c>
      <c r="O10" s="1147" t="s">
        <v>82</v>
      </c>
      <c r="P10" s="1121" t="s">
        <v>2345</v>
      </c>
      <c r="Q10" s="1147" t="s">
        <v>82</v>
      </c>
      <c r="R10" s="1275">
        <v>3</v>
      </c>
      <c r="S10" s="102">
        <v>30</v>
      </c>
      <c r="U10" s="1275">
        <f t="shared" si="0"/>
        <v>3</v>
      </c>
    </row>
    <row r="11" spans="1:25" s="102" customFormat="1" ht="20.100000000000001" customHeight="1">
      <c r="A11" s="1135" t="s">
        <v>1119</v>
      </c>
      <c r="B11" s="1184" t="s">
        <v>970</v>
      </c>
      <c r="C11" s="1188">
        <v>24410345</v>
      </c>
      <c r="D11" s="1189" t="s">
        <v>85</v>
      </c>
      <c r="E11" s="1190" t="s">
        <v>20</v>
      </c>
      <c r="F11" s="945" t="s">
        <v>1688</v>
      </c>
      <c r="G11" s="1194" t="s">
        <v>59</v>
      </c>
      <c r="H11" s="1194" t="s">
        <v>59</v>
      </c>
      <c r="I11" s="945" t="s">
        <v>1775</v>
      </c>
      <c r="J11" s="1135" t="s">
        <v>991</v>
      </c>
      <c r="K11" s="1192">
        <v>44136</v>
      </c>
      <c r="L11" s="1564" t="s">
        <v>1215</v>
      </c>
      <c r="M11" s="1193"/>
      <c r="N11" s="1194" t="s">
        <v>914</v>
      </c>
      <c r="O11" s="1147" t="s">
        <v>67</v>
      </c>
      <c r="P11" s="1121" t="s">
        <v>63</v>
      </c>
      <c r="Q11" s="1147" t="s">
        <v>67</v>
      </c>
      <c r="R11" s="1275">
        <v>3</v>
      </c>
      <c r="S11" s="102">
        <v>30</v>
      </c>
      <c r="U11" s="1275">
        <f t="shared" si="0"/>
        <v>3</v>
      </c>
    </row>
    <row r="12" spans="1:25" s="102" customFormat="1" ht="20.100000000000001" customHeight="1">
      <c r="A12" s="1135" t="s">
        <v>1119</v>
      </c>
      <c r="B12" s="1184" t="s">
        <v>970</v>
      </c>
      <c r="C12" s="1188">
        <v>18992419</v>
      </c>
      <c r="D12" s="1189" t="s">
        <v>105</v>
      </c>
      <c r="E12" s="1190" t="s">
        <v>34</v>
      </c>
      <c r="F12" s="945" t="s">
        <v>1689</v>
      </c>
      <c r="G12" s="1194" t="s">
        <v>59</v>
      </c>
      <c r="H12" s="1194" t="s">
        <v>59</v>
      </c>
      <c r="I12" s="945" t="s">
        <v>1766</v>
      </c>
      <c r="J12" s="1135" t="s">
        <v>991</v>
      </c>
      <c r="K12" s="1192">
        <v>43164</v>
      </c>
      <c r="L12" s="1564" t="s">
        <v>1223</v>
      </c>
      <c r="M12" s="1193"/>
      <c r="N12" s="1194" t="s">
        <v>914</v>
      </c>
      <c r="O12" s="1147" t="s">
        <v>62</v>
      </c>
      <c r="P12" s="1121" t="s">
        <v>1981</v>
      </c>
      <c r="Q12" s="1147" t="s">
        <v>62</v>
      </c>
      <c r="R12" s="1275">
        <v>3</v>
      </c>
      <c r="S12" s="102">
        <v>30</v>
      </c>
      <c r="U12" s="1275">
        <f t="shared" si="0"/>
        <v>3</v>
      </c>
    </row>
    <row r="13" spans="1:25" s="102" customFormat="1" ht="20.100000000000001" customHeight="1">
      <c r="A13" s="1135" t="s">
        <v>1119</v>
      </c>
      <c r="B13" s="1184" t="s">
        <v>970</v>
      </c>
      <c r="C13" s="1188">
        <v>20391351</v>
      </c>
      <c r="D13" s="1189" t="s">
        <v>124</v>
      </c>
      <c r="E13" s="1190" t="s">
        <v>20</v>
      </c>
      <c r="F13" s="945" t="s">
        <v>1691</v>
      </c>
      <c r="G13" s="1194" t="s">
        <v>59</v>
      </c>
      <c r="H13" s="1194" t="s">
        <v>59</v>
      </c>
      <c r="I13" s="945" t="s">
        <v>1763</v>
      </c>
      <c r="J13" s="1135" t="s">
        <v>991</v>
      </c>
      <c r="K13" s="1192">
        <v>43138</v>
      </c>
      <c r="L13" s="1564" t="s">
        <v>1235</v>
      </c>
      <c r="M13" s="1193"/>
      <c r="N13" s="1194" t="s">
        <v>914</v>
      </c>
      <c r="O13" s="1147" t="s">
        <v>123</v>
      </c>
      <c r="P13" s="1122" t="s">
        <v>63</v>
      </c>
      <c r="Q13" s="1147" t="s">
        <v>123</v>
      </c>
      <c r="R13" s="1275">
        <v>3</v>
      </c>
      <c r="S13" s="102">
        <v>30</v>
      </c>
      <c r="U13" s="1275">
        <f t="shared" si="0"/>
        <v>3</v>
      </c>
    </row>
    <row r="14" spans="1:25" s="102" customFormat="1" ht="20.100000000000001" customHeight="1">
      <c r="A14" s="1135" t="s">
        <v>1119</v>
      </c>
      <c r="B14" s="1184" t="s">
        <v>970</v>
      </c>
      <c r="C14" s="1188">
        <v>25853079</v>
      </c>
      <c r="D14" s="1189" t="s">
        <v>152</v>
      </c>
      <c r="E14" s="1190" t="s">
        <v>20</v>
      </c>
      <c r="F14" s="945" t="s">
        <v>1692</v>
      </c>
      <c r="G14" s="1194" t="s">
        <v>59</v>
      </c>
      <c r="H14" s="1194" t="s">
        <v>59</v>
      </c>
      <c r="I14" s="945" t="s">
        <v>1776</v>
      </c>
      <c r="J14" s="1135" t="s">
        <v>991</v>
      </c>
      <c r="K14" s="1192">
        <v>43678</v>
      </c>
      <c r="L14" s="1564"/>
      <c r="M14" s="1193" t="s">
        <v>1530</v>
      </c>
      <c r="N14" s="1194" t="s">
        <v>153</v>
      </c>
      <c r="O14" s="1147" t="s">
        <v>84</v>
      </c>
      <c r="P14" s="1121" t="s">
        <v>63</v>
      </c>
      <c r="Q14" s="1147" t="s">
        <v>84</v>
      </c>
      <c r="R14" s="1275">
        <v>3</v>
      </c>
      <c r="S14" s="102">
        <v>30</v>
      </c>
      <c r="U14" s="1275">
        <f t="shared" si="0"/>
        <v>3</v>
      </c>
    </row>
    <row r="15" spans="1:25" s="102" customFormat="1" ht="20.100000000000001" customHeight="1">
      <c r="A15" s="1135" t="s">
        <v>1119</v>
      </c>
      <c r="B15" s="1184" t="s">
        <v>970</v>
      </c>
      <c r="C15" s="1188">
        <v>28317441</v>
      </c>
      <c r="D15" s="1189" t="s">
        <v>172</v>
      </c>
      <c r="E15" s="1190" t="s">
        <v>34</v>
      </c>
      <c r="F15" s="945" t="s">
        <v>1693</v>
      </c>
      <c r="G15" s="1194" t="s">
        <v>59</v>
      </c>
      <c r="H15" s="1194" t="s">
        <v>59</v>
      </c>
      <c r="I15" s="945" t="s">
        <v>1704</v>
      </c>
      <c r="J15" s="1135" t="s">
        <v>991</v>
      </c>
      <c r="K15" s="1192">
        <v>43762</v>
      </c>
      <c r="L15" s="1564" t="s">
        <v>1257</v>
      </c>
      <c r="M15" s="1193"/>
      <c r="N15" s="1350" t="s">
        <v>914</v>
      </c>
      <c r="O15" s="1147" t="s">
        <v>78</v>
      </c>
      <c r="P15" s="1121" t="s">
        <v>63</v>
      </c>
      <c r="Q15" s="1147" t="s">
        <v>78</v>
      </c>
      <c r="R15" s="1275">
        <v>3</v>
      </c>
      <c r="S15" s="102">
        <v>30</v>
      </c>
      <c r="U15" s="1275">
        <f t="shared" si="0"/>
        <v>3</v>
      </c>
    </row>
    <row r="16" spans="1:25" s="102" customFormat="1" ht="20.100000000000001" customHeight="1">
      <c r="A16" s="1135" t="s">
        <v>1119</v>
      </c>
      <c r="B16" s="1184" t="s">
        <v>970</v>
      </c>
      <c r="C16" s="1188">
        <v>24942502</v>
      </c>
      <c r="D16" s="1189" t="s">
        <v>183</v>
      </c>
      <c r="E16" s="1190" t="s">
        <v>34</v>
      </c>
      <c r="F16" s="945" t="s">
        <v>1694</v>
      </c>
      <c r="G16" s="1194" t="s">
        <v>59</v>
      </c>
      <c r="H16" s="1194" t="s">
        <v>59</v>
      </c>
      <c r="I16" s="945" t="s">
        <v>229</v>
      </c>
      <c r="J16" s="1135" t="s">
        <v>991</v>
      </c>
      <c r="K16" s="1192">
        <v>43557</v>
      </c>
      <c r="L16" s="1564" t="s">
        <v>1263</v>
      </c>
      <c r="M16" s="1193"/>
      <c r="N16" s="1350" t="s">
        <v>914</v>
      </c>
      <c r="O16" s="1147" t="s">
        <v>184</v>
      </c>
      <c r="P16" s="1121" t="s">
        <v>477</v>
      </c>
      <c r="Q16" s="1147" t="s">
        <v>184</v>
      </c>
      <c r="R16" s="1275">
        <v>3</v>
      </c>
      <c r="S16" s="102">
        <v>30</v>
      </c>
      <c r="U16" s="1275">
        <f t="shared" si="0"/>
        <v>3</v>
      </c>
    </row>
    <row r="17" spans="1:21" s="102" customFormat="1" ht="20.100000000000001" customHeight="1">
      <c r="A17" s="1135" t="s">
        <v>1119</v>
      </c>
      <c r="B17" s="1184" t="s">
        <v>970</v>
      </c>
      <c r="C17" s="1188">
        <v>26667497</v>
      </c>
      <c r="D17" s="1189" t="s">
        <v>194</v>
      </c>
      <c r="E17" s="1190" t="s">
        <v>34</v>
      </c>
      <c r="F17" s="945" t="s">
        <v>1695</v>
      </c>
      <c r="G17" s="1194" t="s">
        <v>59</v>
      </c>
      <c r="H17" s="1194" t="s">
        <v>59</v>
      </c>
      <c r="I17" s="945" t="s">
        <v>1708</v>
      </c>
      <c r="J17" s="1135" t="s">
        <v>991</v>
      </c>
      <c r="K17" s="1192">
        <v>44020</v>
      </c>
      <c r="L17" s="1564" t="s">
        <v>1268</v>
      </c>
      <c r="M17" s="1193"/>
      <c r="N17" s="1194" t="s">
        <v>914</v>
      </c>
      <c r="O17" s="1147" t="s">
        <v>65</v>
      </c>
      <c r="P17" s="1121" t="s">
        <v>63</v>
      </c>
      <c r="Q17" s="1147" t="s">
        <v>65</v>
      </c>
      <c r="R17" s="1275">
        <v>3</v>
      </c>
      <c r="S17" s="102">
        <v>30</v>
      </c>
      <c r="U17" s="1275">
        <f t="shared" si="0"/>
        <v>3</v>
      </c>
    </row>
    <row r="18" spans="1:21" s="102" customFormat="1" ht="20.100000000000001" customHeight="1">
      <c r="A18" s="1135" t="s">
        <v>1119</v>
      </c>
      <c r="B18" s="1184" t="s">
        <v>970</v>
      </c>
      <c r="C18" s="1188">
        <v>20142998</v>
      </c>
      <c r="D18" s="1189" t="s">
        <v>199</v>
      </c>
      <c r="E18" s="1190" t="s">
        <v>34</v>
      </c>
      <c r="F18" s="945" t="s">
        <v>1696</v>
      </c>
      <c r="G18" s="1194" t="s">
        <v>59</v>
      </c>
      <c r="H18" s="1194" t="s">
        <v>59</v>
      </c>
      <c r="I18" s="945" t="s">
        <v>1764</v>
      </c>
      <c r="J18" s="1135" t="s">
        <v>991</v>
      </c>
      <c r="K18" s="1192">
        <v>44105</v>
      </c>
      <c r="L18" s="1564" t="s">
        <v>1270</v>
      </c>
      <c r="M18" s="1193"/>
      <c r="N18" s="1194" t="s">
        <v>914</v>
      </c>
      <c r="O18" s="1147" t="s">
        <v>52</v>
      </c>
      <c r="P18" s="1122" t="s">
        <v>63</v>
      </c>
      <c r="Q18" s="1147" t="s">
        <v>52</v>
      </c>
      <c r="R18" s="1275">
        <v>3</v>
      </c>
      <c r="S18" s="102">
        <v>30</v>
      </c>
      <c r="U18" s="1275">
        <f t="shared" si="0"/>
        <v>3</v>
      </c>
    </row>
    <row r="19" spans="1:21" s="102" customFormat="1" ht="20.100000000000001" customHeight="1">
      <c r="A19" s="1135" t="s">
        <v>1119</v>
      </c>
      <c r="B19" s="1184" t="s">
        <v>970</v>
      </c>
      <c r="C19" s="1188">
        <v>25926165</v>
      </c>
      <c r="D19" s="1189" t="s">
        <v>214</v>
      </c>
      <c r="E19" s="1190" t="s">
        <v>20</v>
      </c>
      <c r="F19" s="945" t="s">
        <v>1697</v>
      </c>
      <c r="G19" s="1194" t="s">
        <v>59</v>
      </c>
      <c r="H19" s="1194" t="s">
        <v>59</v>
      </c>
      <c r="I19" s="945" t="s">
        <v>1770</v>
      </c>
      <c r="J19" s="1135" t="s">
        <v>991</v>
      </c>
      <c r="K19" s="1192">
        <v>44105</v>
      </c>
      <c r="L19" s="1564" t="s">
        <v>1278</v>
      </c>
      <c r="M19" s="1193"/>
      <c r="N19" s="1194" t="s">
        <v>914</v>
      </c>
      <c r="O19" s="1147" t="s">
        <v>96</v>
      </c>
      <c r="P19" s="1121" t="s">
        <v>2345</v>
      </c>
      <c r="Q19" s="1147" t="s">
        <v>96</v>
      </c>
      <c r="R19" s="1275">
        <v>3</v>
      </c>
      <c r="S19" s="102">
        <v>30</v>
      </c>
      <c r="U19" s="1275">
        <f t="shared" si="0"/>
        <v>3</v>
      </c>
    </row>
    <row r="20" spans="1:21" s="102" customFormat="1" ht="20.100000000000001" customHeight="1">
      <c r="A20" s="1135" t="s">
        <v>1119</v>
      </c>
      <c r="B20" s="1184" t="s">
        <v>970</v>
      </c>
      <c r="C20" s="1188">
        <v>17710640</v>
      </c>
      <c r="D20" s="1189" t="s">
        <v>244</v>
      </c>
      <c r="E20" s="1190" t="s">
        <v>34</v>
      </c>
      <c r="F20" s="945" t="s">
        <v>1698</v>
      </c>
      <c r="G20" s="1194" t="s">
        <v>59</v>
      </c>
      <c r="H20" s="1194" t="s">
        <v>59</v>
      </c>
      <c r="I20" s="945" t="s">
        <v>1705</v>
      </c>
      <c r="J20" s="1135" t="s">
        <v>991</v>
      </c>
      <c r="K20" s="1192">
        <v>44256</v>
      </c>
      <c r="L20" s="1564" t="s">
        <v>1294</v>
      </c>
      <c r="M20" s="1193"/>
      <c r="N20" s="1194" t="s">
        <v>914</v>
      </c>
      <c r="O20" s="1147" t="s">
        <v>46</v>
      </c>
      <c r="P20" s="1121" t="s">
        <v>63</v>
      </c>
      <c r="Q20" s="1147" t="s">
        <v>46</v>
      </c>
      <c r="R20" s="1275">
        <v>3</v>
      </c>
      <c r="S20" s="102">
        <v>30</v>
      </c>
      <c r="U20" s="1275">
        <f t="shared" si="0"/>
        <v>3</v>
      </c>
    </row>
    <row r="21" spans="1:21" s="102" customFormat="1" ht="20.100000000000001" customHeight="1">
      <c r="A21" s="1135" t="s">
        <v>1119</v>
      </c>
      <c r="B21" s="1184" t="s">
        <v>970</v>
      </c>
      <c r="C21" s="1188">
        <v>17324633</v>
      </c>
      <c r="D21" s="1189" t="s">
        <v>245</v>
      </c>
      <c r="E21" s="1190" t="s">
        <v>34</v>
      </c>
      <c r="F21" s="945" t="s">
        <v>1699</v>
      </c>
      <c r="G21" s="1194" t="s">
        <v>59</v>
      </c>
      <c r="H21" s="1194" t="s">
        <v>59</v>
      </c>
      <c r="I21" s="945" t="s">
        <v>1777</v>
      </c>
      <c r="J21" s="1135" t="s">
        <v>991</v>
      </c>
      <c r="K21" s="1192">
        <v>44256</v>
      </c>
      <c r="L21" s="1564" t="s">
        <v>1295</v>
      </c>
      <c r="M21" s="1193"/>
      <c r="N21" s="1194" t="s">
        <v>914</v>
      </c>
      <c r="O21" s="1147" t="s">
        <v>218</v>
      </c>
      <c r="P21" s="1351" t="s">
        <v>2345</v>
      </c>
      <c r="Q21" s="1147" t="s">
        <v>218</v>
      </c>
      <c r="R21" s="1275">
        <v>3</v>
      </c>
      <c r="S21" s="102">
        <v>30</v>
      </c>
      <c r="U21" s="1275">
        <f t="shared" si="0"/>
        <v>3</v>
      </c>
    </row>
    <row r="22" spans="1:21" s="102" customFormat="1" ht="20.100000000000001" customHeight="1">
      <c r="A22" s="1135" t="s">
        <v>1119</v>
      </c>
      <c r="B22" s="1184" t="s">
        <v>970</v>
      </c>
      <c r="C22" s="1188">
        <v>27329212</v>
      </c>
      <c r="D22" s="1189" t="s">
        <v>1623</v>
      </c>
      <c r="E22" s="1190" t="s">
        <v>20</v>
      </c>
      <c r="F22" s="945" t="s">
        <v>1626</v>
      </c>
      <c r="G22" s="1194" t="s">
        <v>59</v>
      </c>
      <c r="H22" s="1194" t="s">
        <v>59</v>
      </c>
      <c r="I22" s="945" t="s">
        <v>1769</v>
      </c>
      <c r="J22" s="1135" t="s">
        <v>991</v>
      </c>
      <c r="K22" s="1192">
        <v>44341</v>
      </c>
      <c r="L22" s="1564" t="s">
        <v>1635</v>
      </c>
      <c r="M22" s="1193"/>
      <c r="N22" s="1194" t="s">
        <v>914</v>
      </c>
      <c r="O22" s="1147" t="s">
        <v>50</v>
      </c>
      <c r="P22" s="1351" t="s">
        <v>63</v>
      </c>
      <c r="Q22" s="1147" t="s">
        <v>50</v>
      </c>
      <c r="R22" s="1275">
        <v>3</v>
      </c>
      <c r="S22" s="102">
        <v>30</v>
      </c>
      <c r="U22" s="1275">
        <f t="shared" si="0"/>
        <v>3</v>
      </c>
    </row>
    <row r="23" spans="1:21" s="102" customFormat="1" ht="20.100000000000001" customHeight="1">
      <c r="A23" s="1135" t="s">
        <v>1119</v>
      </c>
      <c r="B23" s="1184" t="s">
        <v>970</v>
      </c>
      <c r="C23" s="1163">
        <v>20633744</v>
      </c>
      <c r="D23" s="1172" t="s">
        <v>1658</v>
      </c>
      <c r="E23" s="1173" t="s">
        <v>34</v>
      </c>
      <c r="F23" s="1164" t="s">
        <v>1659</v>
      </c>
      <c r="G23" s="1174" t="s">
        <v>59</v>
      </c>
      <c r="H23" s="1174" t="s">
        <v>59</v>
      </c>
      <c r="I23" s="1164" t="s">
        <v>1765</v>
      </c>
      <c r="J23" s="1135" t="s">
        <v>991</v>
      </c>
      <c r="K23" s="1175">
        <v>44362</v>
      </c>
      <c r="L23" s="1563" t="s">
        <v>1661</v>
      </c>
      <c r="M23" s="1176"/>
      <c r="N23" s="1174" t="s">
        <v>914</v>
      </c>
      <c r="O23" s="1173" t="s">
        <v>126</v>
      </c>
      <c r="P23" s="1240" t="s">
        <v>2333</v>
      </c>
      <c r="Q23" s="1173" t="s">
        <v>126</v>
      </c>
      <c r="R23" s="1275">
        <v>3</v>
      </c>
      <c r="S23" s="102">
        <v>30</v>
      </c>
      <c r="U23" s="1275">
        <f t="shared" si="0"/>
        <v>3</v>
      </c>
    </row>
    <row r="24" spans="1:21" s="102" customFormat="1" ht="20.100000000000001" customHeight="1">
      <c r="A24" s="1135" t="s">
        <v>1119</v>
      </c>
      <c r="B24" s="1135" t="s">
        <v>1679</v>
      </c>
      <c r="C24" s="1163">
        <v>15794346</v>
      </c>
      <c r="D24" s="1172" t="s">
        <v>328</v>
      </c>
      <c r="E24" s="1173" t="s">
        <v>20</v>
      </c>
      <c r="F24" s="1164" t="s">
        <v>1820</v>
      </c>
      <c r="G24" s="1174" t="s">
        <v>596</v>
      </c>
      <c r="H24" s="1174" t="s">
        <v>596</v>
      </c>
      <c r="I24" s="1168" t="s">
        <v>2292</v>
      </c>
      <c r="J24" s="1135" t="s">
        <v>991</v>
      </c>
      <c r="K24" s="1175">
        <v>43587</v>
      </c>
      <c r="L24" s="1562" t="s">
        <v>1365</v>
      </c>
      <c r="M24" s="1176"/>
      <c r="N24" s="1174" t="s">
        <v>914</v>
      </c>
      <c r="O24" s="1173" t="s">
        <v>25</v>
      </c>
      <c r="P24" s="1135" t="s">
        <v>63</v>
      </c>
      <c r="Q24" s="1173" t="s">
        <v>25</v>
      </c>
      <c r="R24" s="1275">
        <v>3</v>
      </c>
      <c r="S24" s="102">
        <v>30</v>
      </c>
      <c r="U24" s="1275">
        <f t="shared" si="0"/>
        <v>3</v>
      </c>
    </row>
    <row r="25" spans="1:21" s="102" customFormat="1" ht="20.100000000000001" customHeight="1">
      <c r="A25" s="1135" t="s">
        <v>1119</v>
      </c>
      <c r="B25" s="945" t="s">
        <v>970</v>
      </c>
      <c r="C25" s="1188">
        <v>22490434</v>
      </c>
      <c r="D25" s="1189" t="s">
        <v>403</v>
      </c>
      <c r="E25" s="1190" t="s">
        <v>20</v>
      </c>
      <c r="F25" s="945" t="s">
        <v>2311</v>
      </c>
      <c r="G25" s="1191" t="s">
        <v>27</v>
      </c>
      <c r="H25" s="1191" t="s">
        <v>27</v>
      </c>
      <c r="I25" s="1114" t="s">
        <v>2292</v>
      </c>
      <c r="J25" s="1135" t="s">
        <v>991</v>
      </c>
      <c r="K25" s="1192">
        <v>44105</v>
      </c>
      <c r="L25" s="1564" t="s">
        <v>1438</v>
      </c>
      <c r="M25" s="1193"/>
      <c r="N25" s="1194" t="s">
        <v>914</v>
      </c>
      <c r="O25" s="1147" t="s">
        <v>25</v>
      </c>
      <c r="P25" s="1121" t="s">
        <v>63</v>
      </c>
      <c r="Q25" s="1147" t="s">
        <v>25</v>
      </c>
      <c r="R25" s="1275">
        <v>3</v>
      </c>
      <c r="S25" s="102">
        <v>30</v>
      </c>
      <c r="U25" s="1275">
        <f t="shared" si="0"/>
        <v>3</v>
      </c>
    </row>
    <row r="26" spans="1:21" s="102" customFormat="1" ht="20.100000000000001" customHeight="1">
      <c r="A26" s="1135" t="s">
        <v>1119</v>
      </c>
      <c r="B26" s="1184" t="s">
        <v>1679</v>
      </c>
      <c r="C26" s="1188">
        <v>19932535</v>
      </c>
      <c r="D26" s="1189" t="s">
        <v>469</v>
      </c>
      <c r="E26" s="1190" t="s">
        <v>34</v>
      </c>
      <c r="F26" s="945" t="s">
        <v>487</v>
      </c>
      <c r="G26" s="1191" t="s">
        <v>596</v>
      </c>
      <c r="H26" s="1191" t="s">
        <v>596</v>
      </c>
      <c r="I26" s="1135" t="s">
        <v>2292</v>
      </c>
      <c r="J26" s="1135" t="s">
        <v>991</v>
      </c>
      <c r="K26" s="1192">
        <v>44228</v>
      </c>
      <c r="L26" s="1564" t="s">
        <v>1492</v>
      </c>
      <c r="M26" s="1193"/>
      <c r="N26" s="1194" t="s">
        <v>914</v>
      </c>
      <c r="O26" s="1147" t="s">
        <v>25</v>
      </c>
      <c r="P26" s="1121" t="s">
        <v>63</v>
      </c>
      <c r="Q26" s="1147" t="s">
        <v>25</v>
      </c>
      <c r="R26" s="1275">
        <v>3</v>
      </c>
      <c r="S26" s="102">
        <v>30</v>
      </c>
      <c r="U26" s="1275">
        <f t="shared" si="0"/>
        <v>3</v>
      </c>
    </row>
    <row r="27" spans="1:21" s="102" customFormat="1" ht="20.100000000000001" customHeight="1">
      <c r="A27" s="1135" t="s">
        <v>1119</v>
      </c>
      <c r="B27" s="945" t="s">
        <v>1679</v>
      </c>
      <c r="C27" s="1188">
        <v>16030685</v>
      </c>
      <c r="D27" s="1189" t="s">
        <v>934</v>
      </c>
      <c r="E27" s="1190" t="s">
        <v>20</v>
      </c>
      <c r="F27" s="945" t="s">
        <v>496</v>
      </c>
      <c r="G27" s="1191" t="s">
        <v>596</v>
      </c>
      <c r="H27" s="1191" t="s">
        <v>596</v>
      </c>
      <c r="I27" s="1114" t="s">
        <v>2292</v>
      </c>
      <c r="J27" s="1135" t="s">
        <v>991</v>
      </c>
      <c r="K27" s="1192">
        <v>44317</v>
      </c>
      <c r="L27" s="1564" t="s">
        <v>1516</v>
      </c>
      <c r="M27" s="1193"/>
      <c r="N27" s="1194" t="s">
        <v>914</v>
      </c>
      <c r="O27" s="1147" t="s">
        <v>1831</v>
      </c>
      <c r="P27" s="1121" t="s">
        <v>63</v>
      </c>
      <c r="Q27" s="1147" t="s">
        <v>25</v>
      </c>
      <c r="R27" s="1275">
        <v>3</v>
      </c>
      <c r="S27" s="102">
        <v>30</v>
      </c>
      <c r="U27" s="1275">
        <f t="shared" si="0"/>
        <v>3</v>
      </c>
    </row>
    <row r="28" spans="1:21" s="102" customFormat="1" ht="20.100000000000001" customHeight="1">
      <c r="A28" s="1135" t="s">
        <v>1119</v>
      </c>
      <c r="B28" s="945" t="s">
        <v>1679</v>
      </c>
      <c r="C28" s="1188">
        <v>7760415</v>
      </c>
      <c r="D28" s="1189" t="s">
        <v>935</v>
      </c>
      <c r="E28" s="1190" t="s">
        <v>20</v>
      </c>
      <c r="F28" s="945" t="s">
        <v>1817</v>
      </c>
      <c r="G28" s="1191" t="s">
        <v>596</v>
      </c>
      <c r="H28" s="1191" t="s">
        <v>596</v>
      </c>
      <c r="I28" s="1135" t="s">
        <v>2292</v>
      </c>
      <c r="J28" s="1135" t="s">
        <v>991</v>
      </c>
      <c r="K28" s="1192">
        <v>44317</v>
      </c>
      <c r="L28" s="1564" t="s">
        <v>1517</v>
      </c>
      <c r="M28" s="1193"/>
      <c r="N28" s="1194" t="s">
        <v>914</v>
      </c>
      <c r="O28" s="1147" t="s">
        <v>1831</v>
      </c>
      <c r="P28" s="1121" t="s">
        <v>63</v>
      </c>
      <c r="Q28" s="1147" t="s">
        <v>25</v>
      </c>
      <c r="R28" s="1275">
        <v>3</v>
      </c>
      <c r="S28" s="102">
        <v>30</v>
      </c>
      <c r="U28" s="1275">
        <f t="shared" si="0"/>
        <v>3</v>
      </c>
    </row>
    <row r="29" spans="1:21" s="102" customFormat="1" ht="20.100000000000001" customHeight="1">
      <c r="A29" s="1135" t="s">
        <v>1119</v>
      </c>
      <c r="B29" s="945" t="s">
        <v>1679</v>
      </c>
      <c r="C29" s="1188">
        <v>29595127</v>
      </c>
      <c r="D29" s="1189" t="s">
        <v>936</v>
      </c>
      <c r="E29" s="1190" t="s">
        <v>20</v>
      </c>
      <c r="F29" s="945" t="s">
        <v>951</v>
      </c>
      <c r="G29" s="1191" t="s">
        <v>596</v>
      </c>
      <c r="H29" s="1191" t="s">
        <v>596</v>
      </c>
      <c r="I29" s="1135" t="s">
        <v>2292</v>
      </c>
      <c r="J29" s="1135" t="s">
        <v>991</v>
      </c>
      <c r="K29" s="1192">
        <v>44317</v>
      </c>
      <c r="L29" s="1564" t="s">
        <v>1518</v>
      </c>
      <c r="M29" s="1193"/>
      <c r="N29" s="1194" t="s">
        <v>914</v>
      </c>
      <c r="O29" s="1147" t="s">
        <v>25</v>
      </c>
      <c r="P29" s="1121" t="s">
        <v>63</v>
      </c>
      <c r="Q29" s="1147" t="s">
        <v>25</v>
      </c>
      <c r="R29" s="1275">
        <v>3</v>
      </c>
      <c r="S29" s="102">
        <v>30</v>
      </c>
      <c r="U29" s="1275">
        <f t="shared" si="0"/>
        <v>3</v>
      </c>
    </row>
    <row r="30" spans="1:21" s="102" customFormat="1" ht="20.100000000000001" customHeight="1">
      <c r="A30" s="1135" t="s">
        <v>1119</v>
      </c>
      <c r="B30" s="945" t="s">
        <v>1679</v>
      </c>
      <c r="C30" s="1188">
        <v>9954052</v>
      </c>
      <c r="D30" s="1189" t="s">
        <v>1615</v>
      </c>
      <c r="E30" s="1190" t="s">
        <v>20</v>
      </c>
      <c r="F30" s="945" t="s">
        <v>1818</v>
      </c>
      <c r="G30" s="1191" t="s">
        <v>596</v>
      </c>
      <c r="H30" s="1191" t="s">
        <v>596</v>
      </c>
      <c r="I30" s="1135" t="s">
        <v>2292</v>
      </c>
      <c r="J30" s="1135" t="s">
        <v>991</v>
      </c>
      <c r="K30" s="1192">
        <v>44317</v>
      </c>
      <c r="L30" s="1564" t="s">
        <v>1627</v>
      </c>
      <c r="M30" s="1193"/>
      <c r="N30" s="1194" t="s">
        <v>914</v>
      </c>
      <c r="O30" s="1147" t="s">
        <v>25</v>
      </c>
      <c r="P30" s="1121" t="s">
        <v>63</v>
      </c>
      <c r="Q30" s="1147" t="s">
        <v>25</v>
      </c>
      <c r="R30" s="1275">
        <v>3</v>
      </c>
      <c r="S30" s="102">
        <v>30</v>
      </c>
      <c r="U30" s="1275">
        <f t="shared" si="0"/>
        <v>3</v>
      </c>
    </row>
    <row r="31" spans="1:21" s="102" customFormat="1" ht="20.100000000000001" customHeight="1">
      <c r="A31" s="1135" t="s">
        <v>1119</v>
      </c>
      <c r="B31" s="945" t="s">
        <v>970</v>
      </c>
      <c r="C31" s="1188">
        <v>20638394</v>
      </c>
      <c r="D31" s="1189" t="s">
        <v>19</v>
      </c>
      <c r="E31" s="1190" t="s">
        <v>20</v>
      </c>
      <c r="F31" s="945" t="s">
        <v>21</v>
      </c>
      <c r="G31" s="1191" t="s">
        <v>21</v>
      </c>
      <c r="H31" s="1191" t="s">
        <v>21</v>
      </c>
      <c r="I31" s="1135" t="s">
        <v>22</v>
      </c>
      <c r="J31" s="1135" t="s">
        <v>991</v>
      </c>
      <c r="K31" s="1192">
        <v>43193</v>
      </c>
      <c r="L31" s="1564" t="s">
        <v>1192</v>
      </c>
      <c r="M31" s="1193"/>
      <c r="N31" s="1194" t="s">
        <v>914</v>
      </c>
      <c r="O31" s="1147" t="s">
        <v>1714</v>
      </c>
      <c r="P31" s="1121" t="s">
        <v>2331</v>
      </c>
      <c r="Q31" s="1147" t="s">
        <v>25</v>
      </c>
      <c r="R31" s="1275">
        <v>3</v>
      </c>
      <c r="S31" s="102">
        <v>30</v>
      </c>
      <c r="U31" s="1275">
        <f t="shared" si="0"/>
        <v>3</v>
      </c>
    </row>
    <row r="32" spans="1:21" s="102" customFormat="1" ht="20.100000000000001" customHeight="1">
      <c r="A32" s="1135" t="s">
        <v>1119</v>
      </c>
      <c r="B32" s="945" t="s">
        <v>970</v>
      </c>
      <c r="C32" s="1163">
        <v>6155751</v>
      </c>
      <c r="D32" s="1172" t="s">
        <v>30</v>
      </c>
      <c r="E32" s="1173" t="s">
        <v>20</v>
      </c>
      <c r="F32" s="1164" t="s">
        <v>31</v>
      </c>
      <c r="G32" s="1191" t="s">
        <v>27</v>
      </c>
      <c r="H32" s="1191" t="s">
        <v>27</v>
      </c>
      <c r="I32" s="1135" t="s">
        <v>32</v>
      </c>
      <c r="J32" s="1135" t="s">
        <v>991</v>
      </c>
      <c r="K32" s="1175">
        <v>42466</v>
      </c>
      <c r="L32" s="1563" t="s">
        <v>1194</v>
      </c>
      <c r="M32" s="1176"/>
      <c r="N32" s="1174" t="s">
        <v>914</v>
      </c>
      <c r="O32" s="1147" t="s">
        <v>1831</v>
      </c>
      <c r="P32" s="1240" t="s">
        <v>2327</v>
      </c>
      <c r="Q32" s="1173" t="s">
        <v>25</v>
      </c>
      <c r="R32" s="1275">
        <v>3</v>
      </c>
      <c r="S32" s="102">
        <v>30</v>
      </c>
      <c r="U32" s="1275">
        <f t="shared" si="0"/>
        <v>3</v>
      </c>
    </row>
    <row r="33" spans="1:21" s="102" customFormat="1" ht="20.100000000000001" customHeight="1">
      <c r="A33" s="1135" t="s">
        <v>1119</v>
      </c>
      <c r="B33" s="1184" t="s">
        <v>970</v>
      </c>
      <c r="C33" s="1188">
        <v>6449307</v>
      </c>
      <c r="D33" s="1189" t="s">
        <v>33</v>
      </c>
      <c r="E33" s="1209" t="s">
        <v>34</v>
      </c>
      <c r="F33" s="1184" t="s">
        <v>35</v>
      </c>
      <c r="G33" s="1189" t="s">
        <v>59</v>
      </c>
      <c r="H33" s="1189" t="s">
        <v>59</v>
      </c>
      <c r="I33" s="1184" t="s">
        <v>36</v>
      </c>
      <c r="J33" s="1135" t="s">
        <v>991</v>
      </c>
      <c r="K33" s="1192">
        <v>43601</v>
      </c>
      <c r="L33" s="1564" t="s">
        <v>1195</v>
      </c>
      <c r="M33" s="1193"/>
      <c r="N33" s="1194" t="s">
        <v>914</v>
      </c>
      <c r="O33" s="1147" t="s">
        <v>1714</v>
      </c>
      <c r="P33" s="1122" t="s">
        <v>1981</v>
      </c>
      <c r="Q33" s="1209" t="s">
        <v>25</v>
      </c>
      <c r="R33" s="1275">
        <v>3</v>
      </c>
      <c r="S33" s="102">
        <v>30</v>
      </c>
      <c r="U33" s="1275">
        <f t="shared" si="0"/>
        <v>3</v>
      </c>
    </row>
    <row r="34" spans="1:21" s="102" customFormat="1" ht="20.100000000000001" customHeight="1">
      <c r="A34" s="1135" t="s">
        <v>1119</v>
      </c>
      <c r="B34" s="1184" t="s">
        <v>970</v>
      </c>
      <c r="C34" s="1188">
        <v>10776538</v>
      </c>
      <c r="D34" s="1189" t="s">
        <v>37</v>
      </c>
      <c r="E34" s="1147" t="s">
        <v>20</v>
      </c>
      <c r="F34" s="945" t="s">
        <v>27</v>
      </c>
      <c r="G34" s="1191" t="s">
        <v>27</v>
      </c>
      <c r="H34" s="1191" t="s">
        <v>27</v>
      </c>
      <c r="I34" s="945" t="s">
        <v>1799</v>
      </c>
      <c r="J34" s="1135" t="s">
        <v>991</v>
      </c>
      <c r="K34" s="1192">
        <v>43132</v>
      </c>
      <c r="L34" s="1564" t="s">
        <v>1196</v>
      </c>
      <c r="M34" s="1193"/>
      <c r="N34" s="1194" t="s">
        <v>914</v>
      </c>
      <c r="O34" s="1147" t="s">
        <v>39</v>
      </c>
      <c r="P34" s="1122" t="s">
        <v>63</v>
      </c>
      <c r="Q34" s="1209" t="s">
        <v>39</v>
      </c>
      <c r="R34" s="1275">
        <v>3</v>
      </c>
      <c r="S34" s="102">
        <v>30</v>
      </c>
      <c r="U34" s="1275">
        <f t="shared" si="0"/>
        <v>3</v>
      </c>
    </row>
    <row r="35" spans="1:21" s="102" customFormat="1" ht="20.100000000000001" customHeight="1">
      <c r="A35" s="1135" t="s">
        <v>1119</v>
      </c>
      <c r="B35" s="1184" t="s">
        <v>970</v>
      </c>
      <c r="C35" s="1188">
        <v>11062084</v>
      </c>
      <c r="D35" s="1189" t="s">
        <v>45</v>
      </c>
      <c r="E35" s="1147" t="s">
        <v>20</v>
      </c>
      <c r="F35" s="945" t="s">
        <v>27</v>
      </c>
      <c r="G35" s="1194" t="s">
        <v>27</v>
      </c>
      <c r="H35" s="1194" t="s">
        <v>27</v>
      </c>
      <c r="I35" s="945" t="s">
        <v>2292</v>
      </c>
      <c r="J35" s="1135" t="s">
        <v>991</v>
      </c>
      <c r="K35" s="1192">
        <v>43535</v>
      </c>
      <c r="L35" s="1564" t="s">
        <v>1198</v>
      </c>
      <c r="M35" s="1193"/>
      <c r="N35" s="1194" t="s">
        <v>914</v>
      </c>
      <c r="O35" s="1147" t="s">
        <v>46</v>
      </c>
      <c r="P35" s="1122" t="s">
        <v>63</v>
      </c>
      <c r="Q35" s="1209" t="s">
        <v>46</v>
      </c>
      <c r="R35" s="1275">
        <v>3</v>
      </c>
      <c r="S35" s="102">
        <v>30</v>
      </c>
      <c r="U35" s="1275">
        <f t="shared" si="0"/>
        <v>3</v>
      </c>
    </row>
    <row r="36" spans="1:21" s="102" customFormat="1" ht="20.100000000000001" customHeight="1">
      <c r="A36" s="1135" t="s">
        <v>1119</v>
      </c>
      <c r="B36" s="1184" t="s">
        <v>970</v>
      </c>
      <c r="C36" s="1188">
        <v>11383415</v>
      </c>
      <c r="D36" s="1189" t="s">
        <v>47</v>
      </c>
      <c r="E36" s="1147" t="s">
        <v>20</v>
      </c>
      <c r="F36" s="945" t="s">
        <v>27</v>
      </c>
      <c r="G36" s="1191" t="s">
        <v>27</v>
      </c>
      <c r="H36" s="1191" t="s">
        <v>27</v>
      </c>
      <c r="I36" s="945" t="s">
        <v>1824</v>
      </c>
      <c r="J36" s="1135" t="s">
        <v>991</v>
      </c>
      <c r="K36" s="1192">
        <v>42310</v>
      </c>
      <c r="L36" s="1564" t="s">
        <v>1199</v>
      </c>
      <c r="M36" s="1193"/>
      <c r="N36" s="1194" t="s">
        <v>914</v>
      </c>
      <c r="O36" s="1147" t="s">
        <v>25</v>
      </c>
      <c r="P36" s="1121" t="s">
        <v>477</v>
      </c>
      <c r="Q36" s="1147" t="s">
        <v>25</v>
      </c>
      <c r="R36" s="1275">
        <v>3</v>
      </c>
      <c r="S36" s="102">
        <v>30</v>
      </c>
      <c r="U36" s="1275">
        <f t="shared" si="0"/>
        <v>3</v>
      </c>
    </row>
    <row r="37" spans="1:21" s="102" customFormat="1" ht="20.100000000000001" customHeight="1">
      <c r="A37" s="1135" t="s">
        <v>1119</v>
      </c>
      <c r="B37" s="1184" t="s">
        <v>970</v>
      </c>
      <c r="C37" s="1188">
        <v>11964354</v>
      </c>
      <c r="D37" s="1189" t="s">
        <v>49</v>
      </c>
      <c r="E37" s="1147" t="s">
        <v>20</v>
      </c>
      <c r="F37" s="945" t="s">
        <v>27</v>
      </c>
      <c r="G37" s="1191" t="s">
        <v>27</v>
      </c>
      <c r="H37" s="1191" t="s">
        <v>27</v>
      </c>
      <c r="I37" s="1135" t="s">
        <v>2292</v>
      </c>
      <c r="J37" s="1135" t="s">
        <v>991</v>
      </c>
      <c r="K37" s="1192">
        <v>43683</v>
      </c>
      <c r="L37" s="1564" t="s">
        <v>1200</v>
      </c>
      <c r="M37" s="1193"/>
      <c r="N37" s="1194" t="s">
        <v>914</v>
      </c>
      <c r="O37" s="1147" t="s">
        <v>50</v>
      </c>
      <c r="P37" s="1121" t="s">
        <v>2340</v>
      </c>
      <c r="Q37" s="1147" t="s">
        <v>50</v>
      </c>
      <c r="R37" s="1275">
        <v>3</v>
      </c>
      <c r="S37" s="102">
        <v>30</v>
      </c>
      <c r="U37" s="1275">
        <f t="shared" si="0"/>
        <v>3</v>
      </c>
    </row>
    <row r="38" spans="1:21" s="102" customFormat="1" ht="20.100000000000001" customHeight="1">
      <c r="A38" s="1135" t="s">
        <v>1119</v>
      </c>
      <c r="B38" s="1184" t="s">
        <v>970</v>
      </c>
      <c r="C38" s="1188">
        <v>12239094</v>
      </c>
      <c r="D38" s="1189" t="s">
        <v>51</v>
      </c>
      <c r="E38" s="1190" t="s">
        <v>34</v>
      </c>
      <c r="F38" s="945" t="s">
        <v>27</v>
      </c>
      <c r="G38" s="1191" t="s">
        <v>27</v>
      </c>
      <c r="H38" s="1191" t="s">
        <v>27</v>
      </c>
      <c r="I38" s="1114" t="s">
        <v>1799</v>
      </c>
      <c r="J38" s="1135" t="s">
        <v>991</v>
      </c>
      <c r="K38" s="1192">
        <v>43710</v>
      </c>
      <c r="L38" s="1564" t="s">
        <v>1201</v>
      </c>
      <c r="M38" s="1193"/>
      <c r="N38" s="1194" t="s">
        <v>914</v>
      </c>
      <c r="O38" s="1147" t="s">
        <v>52</v>
      </c>
      <c r="P38" s="1121" t="s">
        <v>2345</v>
      </c>
      <c r="Q38" s="1147" t="s">
        <v>52</v>
      </c>
      <c r="R38" s="1275">
        <v>3</v>
      </c>
      <c r="S38" s="102">
        <v>30</v>
      </c>
      <c r="U38" s="1275">
        <f t="shared" si="0"/>
        <v>3</v>
      </c>
    </row>
    <row r="39" spans="1:21" s="102" customFormat="1" ht="20.100000000000001" customHeight="1">
      <c r="A39" s="1135" t="s">
        <v>1119</v>
      </c>
      <c r="B39" s="1184" t="s">
        <v>970</v>
      </c>
      <c r="C39" s="1188">
        <v>13115539</v>
      </c>
      <c r="D39" s="1189" t="s">
        <v>53</v>
      </c>
      <c r="E39" s="1190" t="s">
        <v>20</v>
      </c>
      <c r="F39" s="945" t="s">
        <v>54</v>
      </c>
      <c r="G39" s="1191" t="s">
        <v>27</v>
      </c>
      <c r="H39" s="1191" t="s">
        <v>27</v>
      </c>
      <c r="I39" s="1135" t="s">
        <v>1814</v>
      </c>
      <c r="J39" s="1135" t="s">
        <v>991</v>
      </c>
      <c r="K39" s="1192">
        <v>42415</v>
      </c>
      <c r="L39" s="1564" t="s">
        <v>1202</v>
      </c>
      <c r="M39" s="1193"/>
      <c r="N39" s="1194" t="s">
        <v>914</v>
      </c>
      <c r="O39" s="1147" t="s">
        <v>25</v>
      </c>
      <c r="P39" s="1122" t="s">
        <v>63</v>
      </c>
      <c r="Q39" s="1147" t="s">
        <v>25</v>
      </c>
      <c r="R39" s="1275">
        <v>3</v>
      </c>
      <c r="S39" s="102">
        <v>30</v>
      </c>
      <c r="U39" s="1275">
        <f t="shared" si="0"/>
        <v>3</v>
      </c>
    </row>
    <row r="40" spans="1:21" s="102" customFormat="1" ht="20.100000000000001" customHeight="1">
      <c r="A40" s="1135" t="s">
        <v>1119</v>
      </c>
      <c r="B40" s="1184" t="s">
        <v>970</v>
      </c>
      <c r="C40" s="1188">
        <v>13651980</v>
      </c>
      <c r="D40" s="1189" t="s">
        <v>56</v>
      </c>
      <c r="E40" s="1190" t="s">
        <v>34</v>
      </c>
      <c r="F40" s="945" t="s">
        <v>27</v>
      </c>
      <c r="G40" s="1191" t="s">
        <v>27</v>
      </c>
      <c r="H40" s="1191" t="s">
        <v>27</v>
      </c>
      <c r="I40" s="945" t="s">
        <v>1808</v>
      </c>
      <c r="J40" s="1135" t="s">
        <v>991</v>
      </c>
      <c r="K40" s="1192">
        <v>43236</v>
      </c>
      <c r="L40" s="1564" t="s">
        <v>1203</v>
      </c>
      <c r="M40" s="1193"/>
      <c r="N40" s="1194" t="s">
        <v>914</v>
      </c>
      <c r="O40" s="1147" t="s">
        <v>39</v>
      </c>
      <c r="P40" s="1122" t="s">
        <v>63</v>
      </c>
      <c r="Q40" s="1147" t="s">
        <v>39</v>
      </c>
      <c r="R40" s="1275">
        <v>3</v>
      </c>
      <c r="S40" s="102">
        <v>30</v>
      </c>
      <c r="U40" s="1275">
        <f t="shared" si="0"/>
        <v>3</v>
      </c>
    </row>
    <row r="41" spans="1:21" s="102" customFormat="1" ht="20.100000000000001" customHeight="1">
      <c r="A41" s="1135" t="s">
        <v>1119</v>
      </c>
      <c r="B41" s="1184" t="s">
        <v>970</v>
      </c>
      <c r="C41" s="1188">
        <v>15041246</v>
      </c>
      <c r="D41" s="1189" t="s">
        <v>60</v>
      </c>
      <c r="E41" s="1190" t="s">
        <v>34</v>
      </c>
      <c r="F41" s="945" t="s">
        <v>27</v>
      </c>
      <c r="G41" s="1191" t="s">
        <v>27</v>
      </c>
      <c r="H41" s="1191" t="s">
        <v>27</v>
      </c>
      <c r="I41" s="1114" t="s">
        <v>1802</v>
      </c>
      <c r="J41" s="1135" t="s">
        <v>991</v>
      </c>
      <c r="K41" s="1192">
        <v>43754</v>
      </c>
      <c r="L41" s="1564" t="s">
        <v>1205</v>
      </c>
      <c r="M41" s="1193"/>
      <c r="N41" s="1194" t="s">
        <v>914</v>
      </c>
      <c r="O41" s="1147" t="s">
        <v>62</v>
      </c>
      <c r="P41" s="1121" t="s">
        <v>63</v>
      </c>
      <c r="Q41" s="1209" t="s">
        <v>62</v>
      </c>
      <c r="R41" s="1275">
        <v>3</v>
      </c>
      <c r="S41" s="102">
        <v>30</v>
      </c>
      <c r="U41" s="1275">
        <f t="shared" si="0"/>
        <v>3</v>
      </c>
    </row>
    <row r="42" spans="1:21" s="102" customFormat="1" ht="20.100000000000001" customHeight="1">
      <c r="A42" s="1135" t="s">
        <v>1119</v>
      </c>
      <c r="B42" s="1184" t="s">
        <v>970</v>
      </c>
      <c r="C42" s="1188">
        <v>15922974</v>
      </c>
      <c r="D42" s="1189" t="s">
        <v>64</v>
      </c>
      <c r="E42" s="1190" t="s">
        <v>34</v>
      </c>
      <c r="F42" s="945" t="s">
        <v>1913</v>
      </c>
      <c r="G42" s="1191" t="s">
        <v>27</v>
      </c>
      <c r="H42" s="1191" t="s">
        <v>27</v>
      </c>
      <c r="I42" s="945" t="s">
        <v>1802</v>
      </c>
      <c r="J42" s="1135" t="s">
        <v>991</v>
      </c>
      <c r="K42" s="1192">
        <v>43538</v>
      </c>
      <c r="L42" s="1564" t="s">
        <v>1206</v>
      </c>
      <c r="M42" s="1193"/>
      <c r="N42" s="1194" t="s">
        <v>914</v>
      </c>
      <c r="O42" s="1147" t="s">
        <v>65</v>
      </c>
      <c r="P42" s="1121" t="s">
        <v>63</v>
      </c>
      <c r="Q42" s="1147" t="s">
        <v>65</v>
      </c>
      <c r="R42" s="1275">
        <v>3</v>
      </c>
      <c r="S42" s="102">
        <v>30</v>
      </c>
      <c r="U42" s="1275">
        <f t="shared" si="0"/>
        <v>3</v>
      </c>
    </row>
    <row r="43" spans="1:21" s="102" customFormat="1" ht="20.100000000000001" customHeight="1">
      <c r="A43" s="1135" t="s">
        <v>1119</v>
      </c>
      <c r="B43" s="1184" t="s">
        <v>970</v>
      </c>
      <c r="C43" s="1188">
        <v>16014148</v>
      </c>
      <c r="D43" s="1189" t="s">
        <v>66</v>
      </c>
      <c r="E43" s="1190" t="s">
        <v>34</v>
      </c>
      <c r="F43" s="945" t="s">
        <v>27</v>
      </c>
      <c r="G43" s="1194" t="s">
        <v>27</v>
      </c>
      <c r="H43" s="1194" t="s">
        <v>27</v>
      </c>
      <c r="I43" s="945" t="s">
        <v>1808</v>
      </c>
      <c r="J43" s="1135" t="s">
        <v>991</v>
      </c>
      <c r="K43" s="1192">
        <v>42416</v>
      </c>
      <c r="L43" s="1564" t="s">
        <v>1207</v>
      </c>
      <c r="M43" s="1193"/>
      <c r="N43" s="1194" t="s">
        <v>914</v>
      </c>
      <c r="O43" s="1147" t="s">
        <v>67</v>
      </c>
      <c r="P43" s="1121" t="s">
        <v>477</v>
      </c>
      <c r="Q43" s="1209" t="s">
        <v>67</v>
      </c>
      <c r="R43" s="1275">
        <v>3</v>
      </c>
      <c r="S43" s="102">
        <v>30</v>
      </c>
      <c r="U43" s="1275">
        <f t="shared" si="0"/>
        <v>3</v>
      </c>
    </row>
    <row r="44" spans="1:21" s="102" customFormat="1" ht="20.100000000000001" customHeight="1">
      <c r="A44" s="1135" t="s">
        <v>1119</v>
      </c>
      <c r="B44" s="1184" t="s">
        <v>970</v>
      </c>
      <c r="C44" s="1188">
        <v>20990191</v>
      </c>
      <c r="D44" s="1189" t="s">
        <v>76</v>
      </c>
      <c r="E44" s="1190" t="s">
        <v>34</v>
      </c>
      <c r="F44" s="945" t="s">
        <v>77</v>
      </c>
      <c r="G44" s="1191" t="s">
        <v>27</v>
      </c>
      <c r="H44" s="1191" t="s">
        <v>27</v>
      </c>
      <c r="I44" s="1114" t="s">
        <v>1799</v>
      </c>
      <c r="J44" s="1135" t="s">
        <v>991</v>
      </c>
      <c r="K44" s="1192">
        <v>44312</v>
      </c>
      <c r="L44" s="1564" t="s">
        <v>1211</v>
      </c>
      <c r="M44" s="1193"/>
      <c r="N44" s="1194" t="s">
        <v>914</v>
      </c>
      <c r="O44" s="1147" t="s">
        <v>78</v>
      </c>
      <c r="P44" s="1121" t="s">
        <v>63</v>
      </c>
      <c r="Q44" s="1147" t="s">
        <v>78</v>
      </c>
      <c r="R44" s="1275">
        <v>3</v>
      </c>
      <c r="S44" s="102">
        <v>30</v>
      </c>
      <c r="U44" s="1275">
        <f t="shared" si="0"/>
        <v>3</v>
      </c>
    </row>
    <row r="45" spans="1:21" s="102" customFormat="1" ht="20.100000000000001" customHeight="1">
      <c r="A45" s="1135" t="s">
        <v>1119</v>
      </c>
      <c r="B45" s="1184" t="s">
        <v>970</v>
      </c>
      <c r="C45" s="1188">
        <v>18006915</v>
      </c>
      <c r="D45" s="1189" t="s">
        <v>83</v>
      </c>
      <c r="E45" s="1147" t="s">
        <v>20</v>
      </c>
      <c r="F45" s="945" t="s">
        <v>2069</v>
      </c>
      <c r="G45" s="1191" t="s">
        <v>27</v>
      </c>
      <c r="H45" s="1191" t="s">
        <v>27</v>
      </c>
      <c r="I45" s="1114" t="s">
        <v>1776</v>
      </c>
      <c r="J45" s="1135" t="s">
        <v>991</v>
      </c>
      <c r="K45" s="1192">
        <v>43497</v>
      </c>
      <c r="L45" s="1564" t="s">
        <v>1214</v>
      </c>
      <c r="M45" s="1193"/>
      <c r="N45" s="1194" t="s">
        <v>914</v>
      </c>
      <c r="O45" s="1147" t="s">
        <v>84</v>
      </c>
      <c r="P45" s="1121" t="s">
        <v>63</v>
      </c>
      <c r="Q45" s="1147" t="s">
        <v>84</v>
      </c>
      <c r="R45" s="1275">
        <v>3</v>
      </c>
      <c r="S45" s="102">
        <v>30</v>
      </c>
      <c r="U45" s="1275">
        <f t="shared" si="0"/>
        <v>3</v>
      </c>
    </row>
    <row r="46" spans="1:21" s="102" customFormat="1" ht="20.100000000000001" customHeight="1">
      <c r="A46" s="1135" t="s">
        <v>1119</v>
      </c>
      <c r="B46" s="1184" t="s">
        <v>970</v>
      </c>
      <c r="C46" s="1188">
        <v>18011675</v>
      </c>
      <c r="D46" s="1189" t="s">
        <v>86</v>
      </c>
      <c r="E46" s="1190" t="s">
        <v>20</v>
      </c>
      <c r="F46" s="945" t="s">
        <v>59</v>
      </c>
      <c r="G46" s="1191" t="s">
        <v>59</v>
      </c>
      <c r="H46" s="1191" t="s">
        <v>59</v>
      </c>
      <c r="I46" s="945" t="s">
        <v>1702</v>
      </c>
      <c r="J46" s="1135" t="s">
        <v>991</v>
      </c>
      <c r="K46" s="1192">
        <v>43497</v>
      </c>
      <c r="L46" s="1564" t="s">
        <v>1216</v>
      </c>
      <c r="M46" s="1193"/>
      <c r="N46" s="1194" t="s">
        <v>914</v>
      </c>
      <c r="O46" s="1147" t="s">
        <v>1714</v>
      </c>
      <c r="P46" s="1121" t="s">
        <v>2345</v>
      </c>
      <c r="Q46" s="1147" t="s">
        <v>25</v>
      </c>
      <c r="R46" s="1275">
        <v>3</v>
      </c>
      <c r="S46" s="102">
        <v>30</v>
      </c>
      <c r="U46" s="1275">
        <f t="shared" si="0"/>
        <v>3</v>
      </c>
    </row>
    <row r="47" spans="1:21" s="102" customFormat="1" ht="20.100000000000001" customHeight="1">
      <c r="A47" s="1135" t="s">
        <v>1119</v>
      </c>
      <c r="B47" s="1184" t="s">
        <v>970</v>
      </c>
      <c r="C47" s="1188">
        <v>18173279</v>
      </c>
      <c r="D47" s="1189" t="s">
        <v>90</v>
      </c>
      <c r="E47" s="1190" t="s">
        <v>34</v>
      </c>
      <c r="F47" s="945" t="s">
        <v>27</v>
      </c>
      <c r="G47" s="1191" t="s">
        <v>27</v>
      </c>
      <c r="H47" s="1191" t="s">
        <v>27</v>
      </c>
      <c r="I47" s="945" t="s">
        <v>1802</v>
      </c>
      <c r="J47" s="1135" t="s">
        <v>991</v>
      </c>
      <c r="K47" s="1192">
        <v>43140</v>
      </c>
      <c r="L47" s="1564" t="s">
        <v>1218</v>
      </c>
      <c r="M47" s="1193"/>
      <c r="N47" s="1194" t="s">
        <v>914</v>
      </c>
      <c r="O47" s="1147" t="s">
        <v>48</v>
      </c>
      <c r="P47" s="1121" t="s">
        <v>63</v>
      </c>
      <c r="Q47" s="1147" t="s">
        <v>48</v>
      </c>
      <c r="R47" s="1275">
        <v>3</v>
      </c>
      <c r="S47" s="102">
        <v>30</v>
      </c>
      <c r="U47" s="1275">
        <f t="shared" si="0"/>
        <v>3</v>
      </c>
    </row>
    <row r="48" spans="1:21" s="102" customFormat="1" ht="20.100000000000001" customHeight="1">
      <c r="A48" s="1135" t="s">
        <v>1119</v>
      </c>
      <c r="B48" s="1184" t="s">
        <v>970</v>
      </c>
      <c r="C48" s="1188">
        <v>18212335</v>
      </c>
      <c r="D48" s="1189" t="s">
        <v>91</v>
      </c>
      <c r="E48" s="1190" t="s">
        <v>20</v>
      </c>
      <c r="F48" s="945" t="s">
        <v>27</v>
      </c>
      <c r="G48" s="1191" t="s">
        <v>27</v>
      </c>
      <c r="H48" s="1191" t="s">
        <v>27</v>
      </c>
      <c r="I48" s="1114" t="s">
        <v>1799</v>
      </c>
      <c r="J48" s="1135" t="s">
        <v>991</v>
      </c>
      <c r="K48" s="1192">
        <v>43146</v>
      </c>
      <c r="L48" s="1564" t="s">
        <v>1219</v>
      </c>
      <c r="M48" s="1193"/>
      <c r="N48" s="1194" t="s">
        <v>914</v>
      </c>
      <c r="O48" s="1147" t="s">
        <v>73</v>
      </c>
      <c r="P48" s="1121" t="s">
        <v>2339</v>
      </c>
      <c r="Q48" s="1147" t="s">
        <v>73</v>
      </c>
      <c r="R48" s="1275">
        <v>3</v>
      </c>
      <c r="S48" s="102">
        <v>30</v>
      </c>
      <c r="U48" s="1275">
        <f t="shared" si="0"/>
        <v>3</v>
      </c>
    </row>
    <row r="49" spans="1:21" s="102" customFormat="1" ht="20.100000000000001" customHeight="1">
      <c r="A49" s="1135" t="s">
        <v>1119</v>
      </c>
      <c r="B49" s="1184" t="s">
        <v>970</v>
      </c>
      <c r="C49" s="1188">
        <v>18387966</v>
      </c>
      <c r="D49" s="1189" t="s">
        <v>95</v>
      </c>
      <c r="E49" s="1190" t="s">
        <v>34</v>
      </c>
      <c r="F49" s="945" t="s">
        <v>27</v>
      </c>
      <c r="G49" s="1207" t="s">
        <v>27</v>
      </c>
      <c r="H49" s="1207" t="s">
        <v>27</v>
      </c>
      <c r="I49" s="945" t="s">
        <v>1802</v>
      </c>
      <c r="J49" s="1135" t="s">
        <v>991</v>
      </c>
      <c r="K49" s="1192">
        <v>43146</v>
      </c>
      <c r="L49" s="1564" t="s">
        <v>1220</v>
      </c>
      <c r="M49" s="1193"/>
      <c r="N49" s="1194" t="s">
        <v>914</v>
      </c>
      <c r="O49" s="1147" t="s">
        <v>96</v>
      </c>
      <c r="P49" s="1121" t="s">
        <v>2337</v>
      </c>
      <c r="Q49" s="1147" t="s">
        <v>96</v>
      </c>
      <c r="R49" s="1275">
        <v>3</v>
      </c>
      <c r="S49" s="102">
        <v>30</v>
      </c>
      <c r="U49" s="1275">
        <f t="shared" si="0"/>
        <v>3</v>
      </c>
    </row>
    <row r="50" spans="1:21" s="102" customFormat="1" ht="20.100000000000001" customHeight="1">
      <c r="A50" s="1135" t="s">
        <v>1119</v>
      </c>
      <c r="B50" s="1184" t="s">
        <v>970</v>
      </c>
      <c r="C50" s="1188">
        <v>18557223</v>
      </c>
      <c r="D50" s="1189" t="s">
        <v>101</v>
      </c>
      <c r="E50" s="1190" t="s">
        <v>20</v>
      </c>
      <c r="F50" s="945" t="s">
        <v>59</v>
      </c>
      <c r="G50" s="1191" t="s">
        <v>59</v>
      </c>
      <c r="H50" s="1191" t="s">
        <v>59</v>
      </c>
      <c r="I50" s="945" t="s">
        <v>1799</v>
      </c>
      <c r="J50" s="1135" t="s">
        <v>991</v>
      </c>
      <c r="K50" s="1192">
        <v>43267</v>
      </c>
      <c r="L50" s="1564" t="s">
        <v>1221</v>
      </c>
      <c r="M50" s="1193"/>
      <c r="N50" s="1194" t="s">
        <v>914</v>
      </c>
      <c r="O50" s="1147" t="s">
        <v>1714</v>
      </c>
      <c r="P50" s="1121" t="s">
        <v>1986</v>
      </c>
      <c r="Q50" s="1147" t="s">
        <v>25</v>
      </c>
      <c r="R50" s="1275">
        <v>3</v>
      </c>
      <c r="S50" s="102">
        <v>30</v>
      </c>
      <c r="U50" s="1275">
        <f t="shared" si="0"/>
        <v>3</v>
      </c>
    </row>
    <row r="51" spans="1:21" s="102" customFormat="1" ht="20.100000000000001" customHeight="1">
      <c r="A51" s="1135" t="s">
        <v>1119</v>
      </c>
      <c r="B51" s="1184" t="s">
        <v>970</v>
      </c>
      <c r="C51" s="1188">
        <v>18913037</v>
      </c>
      <c r="D51" s="1189" t="s">
        <v>103</v>
      </c>
      <c r="E51" s="1190" t="s">
        <v>34</v>
      </c>
      <c r="F51" s="945" t="s">
        <v>1681</v>
      </c>
      <c r="G51" s="1194" t="s">
        <v>27</v>
      </c>
      <c r="H51" s="1194" t="s">
        <v>27</v>
      </c>
      <c r="I51" s="1114" t="s">
        <v>1799</v>
      </c>
      <c r="J51" s="1135" t="s">
        <v>991</v>
      </c>
      <c r="K51" s="1192">
        <v>43374</v>
      </c>
      <c r="L51" s="1564" t="s">
        <v>1222</v>
      </c>
      <c r="M51" s="1193"/>
      <c r="N51" s="1194" t="s">
        <v>914</v>
      </c>
      <c r="O51" s="1147" t="s">
        <v>94</v>
      </c>
      <c r="P51" s="1121" t="s">
        <v>63</v>
      </c>
      <c r="Q51" s="1209" t="s">
        <v>94</v>
      </c>
      <c r="R51" s="1275">
        <v>3</v>
      </c>
      <c r="S51" s="102">
        <v>30</v>
      </c>
      <c r="U51" s="1275">
        <f t="shared" si="0"/>
        <v>3</v>
      </c>
    </row>
    <row r="52" spans="1:21" s="102" customFormat="1" ht="20.100000000000001" customHeight="1">
      <c r="A52" s="1135" t="s">
        <v>1119</v>
      </c>
      <c r="B52" s="1184" t="s">
        <v>970</v>
      </c>
      <c r="C52" s="1188">
        <v>19066069</v>
      </c>
      <c r="D52" s="1189" t="s">
        <v>106</v>
      </c>
      <c r="E52" s="1190" t="s">
        <v>20</v>
      </c>
      <c r="F52" s="945" t="s">
        <v>59</v>
      </c>
      <c r="G52" s="1191" t="s">
        <v>59</v>
      </c>
      <c r="H52" s="1191" t="s">
        <v>59</v>
      </c>
      <c r="I52" s="945" t="s">
        <v>1801</v>
      </c>
      <c r="J52" s="1135" t="s">
        <v>991</v>
      </c>
      <c r="K52" s="1192">
        <v>43770</v>
      </c>
      <c r="L52" s="1564" t="s">
        <v>1224</v>
      </c>
      <c r="M52" s="1193"/>
      <c r="N52" s="1194" t="s">
        <v>914</v>
      </c>
      <c r="O52" s="1147" t="s">
        <v>1831</v>
      </c>
      <c r="P52" s="1121" t="s">
        <v>2334</v>
      </c>
      <c r="Q52" s="1147" t="s">
        <v>25</v>
      </c>
      <c r="R52" s="1275">
        <v>3</v>
      </c>
      <c r="S52" s="102">
        <v>30</v>
      </c>
      <c r="U52" s="1275">
        <f t="shared" si="0"/>
        <v>3</v>
      </c>
    </row>
    <row r="53" spans="1:21" s="102" customFormat="1" ht="20.100000000000001" customHeight="1">
      <c r="A53" s="1135" t="s">
        <v>1119</v>
      </c>
      <c r="B53" s="1184" t="s">
        <v>970</v>
      </c>
      <c r="C53" s="1188">
        <v>19182227</v>
      </c>
      <c r="D53" s="1189" t="s">
        <v>109</v>
      </c>
      <c r="E53" s="1147" t="s">
        <v>34</v>
      </c>
      <c r="F53" s="945" t="s">
        <v>27</v>
      </c>
      <c r="G53" s="1191" t="s">
        <v>27</v>
      </c>
      <c r="H53" s="1191" t="s">
        <v>27</v>
      </c>
      <c r="I53" s="1114" t="s">
        <v>1802</v>
      </c>
      <c r="J53" s="1135" t="s">
        <v>991</v>
      </c>
      <c r="K53" s="1192">
        <v>43171</v>
      </c>
      <c r="L53" s="1564" t="s">
        <v>1226</v>
      </c>
      <c r="M53" s="1193"/>
      <c r="N53" s="1194" t="s">
        <v>914</v>
      </c>
      <c r="O53" s="1147" t="s">
        <v>50</v>
      </c>
      <c r="P53" s="1122" t="s">
        <v>1983</v>
      </c>
      <c r="Q53" s="1147" t="s">
        <v>50</v>
      </c>
      <c r="R53" s="1275">
        <v>3</v>
      </c>
      <c r="S53" s="102">
        <v>30</v>
      </c>
      <c r="U53" s="1275">
        <f t="shared" si="0"/>
        <v>3</v>
      </c>
    </row>
    <row r="54" spans="1:21" s="102" customFormat="1" ht="20.100000000000001" customHeight="1">
      <c r="A54" s="1135" t="s">
        <v>1119</v>
      </c>
      <c r="B54" s="1184" t="s">
        <v>970</v>
      </c>
      <c r="C54" s="1188">
        <v>19461353</v>
      </c>
      <c r="D54" s="1189" t="s">
        <v>111</v>
      </c>
      <c r="E54" s="1190" t="s">
        <v>20</v>
      </c>
      <c r="F54" s="945" t="s">
        <v>27</v>
      </c>
      <c r="G54" s="1191" t="s">
        <v>27</v>
      </c>
      <c r="H54" s="1191" t="s">
        <v>27</v>
      </c>
      <c r="I54" s="945" t="s">
        <v>2138</v>
      </c>
      <c r="J54" s="1135" t="s">
        <v>991</v>
      </c>
      <c r="K54" s="1192">
        <v>43632</v>
      </c>
      <c r="L54" s="1564" t="s">
        <v>1228</v>
      </c>
      <c r="M54" s="1193"/>
      <c r="N54" s="1194" t="s">
        <v>914</v>
      </c>
      <c r="O54" s="1147" t="s">
        <v>70</v>
      </c>
      <c r="P54" s="1122" t="s">
        <v>1981</v>
      </c>
      <c r="Q54" s="1147" t="s">
        <v>70</v>
      </c>
      <c r="R54" s="1275">
        <v>3</v>
      </c>
      <c r="S54" s="102">
        <v>30</v>
      </c>
      <c r="U54" s="1275">
        <f t="shared" si="0"/>
        <v>3</v>
      </c>
    </row>
    <row r="55" spans="1:21" s="102" customFormat="1" ht="20.100000000000001" customHeight="1">
      <c r="A55" s="1135" t="s">
        <v>1119</v>
      </c>
      <c r="B55" s="1184" t="s">
        <v>970</v>
      </c>
      <c r="C55" s="1188">
        <v>19723586</v>
      </c>
      <c r="D55" s="1189" t="s">
        <v>113</v>
      </c>
      <c r="E55" s="1190" t="s">
        <v>34</v>
      </c>
      <c r="F55" s="945" t="s">
        <v>27</v>
      </c>
      <c r="G55" s="1191" t="s">
        <v>27</v>
      </c>
      <c r="H55" s="1191" t="s">
        <v>27</v>
      </c>
      <c r="I55" s="1114" t="s">
        <v>1808</v>
      </c>
      <c r="J55" s="1135" t="s">
        <v>991</v>
      </c>
      <c r="K55" s="1192">
        <v>42310</v>
      </c>
      <c r="L55" s="1564" t="s">
        <v>1229</v>
      </c>
      <c r="M55" s="1193"/>
      <c r="N55" s="1194" t="s">
        <v>914</v>
      </c>
      <c r="O55" s="1147" t="s">
        <v>50</v>
      </c>
      <c r="P55" s="1122" t="s">
        <v>2329</v>
      </c>
      <c r="Q55" s="1147" t="s">
        <v>50</v>
      </c>
      <c r="R55" s="1275">
        <v>3</v>
      </c>
      <c r="S55" s="102">
        <v>30</v>
      </c>
      <c r="U55" s="1275">
        <f t="shared" si="0"/>
        <v>3</v>
      </c>
    </row>
    <row r="56" spans="1:21" s="102" customFormat="1" ht="20.100000000000001" customHeight="1">
      <c r="A56" s="1135" t="s">
        <v>1119</v>
      </c>
      <c r="B56" s="1184" t="s">
        <v>970</v>
      </c>
      <c r="C56" s="1188">
        <v>19824986</v>
      </c>
      <c r="D56" s="1189" t="s">
        <v>114</v>
      </c>
      <c r="E56" s="1190" t="s">
        <v>34</v>
      </c>
      <c r="F56" s="945" t="s">
        <v>27</v>
      </c>
      <c r="G56" s="1194" t="s">
        <v>27</v>
      </c>
      <c r="H56" s="1194" t="s">
        <v>27</v>
      </c>
      <c r="I56" s="945" t="s">
        <v>1808</v>
      </c>
      <c r="J56" s="1135" t="s">
        <v>991</v>
      </c>
      <c r="K56" s="1192">
        <v>43143</v>
      </c>
      <c r="L56" s="1564" t="s">
        <v>1230</v>
      </c>
      <c r="M56" s="1193"/>
      <c r="N56" s="1194" t="s">
        <v>914</v>
      </c>
      <c r="O56" s="1147" t="s">
        <v>115</v>
      </c>
      <c r="P56" s="1122" t="s">
        <v>477</v>
      </c>
      <c r="Q56" s="1209" t="s">
        <v>115</v>
      </c>
      <c r="R56" s="1275">
        <v>3</v>
      </c>
      <c r="S56" s="102">
        <v>30</v>
      </c>
      <c r="U56" s="1275">
        <f t="shared" si="0"/>
        <v>3</v>
      </c>
    </row>
    <row r="57" spans="1:21" s="102" customFormat="1" ht="20.100000000000001" customHeight="1">
      <c r="A57" s="1135" t="s">
        <v>1119</v>
      </c>
      <c r="B57" s="1184" t="s">
        <v>970</v>
      </c>
      <c r="C57" s="1188">
        <v>19885041</v>
      </c>
      <c r="D57" s="1189" t="s">
        <v>116</v>
      </c>
      <c r="E57" s="1190" t="s">
        <v>20</v>
      </c>
      <c r="F57" s="945" t="s">
        <v>117</v>
      </c>
      <c r="G57" s="1191" t="s">
        <v>27</v>
      </c>
      <c r="H57" s="1191" t="s">
        <v>27</v>
      </c>
      <c r="I57" s="945" t="s">
        <v>1808</v>
      </c>
      <c r="J57" s="1135" t="s">
        <v>991</v>
      </c>
      <c r="K57" s="1192">
        <v>43543</v>
      </c>
      <c r="L57" s="1564" t="s">
        <v>1231</v>
      </c>
      <c r="M57" s="1193"/>
      <c r="N57" s="1194" t="s">
        <v>914</v>
      </c>
      <c r="O57" s="1147" t="s">
        <v>1714</v>
      </c>
      <c r="P57" s="1122" t="s">
        <v>2346</v>
      </c>
      <c r="Q57" s="1147" t="s">
        <v>25</v>
      </c>
      <c r="R57" s="1275">
        <v>3</v>
      </c>
      <c r="S57" s="102">
        <v>30</v>
      </c>
      <c r="U57" s="1275">
        <f t="shared" si="0"/>
        <v>3</v>
      </c>
    </row>
    <row r="58" spans="1:21" s="102" customFormat="1" ht="20.100000000000001" customHeight="1">
      <c r="A58" s="1135" t="s">
        <v>1119</v>
      </c>
      <c r="B58" s="1184" t="s">
        <v>970</v>
      </c>
      <c r="C58" s="1188">
        <v>20128440</v>
      </c>
      <c r="D58" s="1189" t="s">
        <v>120</v>
      </c>
      <c r="E58" s="1190" t="s">
        <v>20</v>
      </c>
      <c r="F58" s="945" t="s">
        <v>973</v>
      </c>
      <c r="G58" s="1194" t="s">
        <v>44</v>
      </c>
      <c r="H58" s="1194" t="s">
        <v>27</v>
      </c>
      <c r="I58" s="945" t="s">
        <v>121</v>
      </c>
      <c r="J58" s="1135" t="s">
        <v>991</v>
      </c>
      <c r="K58" s="1192">
        <v>43206</v>
      </c>
      <c r="L58" s="1564" t="s">
        <v>1233</v>
      </c>
      <c r="M58" s="1193"/>
      <c r="N58" s="1194" t="s">
        <v>914</v>
      </c>
      <c r="O58" s="1147" t="s">
        <v>1714</v>
      </c>
      <c r="P58" s="1122" t="s">
        <v>2347</v>
      </c>
      <c r="Q58" s="1209" t="s">
        <v>25</v>
      </c>
      <c r="R58" s="1275">
        <v>3</v>
      </c>
      <c r="S58" s="102">
        <v>30</v>
      </c>
      <c r="U58" s="1275">
        <f t="shared" si="0"/>
        <v>3</v>
      </c>
    </row>
    <row r="59" spans="1:21" s="102" customFormat="1" ht="20.100000000000001" customHeight="1">
      <c r="A59" s="1135" t="s">
        <v>1119</v>
      </c>
      <c r="B59" s="1184" t="s">
        <v>970</v>
      </c>
      <c r="C59" s="1188">
        <v>20258016</v>
      </c>
      <c r="D59" s="1189" t="s">
        <v>122</v>
      </c>
      <c r="E59" s="1190" t="s">
        <v>34</v>
      </c>
      <c r="F59" s="945" t="s">
        <v>27</v>
      </c>
      <c r="G59" s="1191" t="s">
        <v>27</v>
      </c>
      <c r="H59" s="1191" t="s">
        <v>27</v>
      </c>
      <c r="I59" s="1114" t="s">
        <v>2292</v>
      </c>
      <c r="J59" s="1135" t="s">
        <v>991</v>
      </c>
      <c r="K59" s="1192">
        <v>43405</v>
      </c>
      <c r="L59" s="1564" t="s">
        <v>1234</v>
      </c>
      <c r="M59" s="1193"/>
      <c r="N59" s="1194" t="s">
        <v>914</v>
      </c>
      <c r="O59" s="1147" t="s">
        <v>123</v>
      </c>
      <c r="P59" s="1122" t="s">
        <v>2332</v>
      </c>
      <c r="Q59" s="1147" t="s">
        <v>123</v>
      </c>
      <c r="R59" s="1275">
        <v>3</v>
      </c>
      <c r="S59" s="102">
        <v>30</v>
      </c>
      <c r="U59" s="1275">
        <f t="shared" si="0"/>
        <v>3</v>
      </c>
    </row>
    <row r="60" spans="1:21" s="102" customFormat="1" ht="20.100000000000001" customHeight="1">
      <c r="A60" s="1135" t="s">
        <v>1119</v>
      </c>
      <c r="B60" s="1184" t="s">
        <v>970</v>
      </c>
      <c r="C60" s="1188">
        <v>20746298</v>
      </c>
      <c r="D60" s="1189" t="s">
        <v>127</v>
      </c>
      <c r="E60" s="1190" t="s">
        <v>34</v>
      </c>
      <c r="F60" s="945" t="s">
        <v>27</v>
      </c>
      <c r="G60" s="1191" t="s">
        <v>27</v>
      </c>
      <c r="H60" s="1191" t="s">
        <v>27</v>
      </c>
      <c r="I60" s="1191" t="s">
        <v>1799</v>
      </c>
      <c r="J60" s="1135" t="s">
        <v>991</v>
      </c>
      <c r="K60" s="1192">
        <v>42430</v>
      </c>
      <c r="L60" s="1564" t="s">
        <v>1237</v>
      </c>
      <c r="M60" s="1193"/>
      <c r="N60" s="1194" t="s">
        <v>914</v>
      </c>
      <c r="O60" s="1147" t="s">
        <v>128</v>
      </c>
      <c r="P60" s="1122" t="s">
        <v>477</v>
      </c>
      <c r="Q60" s="1147" t="s">
        <v>128</v>
      </c>
      <c r="R60" s="1275">
        <v>3</v>
      </c>
      <c r="S60" s="102">
        <v>30</v>
      </c>
      <c r="U60" s="1275">
        <f t="shared" si="0"/>
        <v>3</v>
      </c>
    </row>
    <row r="61" spans="1:21" s="102" customFormat="1" ht="20.100000000000001" customHeight="1">
      <c r="A61" s="1135" t="s">
        <v>1119</v>
      </c>
      <c r="B61" s="1184" t="s">
        <v>970</v>
      </c>
      <c r="C61" s="1188">
        <v>20793634</v>
      </c>
      <c r="D61" s="1189" t="s">
        <v>129</v>
      </c>
      <c r="E61" s="1190" t="s">
        <v>34</v>
      </c>
      <c r="F61" s="945" t="s">
        <v>27</v>
      </c>
      <c r="G61" s="1191" t="s">
        <v>27</v>
      </c>
      <c r="H61" s="1191" t="s">
        <v>27</v>
      </c>
      <c r="I61" s="945" t="s">
        <v>1808</v>
      </c>
      <c r="J61" s="1135" t="s">
        <v>991</v>
      </c>
      <c r="K61" s="1192">
        <v>43252</v>
      </c>
      <c r="L61" s="1564" t="s">
        <v>1238</v>
      </c>
      <c r="M61" s="1193"/>
      <c r="N61" s="1194" t="s">
        <v>914</v>
      </c>
      <c r="O61" s="1147" t="s">
        <v>94</v>
      </c>
      <c r="P61" s="1122" t="s">
        <v>477</v>
      </c>
      <c r="Q61" s="1147" t="s">
        <v>94</v>
      </c>
      <c r="R61" s="1275">
        <v>3</v>
      </c>
      <c r="S61" s="102">
        <v>30</v>
      </c>
      <c r="U61" s="1275">
        <f t="shared" si="0"/>
        <v>3</v>
      </c>
    </row>
    <row r="62" spans="1:21" s="102" customFormat="1" ht="20.100000000000001" customHeight="1">
      <c r="A62" s="1135" t="s">
        <v>1119</v>
      </c>
      <c r="B62" s="1184" t="s">
        <v>970</v>
      </c>
      <c r="C62" s="1188">
        <v>23920636</v>
      </c>
      <c r="D62" s="1189" t="s">
        <v>137</v>
      </c>
      <c r="E62" s="1190" t="s">
        <v>34</v>
      </c>
      <c r="F62" s="945" t="s">
        <v>138</v>
      </c>
      <c r="G62" s="1191" t="s">
        <v>27</v>
      </c>
      <c r="H62" s="1191" t="s">
        <v>27</v>
      </c>
      <c r="I62" s="945" t="s">
        <v>1799</v>
      </c>
      <c r="J62" s="1135" t="s">
        <v>991</v>
      </c>
      <c r="K62" s="1192">
        <v>43497</v>
      </c>
      <c r="L62" s="1564" t="s">
        <v>1241</v>
      </c>
      <c r="M62" s="1193"/>
      <c r="N62" s="1194" t="s">
        <v>914</v>
      </c>
      <c r="O62" s="1147" t="s">
        <v>1714</v>
      </c>
      <c r="P62" s="1121" t="s">
        <v>63</v>
      </c>
      <c r="Q62" s="1147" t="s">
        <v>25</v>
      </c>
      <c r="R62" s="1275">
        <v>3</v>
      </c>
      <c r="S62" s="102">
        <v>30</v>
      </c>
      <c r="U62" s="1275">
        <f t="shared" si="0"/>
        <v>3</v>
      </c>
    </row>
    <row r="63" spans="1:21" s="102" customFormat="1" ht="20.100000000000001" customHeight="1">
      <c r="A63" s="1135" t="s">
        <v>1119</v>
      </c>
      <c r="B63" s="1184" t="s">
        <v>970</v>
      </c>
      <c r="C63" s="1188">
        <v>24174020</v>
      </c>
      <c r="D63" s="1189" t="s">
        <v>140</v>
      </c>
      <c r="E63" s="1190" t="s">
        <v>34</v>
      </c>
      <c r="F63" s="945" t="s">
        <v>27</v>
      </c>
      <c r="G63" s="1191" t="s">
        <v>27</v>
      </c>
      <c r="H63" s="1191" t="s">
        <v>27</v>
      </c>
      <c r="I63" s="945" t="s">
        <v>2138</v>
      </c>
      <c r="J63" s="1135" t="s">
        <v>991</v>
      </c>
      <c r="K63" s="1192">
        <v>43497</v>
      </c>
      <c r="L63" s="1564" t="s">
        <v>142</v>
      </c>
      <c r="M63" s="1193"/>
      <c r="N63" s="1194" t="s">
        <v>914</v>
      </c>
      <c r="O63" s="1147" t="s">
        <v>78</v>
      </c>
      <c r="P63" s="1122" t="s">
        <v>63</v>
      </c>
      <c r="Q63" s="1209" t="s">
        <v>78</v>
      </c>
      <c r="R63" s="1275">
        <v>3</v>
      </c>
      <c r="S63" s="102">
        <v>30</v>
      </c>
      <c r="U63" s="1275">
        <f t="shared" si="0"/>
        <v>3</v>
      </c>
    </row>
    <row r="64" spans="1:21" s="102" customFormat="1" ht="20.100000000000001" customHeight="1">
      <c r="A64" s="1135" t="s">
        <v>1119</v>
      </c>
      <c r="B64" s="1184" t="s">
        <v>970</v>
      </c>
      <c r="C64" s="1188">
        <v>25807265</v>
      </c>
      <c r="D64" s="1189" t="s">
        <v>151</v>
      </c>
      <c r="E64" s="1190" t="s">
        <v>20</v>
      </c>
      <c r="F64" s="945" t="s">
        <v>27</v>
      </c>
      <c r="G64" s="1191" t="s">
        <v>27</v>
      </c>
      <c r="H64" s="1191" t="s">
        <v>27</v>
      </c>
      <c r="I64" s="945" t="s">
        <v>1802</v>
      </c>
      <c r="J64" s="1135" t="s">
        <v>991</v>
      </c>
      <c r="K64" s="1192">
        <v>43678</v>
      </c>
      <c r="L64" s="1564" t="s">
        <v>1245</v>
      </c>
      <c r="M64" s="1193"/>
      <c r="N64" s="1194" t="s">
        <v>914</v>
      </c>
      <c r="O64" s="1147" t="s">
        <v>52</v>
      </c>
      <c r="P64" s="1122" t="s">
        <v>63</v>
      </c>
      <c r="Q64" s="1209" t="s">
        <v>52</v>
      </c>
      <c r="R64" s="1275">
        <v>3</v>
      </c>
      <c r="S64" s="102">
        <v>30</v>
      </c>
      <c r="U64" s="1275">
        <f t="shared" si="0"/>
        <v>3</v>
      </c>
    </row>
    <row r="65" spans="1:21" s="102" customFormat="1" ht="20.100000000000001" customHeight="1">
      <c r="A65" s="1135" t="s">
        <v>1119</v>
      </c>
      <c r="B65" s="1184" t="s">
        <v>970</v>
      </c>
      <c r="C65" s="1188">
        <v>26042064</v>
      </c>
      <c r="D65" s="1189" t="s">
        <v>154</v>
      </c>
      <c r="E65" s="1190" t="s">
        <v>34</v>
      </c>
      <c r="F65" s="945" t="s">
        <v>155</v>
      </c>
      <c r="G65" s="1191" t="s">
        <v>27</v>
      </c>
      <c r="H65" s="1191" t="s">
        <v>27</v>
      </c>
      <c r="I65" s="1135" t="s">
        <v>1802</v>
      </c>
      <c r="J65" s="1135" t="s">
        <v>991</v>
      </c>
      <c r="K65" s="1192">
        <v>43535</v>
      </c>
      <c r="L65" s="1564" t="s">
        <v>1246</v>
      </c>
      <c r="M65" s="1193"/>
      <c r="N65" s="1194" t="s">
        <v>914</v>
      </c>
      <c r="O65" s="1147" t="s">
        <v>1714</v>
      </c>
      <c r="P65" s="1122" t="s">
        <v>63</v>
      </c>
      <c r="Q65" s="1147" t="s">
        <v>25</v>
      </c>
      <c r="R65" s="1275">
        <v>3</v>
      </c>
      <c r="S65" s="102">
        <v>30</v>
      </c>
      <c r="U65" s="1275">
        <f t="shared" si="0"/>
        <v>3</v>
      </c>
    </row>
    <row r="66" spans="1:21" s="102" customFormat="1" ht="20.100000000000001" customHeight="1">
      <c r="A66" s="1135" t="s">
        <v>1119</v>
      </c>
      <c r="B66" s="1184" t="s">
        <v>970</v>
      </c>
      <c r="C66" s="1188">
        <v>26042065</v>
      </c>
      <c r="D66" s="1189" t="s">
        <v>157</v>
      </c>
      <c r="E66" s="1190" t="s">
        <v>34</v>
      </c>
      <c r="F66" s="945" t="s">
        <v>158</v>
      </c>
      <c r="G66" s="1191" t="s">
        <v>27</v>
      </c>
      <c r="H66" s="1191" t="s">
        <v>27</v>
      </c>
      <c r="I66" s="945" t="s">
        <v>1799</v>
      </c>
      <c r="J66" s="1135" t="s">
        <v>991</v>
      </c>
      <c r="K66" s="1192">
        <v>43535</v>
      </c>
      <c r="L66" s="1564" t="s">
        <v>1247</v>
      </c>
      <c r="M66" s="1193"/>
      <c r="N66" s="1194" t="s">
        <v>914</v>
      </c>
      <c r="O66" s="1147" t="s">
        <v>1714</v>
      </c>
      <c r="P66" s="1121" t="s">
        <v>63</v>
      </c>
      <c r="Q66" s="1147" t="s">
        <v>25</v>
      </c>
      <c r="R66" s="1275">
        <v>3</v>
      </c>
      <c r="S66" s="102">
        <v>30</v>
      </c>
      <c r="U66" s="1275">
        <f t="shared" si="0"/>
        <v>3</v>
      </c>
    </row>
    <row r="67" spans="1:21" s="102" customFormat="1" ht="20.100000000000001" customHeight="1">
      <c r="A67" s="1135" t="s">
        <v>1119</v>
      </c>
      <c r="B67" s="1184" t="s">
        <v>970</v>
      </c>
      <c r="C67" s="1188">
        <v>26159664</v>
      </c>
      <c r="D67" s="1189" t="s">
        <v>159</v>
      </c>
      <c r="E67" s="1190" t="s">
        <v>34</v>
      </c>
      <c r="F67" s="945" t="s">
        <v>160</v>
      </c>
      <c r="G67" s="1191" t="s">
        <v>27</v>
      </c>
      <c r="H67" s="1191" t="s">
        <v>27</v>
      </c>
      <c r="I67" s="945" t="s">
        <v>161</v>
      </c>
      <c r="J67" s="1135" t="s">
        <v>991</v>
      </c>
      <c r="K67" s="1192">
        <v>43346</v>
      </c>
      <c r="L67" s="1564" t="s">
        <v>1248</v>
      </c>
      <c r="M67" s="1193"/>
      <c r="N67" s="1194" t="s">
        <v>914</v>
      </c>
      <c r="O67" s="1147" t="s">
        <v>1714</v>
      </c>
      <c r="P67" s="1121" t="s">
        <v>2330</v>
      </c>
      <c r="Q67" s="1147" t="s">
        <v>25</v>
      </c>
      <c r="R67" s="1275">
        <v>3</v>
      </c>
      <c r="S67" s="102">
        <v>30</v>
      </c>
      <c r="U67" s="1275">
        <f t="shared" si="0"/>
        <v>3</v>
      </c>
    </row>
    <row r="68" spans="1:21" s="102" customFormat="1" ht="20.100000000000001" customHeight="1">
      <c r="A68" s="1135" t="s">
        <v>1119</v>
      </c>
      <c r="B68" s="1184" t="s">
        <v>970</v>
      </c>
      <c r="C68" s="1188">
        <v>26712833</v>
      </c>
      <c r="D68" s="1189" t="s">
        <v>163</v>
      </c>
      <c r="E68" s="1190" t="s">
        <v>34</v>
      </c>
      <c r="F68" s="945" t="s">
        <v>27</v>
      </c>
      <c r="G68" s="1191" t="s">
        <v>27</v>
      </c>
      <c r="H68" s="1191" t="s">
        <v>27</v>
      </c>
      <c r="I68" s="945" t="s">
        <v>69</v>
      </c>
      <c r="J68" s="1135" t="s">
        <v>991</v>
      </c>
      <c r="K68" s="1192">
        <v>43617</v>
      </c>
      <c r="L68" s="1564"/>
      <c r="M68" s="1193" t="s">
        <v>1531</v>
      </c>
      <c r="N68" s="1194" t="s">
        <v>974</v>
      </c>
      <c r="O68" s="1147" t="s">
        <v>39</v>
      </c>
      <c r="P68" s="1121" t="s">
        <v>1984</v>
      </c>
      <c r="Q68" s="1209" t="s">
        <v>39</v>
      </c>
      <c r="R68" s="1275">
        <v>3</v>
      </c>
      <c r="S68" s="102">
        <v>30</v>
      </c>
      <c r="U68" s="1275">
        <f t="shared" si="0"/>
        <v>3</v>
      </c>
    </row>
    <row r="69" spans="1:21" s="102" customFormat="1" ht="20.100000000000001" customHeight="1">
      <c r="A69" s="1135" t="s">
        <v>1119</v>
      </c>
      <c r="B69" s="1184" t="s">
        <v>970</v>
      </c>
      <c r="C69" s="1188">
        <v>26831632</v>
      </c>
      <c r="D69" s="1189" t="s">
        <v>164</v>
      </c>
      <c r="E69" s="1147" t="s">
        <v>34</v>
      </c>
      <c r="F69" s="945" t="s">
        <v>27</v>
      </c>
      <c r="G69" s="1191" t="s">
        <v>27</v>
      </c>
      <c r="H69" s="1191" t="s">
        <v>27</v>
      </c>
      <c r="I69" s="1191" t="s">
        <v>1802</v>
      </c>
      <c r="J69" s="1135" t="s">
        <v>991</v>
      </c>
      <c r="K69" s="1192">
        <v>43388</v>
      </c>
      <c r="L69" s="1564" t="s">
        <v>1250</v>
      </c>
      <c r="M69" s="1193"/>
      <c r="N69" s="1194" t="s">
        <v>914</v>
      </c>
      <c r="O69" s="1147" t="s">
        <v>39</v>
      </c>
      <c r="P69" s="1121" t="s">
        <v>63</v>
      </c>
      <c r="Q69" s="1147" t="s">
        <v>39</v>
      </c>
      <c r="R69" s="1275">
        <v>3</v>
      </c>
      <c r="S69" s="102">
        <v>30</v>
      </c>
      <c r="U69" s="1275">
        <f t="shared" si="0"/>
        <v>3</v>
      </c>
    </row>
    <row r="70" spans="1:21" s="102" customFormat="1" ht="20.100000000000001" customHeight="1">
      <c r="A70" s="1135" t="s">
        <v>1119</v>
      </c>
      <c r="B70" s="1184" t="s">
        <v>970</v>
      </c>
      <c r="C70" s="1188">
        <v>26967944</v>
      </c>
      <c r="D70" s="1189" t="s">
        <v>165</v>
      </c>
      <c r="E70" s="1190" t="s">
        <v>20</v>
      </c>
      <c r="F70" s="945" t="s">
        <v>59</v>
      </c>
      <c r="G70" s="1191" t="s">
        <v>59</v>
      </c>
      <c r="H70" s="1191" t="s">
        <v>59</v>
      </c>
      <c r="I70" s="1114" t="s">
        <v>1802</v>
      </c>
      <c r="J70" s="1135" t="s">
        <v>991</v>
      </c>
      <c r="K70" s="1192">
        <v>43199</v>
      </c>
      <c r="L70" s="1564" t="s">
        <v>1251</v>
      </c>
      <c r="M70" s="1193"/>
      <c r="N70" s="1194" t="s">
        <v>914</v>
      </c>
      <c r="O70" s="1147" t="s">
        <v>1714</v>
      </c>
      <c r="P70" s="1121" t="s">
        <v>63</v>
      </c>
      <c r="Q70" s="1147" t="s">
        <v>25</v>
      </c>
      <c r="R70" s="1275">
        <v>3</v>
      </c>
      <c r="S70" s="102">
        <v>30</v>
      </c>
      <c r="U70" s="1275">
        <f t="shared" si="0"/>
        <v>3</v>
      </c>
    </row>
    <row r="71" spans="1:21" s="102" customFormat="1" ht="20.100000000000001" customHeight="1">
      <c r="A71" s="1135" t="s">
        <v>1119</v>
      </c>
      <c r="B71" s="1184" t="s">
        <v>970</v>
      </c>
      <c r="C71" s="1188">
        <v>28209733</v>
      </c>
      <c r="D71" s="1189" t="s">
        <v>1148</v>
      </c>
      <c r="E71" s="1190" t="s">
        <v>20</v>
      </c>
      <c r="F71" s="945" t="s">
        <v>27</v>
      </c>
      <c r="G71" s="1191" t="s">
        <v>27</v>
      </c>
      <c r="H71" s="1191" t="s">
        <v>27</v>
      </c>
      <c r="I71" s="1114" t="s">
        <v>2292</v>
      </c>
      <c r="J71" s="1135" t="s">
        <v>991</v>
      </c>
      <c r="K71" s="1192">
        <v>43678</v>
      </c>
      <c r="L71" s="1564" t="s">
        <v>1256</v>
      </c>
      <c r="M71" s="1193"/>
      <c r="N71" s="1194" t="s">
        <v>914</v>
      </c>
      <c r="O71" s="1147" t="s">
        <v>94</v>
      </c>
      <c r="P71" s="1121" t="s">
        <v>63</v>
      </c>
      <c r="Q71" s="1209" t="s">
        <v>94</v>
      </c>
      <c r="R71" s="1275">
        <v>3</v>
      </c>
      <c r="S71" s="102">
        <v>30</v>
      </c>
      <c r="U71" s="1275">
        <f t="shared" si="0"/>
        <v>3</v>
      </c>
    </row>
    <row r="72" spans="1:21" s="102" customFormat="1" ht="20.100000000000001" customHeight="1">
      <c r="A72" s="1135" t="s">
        <v>1119</v>
      </c>
      <c r="B72" s="1184" t="s">
        <v>970</v>
      </c>
      <c r="C72" s="1188">
        <v>29500905</v>
      </c>
      <c r="D72" s="1189" t="s">
        <v>173</v>
      </c>
      <c r="E72" s="1190" t="s">
        <v>20</v>
      </c>
      <c r="F72" s="945" t="s">
        <v>27</v>
      </c>
      <c r="G72" s="1191" t="s">
        <v>27</v>
      </c>
      <c r="H72" s="1191" t="s">
        <v>27</v>
      </c>
      <c r="I72" s="945" t="s">
        <v>1802</v>
      </c>
      <c r="J72" s="1135" t="s">
        <v>991</v>
      </c>
      <c r="K72" s="1192">
        <v>43252</v>
      </c>
      <c r="L72" s="1564" t="s">
        <v>1258</v>
      </c>
      <c r="M72" s="1193"/>
      <c r="N72" s="1194" t="s">
        <v>914</v>
      </c>
      <c r="O72" s="1147" t="s">
        <v>94</v>
      </c>
      <c r="P72" s="1121" t="s">
        <v>63</v>
      </c>
      <c r="Q72" s="1209" t="s">
        <v>94</v>
      </c>
      <c r="R72" s="1275">
        <v>3</v>
      </c>
      <c r="S72" s="102">
        <v>30</v>
      </c>
      <c r="U72" s="1275">
        <f t="shared" ref="U72:U135" si="1">R72/S72*S72</f>
        <v>3</v>
      </c>
    </row>
    <row r="73" spans="1:21" s="102" customFormat="1" ht="20.100000000000001" customHeight="1">
      <c r="A73" s="1135" t="s">
        <v>1119</v>
      </c>
      <c r="B73" s="1184" t="s">
        <v>970</v>
      </c>
      <c r="C73" s="1188">
        <v>20829884</v>
      </c>
      <c r="D73" s="1189" t="s">
        <v>180</v>
      </c>
      <c r="E73" s="1190" t="s">
        <v>20</v>
      </c>
      <c r="F73" s="945" t="s">
        <v>59</v>
      </c>
      <c r="G73" s="1191" t="s">
        <v>605</v>
      </c>
      <c r="H73" s="1191" t="s">
        <v>605</v>
      </c>
      <c r="I73" s="1164" t="s">
        <v>179</v>
      </c>
      <c r="J73" s="1135" t="s">
        <v>991</v>
      </c>
      <c r="K73" s="1192">
        <v>43952</v>
      </c>
      <c r="L73" s="1564" t="s">
        <v>1261</v>
      </c>
      <c r="M73" s="1193"/>
      <c r="N73" s="1194" t="s">
        <v>914</v>
      </c>
      <c r="O73" s="1147" t="s">
        <v>1714</v>
      </c>
      <c r="P73" s="1121" t="s">
        <v>63</v>
      </c>
      <c r="Q73" s="1209" t="s">
        <v>25</v>
      </c>
      <c r="R73" s="1275">
        <v>3</v>
      </c>
      <c r="S73" s="102">
        <v>30</v>
      </c>
      <c r="U73" s="1275">
        <f t="shared" si="1"/>
        <v>3</v>
      </c>
    </row>
    <row r="74" spans="1:21" s="102" customFormat="1" ht="20.100000000000001" customHeight="1">
      <c r="A74" s="1135" t="s">
        <v>1119</v>
      </c>
      <c r="B74" s="1184" t="s">
        <v>970</v>
      </c>
      <c r="C74" s="1188">
        <v>24002234</v>
      </c>
      <c r="D74" s="1189" t="s">
        <v>185</v>
      </c>
      <c r="E74" s="1147" t="s">
        <v>20</v>
      </c>
      <c r="F74" s="945" t="s">
        <v>27</v>
      </c>
      <c r="G74" s="1191" t="s">
        <v>27</v>
      </c>
      <c r="H74" s="1191" t="s">
        <v>27</v>
      </c>
      <c r="I74" s="945" t="s">
        <v>2292</v>
      </c>
      <c r="J74" s="1135" t="s">
        <v>991</v>
      </c>
      <c r="K74" s="1192">
        <v>44028</v>
      </c>
      <c r="L74" s="1564" t="s">
        <v>1264</v>
      </c>
      <c r="M74" s="1193"/>
      <c r="N74" s="1211" t="s">
        <v>914</v>
      </c>
      <c r="O74" s="1147" t="s">
        <v>184</v>
      </c>
      <c r="P74" s="1122" t="s">
        <v>63</v>
      </c>
      <c r="Q74" s="1147" t="s">
        <v>184</v>
      </c>
      <c r="R74" s="1275">
        <v>3</v>
      </c>
      <c r="S74" s="102">
        <v>30</v>
      </c>
      <c r="U74" s="1275">
        <f t="shared" si="1"/>
        <v>3</v>
      </c>
    </row>
    <row r="75" spans="1:21" s="102" customFormat="1" ht="20.100000000000001" customHeight="1">
      <c r="A75" s="1135" t="s">
        <v>1119</v>
      </c>
      <c r="B75" s="1184" t="s">
        <v>970</v>
      </c>
      <c r="C75" s="1188">
        <v>16482230</v>
      </c>
      <c r="D75" s="1189" t="s">
        <v>186</v>
      </c>
      <c r="E75" s="1190" t="s">
        <v>34</v>
      </c>
      <c r="F75" s="945" t="s">
        <v>27</v>
      </c>
      <c r="G75" s="1191" t="s">
        <v>27</v>
      </c>
      <c r="H75" s="1191" t="s">
        <v>27</v>
      </c>
      <c r="I75" s="1114" t="s">
        <v>1799</v>
      </c>
      <c r="J75" s="1135" t="s">
        <v>991</v>
      </c>
      <c r="K75" s="1192">
        <v>44075</v>
      </c>
      <c r="L75" s="1564" t="s">
        <v>1265</v>
      </c>
      <c r="M75" s="1193"/>
      <c r="N75" s="1194" t="s">
        <v>914</v>
      </c>
      <c r="O75" s="1147" t="s">
        <v>184</v>
      </c>
      <c r="P75" s="1121" t="s">
        <v>2329</v>
      </c>
      <c r="Q75" s="1147" t="s">
        <v>184</v>
      </c>
      <c r="R75" s="1275">
        <v>3</v>
      </c>
      <c r="S75" s="102">
        <v>30</v>
      </c>
      <c r="U75" s="1275">
        <f t="shared" si="1"/>
        <v>3</v>
      </c>
    </row>
    <row r="76" spans="1:21" s="102" customFormat="1" ht="20.100000000000001" customHeight="1">
      <c r="A76" s="1135" t="s">
        <v>1119</v>
      </c>
      <c r="B76" s="1184" t="s">
        <v>970</v>
      </c>
      <c r="C76" s="1188">
        <v>20888678</v>
      </c>
      <c r="D76" s="1189" t="s">
        <v>187</v>
      </c>
      <c r="E76" s="1190" t="s">
        <v>20</v>
      </c>
      <c r="F76" s="945" t="s">
        <v>188</v>
      </c>
      <c r="G76" s="1194" t="s">
        <v>27</v>
      </c>
      <c r="H76" s="1194" t="s">
        <v>27</v>
      </c>
      <c r="I76" s="1114" t="s">
        <v>1702</v>
      </c>
      <c r="J76" s="1135" t="s">
        <v>991</v>
      </c>
      <c r="K76" s="1192">
        <v>44075</v>
      </c>
      <c r="L76" s="1564" t="s">
        <v>1266</v>
      </c>
      <c r="M76" s="1193"/>
      <c r="N76" s="1194" t="s">
        <v>914</v>
      </c>
      <c r="O76" s="1147" t="s">
        <v>184</v>
      </c>
      <c r="P76" s="1121" t="s">
        <v>63</v>
      </c>
      <c r="Q76" s="1209" t="s">
        <v>184</v>
      </c>
      <c r="R76" s="1275">
        <v>3</v>
      </c>
      <c r="S76" s="102">
        <v>30</v>
      </c>
      <c r="U76" s="1275">
        <f t="shared" si="1"/>
        <v>3</v>
      </c>
    </row>
    <row r="77" spans="1:21" s="102" customFormat="1" ht="20.100000000000001" customHeight="1">
      <c r="A77" s="1135" t="s">
        <v>1119</v>
      </c>
      <c r="B77" s="945" t="s">
        <v>970</v>
      </c>
      <c r="C77" s="1188">
        <v>8236646</v>
      </c>
      <c r="D77" s="1189" t="s">
        <v>200</v>
      </c>
      <c r="E77" s="1190" t="s">
        <v>20</v>
      </c>
      <c r="F77" s="945" t="s">
        <v>201</v>
      </c>
      <c r="G77" s="1191" t="s">
        <v>27</v>
      </c>
      <c r="H77" s="1191" t="s">
        <v>27</v>
      </c>
      <c r="I77" s="945" t="s">
        <v>1765</v>
      </c>
      <c r="J77" s="1135" t="s">
        <v>991</v>
      </c>
      <c r="K77" s="1192">
        <v>44105</v>
      </c>
      <c r="L77" s="1564" t="s">
        <v>1271</v>
      </c>
      <c r="M77" s="1193"/>
      <c r="N77" s="1211" t="s">
        <v>914</v>
      </c>
      <c r="O77" s="1147" t="s">
        <v>126</v>
      </c>
      <c r="P77" s="1121" t="s">
        <v>63</v>
      </c>
      <c r="Q77" s="1147" t="s">
        <v>126</v>
      </c>
      <c r="R77" s="1275">
        <v>3</v>
      </c>
      <c r="S77" s="102">
        <v>30</v>
      </c>
      <c r="U77" s="1275">
        <f t="shared" si="1"/>
        <v>3</v>
      </c>
    </row>
    <row r="78" spans="1:21" s="102" customFormat="1" ht="20.100000000000001" customHeight="1">
      <c r="A78" s="1135" t="s">
        <v>1119</v>
      </c>
      <c r="B78" s="1184" t="s">
        <v>970</v>
      </c>
      <c r="C78" s="1188">
        <v>25806328</v>
      </c>
      <c r="D78" s="1189" t="s">
        <v>202</v>
      </c>
      <c r="E78" s="1190" t="s">
        <v>34</v>
      </c>
      <c r="F78" s="945" t="s">
        <v>27</v>
      </c>
      <c r="G78" s="1191" t="s">
        <v>27</v>
      </c>
      <c r="H78" s="1191" t="s">
        <v>27</v>
      </c>
      <c r="I78" s="1135" t="s">
        <v>1802</v>
      </c>
      <c r="J78" s="1135" t="s">
        <v>991</v>
      </c>
      <c r="K78" s="1192">
        <v>44105</v>
      </c>
      <c r="L78" s="1564" t="s">
        <v>1272</v>
      </c>
      <c r="M78" s="1193"/>
      <c r="N78" s="1350" t="s">
        <v>914</v>
      </c>
      <c r="O78" s="1147" t="s">
        <v>65</v>
      </c>
      <c r="P78" s="1122" t="s">
        <v>63</v>
      </c>
      <c r="Q78" s="1147" t="s">
        <v>65</v>
      </c>
      <c r="R78" s="1275">
        <v>3</v>
      </c>
      <c r="S78" s="102">
        <v>30</v>
      </c>
      <c r="U78" s="1275">
        <f t="shared" si="1"/>
        <v>3</v>
      </c>
    </row>
    <row r="79" spans="1:21" s="102" customFormat="1" ht="20.100000000000001" customHeight="1">
      <c r="A79" s="1135" t="s">
        <v>1119</v>
      </c>
      <c r="B79" s="1184" t="s">
        <v>970</v>
      </c>
      <c r="C79" s="1188">
        <v>27364140</v>
      </c>
      <c r="D79" s="1189" t="s">
        <v>203</v>
      </c>
      <c r="E79" s="1190" t="s">
        <v>20</v>
      </c>
      <c r="F79" s="945" t="s">
        <v>204</v>
      </c>
      <c r="G79" s="1191" t="s">
        <v>27</v>
      </c>
      <c r="H79" s="1191" t="s">
        <v>27</v>
      </c>
      <c r="I79" s="1114" t="s">
        <v>1708</v>
      </c>
      <c r="J79" s="1135" t="s">
        <v>991</v>
      </c>
      <c r="K79" s="1192">
        <v>44105</v>
      </c>
      <c r="L79" s="1564" t="s">
        <v>1273</v>
      </c>
      <c r="M79" s="1193"/>
      <c r="N79" s="1350" t="s">
        <v>914</v>
      </c>
      <c r="O79" s="1147" t="s">
        <v>65</v>
      </c>
      <c r="P79" s="1121" t="s">
        <v>63</v>
      </c>
      <c r="Q79" s="1147" t="s">
        <v>65</v>
      </c>
      <c r="R79" s="1275">
        <v>3</v>
      </c>
      <c r="S79" s="102">
        <v>30</v>
      </c>
      <c r="U79" s="1275">
        <f t="shared" si="1"/>
        <v>3</v>
      </c>
    </row>
    <row r="80" spans="1:21" s="102" customFormat="1" ht="20.100000000000001" customHeight="1">
      <c r="A80" s="1135" t="s">
        <v>1119</v>
      </c>
      <c r="B80" s="1184" t="s">
        <v>970</v>
      </c>
      <c r="C80" s="1188">
        <v>26373052</v>
      </c>
      <c r="D80" s="1189" t="s">
        <v>205</v>
      </c>
      <c r="E80" s="1190" t="s">
        <v>20</v>
      </c>
      <c r="F80" s="945" t="s">
        <v>206</v>
      </c>
      <c r="G80" s="1194" t="s">
        <v>27</v>
      </c>
      <c r="H80" s="1194" t="s">
        <v>27</v>
      </c>
      <c r="I80" s="945" t="s">
        <v>1708</v>
      </c>
      <c r="J80" s="1135" t="s">
        <v>991</v>
      </c>
      <c r="K80" s="1192">
        <v>44105</v>
      </c>
      <c r="L80" s="1564" t="s">
        <v>1274</v>
      </c>
      <c r="M80" s="1193"/>
      <c r="N80" s="1194" t="s">
        <v>914</v>
      </c>
      <c r="O80" s="1147" t="s">
        <v>65</v>
      </c>
      <c r="P80" s="1121" t="s">
        <v>63</v>
      </c>
      <c r="Q80" s="1209" t="s">
        <v>65</v>
      </c>
      <c r="R80" s="1275">
        <v>3</v>
      </c>
      <c r="S80" s="102">
        <v>30</v>
      </c>
      <c r="U80" s="1275">
        <f t="shared" si="1"/>
        <v>3</v>
      </c>
    </row>
    <row r="81" spans="1:21" s="102" customFormat="1" ht="20.100000000000001" customHeight="1">
      <c r="A81" s="1135" t="s">
        <v>1119</v>
      </c>
      <c r="B81" s="1184" t="s">
        <v>970</v>
      </c>
      <c r="C81" s="1188">
        <v>24686911</v>
      </c>
      <c r="D81" s="1189" t="s">
        <v>207</v>
      </c>
      <c r="E81" s="1190" t="s">
        <v>20</v>
      </c>
      <c r="F81" s="945" t="s">
        <v>208</v>
      </c>
      <c r="G81" s="1191" t="s">
        <v>27</v>
      </c>
      <c r="H81" s="1191" t="s">
        <v>27</v>
      </c>
      <c r="I81" s="1135" t="s">
        <v>1704</v>
      </c>
      <c r="J81" s="1135" t="s">
        <v>991</v>
      </c>
      <c r="K81" s="1192">
        <v>44105</v>
      </c>
      <c r="L81" s="1564" t="s">
        <v>1275</v>
      </c>
      <c r="M81" s="1193"/>
      <c r="N81" s="1194" t="s">
        <v>914</v>
      </c>
      <c r="O81" s="1147" t="s">
        <v>78</v>
      </c>
      <c r="P81" s="1121" t="s">
        <v>63</v>
      </c>
      <c r="Q81" s="1147" t="s">
        <v>78</v>
      </c>
      <c r="R81" s="1275">
        <v>3</v>
      </c>
      <c r="S81" s="102">
        <v>30</v>
      </c>
      <c r="U81" s="1275">
        <f t="shared" si="1"/>
        <v>3</v>
      </c>
    </row>
    <row r="82" spans="1:21" s="102" customFormat="1" ht="20.100000000000001" customHeight="1">
      <c r="A82" s="1135" t="s">
        <v>1119</v>
      </c>
      <c r="B82" s="1184" t="s">
        <v>970</v>
      </c>
      <c r="C82" s="1188">
        <v>5333736</v>
      </c>
      <c r="D82" s="1189" t="s">
        <v>210</v>
      </c>
      <c r="E82" s="1190" t="s">
        <v>34</v>
      </c>
      <c r="F82" s="945" t="s">
        <v>1883</v>
      </c>
      <c r="G82" s="1194" t="s">
        <v>27</v>
      </c>
      <c r="H82" s="1194" t="s">
        <v>27</v>
      </c>
      <c r="I82" s="945" t="s">
        <v>1808</v>
      </c>
      <c r="J82" s="1135" t="s">
        <v>991</v>
      </c>
      <c r="K82" s="1192">
        <v>44105</v>
      </c>
      <c r="L82" s="1564" t="s">
        <v>1276</v>
      </c>
      <c r="M82" s="1193"/>
      <c r="N82" s="1194" t="s">
        <v>914</v>
      </c>
      <c r="O82" s="1147" t="s">
        <v>1714</v>
      </c>
      <c r="P82" s="1122" t="s">
        <v>63</v>
      </c>
      <c r="Q82" s="1147" t="s">
        <v>25</v>
      </c>
      <c r="R82" s="1275">
        <v>3</v>
      </c>
      <c r="S82" s="102">
        <v>30</v>
      </c>
      <c r="U82" s="1275">
        <f t="shared" si="1"/>
        <v>3</v>
      </c>
    </row>
    <row r="83" spans="1:21" s="102" customFormat="1" ht="20.100000000000001" customHeight="1">
      <c r="A83" s="1135" t="s">
        <v>1119</v>
      </c>
      <c r="B83" s="1184" t="s">
        <v>970</v>
      </c>
      <c r="C83" s="1188">
        <v>15086759</v>
      </c>
      <c r="D83" s="1189" t="s">
        <v>217</v>
      </c>
      <c r="E83" s="1190" t="s">
        <v>34</v>
      </c>
      <c r="F83" s="945" t="s">
        <v>27</v>
      </c>
      <c r="G83" s="1194" t="s">
        <v>27</v>
      </c>
      <c r="H83" s="1194" t="s">
        <v>27</v>
      </c>
      <c r="I83" s="1114" t="s">
        <v>2292</v>
      </c>
      <c r="J83" s="1135" t="s">
        <v>991</v>
      </c>
      <c r="K83" s="1192">
        <v>44105</v>
      </c>
      <c r="L83" s="1564"/>
      <c r="M83" s="1193" t="s">
        <v>1534</v>
      </c>
      <c r="N83" s="1194" t="s">
        <v>974</v>
      </c>
      <c r="O83" s="1147" t="s">
        <v>218</v>
      </c>
      <c r="P83" s="1121" t="s">
        <v>2345</v>
      </c>
      <c r="Q83" s="1147" t="s">
        <v>218</v>
      </c>
      <c r="R83" s="1275">
        <v>3</v>
      </c>
      <c r="S83" s="102">
        <v>30</v>
      </c>
      <c r="U83" s="1275">
        <f t="shared" si="1"/>
        <v>3</v>
      </c>
    </row>
    <row r="84" spans="1:21" s="102" customFormat="1" ht="20.100000000000001" customHeight="1">
      <c r="A84" s="1135" t="s">
        <v>1119</v>
      </c>
      <c r="B84" s="1184" t="s">
        <v>970</v>
      </c>
      <c r="C84" s="1188">
        <v>25545729</v>
      </c>
      <c r="D84" s="1189" t="s">
        <v>219</v>
      </c>
      <c r="E84" s="1190" t="s">
        <v>20</v>
      </c>
      <c r="F84" s="945" t="s">
        <v>59</v>
      </c>
      <c r="G84" s="1194" t="s">
        <v>59</v>
      </c>
      <c r="H84" s="1194" t="s">
        <v>59</v>
      </c>
      <c r="I84" s="945" t="s">
        <v>1803</v>
      </c>
      <c r="J84" s="1135" t="s">
        <v>991</v>
      </c>
      <c r="K84" s="1192">
        <v>44105</v>
      </c>
      <c r="L84" s="1564" t="s">
        <v>1280</v>
      </c>
      <c r="M84" s="1193"/>
      <c r="N84" s="1194" t="s">
        <v>914</v>
      </c>
      <c r="O84" s="1147" t="s">
        <v>1714</v>
      </c>
      <c r="P84" s="1122" t="s">
        <v>63</v>
      </c>
      <c r="Q84" s="1209" t="s">
        <v>25</v>
      </c>
      <c r="R84" s="1275">
        <v>3</v>
      </c>
      <c r="S84" s="102">
        <v>30</v>
      </c>
      <c r="U84" s="1275">
        <f t="shared" si="1"/>
        <v>3</v>
      </c>
    </row>
    <row r="85" spans="1:21" s="102" customFormat="1" ht="20.100000000000001" customHeight="1">
      <c r="A85" s="1135" t="s">
        <v>1119</v>
      </c>
      <c r="B85" s="1184" t="s">
        <v>970</v>
      </c>
      <c r="C85" s="1188">
        <v>20233099</v>
      </c>
      <c r="D85" s="1189" t="s">
        <v>220</v>
      </c>
      <c r="E85" s="1190" t="s">
        <v>20</v>
      </c>
      <c r="F85" s="945" t="s">
        <v>59</v>
      </c>
      <c r="G85" s="1191" t="s">
        <v>59</v>
      </c>
      <c r="H85" s="1191" t="s">
        <v>59</v>
      </c>
      <c r="I85" s="1168" t="s">
        <v>2292</v>
      </c>
      <c r="J85" s="1135" t="s">
        <v>991</v>
      </c>
      <c r="K85" s="1192">
        <v>44228</v>
      </c>
      <c r="L85" s="1564" t="s">
        <v>1281</v>
      </c>
      <c r="M85" s="1193"/>
      <c r="N85" s="1194" t="s">
        <v>914</v>
      </c>
      <c r="O85" s="1147" t="s">
        <v>1714</v>
      </c>
      <c r="P85" s="1121" t="s">
        <v>1981</v>
      </c>
      <c r="Q85" s="1147" t="s">
        <v>25</v>
      </c>
      <c r="R85" s="1275">
        <v>3</v>
      </c>
      <c r="S85" s="102">
        <v>30</v>
      </c>
      <c r="U85" s="1275">
        <f t="shared" si="1"/>
        <v>3</v>
      </c>
    </row>
    <row r="86" spans="1:21" s="102" customFormat="1" ht="20.100000000000001" customHeight="1">
      <c r="A86" s="1135" t="s">
        <v>1119</v>
      </c>
      <c r="B86" s="1184" t="s">
        <v>970</v>
      </c>
      <c r="C86" s="1188">
        <v>6449358</v>
      </c>
      <c r="D86" s="1189" t="s">
        <v>224</v>
      </c>
      <c r="E86" s="1190" t="s">
        <v>34</v>
      </c>
      <c r="F86" s="945" t="s">
        <v>225</v>
      </c>
      <c r="G86" s="1191" t="s">
        <v>59</v>
      </c>
      <c r="H86" s="1191" t="s">
        <v>59</v>
      </c>
      <c r="I86" s="1114" t="s">
        <v>1824</v>
      </c>
      <c r="J86" s="1135" t="s">
        <v>991</v>
      </c>
      <c r="K86" s="1192">
        <v>44228</v>
      </c>
      <c r="L86" s="1564" t="s">
        <v>1284</v>
      </c>
      <c r="M86" s="1193"/>
      <c r="N86" s="1194" t="s">
        <v>914</v>
      </c>
      <c r="O86" s="1147" t="s">
        <v>1714</v>
      </c>
      <c r="P86" s="1121" t="s">
        <v>1993</v>
      </c>
      <c r="Q86" s="1147" t="s">
        <v>25</v>
      </c>
      <c r="R86" s="1275">
        <v>3</v>
      </c>
      <c r="S86" s="102">
        <v>30</v>
      </c>
      <c r="U86" s="1275">
        <f t="shared" si="1"/>
        <v>3</v>
      </c>
    </row>
    <row r="87" spans="1:21" s="102" customFormat="1" ht="20.100000000000001" customHeight="1">
      <c r="A87" s="1135" t="s">
        <v>1119</v>
      </c>
      <c r="B87" s="1184" t="s">
        <v>970</v>
      </c>
      <c r="C87" s="1188">
        <v>20707550</v>
      </c>
      <c r="D87" s="1189" t="s">
        <v>226</v>
      </c>
      <c r="E87" s="1190" t="s">
        <v>34</v>
      </c>
      <c r="F87" s="945" t="s">
        <v>1683</v>
      </c>
      <c r="G87" s="1191" t="s">
        <v>27</v>
      </c>
      <c r="H87" s="1191" t="s">
        <v>27</v>
      </c>
      <c r="I87" s="945" t="s">
        <v>1775</v>
      </c>
      <c r="J87" s="1135" t="s">
        <v>991</v>
      </c>
      <c r="K87" s="1192">
        <v>44228</v>
      </c>
      <c r="L87" s="1564" t="s">
        <v>1285</v>
      </c>
      <c r="M87" s="1193"/>
      <c r="N87" s="1194" t="s">
        <v>914</v>
      </c>
      <c r="O87" s="1147" t="s">
        <v>67</v>
      </c>
      <c r="P87" s="1121" t="s">
        <v>1981</v>
      </c>
      <c r="Q87" s="1147" t="s">
        <v>67</v>
      </c>
      <c r="R87" s="1275">
        <v>3</v>
      </c>
      <c r="S87" s="102">
        <v>30</v>
      </c>
      <c r="U87" s="1275">
        <f t="shared" si="1"/>
        <v>3</v>
      </c>
    </row>
    <row r="88" spans="1:21" s="102" customFormat="1" ht="20.100000000000001" customHeight="1">
      <c r="A88" s="1135" t="s">
        <v>1119</v>
      </c>
      <c r="B88" s="1184" t="s">
        <v>970</v>
      </c>
      <c r="C88" s="1188">
        <v>14046500</v>
      </c>
      <c r="D88" s="1189" t="s">
        <v>235</v>
      </c>
      <c r="E88" s="1190" t="s">
        <v>34</v>
      </c>
      <c r="F88" s="945" t="s">
        <v>234</v>
      </c>
      <c r="G88" s="1191" t="s">
        <v>27</v>
      </c>
      <c r="H88" s="1191" t="s">
        <v>27</v>
      </c>
      <c r="I88" s="945" t="s">
        <v>1702</v>
      </c>
      <c r="J88" s="1135" t="s">
        <v>991</v>
      </c>
      <c r="K88" s="1192">
        <v>44256</v>
      </c>
      <c r="L88" s="1564" t="s">
        <v>1288</v>
      </c>
      <c r="M88" s="1193"/>
      <c r="N88" s="1194" t="s">
        <v>914</v>
      </c>
      <c r="O88" s="1147" t="s">
        <v>52</v>
      </c>
      <c r="P88" s="1121" t="s">
        <v>63</v>
      </c>
      <c r="Q88" s="1147" t="s">
        <v>52</v>
      </c>
      <c r="R88" s="1275">
        <v>3</v>
      </c>
      <c r="S88" s="102">
        <v>30</v>
      </c>
      <c r="U88" s="1275">
        <f t="shared" si="1"/>
        <v>3</v>
      </c>
    </row>
    <row r="89" spans="1:21" s="102" customFormat="1" ht="20.100000000000001" customHeight="1">
      <c r="A89" s="1135" t="s">
        <v>1119</v>
      </c>
      <c r="B89" s="1184" t="s">
        <v>971</v>
      </c>
      <c r="C89" s="1188">
        <v>13879947</v>
      </c>
      <c r="D89" s="1189" t="s">
        <v>230</v>
      </c>
      <c r="E89" s="1190" t="s">
        <v>34</v>
      </c>
      <c r="F89" s="945" t="s">
        <v>1890</v>
      </c>
      <c r="G89" s="1191" t="s">
        <v>526</v>
      </c>
      <c r="H89" s="1191" t="s">
        <v>526</v>
      </c>
      <c r="I89" s="945" t="s">
        <v>1776</v>
      </c>
      <c r="J89" s="1135" t="s">
        <v>2351</v>
      </c>
      <c r="K89" s="1192">
        <v>44228</v>
      </c>
      <c r="L89" s="1564"/>
      <c r="M89" s="1193" t="s">
        <v>231</v>
      </c>
      <c r="N89" s="1194" t="s">
        <v>232</v>
      </c>
      <c r="O89" s="1147" t="s">
        <v>84</v>
      </c>
      <c r="P89" s="1121" t="s">
        <v>63</v>
      </c>
      <c r="Q89" s="1147" t="s">
        <v>84</v>
      </c>
      <c r="R89" s="1275">
        <v>3</v>
      </c>
      <c r="S89" s="102">
        <v>30</v>
      </c>
      <c r="U89" s="1275">
        <f t="shared" si="1"/>
        <v>3</v>
      </c>
    </row>
    <row r="90" spans="1:21" s="102" customFormat="1" ht="20.100000000000001" customHeight="1">
      <c r="A90" s="1135" t="s">
        <v>1119</v>
      </c>
      <c r="B90" s="1184" t="s">
        <v>970</v>
      </c>
      <c r="C90" s="1188">
        <v>21415213</v>
      </c>
      <c r="D90" s="1189" t="s">
        <v>135</v>
      </c>
      <c r="E90" s="1190" t="s">
        <v>20</v>
      </c>
      <c r="F90" s="945" t="s">
        <v>136</v>
      </c>
      <c r="G90" s="1191" t="s">
        <v>27</v>
      </c>
      <c r="H90" s="1191" t="s">
        <v>27</v>
      </c>
      <c r="I90" s="945" t="s">
        <v>1702</v>
      </c>
      <c r="J90" s="1135" t="s">
        <v>2351</v>
      </c>
      <c r="K90" s="1192">
        <v>42262</v>
      </c>
      <c r="L90" s="1564" t="s">
        <v>1240</v>
      </c>
      <c r="M90" s="1193"/>
      <c r="N90" s="1194" t="s">
        <v>914</v>
      </c>
      <c r="O90" s="1147" t="s">
        <v>1714</v>
      </c>
      <c r="P90" s="1121" t="s">
        <v>2332</v>
      </c>
      <c r="Q90" s="1209" t="s">
        <v>25</v>
      </c>
      <c r="R90" s="1275">
        <v>3</v>
      </c>
      <c r="S90" s="102">
        <v>30</v>
      </c>
      <c r="U90" s="1275">
        <f t="shared" si="1"/>
        <v>3</v>
      </c>
    </row>
    <row r="91" spans="1:21" s="102" customFormat="1" ht="20.100000000000001" customHeight="1">
      <c r="A91" s="1135" t="s">
        <v>1119</v>
      </c>
      <c r="B91" s="1184" t="s">
        <v>970</v>
      </c>
      <c r="C91" s="1188">
        <v>28476608</v>
      </c>
      <c r="D91" s="1189" t="s">
        <v>239</v>
      </c>
      <c r="E91" s="1190" t="s">
        <v>20</v>
      </c>
      <c r="F91" s="1121" t="s">
        <v>1804</v>
      </c>
      <c r="G91" s="1194" t="s">
        <v>27</v>
      </c>
      <c r="H91" s="1194" t="s">
        <v>27</v>
      </c>
      <c r="I91" s="1135" t="s">
        <v>179</v>
      </c>
      <c r="J91" s="1135" t="s">
        <v>2351</v>
      </c>
      <c r="K91" s="1192">
        <v>44256</v>
      </c>
      <c r="L91" s="1564" t="s">
        <v>1291</v>
      </c>
      <c r="M91" s="1193"/>
      <c r="N91" s="1211" t="s">
        <v>914</v>
      </c>
      <c r="O91" s="1147" t="s">
        <v>1714</v>
      </c>
      <c r="P91" s="945" t="s">
        <v>63</v>
      </c>
      <c r="Q91" s="1147" t="s">
        <v>25</v>
      </c>
      <c r="R91" s="1275">
        <v>3</v>
      </c>
      <c r="S91" s="102">
        <v>30</v>
      </c>
      <c r="U91" s="1275">
        <f t="shared" si="1"/>
        <v>3</v>
      </c>
    </row>
    <row r="92" spans="1:21" s="102" customFormat="1" ht="20.100000000000001" customHeight="1">
      <c r="A92" s="1135" t="s">
        <v>1119</v>
      </c>
      <c r="B92" s="1184" t="s">
        <v>970</v>
      </c>
      <c r="C92" s="1188">
        <v>25001826</v>
      </c>
      <c r="D92" s="1189" t="s">
        <v>240</v>
      </c>
      <c r="E92" s="1190" t="s">
        <v>20</v>
      </c>
      <c r="F92" s="945" t="s">
        <v>241</v>
      </c>
      <c r="G92" s="1194" t="s">
        <v>59</v>
      </c>
      <c r="H92" s="1194" t="s">
        <v>59</v>
      </c>
      <c r="I92" s="945" t="s">
        <v>121</v>
      </c>
      <c r="J92" s="1135" t="s">
        <v>2351</v>
      </c>
      <c r="K92" s="1192">
        <v>44257</v>
      </c>
      <c r="L92" s="1564" t="s">
        <v>1292</v>
      </c>
      <c r="M92" s="1193"/>
      <c r="N92" s="1194" t="s">
        <v>914</v>
      </c>
      <c r="O92" s="1147" t="s">
        <v>1714</v>
      </c>
      <c r="P92" s="945" t="s">
        <v>63</v>
      </c>
      <c r="Q92" s="1209" t="s">
        <v>25</v>
      </c>
      <c r="R92" s="1275">
        <v>3</v>
      </c>
      <c r="S92" s="102">
        <v>30</v>
      </c>
      <c r="U92" s="1275">
        <f t="shared" si="1"/>
        <v>3</v>
      </c>
    </row>
    <row r="93" spans="1:21" s="102" customFormat="1" ht="20.100000000000001" customHeight="1">
      <c r="A93" s="1135" t="s">
        <v>1119</v>
      </c>
      <c r="B93" s="1184" t="s">
        <v>970</v>
      </c>
      <c r="C93" s="1188">
        <v>21408256</v>
      </c>
      <c r="D93" s="1189" t="s">
        <v>242</v>
      </c>
      <c r="E93" s="1190" t="s">
        <v>34</v>
      </c>
      <c r="F93" s="945" t="s">
        <v>243</v>
      </c>
      <c r="G93" s="1194" t="s">
        <v>526</v>
      </c>
      <c r="H93" s="1194" t="s">
        <v>27</v>
      </c>
      <c r="I93" s="1135" t="s">
        <v>32</v>
      </c>
      <c r="J93" s="1135" t="s">
        <v>2351</v>
      </c>
      <c r="K93" s="1192">
        <v>44257</v>
      </c>
      <c r="L93" s="1564" t="s">
        <v>1293</v>
      </c>
      <c r="M93" s="1193"/>
      <c r="N93" s="1194" t="s">
        <v>914</v>
      </c>
      <c r="O93" s="1147" t="s">
        <v>1714</v>
      </c>
      <c r="P93" s="1122" t="s">
        <v>2350</v>
      </c>
      <c r="Q93" s="1209" t="s">
        <v>25</v>
      </c>
      <c r="R93" s="1275">
        <v>3</v>
      </c>
      <c r="S93" s="102">
        <v>30</v>
      </c>
      <c r="U93" s="1275">
        <f t="shared" si="1"/>
        <v>3</v>
      </c>
    </row>
    <row r="94" spans="1:21" s="102" customFormat="1" ht="20.100000000000001" customHeight="1">
      <c r="A94" s="1135" t="s">
        <v>1119</v>
      </c>
      <c r="B94" s="1184" t="s">
        <v>970</v>
      </c>
      <c r="C94" s="1188">
        <v>20291942</v>
      </c>
      <c r="D94" s="1189" t="s">
        <v>916</v>
      </c>
      <c r="E94" s="1190" t="s">
        <v>20</v>
      </c>
      <c r="F94" s="945" t="s">
        <v>59</v>
      </c>
      <c r="G94" s="1194" t="s">
        <v>59</v>
      </c>
      <c r="H94" s="1194" t="s">
        <v>59</v>
      </c>
      <c r="I94" s="1114" t="s">
        <v>1894</v>
      </c>
      <c r="J94" s="1135" t="s">
        <v>2351</v>
      </c>
      <c r="K94" s="1192">
        <v>44317</v>
      </c>
      <c r="L94" s="1564" t="s">
        <v>1296</v>
      </c>
      <c r="M94" s="1193"/>
      <c r="N94" s="1194" t="s">
        <v>914</v>
      </c>
      <c r="O94" s="1147" t="s">
        <v>1714</v>
      </c>
      <c r="P94" s="1122" t="s">
        <v>477</v>
      </c>
      <c r="Q94" s="1209" t="s">
        <v>25</v>
      </c>
      <c r="R94" s="1275">
        <v>3</v>
      </c>
      <c r="S94" s="102">
        <v>30</v>
      </c>
      <c r="U94" s="1275">
        <f t="shared" si="1"/>
        <v>3</v>
      </c>
    </row>
    <row r="95" spans="1:21" s="102" customFormat="1" ht="20.100000000000001" customHeight="1">
      <c r="A95" s="1135" t="s">
        <v>1119</v>
      </c>
      <c r="B95" s="1184" t="s">
        <v>970</v>
      </c>
      <c r="C95" s="1188">
        <v>26542042</v>
      </c>
      <c r="D95" s="1189" t="s">
        <v>917</v>
      </c>
      <c r="E95" s="1190" t="s">
        <v>34</v>
      </c>
      <c r="F95" s="945" t="s">
        <v>946</v>
      </c>
      <c r="G95" s="1191" t="s">
        <v>27</v>
      </c>
      <c r="H95" s="1191" t="s">
        <v>27</v>
      </c>
      <c r="I95" s="945" t="s">
        <v>1824</v>
      </c>
      <c r="J95" s="1135" t="s">
        <v>2351</v>
      </c>
      <c r="K95" s="1192">
        <v>44317</v>
      </c>
      <c r="L95" s="1564" t="s">
        <v>804</v>
      </c>
      <c r="M95" s="1193"/>
      <c r="N95" s="1194" t="s">
        <v>914</v>
      </c>
      <c r="O95" s="1147" t="s">
        <v>218</v>
      </c>
      <c r="P95" s="1122" t="s">
        <v>63</v>
      </c>
      <c r="Q95" s="1147" t="s">
        <v>218</v>
      </c>
      <c r="R95" s="1275">
        <v>3</v>
      </c>
      <c r="S95" s="102">
        <v>30</v>
      </c>
      <c r="U95" s="1275">
        <f t="shared" si="1"/>
        <v>3</v>
      </c>
    </row>
    <row r="96" spans="1:21" s="102" customFormat="1" ht="20.100000000000001" customHeight="1">
      <c r="A96" s="1135" t="s">
        <v>1119</v>
      </c>
      <c r="B96" s="1184" t="s">
        <v>970</v>
      </c>
      <c r="C96" s="1188">
        <v>26664688</v>
      </c>
      <c r="D96" s="1189" t="s">
        <v>918</v>
      </c>
      <c r="E96" s="1190" t="s">
        <v>20</v>
      </c>
      <c r="F96" s="945" t="s">
        <v>250</v>
      </c>
      <c r="G96" s="1191" t="s">
        <v>27</v>
      </c>
      <c r="H96" s="1191" t="s">
        <v>27</v>
      </c>
      <c r="I96" s="945" t="s">
        <v>1702</v>
      </c>
      <c r="J96" s="1135" t="s">
        <v>2351</v>
      </c>
      <c r="K96" s="1192">
        <v>44317</v>
      </c>
      <c r="L96" s="1564" t="s">
        <v>1297</v>
      </c>
      <c r="M96" s="1193"/>
      <c r="N96" s="1194" t="s">
        <v>914</v>
      </c>
      <c r="O96" s="1147" t="s">
        <v>218</v>
      </c>
      <c r="P96" s="945" t="s">
        <v>63</v>
      </c>
      <c r="Q96" s="1147" t="s">
        <v>218</v>
      </c>
      <c r="R96" s="1275">
        <v>3</v>
      </c>
      <c r="S96" s="102">
        <v>30</v>
      </c>
      <c r="U96" s="1275">
        <f t="shared" si="1"/>
        <v>3</v>
      </c>
    </row>
    <row r="97" spans="1:21" s="102" customFormat="1" ht="20.100000000000001" customHeight="1">
      <c r="A97" s="1135" t="s">
        <v>1119</v>
      </c>
      <c r="B97" s="1184" t="s">
        <v>970</v>
      </c>
      <c r="C97" s="1188">
        <v>17756011</v>
      </c>
      <c r="D97" s="1189" t="s">
        <v>921</v>
      </c>
      <c r="E97" s="1190" t="s">
        <v>34</v>
      </c>
      <c r="F97" s="945" t="s">
        <v>2071</v>
      </c>
      <c r="G97" s="1207" t="s">
        <v>27</v>
      </c>
      <c r="H97" s="1207" t="s">
        <v>27</v>
      </c>
      <c r="I97" s="1114" t="s">
        <v>1824</v>
      </c>
      <c r="J97" s="1135" t="s">
        <v>2351</v>
      </c>
      <c r="K97" s="1192">
        <v>44317</v>
      </c>
      <c r="L97" s="1564" t="s">
        <v>1299</v>
      </c>
      <c r="M97" s="1193"/>
      <c r="N97" s="1194" t="s">
        <v>914</v>
      </c>
      <c r="O97" s="1147" t="s">
        <v>46</v>
      </c>
      <c r="P97" s="1351" t="s">
        <v>63</v>
      </c>
      <c r="Q97" s="1147" t="s">
        <v>46</v>
      </c>
      <c r="R97" s="1275">
        <v>3</v>
      </c>
      <c r="S97" s="102">
        <v>30</v>
      </c>
      <c r="U97" s="1275">
        <f t="shared" si="1"/>
        <v>3</v>
      </c>
    </row>
    <row r="98" spans="1:21" s="102" customFormat="1" ht="20.100000000000001" customHeight="1">
      <c r="A98" s="1135" t="s">
        <v>1119</v>
      </c>
      <c r="B98" s="1184" t="s">
        <v>970</v>
      </c>
      <c r="C98" s="1188">
        <v>18368755</v>
      </c>
      <c r="D98" s="1189" t="s">
        <v>246</v>
      </c>
      <c r="E98" s="1190" t="s">
        <v>34</v>
      </c>
      <c r="F98" s="945" t="s">
        <v>247</v>
      </c>
      <c r="G98" s="1191" t="s">
        <v>27</v>
      </c>
      <c r="H98" s="1191" t="s">
        <v>27</v>
      </c>
      <c r="I98" s="945" t="s">
        <v>161</v>
      </c>
      <c r="J98" s="1135" t="s">
        <v>2351</v>
      </c>
      <c r="K98" s="1192">
        <v>44287</v>
      </c>
      <c r="L98" s="1564" t="s">
        <v>1301</v>
      </c>
      <c r="M98" s="1193"/>
      <c r="N98" s="1350" t="s">
        <v>914</v>
      </c>
      <c r="O98" s="1147" t="s">
        <v>1714</v>
      </c>
      <c r="P98" s="945" t="s">
        <v>2330</v>
      </c>
      <c r="Q98" s="1147" t="s">
        <v>25</v>
      </c>
      <c r="R98" s="1275">
        <v>3</v>
      </c>
      <c r="S98" s="102">
        <v>30</v>
      </c>
      <c r="U98" s="1275">
        <f t="shared" si="1"/>
        <v>3</v>
      </c>
    </row>
    <row r="99" spans="1:21" s="102" customFormat="1" ht="20.100000000000001" customHeight="1">
      <c r="A99" s="1135" t="s">
        <v>1119</v>
      </c>
      <c r="B99" s="1184" t="s">
        <v>1680</v>
      </c>
      <c r="C99" s="1188">
        <v>4011202</v>
      </c>
      <c r="D99" s="1189" t="s">
        <v>251</v>
      </c>
      <c r="E99" s="1147" t="s">
        <v>20</v>
      </c>
      <c r="F99" s="945" t="s">
        <v>289</v>
      </c>
      <c r="G99" s="1191" t="s">
        <v>596</v>
      </c>
      <c r="H99" s="1191" t="s">
        <v>596</v>
      </c>
      <c r="I99" s="1114" t="s">
        <v>1802</v>
      </c>
      <c r="J99" s="1135" t="s">
        <v>991</v>
      </c>
      <c r="K99" s="1192">
        <v>42430</v>
      </c>
      <c r="L99" s="1564" t="s">
        <v>1303</v>
      </c>
      <c r="M99" s="1193"/>
      <c r="N99" s="1194" t="s">
        <v>914</v>
      </c>
      <c r="O99" s="1147" t="s">
        <v>254</v>
      </c>
      <c r="P99" s="1122" t="s">
        <v>1986</v>
      </c>
      <c r="Q99" s="1209" t="s">
        <v>254</v>
      </c>
      <c r="R99" s="1275">
        <v>3</v>
      </c>
      <c r="S99" s="102">
        <v>30</v>
      </c>
      <c r="U99" s="1275">
        <f t="shared" si="1"/>
        <v>3</v>
      </c>
    </row>
    <row r="100" spans="1:21" s="102" customFormat="1" ht="20.100000000000001" customHeight="1">
      <c r="A100" s="1135" t="s">
        <v>1119</v>
      </c>
      <c r="B100" s="1184" t="s">
        <v>971</v>
      </c>
      <c r="C100" s="1188">
        <v>6130820</v>
      </c>
      <c r="D100" s="1189" t="s">
        <v>257</v>
      </c>
      <c r="E100" s="1190" t="s">
        <v>20</v>
      </c>
      <c r="F100" s="1352" t="s">
        <v>104</v>
      </c>
      <c r="G100" s="1353" t="s">
        <v>252</v>
      </c>
      <c r="H100" s="1353" t="s">
        <v>252</v>
      </c>
      <c r="I100" s="945" t="s">
        <v>1799</v>
      </c>
      <c r="J100" s="1135" t="s">
        <v>2351</v>
      </c>
      <c r="K100" s="1192">
        <v>42774</v>
      </c>
      <c r="L100" s="1564" t="s">
        <v>1304</v>
      </c>
      <c r="M100" s="1193"/>
      <c r="N100" s="1194" t="s">
        <v>914</v>
      </c>
      <c r="O100" s="1147" t="s">
        <v>75</v>
      </c>
      <c r="P100" s="1351" t="s">
        <v>477</v>
      </c>
      <c r="Q100" s="1209" t="s">
        <v>75</v>
      </c>
      <c r="R100" s="1275">
        <v>3</v>
      </c>
      <c r="S100" s="102">
        <v>30</v>
      </c>
      <c r="U100" s="1275">
        <f t="shared" si="1"/>
        <v>3</v>
      </c>
    </row>
    <row r="101" spans="1:21" s="102" customFormat="1" ht="20.100000000000001" customHeight="1">
      <c r="A101" s="1135" t="s">
        <v>1119</v>
      </c>
      <c r="B101" s="1184" t="s">
        <v>971</v>
      </c>
      <c r="C101" s="1188">
        <v>6243687</v>
      </c>
      <c r="D101" s="1189" t="s">
        <v>258</v>
      </c>
      <c r="E101" s="1190" t="s">
        <v>34</v>
      </c>
      <c r="F101" s="945" t="s">
        <v>104</v>
      </c>
      <c r="G101" s="1194" t="s">
        <v>252</v>
      </c>
      <c r="H101" s="1194" t="s">
        <v>252</v>
      </c>
      <c r="I101" s="945" t="s">
        <v>1706</v>
      </c>
      <c r="J101" s="1135" t="s">
        <v>2351</v>
      </c>
      <c r="K101" s="1192">
        <v>42773</v>
      </c>
      <c r="L101" s="1564" t="s">
        <v>1305</v>
      </c>
      <c r="M101" s="1193"/>
      <c r="N101" s="1194" t="s">
        <v>914</v>
      </c>
      <c r="O101" s="1147" t="s">
        <v>70</v>
      </c>
      <c r="P101" s="1351" t="s">
        <v>1986</v>
      </c>
      <c r="Q101" s="1209" t="s">
        <v>70</v>
      </c>
      <c r="R101" s="1275">
        <v>3</v>
      </c>
      <c r="S101" s="102">
        <v>30</v>
      </c>
      <c r="U101" s="1275">
        <f t="shared" si="1"/>
        <v>3</v>
      </c>
    </row>
    <row r="102" spans="1:21" s="102" customFormat="1" ht="20.100000000000001" customHeight="1">
      <c r="A102" s="1135" t="s">
        <v>1119</v>
      </c>
      <c r="B102" s="1184" t="s">
        <v>971</v>
      </c>
      <c r="C102" s="1188">
        <v>7941049</v>
      </c>
      <c r="D102" s="1189" t="s">
        <v>260</v>
      </c>
      <c r="E102" s="1190" t="s">
        <v>20</v>
      </c>
      <c r="F102" s="945" t="s">
        <v>104</v>
      </c>
      <c r="G102" s="1191" t="s">
        <v>252</v>
      </c>
      <c r="H102" s="1207" t="s">
        <v>252</v>
      </c>
      <c r="I102" s="945" t="s">
        <v>1802</v>
      </c>
      <c r="J102" s="1135" t="s">
        <v>2351</v>
      </c>
      <c r="K102" s="1192">
        <v>42340</v>
      </c>
      <c r="L102" s="1564" t="s">
        <v>1306</v>
      </c>
      <c r="M102" s="1193"/>
      <c r="N102" s="1194" t="s">
        <v>914</v>
      </c>
      <c r="O102" s="1147" t="s">
        <v>29</v>
      </c>
      <c r="P102" s="1351" t="s">
        <v>2340</v>
      </c>
      <c r="Q102" s="1209" t="s">
        <v>29</v>
      </c>
      <c r="R102" s="1275">
        <v>3</v>
      </c>
      <c r="S102" s="102">
        <v>30</v>
      </c>
      <c r="U102" s="1275">
        <f t="shared" si="1"/>
        <v>3</v>
      </c>
    </row>
    <row r="103" spans="1:21" s="102" customFormat="1" ht="20.100000000000001" customHeight="1">
      <c r="A103" s="1135" t="s">
        <v>1119</v>
      </c>
      <c r="B103" s="1184" t="s">
        <v>970</v>
      </c>
      <c r="C103" s="1188">
        <v>9454715</v>
      </c>
      <c r="D103" s="1189" t="s">
        <v>261</v>
      </c>
      <c r="E103" s="1190" t="s">
        <v>20</v>
      </c>
      <c r="F103" s="945" t="s">
        <v>2373</v>
      </c>
      <c r="G103" s="1194" t="s">
        <v>27</v>
      </c>
      <c r="H103" s="1194" t="s">
        <v>27</v>
      </c>
      <c r="I103" s="945" t="s">
        <v>1767</v>
      </c>
      <c r="J103" s="1135" t="s">
        <v>2351</v>
      </c>
      <c r="K103" s="1192">
        <v>42310</v>
      </c>
      <c r="L103" s="1564" t="s">
        <v>1307</v>
      </c>
      <c r="M103" s="1193"/>
      <c r="N103" s="1194" t="s">
        <v>914</v>
      </c>
      <c r="O103" s="1147" t="s">
        <v>75</v>
      </c>
      <c r="P103" s="1351" t="s">
        <v>477</v>
      </c>
      <c r="Q103" s="1209" t="s">
        <v>75</v>
      </c>
      <c r="R103" s="1275">
        <v>3</v>
      </c>
      <c r="S103" s="102">
        <v>30</v>
      </c>
      <c r="U103" s="1275">
        <f t="shared" si="1"/>
        <v>3</v>
      </c>
    </row>
    <row r="104" spans="1:21" s="102" customFormat="1" ht="20.100000000000001" customHeight="1">
      <c r="A104" s="1135" t="s">
        <v>1119</v>
      </c>
      <c r="B104" s="1184" t="s">
        <v>970</v>
      </c>
      <c r="C104" s="1188">
        <v>6932972</v>
      </c>
      <c r="D104" s="1194" t="s">
        <v>262</v>
      </c>
      <c r="E104" s="1190" t="s">
        <v>34</v>
      </c>
      <c r="F104" s="945" t="s">
        <v>1591</v>
      </c>
      <c r="G104" s="1207" t="s">
        <v>263</v>
      </c>
      <c r="H104" s="1207" t="s">
        <v>27</v>
      </c>
      <c r="I104" s="1114" t="s">
        <v>36</v>
      </c>
      <c r="J104" s="1135" t="s">
        <v>2351</v>
      </c>
      <c r="K104" s="1192">
        <v>43070</v>
      </c>
      <c r="L104" s="1564" t="s">
        <v>1308</v>
      </c>
      <c r="M104" s="1193"/>
      <c r="N104" s="1194" t="s">
        <v>914</v>
      </c>
      <c r="O104" s="1147" t="s">
        <v>1714</v>
      </c>
      <c r="P104" s="1351" t="s">
        <v>2345</v>
      </c>
      <c r="Q104" s="1147" t="s">
        <v>25</v>
      </c>
      <c r="R104" s="1275">
        <v>3</v>
      </c>
      <c r="S104" s="102">
        <v>30</v>
      </c>
      <c r="U104" s="1275">
        <f t="shared" si="1"/>
        <v>3</v>
      </c>
    </row>
    <row r="105" spans="1:21" s="102" customFormat="1" ht="20.100000000000001" customHeight="1">
      <c r="A105" s="1135" t="s">
        <v>1119</v>
      </c>
      <c r="B105" s="1184" t="s">
        <v>971</v>
      </c>
      <c r="C105" s="1188">
        <v>9787980</v>
      </c>
      <c r="D105" s="1189" t="s">
        <v>264</v>
      </c>
      <c r="E105" s="1190" t="s">
        <v>20</v>
      </c>
      <c r="F105" s="945" t="s">
        <v>104</v>
      </c>
      <c r="G105" s="1207" t="s">
        <v>252</v>
      </c>
      <c r="H105" s="1207" t="s">
        <v>252</v>
      </c>
      <c r="I105" s="1114" t="s">
        <v>2292</v>
      </c>
      <c r="J105" s="1135" t="s">
        <v>2351</v>
      </c>
      <c r="K105" s="1192">
        <v>42309</v>
      </c>
      <c r="L105" s="1564" t="s">
        <v>1309</v>
      </c>
      <c r="M105" s="1193"/>
      <c r="N105" s="1194" t="s">
        <v>914</v>
      </c>
      <c r="O105" s="1147" t="s">
        <v>84</v>
      </c>
      <c r="P105" s="1351" t="s">
        <v>1986</v>
      </c>
      <c r="Q105" s="1147" t="s">
        <v>84</v>
      </c>
      <c r="R105" s="1275">
        <v>3</v>
      </c>
      <c r="S105" s="102">
        <v>30</v>
      </c>
      <c r="U105" s="1275">
        <f t="shared" si="1"/>
        <v>3</v>
      </c>
    </row>
    <row r="106" spans="1:21" s="102" customFormat="1" ht="20.100000000000001" customHeight="1">
      <c r="A106" s="1135" t="s">
        <v>1119</v>
      </c>
      <c r="B106" s="1184" t="s">
        <v>971</v>
      </c>
      <c r="C106" s="1188">
        <v>10035403</v>
      </c>
      <c r="D106" s="1189" t="s">
        <v>266</v>
      </c>
      <c r="E106" s="1190" t="s">
        <v>34</v>
      </c>
      <c r="F106" s="945" t="s">
        <v>104</v>
      </c>
      <c r="G106" s="1207" t="s">
        <v>252</v>
      </c>
      <c r="H106" s="1207" t="s">
        <v>252</v>
      </c>
      <c r="I106" s="1114" t="s">
        <v>1775</v>
      </c>
      <c r="J106" s="1135" t="s">
        <v>2351</v>
      </c>
      <c r="K106" s="1192">
        <v>42614</v>
      </c>
      <c r="L106" s="1564" t="s">
        <v>1311</v>
      </c>
      <c r="M106" s="1193"/>
      <c r="N106" s="1194" t="s">
        <v>914</v>
      </c>
      <c r="O106" s="1147" t="s">
        <v>67</v>
      </c>
      <c r="P106" s="1351" t="s">
        <v>2335</v>
      </c>
      <c r="Q106" s="1147" t="s">
        <v>67</v>
      </c>
      <c r="R106" s="1275">
        <v>3</v>
      </c>
      <c r="S106" s="102">
        <v>30</v>
      </c>
      <c r="U106" s="1275">
        <f t="shared" si="1"/>
        <v>3</v>
      </c>
    </row>
    <row r="107" spans="1:21" s="102" customFormat="1" ht="20.100000000000001" customHeight="1">
      <c r="A107" s="1135" t="s">
        <v>1119</v>
      </c>
      <c r="B107" s="1184" t="s">
        <v>971</v>
      </c>
      <c r="C107" s="1188">
        <v>10321638</v>
      </c>
      <c r="D107" s="1189" t="s">
        <v>267</v>
      </c>
      <c r="E107" s="1190" t="s">
        <v>20</v>
      </c>
      <c r="F107" s="945" t="s">
        <v>104</v>
      </c>
      <c r="G107" s="1207" t="s">
        <v>252</v>
      </c>
      <c r="H107" s="1207" t="s">
        <v>252</v>
      </c>
      <c r="I107" s="1164" t="s">
        <v>1768</v>
      </c>
      <c r="J107" s="1135" t="s">
        <v>2351</v>
      </c>
      <c r="K107" s="1192">
        <v>42775</v>
      </c>
      <c r="L107" s="1564" t="s">
        <v>1312</v>
      </c>
      <c r="M107" s="1193"/>
      <c r="N107" s="1194" t="s">
        <v>914</v>
      </c>
      <c r="O107" s="1147" t="s">
        <v>94</v>
      </c>
      <c r="P107" s="1122" t="s">
        <v>1987</v>
      </c>
      <c r="Q107" s="1209" t="s">
        <v>94</v>
      </c>
      <c r="R107" s="1275">
        <v>3</v>
      </c>
      <c r="S107" s="102">
        <v>30</v>
      </c>
      <c r="U107" s="1275">
        <f t="shared" si="1"/>
        <v>3</v>
      </c>
    </row>
    <row r="108" spans="1:21" s="102" customFormat="1" ht="20.100000000000001" customHeight="1">
      <c r="A108" s="1135" t="s">
        <v>1119</v>
      </c>
      <c r="B108" s="1184" t="s">
        <v>971</v>
      </c>
      <c r="C108" s="1188">
        <v>10671047</v>
      </c>
      <c r="D108" s="1189" t="s">
        <v>268</v>
      </c>
      <c r="E108" s="1190" t="s">
        <v>20</v>
      </c>
      <c r="F108" s="945" t="s">
        <v>104</v>
      </c>
      <c r="G108" s="1207" t="s">
        <v>252</v>
      </c>
      <c r="H108" s="1207" t="s">
        <v>252</v>
      </c>
      <c r="I108" s="1114" t="s">
        <v>1706</v>
      </c>
      <c r="J108" s="1135" t="s">
        <v>2351</v>
      </c>
      <c r="K108" s="1192">
        <v>42773</v>
      </c>
      <c r="L108" s="1564" t="s">
        <v>1313</v>
      </c>
      <c r="M108" s="1193"/>
      <c r="N108" s="1194" t="s">
        <v>914</v>
      </c>
      <c r="O108" s="1147" t="s">
        <v>70</v>
      </c>
      <c r="P108" s="1122" t="s">
        <v>2340</v>
      </c>
      <c r="Q108" s="1147" t="s">
        <v>70</v>
      </c>
      <c r="R108" s="1275">
        <v>3</v>
      </c>
      <c r="S108" s="102">
        <v>30</v>
      </c>
      <c r="U108" s="1275">
        <f t="shared" si="1"/>
        <v>3</v>
      </c>
    </row>
    <row r="109" spans="1:21" s="102" customFormat="1" ht="20.100000000000001" customHeight="1">
      <c r="A109" s="1135" t="s">
        <v>1119</v>
      </c>
      <c r="B109" s="1206" t="s">
        <v>971</v>
      </c>
      <c r="C109" s="1188">
        <v>10989955</v>
      </c>
      <c r="D109" s="1189" t="s">
        <v>269</v>
      </c>
      <c r="E109" s="1190" t="s">
        <v>20</v>
      </c>
      <c r="F109" s="945" t="s">
        <v>104</v>
      </c>
      <c r="G109" s="1191" t="s">
        <v>44</v>
      </c>
      <c r="H109" s="1191" t="s">
        <v>44</v>
      </c>
      <c r="I109" s="1114" t="s">
        <v>1802</v>
      </c>
      <c r="J109" s="1135" t="s">
        <v>2351</v>
      </c>
      <c r="K109" s="1192">
        <v>42310</v>
      </c>
      <c r="L109" s="1564" t="s">
        <v>1314</v>
      </c>
      <c r="M109" s="1193"/>
      <c r="N109" s="1194" t="s">
        <v>914</v>
      </c>
      <c r="O109" s="1147" t="s">
        <v>50</v>
      </c>
      <c r="P109" s="1122" t="s">
        <v>2345</v>
      </c>
      <c r="Q109" s="1147" t="s">
        <v>50</v>
      </c>
      <c r="R109" s="1275">
        <v>3</v>
      </c>
      <c r="S109" s="102">
        <v>30</v>
      </c>
      <c r="U109" s="1275">
        <f t="shared" si="1"/>
        <v>3</v>
      </c>
    </row>
    <row r="110" spans="1:21" s="102" customFormat="1" ht="20.100000000000001" customHeight="1">
      <c r="A110" s="1135" t="s">
        <v>1119</v>
      </c>
      <c r="B110" s="1206" t="s">
        <v>971</v>
      </c>
      <c r="C110" s="1188">
        <v>12507592</v>
      </c>
      <c r="D110" s="1189" t="s">
        <v>270</v>
      </c>
      <c r="E110" s="1190" t="s">
        <v>34</v>
      </c>
      <c r="F110" s="945" t="s">
        <v>104</v>
      </c>
      <c r="G110" s="1191" t="s">
        <v>252</v>
      </c>
      <c r="H110" s="1191" t="s">
        <v>252</v>
      </c>
      <c r="I110" s="945" t="s">
        <v>1894</v>
      </c>
      <c r="J110" s="1135" t="s">
        <v>2351</v>
      </c>
      <c r="K110" s="1192">
        <v>42779</v>
      </c>
      <c r="L110" s="1564" t="s">
        <v>1315</v>
      </c>
      <c r="M110" s="1193"/>
      <c r="N110" s="1194" t="s">
        <v>914</v>
      </c>
      <c r="O110" s="1147" t="s">
        <v>1714</v>
      </c>
      <c r="P110" s="1121" t="s">
        <v>477</v>
      </c>
      <c r="Q110" s="1147" t="s">
        <v>25</v>
      </c>
      <c r="R110" s="1275">
        <v>3</v>
      </c>
      <c r="S110" s="102">
        <v>30</v>
      </c>
      <c r="U110" s="1275">
        <f t="shared" si="1"/>
        <v>3</v>
      </c>
    </row>
    <row r="111" spans="1:21" s="102" customFormat="1" ht="20.100000000000001" customHeight="1">
      <c r="A111" s="1135" t="s">
        <v>1119</v>
      </c>
      <c r="B111" s="1206" t="s">
        <v>971</v>
      </c>
      <c r="C111" s="1188">
        <v>16349545</v>
      </c>
      <c r="D111" s="1189" t="s">
        <v>275</v>
      </c>
      <c r="E111" s="1190" t="s">
        <v>34</v>
      </c>
      <c r="F111" s="945" t="s">
        <v>104</v>
      </c>
      <c r="G111" s="1191" t="s">
        <v>252</v>
      </c>
      <c r="H111" s="1191" t="s">
        <v>252</v>
      </c>
      <c r="I111" s="945" t="s">
        <v>1799</v>
      </c>
      <c r="J111" s="1135" t="s">
        <v>2351</v>
      </c>
      <c r="K111" s="1192">
        <v>42779</v>
      </c>
      <c r="L111" s="1564" t="s">
        <v>1320</v>
      </c>
      <c r="M111" s="1193"/>
      <c r="N111" s="1194" t="s">
        <v>914</v>
      </c>
      <c r="O111" s="1147" t="s">
        <v>115</v>
      </c>
      <c r="P111" s="1122" t="s">
        <v>2341</v>
      </c>
      <c r="Q111" s="1147" t="s">
        <v>115</v>
      </c>
      <c r="R111" s="1275">
        <v>3</v>
      </c>
      <c r="S111" s="102">
        <v>30</v>
      </c>
      <c r="U111" s="1275">
        <f t="shared" si="1"/>
        <v>3</v>
      </c>
    </row>
    <row r="112" spans="1:21" s="102" customFormat="1" ht="20.100000000000001" customHeight="1">
      <c r="A112" s="1135" t="s">
        <v>1119</v>
      </c>
      <c r="B112" s="1206" t="s">
        <v>971</v>
      </c>
      <c r="C112" s="1188">
        <v>16997992</v>
      </c>
      <c r="D112" s="1189" t="s">
        <v>276</v>
      </c>
      <c r="E112" s="1190" t="s">
        <v>20</v>
      </c>
      <c r="F112" s="945" t="s">
        <v>104</v>
      </c>
      <c r="G112" s="1191" t="s">
        <v>252</v>
      </c>
      <c r="H112" s="1191" t="s">
        <v>252</v>
      </c>
      <c r="I112" s="1114" t="s">
        <v>1774</v>
      </c>
      <c r="J112" s="1135" t="s">
        <v>2351</v>
      </c>
      <c r="K112" s="1192">
        <v>42778</v>
      </c>
      <c r="L112" s="1564" t="s">
        <v>1321</v>
      </c>
      <c r="M112" s="1193"/>
      <c r="N112" s="1194" t="s">
        <v>914</v>
      </c>
      <c r="O112" s="1147" t="s">
        <v>73</v>
      </c>
      <c r="P112" s="1122" t="s">
        <v>1989</v>
      </c>
      <c r="Q112" s="1147" t="s">
        <v>73</v>
      </c>
      <c r="R112" s="1275">
        <v>3</v>
      </c>
      <c r="S112" s="102">
        <v>30</v>
      </c>
      <c r="U112" s="1275">
        <f t="shared" si="1"/>
        <v>3</v>
      </c>
    </row>
    <row r="113" spans="1:21" s="102" customFormat="1" ht="20.100000000000001" customHeight="1">
      <c r="A113" s="1135" t="s">
        <v>1119</v>
      </c>
      <c r="B113" s="1206" t="s">
        <v>971</v>
      </c>
      <c r="C113" s="1188">
        <v>17330133</v>
      </c>
      <c r="D113" s="1189" t="s">
        <v>278</v>
      </c>
      <c r="E113" s="1190" t="s">
        <v>20</v>
      </c>
      <c r="F113" s="945" t="s">
        <v>104</v>
      </c>
      <c r="G113" s="1191" t="s">
        <v>252</v>
      </c>
      <c r="H113" s="1191" t="s">
        <v>252</v>
      </c>
      <c r="I113" s="945" t="s">
        <v>1769</v>
      </c>
      <c r="J113" s="1135" t="s">
        <v>2351</v>
      </c>
      <c r="K113" s="1192">
        <v>42310</v>
      </c>
      <c r="L113" s="1564" t="s">
        <v>1323</v>
      </c>
      <c r="M113" s="1193"/>
      <c r="N113" s="1194" t="s">
        <v>914</v>
      </c>
      <c r="O113" s="1147" t="s">
        <v>50</v>
      </c>
      <c r="P113" s="1121" t="s">
        <v>477</v>
      </c>
      <c r="Q113" s="1147" t="s">
        <v>50</v>
      </c>
      <c r="R113" s="1275">
        <v>3</v>
      </c>
      <c r="S113" s="102">
        <v>30</v>
      </c>
      <c r="U113" s="1275">
        <f t="shared" si="1"/>
        <v>3</v>
      </c>
    </row>
    <row r="114" spans="1:21" s="102" customFormat="1" ht="20.100000000000001" customHeight="1">
      <c r="A114" s="1135" t="s">
        <v>1119</v>
      </c>
      <c r="B114" s="1184" t="s">
        <v>971</v>
      </c>
      <c r="C114" s="1188">
        <v>18211991</v>
      </c>
      <c r="D114" s="1189" t="s">
        <v>279</v>
      </c>
      <c r="E114" s="1190" t="s">
        <v>20</v>
      </c>
      <c r="F114" s="945" t="s">
        <v>104</v>
      </c>
      <c r="G114" s="1191" t="s">
        <v>252</v>
      </c>
      <c r="H114" s="1191" t="s">
        <v>252</v>
      </c>
      <c r="I114" s="945" t="s">
        <v>1774</v>
      </c>
      <c r="J114" s="1135" t="s">
        <v>2351</v>
      </c>
      <c r="K114" s="1192">
        <v>42778</v>
      </c>
      <c r="L114" s="1564" t="s">
        <v>1324</v>
      </c>
      <c r="M114" s="1193"/>
      <c r="N114" s="1194" t="s">
        <v>914</v>
      </c>
      <c r="O114" s="1147" t="s">
        <v>73</v>
      </c>
      <c r="P114" s="1121" t="s">
        <v>1989</v>
      </c>
      <c r="Q114" s="1209" t="s">
        <v>73</v>
      </c>
      <c r="R114" s="1275">
        <v>3</v>
      </c>
      <c r="S114" s="102">
        <v>30</v>
      </c>
      <c r="U114" s="1275">
        <f t="shared" si="1"/>
        <v>3</v>
      </c>
    </row>
    <row r="115" spans="1:21" s="102" customFormat="1" ht="20.100000000000001" customHeight="1">
      <c r="A115" s="1135" t="s">
        <v>1119</v>
      </c>
      <c r="B115" s="1206" t="s">
        <v>971</v>
      </c>
      <c r="C115" s="1188">
        <v>19083782</v>
      </c>
      <c r="D115" s="1189" t="s">
        <v>280</v>
      </c>
      <c r="E115" s="1190" t="s">
        <v>20</v>
      </c>
      <c r="F115" s="945" t="s">
        <v>104</v>
      </c>
      <c r="G115" s="1191" t="s">
        <v>252</v>
      </c>
      <c r="H115" s="1191" t="s">
        <v>252</v>
      </c>
      <c r="I115" s="1135" t="s">
        <v>1774</v>
      </c>
      <c r="J115" s="1135" t="s">
        <v>2351</v>
      </c>
      <c r="K115" s="1192">
        <v>42278</v>
      </c>
      <c r="L115" s="1564" t="s">
        <v>1325</v>
      </c>
      <c r="M115" s="1193"/>
      <c r="N115" s="1194" t="s">
        <v>914</v>
      </c>
      <c r="O115" s="1147" t="s">
        <v>73</v>
      </c>
      <c r="P115" s="1122" t="s">
        <v>2338</v>
      </c>
      <c r="Q115" s="1147" t="s">
        <v>73</v>
      </c>
      <c r="R115" s="1275">
        <v>3</v>
      </c>
      <c r="S115" s="102">
        <v>30</v>
      </c>
      <c r="U115" s="1275">
        <f t="shared" si="1"/>
        <v>3</v>
      </c>
    </row>
    <row r="116" spans="1:21" s="102" customFormat="1" ht="20.100000000000001" customHeight="1">
      <c r="A116" s="1135" t="s">
        <v>1119</v>
      </c>
      <c r="B116" s="1206" t="s">
        <v>971</v>
      </c>
      <c r="C116" s="1188">
        <v>20218273</v>
      </c>
      <c r="D116" s="1189" t="s">
        <v>282</v>
      </c>
      <c r="E116" s="1190" t="s">
        <v>34</v>
      </c>
      <c r="F116" s="945" t="s">
        <v>104</v>
      </c>
      <c r="G116" s="1191" t="s">
        <v>252</v>
      </c>
      <c r="H116" s="1191" t="s">
        <v>252</v>
      </c>
      <c r="I116" s="945" t="s">
        <v>1708</v>
      </c>
      <c r="J116" s="1135" t="s">
        <v>2351</v>
      </c>
      <c r="K116" s="1192">
        <v>42646</v>
      </c>
      <c r="L116" s="1564" t="s">
        <v>1327</v>
      </c>
      <c r="M116" s="1193"/>
      <c r="N116" s="1194" t="s">
        <v>914</v>
      </c>
      <c r="O116" s="1147" t="s">
        <v>65</v>
      </c>
      <c r="P116" s="1122" t="s">
        <v>477</v>
      </c>
      <c r="Q116" s="1147" t="s">
        <v>65</v>
      </c>
      <c r="R116" s="1275">
        <v>3</v>
      </c>
      <c r="S116" s="102">
        <v>30</v>
      </c>
      <c r="U116" s="1275">
        <f t="shared" si="1"/>
        <v>3</v>
      </c>
    </row>
    <row r="117" spans="1:21" s="102" customFormat="1" ht="20.100000000000001" customHeight="1">
      <c r="A117" s="1135" t="s">
        <v>1119</v>
      </c>
      <c r="B117" s="1206" t="s">
        <v>971</v>
      </c>
      <c r="C117" s="1188">
        <v>20312332</v>
      </c>
      <c r="D117" s="1189" t="s">
        <v>283</v>
      </c>
      <c r="E117" s="1190" t="s">
        <v>34</v>
      </c>
      <c r="F117" s="945" t="s">
        <v>104</v>
      </c>
      <c r="G117" s="1191" t="s">
        <v>146</v>
      </c>
      <c r="H117" s="1191" t="s">
        <v>146</v>
      </c>
      <c r="I117" s="945" t="s">
        <v>1773</v>
      </c>
      <c r="J117" s="1135" t="s">
        <v>2351</v>
      </c>
      <c r="K117" s="1192">
        <v>42933</v>
      </c>
      <c r="L117" s="1564" t="s">
        <v>1328</v>
      </c>
      <c r="M117" s="1193"/>
      <c r="N117" s="1194" t="s">
        <v>914</v>
      </c>
      <c r="O117" s="1147" t="s">
        <v>48</v>
      </c>
      <c r="P117" s="1122" t="s">
        <v>63</v>
      </c>
      <c r="Q117" s="1147" t="s">
        <v>48</v>
      </c>
      <c r="R117" s="1275">
        <v>3</v>
      </c>
      <c r="S117" s="102">
        <v>30</v>
      </c>
      <c r="U117" s="1275">
        <f t="shared" si="1"/>
        <v>3</v>
      </c>
    </row>
    <row r="118" spans="1:21" s="102" customFormat="1" ht="20.100000000000001" customHeight="1">
      <c r="A118" s="1135" t="s">
        <v>1119</v>
      </c>
      <c r="B118" s="1206" t="s">
        <v>971</v>
      </c>
      <c r="C118" s="1188">
        <v>20656155</v>
      </c>
      <c r="D118" s="1189" t="s">
        <v>284</v>
      </c>
      <c r="E118" s="1190" t="s">
        <v>20</v>
      </c>
      <c r="F118" s="945" t="s">
        <v>104</v>
      </c>
      <c r="G118" s="1191" t="s">
        <v>252</v>
      </c>
      <c r="H118" s="1191" t="s">
        <v>252</v>
      </c>
      <c r="I118" s="945" t="s">
        <v>1775</v>
      </c>
      <c r="J118" s="1135" t="s">
        <v>2351</v>
      </c>
      <c r="K118" s="1192">
        <v>42982</v>
      </c>
      <c r="L118" s="1564" t="s">
        <v>1329</v>
      </c>
      <c r="M118" s="1193"/>
      <c r="N118" s="1194" t="s">
        <v>914</v>
      </c>
      <c r="O118" s="1147" t="s">
        <v>67</v>
      </c>
      <c r="P118" s="1122" t="s">
        <v>1986</v>
      </c>
      <c r="Q118" s="1147" t="s">
        <v>67</v>
      </c>
      <c r="R118" s="1275">
        <v>3</v>
      </c>
      <c r="S118" s="102">
        <v>30</v>
      </c>
      <c r="U118" s="1275">
        <f t="shared" si="1"/>
        <v>3</v>
      </c>
    </row>
    <row r="119" spans="1:21" s="102" customFormat="1" ht="20.100000000000001" customHeight="1">
      <c r="A119" s="1135" t="s">
        <v>1119</v>
      </c>
      <c r="B119" s="1206" t="s">
        <v>971</v>
      </c>
      <c r="C119" s="1188">
        <v>20804403</v>
      </c>
      <c r="D119" s="1189" t="s">
        <v>285</v>
      </c>
      <c r="E119" s="1190" t="s">
        <v>20</v>
      </c>
      <c r="F119" s="945" t="s">
        <v>104</v>
      </c>
      <c r="G119" s="1191" t="s">
        <v>252</v>
      </c>
      <c r="H119" s="1191" t="s">
        <v>252</v>
      </c>
      <c r="I119" s="1114" t="s">
        <v>1767</v>
      </c>
      <c r="J119" s="1135" t="s">
        <v>2351</v>
      </c>
      <c r="K119" s="1192">
        <v>42863</v>
      </c>
      <c r="L119" s="1564" t="s">
        <v>1330</v>
      </c>
      <c r="M119" s="1193"/>
      <c r="N119" s="1194" t="s">
        <v>914</v>
      </c>
      <c r="O119" s="1147" t="s">
        <v>75</v>
      </c>
      <c r="P119" s="1121" t="s">
        <v>2329</v>
      </c>
      <c r="Q119" s="1147" t="s">
        <v>75</v>
      </c>
      <c r="R119" s="1275">
        <v>3</v>
      </c>
      <c r="S119" s="102">
        <v>30</v>
      </c>
      <c r="U119" s="1275">
        <f t="shared" si="1"/>
        <v>3</v>
      </c>
    </row>
    <row r="120" spans="1:21" s="102" customFormat="1" ht="20.100000000000001" customHeight="1">
      <c r="A120" s="1135" t="s">
        <v>1119</v>
      </c>
      <c r="B120" s="1206" t="s">
        <v>971</v>
      </c>
      <c r="C120" s="1188">
        <v>20993535</v>
      </c>
      <c r="D120" s="1189" t="s">
        <v>286</v>
      </c>
      <c r="E120" s="1190" t="s">
        <v>34</v>
      </c>
      <c r="F120" s="945" t="s">
        <v>104</v>
      </c>
      <c r="G120" s="1191" t="s">
        <v>252</v>
      </c>
      <c r="H120" s="1191" t="s">
        <v>252</v>
      </c>
      <c r="I120" s="945" t="s">
        <v>1774</v>
      </c>
      <c r="J120" s="1135" t="s">
        <v>2351</v>
      </c>
      <c r="K120" s="1192">
        <v>42782</v>
      </c>
      <c r="L120" s="1564" t="s">
        <v>1331</v>
      </c>
      <c r="M120" s="1193"/>
      <c r="N120" s="1194" t="s">
        <v>914</v>
      </c>
      <c r="O120" s="1147" t="s">
        <v>73</v>
      </c>
      <c r="P120" s="1121" t="s">
        <v>1990</v>
      </c>
      <c r="Q120" s="1209" t="s">
        <v>73</v>
      </c>
      <c r="R120" s="1275">
        <v>3</v>
      </c>
      <c r="S120" s="102">
        <v>30</v>
      </c>
      <c r="U120" s="1275">
        <f t="shared" si="1"/>
        <v>3</v>
      </c>
    </row>
    <row r="121" spans="1:21" s="102" customFormat="1" ht="20.100000000000001" customHeight="1">
      <c r="A121" s="1135" t="s">
        <v>1119</v>
      </c>
      <c r="B121" s="1206" t="s">
        <v>1680</v>
      </c>
      <c r="C121" s="1188">
        <v>21613493</v>
      </c>
      <c r="D121" s="1189" t="s">
        <v>287</v>
      </c>
      <c r="E121" s="1190" t="s">
        <v>20</v>
      </c>
      <c r="F121" s="945" t="s">
        <v>289</v>
      </c>
      <c r="G121" s="1191" t="s">
        <v>596</v>
      </c>
      <c r="H121" s="1191" t="s">
        <v>596</v>
      </c>
      <c r="I121" s="1114" t="s">
        <v>1765</v>
      </c>
      <c r="J121" s="1135" t="s">
        <v>991</v>
      </c>
      <c r="K121" s="1192">
        <v>42979</v>
      </c>
      <c r="L121" s="1564" t="s">
        <v>1332</v>
      </c>
      <c r="M121" s="1193"/>
      <c r="N121" s="1194" t="s">
        <v>914</v>
      </c>
      <c r="O121" s="1147" t="s">
        <v>126</v>
      </c>
      <c r="P121" s="1122" t="s">
        <v>63</v>
      </c>
      <c r="Q121" s="1147" t="s">
        <v>126</v>
      </c>
      <c r="R121" s="1275">
        <v>3</v>
      </c>
      <c r="S121" s="102">
        <v>30</v>
      </c>
      <c r="U121" s="1275">
        <f t="shared" si="1"/>
        <v>3</v>
      </c>
    </row>
    <row r="122" spans="1:21" s="102" customFormat="1" ht="20.100000000000001" customHeight="1">
      <c r="A122" s="1135" t="s">
        <v>1119</v>
      </c>
      <c r="B122" s="1206" t="s">
        <v>1680</v>
      </c>
      <c r="C122" s="1188">
        <v>23780388</v>
      </c>
      <c r="D122" s="1189" t="s">
        <v>288</v>
      </c>
      <c r="E122" s="1190" t="s">
        <v>20</v>
      </c>
      <c r="F122" s="945" t="s">
        <v>289</v>
      </c>
      <c r="G122" s="1191" t="s">
        <v>596</v>
      </c>
      <c r="H122" s="1191" t="s">
        <v>596</v>
      </c>
      <c r="I122" s="945" t="s">
        <v>2292</v>
      </c>
      <c r="J122" s="1135" t="s">
        <v>991</v>
      </c>
      <c r="K122" s="1192">
        <v>42933</v>
      </c>
      <c r="L122" s="1564" t="s">
        <v>1333</v>
      </c>
      <c r="M122" s="1193"/>
      <c r="N122" s="1194" t="s">
        <v>914</v>
      </c>
      <c r="O122" s="1147" t="s">
        <v>123</v>
      </c>
      <c r="P122" s="1122" t="s">
        <v>63</v>
      </c>
      <c r="Q122" s="1147" t="s">
        <v>123</v>
      </c>
      <c r="R122" s="1275">
        <v>3</v>
      </c>
      <c r="S122" s="102">
        <v>30</v>
      </c>
      <c r="U122" s="1275">
        <f t="shared" si="1"/>
        <v>3</v>
      </c>
    </row>
    <row r="123" spans="1:21" s="102" customFormat="1" ht="20.100000000000001" customHeight="1">
      <c r="A123" s="1135" t="s">
        <v>1119</v>
      </c>
      <c r="B123" s="1206" t="s">
        <v>971</v>
      </c>
      <c r="C123" s="1188">
        <v>24754601</v>
      </c>
      <c r="D123" s="1189" t="s">
        <v>291</v>
      </c>
      <c r="E123" s="1190" t="s">
        <v>34</v>
      </c>
      <c r="F123" s="945" t="s">
        <v>104</v>
      </c>
      <c r="G123" s="1191" t="s">
        <v>44</v>
      </c>
      <c r="H123" s="1191" t="s">
        <v>44</v>
      </c>
      <c r="I123" s="945" t="s">
        <v>1799</v>
      </c>
      <c r="J123" s="1135" t="s">
        <v>2351</v>
      </c>
      <c r="K123" s="1192">
        <v>42778</v>
      </c>
      <c r="L123" s="1564" t="s">
        <v>1334</v>
      </c>
      <c r="M123" s="1193"/>
      <c r="N123" s="1194" t="s">
        <v>914</v>
      </c>
      <c r="O123" s="1147" t="s">
        <v>73</v>
      </c>
      <c r="P123" s="1122" t="s">
        <v>2345</v>
      </c>
      <c r="Q123" s="1147" t="s">
        <v>73</v>
      </c>
      <c r="R123" s="1275">
        <v>3</v>
      </c>
      <c r="S123" s="102">
        <v>30</v>
      </c>
      <c r="U123" s="1275">
        <f t="shared" si="1"/>
        <v>3</v>
      </c>
    </row>
    <row r="124" spans="1:21" s="102" customFormat="1" ht="20.100000000000001" customHeight="1">
      <c r="A124" s="1135" t="s">
        <v>1119</v>
      </c>
      <c r="B124" s="1206" t="s">
        <v>1680</v>
      </c>
      <c r="C124" s="1188">
        <v>5461819</v>
      </c>
      <c r="D124" s="1189" t="s">
        <v>292</v>
      </c>
      <c r="E124" s="1190" t="s">
        <v>20</v>
      </c>
      <c r="F124" s="945" t="s">
        <v>293</v>
      </c>
      <c r="G124" s="1191" t="s">
        <v>596</v>
      </c>
      <c r="H124" s="1191" t="s">
        <v>596</v>
      </c>
      <c r="I124" s="1164" t="s">
        <v>2292</v>
      </c>
      <c r="J124" s="1135" t="s">
        <v>991</v>
      </c>
      <c r="K124" s="1192">
        <v>42310</v>
      </c>
      <c r="L124" s="1564" t="s">
        <v>1335</v>
      </c>
      <c r="M124" s="1193"/>
      <c r="N124" s="1194" t="s">
        <v>914</v>
      </c>
      <c r="O124" s="1147" t="s">
        <v>184</v>
      </c>
      <c r="P124" s="1121" t="s">
        <v>63</v>
      </c>
      <c r="Q124" s="1147" t="s">
        <v>184</v>
      </c>
      <c r="R124" s="1275">
        <v>3</v>
      </c>
      <c r="S124" s="102">
        <v>30</v>
      </c>
      <c r="U124" s="1275">
        <f t="shared" si="1"/>
        <v>3</v>
      </c>
    </row>
    <row r="125" spans="1:21" s="102" customFormat="1" ht="20.100000000000001" customHeight="1">
      <c r="A125" s="1135" t="s">
        <v>1119</v>
      </c>
      <c r="B125" s="1206" t="s">
        <v>1680</v>
      </c>
      <c r="C125" s="1188">
        <v>6249413</v>
      </c>
      <c r="D125" s="1189" t="s">
        <v>294</v>
      </c>
      <c r="E125" s="1147" t="s">
        <v>20</v>
      </c>
      <c r="F125" s="945" t="s">
        <v>293</v>
      </c>
      <c r="G125" s="1191" t="s">
        <v>596</v>
      </c>
      <c r="H125" s="1191" t="s">
        <v>596</v>
      </c>
      <c r="I125" s="945" t="s">
        <v>2292</v>
      </c>
      <c r="J125" s="1135" t="s">
        <v>991</v>
      </c>
      <c r="K125" s="1192">
        <v>42979</v>
      </c>
      <c r="L125" s="1564" t="s">
        <v>1336</v>
      </c>
      <c r="M125" s="1193"/>
      <c r="N125" s="1194" t="s">
        <v>914</v>
      </c>
      <c r="O125" s="1147" t="s">
        <v>82</v>
      </c>
      <c r="P125" s="1122" t="s">
        <v>63</v>
      </c>
      <c r="Q125" s="1147" t="s">
        <v>82</v>
      </c>
      <c r="R125" s="1275">
        <v>3</v>
      </c>
      <c r="S125" s="102">
        <v>30</v>
      </c>
      <c r="U125" s="1275">
        <f t="shared" si="1"/>
        <v>3</v>
      </c>
    </row>
    <row r="126" spans="1:21" s="102" customFormat="1" ht="20.100000000000001" customHeight="1">
      <c r="A126" s="1135" t="s">
        <v>1119</v>
      </c>
      <c r="B126" s="1206" t="s">
        <v>1680</v>
      </c>
      <c r="C126" s="1188">
        <v>6367985</v>
      </c>
      <c r="D126" s="1189" t="s">
        <v>295</v>
      </c>
      <c r="E126" s="1147" t="s">
        <v>34</v>
      </c>
      <c r="F126" s="945" t="s">
        <v>289</v>
      </c>
      <c r="G126" s="1191" t="s">
        <v>596</v>
      </c>
      <c r="H126" s="1191" t="s">
        <v>596</v>
      </c>
      <c r="I126" s="945" t="s">
        <v>1808</v>
      </c>
      <c r="J126" s="1135" t="s">
        <v>991</v>
      </c>
      <c r="K126" s="1192">
        <v>42311</v>
      </c>
      <c r="L126" s="1564" t="s">
        <v>1337</v>
      </c>
      <c r="M126" s="1193"/>
      <c r="N126" s="1194" t="s">
        <v>914</v>
      </c>
      <c r="O126" s="1147" t="s">
        <v>1714</v>
      </c>
      <c r="P126" s="1122" t="s">
        <v>63</v>
      </c>
      <c r="Q126" s="1147" t="s">
        <v>25</v>
      </c>
      <c r="R126" s="1275">
        <v>3</v>
      </c>
      <c r="S126" s="102">
        <v>30</v>
      </c>
      <c r="U126" s="1275">
        <f t="shared" si="1"/>
        <v>3</v>
      </c>
    </row>
    <row r="127" spans="1:21" s="102" customFormat="1" ht="20.100000000000001" customHeight="1">
      <c r="A127" s="1135" t="s">
        <v>1119</v>
      </c>
      <c r="B127" s="1206" t="s">
        <v>1680</v>
      </c>
      <c r="C127" s="1188">
        <v>9260188</v>
      </c>
      <c r="D127" s="1189" t="s">
        <v>296</v>
      </c>
      <c r="E127" s="1147" t="s">
        <v>20</v>
      </c>
      <c r="F127" s="945" t="s">
        <v>289</v>
      </c>
      <c r="G127" s="1191" t="s">
        <v>596</v>
      </c>
      <c r="H127" s="1191" t="s">
        <v>596</v>
      </c>
      <c r="I127" s="945" t="s">
        <v>1703</v>
      </c>
      <c r="J127" s="1135" t="s">
        <v>991</v>
      </c>
      <c r="K127" s="1192">
        <v>42340</v>
      </c>
      <c r="L127" s="1564" t="s">
        <v>1338</v>
      </c>
      <c r="M127" s="1193"/>
      <c r="N127" s="1194" t="s">
        <v>914</v>
      </c>
      <c r="O127" s="1147" t="s">
        <v>29</v>
      </c>
      <c r="P127" s="1121" t="s">
        <v>63</v>
      </c>
      <c r="Q127" s="1147" t="s">
        <v>29</v>
      </c>
      <c r="R127" s="1275">
        <v>3</v>
      </c>
      <c r="S127" s="102">
        <v>30</v>
      </c>
      <c r="U127" s="1275">
        <f t="shared" si="1"/>
        <v>3</v>
      </c>
    </row>
    <row r="128" spans="1:21" s="102" customFormat="1" ht="20.100000000000001" customHeight="1">
      <c r="A128" s="1135" t="s">
        <v>1119</v>
      </c>
      <c r="B128" s="1206" t="s">
        <v>1680</v>
      </c>
      <c r="C128" s="1188">
        <v>11126299</v>
      </c>
      <c r="D128" s="1189" t="s">
        <v>297</v>
      </c>
      <c r="E128" s="1147" t="s">
        <v>20</v>
      </c>
      <c r="F128" s="945" t="s">
        <v>293</v>
      </c>
      <c r="G128" s="1191" t="s">
        <v>596</v>
      </c>
      <c r="H128" s="1191" t="s">
        <v>596</v>
      </c>
      <c r="I128" s="945" t="s">
        <v>1702</v>
      </c>
      <c r="J128" s="1135" t="s">
        <v>991</v>
      </c>
      <c r="K128" s="1192">
        <v>42828</v>
      </c>
      <c r="L128" s="1564" t="s">
        <v>1339</v>
      </c>
      <c r="M128" s="1193"/>
      <c r="N128" s="1194" t="s">
        <v>914</v>
      </c>
      <c r="O128" s="1147" t="s">
        <v>67</v>
      </c>
      <c r="P128" s="1121" t="s">
        <v>63</v>
      </c>
      <c r="Q128" s="1147" t="s">
        <v>67</v>
      </c>
      <c r="R128" s="1275">
        <v>3</v>
      </c>
      <c r="S128" s="102">
        <v>30</v>
      </c>
      <c r="U128" s="1275">
        <f t="shared" si="1"/>
        <v>3</v>
      </c>
    </row>
    <row r="129" spans="1:21" s="102" customFormat="1" ht="20.100000000000001" customHeight="1">
      <c r="A129" s="1135" t="s">
        <v>1119</v>
      </c>
      <c r="B129" s="1206" t="s">
        <v>1680</v>
      </c>
      <c r="C129" s="1188">
        <v>11619937</v>
      </c>
      <c r="D129" s="1189" t="s">
        <v>298</v>
      </c>
      <c r="E129" s="1190" t="s">
        <v>20</v>
      </c>
      <c r="F129" s="945" t="s">
        <v>293</v>
      </c>
      <c r="G129" s="1191" t="s">
        <v>596</v>
      </c>
      <c r="H129" s="1191" t="s">
        <v>596</v>
      </c>
      <c r="I129" s="945" t="s">
        <v>1702</v>
      </c>
      <c r="J129" s="1135" t="s">
        <v>991</v>
      </c>
      <c r="K129" s="1192">
        <v>42779</v>
      </c>
      <c r="L129" s="1564" t="s">
        <v>1340</v>
      </c>
      <c r="M129" s="1193"/>
      <c r="N129" s="1194" t="s">
        <v>914</v>
      </c>
      <c r="O129" s="1147" t="s">
        <v>67</v>
      </c>
      <c r="P129" s="1122" t="s">
        <v>63</v>
      </c>
      <c r="Q129" s="1147" t="s">
        <v>67</v>
      </c>
      <c r="R129" s="1275">
        <v>3</v>
      </c>
      <c r="S129" s="102">
        <v>30</v>
      </c>
      <c r="U129" s="1275">
        <f t="shared" si="1"/>
        <v>3</v>
      </c>
    </row>
    <row r="130" spans="1:21" s="102" customFormat="1" ht="20.100000000000001" customHeight="1">
      <c r="A130" s="1135" t="s">
        <v>1119</v>
      </c>
      <c r="B130" s="1206" t="s">
        <v>1680</v>
      </c>
      <c r="C130" s="1188">
        <v>15112535</v>
      </c>
      <c r="D130" s="1189" t="s">
        <v>299</v>
      </c>
      <c r="E130" s="1147" t="s">
        <v>20</v>
      </c>
      <c r="F130" s="945" t="s">
        <v>293</v>
      </c>
      <c r="G130" s="1191" t="s">
        <v>596</v>
      </c>
      <c r="H130" s="1191" t="s">
        <v>596</v>
      </c>
      <c r="I130" s="945" t="s">
        <v>2292</v>
      </c>
      <c r="J130" s="1135" t="s">
        <v>991</v>
      </c>
      <c r="K130" s="1192">
        <v>42279</v>
      </c>
      <c r="L130" s="1564" t="s">
        <v>1341</v>
      </c>
      <c r="M130" s="1193"/>
      <c r="N130" s="1194" t="s">
        <v>914</v>
      </c>
      <c r="O130" s="1147" t="s">
        <v>73</v>
      </c>
      <c r="P130" s="1122" t="s">
        <v>63</v>
      </c>
      <c r="Q130" s="1147" t="s">
        <v>73</v>
      </c>
      <c r="R130" s="1275">
        <v>3</v>
      </c>
      <c r="S130" s="102">
        <v>30</v>
      </c>
      <c r="U130" s="1275">
        <f t="shared" si="1"/>
        <v>3</v>
      </c>
    </row>
    <row r="131" spans="1:21" s="102" customFormat="1" ht="20.100000000000001" customHeight="1">
      <c r="A131" s="1135" t="s">
        <v>1119</v>
      </c>
      <c r="B131" s="1206" t="s">
        <v>1680</v>
      </c>
      <c r="C131" s="1188">
        <v>20349743</v>
      </c>
      <c r="D131" s="1189" t="s">
        <v>301</v>
      </c>
      <c r="E131" s="1190" t="s">
        <v>20</v>
      </c>
      <c r="F131" s="945" t="s">
        <v>293</v>
      </c>
      <c r="G131" s="1191" t="s">
        <v>596</v>
      </c>
      <c r="H131" s="1191" t="s">
        <v>596</v>
      </c>
      <c r="I131" s="945" t="s">
        <v>2292</v>
      </c>
      <c r="J131" s="1135" t="s">
        <v>991</v>
      </c>
      <c r="K131" s="1192">
        <v>42310</v>
      </c>
      <c r="L131" s="1564" t="s">
        <v>1343</v>
      </c>
      <c r="M131" s="1193"/>
      <c r="N131" s="1194" t="s">
        <v>914</v>
      </c>
      <c r="O131" s="1147" t="s">
        <v>39</v>
      </c>
      <c r="P131" s="1122" t="s">
        <v>63</v>
      </c>
      <c r="Q131" s="1147" t="s">
        <v>39</v>
      </c>
      <c r="R131" s="1275">
        <v>3</v>
      </c>
      <c r="S131" s="102">
        <v>30</v>
      </c>
      <c r="U131" s="1275">
        <f t="shared" si="1"/>
        <v>3</v>
      </c>
    </row>
    <row r="132" spans="1:21" s="102" customFormat="1" ht="20.100000000000001" customHeight="1">
      <c r="A132" s="1135" t="s">
        <v>1119</v>
      </c>
      <c r="B132" s="1206" t="s">
        <v>1679</v>
      </c>
      <c r="C132" s="1188">
        <v>22019447</v>
      </c>
      <c r="D132" s="1189" t="s">
        <v>302</v>
      </c>
      <c r="E132" s="1190" t="s">
        <v>20</v>
      </c>
      <c r="F132" s="945" t="s">
        <v>293</v>
      </c>
      <c r="G132" s="1191" t="s">
        <v>596</v>
      </c>
      <c r="H132" s="1191" t="s">
        <v>596</v>
      </c>
      <c r="I132" s="1168" t="s">
        <v>2292</v>
      </c>
      <c r="J132" s="1135" t="s">
        <v>991</v>
      </c>
      <c r="K132" s="1192">
        <v>42552</v>
      </c>
      <c r="L132" s="1564" t="s">
        <v>1344</v>
      </c>
      <c r="M132" s="1193"/>
      <c r="N132" s="1194" t="s">
        <v>914</v>
      </c>
      <c r="O132" s="1147" t="s">
        <v>254</v>
      </c>
      <c r="P132" s="1122" t="s">
        <v>1991</v>
      </c>
      <c r="Q132" s="1147" t="s">
        <v>254</v>
      </c>
      <c r="R132" s="1275">
        <v>3</v>
      </c>
      <c r="S132" s="102">
        <v>30</v>
      </c>
      <c r="U132" s="1275">
        <f t="shared" si="1"/>
        <v>3</v>
      </c>
    </row>
    <row r="133" spans="1:21" s="102" customFormat="1" ht="20.100000000000001" customHeight="1">
      <c r="A133" s="1135" t="s">
        <v>1119</v>
      </c>
      <c r="B133" s="1206" t="s">
        <v>1680</v>
      </c>
      <c r="C133" s="1188">
        <v>4849019</v>
      </c>
      <c r="D133" s="1189" t="s">
        <v>303</v>
      </c>
      <c r="E133" s="1190" t="s">
        <v>20</v>
      </c>
      <c r="F133" s="945" t="s">
        <v>304</v>
      </c>
      <c r="G133" s="1191" t="s">
        <v>433</v>
      </c>
      <c r="H133" s="1191" t="s">
        <v>433</v>
      </c>
      <c r="I133" s="1135" t="s">
        <v>1808</v>
      </c>
      <c r="J133" s="1135" t="s">
        <v>991</v>
      </c>
      <c r="K133" s="1192">
        <v>43549</v>
      </c>
      <c r="L133" s="1564" t="s">
        <v>1345</v>
      </c>
      <c r="M133" s="1193"/>
      <c r="N133" s="1194" t="s">
        <v>914</v>
      </c>
      <c r="O133" s="1147" t="s">
        <v>1714</v>
      </c>
      <c r="P133" s="1122" t="s">
        <v>63</v>
      </c>
      <c r="Q133" s="1147" t="s">
        <v>25</v>
      </c>
      <c r="R133" s="1275">
        <v>3</v>
      </c>
      <c r="S133" s="102">
        <v>30</v>
      </c>
      <c r="U133" s="1275">
        <f t="shared" si="1"/>
        <v>3</v>
      </c>
    </row>
    <row r="134" spans="1:21" s="102" customFormat="1" ht="20.100000000000001" customHeight="1">
      <c r="A134" s="1135" t="s">
        <v>1119</v>
      </c>
      <c r="B134" s="1206" t="s">
        <v>1680</v>
      </c>
      <c r="C134" s="1188">
        <v>4998584</v>
      </c>
      <c r="D134" s="1189" t="s">
        <v>305</v>
      </c>
      <c r="E134" s="1190" t="s">
        <v>34</v>
      </c>
      <c r="F134" s="945" t="s">
        <v>293</v>
      </c>
      <c r="G134" s="1191" t="s">
        <v>596</v>
      </c>
      <c r="H134" s="1191" t="s">
        <v>596</v>
      </c>
      <c r="I134" s="945" t="s">
        <v>1702</v>
      </c>
      <c r="J134" s="1135" t="s">
        <v>991</v>
      </c>
      <c r="K134" s="1192">
        <v>43160</v>
      </c>
      <c r="L134" s="1564" t="s">
        <v>1346</v>
      </c>
      <c r="M134" s="1193"/>
      <c r="N134" s="1194" t="s">
        <v>914</v>
      </c>
      <c r="O134" s="1147" t="s">
        <v>62</v>
      </c>
      <c r="P134" s="1122" t="s">
        <v>63</v>
      </c>
      <c r="Q134" s="1147" t="s">
        <v>62</v>
      </c>
      <c r="R134" s="1275">
        <v>3</v>
      </c>
      <c r="S134" s="102">
        <v>30</v>
      </c>
      <c r="U134" s="1275">
        <f t="shared" si="1"/>
        <v>3</v>
      </c>
    </row>
    <row r="135" spans="1:21" s="102" customFormat="1" ht="20.100000000000001" customHeight="1">
      <c r="A135" s="1135" t="s">
        <v>1119</v>
      </c>
      <c r="B135" s="1206" t="s">
        <v>972</v>
      </c>
      <c r="C135" s="1188">
        <v>8191921</v>
      </c>
      <c r="D135" s="1189" t="s">
        <v>306</v>
      </c>
      <c r="E135" s="1190" t="s">
        <v>20</v>
      </c>
      <c r="F135" s="945" t="s">
        <v>104</v>
      </c>
      <c r="G135" s="1191" t="s">
        <v>252</v>
      </c>
      <c r="H135" s="1191" t="s">
        <v>252</v>
      </c>
      <c r="I135" s="1135" t="s">
        <v>1799</v>
      </c>
      <c r="J135" s="1135" t="s">
        <v>991</v>
      </c>
      <c r="K135" s="1192">
        <v>43160</v>
      </c>
      <c r="L135" s="1564" t="s">
        <v>1347</v>
      </c>
      <c r="M135" s="1193"/>
      <c r="N135" s="1194" t="s">
        <v>914</v>
      </c>
      <c r="O135" s="1147" t="s">
        <v>62</v>
      </c>
      <c r="P135" s="1121" t="s">
        <v>2329</v>
      </c>
      <c r="Q135" s="1147" t="s">
        <v>62</v>
      </c>
      <c r="R135" s="1275">
        <v>3</v>
      </c>
      <c r="S135" s="102">
        <v>30</v>
      </c>
      <c r="U135" s="1275">
        <f t="shared" si="1"/>
        <v>3</v>
      </c>
    </row>
    <row r="136" spans="1:21" s="102" customFormat="1" ht="20.100000000000001" customHeight="1">
      <c r="A136" s="1135" t="s">
        <v>1119</v>
      </c>
      <c r="B136" s="1206" t="s">
        <v>972</v>
      </c>
      <c r="C136" s="1188">
        <v>8272850</v>
      </c>
      <c r="D136" s="1189" t="s">
        <v>307</v>
      </c>
      <c r="E136" s="1190" t="s">
        <v>34</v>
      </c>
      <c r="F136" s="945" t="s">
        <v>104</v>
      </c>
      <c r="G136" s="1191" t="s">
        <v>252</v>
      </c>
      <c r="H136" s="1191" t="s">
        <v>252</v>
      </c>
      <c r="I136" s="1135" t="s">
        <v>1765</v>
      </c>
      <c r="J136" s="1135" t="s">
        <v>991</v>
      </c>
      <c r="K136" s="1192">
        <v>43647</v>
      </c>
      <c r="L136" s="1564" t="s">
        <v>1348</v>
      </c>
      <c r="M136" s="1193"/>
      <c r="N136" s="1194" t="s">
        <v>914</v>
      </c>
      <c r="O136" s="1147" t="s">
        <v>126</v>
      </c>
      <c r="P136" s="1121" t="s">
        <v>2333</v>
      </c>
      <c r="Q136" s="1147" t="s">
        <v>126</v>
      </c>
      <c r="R136" s="1275">
        <v>3</v>
      </c>
      <c r="S136" s="102">
        <v>30</v>
      </c>
      <c r="U136" s="1275">
        <f t="shared" ref="U136:U199" si="2">R136/S136*S136</f>
        <v>3</v>
      </c>
    </row>
    <row r="137" spans="1:21" s="102" customFormat="1" ht="20.100000000000001" customHeight="1">
      <c r="A137" s="1135" t="s">
        <v>1119</v>
      </c>
      <c r="B137" s="1206" t="s">
        <v>972</v>
      </c>
      <c r="C137" s="1188">
        <v>26559883</v>
      </c>
      <c r="D137" s="1189" t="s">
        <v>308</v>
      </c>
      <c r="E137" s="1190" t="s">
        <v>34</v>
      </c>
      <c r="F137" s="945" t="s">
        <v>309</v>
      </c>
      <c r="G137" s="1191" t="s">
        <v>146</v>
      </c>
      <c r="H137" s="1191" t="s">
        <v>146</v>
      </c>
      <c r="I137" s="945" t="s">
        <v>1776</v>
      </c>
      <c r="J137" s="1135" t="s">
        <v>991</v>
      </c>
      <c r="K137" s="1192">
        <v>44228</v>
      </c>
      <c r="L137" s="1564" t="s">
        <v>1349</v>
      </c>
      <c r="M137" s="1193"/>
      <c r="N137" s="1194" t="s">
        <v>914</v>
      </c>
      <c r="O137" s="1147" t="s">
        <v>84</v>
      </c>
      <c r="P137" s="1121" t="s">
        <v>63</v>
      </c>
      <c r="Q137" s="1209" t="s">
        <v>84</v>
      </c>
      <c r="R137" s="1275">
        <v>3</v>
      </c>
      <c r="S137" s="102">
        <v>30</v>
      </c>
      <c r="U137" s="1275">
        <f t="shared" si="2"/>
        <v>3</v>
      </c>
    </row>
    <row r="138" spans="1:21" s="102" customFormat="1" ht="20.100000000000001" customHeight="1">
      <c r="A138" s="1135" t="s">
        <v>1119</v>
      </c>
      <c r="B138" s="1206" t="s">
        <v>1679</v>
      </c>
      <c r="C138" s="1188">
        <v>25988463</v>
      </c>
      <c r="D138" s="1189" t="s">
        <v>311</v>
      </c>
      <c r="E138" s="1190" t="s">
        <v>20</v>
      </c>
      <c r="F138" s="945" t="s">
        <v>289</v>
      </c>
      <c r="G138" s="1191" t="s">
        <v>596</v>
      </c>
      <c r="H138" s="1191" t="s">
        <v>596</v>
      </c>
      <c r="I138" s="945" t="s">
        <v>1776</v>
      </c>
      <c r="J138" s="1135" t="s">
        <v>991</v>
      </c>
      <c r="K138" s="1192">
        <v>44228</v>
      </c>
      <c r="L138" s="1564" t="s">
        <v>1350</v>
      </c>
      <c r="M138" s="1193"/>
      <c r="N138" s="1194" t="s">
        <v>914</v>
      </c>
      <c r="O138" s="1147" t="s">
        <v>84</v>
      </c>
      <c r="P138" s="1122" t="s">
        <v>63</v>
      </c>
      <c r="Q138" s="1147" t="s">
        <v>84</v>
      </c>
      <c r="R138" s="1275">
        <v>3</v>
      </c>
      <c r="S138" s="102">
        <v>30</v>
      </c>
      <c r="U138" s="1275">
        <f t="shared" si="2"/>
        <v>3</v>
      </c>
    </row>
    <row r="139" spans="1:21" s="102" customFormat="1" ht="20.100000000000001" customHeight="1">
      <c r="A139" s="1135" t="s">
        <v>1119</v>
      </c>
      <c r="B139" s="1206" t="s">
        <v>972</v>
      </c>
      <c r="C139" s="1188">
        <v>8665194</v>
      </c>
      <c r="D139" s="1189" t="s">
        <v>312</v>
      </c>
      <c r="E139" s="1190" t="s">
        <v>20</v>
      </c>
      <c r="F139" s="945" t="s">
        <v>104</v>
      </c>
      <c r="G139" s="1191" t="s">
        <v>252</v>
      </c>
      <c r="H139" s="1191" t="s">
        <v>252</v>
      </c>
      <c r="I139" s="1114" t="s">
        <v>1769</v>
      </c>
      <c r="J139" s="1135" t="s">
        <v>991</v>
      </c>
      <c r="K139" s="1192">
        <v>43571</v>
      </c>
      <c r="L139" s="1564" t="s">
        <v>1351</v>
      </c>
      <c r="M139" s="1193"/>
      <c r="N139" s="1194" t="s">
        <v>914</v>
      </c>
      <c r="O139" s="1147" t="s">
        <v>50</v>
      </c>
      <c r="P139" s="1122" t="s">
        <v>2340</v>
      </c>
      <c r="Q139" s="1147" t="s">
        <v>50</v>
      </c>
      <c r="R139" s="1275">
        <v>3</v>
      </c>
      <c r="S139" s="102">
        <v>30</v>
      </c>
      <c r="U139" s="1275">
        <f t="shared" si="2"/>
        <v>3</v>
      </c>
    </row>
    <row r="140" spans="1:21" s="102" customFormat="1" ht="20.100000000000001" customHeight="1">
      <c r="A140" s="1135" t="s">
        <v>1119</v>
      </c>
      <c r="B140" s="1206" t="s">
        <v>971</v>
      </c>
      <c r="C140" s="1188">
        <v>10884164</v>
      </c>
      <c r="D140" s="1189" t="s">
        <v>313</v>
      </c>
      <c r="E140" s="1190" t="s">
        <v>34</v>
      </c>
      <c r="F140" s="945" t="s">
        <v>104</v>
      </c>
      <c r="G140" s="1191" t="s">
        <v>146</v>
      </c>
      <c r="H140" s="1191" t="s">
        <v>146</v>
      </c>
      <c r="I140" s="1114" t="s">
        <v>1702</v>
      </c>
      <c r="J140" s="1135" t="s">
        <v>2351</v>
      </c>
      <c r="K140" s="1192">
        <v>43119</v>
      </c>
      <c r="L140" s="1564" t="s">
        <v>1352</v>
      </c>
      <c r="M140" s="1193"/>
      <c r="N140" s="1194" t="s">
        <v>914</v>
      </c>
      <c r="O140" s="1147" t="s">
        <v>75</v>
      </c>
      <c r="P140" s="1121" t="s">
        <v>63</v>
      </c>
      <c r="Q140" s="1147" t="s">
        <v>75</v>
      </c>
      <c r="R140" s="1275">
        <v>3</v>
      </c>
      <c r="S140" s="102">
        <v>30</v>
      </c>
      <c r="U140" s="1275">
        <f t="shared" si="2"/>
        <v>3</v>
      </c>
    </row>
    <row r="141" spans="1:21" s="102" customFormat="1" ht="20.100000000000001" customHeight="1">
      <c r="A141" s="1135" t="s">
        <v>1119</v>
      </c>
      <c r="B141" s="1206" t="s">
        <v>971</v>
      </c>
      <c r="C141" s="1188">
        <v>11316017</v>
      </c>
      <c r="D141" s="1189" t="s">
        <v>314</v>
      </c>
      <c r="E141" s="1190" t="s">
        <v>34</v>
      </c>
      <c r="F141" s="945" t="s">
        <v>104</v>
      </c>
      <c r="G141" s="1191" t="s">
        <v>44</v>
      </c>
      <c r="H141" s="1191" t="s">
        <v>44</v>
      </c>
      <c r="I141" s="1135" t="s">
        <v>1799</v>
      </c>
      <c r="J141" s="1135" t="s">
        <v>2351</v>
      </c>
      <c r="K141" s="1192">
        <v>43383</v>
      </c>
      <c r="L141" s="1564" t="s">
        <v>1353</v>
      </c>
      <c r="M141" s="1193"/>
      <c r="N141" s="1194" t="s">
        <v>914</v>
      </c>
      <c r="O141" s="1147" t="s">
        <v>67</v>
      </c>
      <c r="P141" s="1121" t="s">
        <v>2345</v>
      </c>
      <c r="Q141" s="1147" t="s">
        <v>67</v>
      </c>
      <c r="R141" s="1275">
        <v>3</v>
      </c>
      <c r="S141" s="102">
        <v>30</v>
      </c>
      <c r="U141" s="1275">
        <f t="shared" si="2"/>
        <v>3</v>
      </c>
    </row>
    <row r="142" spans="1:21" s="102" customFormat="1" ht="20.100000000000001" customHeight="1">
      <c r="A142" s="1135" t="s">
        <v>1119</v>
      </c>
      <c r="B142" s="1206" t="s">
        <v>971</v>
      </c>
      <c r="C142" s="1188">
        <v>12428100</v>
      </c>
      <c r="D142" s="1189" t="s">
        <v>317</v>
      </c>
      <c r="E142" s="1190" t="s">
        <v>20</v>
      </c>
      <c r="F142" s="945" t="s">
        <v>104</v>
      </c>
      <c r="G142" s="1191" t="s">
        <v>146</v>
      </c>
      <c r="H142" s="1191" t="s">
        <v>146</v>
      </c>
      <c r="I142" s="1135" t="s">
        <v>1802</v>
      </c>
      <c r="J142" s="1135" t="s">
        <v>2351</v>
      </c>
      <c r="K142" s="1192">
        <v>43116</v>
      </c>
      <c r="L142" s="1564" t="s">
        <v>1354</v>
      </c>
      <c r="M142" s="1193"/>
      <c r="N142" s="1194" t="s">
        <v>914</v>
      </c>
      <c r="O142" s="1147" t="s">
        <v>67</v>
      </c>
      <c r="P142" s="1121" t="s">
        <v>63</v>
      </c>
      <c r="Q142" s="1147" t="s">
        <v>67</v>
      </c>
      <c r="R142" s="1275">
        <v>3</v>
      </c>
      <c r="S142" s="102">
        <v>30</v>
      </c>
      <c r="U142" s="1275">
        <f t="shared" si="2"/>
        <v>3</v>
      </c>
    </row>
    <row r="143" spans="1:21" s="102" customFormat="1" ht="20.100000000000001" customHeight="1">
      <c r="A143" s="1135" t="s">
        <v>1119</v>
      </c>
      <c r="B143" s="945" t="s">
        <v>1680</v>
      </c>
      <c r="C143" s="1188">
        <v>13183147</v>
      </c>
      <c r="D143" s="1189" t="s">
        <v>318</v>
      </c>
      <c r="E143" s="1190" t="s">
        <v>20</v>
      </c>
      <c r="F143" s="945" t="s">
        <v>293</v>
      </c>
      <c r="G143" s="1191" t="s">
        <v>596</v>
      </c>
      <c r="H143" s="1191" t="s">
        <v>596</v>
      </c>
      <c r="I143" s="1135" t="s">
        <v>1702</v>
      </c>
      <c r="J143" s="1135" t="s">
        <v>991</v>
      </c>
      <c r="K143" s="1192">
        <v>43171</v>
      </c>
      <c r="L143" s="1564" t="s">
        <v>1355</v>
      </c>
      <c r="M143" s="1193"/>
      <c r="N143" s="1194" t="s">
        <v>914</v>
      </c>
      <c r="O143" s="1147" t="s">
        <v>50</v>
      </c>
      <c r="P143" s="1122" t="s">
        <v>63</v>
      </c>
      <c r="Q143" s="1147" t="s">
        <v>50</v>
      </c>
      <c r="R143" s="1275">
        <v>3</v>
      </c>
      <c r="S143" s="102">
        <v>30</v>
      </c>
      <c r="U143" s="1275">
        <f t="shared" si="2"/>
        <v>3</v>
      </c>
    </row>
    <row r="144" spans="1:21" s="102" customFormat="1" ht="20.100000000000001" customHeight="1">
      <c r="A144" s="1135" t="s">
        <v>1119</v>
      </c>
      <c r="B144" s="1206" t="s">
        <v>1680</v>
      </c>
      <c r="C144" s="1188">
        <v>13559613</v>
      </c>
      <c r="D144" s="1189" t="s">
        <v>319</v>
      </c>
      <c r="E144" s="1190" t="s">
        <v>20</v>
      </c>
      <c r="F144" s="945" t="s">
        <v>289</v>
      </c>
      <c r="G144" s="1174" t="s">
        <v>596</v>
      </c>
      <c r="H144" s="1174" t="s">
        <v>596</v>
      </c>
      <c r="I144" s="945" t="s">
        <v>1702</v>
      </c>
      <c r="J144" s="1135" t="s">
        <v>991</v>
      </c>
      <c r="K144" s="1192">
        <v>43348</v>
      </c>
      <c r="L144" s="1564" t="s">
        <v>1356</v>
      </c>
      <c r="M144" s="1193"/>
      <c r="N144" s="1194" t="s">
        <v>914</v>
      </c>
      <c r="O144" s="1147" t="s">
        <v>94</v>
      </c>
      <c r="P144" s="1122" t="s">
        <v>63</v>
      </c>
      <c r="Q144" s="1209" t="s">
        <v>94</v>
      </c>
      <c r="R144" s="1275">
        <v>3</v>
      </c>
      <c r="S144" s="102">
        <v>30</v>
      </c>
      <c r="U144" s="1275">
        <f t="shared" si="2"/>
        <v>3</v>
      </c>
    </row>
    <row r="145" spans="1:21" s="102" customFormat="1" ht="20.100000000000001" customHeight="1">
      <c r="A145" s="1135" t="s">
        <v>1119</v>
      </c>
      <c r="B145" s="1206" t="s">
        <v>1680</v>
      </c>
      <c r="C145" s="1188">
        <v>13982777</v>
      </c>
      <c r="D145" s="1189" t="s">
        <v>320</v>
      </c>
      <c r="E145" s="1190" t="s">
        <v>34</v>
      </c>
      <c r="F145" s="945" t="s">
        <v>289</v>
      </c>
      <c r="G145" s="1191" t="s">
        <v>596</v>
      </c>
      <c r="H145" s="1191" t="s">
        <v>596</v>
      </c>
      <c r="I145" s="1114" t="s">
        <v>1702</v>
      </c>
      <c r="J145" s="1135" t="s">
        <v>991</v>
      </c>
      <c r="K145" s="1192">
        <v>43119</v>
      </c>
      <c r="L145" s="1564" t="s">
        <v>1357</v>
      </c>
      <c r="M145" s="1193"/>
      <c r="N145" s="1194" t="s">
        <v>914</v>
      </c>
      <c r="O145" s="1147" t="s">
        <v>75</v>
      </c>
      <c r="P145" s="1121" t="s">
        <v>63</v>
      </c>
      <c r="Q145" s="1147" t="s">
        <v>75</v>
      </c>
      <c r="R145" s="1275">
        <v>3</v>
      </c>
      <c r="S145" s="102">
        <v>30</v>
      </c>
      <c r="U145" s="1275">
        <f t="shared" si="2"/>
        <v>3</v>
      </c>
    </row>
    <row r="146" spans="1:21" s="102" customFormat="1" ht="20.100000000000001" customHeight="1">
      <c r="A146" s="1135" t="s">
        <v>1119</v>
      </c>
      <c r="B146" s="945" t="s">
        <v>972</v>
      </c>
      <c r="C146" s="1188">
        <v>14017338</v>
      </c>
      <c r="D146" s="1189" t="s">
        <v>321</v>
      </c>
      <c r="E146" s="1190" t="s">
        <v>34</v>
      </c>
      <c r="F146" s="945" t="s">
        <v>104</v>
      </c>
      <c r="G146" s="1191" t="s">
        <v>263</v>
      </c>
      <c r="H146" s="1191" t="s">
        <v>263</v>
      </c>
      <c r="I146" s="945" t="s">
        <v>2292</v>
      </c>
      <c r="J146" s="1135" t="s">
        <v>991</v>
      </c>
      <c r="K146" s="1192">
        <v>43571</v>
      </c>
      <c r="L146" s="1564" t="s">
        <v>1358</v>
      </c>
      <c r="M146" s="1193"/>
      <c r="N146" s="1194" t="s">
        <v>914</v>
      </c>
      <c r="O146" s="1147" t="s">
        <v>1714</v>
      </c>
      <c r="P146" s="1122" t="s">
        <v>2345</v>
      </c>
      <c r="Q146" s="1147" t="s">
        <v>25</v>
      </c>
      <c r="R146" s="1275">
        <v>3</v>
      </c>
      <c r="S146" s="102">
        <v>30</v>
      </c>
      <c r="U146" s="1275">
        <f t="shared" si="2"/>
        <v>3</v>
      </c>
    </row>
    <row r="147" spans="1:21" s="102" customFormat="1" ht="20.100000000000001" customHeight="1">
      <c r="A147" s="1135" t="s">
        <v>1119</v>
      </c>
      <c r="B147" s="945" t="s">
        <v>971</v>
      </c>
      <c r="C147" s="1188">
        <v>14365247</v>
      </c>
      <c r="D147" s="1189" t="s">
        <v>323</v>
      </c>
      <c r="E147" s="1190" t="s">
        <v>20</v>
      </c>
      <c r="F147" s="945" t="s">
        <v>104</v>
      </c>
      <c r="G147" s="1191" t="s">
        <v>146</v>
      </c>
      <c r="H147" s="1191" t="s">
        <v>146</v>
      </c>
      <c r="I147" s="1168" t="s">
        <v>2292</v>
      </c>
      <c r="J147" s="1135" t="s">
        <v>2351</v>
      </c>
      <c r="K147" s="1192">
        <v>43313</v>
      </c>
      <c r="L147" s="1564" t="s">
        <v>1360</v>
      </c>
      <c r="M147" s="1193"/>
      <c r="N147" s="1194" t="s">
        <v>914</v>
      </c>
      <c r="O147" s="1147" t="s">
        <v>1714</v>
      </c>
      <c r="P147" s="1122" t="s">
        <v>63</v>
      </c>
      <c r="Q147" s="1147" t="s">
        <v>25</v>
      </c>
      <c r="R147" s="1275">
        <v>3</v>
      </c>
      <c r="S147" s="102">
        <v>30</v>
      </c>
      <c r="U147" s="1275">
        <f t="shared" si="2"/>
        <v>3</v>
      </c>
    </row>
    <row r="148" spans="1:21" s="102" customFormat="1" ht="20.100000000000001" customHeight="1">
      <c r="A148" s="1135" t="s">
        <v>1119</v>
      </c>
      <c r="B148" s="945" t="s">
        <v>971</v>
      </c>
      <c r="C148" s="1188">
        <v>14521309</v>
      </c>
      <c r="D148" s="1189" t="s">
        <v>325</v>
      </c>
      <c r="E148" s="1190" t="s">
        <v>20</v>
      </c>
      <c r="F148" s="945" t="s">
        <v>104</v>
      </c>
      <c r="G148" s="1191" t="s">
        <v>252</v>
      </c>
      <c r="H148" s="1191" t="s">
        <v>252</v>
      </c>
      <c r="I148" s="945" t="s">
        <v>1766</v>
      </c>
      <c r="J148" s="1135" t="s">
        <v>2351</v>
      </c>
      <c r="K148" s="1192">
        <v>43164</v>
      </c>
      <c r="L148" s="1564" t="s">
        <v>1362</v>
      </c>
      <c r="M148" s="1193"/>
      <c r="N148" s="1194" t="s">
        <v>914</v>
      </c>
      <c r="O148" s="1147" t="s">
        <v>62</v>
      </c>
      <c r="P148" s="1121" t="s">
        <v>2342</v>
      </c>
      <c r="Q148" s="1147" t="s">
        <v>62</v>
      </c>
      <c r="R148" s="1275">
        <v>3</v>
      </c>
      <c r="S148" s="102">
        <v>30</v>
      </c>
      <c r="U148" s="1275">
        <f t="shared" si="2"/>
        <v>3</v>
      </c>
    </row>
    <row r="149" spans="1:21" s="102" customFormat="1" ht="20.100000000000001" customHeight="1">
      <c r="A149" s="1135" t="s">
        <v>1119</v>
      </c>
      <c r="B149" s="945" t="s">
        <v>971</v>
      </c>
      <c r="C149" s="1188">
        <v>15623212</v>
      </c>
      <c r="D149" s="1189" t="s">
        <v>326</v>
      </c>
      <c r="E149" s="1190" t="s">
        <v>34</v>
      </c>
      <c r="F149" s="945" t="s">
        <v>104</v>
      </c>
      <c r="G149" s="1191" t="s">
        <v>252</v>
      </c>
      <c r="H149" s="1191" t="s">
        <v>252</v>
      </c>
      <c r="I149" s="945" t="s">
        <v>1776</v>
      </c>
      <c r="J149" s="1135" t="s">
        <v>2351</v>
      </c>
      <c r="K149" s="1192">
        <v>43261</v>
      </c>
      <c r="L149" s="1564" t="s">
        <v>1363</v>
      </c>
      <c r="M149" s="1193"/>
      <c r="N149" s="1194" t="s">
        <v>914</v>
      </c>
      <c r="O149" s="1147" t="s">
        <v>84</v>
      </c>
      <c r="P149" s="1121" t="s">
        <v>2336</v>
      </c>
      <c r="Q149" s="1147" t="s">
        <v>84</v>
      </c>
      <c r="R149" s="1275">
        <v>3</v>
      </c>
      <c r="S149" s="102">
        <v>30</v>
      </c>
      <c r="U149" s="1275">
        <f t="shared" si="2"/>
        <v>3</v>
      </c>
    </row>
    <row r="150" spans="1:21" s="102" customFormat="1" ht="20.100000000000001" customHeight="1">
      <c r="A150" s="1135" t="s">
        <v>1119</v>
      </c>
      <c r="B150" s="945" t="s">
        <v>972</v>
      </c>
      <c r="C150" s="1188">
        <v>15680408</v>
      </c>
      <c r="D150" s="1189" t="s">
        <v>327</v>
      </c>
      <c r="E150" s="1190" t="s">
        <v>20</v>
      </c>
      <c r="F150" s="945" t="s">
        <v>104</v>
      </c>
      <c r="G150" s="1191" t="s">
        <v>252</v>
      </c>
      <c r="H150" s="1191" t="s">
        <v>252</v>
      </c>
      <c r="I150" s="1164" t="s">
        <v>1766</v>
      </c>
      <c r="J150" s="1135" t="s">
        <v>991</v>
      </c>
      <c r="K150" s="1192">
        <v>43617</v>
      </c>
      <c r="L150" s="1564" t="s">
        <v>1364</v>
      </c>
      <c r="M150" s="1193"/>
      <c r="N150" s="1194" t="s">
        <v>914</v>
      </c>
      <c r="O150" s="1147" t="s">
        <v>62</v>
      </c>
      <c r="P150" s="1122" t="s">
        <v>477</v>
      </c>
      <c r="Q150" s="1147" t="s">
        <v>62</v>
      </c>
      <c r="R150" s="1275">
        <v>3</v>
      </c>
      <c r="S150" s="102">
        <v>30</v>
      </c>
      <c r="U150" s="1275">
        <f t="shared" si="2"/>
        <v>3</v>
      </c>
    </row>
    <row r="151" spans="1:21" s="102" customFormat="1" ht="20.100000000000001" customHeight="1">
      <c r="A151" s="1135" t="s">
        <v>1119</v>
      </c>
      <c r="B151" s="1206" t="s">
        <v>972</v>
      </c>
      <c r="C151" s="1188">
        <v>15987384</v>
      </c>
      <c r="D151" s="1189" t="s">
        <v>329</v>
      </c>
      <c r="E151" s="1190" t="s">
        <v>20</v>
      </c>
      <c r="F151" s="945" t="s">
        <v>104</v>
      </c>
      <c r="G151" s="1191" t="s">
        <v>252</v>
      </c>
      <c r="H151" s="1191" t="s">
        <v>252</v>
      </c>
      <c r="I151" s="1114" t="s">
        <v>1799</v>
      </c>
      <c r="J151" s="1135" t="s">
        <v>991</v>
      </c>
      <c r="K151" s="1192">
        <v>43678</v>
      </c>
      <c r="L151" s="1564" t="s">
        <v>1366</v>
      </c>
      <c r="M151" s="1193"/>
      <c r="N151" s="1194" t="s">
        <v>914</v>
      </c>
      <c r="O151" s="1147" t="s">
        <v>84</v>
      </c>
      <c r="P151" s="1121" t="s">
        <v>63</v>
      </c>
      <c r="Q151" s="1147" t="s">
        <v>84</v>
      </c>
      <c r="R151" s="1275">
        <v>3</v>
      </c>
      <c r="S151" s="102">
        <v>30</v>
      </c>
      <c r="U151" s="1275">
        <f t="shared" si="2"/>
        <v>3</v>
      </c>
    </row>
    <row r="152" spans="1:21" s="102" customFormat="1" ht="20.100000000000001" customHeight="1">
      <c r="A152" s="1135" t="s">
        <v>1119</v>
      </c>
      <c r="B152" s="1206" t="s">
        <v>971</v>
      </c>
      <c r="C152" s="1188">
        <v>16043337</v>
      </c>
      <c r="D152" s="1189" t="s">
        <v>330</v>
      </c>
      <c r="E152" s="1190" t="s">
        <v>34</v>
      </c>
      <c r="F152" s="945" t="s">
        <v>104</v>
      </c>
      <c r="G152" s="1191" t="s">
        <v>252</v>
      </c>
      <c r="H152" s="1191" t="s">
        <v>252</v>
      </c>
      <c r="I152" s="945" t="s">
        <v>1802</v>
      </c>
      <c r="J152" s="1135" t="s">
        <v>2351</v>
      </c>
      <c r="K152" s="1192">
        <v>43405</v>
      </c>
      <c r="L152" s="1564" t="s">
        <v>1367</v>
      </c>
      <c r="M152" s="1193"/>
      <c r="N152" s="1194" t="s">
        <v>914</v>
      </c>
      <c r="O152" s="1147" t="s">
        <v>123</v>
      </c>
      <c r="P152" s="1121" t="s">
        <v>477</v>
      </c>
      <c r="Q152" s="1147" t="s">
        <v>123</v>
      </c>
      <c r="R152" s="1275">
        <v>3</v>
      </c>
      <c r="S152" s="102">
        <v>30</v>
      </c>
      <c r="U152" s="1275">
        <f t="shared" si="2"/>
        <v>3</v>
      </c>
    </row>
    <row r="153" spans="1:21" s="102" customFormat="1" ht="20.100000000000001" customHeight="1">
      <c r="A153" s="1135" t="s">
        <v>1119</v>
      </c>
      <c r="B153" s="1206" t="s">
        <v>970</v>
      </c>
      <c r="C153" s="1188">
        <v>16620542</v>
      </c>
      <c r="D153" s="1189" t="s">
        <v>332</v>
      </c>
      <c r="E153" s="1190" t="s">
        <v>34</v>
      </c>
      <c r="F153" s="945" t="s">
        <v>333</v>
      </c>
      <c r="G153" s="1191" t="s">
        <v>27</v>
      </c>
      <c r="H153" s="1191" t="s">
        <v>27</v>
      </c>
      <c r="I153" s="1114" t="s">
        <v>161</v>
      </c>
      <c r="J153" s="1135" t="s">
        <v>2351</v>
      </c>
      <c r="K153" s="1192">
        <v>43559</v>
      </c>
      <c r="L153" s="1564" t="s">
        <v>1369</v>
      </c>
      <c r="M153" s="1193"/>
      <c r="N153" s="1194" t="s">
        <v>914</v>
      </c>
      <c r="O153" s="1147" t="s">
        <v>1714</v>
      </c>
      <c r="P153" s="1122" t="s">
        <v>63</v>
      </c>
      <c r="Q153" s="1147" t="s">
        <v>25</v>
      </c>
      <c r="R153" s="1275">
        <v>3</v>
      </c>
      <c r="S153" s="102">
        <v>30</v>
      </c>
      <c r="U153" s="1275">
        <f t="shared" si="2"/>
        <v>3</v>
      </c>
    </row>
    <row r="154" spans="1:21" s="102" customFormat="1" ht="20.100000000000001" customHeight="1">
      <c r="A154" s="1135" t="s">
        <v>1119</v>
      </c>
      <c r="B154" s="1206" t="s">
        <v>972</v>
      </c>
      <c r="C154" s="1188">
        <v>16683801</v>
      </c>
      <c r="D154" s="1189" t="s">
        <v>334</v>
      </c>
      <c r="E154" s="1190" t="s">
        <v>34</v>
      </c>
      <c r="F154" s="945" t="s">
        <v>104</v>
      </c>
      <c r="G154" s="1191" t="s">
        <v>44</v>
      </c>
      <c r="H154" s="1191" t="s">
        <v>44</v>
      </c>
      <c r="I154" s="1114" t="s">
        <v>179</v>
      </c>
      <c r="J154" s="1135" t="s">
        <v>991</v>
      </c>
      <c r="K154" s="1192">
        <v>43497</v>
      </c>
      <c r="L154" s="1564" t="s">
        <v>1370</v>
      </c>
      <c r="M154" s="1193"/>
      <c r="N154" s="1194" t="s">
        <v>914</v>
      </c>
      <c r="O154" s="1147" t="s">
        <v>1714</v>
      </c>
      <c r="P154" s="1122" t="s">
        <v>2345</v>
      </c>
      <c r="Q154" s="1147" t="s">
        <v>25</v>
      </c>
      <c r="R154" s="1275">
        <v>3</v>
      </c>
      <c r="S154" s="102">
        <v>30</v>
      </c>
      <c r="U154" s="1275">
        <f t="shared" si="2"/>
        <v>3</v>
      </c>
    </row>
    <row r="155" spans="1:21" s="102" customFormat="1" ht="20.100000000000001" customHeight="1">
      <c r="A155" s="1135" t="s">
        <v>1119</v>
      </c>
      <c r="B155" s="1206" t="s">
        <v>971</v>
      </c>
      <c r="C155" s="1188">
        <v>16996478</v>
      </c>
      <c r="D155" s="1189" t="s">
        <v>335</v>
      </c>
      <c r="E155" s="1147" t="s">
        <v>34</v>
      </c>
      <c r="F155" s="945" t="s">
        <v>104</v>
      </c>
      <c r="G155" s="1191" t="s">
        <v>44</v>
      </c>
      <c r="H155" s="1191" t="s">
        <v>44</v>
      </c>
      <c r="I155" s="1114" t="s">
        <v>1802</v>
      </c>
      <c r="J155" s="1135" t="s">
        <v>2351</v>
      </c>
      <c r="K155" s="1192">
        <v>43151</v>
      </c>
      <c r="L155" s="1564" t="s">
        <v>1371</v>
      </c>
      <c r="M155" s="1193"/>
      <c r="N155" s="1194" t="s">
        <v>914</v>
      </c>
      <c r="O155" s="1147" t="s">
        <v>73</v>
      </c>
      <c r="P155" s="1122" t="s">
        <v>2345</v>
      </c>
      <c r="Q155" s="1147" t="s">
        <v>73</v>
      </c>
      <c r="R155" s="1275">
        <v>3</v>
      </c>
      <c r="S155" s="102">
        <v>30</v>
      </c>
      <c r="U155" s="1275">
        <f t="shared" si="2"/>
        <v>3</v>
      </c>
    </row>
    <row r="156" spans="1:21" s="102" customFormat="1" ht="20.100000000000001" customHeight="1">
      <c r="A156" s="1135" t="s">
        <v>1119</v>
      </c>
      <c r="B156" s="1206" t="s">
        <v>1679</v>
      </c>
      <c r="C156" s="1188">
        <v>17064752</v>
      </c>
      <c r="D156" s="1189" t="s">
        <v>336</v>
      </c>
      <c r="E156" s="1147" t="s">
        <v>20</v>
      </c>
      <c r="F156" s="945" t="s">
        <v>293</v>
      </c>
      <c r="G156" s="1191" t="s">
        <v>596</v>
      </c>
      <c r="H156" s="1191" t="s">
        <v>596</v>
      </c>
      <c r="I156" s="1114" t="s">
        <v>1702</v>
      </c>
      <c r="J156" s="1135" t="s">
        <v>991</v>
      </c>
      <c r="K156" s="1192">
        <v>43497</v>
      </c>
      <c r="L156" s="1564" t="s">
        <v>1372</v>
      </c>
      <c r="M156" s="1193"/>
      <c r="N156" s="1194" t="s">
        <v>914</v>
      </c>
      <c r="O156" s="1147" t="s">
        <v>62</v>
      </c>
      <c r="P156" s="1122" t="s">
        <v>63</v>
      </c>
      <c r="Q156" s="1147" t="s">
        <v>62</v>
      </c>
      <c r="R156" s="1275">
        <v>3</v>
      </c>
      <c r="S156" s="102">
        <v>30</v>
      </c>
      <c r="U156" s="1275">
        <f t="shared" si="2"/>
        <v>3</v>
      </c>
    </row>
    <row r="157" spans="1:21" s="102" customFormat="1" ht="20.100000000000001" customHeight="1">
      <c r="A157" s="1135" t="s">
        <v>1119</v>
      </c>
      <c r="B157" s="945" t="s">
        <v>971</v>
      </c>
      <c r="C157" s="1188">
        <v>17072122</v>
      </c>
      <c r="D157" s="1189" t="s">
        <v>337</v>
      </c>
      <c r="E157" s="1190" t="s">
        <v>20</v>
      </c>
      <c r="F157" s="945" t="s">
        <v>104</v>
      </c>
      <c r="G157" s="1191" t="s">
        <v>44</v>
      </c>
      <c r="H157" s="1191" t="s">
        <v>44</v>
      </c>
      <c r="I157" s="1135" t="s">
        <v>1768</v>
      </c>
      <c r="J157" s="1135" t="s">
        <v>2351</v>
      </c>
      <c r="K157" s="1192">
        <v>43116</v>
      </c>
      <c r="L157" s="1564" t="s">
        <v>1373</v>
      </c>
      <c r="M157" s="1193"/>
      <c r="N157" s="1194" t="s">
        <v>914</v>
      </c>
      <c r="O157" s="1147" t="s">
        <v>94</v>
      </c>
      <c r="P157" s="1121" t="s">
        <v>2345</v>
      </c>
      <c r="Q157" s="1209" t="s">
        <v>94</v>
      </c>
      <c r="R157" s="1275">
        <v>3</v>
      </c>
      <c r="S157" s="102">
        <v>30</v>
      </c>
      <c r="U157" s="1275">
        <f t="shared" si="2"/>
        <v>3</v>
      </c>
    </row>
    <row r="158" spans="1:21" s="102" customFormat="1" ht="20.100000000000001" customHeight="1">
      <c r="A158" s="1135" t="s">
        <v>1119</v>
      </c>
      <c r="B158" s="945" t="s">
        <v>1680</v>
      </c>
      <c r="C158" s="1188">
        <v>17221186</v>
      </c>
      <c r="D158" s="1189" t="s">
        <v>338</v>
      </c>
      <c r="E158" s="1190" t="s">
        <v>20</v>
      </c>
      <c r="F158" s="945" t="s">
        <v>289</v>
      </c>
      <c r="G158" s="1191" t="s">
        <v>596</v>
      </c>
      <c r="H158" s="1191" t="s">
        <v>596</v>
      </c>
      <c r="I158" s="1114" t="s">
        <v>1765</v>
      </c>
      <c r="J158" s="1135" t="s">
        <v>991</v>
      </c>
      <c r="K158" s="1192">
        <v>43133</v>
      </c>
      <c r="L158" s="1564" t="s">
        <v>1374</v>
      </c>
      <c r="M158" s="1193"/>
      <c r="N158" s="1194" t="s">
        <v>914</v>
      </c>
      <c r="O158" s="1147" t="s">
        <v>126</v>
      </c>
      <c r="P158" s="1121" t="s">
        <v>63</v>
      </c>
      <c r="Q158" s="1209" t="s">
        <v>126</v>
      </c>
      <c r="R158" s="1275">
        <v>3</v>
      </c>
      <c r="S158" s="102">
        <v>30</v>
      </c>
      <c r="U158" s="1275">
        <f t="shared" si="2"/>
        <v>3</v>
      </c>
    </row>
    <row r="159" spans="1:21" s="102" customFormat="1" ht="20.100000000000001" customHeight="1">
      <c r="A159" s="1135" t="s">
        <v>1119</v>
      </c>
      <c r="B159" s="1206" t="s">
        <v>972</v>
      </c>
      <c r="C159" s="1188">
        <v>17346857</v>
      </c>
      <c r="D159" s="1189" t="s">
        <v>339</v>
      </c>
      <c r="E159" s="1190" t="s">
        <v>34</v>
      </c>
      <c r="F159" s="945" t="s">
        <v>104</v>
      </c>
      <c r="G159" s="1191" t="s">
        <v>44</v>
      </c>
      <c r="H159" s="1191" t="s">
        <v>44</v>
      </c>
      <c r="I159" s="1135" t="s">
        <v>1775</v>
      </c>
      <c r="J159" s="1135" t="s">
        <v>991</v>
      </c>
      <c r="K159" s="1192">
        <v>43662</v>
      </c>
      <c r="L159" s="1564" t="s">
        <v>1375</v>
      </c>
      <c r="M159" s="1193"/>
      <c r="N159" s="1194" t="s">
        <v>914</v>
      </c>
      <c r="O159" s="1147" t="s">
        <v>67</v>
      </c>
      <c r="P159" s="1121" t="s">
        <v>2345</v>
      </c>
      <c r="Q159" s="1209" t="s">
        <v>67</v>
      </c>
      <c r="R159" s="1275">
        <v>3</v>
      </c>
      <c r="S159" s="102">
        <v>30</v>
      </c>
      <c r="U159" s="1275">
        <f t="shared" si="2"/>
        <v>3</v>
      </c>
    </row>
    <row r="160" spans="1:21" s="102" customFormat="1" ht="20.100000000000001" customHeight="1">
      <c r="A160" s="1135" t="s">
        <v>1119</v>
      </c>
      <c r="B160" s="945" t="s">
        <v>970</v>
      </c>
      <c r="C160" s="1188">
        <v>17712212</v>
      </c>
      <c r="D160" s="1189" t="s">
        <v>341</v>
      </c>
      <c r="E160" s="1190" t="s">
        <v>34</v>
      </c>
      <c r="F160" s="945" t="s">
        <v>2314</v>
      </c>
      <c r="G160" s="1191" t="s">
        <v>27</v>
      </c>
      <c r="H160" s="1191" t="s">
        <v>27</v>
      </c>
      <c r="I160" s="1114" t="s">
        <v>1802</v>
      </c>
      <c r="J160" s="1135" t="s">
        <v>2351</v>
      </c>
      <c r="K160" s="1192">
        <v>43398</v>
      </c>
      <c r="L160" s="1564" t="s">
        <v>1377</v>
      </c>
      <c r="M160" s="1193"/>
      <c r="N160" s="1194" t="s">
        <v>914</v>
      </c>
      <c r="O160" s="1147" t="s">
        <v>48</v>
      </c>
      <c r="P160" s="1121" t="s">
        <v>2345</v>
      </c>
      <c r="Q160" s="1209" t="s">
        <v>48</v>
      </c>
      <c r="R160" s="1275">
        <v>3</v>
      </c>
      <c r="S160" s="102">
        <v>30</v>
      </c>
      <c r="U160" s="1275">
        <f t="shared" si="2"/>
        <v>3</v>
      </c>
    </row>
    <row r="161" spans="1:21" s="102" customFormat="1" ht="20.100000000000001" customHeight="1">
      <c r="A161" s="1135" t="s">
        <v>1119</v>
      </c>
      <c r="B161" s="1206" t="s">
        <v>971</v>
      </c>
      <c r="C161" s="1188">
        <v>18197174</v>
      </c>
      <c r="D161" s="1189" t="s">
        <v>342</v>
      </c>
      <c r="E161" s="1190" t="s">
        <v>20</v>
      </c>
      <c r="F161" s="945" t="s">
        <v>104</v>
      </c>
      <c r="G161" s="1191" t="s">
        <v>252</v>
      </c>
      <c r="H161" s="1191" t="s">
        <v>252</v>
      </c>
      <c r="I161" s="945" t="s">
        <v>1771</v>
      </c>
      <c r="J161" s="1135" t="s">
        <v>2351</v>
      </c>
      <c r="K161" s="1192">
        <v>43266</v>
      </c>
      <c r="L161" s="1564" t="s">
        <v>1378</v>
      </c>
      <c r="M161" s="1193"/>
      <c r="N161" s="1194" t="s">
        <v>914</v>
      </c>
      <c r="O161" s="1147" t="s">
        <v>115</v>
      </c>
      <c r="P161" s="1203" t="s">
        <v>2343</v>
      </c>
      <c r="Q161" s="1147" t="s">
        <v>115</v>
      </c>
      <c r="R161" s="1275">
        <v>3</v>
      </c>
      <c r="S161" s="102">
        <v>30</v>
      </c>
      <c r="U161" s="1275">
        <f t="shared" si="2"/>
        <v>3</v>
      </c>
    </row>
    <row r="162" spans="1:21" s="102" customFormat="1" ht="20.100000000000001" customHeight="1">
      <c r="A162" s="1135" t="s">
        <v>1119</v>
      </c>
      <c r="B162" s="1206" t="s">
        <v>972</v>
      </c>
      <c r="C162" s="1188">
        <v>18271481</v>
      </c>
      <c r="D162" s="1189" t="s">
        <v>1798</v>
      </c>
      <c r="E162" s="1190" t="s">
        <v>34</v>
      </c>
      <c r="F162" s="945" t="s">
        <v>104</v>
      </c>
      <c r="G162" s="1191" t="s">
        <v>44</v>
      </c>
      <c r="H162" s="1191" t="s">
        <v>44</v>
      </c>
      <c r="I162" s="945" t="s">
        <v>1702</v>
      </c>
      <c r="J162" s="1135" t="s">
        <v>991</v>
      </c>
      <c r="K162" s="1192">
        <v>43601</v>
      </c>
      <c r="L162" s="1564" t="s">
        <v>1379</v>
      </c>
      <c r="M162" s="1193"/>
      <c r="N162" s="1194" t="s">
        <v>914</v>
      </c>
      <c r="O162" s="1147" t="s">
        <v>1714</v>
      </c>
      <c r="P162" s="1122" t="s">
        <v>2345</v>
      </c>
      <c r="Q162" s="1147" t="s">
        <v>25</v>
      </c>
      <c r="R162" s="1275">
        <v>3</v>
      </c>
      <c r="S162" s="102">
        <v>30</v>
      </c>
      <c r="U162" s="1275">
        <f t="shared" si="2"/>
        <v>3</v>
      </c>
    </row>
    <row r="163" spans="1:21" s="102" customFormat="1" ht="20.100000000000001" customHeight="1">
      <c r="A163" s="1135" t="s">
        <v>1119</v>
      </c>
      <c r="B163" s="945" t="s">
        <v>972</v>
      </c>
      <c r="C163" s="1188">
        <v>19314520</v>
      </c>
      <c r="D163" s="1189" t="s">
        <v>345</v>
      </c>
      <c r="E163" s="1147" t="s">
        <v>20</v>
      </c>
      <c r="F163" s="945" t="s">
        <v>104</v>
      </c>
      <c r="G163" s="1191" t="s">
        <v>252</v>
      </c>
      <c r="H163" s="1191" t="s">
        <v>252</v>
      </c>
      <c r="I163" s="945" t="s">
        <v>22</v>
      </c>
      <c r="J163" s="1135" t="s">
        <v>991</v>
      </c>
      <c r="K163" s="1192">
        <v>43497</v>
      </c>
      <c r="L163" s="1564" t="s">
        <v>1382</v>
      </c>
      <c r="M163" s="1193"/>
      <c r="N163" s="1194" t="s">
        <v>914</v>
      </c>
      <c r="O163" s="1147" t="s">
        <v>1714</v>
      </c>
      <c r="P163" s="1121" t="s">
        <v>1149</v>
      </c>
      <c r="Q163" s="1147" t="s">
        <v>25</v>
      </c>
      <c r="R163" s="1275">
        <v>3</v>
      </c>
      <c r="S163" s="102">
        <v>30</v>
      </c>
      <c r="U163" s="1275">
        <f t="shared" si="2"/>
        <v>3</v>
      </c>
    </row>
    <row r="164" spans="1:21" s="102" customFormat="1" ht="20.100000000000001" customHeight="1">
      <c r="A164" s="1135" t="s">
        <v>1119</v>
      </c>
      <c r="B164" s="945" t="s">
        <v>972</v>
      </c>
      <c r="C164" s="1188">
        <v>19405847</v>
      </c>
      <c r="D164" s="1189" t="s">
        <v>346</v>
      </c>
      <c r="E164" s="1147" t="s">
        <v>34</v>
      </c>
      <c r="F164" s="945" t="s">
        <v>104</v>
      </c>
      <c r="G164" s="1191" t="s">
        <v>252</v>
      </c>
      <c r="H164" s="1191" t="s">
        <v>252</v>
      </c>
      <c r="I164" s="945" t="s">
        <v>1766</v>
      </c>
      <c r="J164" s="1135" t="s">
        <v>991</v>
      </c>
      <c r="K164" s="1192">
        <v>43617</v>
      </c>
      <c r="L164" s="1564" t="s">
        <v>1383</v>
      </c>
      <c r="M164" s="1193"/>
      <c r="N164" s="1194" t="s">
        <v>914</v>
      </c>
      <c r="O164" s="1147" t="s">
        <v>62</v>
      </c>
      <c r="P164" s="1121" t="s">
        <v>2333</v>
      </c>
      <c r="Q164" s="1147" t="s">
        <v>62</v>
      </c>
      <c r="R164" s="1275">
        <v>3</v>
      </c>
      <c r="S164" s="102">
        <v>30</v>
      </c>
      <c r="U164" s="1275">
        <f t="shared" si="2"/>
        <v>3</v>
      </c>
    </row>
    <row r="165" spans="1:21" s="102" customFormat="1" ht="20.100000000000001" customHeight="1">
      <c r="A165" s="1135" t="s">
        <v>1119</v>
      </c>
      <c r="B165" s="1206" t="s">
        <v>971</v>
      </c>
      <c r="C165" s="1188">
        <v>19427575</v>
      </c>
      <c r="D165" s="1189" t="s">
        <v>347</v>
      </c>
      <c r="E165" s="1190" t="s">
        <v>34</v>
      </c>
      <c r="F165" s="945" t="s">
        <v>104</v>
      </c>
      <c r="G165" s="1191" t="s">
        <v>146</v>
      </c>
      <c r="H165" s="1191" t="s">
        <v>146</v>
      </c>
      <c r="I165" s="1114" t="s">
        <v>1775</v>
      </c>
      <c r="J165" s="1135" t="s">
        <v>2351</v>
      </c>
      <c r="K165" s="1192">
        <v>43396</v>
      </c>
      <c r="L165" s="1564" t="s">
        <v>1384</v>
      </c>
      <c r="M165" s="1193"/>
      <c r="N165" s="1194" t="s">
        <v>914</v>
      </c>
      <c r="O165" s="1147" t="s">
        <v>67</v>
      </c>
      <c r="P165" s="1121" t="s">
        <v>63</v>
      </c>
      <c r="Q165" s="1147" t="s">
        <v>67</v>
      </c>
      <c r="R165" s="1275">
        <v>3</v>
      </c>
      <c r="S165" s="102">
        <v>30</v>
      </c>
      <c r="U165" s="1275">
        <f t="shared" si="2"/>
        <v>3</v>
      </c>
    </row>
    <row r="166" spans="1:21" s="102" customFormat="1" ht="20.100000000000001" customHeight="1">
      <c r="A166" s="1135" t="s">
        <v>1119</v>
      </c>
      <c r="B166" s="1184" t="s">
        <v>970</v>
      </c>
      <c r="C166" s="1188">
        <v>19883742</v>
      </c>
      <c r="D166" s="1189" t="s">
        <v>348</v>
      </c>
      <c r="E166" s="1147" t="s">
        <v>34</v>
      </c>
      <c r="F166" s="945" t="s">
        <v>349</v>
      </c>
      <c r="G166" s="1191" t="s">
        <v>527</v>
      </c>
      <c r="H166" s="1191" t="s">
        <v>527</v>
      </c>
      <c r="I166" s="1164" t="s">
        <v>22</v>
      </c>
      <c r="J166" s="1135" t="s">
        <v>2351</v>
      </c>
      <c r="K166" s="1192">
        <v>43405</v>
      </c>
      <c r="L166" s="1564" t="s">
        <v>1385</v>
      </c>
      <c r="M166" s="1193"/>
      <c r="N166" s="1194" t="s">
        <v>914</v>
      </c>
      <c r="O166" s="1147" t="s">
        <v>1714</v>
      </c>
      <c r="P166" s="1121" t="s">
        <v>2348</v>
      </c>
      <c r="Q166" s="1209" t="s">
        <v>25</v>
      </c>
      <c r="R166" s="1275">
        <v>3</v>
      </c>
      <c r="S166" s="102">
        <v>30</v>
      </c>
      <c r="U166" s="1275">
        <f t="shared" si="2"/>
        <v>3</v>
      </c>
    </row>
    <row r="167" spans="1:21" s="102" customFormat="1" ht="20.100000000000001" customHeight="1">
      <c r="A167" s="1135" t="s">
        <v>1119</v>
      </c>
      <c r="B167" s="945" t="s">
        <v>971</v>
      </c>
      <c r="C167" s="1188">
        <v>20035464</v>
      </c>
      <c r="D167" s="1189" t="s">
        <v>350</v>
      </c>
      <c r="E167" s="1190" t="s">
        <v>34</v>
      </c>
      <c r="F167" s="945" t="s">
        <v>104</v>
      </c>
      <c r="G167" s="1191" t="s">
        <v>252</v>
      </c>
      <c r="H167" s="1191" t="s">
        <v>252</v>
      </c>
      <c r="I167" s="945" t="s">
        <v>1802</v>
      </c>
      <c r="J167" s="1135" t="s">
        <v>2351</v>
      </c>
      <c r="K167" s="1192">
        <v>43119</v>
      </c>
      <c r="L167" s="1564" t="s">
        <v>1386</v>
      </c>
      <c r="M167" s="1193"/>
      <c r="N167" s="1194" t="s">
        <v>914</v>
      </c>
      <c r="O167" s="1147" t="s">
        <v>75</v>
      </c>
      <c r="P167" s="1121" t="s">
        <v>2330</v>
      </c>
      <c r="Q167" s="1209" t="s">
        <v>75</v>
      </c>
      <c r="R167" s="1275">
        <v>3</v>
      </c>
      <c r="S167" s="102">
        <v>30</v>
      </c>
      <c r="U167" s="1275">
        <f t="shared" si="2"/>
        <v>3</v>
      </c>
    </row>
    <row r="168" spans="1:21" s="102" customFormat="1" ht="20.100000000000001" customHeight="1">
      <c r="A168" s="1135" t="s">
        <v>1119</v>
      </c>
      <c r="B168" s="1206" t="s">
        <v>1680</v>
      </c>
      <c r="C168" s="1188">
        <v>20248968</v>
      </c>
      <c r="D168" s="1189" t="s">
        <v>351</v>
      </c>
      <c r="E168" s="1147" t="s">
        <v>20</v>
      </c>
      <c r="F168" s="945" t="s">
        <v>293</v>
      </c>
      <c r="G168" s="1191" t="s">
        <v>596</v>
      </c>
      <c r="H168" s="1191" t="s">
        <v>596</v>
      </c>
      <c r="I168" s="1114" t="s">
        <v>1702</v>
      </c>
      <c r="J168" s="1135" t="s">
        <v>991</v>
      </c>
      <c r="K168" s="1192">
        <v>43390</v>
      </c>
      <c r="L168" s="1564" t="s">
        <v>1387</v>
      </c>
      <c r="M168" s="1193"/>
      <c r="N168" s="1194" t="s">
        <v>914</v>
      </c>
      <c r="O168" s="1147" t="s">
        <v>48</v>
      </c>
      <c r="P168" s="1121" t="s">
        <v>63</v>
      </c>
      <c r="Q168" s="1147" t="s">
        <v>48</v>
      </c>
      <c r="R168" s="1275">
        <v>3</v>
      </c>
      <c r="S168" s="102">
        <v>30</v>
      </c>
      <c r="U168" s="1275">
        <f t="shared" si="2"/>
        <v>3</v>
      </c>
    </row>
    <row r="169" spans="1:21" s="102" customFormat="1" ht="20.100000000000001" customHeight="1">
      <c r="A169" s="1135" t="s">
        <v>1119</v>
      </c>
      <c r="B169" s="945" t="s">
        <v>972</v>
      </c>
      <c r="C169" s="1188">
        <v>20566829</v>
      </c>
      <c r="D169" s="1189" t="s">
        <v>352</v>
      </c>
      <c r="E169" s="1190" t="s">
        <v>20</v>
      </c>
      <c r="F169" s="945" t="s">
        <v>104</v>
      </c>
      <c r="G169" s="1191" t="s">
        <v>146</v>
      </c>
      <c r="H169" s="1191" t="s">
        <v>146</v>
      </c>
      <c r="I169" s="1114" t="s">
        <v>1802</v>
      </c>
      <c r="J169" s="1135" t="s">
        <v>991</v>
      </c>
      <c r="K169" s="1192">
        <v>43497</v>
      </c>
      <c r="L169" s="1564" t="s">
        <v>1388</v>
      </c>
      <c r="M169" s="1193"/>
      <c r="N169" s="1194" t="s">
        <v>914</v>
      </c>
      <c r="O169" s="1147" t="s">
        <v>96</v>
      </c>
      <c r="P169" s="1121" t="s">
        <v>63</v>
      </c>
      <c r="Q169" s="1147" t="s">
        <v>96</v>
      </c>
      <c r="R169" s="1275">
        <v>3</v>
      </c>
      <c r="S169" s="102">
        <v>30</v>
      </c>
      <c r="U169" s="1275">
        <f t="shared" si="2"/>
        <v>3</v>
      </c>
    </row>
    <row r="170" spans="1:21" s="102" customFormat="1" ht="20.100000000000001" customHeight="1">
      <c r="A170" s="1135" t="s">
        <v>1119</v>
      </c>
      <c r="B170" s="1206" t="s">
        <v>972</v>
      </c>
      <c r="C170" s="1188">
        <v>20794924</v>
      </c>
      <c r="D170" s="1189" t="s">
        <v>353</v>
      </c>
      <c r="E170" s="1190" t="s">
        <v>20</v>
      </c>
      <c r="F170" s="945" t="s">
        <v>104</v>
      </c>
      <c r="G170" s="1191" t="s">
        <v>146</v>
      </c>
      <c r="H170" s="1191" t="s">
        <v>146</v>
      </c>
      <c r="I170" s="945" t="s">
        <v>1808</v>
      </c>
      <c r="J170" s="1135" t="s">
        <v>991</v>
      </c>
      <c r="K170" s="1192">
        <v>43754</v>
      </c>
      <c r="L170" s="1564" t="s">
        <v>1389</v>
      </c>
      <c r="M170" s="1193"/>
      <c r="N170" s="1194" t="s">
        <v>914</v>
      </c>
      <c r="O170" s="1147" t="s">
        <v>1714</v>
      </c>
      <c r="P170" s="1121" t="s">
        <v>63</v>
      </c>
      <c r="Q170" s="1147" t="s">
        <v>25</v>
      </c>
      <c r="R170" s="1275">
        <v>3</v>
      </c>
      <c r="S170" s="102">
        <v>30</v>
      </c>
      <c r="U170" s="1275">
        <f t="shared" si="2"/>
        <v>3</v>
      </c>
    </row>
    <row r="171" spans="1:21" s="102" customFormat="1" ht="20.100000000000001" customHeight="1">
      <c r="A171" s="1135" t="s">
        <v>1119</v>
      </c>
      <c r="B171" s="1206" t="s">
        <v>971</v>
      </c>
      <c r="C171" s="1188">
        <v>21005894</v>
      </c>
      <c r="D171" s="1189" t="s">
        <v>355</v>
      </c>
      <c r="E171" s="1190" t="s">
        <v>34</v>
      </c>
      <c r="F171" s="945" t="s">
        <v>104</v>
      </c>
      <c r="G171" s="1191" t="s">
        <v>252</v>
      </c>
      <c r="H171" s="1191" t="s">
        <v>252</v>
      </c>
      <c r="I171" s="1168" t="s">
        <v>1766</v>
      </c>
      <c r="J171" s="1135" t="s">
        <v>2351</v>
      </c>
      <c r="K171" s="1192">
        <v>43283</v>
      </c>
      <c r="L171" s="1564" t="s">
        <v>1391</v>
      </c>
      <c r="M171" s="1193"/>
      <c r="N171" s="1194" t="s">
        <v>914</v>
      </c>
      <c r="O171" s="1147" t="s">
        <v>62</v>
      </c>
      <c r="P171" s="1121" t="s">
        <v>2335</v>
      </c>
      <c r="Q171" s="1147" t="s">
        <v>62</v>
      </c>
      <c r="R171" s="1275">
        <v>3</v>
      </c>
      <c r="S171" s="102">
        <v>30</v>
      </c>
      <c r="U171" s="1275">
        <f t="shared" si="2"/>
        <v>3</v>
      </c>
    </row>
    <row r="172" spans="1:21" s="102" customFormat="1" ht="20.100000000000001" customHeight="1">
      <c r="A172" s="1135" t="s">
        <v>1119</v>
      </c>
      <c r="B172" s="945" t="s">
        <v>972</v>
      </c>
      <c r="C172" s="1188">
        <v>21082749</v>
      </c>
      <c r="D172" s="1189" t="s">
        <v>356</v>
      </c>
      <c r="E172" s="1190" t="s">
        <v>34</v>
      </c>
      <c r="F172" s="945" t="s">
        <v>104</v>
      </c>
      <c r="G172" s="1191" t="s">
        <v>146</v>
      </c>
      <c r="H172" s="1191" t="s">
        <v>146</v>
      </c>
      <c r="I172" s="945" t="s">
        <v>1770</v>
      </c>
      <c r="J172" s="1135" t="s">
        <v>991</v>
      </c>
      <c r="K172" s="1192">
        <v>43497</v>
      </c>
      <c r="L172" s="1564" t="s">
        <v>1392</v>
      </c>
      <c r="M172" s="1193"/>
      <c r="N172" s="1194" t="s">
        <v>914</v>
      </c>
      <c r="O172" s="1147" t="s">
        <v>96</v>
      </c>
      <c r="P172" s="1121" t="s">
        <v>63</v>
      </c>
      <c r="Q172" s="1147" t="s">
        <v>96</v>
      </c>
      <c r="R172" s="1275">
        <v>3</v>
      </c>
      <c r="S172" s="102">
        <v>30</v>
      </c>
      <c r="U172" s="1275">
        <f t="shared" si="2"/>
        <v>3</v>
      </c>
    </row>
    <row r="173" spans="1:21" s="102" customFormat="1" ht="20.100000000000001" customHeight="1">
      <c r="A173" s="1135" t="s">
        <v>1119</v>
      </c>
      <c r="B173" s="1206" t="s">
        <v>972</v>
      </c>
      <c r="C173" s="1188">
        <v>21544491</v>
      </c>
      <c r="D173" s="1189" t="s">
        <v>359</v>
      </c>
      <c r="E173" s="1190" t="s">
        <v>20</v>
      </c>
      <c r="F173" s="945" t="s">
        <v>104</v>
      </c>
      <c r="G173" s="1191" t="s">
        <v>252</v>
      </c>
      <c r="H173" s="1191" t="s">
        <v>252</v>
      </c>
      <c r="I173" s="1114" t="s">
        <v>1771</v>
      </c>
      <c r="J173" s="1135" t="s">
        <v>991</v>
      </c>
      <c r="K173" s="1192">
        <v>43542</v>
      </c>
      <c r="L173" s="1564" t="s">
        <v>1395</v>
      </c>
      <c r="M173" s="1193"/>
      <c r="N173" s="1194" t="s">
        <v>914</v>
      </c>
      <c r="O173" s="1147" t="s">
        <v>115</v>
      </c>
      <c r="P173" s="1122" t="s">
        <v>2344</v>
      </c>
      <c r="Q173" s="1147" t="s">
        <v>115</v>
      </c>
      <c r="R173" s="1275">
        <v>3</v>
      </c>
      <c r="S173" s="102">
        <v>30</v>
      </c>
      <c r="U173" s="1275">
        <f t="shared" si="2"/>
        <v>3</v>
      </c>
    </row>
    <row r="174" spans="1:21" s="102" customFormat="1" ht="20.100000000000001" customHeight="1">
      <c r="A174" s="1135" t="s">
        <v>1119</v>
      </c>
      <c r="B174" s="945" t="s">
        <v>1679</v>
      </c>
      <c r="C174" s="1188">
        <v>22386520</v>
      </c>
      <c r="D174" s="1189" t="s">
        <v>360</v>
      </c>
      <c r="E174" s="1190" t="s">
        <v>34</v>
      </c>
      <c r="F174" s="945" t="s">
        <v>289</v>
      </c>
      <c r="G174" s="1191" t="s">
        <v>596</v>
      </c>
      <c r="H174" s="1191" t="s">
        <v>596</v>
      </c>
      <c r="I174" s="1114" t="s">
        <v>1702</v>
      </c>
      <c r="J174" s="1135" t="s">
        <v>991</v>
      </c>
      <c r="K174" s="1192">
        <v>43586</v>
      </c>
      <c r="L174" s="1564" t="s">
        <v>1396</v>
      </c>
      <c r="M174" s="1193"/>
      <c r="N174" s="1194" t="s">
        <v>914</v>
      </c>
      <c r="O174" s="1147" t="s">
        <v>128</v>
      </c>
      <c r="P174" s="1121" t="s">
        <v>63</v>
      </c>
      <c r="Q174" s="1209" t="s">
        <v>128</v>
      </c>
      <c r="R174" s="1275">
        <v>3</v>
      </c>
      <c r="S174" s="102">
        <v>30</v>
      </c>
      <c r="U174" s="1275">
        <f t="shared" si="2"/>
        <v>3</v>
      </c>
    </row>
    <row r="175" spans="1:21" s="102" customFormat="1" ht="20.100000000000001" customHeight="1">
      <c r="A175" s="1135" t="s">
        <v>1119</v>
      </c>
      <c r="B175" s="1206" t="s">
        <v>972</v>
      </c>
      <c r="C175" s="1188">
        <v>29532111</v>
      </c>
      <c r="D175" s="1189" t="s">
        <v>361</v>
      </c>
      <c r="E175" s="1190" t="s">
        <v>20</v>
      </c>
      <c r="F175" s="945" t="s">
        <v>362</v>
      </c>
      <c r="G175" s="1191" t="s">
        <v>146</v>
      </c>
      <c r="H175" s="1191" t="s">
        <v>146</v>
      </c>
      <c r="I175" s="1114" t="s">
        <v>1802</v>
      </c>
      <c r="J175" s="1135" t="s">
        <v>991</v>
      </c>
      <c r="K175" s="1192">
        <v>44257</v>
      </c>
      <c r="L175" s="1564" t="s">
        <v>1397</v>
      </c>
      <c r="M175" s="1193"/>
      <c r="N175" s="1194" t="s">
        <v>914</v>
      </c>
      <c r="O175" s="1147" t="s">
        <v>1714</v>
      </c>
      <c r="P175" s="1121" t="s">
        <v>63</v>
      </c>
      <c r="Q175" s="1147" t="s">
        <v>25</v>
      </c>
      <c r="R175" s="1275">
        <v>3</v>
      </c>
      <c r="S175" s="102">
        <v>30</v>
      </c>
      <c r="U175" s="1275">
        <f t="shared" si="2"/>
        <v>3</v>
      </c>
    </row>
    <row r="176" spans="1:21" s="102" customFormat="1" ht="20.100000000000001" customHeight="1">
      <c r="A176" s="1135" t="s">
        <v>1119</v>
      </c>
      <c r="B176" s="945" t="s">
        <v>972</v>
      </c>
      <c r="C176" s="1188">
        <v>22667732</v>
      </c>
      <c r="D176" s="1189" t="s">
        <v>363</v>
      </c>
      <c r="E176" s="1190" t="s">
        <v>34</v>
      </c>
      <c r="F176" s="945" t="s">
        <v>104</v>
      </c>
      <c r="G176" s="1191" t="s">
        <v>252</v>
      </c>
      <c r="H176" s="1191" t="s">
        <v>252</v>
      </c>
      <c r="I176" s="945" t="s">
        <v>1799</v>
      </c>
      <c r="J176" s="1135" t="s">
        <v>991</v>
      </c>
      <c r="K176" s="1192">
        <v>43630</v>
      </c>
      <c r="L176" s="1564" t="s">
        <v>1398</v>
      </c>
      <c r="M176" s="1193"/>
      <c r="N176" s="1194" t="s">
        <v>914</v>
      </c>
      <c r="O176" s="1147" t="s">
        <v>128</v>
      </c>
      <c r="P176" s="1121" t="s">
        <v>477</v>
      </c>
      <c r="Q176" s="1209" t="s">
        <v>128</v>
      </c>
      <c r="R176" s="1275">
        <v>3</v>
      </c>
      <c r="S176" s="102">
        <v>30</v>
      </c>
      <c r="U176" s="1275">
        <f t="shared" si="2"/>
        <v>3</v>
      </c>
    </row>
    <row r="177" spans="1:21" s="102" customFormat="1" ht="20.100000000000001" customHeight="1">
      <c r="A177" s="1135" t="s">
        <v>1119</v>
      </c>
      <c r="B177" s="945" t="s">
        <v>971</v>
      </c>
      <c r="C177" s="1188">
        <v>23016936</v>
      </c>
      <c r="D177" s="1189" t="s">
        <v>366</v>
      </c>
      <c r="E177" s="1190" t="s">
        <v>20</v>
      </c>
      <c r="F177" s="945" t="s">
        <v>104</v>
      </c>
      <c r="G177" s="1191" t="s">
        <v>146</v>
      </c>
      <c r="H177" s="1191" t="s">
        <v>146</v>
      </c>
      <c r="I177" s="945" t="s">
        <v>1770</v>
      </c>
      <c r="J177" s="1135" t="s">
        <v>2351</v>
      </c>
      <c r="K177" s="1192">
        <v>43205</v>
      </c>
      <c r="L177" s="1564" t="s">
        <v>1400</v>
      </c>
      <c r="M177" s="1193"/>
      <c r="N177" s="1194" t="s">
        <v>914</v>
      </c>
      <c r="O177" s="1147" t="s">
        <v>96</v>
      </c>
      <c r="P177" s="1122" t="s">
        <v>1991</v>
      </c>
      <c r="Q177" s="1147" t="s">
        <v>96</v>
      </c>
      <c r="R177" s="1275">
        <v>3</v>
      </c>
      <c r="S177" s="102">
        <v>30</v>
      </c>
      <c r="U177" s="1275">
        <f t="shared" si="2"/>
        <v>3</v>
      </c>
    </row>
    <row r="178" spans="1:21" s="102" customFormat="1" ht="20.100000000000001" customHeight="1">
      <c r="A178" s="1135" t="s">
        <v>1119</v>
      </c>
      <c r="B178" s="1206" t="s">
        <v>972</v>
      </c>
      <c r="C178" s="1188">
        <v>23101268</v>
      </c>
      <c r="D178" s="1189" t="s">
        <v>367</v>
      </c>
      <c r="E178" s="1190" t="s">
        <v>20</v>
      </c>
      <c r="F178" s="945" t="s">
        <v>104</v>
      </c>
      <c r="G178" s="1191" t="s">
        <v>252</v>
      </c>
      <c r="H178" s="1191" t="s">
        <v>252</v>
      </c>
      <c r="I178" s="945" t="s">
        <v>1772</v>
      </c>
      <c r="J178" s="1135" t="s">
        <v>991</v>
      </c>
      <c r="K178" s="1192">
        <v>43585</v>
      </c>
      <c r="L178" s="1564" t="s">
        <v>1401</v>
      </c>
      <c r="M178" s="1193"/>
      <c r="N178" s="1194" t="s">
        <v>914</v>
      </c>
      <c r="O178" s="1147" t="s">
        <v>128</v>
      </c>
      <c r="P178" s="1121" t="s">
        <v>2339</v>
      </c>
      <c r="Q178" s="1147" t="s">
        <v>128</v>
      </c>
      <c r="R178" s="1275">
        <v>3</v>
      </c>
      <c r="S178" s="102">
        <v>30</v>
      </c>
      <c r="U178" s="1275">
        <f t="shared" si="2"/>
        <v>3</v>
      </c>
    </row>
    <row r="179" spans="1:21" s="102" customFormat="1" ht="20.100000000000001" customHeight="1">
      <c r="A179" s="1135" t="s">
        <v>1119</v>
      </c>
      <c r="B179" s="1184" t="s">
        <v>971</v>
      </c>
      <c r="C179" s="1188">
        <v>23602039</v>
      </c>
      <c r="D179" s="1189" t="s">
        <v>368</v>
      </c>
      <c r="E179" s="1190" t="s">
        <v>34</v>
      </c>
      <c r="F179" s="945" t="s">
        <v>293</v>
      </c>
      <c r="G179" s="1194" t="s">
        <v>596</v>
      </c>
      <c r="H179" s="1194" t="s">
        <v>596</v>
      </c>
      <c r="I179" s="945" t="s">
        <v>1702</v>
      </c>
      <c r="J179" s="1135" t="s">
        <v>2351</v>
      </c>
      <c r="K179" s="1192">
        <v>43105</v>
      </c>
      <c r="L179" s="1564" t="s">
        <v>1402</v>
      </c>
      <c r="M179" s="1193"/>
      <c r="N179" s="1194" t="s">
        <v>914</v>
      </c>
      <c r="O179" s="1147" t="s">
        <v>50</v>
      </c>
      <c r="P179" s="1122" t="s">
        <v>1991</v>
      </c>
      <c r="Q179" s="1209" t="s">
        <v>50</v>
      </c>
      <c r="R179" s="1275">
        <v>3</v>
      </c>
      <c r="S179" s="102">
        <v>30</v>
      </c>
      <c r="U179" s="1275">
        <f t="shared" si="2"/>
        <v>3</v>
      </c>
    </row>
    <row r="180" spans="1:21" s="102" customFormat="1" ht="20.100000000000001" customHeight="1">
      <c r="A180" s="1135" t="s">
        <v>1119</v>
      </c>
      <c r="B180" s="1206" t="s">
        <v>971</v>
      </c>
      <c r="C180" s="1188">
        <v>23700173</v>
      </c>
      <c r="D180" s="1189" t="s">
        <v>369</v>
      </c>
      <c r="E180" s="1190" t="s">
        <v>34</v>
      </c>
      <c r="F180" s="945" t="s">
        <v>104</v>
      </c>
      <c r="G180" s="1191" t="s">
        <v>146</v>
      </c>
      <c r="H180" s="1191" t="s">
        <v>146</v>
      </c>
      <c r="I180" s="1114" t="s">
        <v>1766</v>
      </c>
      <c r="J180" s="1135" t="s">
        <v>2351</v>
      </c>
      <c r="K180" s="1192">
        <v>43169</v>
      </c>
      <c r="L180" s="1564" t="s">
        <v>1403</v>
      </c>
      <c r="M180" s="1193"/>
      <c r="N180" s="1194" t="s">
        <v>914</v>
      </c>
      <c r="O180" s="1147" t="s">
        <v>62</v>
      </c>
      <c r="P180" s="1122" t="s">
        <v>63</v>
      </c>
      <c r="Q180" s="1147" t="s">
        <v>62</v>
      </c>
      <c r="R180" s="1275">
        <v>3</v>
      </c>
      <c r="S180" s="102">
        <v>30</v>
      </c>
      <c r="U180" s="1275">
        <f t="shared" si="2"/>
        <v>3</v>
      </c>
    </row>
    <row r="181" spans="1:21" s="102" customFormat="1" ht="20.100000000000001" customHeight="1">
      <c r="A181" s="1135" t="s">
        <v>1119</v>
      </c>
      <c r="B181" s="1206" t="s">
        <v>971</v>
      </c>
      <c r="C181" s="1188">
        <v>24017938</v>
      </c>
      <c r="D181" s="1189" t="s">
        <v>370</v>
      </c>
      <c r="E181" s="1190" t="s">
        <v>34</v>
      </c>
      <c r="F181" s="945" t="s">
        <v>104</v>
      </c>
      <c r="G181" s="1191" t="s">
        <v>252</v>
      </c>
      <c r="H181" s="1191" t="s">
        <v>252</v>
      </c>
      <c r="I181" s="1114" t="s">
        <v>1799</v>
      </c>
      <c r="J181" s="1135" t="s">
        <v>2351</v>
      </c>
      <c r="K181" s="1192">
        <v>43405</v>
      </c>
      <c r="L181" s="1564" t="s">
        <v>1404</v>
      </c>
      <c r="M181" s="1193"/>
      <c r="N181" s="1194" t="s">
        <v>914</v>
      </c>
      <c r="O181" s="1147" t="s">
        <v>123</v>
      </c>
      <c r="P181" s="1121" t="s">
        <v>477</v>
      </c>
      <c r="Q181" s="1147" t="s">
        <v>123</v>
      </c>
      <c r="R181" s="1275">
        <v>3</v>
      </c>
      <c r="S181" s="102">
        <v>30</v>
      </c>
      <c r="U181" s="1275">
        <f t="shared" si="2"/>
        <v>3</v>
      </c>
    </row>
    <row r="182" spans="1:21" s="102" customFormat="1" ht="20.100000000000001" customHeight="1">
      <c r="A182" s="1135" t="s">
        <v>1119</v>
      </c>
      <c r="B182" s="945" t="s">
        <v>971</v>
      </c>
      <c r="C182" s="1188">
        <v>24158318</v>
      </c>
      <c r="D182" s="1189" t="s">
        <v>371</v>
      </c>
      <c r="E182" s="1190" t="s">
        <v>34</v>
      </c>
      <c r="F182" s="945" t="s">
        <v>104</v>
      </c>
      <c r="G182" s="1191" t="s">
        <v>146</v>
      </c>
      <c r="H182" s="1191" t="s">
        <v>146</v>
      </c>
      <c r="I182" s="1114" t="s">
        <v>2292</v>
      </c>
      <c r="J182" s="1135" t="s">
        <v>2351</v>
      </c>
      <c r="K182" s="1192">
        <v>43118</v>
      </c>
      <c r="L182" s="1564" t="s">
        <v>1405</v>
      </c>
      <c r="M182" s="1193"/>
      <c r="N182" s="1194" t="s">
        <v>914</v>
      </c>
      <c r="O182" s="1147" t="s">
        <v>25</v>
      </c>
      <c r="P182" s="1121" t="s">
        <v>63</v>
      </c>
      <c r="Q182" s="1147" t="s">
        <v>25</v>
      </c>
      <c r="R182" s="1275">
        <v>3</v>
      </c>
      <c r="S182" s="102">
        <v>30</v>
      </c>
      <c r="U182" s="1275">
        <f t="shared" si="2"/>
        <v>3</v>
      </c>
    </row>
    <row r="183" spans="1:21" s="102" customFormat="1" ht="20.100000000000001" customHeight="1">
      <c r="A183" s="1135" t="s">
        <v>1119</v>
      </c>
      <c r="B183" s="945" t="s">
        <v>971</v>
      </c>
      <c r="C183" s="1188">
        <v>25030740</v>
      </c>
      <c r="D183" s="1189" t="s">
        <v>1920</v>
      </c>
      <c r="E183" s="1190" t="s">
        <v>20</v>
      </c>
      <c r="F183" s="945" t="s">
        <v>104</v>
      </c>
      <c r="G183" s="1191" t="s">
        <v>379</v>
      </c>
      <c r="H183" s="1191" t="s">
        <v>379</v>
      </c>
      <c r="I183" s="945" t="s">
        <v>1912</v>
      </c>
      <c r="J183" s="1135" t="s">
        <v>2351</v>
      </c>
      <c r="K183" s="1192">
        <v>43328</v>
      </c>
      <c r="L183" s="1564" t="s">
        <v>1406</v>
      </c>
      <c r="M183" s="1193"/>
      <c r="N183" s="1194" t="s">
        <v>914</v>
      </c>
      <c r="O183" s="1147" t="s">
        <v>84</v>
      </c>
      <c r="P183" s="1121" t="s">
        <v>63</v>
      </c>
      <c r="Q183" s="1209" t="s">
        <v>84</v>
      </c>
      <c r="R183" s="1275">
        <v>3</v>
      </c>
      <c r="S183" s="102">
        <v>30</v>
      </c>
      <c r="U183" s="1275">
        <f t="shared" si="2"/>
        <v>3</v>
      </c>
    </row>
    <row r="184" spans="1:21" s="102" customFormat="1" ht="20.100000000000001" customHeight="1">
      <c r="A184" s="1135" t="s">
        <v>1119</v>
      </c>
      <c r="B184" s="945" t="s">
        <v>972</v>
      </c>
      <c r="C184" s="1188">
        <v>25098555</v>
      </c>
      <c r="D184" s="1189" t="s">
        <v>372</v>
      </c>
      <c r="E184" s="1190" t="s">
        <v>20</v>
      </c>
      <c r="F184" s="945" t="s">
        <v>104</v>
      </c>
      <c r="G184" s="1191" t="s">
        <v>146</v>
      </c>
      <c r="H184" s="1191" t="s">
        <v>146</v>
      </c>
      <c r="I184" s="945" t="s">
        <v>1702</v>
      </c>
      <c r="J184" s="1135" t="s">
        <v>991</v>
      </c>
      <c r="K184" s="1192">
        <v>43647</v>
      </c>
      <c r="L184" s="1564" t="s">
        <v>1407</v>
      </c>
      <c r="M184" s="1193"/>
      <c r="N184" s="1194" t="s">
        <v>914</v>
      </c>
      <c r="O184" s="1147" t="s">
        <v>73</v>
      </c>
      <c r="P184" s="1122" t="s">
        <v>63</v>
      </c>
      <c r="Q184" s="1147" t="s">
        <v>73</v>
      </c>
      <c r="R184" s="1275">
        <v>3</v>
      </c>
      <c r="S184" s="102">
        <v>30</v>
      </c>
      <c r="U184" s="1275">
        <f t="shared" si="2"/>
        <v>3</v>
      </c>
    </row>
    <row r="185" spans="1:21" s="102" customFormat="1" ht="20.100000000000001" customHeight="1">
      <c r="A185" s="1135" t="s">
        <v>1119</v>
      </c>
      <c r="B185" s="1206" t="s">
        <v>972</v>
      </c>
      <c r="C185" s="1188">
        <v>18036501</v>
      </c>
      <c r="D185" s="1189" t="s">
        <v>375</v>
      </c>
      <c r="E185" s="1190" t="s">
        <v>34</v>
      </c>
      <c r="F185" s="945" t="s">
        <v>376</v>
      </c>
      <c r="G185" s="1191" t="s">
        <v>379</v>
      </c>
      <c r="H185" s="1191" t="s">
        <v>379</v>
      </c>
      <c r="I185" s="945" t="s">
        <v>1824</v>
      </c>
      <c r="J185" s="1135" t="s">
        <v>991</v>
      </c>
      <c r="K185" s="1192">
        <v>44287</v>
      </c>
      <c r="L185" s="1564" t="s">
        <v>1410</v>
      </c>
      <c r="M185" s="1193"/>
      <c r="N185" s="1194" t="s">
        <v>914</v>
      </c>
      <c r="O185" s="1147" t="s">
        <v>67</v>
      </c>
      <c r="P185" s="1122" t="s">
        <v>477</v>
      </c>
      <c r="Q185" s="1147" t="s">
        <v>67</v>
      </c>
      <c r="R185" s="1275">
        <v>3</v>
      </c>
      <c r="S185" s="102">
        <v>30</v>
      </c>
      <c r="U185" s="1275">
        <f t="shared" si="2"/>
        <v>3</v>
      </c>
    </row>
    <row r="186" spans="1:21" s="102" customFormat="1" ht="20.100000000000001" customHeight="1">
      <c r="A186" s="1135" t="s">
        <v>1119</v>
      </c>
      <c r="B186" s="945" t="s">
        <v>972</v>
      </c>
      <c r="C186" s="1188">
        <v>11951726</v>
      </c>
      <c r="D186" s="1189" t="s">
        <v>923</v>
      </c>
      <c r="E186" s="1190" t="s">
        <v>20</v>
      </c>
      <c r="F186" s="945" t="s">
        <v>104</v>
      </c>
      <c r="G186" s="1191" t="s">
        <v>146</v>
      </c>
      <c r="H186" s="1191" t="s">
        <v>146</v>
      </c>
      <c r="I186" s="945" t="s">
        <v>1708</v>
      </c>
      <c r="J186" s="1135" t="s">
        <v>991</v>
      </c>
      <c r="K186" s="1192">
        <v>44317</v>
      </c>
      <c r="L186" s="1564" t="s">
        <v>1412</v>
      </c>
      <c r="M186" s="1193"/>
      <c r="N186" s="1194" t="s">
        <v>914</v>
      </c>
      <c r="O186" s="1147" t="s">
        <v>65</v>
      </c>
      <c r="P186" s="1121" t="s">
        <v>63</v>
      </c>
      <c r="Q186" s="1147" t="s">
        <v>65</v>
      </c>
      <c r="R186" s="1275">
        <v>3</v>
      </c>
      <c r="S186" s="102">
        <v>30</v>
      </c>
      <c r="U186" s="1275">
        <f t="shared" si="2"/>
        <v>3</v>
      </c>
    </row>
    <row r="187" spans="1:21" s="102" customFormat="1" ht="20.100000000000001" customHeight="1">
      <c r="A187" s="1135" t="s">
        <v>1119</v>
      </c>
      <c r="B187" s="945" t="s">
        <v>972</v>
      </c>
      <c r="C187" s="1188">
        <v>18034768</v>
      </c>
      <c r="D187" s="1189" t="s">
        <v>924</v>
      </c>
      <c r="E187" s="1190" t="s">
        <v>34</v>
      </c>
      <c r="F187" s="945" t="s">
        <v>362</v>
      </c>
      <c r="G187" s="1191" t="s">
        <v>263</v>
      </c>
      <c r="H187" s="1191" t="s">
        <v>263</v>
      </c>
      <c r="I187" s="945" t="s">
        <v>1802</v>
      </c>
      <c r="J187" s="1135" t="s">
        <v>991</v>
      </c>
      <c r="K187" s="1192">
        <v>44317</v>
      </c>
      <c r="L187" s="1564" t="s">
        <v>1655</v>
      </c>
      <c r="M187" s="1193"/>
      <c r="N187" s="1194" t="s">
        <v>914</v>
      </c>
      <c r="O187" s="1147" t="s">
        <v>67</v>
      </c>
      <c r="P187" s="1122" t="s">
        <v>2345</v>
      </c>
      <c r="Q187" s="1147" t="s">
        <v>67</v>
      </c>
      <c r="R187" s="1275">
        <v>3</v>
      </c>
      <c r="S187" s="102">
        <v>30</v>
      </c>
      <c r="U187" s="1275">
        <f t="shared" si="2"/>
        <v>3</v>
      </c>
    </row>
    <row r="188" spans="1:21" s="102" customFormat="1" ht="20.100000000000001" customHeight="1">
      <c r="A188" s="1135" t="s">
        <v>1119</v>
      </c>
      <c r="B188" s="945" t="s">
        <v>971</v>
      </c>
      <c r="C188" s="1188">
        <v>25937148</v>
      </c>
      <c r="D188" s="1189" t="s">
        <v>382</v>
      </c>
      <c r="E188" s="1190" t="s">
        <v>20</v>
      </c>
      <c r="F188" s="945" t="s">
        <v>104</v>
      </c>
      <c r="G188" s="1191" t="s">
        <v>146</v>
      </c>
      <c r="H188" s="1191" t="s">
        <v>146</v>
      </c>
      <c r="I188" s="945" t="s">
        <v>1767</v>
      </c>
      <c r="J188" s="1135" t="s">
        <v>2351</v>
      </c>
      <c r="K188" s="1192">
        <v>43119</v>
      </c>
      <c r="L188" s="1564" t="s">
        <v>1417</v>
      </c>
      <c r="M188" s="1193"/>
      <c r="N188" s="1194" t="s">
        <v>914</v>
      </c>
      <c r="O188" s="1147" t="s">
        <v>75</v>
      </c>
      <c r="P188" s="1122" t="s">
        <v>63</v>
      </c>
      <c r="Q188" s="1147" t="s">
        <v>75</v>
      </c>
      <c r="R188" s="1275">
        <v>3</v>
      </c>
      <c r="S188" s="102">
        <v>30</v>
      </c>
      <c r="U188" s="1275">
        <f t="shared" si="2"/>
        <v>3</v>
      </c>
    </row>
    <row r="189" spans="1:21" s="102" customFormat="1" ht="20.100000000000001" customHeight="1">
      <c r="A189" s="1135" t="s">
        <v>1119</v>
      </c>
      <c r="B189" s="945" t="s">
        <v>971</v>
      </c>
      <c r="C189" s="1188">
        <v>26451130</v>
      </c>
      <c r="D189" s="1189" t="s">
        <v>383</v>
      </c>
      <c r="E189" s="1190" t="s">
        <v>34</v>
      </c>
      <c r="F189" s="945" t="s">
        <v>104</v>
      </c>
      <c r="G189" s="1191" t="s">
        <v>146</v>
      </c>
      <c r="H189" s="1191" t="s">
        <v>146</v>
      </c>
      <c r="I189" s="1114" t="s">
        <v>1775</v>
      </c>
      <c r="J189" s="1135" t="s">
        <v>2351</v>
      </c>
      <c r="K189" s="1192">
        <v>43396</v>
      </c>
      <c r="L189" s="1564" t="s">
        <v>1418</v>
      </c>
      <c r="M189" s="1193"/>
      <c r="N189" s="1194" t="s">
        <v>914</v>
      </c>
      <c r="O189" s="1147" t="s">
        <v>67</v>
      </c>
      <c r="P189" s="1122" t="s">
        <v>63</v>
      </c>
      <c r="Q189" s="1147" t="s">
        <v>67</v>
      </c>
      <c r="R189" s="1275">
        <v>3</v>
      </c>
      <c r="S189" s="102">
        <v>30</v>
      </c>
      <c r="U189" s="1275">
        <f t="shared" si="2"/>
        <v>3</v>
      </c>
    </row>
    <row r="190" spans="1:21" s="102" customFormat="1" ht="20.100000000000001" customHeight="1">
      <c r="A190" s="1135" t="s">
        <v>1119</v>
      </c>
      <c r="B190" s="945" t="s">
        <v>971</v>
      </c>
      <c r="C190" s="1188">
        <v>26473407</v>
      </c>
      <c r="D190" s="1189" t="s">
        <v>384</v>
      </c>
      <c r="E190" s="1190" t="s">
        <v>20</v>
      </c>
      <c r="F190" s="945" t="s">
        <v>104</v>
      </c>
      <c r="G190" s="1207" t="s">
        <v>146</v>
      </c>
      <c r="H190" s="1207" t="s">
        <v>146</v>
      </c>
      <c r="I190" s="1114" t="s">
        <v>161</v>
      </c>
      <c r="J190" s="1135" t="s">
        <v>2351</v>
      </c>
      <c r="K190" s="1192">
        <v>43361</v>
      </c>
      <c r="L190" s="1564" t="s">
        <v>1419</v>
      </c>
      <c r="M190" s="1193"/>
      <c r="N190" s="1194" t="s">
        <v>914</v>
      </c>
      <c r="O190" s="1147" t="s">
        <v>1714</v>
      </c>
      <c r="P190" s="1121" t="s">
        <v>63</v>
      </c>
      <c r="Q190" s="1209" t="s">
        <v>25</v>
      </c>
      <c r="R190" s="1275">
        <v>3</v>
      </c>
      <c r="S190" s="102">
        <v>30</v>
      </c>
      <c r="U190" s="1275">
        <f t="shared" si="2"/>
        <v>3</v>
      </c>
    </row>
    <row r="191" spans="1:21" s="102" customFormat="1" ht="20.100000000000001" customHeight="1">
      <c r="A191" s="1135" t="s">
        <v>1119</v>
      </c>
      <c r="B191" s="945" t="s">
        <v>972</v>
      </c>
      <c r="C191" s="1188">
        <v>27411298</v>
      </c>
      <c r="D191" s="1189" t="s">
        <v>387</v>
      </c>
      <c r="E191" s="1190" t="s">
        <v>20</v>
      </c>
      <c r="F191" s="945" t="s">
        <v>104</v>
      </c>
      <c r="G191" s="1191" t="s">
        <v>146</v>
      </c>
      <c r="H191" s="1191" t="s">
        <v>146</v>
      </c>
      <c r="I191" s="945" t="s">
        <v>69</v>
      </c>
      <c r="J191" s="1135" t="s">
        <v>991</v>
      </c>
      <c r="K191" s="1192">
        <v>43617</v>
      </c>
      <c r="L191" s="1564" t="s">
        <v>1422</v>
      </c>
      <c r="M191" s="1193"/>
      <c r="N191" s="1194" t="s">
        <v>914</v>
      </c>
      <c r="O191" s="1147" t="s">
        <v>39</v>
      </c>
      <c r="P191" s="1121" t="s">
        <v>63</v>
      </c>
      <c r="Q191" s="1147" t="s">
        <v>39</v>
      </c>
      <c r="R191" s="1275">
        <v>3</v>
      </c>
      <c r="S191" s="102">
        <v>30</v>
      </c>
      <c r="U191" s="1275">
        <f t="shared" si="2"/>
        <v>3</v>
      </c>
    </row>
    <row r="192" spans="1:21" s="102" customFormat="1" ht="20.100000000000001" customHeight="1">
      <c r="A192" s="1135" t="s">
        <v>1119</v>
      </c>
      <c r="B192" s="1206" t="s">
        <v>972</v>
      </c>
      <c r="C192" s="1188">
        <v>27694743</v>
      </c>
      <c r="D192" s="1189" t="s">
        <v>1682</v>
      </c>
      <c r="E192" s="1147" t="s">
        <v>34</v>
      </c>
      <c r="F192" s="945" t="s">
        <v>104</v>
      </c>
      <c r="G192" s="1191" t="s">
        <v>146</v>
      </c>
      <c r="H192" s="1191" t="s">
        <v>146</v>
      </c>
      <c r="I192" s="945" t="s">
        <v>1802</v>
      </c>
      <c r="J192" s="1135" t="s">
        <v>991</v>
      </c>
      <c r="K192" s="1192">
        <v>43617</v>
      </c>
      <c r="L192" s="1564" t="s">
        <v>1424</v>
      </c>
      <c r="M192" s="1193"/>
      <c r="N192" s="1194" t="s">
        <v>914</v>
      </c>
      <c r="O192" s="1147" t="s">
        <v>1714</v>
      </c>
      <c r="P192" s="1122" t="s">
        <v>63</v>
      </c>
      <c r="Q192" s="1147" t="s">
        <v>25</v>
      </c>
      <c r="R192" s="1275">
        <v>3</v>
      </c>
      <c r="S192" s="102">
        <v>30</v>
      </c>
      <c r="U192" s="1275">
        <f t="shared" si="2"/>
        <v>3</v>
      </c>
    </row>
    <row r="193" spans="1:21" s="102" customFormat="1" ht="20.100000000000001" customHeight="1">
      <c r="A193" s="1135" t="s">
        <v>1119</v>
      </c>
      <c r="B193" s="945" t="s">
        <v>972</v>
      </c>
      <c r="C193" s="1188">
        <v>28029202</v>
      </c>
      <c r="D193" s="1189" t="s">
        <v>390</v>
      </c>
      <c r="E193" s="1190" t="s">
        <v>20</v>
      </c>
      <c r="F193" s="945" t="s">
        <v>104</v>
      </c>
      <c r="G193" s="1191" t="s">
        <v>146</v>
      </c>
      <c r="H193" s="1191" t="s">
        <v>146</v>
      </c>
      <c r="I193" s="945" t="s">
        <v>1766</v>
      </c>
      <c r="J193" s="1135" t="s">
        <v>991</v>
      </c>
      <c r="K193" s="1192">
        <v>43617</v>
      </c>
      <c r="L193" s="1564" t="s">
        <v>1426</v>
      </c>
      <c r="M193" s="1193"/>
      <c r="N193" s="1194" t="s">
        <v>914</v>
      </c>
      <c r="O193" s="1147" t="s">
        <v>62</v>
      </c>
      <c r="P193" s="1122" t="s">
        <v>63</v>
      </c>
      <c r="Q193" s="1147" t="s">
        <v>62</v>
      </c>
      <c r="R193" s="1275">
        <v>3</v>
      </c>
      <c r="S193" s="102">
        <v>30</v>
      </c>
      <c r="U193" s="1275">
        <f t="shared" si="2"/>
        <v>3</v>
      </c>
    </row>
    <row r="194" spans="1:21" s="102" customFormat="1" ht="20.100000000000001" customHeight="1">
      <c r="A194" s="1135" t="s">
        <v>1119</v>
      </c>
      <c r="B194" s="1206" t="s">
        <v>972</v>
      </c>
      <c r="C194" s="1188">
        <v>28218764</v>
      </c>
      <c r="D194" s="1189" t="s">
        <v>391</v>
      </c>
      <c r="E194" s="1190" t="s">
        <v>34</v>
      </c>
      <c r="F194" s="945" t="s">
        <v>104</v>
      </c>
      <c r="G194" s="1191" t="s">
        <v>146</v>
      </c>
      <c r="H194" s="1191" t="s">
        <v>146</v>
      </c>
      <c r="I194" s="1114" t="s">
        <v>161</v>
      </c>
      <c r="J194" s="1135" t="s">
        <v>991</v>
      </c>
      <c r="K194" s="1192">
        <v>43617</v>
      </c>
      <c r="L194" s="1564" t="s">
        <v>1427</v>
      </c>
      <c r="M194" s="1193"/>
      <c r="N194" s="1194" t="s">
        <v>914</v>
      </c>
      <c r="O194" s="1147" t="s">
        <v>1714</v>
      </c>
      <c r="P194" s="1122" t="s">
        <v>63</v>
      </c>
      <c r="Q194" s="1147" t="s">
        <v>25</v>
      </c>
      <c r="R194" s="1275">
        <v>3</v>
      </c>
      <c r="S194" s="102">
        <v>30</v>
      </c>
      <c r="U194" s="1275">
        <f t="shared" si="2"/>
        <v>3</v>
      </c>
    </row>
    <row r="195" spans="1:21" s="102" customFormat="1" ht="20.100000000000001" customHeight="1">
      <c r="A195" s="1135" t="s">
        <v>1119</v>
      </c>
      <c r="B195" s="1206" t="s">
        <v>972</v>
      </c>
      <c r="C195" s="1188">
        <v>14949270</v>
      </c>
      <c r="D195" s="1189" t="s">
        <v>927</v>
      </c>
      <c r="E195" s="1147" t="s">
        <v>34</v>
      </c>
      <c r="F195" s="945" t="s">
        <v>401</v>
      </c>
      <c r="G195" s="1191" t="s">
        <v>146</v>
      </c>
      <c r="H195" s="1191" t="s">
        <v>146</v>
      </c>
      <c r="I195" s="945" t="s">
        <v>1777</v>
      </c>
      <c r="J195" s="1135" t="s">
        <v>991</v>
      </c>
      <c r="K195" s="1192">
        <v>44317</v>
      </c>
      <c r="L195" s="1564" t="s">
        <v>1432</v>
      </c>
      <c r="M195" s="1193"/>
      <c r="N195" s="1194" t="s">
        <v>914</v>
      </c>
      <c r="O195" s="1147" t="s">
        <v>218</v>
      </c>
      <c r="P195" s="1122" t="s">
        <v>63</v>
      </c>
      <c r="Q195" s="1147" t="s">
        <v>218</v>
      </c>
      <c r="R195" s="1275">
        <v>3</v>
      </c>
      <c r="S195" s="102">
        <v>30</v>
      </c>
      <c r="U195" s="1275">
        <f t="shared" si="2"/>
        <v>3</v>
      </c>
    </row>
    <row r="196" spans="1:21" s="102" customFormat="1" ht="20.100000000000001" customHeight="1">
      <c r="A196" s="1135" t="s">
        <v>1119</v>
      </c>
      <c r="B196" s="1206" t="s">
        <v>972</v>
      </c>
      <c r="C196" s="1188">
        <v>28490535</v>
      </c>
      <c r="D196" s="1189" t="s">
        <v>397</v>
      </c>
      <c r="E196" s="1190" t="s">
        <v>20</v>
      </c>
      <c r="F196" s="945" t="s">
        <v>104</v>
      </c>
      <c r="G196" s="1191" t="s">
        <v>146</v>
      </c>
      <c r="H196" s="1191" t="s">
        <v>146</v>
      </c>
      <c r="I196" s="945" t="s">
        <v>1808</v>
      </c>
      <c r="J196" s="1135" t="s">
        <v>991</v>
      </c>
      <c r="K196" s="1192">
        <v>44105</v>
      </c>
      <c r="L196" s="1564" t="s">
        <v>1433</v>
      </c>
      <c r="M196" s="1193"/>
      <c r="N196" s="1194" t="s">
        <v>914</v>
      </c>
      <c r="O196" s="1147" t="s">
        <v>1714</v>
      </c>
      <c r="P196" s="1121" t="s">
        <v>63</v>
      </c>
      <c r="Q196" s="1147" t="s">
        <v>25</v>
      </c>
      <c r="R196" s="1275">
        <v>3</v>
      </c>
      <c r="S196" s="102">
        <v>30</v>
      </c>
      <c r="U196" s="1275">
        <f t="shared" si="2"/>
        <v>3</v>
      </c>
    </row>
    <row r="197" spans="1:21" s="102" customFormat="1" ht="20.100000000000001" customHeight="1">
      <c r="A197" s="1135" t="s">
        <v>1119</v>
      </c>
      <c r="B197" s="1206" t="s">
        <v>972</v>
      </c>
      <c r="C197" s="1188">
        <v>14934598</v>
      </c>
      <c r="D197" s="1189" t="s">
        <v>399</v>
      </c>
      <c r="E197" s="1190" t="s">
        <v>34</v>
      </c>
      <c r="F197" s="945" t="s">
        <v>401</v>
      </c>
      <c r="G197" s="1191" t="s">
        <v>379</v>
      </c>
      <c r="H197" s="1191" t="s">
        <v>379</v>
      </c>
      <c r="I197" s="1114" t="s">
        <v>2292</v>
      </c>
      <c r="J197" s="1135" t="s">
        <v>991</v>
      </c>
      <c r="K197" s="1192">
        <v>44105</v>
      </c>
      <c r="L197" s="1564" t="s">
        <v>1435</v>
      </c>
      <c r="M197" s="1193"/>
      <c r="N197" s="1194" t="s">
        <v>914</v>
      </c>
      <c r="O197" s="1147" t="s">
        <v>1714</v>
      </c>
      <c r="P197" s="1121" t="s">
        <v>63</v>
      </c>
      <c r="Q197" s="1147" t="s">
        <v>25</v>
      </c>
      <c r="R197" s="1275">
        <v>3</v>
      </c>
      <c r="S197" s="102">
        <v>30</v>
      </c>
      <c r="U197" s="1275">
        <f t="shared" si="2"/>
        <v>3</v>
      </c>
    </row>
    <row r="198" spans="1:21" s="102" customFormat="1" ht="20.100000000000001" customHeight="1">
      <c r="A198" s="1135" t="s">
        <v>1119</v>
      </c>
      <c r="B198" s="1206" t="s">
        <v>970</v>
      </c>
      <c r="C198" s="1188">
        <v>13945962</v>
      </c>
      <c r="D198" s="1189" t="s">
        <v>407</v>
      </c>
      <c r="E198" s="1190" t="s">
        <v>34</v>
      </c>
      <c r="F198" s="945" t="s">
        <v>408</v>
      </c>
      <c r="G198" s="1207" t="s">
        <v>27</v>
      </c>
      <c r="H198" s="1207" t="s">
        <v>27</v>
      </c>
      <c r="I198" s="1114" t="s">
        <v>1802</v>
      </c>
      <c r="J198" s="1135" t="s">
        <v>2351</v>
      </c>
      <c r="K198" s="1192">
        <v>44136</v>
      </c>
      <c r="L198" s="1564" t="s">
        <v>1441</v>
      </c>
      <c r="M198" s="1193"/>
      <c r="N198" s="1194" t="s">
        <v>914</v>
      </c>
      <c r="O198" s="1147" t="s">
        <v>1714</v>
      </c>
      <c r="P198" s="1121" t="s">
        <v>63</v>
      </c>
      <c r="Q198" s="1147" t="s">
        <v>25</v>
      </c>
      <c r="R198" s="1275">
        <v>3</v>
      </c>
      <c r="S198" s="102">
        <v>30</v>
      </c>
      <c r="U198" s="1275">
        <f t="shared" si="2"/>
        <v>3</v>
      </c>
    </row>
    <row r="199" spans="1:21" s="102" customFormat="1" ht="20.100000000000001" customHeight="1">
      <c r="A199" s="1135" t="s">
        <v>1119</v>
      </c>
      <c r="B199" s="945" t="s">
        <v>972</v>
      </c>
      <c r="C199" s="1188">
        <v>10801848</v>
      </c>
      <c r="D199" s="1189" t="s">
        <v>409</v>
      </c>
      <c r="E199" s="1147" t="s">
        <v>34</v>
      </c>
      <c r="F199" s="945" t="s">
        <v>104</v>
      </c>
      <c r="G199" s="1191" t="s">
        <v>146</v>
      </c>
      <c r="H199" s="1191" t="s">
        <v>146</v>
      </c>
      <c r="I199" s="1114" t="s">
        <v>161</v>
      </c>
      <c r="J199" s="1135" t="s">
        <v>991</v>
      </c>
      <c r="K199" s="1192">
        <v>44136</v>
      </c>
      <c r="L199" s="1564" t="s">
        <v>1442</v>
      </c>
      <c r="M199" s="1193"/>
      <c r="N199" s="1194" t="s">
        <v>914</v>
      </c>
      <c r="O199" s="1147" t="s">
        <v>1714</v>
      </c>
      <c r="P199" s="1121" t="s">
        <v>63</v>
      </c>
      <c r="Q199" s="1147" t="s">
        <v>25</v>
      </c>
      <c r="R199" s="1275">
        <v>3</v>
      </c>
      <c r="S199" s="102">
        <v>30</v>
      </c>
      <c r="U199" s="1275">
        <f t="shared" si="2"/>
        <v>3</v>
      </c>
    </row>
    <row r="200" spans="1:21" s="102" customFormat="1" ht="20.100000000000001" customHeight="1">
      <c r="A200" s="1135" t="s">
        <v>1119</v>
      </c>
      <c r="B200" s="945" t="s">
        <v>972</v>
      </c>
      <c r="C200" s="1188">
        <v>26931757</v>
      </c>
      <c r="D200" s="1189" t="s">
        <v>410</v>
      </c>
      <c r="E200" s="1190" t="s">
        <v>34</v>
      </c>
      <c r="F200" s="945" t="s">
        <v>104</v>
      </c>
      <c r="G200" s="1207" t="s">
        <v>146</v>
      </c>
      <c r="H200" s="1207" t="s">
        <v>146</v>
      </c>
      <c r="I200" s="1114" t="s">
        <v>2292</v>
      </c>
      <c r="J200" s="1135" t="s">
        <v>991</v>
      </c>
      <c r="K200" s="1192">
        <v>44105</v>
      </c>
      <c r="L200" s="1564" t="s">
        <v>1443</v>
      </c>
      <c r="M200" s="1193"/>
      <c r="N200" s="1194" t="s">
        <v>914</v>
      </c>
      <c r="O200" s="1147" t="s">
        <v>65</v>
      </c>
      <c r="P200" s="1121" t="s">
        <v>63</v>
      </c>
      <c r="Q200" s="1147" t="s">
        <v>65</v>
      </c>
      <c r="R200" s="1275">
        <v>3</v>
      </c>
      <c r="S200" s="102">
        <v>30</v>
      </c>
      <c r="U200" s="1275">
        <f t="shared" ref="U200:U261" si="3">R200/S200*S200</f>
        <v>3</v>
      </c>
    </row>
    <row r="201" spans="1:21" s="102" customFormat="1" ht="20.100000000000001" customHeight="1">
      <c r="A201" s="1135" t="s">
        <v>1119</v>
      </c>
      <c r="B201" s="945" t="s">
        <v>972</v>
      </c>
      <c r="C201" s="1188">
        <v>20304582</v>
      </c>
      <c r="D201" s="1189" t="s">
        <v>411</v>
      </c>
      <c r="E201" s="1190" t="s">
        <v>34</v>
      </c>
      <c r="F201" s="945" t="s">
        <v>104</v>
      </c>
      <c r="G201" s="1207" t="s">
        <v>146</v>
      </c>
      <c r="H201" s="1207" t="s">
        <v>146</v>
      </c>
      <c r="I201" s="1114" t="s">
        <v>161</v>
      </c>
      <c r="J201" s="1135" t="s">
        <v>991</v>
      </c>
      <c r="K201" s="1192">
        <v>44256</v>
      </c>
      <c r="L201" s="1564" t="s">
        <v>1444</v>
      </c>
      <c r="M201" s="1193"/>
      <c r="N201" s="1194" t="s">
        <v>914</v>
      </c>
      <c r="O201" s="1147" t="s">
        <v>1714</v>
      </c>
      <c r="P201" s="1121" t="s">
        <v>63</v>
      </c>
      <c r="Q201" s="1147" t="s">
        <v>25</v>
      </c>
      <c r="R201" s="1275">
        <v>3</v>
      </c>
      <c r="S201" s="102">
        <v>30</v>
      </c>
      <c r="U201" s="1275">
        <f t="shared" si="3"/>
        <v>3</v>
      </c>
    </row>
    <row r="202" spans="1:21" s="102" customFormat="1" ht="20.100000000000001" customHeight="1">
      <c r="A202" s="1135" t="s">
        <v>1119</v>
      </c>
      <c r="B202" s="945" t="s">
        <v>972</v>
      </c>
      <c r="C202" s="1188">
        <v>28205394</v>
      </c>
      <c r="D202" s="1189" t="s">
        <v>416</v>
      </c>
      <c r="E202" s="1190" t="s">
        <v>34</v>
      </c>
      <c r="F202" s="945" t="s">
        <v>104</v>
      </c>
      <c r="G202" s="1207" t="s">
        <v>146</v>
      </c>
      <c r="H202" s="1207" t="s">
        <v>146</v>
      </c>
      <c r="I202" s="945" t="s">
        <v>2292</v>
      </c>
      <c r="J202" s="1135" t="s">
        <v>991</v>
      </c>
      <c r="K202" s="1192">
        <v>44105</v>
      </c>
      <c r="L202" s="1564" t="s">
        <v>1447</v>
      </c>
      <c r="M202" s="1193"/>
      <c r="N202" s="1194" t="s">
        <v>914</v>
      </c>
      <c r="O202" s="1147" t="s">
        <v>65</v>
      </c>
      <c r="P202" s="1121" t="s">
        <v>63</v>
      </c>
      <c r="Q202" s="1147" t="s">
        <v>65</v>
      </c>
      <c r="R202" s="1275">
        <v>3</v>
      </c>
      <c r="S202" s="102">
        <v>30</v>
      </c>
      <c r="U202" s="1275">
        <f t="shared" si="3"/>
        <v>3</v>
      </c>
    </row>
    <row r="203" spans="1:21" s="102" customFormat="1" ht="20.100000000000001" customHeight="1">
      <c r="A203" s="1135" t="s">
        <v>1119</v>
      </c>
      <c r="B203" s="945" t="s">
        <v>1679</v>
      </c>
      <c r="C203" s="1188">
        <v>9400029</v>
      </c>
      <c r="D203" s="1189" t="s">
        <v>417</v>
      </c>
      <c r="E203" s="1190" t="s">
        <v>20</v>
      </c>
      <c r="F203" s="945" t="s">
        <v>293</v>
      </c>
      <c r="G203" s="1191" t="s">
        <v>596</v>
      </c>
      <c r="H203" s="1191" t="s">
        <v>596</v>
      </c>
      <c r="I203" s="1114" t="s">
        <v>1702</v>
      </c>
      <c r="J203" s="1135" t="s">
        <v>991</v>
      </c>
      <c r="K203" s="1192">
        <v>43587</v>
      </c>
      <c r="L203" s="1564" t="s">
        <v>1448</v>
      </c>
      <c r="M203" s="1193"/>
      <c r="N203" s="1194" t="s">
        <v>914</v>
      </c>
      <c r="O203" s="1147" t="s">
        <v>123</v>
      </c>
      <c r="P203" s="1122" t="s">
        <v>63</v>
      </c>
      <c r="Q203" s="1147" t="s">
        <v>123</v>
      </c>
      <c r="R203" s="1275">
        <v>3</v>
      </c>
      <c r="S203" s="102">
        <v>30</v>
      </c>
      <c r="U203" s="1275">
        <f t="shared" si="3"/>
        <v>3</v>
      </c>
    </row>
    <row r="204" spans="1:21" s="102" customFormat="1" ht="20.100000000000001" customHeight="1">
      <c r="A204" s="1135" t="s">
        <v>1119</v>
      </c>
      <c r="B204" s="1206" t="s">
        <v>1680</v>
      </c>
      <c r="C204" s="1188">
        <v>10458657</v>
      </c>
      <c r="D204" s="1189" t="s">
        <v>419</v>
      </c>
      <c r="E204" s="1190" t="s">
        <v>34</v>
      </c>
      <c r="F204" s="945" t="s">
        <v>293</v>
      </c>
      <c r="G204" s="1191" t="s">
        <v>596</v>
      </c>
      <c r="H204" s="1191" t="s">
        <v>596</v>
      </c>
      <c r="I204" s="945" t="s">
        <v>2292</v>
      </c>
      <c r="J204" s="1135" t="s">
        <v>991</v>
      </c>
      <c r="K204" s="1192">
        <v>43360</v>
      </c>
      <c r="L204" s="1564" t="s">
        <v>1450</v>
      </c>
      <c r="M204" s="1193"/>
      <c r="N204" s="1194" t="s">
        <v>914</v>
      </c>
      <c r="O204" s="1147" t="s">
        <v>78</v>
      </c>
      <c r="P204" s="1122" t="s">
        <v>63</v>
      </c>
      <c r="Q204" s="1147" t="s">
        <v>78</v>
      </c>
      <c r="R204" s="1275">
        <v>3</v>
      </c>
      <c r="S204" s="102">
        <v>30</v>
      </c>
      <c r="U204" s="1275">
        <f t="shared" si="3"/>
        <v>3</v>
      </c>
    </row>
    <row r="205" spans="1:21" s="102" customFormat="1" ht="20.100000000000001" customHeight="1">
      <c r="A205" s="1135" t="s">
        <v>1119</v>
      </c>
      <c r="B205" s="1206" t="s">
        <v>1680</v>
      </c>
      <c r="C205" s="1188">
        <v>11121766</v>
      </c>
      <c r="D205" s="1189" t="s">
        <v>421</v>
      </c>
      <c r="E205" s="1190" t="s">
        <v>34</v>
      </c>
      <c r="F205" s="945" t="s">
        <v>293</v>
      </c>
      <c r="G205" s="1191" t="s">
        <v>596</v>
      </c>
      <c r="H205" s="1191" t="s">
        <v>596</v>
      </c>
      <c r="I205" s="945" t="s">
        <v>2292</v>
      </c>
      <c r="J205" s="1135" t="s">
        <v>991</v>
      </c>
      <c r="K205" s="1192">
        <v>43139</v>
      </c>
      <c r="L205" s="1564" t="s">
        <v>1452</v>
      </c>
      <c r="M205" s="1193"/>
      <c r="N205" s="1194" t="s">
        <v>914</v>
      </c>
      <c r="O205" s="1147" t="s">
        <v>70</v>
      </c>
      <c r="P205" s="1121" t="s">
        <v>63</v>
      </c>
      <c r="Q205" s="1147" t="s">
        <v>70</v>
      </c>
      <c r="R205" s="1275">
        <v>3</v>
      </c>
      <c r="S205" s="102">
        <v>30</v>
      </c>
      <c r="U205" s="1275">
        <f t="shared" si="3"/>
        <v>3</v>
      </c>
    </row>
    <row r="206" spans="1:21" s="102" customFormat="1" ht="20.100000000000001" customHeight="1">
      <c r="A206" s="1135" t="s">
        <v>1119</v>
      </c>
      <c r="B206" s="1206" t="s">
        <v>1680</v>
      </c>
      <c r="C206" s="1188">
        <v>12479801</v>
      </c>
      <c r="D206" s="1189" t="s">
        <v>423</v>
      </c>
      <c r="E206" s="1190" t="s">
        <v>20</v>
      </c>
      <c r="F206" s="945" t="s">
        <v>289</v>
      </c>
      <c r="G206" s="1191" t="s">
        <v>596</v>
      </c>
      <c r="H206" s="1191" t="s">
        <v>596</v>
      </c>
      <c r="I206" s="1164" t="s">
        <v>1702</v>
      </c>
      <c r="J206" s="1135" t="s">
        <v>991</v>
      </c>
      <c r="K206" s="1192">
        <v>43192</v>
      </c>
      <c r="L206" s="1564" t="s">
        <v>1454</v>
      </c>
      <c r="M206" s="1193"/>
      <c r="N206" s="1194" t="s">
        <v>914</v>
      </c>
      <c r="O206" s="1147" t="s">
        <v>94</v>
      </c>
      <c r="P206" s="1122" t="s">
        <v>63</v>
      </c>
      <c r="Q206" s="1209" t="s">
        <v>94</v>
      </c>
      <c r="R206" s="1275">
        <v>3</v>
      </c>
      <c r="S206" s="102">
        <v>30</v>
      </c>
      <c r="U206" s="1275">
        <f t="shared" si="3"/>
        <v>3</v>
      </c>
    </row>
    <row r="207" spans="1:21" s="102" customFormat="1" ht="20.100000000000001" customHeight="1">
      <c r="A207" s="1135" t="s">
        <v>1119</v>
      </c>
      <c r="B207" s="945" t="s">
        <v>1679</v>
      </c>
      <c r="C207" s="1188">
        <v>15025950</v>
      </c>
      <c r="D207" s="1189" t="s">
        <v>429</v>
      </c>
      <c r="E207" s="1190" t="s">
        <v>20</v>
      </c>
      <c r="F207" s="945" t="s">
        <v>293</v>
      </c>
      <c r="G207" s="1191" t="s">
        <v>596</v>
      </c>
      <c r="H207" s="1191" t="s">
        <v>596</v>
      </c>
      <c r="I207" s="945" t="s">
        <v>2292</v>
      </c>
      <c r="J207" s="1135" t="s">
        <v>991</v>
      </c>
      <c r="K207" s="1192">
        <v>43587</v>
      </c>
      <c r="L207" s="1564" t="s">
        <v>1460</v>
      </c>
      <c r="M207" s="1193"/>
      <c r="N207" s="1194" t="s">
        <v>914</v>
      </c>
      <c r="O207" s="1147" t="s">
        <v>46</v>
      </c>
      <c r="P207" s="1121" t="s">
        <v>63</v>
      </c>
      <c r="Q207" s="1147" t="s">
        <v>46</v>
      </c>
      <c r="R207" s="1275">
        <v>3</v>
      </c>
      <c r="S207" s="102">
        <v>30</v>
      </c>
      <c r="U207" s="1275">
        <f t="shared" si="3"/>
        <v>3</v>
      </c>
    </row>
    <row r="208" spans="1:21" s="102" customFormat="1" ht="20.100000000000001" customHeight="1">
      <c r="A208" s="1135" t="s">
        <v>1119</v>
      </c>
      <c r="B208" s="945" t="s">
        <v>1680</v>
      </c>
      <c r="C208" s="1188">
        <v>15317507</v>
      </c>
      <c r="D208" s="1189" t="s">
        <v>430</v>
      </c>
      <c r="E208" s="1190" t="s">
        <v>20</v>
      </c>
      <c r="F208" s="945" t="s">
        <v>1815</v>
      </c>
      <c r="G208" s="1191" t="s">
        <v>596</v>
      </c>
      <c r="H208" s="1191" t="s">
        <v>596</v>
      </c>
      <c r="I208" s="1114" t="s">
        <v>1814</v>
      </c>
      <c r="J208" s="1135" t="s">
        <v>991</v>
      </c>
      <c r="K208" s="1192">
        <v>43374</v>
      </c>
      <c r="L208" s="1564" t="s">
        <v>1461</v>
      </c>
      <c r="M208" s="1193"/>
      <c r="N208" s="1194" t="s">
        <v>914</v>
      </c>
      <c r="O208" s="1147" t="s">
        <v>25</v>
      </c>
      <c r="P208" s="1122" t="s">
        <v>63</v>
      </c>
      <c r="Q208" s="1209" t="s">
        <v>25</v>
      </c>
      <c r="R208" s="1275">
        <v>3</v>
      </c>
      <c r="S208" s="102">
        <v>30</v>
      </c>
      <c r="U208" s="1275">
        <f t="shared" si="3"/>
        <v>3</v>
      </c>
    </row>
    <row r="209" spans="1:21" s="102" customFormat="1" ht="20.100000000000001" customHeight="1">
      <c r="A209" s="1135" t="s">
        <v>1119</v>
      </c>
      <c r="B209" s="945" t="s">
        <v>972</v>
      </c>
      <c r="C209" s="1188">
        <v>16577852</v>
      </c>
      <c r="D209" s="1189" t="s">
        <v>431</v>
      </c>
      <c r="E209" s="1190" t="s">
        <v>34</v>
      </c>
      <c r="F209" s="945" t="s">
        <v>104</v>
      </c>
      <c r="G209" s="1191" t="s">
        <v>290</v>
      </c>
      <c r="H209" s="1191" t="s">
        <v>290</v>
      </c>
      <c r="I209" s="945" t="s">
        <v>161</v>
      </c>
      <c r="J209" s="1135" t="s">
        <v>991</v>
      </c>
      <c r="K209" s="1192">
        <v>43497</v>
      </c>
      <c r="L209" s="1564"/>
      <c r="M209" s="1193" t="s">
        <v>1537</v>
      </c>
      <c r="N209" s="1194" t="s">
        <v>974</v>
      </c>
      <c r="O209" s="1147" t="s">
        <v>1714</v>
      </c>
      <c r="P209" s="1122" t="s">
        <v>63</v>
      </c>
      <c r="Q209" s="1147" t="s">
        <v>25</v>
      </c>
      <c r="R209" s="1275">
        <v>3</v>
      </c>
      <c r="S209" s="102">
        <v>30</v>
      </c>
      <c r="U209" s="1275">
        <f t="shared" si="3"/>
        <v>3</v>
      </c>
    </row>
    <row r="210" spans="1:21" s="102" customFormat="1" ht="20.100000000000001" customHeight="1">
      <c r="A210" s="1135" t="s">
        <v>1119</v>
      </c>
      <c r="B210" s="945" t="s">
        <v>1679</v>
      </c>
      <c r="C210" s="1188">
        <v>16591749</v>
      </c>
      <c r="D210" s="1189" t="s">
        <v>432</v>
      </c>
      <c r="E210" s="1190" t="s">
        <v>20</v>
      </c>
      <c r="F210" s="945" t="s">
        <v>1815</v>
      </c>
      <c r="G210" s="1191" t="s">
        <v>433</v>
      </c>
      <c r="H210" s="1191" t="s">
        <v>433</v>
      </c>
      <c r="I210" s="1164" t="s">
        <v>1814</v>
      </c>
      <c r="J210" s="1135" t="s">
        <v>991</v>
      </c>
      <c r="K210" s="1192">
        <v>43709</v>
      </c>
      <c r="L210" s="1564" t="s">
        <v>1462</v>
      </c>
      <c r="M210" s="1193"/>
      <c r="N210" s="1194" t="s">
        <v>914</v>
      </c>
      <c r="O210" s="1147" t="s">
        <v>25</v>
      </c>
      <c r="P210" s="1121" t="s">
        <v>63</v>
      </c>
      <c r="Q210" s="1209" t="s">
        <v>25</v>
      </c>
      <c r="R210" s="1275">
        <v>3</v>
      </c>
      <c r="S210" s="102">
        <v>30</v>
      </c>
      <c r="U210" s="1275">
        <f t="shared" si="3"/>
        <v>3</v>
      </c>
    </row>
    <row r="211" spans="1:21" s="102" customFormat="1" ht="20.100000000000001" customHeight="1">
      <c r="A211" s="1135" t="s">
        <v>1119</v>
      </c>
      <c r="B211" s="945" t="s">
        <v>1680</v>
      </c>
      <c r="C211" s="1188">
        <v>17095048</v>
      </c>
      <c r="D211" s="1189" t="s">
        <v>434</v>
      </c>
      <c r="E211" s="1190" t="s">
        <v>34</v>
      </c>
      <c r="F211" s="945" t="s">
        <v>293</v>
      </c>
      <c r="G211" s="1191" t="s">
        <v>596</v>
      </c>
      <c r="H211" s="1191" t="s">
        <v>596</v>
      </c>
      <c r="I211" s="1114" t="s">
        <v>2292</v>
      </c>
      <c r="J211" s="1135" t="s">
        <v>991</v>
      </c>
      <c r="K211" s="1192">
        <v>43252</v>
      </c>
      <c r="L211" s="1564" t="s">
        <v>1463</v>
      </c>
      <c r="M211" s="1193"/>
      <c r="N211" s="1194" t="s">
        <v>914</v>
      </c>
      <c r="O211" s="1147" t="s">
        <v>67</v>
      </c>
      <c r="P211" s="1122" t="s">
        <v>63</v>
      </c>
      <c r="Q211" s="1209" t="s">
        <v>67</v>
      </c>
      <c r="R211" s="1275">
        <v>3</v>
      </c>
      <c r="S211" s="102">
        <v>30</v>
      </c>
      <c r="U211" s="1275">
        <f t="shared" si="3"/>
        <v>3</v>
      </c>
    </row>
    <row r="212" spans="1:21" s="102" customFormat="1" ht="20.100000000000001" customHeight="1">
      <c r="A212" s="1135" t="s">
        <v>1119</v>
      </c>
      <c r="B212" s="945" t="s">
        <v>1680</v>
      </c>
      <c r="C212" s="1188">
        <v>17352685</v>
      </c>
      <c r="D212" s="1189" t="s">
        <v>435</v>
      </c>
      <c r="E212" s="1190" t="s">
        <v>34</v>
      </c>
      <c r="F212" s="945" t="s">
        <v>293</v>
      </c>
      <c r="G212" s="1207" t="s">
        <v>596</v>
      </c>
      <c r="H212" s="1207" t="s">
        <v>596</v>
      </c>
      <c r="I212" s="945" t="s">
        <v>2292</v>
      </c>
      <c r="J212" s="1135" t="s">
        <v>991</v>
      </c>
      <c r="K212" s="1192">
        <v>43252</v>
      </c>
      <c r="L212" s="1564" t="s">
        <v>1464</v>
      </c>
      <c r="M212" s="1193"/>
      <c r="N212" s="1194" t="s">
        <v>914</v>
      </c>
      <c r="O212" s="1147" t="s">
        <v>70</v>
      </c>
      <c r="P212" s="1121" t="s">
        <v>63</v>
      </c>
      <c r="Q212" s="1147" t="s">
        <v>70</v>
      </c>
      <c r="R212" s="1275">
        <v>3</v>
      </c>
      <c r="S212" s="102">
        <v>30</v>
      </c>
      <c r="U212" s="1275">
        <f t="shared" si="3"/>
        <v>3</v>
      </c>
    </row>
    <row r="213" spans="1:21" s="102" customFormat="1" ht="20.100000000000001" customHeight="1">
      <c r="A213" s="1135" t="s">
        <v>1119</v>
      </c>
      <c r="B213" s="945" t="s">
        <v>1679</v>
      </c>
      <c r="C213" s="1188">
        <v>19806280</v>
      </c>
      <c r="D213" s="1189" t="s">
        <v>436</v>
      </c>
      <c r="E213" s="1190" t="s">
        <v>20</v>
      </c>
      <c r="F213" s="945" t="s">
        <v>293</v>
      </c>
      <c r="G213" s="1191" t="s">
        <v>596</v>
      </c>
      <c r="H213" s="1191" t="s">
        <v>596</v>
      </c>
      <c r="I213" s="945" t="s">
        <v>2292</v>
      </c>
      <c r="J213" s="1135" t="s">
        <v>991</v>
      </c>
      <c r="K213" s="1192">
        <v>43525</v>
      </c>
      <c r="L213" s="1564" t="s">
        <v>1465</v>
      </c>
      <c r="M213" s="1193"/>
      <c r="N213" s="1194" t="s">
        <v>914</v>
      </c>
      <c r="O213" s="1147" t="s">
        <v>52</v>
      </c>
      <c r="P213" s="1122" t="s">
        <v>63</v>
      </c>
      <c r="Q213" s="1209" t="s">
        <v>52</v>
      </c>
      <c r="R213" s="1275">
        <v>3</v>
      </c>
      <c r="S213" s="102">
        <v>30</v>
      </c>
      <c r="U213" s="1275">
        <f t="shared" si="3"/>
        <v>3</v>
      </c>
    </row>
    <row r="214" spans="1:21" s="102" customFormat="1" ht="20.100000000000001" customHeight="1">
      <c r="A214" s="1135" t="s">
        <v>1119</v>
      </c>
      <c r="B214" s="945" t="s">
        <v>1679</v>
      </c>
      <c r="C214" s="1188">
        <v>19986711</v>
      </c>
      <c r="D214" s="1189" t="s">
        <v>437</v>
      </c>
      <c r="E214" s="1190" t="s">
        <v>20</v>
      </c>
      <c r="F214" s="945" t="s">
        <v>293</v>
      </c>
      <c r="G214" s="1191" t="s">
        <v>596</v>
      </c>
      <c r="H214" s="1191" t="s">
        <v>596</v>
      </c>
      <c r="I214" s="945" t="s">
        <v>1702</v>
      </c>
      <c r="J214" s="1135" t="s">
        <v>991</v>
      </c>
      <c r="K214" s="1192">
        <v>43514</v>
      </c>
      <c r="L214" s="1564" t="s">
        <v>1466</v>
      </c>
      <c r="M214" s="1193"/>
      <c r="N214" s="1194" t="s">
        <v>914</v>
      </c>
      <c r="O214" s="1147" t="s">
        <v>70</v>
      </c>
      <c r="P214" s="1121" t="s">
        <v>63</v>
      </c>
      <c r="Q214" s="1147" t="s">
        <v>70</v>
      </c>
      <c r="R214" s="1275">
        <v>3</v>
      </c>
      <c r="S214" s="102">
        <v>30</v>
      </c>
      <c r="U214" s="1275">
        <f t="shared" si="3"/>
        <v>3</v>
      </c>
    </row>
    <row r="215" spans="1:21" s="102" customFormat="1" ht="20.100000000000001" customHeight="1">
      <c r="A215" s="1135" t="s">
        <v>1119</v>
      </c>
      <c r="B215" s="945" t="s">
        <v>1679</v>
      </c>
      <c r="C215" s="1188">
        <v>21054730</v>
      </c>
      <c r="D215" s="1189" t="s">
        <v>438</v>
      </c>
      <c r="E215" s="1190" t="s">
        <v>34</v>
      </c>
      <c r="F215" s="945" t="s">
        <v>293</v>
      </c>
      <c r="G215" s="1191" t="s">
        <v>596</v>
      </c>
      <c r="H215" s="1191" t="s">
        <v>596</v>
      </c>
      <c r="I215" s="1135" t="s">
        <v>2292</v>
      </c>
      <c r="J215" s="1135" t="s">
        <v>991</v>
      </c>
      <c r="K215" s="1192">
        <v>43556</v>
      </c>
      <c r="L215" s="1564" t="s">
        <v>1467</v>
      </c>
      <c r="M215" s="1193"/>
      <c r="N215" s="1194" t="s">
        <v>914</v>
      </c>
      <c r="O215" s="1147" t="s">
        <v>39</v>
      </c>
      <c r="P215" s="1121" t="s">
        <v>63</v>
      </c>
      <c r="Q215" s="1209" t="s">
        <v>39</v>
      </c>
      <c r="R215" s="1275">
        <v>3</v>
      </c>
      <c r="S215" s="102">
        <v>30</v>
      </c>
      <c r="U215" s="1275">
        <f t="shared" si="3"/>
        <v>3</v>
      </c>
    </row>
    <row r="216" spans="1:21" s="102" customFormat="1" ht="20.100000000000001" customHeight="1">
      <c r="A216" s="1135" t="s">
        <v>1119</v>
      </c>
      <c r="B216" s="945" t="s">
        <v>970</v>
      </c>
      <c r="C216" s="1188">
        <v>21121630</v>
      </c>
      <c r="D216" s="1189" t="s">
        <v>439</v>
      </c>
      <c r="E216" s="1190" t="s">
        <v>20</v>
      </c>
      <c r="F216" s="945" t="s">
        <v>2285</v>
      </c>
      <c r="G216" s="1191" t="s">
        <v>596</v>
      </c>
      <c r="H216" s="1191" t="s">
        <v>27</v>
      </c>
      <c r="I216" s="945" t="s">
        <v>2144</v>
      </c>
      <c r="J216" s="1135" t="s">
        <v>2351</v>
      </c>
      <c r="K216" s="1192">
        <v>43661</v>
      </c>
      <c r="L216" s="1564" t="s">
        <v>1468</v>
      </c>
      <c r="M216" s="1193"/>
      <c r="N216" s="1194" t="s">
        <v>914</v>
      </c>
      <c r="O216" s="1147" t="s">
        <v>128</v>
      </c>
      <c r="P216" s="1121" t="s">
        <v>63</v>
      </c>
      <c r="Q216" s="1209" t="s">
        <v>128</v>
      </c>
      <c r="R216" s="1275">
        <v>3</v>
      </c>
      <c r="S216" s="102">
        <v>30</v>
      </c>
      <c r="U216" s="1275">
        <f t="shared" si="3"/>
        <v>3</v>
      </c>
    </row>
    <row r="217" spans="1:21" s="102" customFormat="1" ht="20.100000000000001" customHeight="1">
      <c r="A217" s="1135" t="s">
        <v>1119</v>
      </c>
      <c r="B217" s="1184" t="s">
        <v>1679</v>
      </c>
      <c r="C217" s="1188">
        <v>25398739</v>
      </c>
      <c r="D217" s="1189" t="s">
        <v>440</v>
      </c>
      <c r="E217" s="1190" t="s">
        <v>20</v>
      </c>
      <c r="F217" s="945" t="s">
        <v>289</v>
      </c>
      <c r="G217" s="1191" t="s">
        <v>596</v>
      </c>
      <c r="H217" s="1191" t="s">
        <v>596</v>
      </c>
      <c r="I217" s="1114" t="s">
        <v>1799</v>
      </c>
      <c r="J217" s="1135" t="s">
        <v>991</v>
      </c>
      <c r="K217" s="1192">
        <v>43497</v>
      </c>
      <c r="L217" s="1564" t="s">
        <v>1469</v>
      </c>
      <c r="M217" s="1193"/>
      <c r="N217" s="1194" t="s">
        <v>914</v>
      </c>
      <c r="O217" s="1147" t="s">
        <v>96</v>
      </c>
      <c r="P217" s="1122" t="s">
        <v>63</v>
      </c>
      <c r="Q217" s="1209" t="s">
        <v>96</v>
      </c>
      <c r="R217" s="1275">
        <v>3</v>
      </c>
      <c r="S217" s="102">
        <v>30</v>
      </c>
      <c r="U217" s="1275">
        <f t="shared" si="3"/>
        <v>3</v>
      </c>
    </row>
    <row r="218" spans="1:21" s="102" customFormat="1" ht="20.100000000000001" customHeight="1">
      <c r="A218" s="1135" t="s">
        <v>1119</v>
      </c>
      <c r="B218" s="945" t="s">
        <v>1679</v>
      </c>
      <c r="C218" s="1188">
        <v>26120945</v>
      </c>
      <c r="D218" s="1189" t="s">
        <v>443</v>
      </c>
      <c r="E218" s="1190" t="s">
        <v>34</v>
      </c>
      <c r="F218" s="945" t="s">
        <v>293</v>
      </c>
      <c r="G218" s="1191" t="s">
        <v>596</v>
      </c>
      <c r="H218" s="1191" t="s">
        <v>596</v>
      </c>
      <c r="I218" s="1164" t="s">
        <v>1702</v>
      </c>
      <c r="J218" s="1135" t="s">
        <v>991</v>
      </c>
      <c r="K218" s="1192">
        <v>43508</v>
      </c>
      <c r="L218" s="1564" t="s">
        <v>1472</v>
      </c>
      <c r="M218" s="1193"/>
      <c r="N218" s="1194" t="s">
        <v>914</v>
      </c>
      <c r="O218" s="1147" t="s">
        <v>218</v>
      </c>
      <c r="P218" s="1121" t="s">
        <v>63</v>
      </c>
      <c r="Q218" s="1209" t="s">
        <v>218</v>
      </c>
      <c r="R218" s="1275">
        <v>3</v>
      </c>
      <c r="S218" s="102">
        <v>30</v>
      </c>
      <c r="U218" s="1275">
        <f t="shared" si="3"/>
        <v>3</v>
      </c>
    </row>
    <row r="219" spans="1:21" s="102" customFormat="1" ht="20.100000000000001" customHeight="1">
      <c r="A219" s="1135" t="s">
        <v>1119</v>
      </c>
      <c r="B219" s="945" t="s">
        <v>1680</v>
      </c>
      <c r="C219" s="1188">
        <v>26311286</v>
      </c>
      <c r="D219" s="1189" t="s">
        <v>445</v>
      </c>
      <c r="E219" s="1190" t="s">
        <v>20</v>
      </c>
      <c r="F219" s="945" t="s">
        <v>293</v>
      </c>
      <c r="G219" s="1191" t="s">
        <v>596</v>
      </c>
      <c r="H219" s="1191" t="s">
        <v>596</v>
      </c>
      <c r="I219" s="1135" t="s">
        <v>2292</v>
      </c>
      <c r="J219" s="1135" t="s">
        <v>991</v>
      </c>
      <c r="K219" s="1192">
        <v>43396</v>
      </c>
      <c r="L219" s="1564" t="s">
        <v>1473</v>
      </c>
      <c r="M219" s="1193"/>
      <c r="N219" s="1194" t="s">
        <v>914</v>
      </c>
      <c r="O219" s="1147" t="s">
        <v>67</v>
      </c>
      <c r="P219" s="1121" t="s">
        <v>63</v>
      </c>
      <c r="Q219" s="1147" t="s">
        <v>67</v>
      </c>
      <c r="R219" s="1275">
        <v>3</v>
      </c>
      <c r="S219" s="102">
        <v>30</v>
      </c>
      <c r="U219" s="1275">
        <f t="shared" si="3"/>
        <v>3</v>
      </c>
    </row>
    <row r="220" spans="1:21" s="102" customFormat="1" ht="20.100000000000001" customHeight="1">
      <c r="A220" s="1135" t="s">
        <v>1119</v>
      </c>
      <c r="B220" s="945" t="s">
        <v>1679</v>
      </c>
      <c r="C220" s="1188">
        <v>16203687</v>
      </c>
      <c r="D220" s="1189" t="s">
        <v>450</v>
      </c>
      <c r="E220" s="1190" t="s">
        <v>20</v>
      </c>
      <c r="F220" s="945" t="s">
        <v>289</v>
      </c>
      <c r="G220" s="1207" t="s">
        <v>596</v>
      </c>
      <c r="H220" s="1207" t="s">
        <v>596</v>
      </c>
      <c r="I220" s="1164" t="s">
        <v>1702</v>
      </c>
      <c r="J220" s="1135" t="s">
        <v>991</v>
      </c>
      <c r="K220" s="1192">
        <v>43892</v>
      </c>
      <c r="L220" s="1564" t="s">
        <v>1477</v>
      </c>
      <c r="M220" s="1193"/>
      <c r="N220" s="1194" t="s">
        <v>914</v>
      </c>
      <c r="O220" s="1147" t="s">
        <v>25</v>
      </c>
      <c r="P220" s="1121" t="s">
        <v>63</v>
      </c>
      <c r="Q220" s="1209" t="s">
        <v>25</v>
      </c>
      <c r="R220" s="1275">
        <v>3</v>
      </c>
      <c r="S220" s="102">
        <v>30</v>
      </c>
      <c r="U220" s="1275">
        <f t="shared" si="3"/>
        <v>3</v>
      </c>
    </row>
    <row r="221" spans="1:21" s="102" customFormat="1" ht="20.100000000000001" customHeight="1">
      <c r="A221" s="1135" t="s">
        <v>1119</v>
      </c>
      <c r="B221" s="945" t="s">
        <v>1679</v>
      </c>
      <c r="C221" s="1188">
        <v>15321865</v>
      </c>
      <c r="D221" s="1189" t="s">
        <v>451</v>
      </c>
      <c r="E221" s="1190" t="s">
        <v>20</v>
      </c>
      <c r="F221" s="945" t="s">
        <v>293</v>
      </c>
      <c r="G221" s="1191" t="s">
        <v>596</v>
      </c>
      <c r="H221" s="1191" t="s">
        <v>596</v>
      </c>
      <c r="I221" s="1135" t="s">
        <v>1702</v>
      </c>
      <c r="J221" s="1135" t="s">
        <v>991</v>
      </c>
      <c r="K221" s="1192">
        <v>44028</v>
      </c>
      <c r="L221" s="1564" t="s">
        <v>1478</v>
      </c>
      <c r="M221" s="1193"/>
      <c r="N221" s="1194" t="s">
        <v>914</v>
      </c>
      <c r="O221" s="1147" t="s">
        <v>48</v>
      </c>
      <c r="P221" s="1122" t="s">
        <v>63</v>
      </c>
      <c r="Q221" s="1147" t="s">
        <v>48</v>
      </c>
      <c r="R221" s="1275">
        <v>3</v>
      </c>
      <c r="S221" s="102">
        <v>30</v>
      </c>
      <c r="U221" s="1275">
        <f t="shared" si="3"/>
        <v>3</v>
      </c>
    </row>
    <row r="222" spans="1:21" s="102" customFormat="1" ht="20.100000000000001" customHeight="1">
      <c r="A222" s="1135" t="s">
        <v>1119</v>
      </c>
      <c r="B222" s="945" t="s">
        <v>1679</v>
      </c>
      <c r="C222" s="1188">
        <v>30427714</v>
      </c>
      <c r="D222" s="1189" t="s">
        <v>452</v>
      </c>
      <c r="E222" s="1190" t="s">
        <v>20</v>
      </c>
      <c r="F222" s="945" t="s">
        <v>289</v>
      </c>
      <c r="G222" s="1191" t="s">
        <v>596</v>
      </c>
      <c r="H222" s="1191" t="s">
        <v>596</v>
      </c>
      <c r="I222" s="1114" t="s">
        <v>1768</v>
      </c>
      <c r="J222" s="1135" t="s">
        <v>991</v>
      </c>
      <c r="K222" s="1192">
        <v>44075</v>
      </c>
      <c r="L222" s="1564" t="s">
        <v>1479</v>
      </c>
      <c r="M222" s="1193"/>
      <c r="N222" s="1194" t="s">
        <v>914</v>
      </c>
      <c r="O222" s="1147" t="s">
        <v>94</v>
      </c>
      <c r="P222" s="1121" t="s">
        <v>63</v>
      </c>
      <c r="Q222" s="1147" t="s">
        <v>94</v>
      </c>
      <c r="R222" s="1275">
        <v>3</v>
      </c>
      <c r="S222" s="102">
        <v>30</v>
      </c>
      <c r="U222" s="1275">
        <f t="shared" si="3"/>
        <v>3</v>
      </c>
    </row>
    <row r="223" spans="1:21" s="102" customFormat="1" ht="20.100000000000001" customHeight="1">
      <c r="A223" s="1135" t="s">
        <v>1119</v>
      </c>
      <c r="B223" s="1206" t="s">
        <v>970</v>
      </c>
      <c r="C223" s="1188">
        <v>10002058</v>
      </c>
      <c r="D223" s="1189" t="s">
        <v>453</v>
      </c>
      <c r="E223" s="1190" t="s">
        <v>20</v>
      </c>
      <c r="F223" s="945" t="s">
        <v>1925</v>
      </c>
      <c r="G223" s="1191" t="s">
        <v>27</v>
      </c>
      <c r="H223" s="1191" t="s">
        <v>27</v>
      </c>
      <c r="I223" s="1114" t="s">
        <v>1768</v>
      </c>
      <c r="J223" s="1135" t="s">
        <v>2351</v>
      </c>
      <c r="K223" s="1192">
        <v>44075</v>
      </c>
      <c r="L223" s="1564" t="s">
        <v>1480</v>
      </c>
      <c r="M223" s="1193"/>
      <c r="N223" s="1194" t="s">
        <v>914</v>
      </c>
      <c r="O223" s="1147" t="s">
        <v>94</v>
      </c>
      <c r="P223" s="1121" t="s">
        <v>63</v>
      </c>
      <c r="Q223" s="1147" t="s">
        <v>94</v>
      </c>
      <c r="R223" s="1275">
        <v>3</v>
      </c>
      <c r="S223" s="102">
        <v>30</v>
      </c>
      <c r="U223" s="1275">
        <f t="shared" si="3"/>
        <v>3</v>
      </c>
    </row>
    <row r="224" spans="1:21" s="102" customFormat="1" ht="20.100000000000001" customHeight="1">
      <c r="A224" s="1135" t="s">
        <v>1119</v>
      </c>
      <c r="B224" s="1206" t="s">
        <v>970</v>
      </c>
      <c r="C224" s="1188">
        <v>26535641</v>
      </c>
      <c r="D224" s="1189" t="s">
        <v>454</v>
      </c>
      <c r="E224" s="1190" t="s">
        <v>20</v>
      </c>
      <c r="F224" s="945" t="s">
        <v>2074</v>
      </c>
      <c r="G224" s="1191" t="s">
        <v>27</v>
      </c>
      <c r="H224" s="1191" t="s">
        <v>27</v>
      </c>
      <c r="I224" s="1135" t="s">
        <v>1704</v>
      </c>
      <c r="J224" s="1135" t="s">
        <v>2351</v>
      </c>
      <c r="K224" s="1192">
        <v>44013</v>
      </c>
      <c r="L224" s="1564"/>
      <c r="M224" s="1193" t="s">
        <v>1539</v>
      </c>
      <c r="N224" s="1194" t="s">
        <v>455</v>
      </c>
      <c r="O224" s="1147" t="s">
        <v>78</v>
      </c>
      <c r="P224" s="1121" t="s">
        <v>63</v>
      </c>
      <c r="Q224" s="1147" t="s">
        <v>78</v>
      </c>
      <c r="R224" s="1275">
        <v>3</v>
      </c>
      <c r="S224" s="102">
        <v>30</v>
      </c>
      <c r="U224" s="1275">
        <f t="shared" si="3"/>
        <v>3</v>
      </c>
    </row>
    <row r="225" spans="1:21" s="102" customFormat="1" ht="20.100000000000001" customHeight="1">
      <c r="A225" s="1135" t="s">
        <v>1119</v>
      </c>
      <c r="B225" s="1206" t="s">
        <v>970</v>
      </c>
      <c r="C225" s="1188">
        <v>7195906</v>
      </c>
      <c r="D225" s="1189" t="s">
        <v>456</v>
      </c>
      <c r="E225" s="1190" t="s">
        <v>20</v>
      </c>
      <c r="F225" s="945" t="s">
        <v>2027</v>
      </c>
      <c r="G225" s="1191" t="s">
        <v>27</v>
      </c>
      <c r="H225" s="1191" t="s">
        <v>27</v>
      </c>
      <c r="I225" s="1135" t="s">
        <v>1704</v>
      </c>
      <c r="J225" s="1135" t="s">
        <v>2351</v>
      </c>
      <c r="K225" s="1192">
        <v>44105</v>
      </c>
      <c r="L225" s="1564" t="s">
        <v>2205</v>
      </c>
      <c r="M225" s="1193"/>
      <c r="N225" s="1194" t="s">
        <v>914</v>
      </c>
      <c r="O225" s="1147" t="s">
        <v>78</v>
      </c>
      <c r="P225" s="1121" t="s">
        <v>63</v>
      </c>
      <c r="Q225" s="1147" t="s">
        <v>78</v>
      </c>
      <c r="R225" s="1275">
        <v>3</v>
      </c>
      <c r="S225" s="102">
        <v>30</v>
      </c>
      <c r="U225" s="1275">
        <f t="shared" si="3"/>
        <v>3</v>
      </c>
    </row>
    <row r="226" spans="1:21" s="102" customFormat="1" ht="20.100000000000001" customHeight="1">
      <c r="A226" s="1135" t="s">
        <v>1119</v>
      </c>
      <c r="B226" s="1206" t="s">
        <v>1679</v>
      </c>
      <c r="C226" s="1188">
        <v>6553586</v>
      </c>
      <c r="D226" s="1189" t="s">
        <v>457</v>
      </c>
      <c r="E226" s="1147" t="s">
        <v>20</v>
      </c>
      <c r="F226" s="945" t="s">
        <v>1815</v>
      </c>
      <c r="G226" s="1191" t="s">
        <v>596</v>
      </c>
      <c r="H226" s="1191" t="s">
        <v>596</v>
      </c>
      <c r="I226" s="1114" t="s">
        <v>1814</v>
      </c>
      <c r="J226" s="1135" t="s">
        <v>991</v>
      </c>
      <c r="K226" s="1192">
        <v>44105</v>
      </c>
      <c r="L226" s="1564" t="s">
        <v>1481</v>
      </c>
      <c r="M226" s="1193"/>
      <c r="N226" s="1194" t="s">
        <v>914</v>
      </c>
      <c r="O226" s="1147" t="s">
        <v>25</v>
      </c>
      <c r="P226" s="1121" t="s">
        <v>63</v>
      </c>
      <c r="Q226" s="1147" t="s">
        <v>25</v>
      </c>
      <c r="R226" s="1275">
        <v>3</v>
      </c>
      <c r="S226" s="102">
        <v>30</v>
      </c>
      <c r="U226" s="1275">
        <f t="shared" si="3"/>
        <v>3</v>
      </c>
    </row>
    <row r="227" spans="1:21" s="102" customFormat="1" ht="20.100000000000001" customHeight="1">
      <c r="A227" s="1135" t="s">
        <v>1119</v>
      </c>
      <c r="B227" s="945" t="s">
        <v>1679</v>
      </c>
      <c r="C227" s="1188">
        <v>6175185</v>
      </c>
      <c r="D227" s="1189" t="s">
        <v>458</v>
      </c>
      <c r="E227" s="1190" t="s">
        <v>20</v>
      </c>
      <c r="F227" s="945" t="s">
        <v>1815</v>
      </c>
      <c r="G227" s="1191" t="s">
        <v>596</v>
      </c>
      <c r="H227" s="1191" t="s">
        <v>596</v>
      </c>
      <c r="I227" s="1135" t="s">
        <v>1814</v>
      </c>
      <c r="J227" s="1135" t="s">
        <v>991</v>
      </c>
      <c r="K227" s="1192">
        <v>44105</v>
      </c>
      <c r="L227" s="1564" t="s">
        <v>1482</v>
      </c>
      <c r="M227" s="1193"/>
      <c r="N227" s="1194" t="s">
        <v>914</v>
      </c>
      <c r="O227" s="1147" t="s">
        <v>25</v>
      </c>
      <c r="P227" s="1121" t="s">
        <v>63</v>
      </c>
      <c r="Q227" s="1147" t="s">
        <v>25</v>
      </c>
      <c r="R227" s="1275">
        <v>3</v>
      </c>
      <c r="S227" s="102">
        <v>30</v>
      </c>
      <c r="U227" s="1275">
        <f t="shared" si="3"/>
        <v>3</v>
      </c>
    </row>
    <row r="228" spans="1:21" s="102" customFormat="1" ht="20.100000000000001" customHeight="1">
      <c r="A228" s="1135" t="s">
        <v>1119</v>
      </c>
      <c r="B228" s="945" t="s">
        <v>1679</v>
      </c>
      <c r="C228" s="1188">
        <v>8786164</v>
      </c>
      <c r="D228" s="1189" t="s">
        <v>459</v>
      </c>
      <c r="E228" s="1190" t="s">
        <v>20</v>
      </c>
      <c r="F228" s="945" t="s">
        <v>289</v>
      </c>
      <c r="G228" s="1191" t="s">
        <v>596</v>
      </c>
      <c r="H228" s="1191" t="s">
        <v>596</v>
      </c>
      <c r="I228" s="1114" t="s">
        <v>1706</v>
      </c>
      <c r="J228" s="1135" t="s">
        <v>991</v>
      </c>
      <c r="K228" s="1192">
        <v>44105</v>
      </c>
      <c r="L228" s="1564" t="s">
        <v>1483</v>
      </c>
      <c r="M228" s="1193"/>
      <c r="N228" s="1194" t="s">
        <v>914</v>
      </c>
      <c r="O228" s="1147" t="s">
        <v>70</v>
      </c>
      <c r="P228" s="1121" t="s">
        <v>63</v>
      </c>
      <c r="Q228" s="1209" t="s">
        <v>70</v>
      </c>
      <c r="R228" s="1275">
        <v>3</v>
      </c>
      <c r="S228" s="102">
        <v>30</v>
      </c>
      <c r="U228" s="1275">
        <f t="shared" si="3"/>
        <v>3</v>
      </c>
    </row>
    <row r="229" spans="1:21" s="102" customFormat="1" ht="20.100000000000001" customHeight="1">
      <c r="A229" s="1135" t="s">
        <v>1119</v>
      </c>
      <c r="B229" s="945" t="s">
        <v>1679</v>
      </c>
      <c r="C229" s="1188">
        <v>21336466</v>
      </c>
      <c r="D229" s="1189" t="s">
        <v>460</v>
      </c>
      <c r="E229" s="1190" t="s">
        <v>20</v>
      </c>
      <c r="F229" s="945" t="s">
        <v>289</v>
      </c>
      <c r="G229" s="1191" t="s">
        <v>596</v>
      </c>
      <c r="H229" s="1191" t="s">
        <v>596</v>
      </c>
      <c r="I229" s="1135" t="s">
        <v>1706</v>
      </c>
      <c r="J229" s="1135" t="s">
        <v>991</v>
      </c>
      <c r="K229" s="1192">
        <v>44105</v>
      </c>
      <c r="L229" s="1564" t="s">
        <v>1484</v>
      </c>
      <c r="M229" s="1193"/>
      <c r="N229" s="1194" t="s">
        <v>914</v>
      </c>
      <c r="O229" s="1147" t="s">
        <v>70</v>
      </c>
      <c r="P229" s="1121" t="s">
        <v>63</v>
      </c>
      <c r="Q229" s="1147" t="s">
        <v>70</v>
      </c>
      <c r="R229" s="1275">
        <v>3</v>
      </c>
      <c r="S229" s="102">
        <v>30</v>
      </c>
      <c r="U229" s="1275">
        <f t="shared" si="3"/>
        <v>3</v>
      </c>
    </row>
    <row r="230" spans="1:21" s="102" customFormat="1" ht="20.100000000000001" customHeight="1">
      <c r="A230" s="1135" t="s">
        <v>1119</v>
      </c>
      <c r="B230" s="1206" t="s">
        <v>1679</v>
      </c>
      <c r="C230" s="1188">
        <v>16202004</v>
      </c>
      <c r="D230" s="1189" t="s">
        <v>462</v>
      </c>
      <c r="E230" s="1190" t="s">
        <v>20</v>
      </c>
      <c r="F230" s="945" t="s">
        <v>1815</v>
      </c>
      <c r="G230" s="1191" t="s">
        <v>433</v>
      </c>
      <c r="H230" s="1191" t="s">
        <v>433</v>
      </c>
      <c r="I230" s="1114" t="s">
        <v>1814</v>
      </c>
      <c r="J230" s="1135" t="s">
        <v>991</v>
      </c>
      <c r="K230" s="1192">
        <v>44105</v>
      </c>
      <c r="L230" s="1564" t="s">
        <v>1486</v>
      </c>
      <c r="M230" s="1193"/>
      <c r="N230" s="1194" t="s">
        <v>914</v>
      </c>
      <c r="O230" s="1147" t="s">
        <v>25</v>
      </c>
      <c r="P230" s="1121" t="s">
        <v>63</v>
      </c>
      <c r="Q230" s="1209" t="s">
        <v>25</v>
      </c>
      <c r="R230" s="1275">
        <v>3</v>
      </c>
      <c r="S230" s="102">
        <v>30</v>
      </c>
      <c r="U230" s="1275">
        <f t="shared" si="3"/>
        <v>3</v>
      </c>
    </row>
    <row r="231" spans="1:21" s="102" customFormat="1" ht="20.100000000000001" customHeight="1">
      <c r="A231" s="1135" t="s">
        <v>1119</v>
      </c>
      <c r="B231" s="945" t="s">
        <v>1679</v>
      </c>
      <c r="C231" s="1188">
        <v>19334595</v>
      </c>
      <c r="D231" s="1189" t="s">
        <v>464</v>
      </c>
      <c r="E231" s="1190" t="s">
        <v>20</v>
      </c>
      <c r="F231" s="945" t="s">
        <v>289</v>
      </c>
      <c r="G231" s="1194" t="s">
        <v>596</v>
      </c>
      <c r="H231" s="1194" t="s">
        <v>596</v>
      </c>
      <c r="I231" s="1164" t="s">
        <v>1702</v>
      </c>
      <c r="J231" s="1135" t="s">
        <v>991</v>
      </c>
      <c r="K231" s="1192">
        <v>44105</v>
      </c>
      <c r="L231" s="1564" t="s">
        <v>1488</v>
      </c>
      <c r="M231" s="1193"/>
      <c r="N231" s="1211" t="s">
        <v>914</v>
      </c>
      <c r="O231" s="1147" t="s">
        <v>25</v>
      </c>
      <c r="P231" s="1121" t="s">
        <v>63</v>
      </c>
      <c r="Q231" s="1209" t="s">
        <v>25</v>
      </c>
      <c r="R231" s="1275">
        <v>3</v>
      </c>
      <c r="S231" s="102">
        <v>30</v>
      </c>
      <c r="U231" s="1275">
        <f t="shared" si="3"/>
        <v>3</v>
      </c>
    </row>
    <row r="232" spans="1:21" s="102" customFormat="1" ht="20.100000000000001" customHeight="1">
      <c r="A232" s="1135" t="s">
        <v>1119</v>
      </c>
      <c r="B232" s="945" t="s">
        <v>1679</v>
      </c>
      <c r="C232" s="1188">
        <v>4313413</v>
      </c>
      <c r="D232" s="1189" t="s">
        <v>465</v>
      </c>
      <c r="E232" s="1190" t="s">
        <v>20</v>
      </c>
      <c r="F232" s="945" t="s">
        <v>1815</v>
      </c>
      <c r="G232" s="1194" t="s">
        <v>596</v>
      </c>
      <c r="H232" s="1194" t="s">
        <v>596</v>
      </c>
      <c r="I232" s="1114" t="s">
        <v>1814</v>
      </c>
      <c r="J232" s="1135" t="s">
        <v>991</v>
      </c>
      <c r="K232" s="1192">
        <v>44105</v>
      </c>
      <c r="L232" s="1564" t="s">
        <v>1489</v>
      </c>
      <c r="M232" s="1193"/>
      <c r="N232" s="1194" t="s">
        <v>914</v>
      </c>
      <c r="O232" s="1147" t="s">
        <v>25</v>
      </c>
      <c r="P232" s="1121" t="s">
        <v>63</v>
      </c>
      <c r="Q232" s="1209" t="s">
        <v>25</v>
      </c>
      <c r="R232" s="1275">
        <v>3</v>
      </c>
      <c r="S232" s="102">
        <v>30</v>
      </c>
      <c r="U232" s="1275">
        <f t="shared" si="3"/>
        <v>3</v>
      </c>
    </row>
    <row r="233" spans="1:21" s="102" customFormat="1" ht="20.100000000000001" customHeight="1">
      <c r="A233" s="1135" t="s">
        <v>1119</v>
      </c>
      <c r="B233" s="1206" t="s">
        <v>1679</v>
      </c>
      <c r="C233" s="1188">
        <v>16877193</v>
      </c>
      <c r="D233" s="1189" t="s">
        <v>467</v>
      </c>
      <c r="E233" s="1147" t="s">
        <v>20</v>
      </c>
      <c r="F233" s="945" t="s">
        <v>289</v>
      </c>
      <c r="G233" s="1191" t="s">
        <v>596</v>
      </c>
      <c r="H233" s="1191" t="s">
        <v>596</v>
      </c>
      <c r="I233" s="1135" t="s">
        <v>1702</v>
      </c>
      <c r="J233" s="1135" t="s">
        <v>991</v>
      </c>
      <c r="K233" s="1192">
        <v>44228</v>
      </c>
      <c r="L233" s="1564" t="s">
        <v>1491</v>
      </c>
      <c r="M233" s="1193"/>
      <c r="N233" s="1194" t="s">
        <v>914</v>
      </c>
      <c r="O233" s="1147" t="s">
        <v>1714</v>
      </c>
      <c r="P233" s="1121" t="s">
        <v>63</v>
      </c>
      <c r="Q233" s="1147" t="s">
        <v>25</v>
      </c>
      <c r="R233" s="1275">
        <v>3</v>
      </c>
      <c r="S233" s="102">
        <v>30</v>
      </c>
      <c r="U233" s="1275">
        <f t="shared" si="3"/>
        <v>3</v>
      </c>
    </row>
    <row r="234" spans="1:21" s="102" customFormat="1" ht="20.100000000000001" customHeight="1">
      <c r="A234" s="1135" t="s">
        <v>1119</v>
      </c>
      <c r="B234" s="1206" t="s">
        <v>1679</v>
      </c>
      <c r="C234" s="1188">
        <v>7577356</v>
      </c>
      <c r="D234" s="1189" t="s">
        <v>471</v>
      </c>
      <c r="E234" s="1190" t="s">
        <v>20</v>
      </c>
      <c r="F234" s="945" t="s">
        <v>472</v>
      </c>
      <c r="G234" s="1191" t="s">
        <v>596</v>
      </c>
      <c r="H234" s="1191" t="s">
        <v>596</v>
      </c>
      <c r="I234" s="1135" t="s">
        <v>229</v>
      </c>
      <c r="J234" s="1135" t="s">
        <v>991</v>
      </c>
      <c r="K234" s="1192">
        <v>44228</v>
      </c>
      <c r="L234" s="1564" t="s">
        <v>1494</v>
      </c>
      <c r="M234" s="1193"/>
      <c r="N234" s="1194" t="s">
        <v>914</v>
      </c>
      <c r="O234" s="1147" t="s">
        <v>184</v>
      </c>
      <c r="P234" s="1121" t="s">
        <v>63</v>
      </c>
      <c r="Q234" s="1147" t="s">
        <v>184</v>
      </c>
      <c r="R234" s="1275">
        <v>3</v>
      </c>
      <c r="S234" s="102">
        <v>30</v>
      </c>
      <c r="U234" s="1275">
        <f t="shared" si="3"/>
        <v>3</v>
      </c>
    </row>
    <row r="235" spans="1:21" s="102" customFormat="1" ht="20.100000000000001" customHeight="1">
      <c r="A235" s="1135" t="s">
        <v>1119</v>
      </c>
      <c r="B235" s="945" t="s">
        <v>970</v>
      </c>
      <c r="C235" s="1188">
        <v>20282042</v>
      </c>
      <c r="D235" s="1189" t="s">
        <v>473</v>
      </c>
      <c r="E235" s="1190" t="s">
        <v>20</v>
      </c>
      <c r="F235" s="945" t="s">
        <v>1994</v>
      </c>
      <c r="G235" s="1191" t="s">
        <v>27</v>
      </c>
      <c r="H235" s="1191" t="s">
        <v>27</v>
      </c>
      <c r="I235" s="1135" t="s">
        <v>1776</v>
      </c>
      <c r="J235" s="1135" t="s">
        <v>2351</v>
      </c>
      <c r="K235" s="1192">
        <v>44228</v>
      </c>
      <c r="L235" s="1564"/>
      <c r="M235" s="1193" t="s">
        <v>1540</v>
      </c>
      <c r="N235" s="1194" t="s">
        <v>232</v>
      </c>
      <c r="O235" s="1147" t="s">
        <v>84</v>
      </c>
      <c r="P235" s="1121" t="s">
        <v>63</v>
      </c>
      <c r="Q235" s="1147" t="s">
        <v>84</v>
      </c>
      <c r="R235" s="1275">
        <v>3</v>
      </c>
      <c r="S235" s="102">
        <v>30</v>
      </c>
      <c r="U235" s="1275">
        <f t="shared" si="3"/>
        <v>3</v>
      </c>
    </row>
    <row r="236" spans="1:21" s="102" customFormat="1" ht="20.100000000000001" customHeight="1">
      <c r="A236" s="1135" t="s">
        <v>1119</v>
      </c>
      <c r="B236" s="945" t="s">
        <v>1679</v>
      </c>
      <c r="C236" s="1188">
        <v>11161545</v>
      </c>
      <c r="D236" s="1189" t="s">
        <v>474</v>
      </c>
      <c r="E236" s="1147" t="s">
        <v>34</v>
      </c>
      <c r="F236" s="945" t="s">
        <v>475</v>
      </c>
      <c r="G236" s="1191" t="s">
        <v>596</v>
      </c>
      <c r="H236" s="1191" t="s">
        <v>596</v>
      </c>
      <c r="I236" s="1114" t="s">
        <v>1776</v>
      </c>
      <c r="J236" s="1135" t="s">
        <v>991</v>
      </c>
      <c r="K236" s="1192">
        <v>44228</v>
      </c>
      <c r="L236" s="1564" t="s">
        <v>1495</v>
      </c>
      <c r="M236" s="1193"/>
      <c r="N236" s="1194" t="s">
        <v>914</v>
      </c>
      <c r="O236" s="1147" t="s">
        <v>84</v>
      </c>
      <c r="P236" s="1121" t="s">
        <v>63</v>
      </c>
      <c r="Q236" s="1147" t="s">
        <v>84</v>
      </c>
      <c r="R236" s="1275">
        <v>3</v>
      </c>
      <c r="S236" s="102">
        <v>30</v>
      </c>
      <c r="U236" s="1275">
        <f t="shared" si="3"/>
        <v>3</v>
      </c>
    </row>
    <row r="237" spans="1:21" s="102" customFormat="1" ht="20.100000000000001" customHeight="1">
      <c r="A237" s="1135" t="s">
        <v>1119</v>
      </c>
      <c r="B237" s="945" t="s">
        <v>970</v>
      </c>
      <c r="C237" s="1188">
        <v>18122750</v>
      </c>
      <c r="D237" s="1189" t="s">
        <v>476</v>
      </c>
      <c r="E237" s="1190" t="s">
        <v>20</v>
      </c>
      <c r="F237" s="945" t="s">
        <v>188</v>
      </c>
      <c r="G237" s="1191" t="s">
        <v>27</v>
      </c>
      <c r="H237" s="1191" t="s">
        <v>27</v>
      </c>
      <c r="I237" s="1135" t="s">
        <v>1776</v>
      </c>
      <c r="J237" s="1135" t="s">
        <v>2351</v>
      </c>
      <c r="K237" s="1192">
        <v>44228</v>
      </c>
      <c r="L237" s="1564" t="s">
        <v>1496</v>
      </c>
      <c r="M237" s="1193"/>
      <c r="N237" s="1194" t="s">
        <v>914</v>
      </c>
      <c r="O237" s="1147" t="s">
        <v>84</v>
      </c>
      <c r="P237" s="1121" t="s">
        <v>477</v>
      </c>
      <c r="Q237" s="1147" t="s">
        <v>84</v>
      </c>
      <c r="R237" s="1275">
        <v>3</v>
      </c>
      <c r="S237" s="102">
        <v>30</v>
      </c>
      <c r="U237" s="1275">
        <f t="shared" si="3"/>
        <v>3</v>
      </c>
    </row>
    <row r="238" spans="1:21" s="102" customFormat="1" ht="20.100000000000001" customHeight="1">
      <c r="A238" s="1135" t="s">
        <v>1119</v>
      </c>
      <c r="B238" s="945" t="s">
        <v>1679</v>
      </c>
      <c r="C238" s="1188">
        <v>26918513</v>
      </c>
      <c r="D238" s="1189" t="s">
        <v>478</v>
      </c>
      <c r="E238" s="1190" t="s">
        <v>20</v>
      </c>
      <c r="F238" s="945" t="s">
        <v>479</v>
      </c>
      <c r="G238" s="1191" t="s">
        <v>596</v>
      </c>
      <c r="H238" s="1191" t="s">
        <v>596</v>
      </c>
      <c r="I238" s="1135" t="s">
        <v>1774</v>
      </c>
      <c r="J238" s="1135" t="s">
        <v>991</v>
      </c>
      <c r="K238" s="1192">
        <v>44228</v>
      </c>
      <c r="L238" s="1564" t="s">
        <v>1497</v>
      </c>
      <c r="M238" s="1193"/>
      <c r="N238" s="1194" t="s">
        <v>914</v>
      </c>
      <c r="O238" s="1147" t="s">
        <v>73</v>
      </c>
      <c r="P238" s="1121" t="s">
        <v>477</v>
      </c>
      <c r="Q238" s="1147" t="s">
        <v>73</v>
      </c>
      <c r="R238" s="1275">
        <v>3</v>
      </c>
      <c r="S238" s="102">
        <v>30</v>
      </c>
      <c r="U238" s="1275">
        <f t="shared" si="3"/>
        <v>3</v>
      </c>
    </row>
    <row r="239" spans="1:21" s="102" customFormat="1" ht="20.100000000000001" customHeight="1">
      <c r="A239" s="1135" t="s">
        <v>1119</v>
      </c>
      <c r="B239" s="945" t="s">
        <v>1679</v>
      </c>
      <c r="C239" s="1188">
        <v>16997503</v>
      </c>
      <c r="D239" s="1189" t="s">
        <v>480</v>
      </c>
      <c r="E239" s="1190" t="s">
        <v>20</v>
      </c>
      <c r="F239" s="1121" t="s">
        <v>475</v>
      </c>
      <c r="G239" s="1191" t="s">
        <v>596</v>
      </c>
      <c r="H239" s="1191" t="s">
        <v>596</v>
      </c>
      <c r="I239" s="945" t="s">
        <v>1774</v>
      </c>
      <c r="J239" s="1135" t="s">
        <v>991</v>
      </c>
      <c r="K239" s="1192">
        <v>44228</v>
      </c>
      <c r="L239" s="1564" t="s">
        <v>1498</v>
      </c>
      <c r="M239" s="1193"/>
      <c r="N239" s="1194" t="s">
        <v>914</v>
      </c>
      <c r="O239" s="1147" t="s">
        <v>73</v>
      </c>
      <c r="P239" s="1121" t="s">
        <v>63</v>
      </c>
      <c r="Q239" s="1147" t="s">
        <v>73</v>
      </c>
      <c r="R239" s="1275">
        <v>3</v>
      </c>
      <c r="S239" s="102">
        <v>30</v>
      </c>
      <c r="U239" s="1275">
        <f t="shared" si="3"/>
        <v>3</v>
      </c>
    </row>
    <row r="240" spans="1:21" s="102" customFormat="1" ht="20.100000000000001" customHeight="1">
      <c r="A240" s="1135" t="s">
        <v>1119</v>
      </c>
      <c r="B240" s="945" t="s">
        <v>1679</v>
      </c>
      <c r="C240" s="1188">
        <v>17539155</v>
      </c>
      <c r="D240" s="1189" t="s">
        <v>481</v>
      </c>
      <c r="E240" s="1190" t="s">
        <v>34</v>
      </c>
      <c r="F240" s="945" t="s">
        <v>482</v>
      </c>
      <c r="G240" s="1191" t="s">
        <v>596</v>
      </c>
      <c r="H240" s="1191" t="s">
        <v>596</v>
      </c>
      <c r="I240" s="1114" t="s">
        <v>1774</v>
      </c>
      <c r="J240" s="1135" t="s">
        <v>991</v>
      </c>
      <c r="K240" s="1192">
        <v>44228</v>
      </c>
      <c r="L240" s="1564" t="s">
        <v>1499</v>
      </c>
      <c r="M240" s="1193"/>
      <c r="N240" s="1194" t="s">
        <v>914</v>
      </c>
      <c r="O240" s="1147" t="s">
        <v>73</v>
      </c>
      <c r="P240" s="1121" t="s">
        <v>1989</v>
      </c>
      <c r="Q240" s="1147" t="s">
        <v>73</v>
      </c>
      <c r="R240" s="1275">
        <v>3</v>
      </c>
      <c r="S240" s="102">
        <v>30</v>
      </c>
      <c r="U240" s="1275">
        <f t="shared" si="3"/>
        <v>3</v>
      </c>
    </row>
    <row r="241" spans="1:21" s="102" customFormat="1" ht="20.100000000000001" customHeight="1">
      <c r="A241" s="1135" t="s">
        <v>1119</v>
      </c>
      <c r="B241" s="1206" t="s">
        <v>1679</v>
      </c>
      <c r="C241" s="1188">
        <v>18652131</v>
      </c>
      <c r="D241" s="1189" t="s">
        <v>485</v>
      </c>
      <c r="E241" s="1147" t="s">
        <v>20</v>
      </c>
      <c r="F241" s="945" t="s">
        <v>484</v>
      </c>
      <c r="G241" s="1191" t="s">
        <v>596</v>
      </c>
      <c r="H241" s="1191" t="s">
        <v>596</v>
      </c>
      <c r="I241" s="1135" t="s">
        <v>1702</v>
      </c>
      <c r="J241" s="1135" t="s">
        <v>991</v>
      </c>
      <c r="K241" s="1192">
        <v>44256</v>
      </c>
      <c r="L241" s="1564" t="s">
        <v>1501</v>
      </c>
      <c r="M241" s="1193"/>
      <c r="N241" s="1194" t="s">
        <v>914</v>
      </c>
      <c r="O241" s="1147" t="s">
        <v>48</v>
      </c>
      <c r="P241" s="1121" t="s">
        <v>63</v>
      </c>
      <c r="Q241" s="1147" t="s">
        <v>48</v>
      </c>
      <c r="R241" s="1275">
        <v>3</v>
      </c>
      <c r="S241" s="102">
        <v>30</v>
      </c>
      <c r="U241" s="1275">
        <f t="shared" si="3"/>
        <v>3</v>
      </c>
    </row>
    <row r="242" spans="1:21" s="102" customFormat="1" ht="20.100000000000001" customHeight="1">
      <c r="A242" s="1135" t="s">
        <v>1119</v>
      </c>
      <c r="B242" s="945" t="s">
        <v>1679</v>
      </c>
      <c r="C242" s="1188">
        <v>22700937</v>
      </c>
      <c r="D242" s="1189" t="s">
        <v>486</v>
      </c>
      <c r="E242" s="1190" t="s">
        <v>34</v>
      </c>
      <c r="F242" s="945" t="s">
        <v>487</v>
      </c>
      <c r="G242" s="1191" t="s">
        <v>596</v>
      </c>
      <c r="H242" s="1191" t="s">
        <v>596</v>
      </c>
      <c r="I242" s="1135" t="s">
        <v>1824</v>
      </c>
      <c r="J242" s="1135" t="s">
        <v>991</v>
      </c>
      <c r="K242" s="1192">
        <v>44256</v>
      </c>
      <c r="L242" s="1564" t="s">
        <v>1502</v>
      </c>
      <c r="M242" s="1193"/>
      <c r="N242" s="1194" t="s">
        <v>914</v>
      </c>
      <c r="O242" s="1147" t="s">
        <v>48</v>
      </c>
      <c r="P242" s="1121" t="s">
        <v>63</v>
      </c>
      <c r="Q242" s="1147" t="s">
        <v>48</v>
      </c>
      <c r="R242" s="1275">
        <v>3</v>
      </c>
      <c r="S242" s="102">
        <v>30</v>
      </c>
      <c r="U242" s="1275">
        <f t="shared" si="3"/>
        <v>3</v>
      </c>
    </row>
    <row r="243" spans="1:21" s="102" customFormat="1" ht="20.100000000000001" customHeight="1">
      <c r="A243" s="1135" t="s">
        <v>1119</v>
      </c>
      <c r="B243" s="945" t="s">
        <v>1679</v>
      </c>
      <c r="C243" s="1188">
        <v>25623694</v>
      </c>
      <c r="D243" s="1189" t="s">
        <v>488</v>
      </c>
      <c r="E243" s="1190" t="s">
        <v>34</v>
      </c>
      <c r="F243" s="945" t="s">
        <v>489</v>
      </c>
      <c r="G243" s="1191" t="s">
        <v>596</v>
      </c>
      <c r="H243" s="1191" t="s">
        <v>596</v>
      </c>
      <c r="I243" s="1114" t="s">
        <v>1802</v>
      </c>
      <c r="J243" s="1135" t="s">
        <v>991</v>
      </c>
      <c r="K243" s="1192">
        <v>44256</v>
      </c>
      <c r="L243" s="1564" t="s">
        <v>1503</v>
      </c>
      <c r="M243" s="1193"/>
      <c r="N243" s="1194" t="s">
        <v>914</v>
      </c>
      <c r="O243" s="1147" t="s">
        <v>48</v>
      </c>
      <c r="P243" s="1121" t="s">
        <v>63</v>
      </c>
      <c r="Q243" s="1209" t="s">
        <v>48</v>
      </c>
      <c r="R243" s="1275">
        <v>3</v>
      </c>
      <c r="S243" s="102">
        <v>30</v>
      </c>
      <c r="U243" s="1275">
        <f t="shared" si="3"/>
        <v>3</v>
      </c>
    </row>
    <row r="244" spans="1:21" s="102" customFormat="1" ht="20.100000000000001" customHeight="1">
      <c r="A244" s="1135" t="s">
        <v>1119</v>
      </c>
      <c r="B244" s="945" t="s">
        <v>1679</v>
      </c>
      <c r="C244" s="1188">
        <v>11413187</v>
      </c>
      <c r="D244" s="1189" t="s">
        <v>492</v>
      </c>
      <c r="E244" s="1190" t="s">
        <v>34</v>
      </c>
      <c r="F244" s="945" t="s">
        <v>493</v>
      </c>
      <c r="G244" s="1191" t="s">
        <v>596</v>
      </c>
      <c r="H244" s="1191" t="s">
        <v>596</v>
      </c>
      <c r="I244" s="1114" t="s">
        <v>2292</v>
      </c>
      <c r="J244" s="1135" t="s">
        <v>991</v>
      </c>
      <c r="K244" s="1192">
        <v>44257</v>
      </c>
      <c r="L244" s="1564" t="s">
        <v>1505</v>
      </c>
      <c r="M244" s="1193"/>
      <c r="N244" s="1194" t="s">
        <v>914</v>
      </c>
      <c r="O244" s="1147" t="s">
        <v>1714</v>
      </c>
      <c r="P244" s="1121" t="s">
        <v>63</v>
      </c>
      <c r="Q244" s="1209" t="s">
        <v>25</v>
      </c>
      <c r="R244" s="1275">
        <v>3</v>
      </c>
      <c r="S244" s="102">
        <v>30</v>
      </c>
      <c r="U244" s="1275">
        <f t="shared" si="3"/>
        <v>3</v>
      </c>
    </row>
    <row r="245" spans="1:21" s="102" customFormat="1" ht="20.100000000000001" customHeight="1">
      <c r="A245" s="1135" t="s">
        <v>1119</v>
      </c>
      <c r="B245" s="945" t="s">
        <v>1679</v>
      </c>
      <c r="C245" s="1188">
        <v>6264498</v>
      </c>
      <c r="D245" s="1189" t="s">
        <v>494</v>
      </c>
      <c r="E245" s="1190" t="s">
        <v>20</v>
      </c>
      <c r="F245" s="945" t="s">
        <v>1815</v>
      </c>
      <c r="G245" s="1191" t="s">
        <v>596</v>
      </c>
      <c r="H245" s="1191" t="s">
        <v>596</v>
      </c>
      <c r="I245" s="1114" t="s">
        <v>1814</v>
      </c>
      <c r="J245" s="1135" t="s">
        <v>991</v>
      </c>
      <c r="K245" s="1192">
        <v>44256</v>
      </c>
      <c r="L245" s="1564" t="s">
        <v>1506</v>
      </c>
      <c r="M245" s="1193"/>
      <c r="N245" s="1194" t="s">
        <v>914</v>
      </c>
      <c r="O245" s="1147" t="s">
        <v>25</v>
      </c>
      <c r="P245" s="1121" t="s">
        <v>63</v>
      </c>
      <c r="Q245" s="1147" t="s">
        <v>25</v>
      </c>
      <c r="R245" s="1275">
        <v>3</v>
      </c>
      <c r="S245" s="102">
        <v>30</v>
      </c>
      <c r="U245" s="1275">
        <f t="shared" si="3"/>
        <v>3</v>
      </c>
    </row>
    <row r="246" spans="1:21" s="102" customFormat="1" ht="20.100000000000001" customHeight="1">
      <c r="A246" s="1135" t="s">
        <v>1119</v>
      </c>
      <c r="B246" s="945" t="s">
        <v>1679</v>
      </c>
      <c r="C246" s="1188">
        <v>23646233</v>
      </c>
      <c r="D246" s="1189" t="s">
        <v>929</v>
      </c>
      <c r="E246" s="1190" t="s">
        <v>20</v>
      </c>
      <c r="F246" s="945" t="s">
        <v>475</v>
      </c>
      <c r="G246" s="1191" t="s">
        <v>596</v>
      </c>
      <c r="H246" s="1191" t="s">
        <v>596</v>
      </c>
      <c r="I246" s="945" t="s">
        <v>2292</v>
      </c>
      <c r="J246" s="1135" t="s">
        <v>991</v>
      </c>
      <c r="K246" s="1192">
        <v>44317</v>
      </c>
      <c r="L246" s="1564" t="s">
        <v>1511</v>
      </c>
      <c r="M246" s="1193"/>
      <c r="N246" s="1194" t="s">
        <v>914</v>
      </c>
      <c r="O246" s="1147" t="s">
        <v>218</v>
      </c>
      <c r="P246" s="1121" t="s">
        <v>63</v>
      </c>
      <c r="Q246" s="1147" t="s">
        <v>218</v>
      </c>
      <c r="R246" s="1275">
        <v>3</v>
      </c>
      <c r="S246" s="102">
        <v>30</v>
      </c>
      <c r="U246" s="1275">
        <f t="shared" si="3"/>
        <v>3</v>
      </c>
    </row>
    <row r="247" spans="1:21" s="102" customFormat="1" ht="20.100000000000001" customHeight="1">
      <c r="A247" s="1135" t="s">
        <v>1119</v>
      </c>
      <c r="B247" s="945" t="s">
        <v>1679</v>
      </c>
      <c r="C247" s="1188">
        <v>30846696</v>
      </c>
      <c r="D247" s="1189" t="s">
        <v>930</v>
      </c>
      <c r="E247" s="1190" t="s">
        <v>34</v>
      </c>
      <c r="F247" s="945" t="s">
        <v>475</v>
      </c>
      <c r="G247" s="1191" t="s">
        <v>596</v>
      </c>
      <c r="H247" s="1191" t="s">
        <v>596</v>
      </c>
      <c r="I247" s="945" t="s">
        <v>2292</v>
      </c>
      <c r="J247" s="1135" t="s">
        <v>991</v>
      </c>
      <c r="K247" s="1192">
        <v>44317</v>
      </c>
      <c r="L247" s="1564" t="s">
        <v>1512</v>
      </c>
      <c r="M247" s="1193"/>
      <c r="N247" s="1194" t="s">
        <v>914</v>
      </c>
      <c r="O247" s="1147" t="s">
        <v>218</v>
      </c>
      <c r="P247" s="1121" t="s">
        <v>63</v>
      </c>
      <c r="Q247" s="1147" t="s">
        <v>218</v>
      </c>
      <c r="R247" s="1275">
        <v>3</v>
      </c>
      <c r="S247" s="102">
        <v>30</v>
      </c>
      <c r="U247" s="1275">
        <f t="shared" si="3"/>
        <v>3</v>
      </c>
    </row>
    <row r="248" spans="1:21" s="102" customFormat="1" ht="20.100000000000001" customHeight="1">
      <c r="A248" s="1135" t="s">
        <v>1119</v>
      </c>
      <c r="B248" s="945" t="s">
        <v>1679</v>
      </c>
      <c r="C248" s="1188">
        <v>6253339</v>
      </c>
      <c r="D248" s="1189" t="s">
        <v>931</v>
      </c>
      <c r="E248" s="1190" t="s">
        <v>20</v>
      </c>
      <c r="F248" s="945" t="s">
        <v>949</v>
      </c>
      <c r="G248" s="1191" t="s">
        <v>596</v>
      </c>
      <c r="H248" s="1191" t="s">
        <v>596</v>
      </c>
      <c r="I248" s="945" t="s">
        <v>1702</v>
      </c>
      <c r="J248" s="1135" t="s">
        <v>991</v>
      </c>
      <c r="K248" s="1192">
        <v>44317</v>
      </c>
      <c r="L248" s="1564" t="s">
        <v>1513</v>
      </c>
      <c r="M248" s="1193"/>
      <c r="N248" s="1350" t="s">
        <v>914</v>
      </c>
      <c r="O248" s="1147" t="s">
        <v>218</v>
      </c>
      <c r="P248" s="1121" t="s">
        <v>2345</v>
      </c>
      <c r="Q248" s="1147" t="s">
        <v>218</v>
      </c>
      <c r="R248" s="1275">
        <v>3</v>
      </c>
      <c r="S248" s="102">
        <v>30</v>
      </c>
      <c r="U248" s="1275">
        <f t="shared" si="3"/>
        <v>3</v>
      </c>
    </row>
    <row r="249" spans="1:21" s="102" customFormat="1" ht="20.100000000000001" customHeight="1">
      <c r="A249" s="1135" t="s">
        <v>1119</v>
      </c>
      <c r="B249" s="945" t="s">
        <v>1679</v>
      </c>
      <c r="C249" s="1188">
        <v>10523293</v>
      </c>
      <c r="D249" s="1189" t="s">
        <v>969</v>
      </c>
      <c r="E249" s="1190" t="s">
        <v>20</v>
      </c>
      <c r="F249" s="945" t="s">
        <v>1826</v>
      </c>
      <c r="G249" s="1191" t="s">
        <v>596</v>
      </c>
      <c r="H249" s="1191" t="s">
        <v>596</v>
      </c>
      <c r="I249" s="945" t="s">
        <v>1827</v>
      </c>
      <c r="J249" s="1135" t="s">
        <v>991</v>
      </c>
      <c r="K249" s="1192">
        <v>44317</v>
      </c>
      <c r="L249" s="1310" t="s">
        <v>1642</v>
      </c>
      <c r="M249" s="1193"/>
      <c r="N249" s="1350" t="s">
        <v>914</v>
      </c>
      <c r="O249" s="1147" t="s">
        <v>1714</v>
      </c>
      <c r="P249" s="1121" t="s">
        <v>63</v>
      </c>
      <c r="Q249" s="1147" t="s">
        <v>25</v>
      </c>
      <c r="R249" s="1275">
        <v>3</v>
      </c>
      <c r="S249" s="102">
        <v>30</v>
      </c>
      <c r="U249" s="1275">
        <f t="shared" si="3"/>
        <v>3</v>
      </c>
    </row>
    <row r="250" spans="1:21" s="102" customFormat="1" ht="20.100000000000001" customHeight="1">
      <c r="A250" s="1135" t="s">
        <v>1119</v>
      </c>
      <c r="B250" s="945" t="s">
        <v>1679</v>
      </c>
      <c r="C250" s="1188">
        <v>11196210</v>
      </c>
      <c r="D250" s="1189" t="s">
        <v>937</v>
      </c>
      <c r="E250" s="1190" t="s">
        <v>20</v>
      </c>
      <c r="F250" s="945" t="s">
        <v>1826</v>
      </c>
      <c r="G250" s="1191" t="s">
        <v>596</v>
      </c>
      <c r="H250" s="1191" t="s">
        <v>596</v>
      </c>
      <c r="I250" s="1114" t="s">
        <v>1827</v>
      </c>
      <c r="J250" s="1135" t="s">
        <v>991</v>
      </c>
      <c r="K250" s="1192">
        <v>44317</v>
      </c>
      <c r="L250" s="1564" t="s">
        <v>1519</v>
      </c>
      <c r="M250" s="1193"/>
      <c r="N250" s="1194" t="s">
        <v>914</v>
      </c>
      <c r="O250" s="1209" t="s">
        <v>1714</v>
      </c>
      <c r="P250" s="1121" t="s">
        <v>63</v>
      </c>
      <c r="Q250" s="1209" t="s">
        <v>25</v>
      </c>
      <c r="R250" s="1275">
        <v>3</v>
      </c>
      <c r="S250" s="102">
        <v>30</v>
      </c>
      <c r="U250" s="1275">
        <f t="shared" si="3"/>
        <v>3</v>
      </c>
    </row>
    <row r="251" spans="1:21" s="102" customFormat="1" ht="20.100000000000001" customHeight="1">
      <c r="A251" s="1135" t="s">
        <v>1119</v>
      </c>
      <c r="B251" s="945" t="s">
        <v>1679</v>
      </c>
      <c r="C251" s="1188">
        <v>29532546</v>
      </c>
      <c r="D251" s="1189" t="s">
        <v>938</v>
      </c>
      <c r="E251" s="1190" t="s">
        <v>20</v>
      </c>
      <c r="F251" s="945" t="s">
        <v>475</v>
      </c>
      <c r="G251" s="1191" t="s">
        <v>596</v>
      </c>
      <c r="H251" s="1191" t="s">
        <v>596</v>
      </c>
      <c r="I251" s="1114" t="s">
        <v>2292</v>
      </c>
      <c r="J251" s="1135" t="s">
        <v>991</v>
      </c>
      <c r="K251" s="1192">
        <v>44317</v>
      </c>
      <c r="L251" s="1564" t="s">
        <v>1520</v>
      </c>
      <c r="M251" s="1193"/>
      <c r="N251" s="1194" t="s">
        <v>914</v>
      </c>
      <c r="O251" s="1209" t="s">
        <v>1714</v>
      </c>
      <c r="P251" s="1121" t="s">
        <v>63</v>
      </c>
      <c r="Q251" s="1209" t="s">
        <v>25</v>
      </c>
      <c r="R251" s="1275">
        <v>3</v>
      </c>
      <c r="S251" s="102">
        <v>30</v>
      </c>
      <c r="U251" s="1275">
        <f t="shared" si="3"/>
        <v>3</v>
      </c>
    </row>
    <row r="252" spans="1:21" s="102" customFormat="1" ht="20.100000000000001" customHeight="1">
      <c r="A252" s="1135" t="s">
        <v>1119</v>
      </c>
      <c r="B252" s="945" t="s">
        <v>1679</v>
      </c>
      <c r="C252" s="1188">
        <v>15290154</v>
      </c>
      <c r="D252" s="1189" t="s">
        <v>942</v>
      </c>
      <c r="E252" s="1190" t="s">
        <v>20</v>
      </c>
      <c r="F252" s="945" t="s">
        <v>950</v>
      </c>
      <c r="G252" s="1191" t="s">
        <v>596</v>
      </c>
      <c r="H252" s="1191" t="s">
        <v>596</v>
      </c>
      <c r="I252" s="945" t="s">
        <v>1702</v>
      </c>
      <c r="J252" s="1135" t="s">
        <v>991</v>
      </c>
      <c r="K252" s="1192">
        <v>44317</v>
      </c>
      <c r="L252" s="1564" t="s">
        <v>1524</v>
      </c>
      <c r="M252" s="1193"/>
      <c r="N252" s="1194" t="s">
        <v>914</v>
      </c>
      <c r="O252" s="1147" t="s">
        <v>1714</v>
      </c>
      <c r="P252" s="1121" t="s">
        <v>63</v>
      </c>
      <c r="Q252" s="1147" t="s">
        <v>25</v>
      </c>
      <c r="R252" s="1275">
        <v>3</v>
      </c>
      <c r="S252" s="102">
        <v>30</v>
      </c>
      <c r="U252" s="1275">
        <f t="shared" si="3"/>
        <v>3</v>
      </c>
    </row>
    <row r="253" spans="1:21" s="102" customFormat="1" ht="20.100000000000001" customHeight="1">
      <c r="A253" s="1135" t="s">
        <v>1119</v>
      </c>
      <c r="B253" s="945" t="s">
        <v>1679</v>
      </c>
      <c r="C253" s="1188">
        <v>28283087</v>
      </c>
      <c r="D253" s="1189" t="s">
        <v>500</v>
      </c>
      <c r="E253" s="1190" t="s">
        <v>20</v>
      </c>
      <c r="F253" s="945" t="s">
        <v>289</v>
      </c>
      <c r="G253" s="1191" t="s">
        <v>596</v>
      </c>
      <c r="H253" s="1191" t="s">
        <v>596</v>
      </c>
      <c r="I253" s="945" t="s">
        <v>2292</v>
      </c>
      <c r="J253" s="1135" t="s">
        <v>991</v>
      </c>
      <c r="K253" s="1192">
        <v>44105</v>
      </c>
      <c r="L253" s="1564" t="s">
        <v>1527</v>
      </c>
      <c r="M253" s="1193"/>
      <c r="N253" s="1194" t="s">
        <v>914</v>
      </c>
      <c r="O253" s="1147" t="s">
        <v>65</v>
      </c>
      <c r="P253" s="1121" t="s">
        <v>63</v>
      </c>
      <c r="Q253" s="1147" t="s">
        <v>65</v>
      </c>
      <c r="R253" s="1275">
        <v>3</v>
      </c>
      <c r="S253" s="102">
        <v>30</v>
      </c>
      <c r="U253" s="1275">
        <f t="shared" si="3"/>
        <v>3</v>
      </c>
    </row>
    <row r="254" spans="1:21" s="102" customFormat="1" ht="20.100000000000001" customHeight="1">
      <c r="A254" s="1135" t="s">
        <v>1119</v>
      </c>
      <c r="B254" s="945" t="s">
        <v>1679</v>
      </c>
      <c r="C254" s="1188">
        <v>13466423</v>
      </c>
      <c r="D254" s="1189" t="s">
        <v>501</v>
      </c>
      <c r="E254" s="1190" t="s">
        <v>20</v>
      </c>
      <c r="F254" s="945" t="s">
        <v>496</v>
      </c>
      <c r="G254" s="1194" t="s">
        <v>596</v>
      </c>
      <c r="H254" s="1194" t="s">
        <v>596</v>
      </c>
      <c r="I254" s="1114" t="s">
        <v>2292</v>
      </c>
      <c r="J254" s="1135" t="s">
        <v>991</v>
      </c>
      <c r="K254" s="1192">
        <v>44257</v>
      </c>
      <c r="L254" s="1564" t="s">
        <v>1528</v>
      </c>
      <c r="M254" s="1193"/>
      <c r="N254" s="1194" t="s">
        <v>914</v>
      </c>
      <c r="O254" s="1209" t="s">
        <v>1714</v>
      </c>
      <c r="P254" s="1121" t="s">
        <v>63</v>
      </c>
      <c r="Q254" s="1209" t="s">
        <v>25</v>
      </c>
      <c r="R254" s="1275">
        <v>3</v>
      </c>
      <c r="S254" s="102">
        <v>30</v>
      </c>
      <c r="U254" s="1275">
        <f t="shared" si="3"/>
        <v>3</v>
      </c>
    </row>
    <row r="255" spans="1:21" s="102" customFormat="1" ht="20.100000000000001" customHeight="1">
      <c r="A255" s="1135" t="s">
        <v>1119</v>
      </c>
      <c r="B255" s="945" t="s">
        <v>1679</v>
      </c>
      <c r="C255" s="1188">
        <v>12507991</v>
      </c>
      <c r="D255" s="1189" t="s">
        <v>1153</v>
      </c>
      <c r="E255" s="1190" t="s">
        <v>34</v>
      </c>
      <c r="F255" s="945" t="s">
        <v>1828</v>
      </c>
      <c r="G255" s="1191" t="s">
        <v>596</v>
      </c>
      <c r="H255" s="1191" t="s">
        <v>596</v>
      </c>
      <c r="I255" s="1114" t="s">
        <v>1827</v>
      </c>
      <c r="J255" s="1135" t="s">
        <v>991</v>
      </c>
      <c r="K255" s="1192">
        <v>44317</v>
      </c>
      <c r="L255" s="1564" t="s">
        <v>1529</v>
      </c>
      <c r="M255" s="1193"/>
      <c r="N255" s="1194" t="s">
        <v>914</v>
      </c>
      <c r="O255" s="1209" t="s">
        <v>1714</v>
      </c>
      <c r="P255" s="1121" t="s">
        <v>63</v>
      </c>
      <c r="Q255" s="1209" t="s">
        <v>25</v>
      </c>
      <c r="R255" s="1275">
        <v>3</v>
      </c>
      <c r="S255" s="102">
        <v>30</v>
      </c>
      <c r="U255" s="1275">
        <f t="shared" si="3"/>
        <v>3</v>
      </c>
    </row>
    <row r="256" spans="1:21" s="102" customFormat="1" ht="20.100000000000001" customHeight="1">
      <c r="A256" s="1135" t="s">
        <v>1119</v>
      </c>
      <c r="B256" s="945" t="s">
        <v>972</v>
      </c>
      <c r="C256" s="1188">
        <v>30681914</v>
      </c>
      <c r="D256" s="1189" t="s">
        <v>1566</v>
      </c>
      <c r="E256" s="1354" t="s">
        <v>34</v>
      </c>
      <c r="F256" s="945" t="s">
        <v>104</v>
      </c>
      <c r="G256" s="1191" t="s">
        <v>146</v>
      </c>
      <c r="H256" s="1191" t="s">
        <v>146</v>
      </c>
      <c r="I256" s="1114" t="s">
        <v>1768</v>
      </c>
      <c r="J256" s="1135" t="s">
        <v>991</v>
      </c>
      <c r="K256" s="1217">
        <v>44228</v>
      </c>
      <c r="L256" s="1564" t="s">
        <v>1576</v>
      </c>
      <c r="M256" s="1193"/>
      <c r="N256" s="1194" t="s">
        <v>914</v>
      </c>
      <c r="O256" s="1209" t="s">
        <v>94</v>
      </c>
      <c r="P256" s="1121" t="s">
        <v>63</v>
      </c>
      <c r="Q256" s="1209" t="s">
        <v>94</v>
      </c>
      <c r="R256" s="1275">
        <v>3</v>
      </c>
      <c r="S256" s="102">
        <v>30</v>
      </c>
      <c r="U256" s="1275">
        <f t="shared" si="3"/>
        <v>3</v>
      </c>
    </row>
    <row r="257" spans="1:21" s="102" customFormat="1" ht="20.100000000000001" customHeight="1">
      <c r="A257" s="1135" t="s">
        <v>1119</v>
      </c>
      <c r="B257" s="945" t="s">
        <v>970</v>
      </c>
      <c r="C257" s="1188">
        <v>25331439</v>
      </c>
      <c r="D257" s="1189" t="s">
        <v>1567</v>
      </c>
      <c r="E257" s="1190" t="s">
        <v>20</v>
      </c>
      <c r="F257" s="945" t="s">
        <v>27</v>
      </c>
      <c r="G257" s="1191" t="s">
        <v>27</v>
      </c>
      <c r="H257" s="1191" t="s">
        <v>27</v>
      </c>
      <c r="I257" s="1114" t="s">
        <v>1770</v>
      </c>
      <c r="J257" s="1135" t="s">
        <v>2351</v>
      </c>
      <c r="K257" s="1192">
        <v>44331</v>
      </c>
      <c r="L257" s="1564" t="s">
        <v>1577</v>
      </c>
      <c r="M257" s="1193"/>
      <c r="N257" s="1194" t="s">
        <v>914</v>
      </c>
      <c r="O257" s="1147" t="s">
        <v>1581</v>
      </c>
      <c r="P257" s="1121" t="s">
        <v>63</v>
      </c>
      <c r="Q257" s="1209" t="s">
        <v>1581</v>
      </c>
      <c r="R257" s="1275">
        <v>3</v>
      </c>
      <c r="S257" s="102">
        <v>30</v>
      </c>
      <c r="U257" s="1275">
        <f t="shared" si="3"/>
        <v>3</v>
      </c>
    </row>
    <row r="258" spans="1:21" s="102" customFormat="1" ht="20.100000000000001" customHeight="1">
      <c r="A258" s="1135" t="s">
        <v>1119</v>
      </c>
      <c r="B258" s="945" t="s">
        <v>970</v>
      </c>
      <c r="C258" s="1188">
        <v>26127869</v>
      </c>
      <c r="D258" s="1189" t="s">
        <v>1568</v>
      </c>
      <c r="E258" s="1190" t="s">
        <v>34</v>
      </c>
      <c r="F258" s="945" t="s">
        <v>27</v>
      </c>
      <c r="G258" s="1191" t="s">
        <v>27</v>
      </c>
      <c r="H258" s="1191" t="s">
        <v>27</v>
      </c>
      <c r="I258" s="945" t="s">
        <v>1770</v>
      </c>
      <c r="J258" s="1135" t="s">
        <v>2351</v>
      </c>
      <c r="K258" s="1192">
        <v>44287</v>
      </c>
      <c r="L258" s="1564" t="s">
        <v>1578</v>
      </c>
      <c r="M258" s="1193"/>
      <c r="N258" s="1194" t="s">
        <v>914</v>
      </c>
      <c r="O258" s="1147" t="s">
        <v>96</v>
      </c>
      <c r="P258" s="1121" t="s">
        <v>63</v>
      </c>
      <c r="Q258" s="1147" t="s">
        <v>96</v>
      </c>
      <c r="R258" s="1275">
        <v>3</v>
      </c>
      <c r="S258" s="102">
        <v>30</v>
      </c>
      <c r="U258" s="1275">
        <f t="shared" si="3"/>
        <v>3</v>
      </c>
    </row>
    <row r="259" spans="1:21" s="102" customFormat="1" ht="20.100000000000001" customHeight="1">
      <c r="A259" s="1135" t="s">
        <v>1119</v>
      </c>
      <c r="B259" s="945" t="s">
        <v>1679</v>
      </c>
      <c r="C259" s="1188">
        <v>6049645</v>
      </c>
      <c r="D259" s="1189" t="s">
        <v>1569</v>
      </c>
      <c r="E259" s="1190" t="s">
        <v>20</v>
      </c>
      <c r="F259" s="1222" t="s">
        <v>1815</v>
      </c>
      <c r="G259" s="1191" t="s">
        <v>596</v>
      </c>
      <c r="H259" s="1191" t="s">
        <v>596</v>
      </c>
      <c r="I259" s="945" t="s">
        <v>1814</v>
      </c>
      <c r="J259" s="1135" t="s">
        <v>991</v>
      </c>
      <c r="K259" s="1192">
        <v>44270</v>
      </c>
      <c r="L259" s="1564" t="s">
        <v>1579</v>
      </c>
      <c r="M259" s="1193"/>
      <c r="N259" s="1211" t="s">
        <v>914</v>
      </c>
      <c r="O259" s="1147" t="s">
        <v>1714</v>
      </c>
      <c r="P259" s="1121" t="s">
        <v>63</v>
      </c>
      <c r="Q259" s="1147" t="s">
        <v>25</v>
      </c>
      <c r="R259" s="1275">
        <v>3</v>
      </c>
      <c r="S259" s="102">
        <v>30</v>
      </c>
      <c r="U259" s="1275">
        <f t="shared" si="3"/>
        <v>3</v>
      </c>
    </row>
    <row r="260" spans="1:21" s="102" customFormat="1" ht="20.100000000000001" customHeight="1">
      <c r="A260" s="1135" t="s">
        <v>1119</v>
      </c>
      <c r="B260" s="945" t="s">
        <v>970</v>
      </c>
      <c r="C260" s="1188">
        <v>29640195</v>
      </c>
      <c r="D260" s="1189" t="s">
        <v>1573</v>
      </c>
      <c r="E260" s="1190" t="s">
        <v>20</v>
      </c>
      <c r="F260" s="945" t="s">
        <v>1923</v>
      </c>
      <c r="G260" s="1191" t="s">
        <v>27</v>
      </c>
      <c r="H260" s="1191" t="s">
        <v>27</v>
      </c>
      <c r="I260" s="945" t="s">
        <v>1801</v>
      </c>
      <c r="J260" s="1135" t="s">
        <v>2351</v>
      </c>
      <c r="K260" s="1192">
        <v>44287</v>
      </c>
      <c r="L260" s="1564" t="s">
        <v>1580</v>
      </c>
      <c r="M260" s="1193"/>
      <c r="N260" s="1194" t="s">
        <v>914</v>
      </c>
      <c r="O260" s="1147" t="s">
        <v>1714</v>
      </c>
      <c r="P260" s="1121" t="s">
        <v>63</v>
      </c>
      <c r="Q260" s="1147" t="s">
        <v>25</v>
      </c>
      <c r="R260" s="1275">
        <v>3</v>
      </c>
      <c r="S260" s="102">
        <v>30</v>
      </c>
      <c r="U260" s="1275">
        <f t="shared" si="3"/>
        <v>3</v>
      </c>
    </row>
    <row r="261" spans="1:21" s="102" customFormat="1" ht="20.100000000000001" customHeight="1">
      <c r="A261" s="1135" t="s">
        <v>1119</v>
      </c>
      <c r="B261" s="945" t="s">
        <v>972</v>
      </c>
      <c r="C261" s="1188">
        <v>27571519</v>
      </c>
      <c r="D261" s="1189" t="s">
        <v>1600</v>
      </c>
      <c r="E261" s="1190" t="s">
        <v>20</v>
      </c>
      <c r="F261" s="945" t="s">
        <v>104</v>
      </c>
      <c r="G261" s="1191" t="s">
        <v>146</v>
      </c>
      <c r="H261" s="1191" t="s">
        <v>146</v>
      </c>
      <c r="I261" s="945" t="s">
        <v>22</v>
      </c>
      <c r="J261" s="1135" t="s">
        <v>991</v>
      </c>
      <c r="K261" s="1192">
        <v>44331</v>
      </c>
      <c r="L261" s="1564" t="s">
        <v>1601</v>
      </c>
      <c r="M261" s="1193"/>
      <c r="N261" s="1194" t="s">
        <v>914</v>
      </c>
      <c r="O261" s="1147" t="s">
        <v>1714</v>
      </c>
      <c r="P261" s="1121" t="s">
        <v>63</v>
      </c>
      <c r="Q261" s="1147" t="s">
        <v>25</v>
      </c>
      <c r="R261" s="1275">
        <v>3</v>
      </c>
      <c r="S261" s="102">
        <v>30</v>
      </c>
      <c r="U261" s="1275">
        <f t="shared" si="3"/>
        <v>3</v>
      </c>
    </row>
    <row r="262" spans="1:21" s="102" customFormat="1" ht="20.100000000000001" customHeight="1">
      <c r="A262" s="1135" t="s">
        <v>1119</v>
      </c>
      <c r="B262" s="945" t="s">
        <v>1679</v>
      </c>
      <c r="C262" s="1188">
        <v>7207357</v>
      </c>
      <c r="D262" s="1189" t="s">
        <v>1570</v>
      </c>
      <c r="E262" s="1190" t="s">
        <v>20</v>
      </c>
      <c r="F262" s="945" t="s">
        <v>289</v>
      </c>
      <c r="G262" s="1191" t="s">
        <v>596</v>
      </c>
      <c r="H262" s="1191" t="s">
        <v>596</v>
      </c>
      <c r="I262" s="945" t="s">
        <v>2292</v>
      </c>
      <c r="J262" s="1135" t="s">
        <v>991</v>
      </c>
      <c r="K262" s="1192">
        <v>44317</v>
      </c>
      <c r="L262" s="1564" t="s">
        <v>1603</v>
      </c>
      <c r="M262" s="1193"/>
      <c r="N262" s="1194" t="s">
        <v>914</v>
      </c>
      <c r="O262" s="1147" t="s">
        <v>1714</v>
      </c>
      <c r="P262" s="1121" t="s">
        <v>63</v>
      </c>
      <c r="Q262" s="1147" t="s">
        <v>25</v>
      </c>
      <c r="R262" s="1275">
        <v>3</v>
      </c>
      <c r="S262" s="102">
        <v>30</v>
      </c>
      <c r="U262" s="1275">
        <f t="shared" ref="U262:U323" si="4">R262/S262*S262</f>
        <v>3</v>
      </c>
    </row>
    <row r="263" spans="1:21" s="102" customFormat="1" ht="20.100000000000001" customHeight="1">
      <c r="A263" s="1135" t="s">
        <v>1119</v>
      </c>
      <c r="B263" s="945" t="s">
        <v>970</v>
      </c>
      <c r="C263" s="1188">
        <v>29966797</v>
      </c>
      <c r="D263" s="1189" t="s">
        <v>1618</v>
      </c>
      <c r="E263" s="1190" t="s">
        <v>20</v>
      </c>
      <c r="F263" s="945" t="s">
        <v>2204</v>
      </c>
      <c r="G263" s="1191" t="s">
        <v>379</v>
      </c>
      <c r="H263" s="1191" t="s">
        <v>27</v>
      </c>
      <c r="I263" s="945" t="s">
        <v>179</v>
      </c>
      <c r="J263" s="1135" t="s">
        <v>2351</v>
      </c>
      <c r="K263" s="1192">
        <v>44336</v>
      </c>
      <c r="L263" s="1564" t="s">
        <v>1630</v>
      </c>
      <c r="M263" s="1193"/>
      <c r="N263" s="1194" t="s">
        <v>914</v>
      </c>
      <c r="O263" s="1147" t="s">
        <v>1714</v>
      </c>
      <c r="P263" s="1122" t="s">
        <v>63</v>
      </c>
      <c r="Q263" s="1147" t="s">
        <v>25</v>
      </c>
      <c r="R263" s="1275">
        <v>3</v>
      </c>
      <c r="S263" s="102">
        <v>30</v>
      </c>
      <c r="U263" s="1275">
        <f t="shared" si="4"/>
        <v>3</v>
      </c>
    </row>
    <row r="264" spans="1:21" s="102" customFormat="1" ht="20.100000000000001" customHeight="1">
      <c r="A264" s="1135" t="s">
        <v>1119</v>
      </c>
      <c r="B264" s="945" t="s">
        <v>972</v>
      </c>
      <c r="C264" s="1188">
        <v>27753243</v>
      </c>
      <c r="D264" s="1189" t="s">
        <v>1619</v>
      </c>
      <c r="E264" s="1190" t="s">
        <v>34</v>
      </c>
      <c r="F264" s="945" t="s">
        <v>104</v>
      </c>
      <c r="G264" s="1191" t="s">
        <v>379</v>
      </c>
      <c r="H264" s="1191" t="s">
        <v>379</v>
      </c>
      <c r="I264" s="1114" t="s">
        <v>179</v>
      </c>
      <c r="J264" s="1135" t="s">
        <v>991</v>
      </c>
      <c r="K264" s="1192">
        <v>44336</v>
      </c>
      <c r="L264" s="1564" t="s">
        <v>1631</v>
      </c>
      <c r="M264" s="1193"/>
      <c r="N264" s="1194" t="s">
        <v>914</v>
      </c>
      <c r="O264" s="1147" t="s">
        <v>1714</v>
      </c>
      <c r="P264" s="1121" t="s">
        <v>63</v>
      </c>
      <c r="Q264" s="1209" t="s">
        <v>25</v>
      </c>
      <c r="R264" s="1275">
        <v>3</v>
      </c>
      <c r="S264" s="102">
        <v>30</v>
      </c>
      <c r="U264" s="1275">
        <f t="shared" si="4"/>
        <v>3</v>
      </c>
    </row>
    <row r="265" spans="1:21" s="102" customFormat="1" ht="20.100000000000001" customHeight="1">
      <c r="A265" s="1135" t="s">
        <v>1119</v>
      </c>
      <c r="B265" s="945" t="s">
        <v>970</v>
      </c>
      <c r="C265" s="1188">
        <v>29969525</v>
      </c>
      <c r="D265" s="1189" t="s">
        <v>1620</v>
      </c>
      <c r="E265" s="1190" t="s">
        <v>34</v>
      </c>
      <c r="F265" s="945" t="s">
        <v>1681</v>
      </c>
      <c r="G265" s="1191" t="s">
        <v>27</v>
      </c>
      <c r="H265" s="1191" t="s">
        <v>27</v>
      </c>
      <c r="I265" s="1114" t="s">
        <v>179</v>
      </c>
      <c r="J265" s="1135" t="s">
        <v>2351</v>
      </c>
      <c r="K265" s="1192">
        <v>44336</v>
      </c>
      <c r="L265" s="1564" t="s">
        <v>1632</v>
      </c>
      <c r="M265" s="1193"/>
      <c r="N265" s="1194" t="s">
        <v>914</v>
      </c>
      <c r="O265" s="1147" t="s">
        <v>1714</v>
      </c>
      <c r="P265" s="1121" t="s">
        <v>63</v>
      </c>
      <c r="Q265" s="1147" t="s">
        <v>25</v>
      </c>
      <c r="R265" s="1275">
        <v>3</v>
      </c>
      <c r="S265" s="102">
        <v>30</v>
      </c>
      <c r="U265" s="1275">
        <f t="shared" si="4"/>
        <v>3</v>
      </c>
    </row>
    <row r="266" spans="1:21" s="102" customFormat="1" ht="20.100000000000001" customHeight="1">
      <c r="A266" s="1135" t="s">
        <v>1119</v>
      </c>
      <c r="B266" s="945" t="s">
        <v>1679</v>
      </c>
      <c r="C266" s="1188">
        <v>27788690</v>
      </c>
      <c r="D266" s="1189" t="s">
        <v>1622</v>
      </c>
      <c r="E266" s="1190" t="s">
        <v>20</v>
      </c>
      <c r="F266" s="945" t="s">
        <v>289</v>
      </c>
      <c r="G266" s="1191" t="s">
        <v>596</v>
      </c>
      <c r="H266" s="1191" t="s">
        <v>596</v>
      </c>
      <c r="I266" s="1114" t="s">
        <v>2292</v>
      </c>
      <c r="J266" s="1135" t="s">
        <v>991</v>
      </c>
      <c r="K266" s="1192">
        <v>44338</v>
      </c>
      <c r="L266" s="1564" t="s">
        <v>1634</v>
      </c>
      <c r="M266" s="1193"/>
      <c r="N266" s="1194" t="s">
        <v>914</v>
      </c>
      <c r="O266" s="1147" t="s">
        <v>1714</v>
      </c>
      <c r="P266" s="1121" t="s">
        <v>63</v>
      </c>
      <c r="Q266" s="1147" t="s">
        <v>25</v>
      </c>
      <c r="R266" s="1275">
        <v>3</v>
      </c>
      <c r="S266" s="102">
        <v>30</v>
      </c>
      <c r="U266" s="1275">
        <f t="shared" si="4"/>
        <v>3</v>
      </c>
    </row>
    <row r="267" spans="1:21" s="102" customFormat="1" ht="20.100000000000001" customHeight="1">
      <c r="A267" s="1135" t="s">
        <v>1119</v>
      </c>
      <c r="B267" s="945" t="s">
        <v>1679</v>
      </c>
      <c r="C267" s="1188">
        <v>16134321</v>
      </c>
      <c r="D267" s="1189" t="s">
        <v>1639</v>
      </c>
      <c r="E267" s="1190" t="s">
        <v>34</v>
      </c>
      <c r="F267" s="945" t="s">
        <v>1830</v>
      </c>
      <c r="G267" s="1191" t="s">
        <v>596</v>
      </c>
      <c r="H267" s="1191" t="s">
        <v>596</v>
      </c>
      <c r="I267" s="1114" t="s">
        <v>1827</v>
      </c>
      <c r="J267" s="1135" t="s">
        <v>991</v>
      </c>
      <c r="K267" s="1192">
        <v>44317</v>
      </c>
      <c r="L267" s="1564" t="s">
        <v>1641</v>
      </c>
      <c r="M267" s="1193"/>
      <c r="N267" s="1194" t="s">
        <v>914</v>
      </c>
      <c r="O267" s="1147" t="s">
        <v>1714</v>
      </c>
      <c r="P267" s="1121" t="s">
        <v>63</v>
      </c>
      <c r="Q267" s="1147" t="s">
        <v>25</v>
      </c>
      <c r="R267" s="1275">
        <v>3</v>
      </c>
      <c r="S267" s="102">
        <v>30</v>
      </c>
      <c r="U267" s="1275">
        <f t="shared" si="4"/>
        <v>3</v>
      </c>
    </row>
    <row r="268" spans="1:21" s="102" customFormat="1" ht="20.100000000000001" customHeight="1">
      <c r="A268" s="1135" t="s">
        <v>1119</v>
      </c>
      <c r="B268" s="945" t="s">
        <v>972</v>
      </c>
      <c r="C268" s="1188">
        <v>16147415</v>
      </c>
      <c r="D268" s="1189" t="s">
        <v>821</v>
      </c>
      <c r="E268" s="1190" t="s">
        <v>20</v>
      </c>
      <c r="F268" s="945" t="s">
        <v>104</v>
      </c>
      <c r="G268" s="1191" t="s">
        <v>146</v>
      </c>
      <c r="H268" s="1191" t="s">
        <v>146</v>
      </c>
      <c r="I268" s="1135" t="s">
        <v>161</v>
      </c>
      <c r="J268" s="1135" t="s">
        <v>991</v>
      </c>
      <c r="K268" s="1192">
        <v>43892</v>
      </c>
      <c r="L268" s="1564" t="s">
        <v>866</v>
      </c>
      <c r="M268" s="1193"/>
      <c r="N268" s="1194" t="s">
        <v>914</v>
      </c>
      <c r="O268" s="1147" t="s">
        <v>1714</v>
      </c>
      <c r="P268" s="1121" t="s">
        <v>63</v>
      </c>
      <c r="Q268" s="1209" t="s">
        <v>25</v>
      </c>
      <c r="R268" s="1275">
        <v>3</v>
      </c>
      <c r="S268" s="102">
        <v>30</v>
      </c>
      <c r="U268" s="1275">
        <f t="shared" si="4"/>
        <v>3</v>
      </c>
    </row>
    <row r="269" spans="1:21" s="102" customFormat="1" ht="20.100000000000001" customHeight="1">
      <c r="A269" s="1135" t="s">
        <v>1119</v>
      </c>
      <c r="B269" s="945" t="s">
        <v>970</v>
      </c>
      <c r="C269" s="1188">
        <v>18388997</v>
      </c>
      <c r="D269" s="1189" t="s">
        <v>706</v>
      </c>
      <c r="E269" s="1190" t="s">
        <v>34</v>
      </c>
      <c r="F269" s="945" t="s">
        <v>707</v>
      </c>
      <c r="G269" s="1191" t="s">
        <v>27</v>
      </c>
      <c r="H269" s="1191" t="s">
        <v>27</v>
      </c>
      <c r="I269" s="1114" t="s">
        <v>1799</v>
      </c>
      <c r="J269" s="1135" t="s">
        <v>2351</v>
      </c>
      <c r="K269" s="1192">
        <v>43633</v>
      </c>
      <c r="L269" s="1564" t="s">
        <v>705</v>
      </c>
      <c r="M269" s="1193"/>
      <c r="N269" s="1194" t="s">
        <v>914</v>
      </c>
      <c r="O269" s="1209" t="s">
        <v>1714</v>
      </c>
      <c r="P269" s="1121" t="s">
        <v>2332</v>
      </c>
      <c r="Q269" s="1209" t="s">
        <v>25</v>
      </c>
      <c r="R269" s="1275">
        <v>3</v>
      </c>
      <c r="S269" s="102">
        <v>30</v>
      </c>
      <c r="U269" s="1275">
        <f t="shared" si="4"/>
        <v>3</v>
      </c>
    </row>
    <row r="270" spans="1:21" s="102" customFormat="1" ht="20.100000000000001" customHeight="1">
      <c r="A270" s="1135" t="s">
        <v>1119</v>
      </c>
      <c r="B270" s="945" t="s">
        <v>972</v>
      </c>
      <c r="C270" s="1188">
        <v>13748997</v>
      </c>
      <c r="D270" s="1189" t="s">
        <v>1646</v>
      </c>
      <c r="E270" s="1190" t="s">
        <v>34</v>
      </c>
      <c r="F270" s="945" t="s">
        <v>104</v>
      </c>
      <c r="G270" s="1191" t="s">
        <v>252</v>
      </c>
      <c r="H270" s="1191" t="s">
        <v>252</v>
      </c>
      <c r="I270" s="1135" t="s">
        <v>1801</v>
      </c>
      <c r="J270" s="1135" t="s">
        <v>991</v>
      </c>
      <c r="K270" s="1192">
        <v>44353</v>
      </c>
      <c r="L270" s="1564" t="s">
        <v>1893</v>
      </c>
      <c r="M270" s="1193"/>
      <c r="N270" s="1194" t="s">
        <v>914</v>
      </c>
      <c r="O270" s="1147" t="s">
        <v>1714</v>
      </c>
      <c r="P270" s="1121" t="s">
        <v>477</v>
      </c>
      <c r="Q270" s="1147" t="s">
        <v>25</v>
      </c>
      <c r="R270" s="1275">
        <v>3</v>
      </c>
      <c r="S270" s="102">
        <v>30</v>
      </c>
      <c r="U270" s="1275">
        <f t="shared" si="4"/>
        <v>3</v>
      </c>
    </row>
    <row r="271" spans="1:21" s="102" customFormat="1" ht="20.100000000000001" customHeight="1">
      <c r="A271" s="1135" t="s">
        <v>1119</v>
      </c>
      <c r="B271" s="945" t="s">
        <v>1679</v>
      </c>
      <c r="C271" s="1188">
        <v>25265499</v>
      </c>
      <c r="D271" s="1189" t="s">
        <v>1652</v>
      </c>
      <c r="E271" s="1190" t="s">
        <v>34</v>
      </c>
      <c r="F271" s="945" t="s">
        <v>1653</v>
      </c>
      <c r="G271" s="1191" t="s">
        <v>596</v>
      </c>
      <c r="H271" s="1191" t="s">
        <v>596</v>
      </c>
      <c r="I271" s="1135" t="s">
        <v>1773</v>
      </c>
      <c r="J271" s="1135" t="s">
        <v>991</v>
      </c>
      <c r="K271" s="1192">
        <v>44340</v>
      </c>
      <c r="L271" s="1564" t="s">
        <v>1654</v>
      </c>
      <c r="M271" s="1193"/>
      <c r="N271" s="1194" t="s">
        <v>914</v>
      </c>
      <c r="O271" s="1147" t="s">
        <v>48</v>
      </c>
      <c r="P271" s="1121" t="s">
        <v>63</v>
      </c>
      <c r="Q271" s="1147" t="s">
        <v>48</v>
      </c>
      <c r="R271" s="1275">
        <v>3</v>
      </c>
      <c r="S271" s="102">
        <v>30</v>
      </c>
      <c r="U271" s="1275">
        <f t="shared" si="4"/>
        <v>3</v>
      </c>
    </row>
    <row r="272" spans="1:21" s="102" customFormat="1" ht="20.100000000000001" customHeight="1">
      <c r="A272" s="1135" t="s">
        <v>1119</v>
      </c>
      <c r="B272" s="945" t="s">
        <v>1679</v>
      </c>
      <c r="C272" s="1188">
        <v>5059539</v>
      </c>
      <c r="D272" s="1189" t="s">
        <v>1673</v>
      </c>
      <c r="E272" s="1190" t="s">
        <v>20</v>
      </c>
      <c r="F272" s="945" t="s">
        <v>289</v>
      </c>
      <c r="G272" s="1191" t="s">
        <v>596</v>
      </c>
      <c r="H272" s="1191" t="s">
        <v>596</v>
      </c>
      <c r="I272" s="1114" t="s">
        <v>2292</v>
      </c>
      <c r="J272" s="1135" t="s">
        <v>991</v>
      </c>
      <c r="K272" s="1192">
        <v>44369</v>
      </c>
      <c r="L272" s="1564" t="s">
        <v>1674</v>
      </c>
      <c r="M272" s="1193"/>
      <c r="N272" s="1194" t="s">
        <v>914</v>
      </c>
      <c r="O272" s="1147" t="s">
        <v>1714</v>
      </c>
      <c r="P272" s="1121" t="s">
        <v>63</v>
      </c>
      <c r="Q272" s="1147" t="s">
        <v>25</v>
      </c>
      <c r="R272" s="1275">
        <v>3</v>
      </c>
      <c r="S272" s="102">
        <v>30</v>
      </c>
      <c r="U272" s="1275">
        <f t="shared" si="4"/>
        <v>3</v>
      </c>
    </row>
    <row r="273" spans="1:21" s="102" customFormat="1" ht="20.100000000000001" customHeight="1">
      <c r="A273" s="1135" t="s">
        <v>1119</v>
      </c>
      <c r="B273" s="945" t="s">
        <v>1679</v>
      </c>
      <c r="C273" s="1188">
        <v>4460768</v>
      </c>
      <c r="D273" s="1189" t="s">
        <v>1712</v>
      </c>
      <c r="E273" s="1190" t="s">
        <v>20</v>
      </c>
      <c r="F273" s="945" t="s">
        <v>289</v>
      </c>
      <c r="G273" s="1191" t="s">
        <v>596</v>
      </c>
      <c r="H273" s="1191" t="s">
        <v>596</v>
      </c>
      <c r="I273" s="1114" t="s">
        <v>1808</v>
      </c>
      <c r="J273" s="1135" t="s">
        <v>991</v>
      </c>
      <c r="K273" s="1192">
        <v>44378</v>
      </c>
      <c r="L273" s="1564"/>
      <c r="M273" s="1193" t="s">
        <v>1713</v>
      </c>
      <c r="N273" s="1194" t="s">
        <v>974</v>
      </c>
      <c r="O273" s="1147" t="s">
        <v>1714</v>
      </c>
      <c r="P273" s="1121" t="s">
        <v>63</v>
      </c>
      <c r="Q273" s="1209" t="s">
        <v>25</v>
      </c>
      <c r="R273" s="1275">
        <v>3</v>
      </c>
      <c r="S273" s="102">
        <v>30</v>
      </c>
      <c r="U273" s="1275">
        <f t="shared" si="4"/>
        <v>3</v>
      </c>
    </row>
    <row r="274" spans="1:21" s="102" customFormat="1" ht="20.100000000000001" customHeight="1">
      <c r="A274" s="1135" t="s">
        <v>1119</v>
      </c>
      <c r="B274" s="945" t="s">
        <v>972</v>
      </c>
      <c r="C274" s="1188">
        <v>10416980</v>
      </c>
      <c r="D274" s="1189" t="s">
        <v>1715</v>
      </c>
      <c r="E274" s="1190" t="s">
        <v>20</v>
      </c>
      <c r="F274" s="945" t="s">
        <v>104</v>
      </c>
      <c r="G274" s="1191" t="s">
        <v>526</v>
      </c>
      <c r="H274" s="1191" t="s">
        <v>526</v>
      </c>
      <c r="I274" s="1114" t="s">
        <v>1776</v>
      </c>
      <c r="J274" s="1135" t="s">
        <v>991</v>
      </c>
      <c r="K274" s="1192">
        <v>44331</v>
      </c>
      <c r="L274" s="1563" t="s">
        <v>1716</v>
      </c>
      <c r="M274" s="1193"/>
      <c r="N274" s="1211" t="s">
        <v>914</v>
      </c>
      <c r="O274" s="1147" t="s">
        <v>84</v>
      </c>
      <c r="P274" s="1121" t="s">
        <v>477</v>
      </c>
      <c r="Q274" s="1147" t="s">
        <v>84</v>
      </c>
      <c r="R274" s="1275">
        <v>3</v>
      </c>
      <c r="S274" s="102">
        <v>30</v>
      </c>
      <c r="U274" s="1275">
        <f t="shared" si="4"/>
        <v>3</v>
      </c>
    </row>
    <row r="275" spans="1:21" s="102" customFormat="1" ht="20.100000000000001" customHeight="1">
      <c r="A275" s="1135" t="s">
        <v>1119</v>
      </c>
      <c r="B275" s="945" t="s">
        <v>970</v>
      </c>
      <c r="C275" s="1188">
        <v>11455677</v>
      </c>
      <c r="D275" s="1189" t="s">
        <v>1717</v>
      </c>
      <c r="E275" s="1190" t="s">
        <v>34</v>
      </c>
      <c r="F275" s="945" t="s">
        <v>1718</v>
      </c>
      <c r="G275" s="1191" t="s">
        <v>27</v>
      </c>
      <c r="H275" s="1191" t="s">
        <v>27</v>
      </c>
      <c r="I275" s="1114" t="s">
        <v>1719</v>
      </c>
      <c r="J275" s="1135" t="s">
        <v>2351</v>
      </c>
      <c r="K275" s="1192">
        <v>44378</v>
      </c>
      <c r="L275" s="1564"/>
      <c r="M275" s="1193" t="s">
        <v>1720</v>
      </c>
      <c r="N275" s="1194" t="s">
        <v>232</v>
      </c>
      <c r="O275" s="1147" t="s">
        <v>84</v>
      </c>
      <c r="P275" s="1121" t="s">
        <v>477</v>
      </c>
      <c r="Q275" s="1147" t="s">
        <v>84</v>
      </c>
      <c r="R275" s="1275">
        <v>3</v>
      </c>
      <c r="S275" s="102">
        <v>30</v>
      </c>
      <c r="U275" s="1275">
        <f t="shared" si="4"/>
        <v>3</v>
      </c>
    </row>
    <row r="276" spans="1:21" s="102" customFormat="1" ht="20.100000000000001" customHeight="1">
      <c r="A276" s="1135" t="s">
        <v>1119</v>
      </c>
      <c r="B276" s="945" t="s">
        <v>1679</v>
      </c>
      <c r="C276" s="1188">
        <v>11619495</v>
      </c>
      <c r="D276" s="1189" t="s">
        <v>1609</v>
      </c>
      <c r="E276" s="1190" t="s">
        <v>20</v>
      </c>
      <c r="F276" s="945" t="s">
        <v>1829</v>
      </c>
      <c r="G276" s="1191" t="s">
        <v>596</v>
      </c>
      <c r="H276" s="1191" t="s">
        <v>596</v>
      </c>
      <c r="I276" s="1135" t="s">
        <v>1827</v>
      </c>
      <c r="J276" s="1135" t="s">
        <v>991</v>
      </c>
      <c r="K276" s="1192">
        <v>44317</v>
      </c>
      <c r="L276" s="1564" t="s">
        <v>1721</v>
      </c>
      <c r="M276" s="1193"/>
      <c r="N276" s="1194" t="s">
        <v>914</v>
      </c>
      <c r="O276" s="1147" t="s">
        <v>1714</v>
      </c>
      <c r="P276" s="1121" t="s">
        <v>63</v>
      </c>
      <c r="Q276" s="1147" t="s">
        <v>25</v>
      </c>
      <c r="R276" s="1275">
        <v>3</v>
      </c>
      <c r="S276" s="102">
        <v>30</v>
      </c>
      <c r="U276" s="1275">
        <f t="shared" si="4"/>
        <v>3</v>
      </c>
    </row>
    <row r="277" spans="1:21" s="102" customFormat="1" ht="20.100000000000001" customHeight="1">
      <c r="A277" s="1135" t="s">
        <v>1119</v>
      </c>
      <c r="B277" s="945" t="s">
        <v>970</v>
      </c>
      <c r="C277" s="1188">
        <v>15587794</v>
      </c>
      <c r="D277" s="1189" t="s">
        <v>1722</v>
      </c>
      <c r="E277" s="1190" t="s">
        <v>34</v>
      </c>
      <c r="F277" s="945" t="s">
        <v>2310</v>
      </c>
      <c r="G277" s="1191" t="s">
        <v>27</v>
      </c>
      <c r="H277" s="1191" t="s">
        <v>27</v>
      </c>
      <c r="I277" s="1114" t="s">
        <v>2292</v>
      </c>
      <c r="J277" s="1135" t="s">
        <v>2351</v>
      </c>
      <c r="K277" s="1192">
        <v>44378</v>
      </c>
      <c r="L277" s="1564" t="s">
        <v>1723</v>
      </c>
      <c r="M277" s="1193"/>
      <c r="N277" s="1194" t="s">
        <v>914</v>
      </c>
      <c r="O277" s="1147" t="s">
        <v>25</v>
      </c>
      <c r="P277" s="1121" t="s">
        <v>63</v>
      </c>
      <c r="Q277" s="1147" t="s">
        <v>25</v>
      </c>
      <c r="R277" s="1275">
        <v>3</v>
      </c>
      <c r="S277" s="102">
        <v>30</v>
      </c>
      <c r="U277" s="1275">
        <f t="shared" si="4"/>
        <v>3</v>
      </c>
    </row>
    <row r="278" spans="1:21" s="102" customFormat="1" ht="20.100000000000001" customHeight="1">
      <c r="A278" s="1135" t="s">
        <v>1119</v>
      </c>
      <c r="B278" s="945" t="s">
        <v>972</v>
      </c>
      <c r="C278" s="1188">
        <v>21073314</v>
      </c>
      <c r="D278" s="1189" t="s">
        <v>1728</v>
      </c>
      <c r="E278" s="1190" t="s">
        <v>34</v>
      </c>
      <c r="F278" s="945" t="s">
        <v>1819</v>
      </c>
      <c r="G278" s="1191" t="s">
        <v>146</v>
      </c>
      <c r="H278" s="1191" t="s">
        <v>146</v>
      </c>
      <c r="I278" s="1135" t="s">
        <v>2292</v>
      </c>
      <c r="J278" s="1135" t="s">
        <v>991</v>
      </c>
      <c r="K278" s="1192">
        <v>44348</v>
      </c>
      <c r="L278" s="1564" t="s">
        <v>1729</v>
      </c>
      <c r="M278" s="1193"/>
      <c r="N278" s="1194" t="s">
        <v>914</v>
      </c>
      <c r="O278" s="1147" t="s">
        <v>25</v>
      </c>
      <c r="P278" s="1121" t="s">
        <v>63</v>
      </c>
      <c r="Q278" s="1147" t="s">
        <v>25</v>
      </c>
      <c r="R278" s="1275">
        <v>3</v>
      </c>
      <c r="S278" s="102">
        <v>30</v>
      </c>
      <c r="U278" s="1275">
        <f t="shared" si="4"/>
        <v>3</v>
      </c>
    </row>
    <row r="279" spans="1:21" s="102" customFormat="1" ht="20.100000000000001" customHeight="1">
      <c r="A279" s="1135" t="s">
        <v>1119</v>
      </c>
      <c r="B279" s="945" t="s">
        <v>1679</v>
      </c>
      <c r="C279" s="1188">
        <v>21193783</v>
      </c>
      <c r="D279" s="1189" t="s">
        <v>920</v>
      </c>
      <c r="E279" s="1190" t="s">
        <v>34</v>
      </c>
      <c r="F279" s="945" t="s">
        <v>289</v>
      </c>
      <c r="G279" s="1191" t="s">
        <v>596</v>
      </c>
      <c r="H279" s="1191" t="s">
        <v>596</v>
      </c>
      <c r="I279" s="1135" t="s">
        <v>1705</v>
      </c>
      <c r="J279" s="1135" t="s">
        <v>991</v>
      </c>
      <c r="K279" s="1192">
        <v>44317</v>
      </c>
      <c r="L279" s="1564"/>
      <c r="M279" s="1193" t="s">
        <v>1730</v>
      </c>
      <c r="N279" s="1194" t="s">
        <v>974</v>
      </c>
      <c r="O279" s="1147" t="s">
        <v>46</v>
      </c>
      <c r="P279" s="1121" t="s">
        <v>63</v>
      </c>
      <c r="Q279" s="1209" t="s">
        <v>46</v>
      </c>
      <c r="R279" s="1275">
        <v>3</v>
      </c>
      <c r="S279" s="102">
        <v>30</v>
      </c>
      <c r="U279" s="1275">
        <f t="shared" si="4"/>
        <v>3</v>
      </c>
    </row>
    <row r="280" spans="1:21" s="102" customFormat="1" ht="20.100000000000001" customHeight="1">
      <c r="A280" s="1135" t="s">
        <v>1119</v>
      </c>
      <c r="B280" s="945" t="s">
        <v>970</v>
      </c>
      <c r="C280" s="1188">
        <v>21663106</v>
      </c>
      <c r="D280" s="1189" t="s">
        <v>2143</v>
      </c>
      <c r="E280" s="1190" t="s">
        <v>20</v>
      </c>
      <c r="F280" s="945" t="s">
        <v>1731</v>
      </c>
      <c r="G280" s="1191" t="s">
        <v>27</v>
      </c>
      <c r="H280" s="1191" t="s">
        <v>27</v>
      </c>
      <c r="I280" s="1114" t="s">
        <v>1706</v>
      </c>
      <c r="J280" s="1135" t="s">
        <v>2351</v>
      </c>
      <c r="K280" s="1258">
        <v>44348</v>
      </c>
      <c r="L280" s="1564" t="s">
        <v>1732</v>
      </c>
      <c r="M280" s="1193"/>
      <c r="N280" s="1174" t="s">
        <v>914</v>
      </c>
      <c r="O280" s="1173" t="s">
        <v>70</v>
      </c>
      <c r="P280" s="1135" t="s">
        <v>63</v>
      </c>
      <c r="Q280" s="1173" t="s">
        <v>70</v>
      </c>
      <c r="R280" s="1275">
        <v>3</v>
      </c>
      <c r="S280" s="102">
        <v>30</v>
      </c>
      <c r="U280" s="1275">
        <f t="shared" si="4"/>
        <v>3</v>
      </c>
    </row>
    <row r="281" spans="1:21" s="102" customFormat="1" ht="20.100000000000001" customHeight="1">
      <c r="A281" s="1121" t="s">
        <v>1119</v>
      </c>
      <c r="B281" s="1225" t="s">
        <v>972</v>
      </c>
      <c r="C281" s="1215">
        <v>23617211</v>
      </c>
      <c r="D281" s="1174" t="s">
        <v>926</v>
      </c>
      <c r="E281" s="1173" t="s">
        <v>34</v>
      </c>
      <c r="F281" s="1135" t="s">
        <v>1819</v>
      </c>
      <c r="G281" s="1355" t="s">
        <v>146</v>
      </c>
      <c r="H281" s="1355" t="s">
        <v>146</v>
      </c>
      <c r="I281" s="945" t="s">
        <v>2292</v>
      </c>
      <c r="J281" s="1135" t="s">
        <v>991</v>
      </c>
      <c r="K281" s="1217">
        <v>44317</v>
      </c>
      <c r="L281" s="1565" t="s">
        <v>1733</v>
      </c>
      <c r="M281" s="1176"/>
      <c r="N281" s="1194" t="s">
        <v>914</v>
      </c>
      <c r="O281" s="1173" t="s">
        <v>25</v>
      </c>
      <c r="P281" s="1240" t="s">
        <v>63</v>
      </c>
      <c r="Q281" s="1173" t="s">
        <v>25</v>
      </c>
      <c r="R281" s="1275">
        <v>3</v>
      </c>
      <c r="S281" s="102">
        <v>30</v>
      </c>
      <c r="U281" s="1275">
        <f t="shared" si="4"/>
        <v>3</v>
      </c>
    </row>
    <row r="282" spans="1:21" s="102" customFormat="1" ht="20.100000000000001" customHeight="1">
      <c r="A282" s="1121" t="s">
        <v>1119</v>
      </c>
      <c r="B282" s="1184" t="s">
        <v>970</v>
      </c>
      <c r="C282" s="1215">
        <v>26719590</v>
      </c>
      <c r="D282" s="1174" t="s">
        <v>1734</v>
      </c>
      <c r="E282" s="1173" t="s">
        <v>34</v>
      </c>
      <c r="F282" s="1135" t="s">
        <v>1735</v>
      </c>
      <c r="G282" s="1355" t="s">
        <v>27</v>
      </c>
      <c r="H282" s="1355" t="s">
        <v>27</v>
      </c>
      <c r="I282" s="945" t="s">
        <v>1736</v>
      </c>
      <c r="J282" s="1135" t="s">
        <v>2351</v>
      </c>
      <c r="K282" s="1217">
        <v>44378</v>
      </c>
      <c r="L282" s="1565" t="s">
        <v>1737</v>
      </c>
      <c r="M282" s="1176"/>
      <c r="N282" s="1194" t="s">
        <v>914</v>
      </c>
      <c r="O282" s="1217" t="s">
        <v>50</v>
      </c>
      <c r="P282" s="1240" t="s">
        <v>1789</v>
      </c>
      <c r="Q282" s="1217" t="s">
        <v>50</v>
      </c>
      <c r="R282" s="1275">
        <v>3</v>
      </c>
      <c r="S282" s="102">
        <v>30</v>
      </c>
      <c r="U282" s="1275">
        <f t="shared" si="4"/>
        <v>3</v>
      </c>
    </row>
    <row r="283" spans="1:21" s="102" customFormat="1" ht="20.100000000000001" customHeight="1">
      <c r="A283" s="1121" t="s">
        <v>1119</v>
      </c>
      <c r="B283" s="1184" t="s">
        <v>1679</v>
      </c>
      <c r="C283" s="1163">
        <v>3663079</v>
      </c>
      <c r="D283" s="1172" t="s">
        <v>1753</v>
      </c>
      <c r="E283" s="1173" t="s">
        <v>20</v>
      </c>
      <c r="F283" s="1164" t="s">
        <v>289</v>
      </c>
      <c r="G283" s="1355" t="s">
        <v>596</v>
      </c>
      <c r="H283" s="1355" t="s">
        <v>596</v>
      </c>
      <c r="I283" s="945" t="s">
        <v>2292</v>
      </c>
      <c r="J283" s="1135" t="s">
        <v>991</v>
      </c>
      <c r="K283" s="1175">
        <v>44384</v>
      </c>
      <c r="L283" s="1566" t="s">
        <v>1884</v>
      </c>
      <c r="M283" s="1176"/>
      <c r="N283" s="1194" t="s">
        <v>914</v>
      </c>
      <c r="O283" s="1217" t="s">
        <v>1714</v>
      </c>
      <c r="P283" s="1240" t="s">
        <v>63</v>
      </c>
      <c r="Q283" s="1217" t="s">
        <v>25</v>
      </c>
      <c r="R283" s="1275">
        <v>3</v>
      </c>
      <c r="S283" s="102">
        <v>30</v>
      </c>
      <c r="U283" s="1275">
        <f t="shared" si="4"/>
        <v>3</v>
      </c>
    </row>
    <row r="284" spans="1:21" s="102" customFormat="1" ht="20.100000000000001" customHeight="1">
      <c r="A284" s="1121" t="s">
        <v>1119</v>
      </c>
      <c r="B284" s="945" t="s">
        <v>1679</v>
      </c>
      <c r="C284" s="1163">
        <v>8552874</v>
      </c>
      <c r="D284" s="1172" t="s">
        <v>1754</v>
      </c>
      <c r="E284" s="1173" t="s">
        <v>20</v>
      </c>
      <c r="F284" s="1164" t="s">
        <v>289</v>
      </c>
      <c r="G284" s="1191" t="s">
        <v>596</v>
      </c>
      <c r="H284" s="1191" t="s">
        <v>596</v>
      </c>
      <c r="I284" s="1114" t="s">
        <v>2292</v>
      </c>
      <c r="J284" s="1135" t="s">
        <v>991</v>
      </c>
      <c r="K284" s="1175">
        <v>44384</v>
      </c>
      <c r="L284" s="1566"/>
      <c r="M284" s="1176" t="s">
        <v>1758</v>
      </c>
      <c r="N284" s="1194" t="s">
        <v>153</v>
      </c>
      <c r="O284" s="1147" t="s">
        <v>1714</v>
      </c>
      <c r="P284" s="1240" t="s">
        <v>63</v>
      </c>
      <c r="Q284" s="1173" t="s">
        <v>25</v>
      </c>
      <c r="R284" s="1275">
        <v>3</v>
      </c>
      <c r="S284" s="102">
        <v>30</v>
      </c>
      <c r="U284" s="1275">
        <f t="shared" si="4"/>
        <v>3</v>
      </c>
    </row>
    <row r="285" spans="1:21" s="102" customFormat="1" ht="20.100000000000001" customHeight="1">
      <c r="A285" s="1121" t="s">
        <v>1119</v>
      </c>
      <c r="B285" s="1225" t="s">
        <v>1679</v>
      </c>
      <c r="C285" s="1163">
        <v>83758303</v>
      </c>
      <c r="D285" s="1172" t="s">
        <v>1755</v>
      </c>
      <c r="E285" s="1173" t="s">
        <v>20</v>
      </c>
      <c r="F285" s="1164" t="s">
        <v>289</v>
      </c>
      <c r="G285" s="1355" t="s">
        <v>596</v>
      </c>
      <c r="H285" s="1355" t="s">
        <v>596</v>
      </c>
      <c r="I285" s="945" t="s">
        <v>2292</v>
      </c>
      <c r="J285" s="1135" t="s">
        <v>991</v>
      </c>
      <c r="K285" s="1175">
        <v>44384</v>
      </c>
      <c r="L285" s="1563"/>
      <c r="M285" s="1176" t="s">
        <v>1921</v>
      </c>
      <c r="N285" s="1194" t="s">
        <v>455</v>
      </c>
      <c r="O285" s="1147" t="s">
        <v>1714</v>
      </c>
      <c r="P285" s="1240" t="s">
        <v>63</v>
      </c>
      <c r="Q285" s="1173" t="s">
        <v>25</v>
      </c>
      <c r="R285" s="1275">
        <v>3</v>
      </c>
      <c r="S285" s="102">
        <v>30</v>
      </c>
      <c r="U285" s="1275">
        <f t="shared" si="4"/>
        <v>3</v>
      </c>
    </row>
    <row r="286" spans="1:21" s="102" customFormat="1" ht="20.100000000000001" customHeight="1">
      <c r="A286" s="1135" t="s">
        <v>1119</v>
      </c>
      <c r="B286" s="1225" t="s">
        <v>972</v>
      </c>
      <c r="C286" s="1188">
        <v>19221075</v>
      </c>
      <c r="D286" s="1189" t="s">
        <v>1756</v>
      </c>
      <c r="E286" s="1173" t="s">
        <v>34</v>
      </c>
      <c r="F286" s="1135" t="s">
        <v>104</v>
      </c>
      <c r="G286" s="1174" t="s">
        <v>252</v>
      </c>
      <c r="H286" s="1174" t="s">
        <v>252</v>
      </c>
      <c r="I286" s="1135" t="s">
        <v>1706</v>
      </c>
      <c r="J286" s="1135" t="s">
        <v>991</v>
      </c>
      <c r="K286" s="1258">
        <v>44383</v>
      </c>
      <c r="L286" s="1564" t="s">
        <v>1759</v>
      </c>
      <c r="M286" s="1176"/>
      <c r="N286" s="1174" t="s">
        <v>914</v>
      </c>
      <c r="O286" s="1147" t="s">
        <v>70</v>
      </c>
      <c r="P286" s="1135" t="s">
        <v>1789</v>
      </c>
      <c r="Q286" s="1173" t="s">
        <v>70</v>
      </c>
      <c r="R286" s="1275">
        <v>3</v>
      </c>
      <c r="S286" s="102">
        <v>30</v>
      </c>
      <c r="U286" s="1275">
        <f t="shared" si="4"/>
        <v>3</v>
      </c>
    </row>
    <row r="287" spans="1:21" s="102" customFormat="1" ht="20.100000000000001" customHeight="1">
      <c r="A287" s="1121" t="s">
        <v>1119</v>
      </c>
      <c r="B287" s="945" t="s">
        <v>972</v>
      </c>
      <c r="C287" s="1356">
        <v>29957830</v>
      </c>
      <c r="D287" s="1194" t="s">
        <v>1780</v>
      </c>
      <c r="E287" s="1173" t="s">
        <v>20</v>
      </c>
      <c r="F287" s="1164" t="s">
        <v>104</v>
      </c>
      <c r="G287" s="1191" t="s">
        <v>146</v>
      </c>
      <c r="H287" s="1191" t="s">
        <v>146</v>
      </c>
      <c r="I287" s="1135" t="s">
        <v>1708</v>
      </c>
      <c r="J287" s="1135" t="s">
        <v>991</v>
      </c>
      <c r="K287" s="1217">
        <v>44378</v>
      </c>
      <c r="L287" s="1563" t="s">
        <v>1790</v>
      </c>
      <c r="M287" s="1176"/>
      <c r="N287" s="1194" t="s">
        <v>914</v>
      </c>
      <c r="O287" s="1147" t="s">
        <v>65</v>
      </c>
      <c r="P287" s="1240" t="s">
        <v>63</v>
      </c>
      <c r="Q287" s="1173" t="s">
        <v>65</v>
      </c>
      <c r="R287" s="1275">
        <v>3</v>
      </c>
      <c r="S287" s="102">
        <v>30</v>
      </c>
      <c r="U287" s="1275">
        <f t="shared" si="4"/>
        <v>3</v>
      </c>
    </row>
    <row r="288" spans="1:21" s="102" customFormat="1" ht="20.100000000000001" customHeight="1">
      <c r="A288" s="1135" t="s">
        <v>1119</v>
      </c>
      <c r="B288" s="1225" t="s">
        <v>970</v>
      </c>
      <c r="C288" s="1163">
        <v>27244726</v>
      </c>
      <c r="D288" s="1172" t="s">
        <v>1781</v>
      </c>
      <c r="E288" s="1173" t="s">
        <v>20</v>
      </c>
      <c r="F288" s="1164" t="s">
        <v>27</v>
      </c>
      <c r="G288" s="1174" t="s">
        <v>27</v>
      </c>
      <c r="H288" s="1174" t="s">
        <v>27</v>
      </c>
      <c r="I288" s="945" t="s">
        <v>1769</v>
      </c>
      <c r="J288" s="1135" t="s">
        <v>2351</v>
      </c>
      <c r="K288" s="1175">
        <v>44393</v>
      </c>
      <c r="L288" s="1563" t="s">
        <v>1791</v>
      </c>
      <c r="M288" s="1176"/>
      <c r="N288" s="1174" t="s">
        <v>914</v>
      </c>
      <c r="O288" s="1147" t="s">
        <v>50</v>
      </c>
      <c r="P288" s="1240" t="s">
        <v>63</v>
      </c>
      <c r="Q288" s="1173" t="s">
        <v>50</v>
      </c>
      <c r="R288" s="1275">
        <v>3</v>
      </c>
      <c r="S288" s="102">
        <v>30</v>
      </c>
      <c r="U288" s="1275">
        <f t="shared" si="4"/>
        <v>3</v>
      </c>
    </row>
    <row r="289" spans="1:21" s="102" customFormat="1" ht="20.100000000000001" customHeight="1">
      <c r="A289" s="1135" t="s">
        <v>1119</v>
      </c>
      <c r="B289" s="1225" t="s">
        <v>972</v>
      </c>
      <c r="C289" s="1163">
        <v>25872093</v>
      </c>
      <c r="D289" s="1172" t="s">
        <v>1782</v>
      </c>
      <c r="E289" s="1173" t="s">
        <v>20</v>
      </c>
      <c r="F289" s="1164" t="s">
        <v>104</v>
      </c>
      <c r="G289" s="1174" t="s">
        <v>525</v>
      </c>
      <c r="H289" s="1174" t="s">
        <v>525</v>
      </c>
      <c r="I289" s="945" t="s">
        <v>1803</v>
      </c>
      <c r="J289" s="1135" t="s">
        <v>991</v>
      </c>
      <c r="K289" s="1175">
        <v>44378</v>
      </c>
      <c r="L289" s="1563" t="s">
        <v>1792</v>
      </c>
      <c r="M289" s="1176"/>
      <c r="N289" s="1174" t="s">
        <v>914</v>
      </c>
      <c r="O289" s="1147" t="s">
        <v>1714</v>
      </c>
      <c r="P289" s="1240" t="s">
        <v>63</v>
      </c>
      <c r="Q289" s="1173" t="s">
        <v>25</v>
      </c>
      <c r="R289" s="1275">
        <v>3</v>
      </c>
      <c r="S289" s="102">
        <v>30</v>
      </c>
      <c r="U289" s="1275">
        <f t="shared" si="4"/>
        <v>3</v>
      </c>
    </row>
    <row r="290" spans="1:21" s="102" customFormat="1" ht="20.100000000000001" customHeight="1">
      <c r="A290" s="1135" t="s">
        <v>1119</v>
      </c>
      <c r="B290" s="1225" t="s">
        <v>970</v>
      </c>
      <c r="C290" s="1163">
        <v>21172245</v>
      </c>
      <c r="D290" s="1172" t="s">
        <v>1785</v>
      </c>
      <c r="E290" s="1173" t="s">
        <v>34</v>
      </c>
      <c r="F290" s="1164" t="s">
        <v>27</v>
      </c>
      <c r="G290" s="1174" t="s">
        <v>27</v>
      </c>
      <c r="H290" s="1174" t="s">
        <v>27</v>
      </c>
      <c r="I290" s="945" t="s">
        <v>1765</v>
      </c>
      <c r="J290" s="1135" t="s">
        <v>2351</v>
      </c>
      <c r="K290" s="1175">
        <v>44391</v>
      </c>
      <c r="L290" s="1563" t="s">
        <v>1795</v>
      </c>
      <c r="M290" s="1176"/>
      <c r="N290" s="1174" t="s">
        <v>914</v>
      </c>
      <c r="O290" s="1147" t="s">
        <v>126</v>
      </c>
      <c r="P290" s="1240" t="s">
        <v>2345</v>
      </c>
      <c r="Q290" s="1173" t="s">
        <v>126</v>
      </c>
      <c r="R290" s="1275">
        <v>3</v>
      </c>
      <c r="S290" s="102">
        <v>30</v>
      </c>
      <c r="U290" s="1275">
        <f t="shared" si="4"/>
        <v>3</v>
      </c>
    </row>
    <row r="291" spans="1:21" s="102" customFormat="1" ht="20.100000000000001" customHeight="1">
      <c r="A291" s="1135" t="s">
        <v>1119</v>
      </c>
      <c r="B291" s="945" t="s">
        <v>972</v>
      </c>
      <c r="C291" s="1163">
        <v>26040932</v>
      </c>
      <c r="D291" s="1172" t="s">
        <v>1787</v>
      </c>
      <c r="E291" s="1173" t="s">
        <v>20</v>
      </c>
      <c r="F291" s="1164" t="s">
        <v>104</v>
      </c>
      <c r="G291" s="1191" t="s">
        <v>146</v>
      </c>
      <c r="H291" s="1191" t="s">
        <v>146</v>
      </c>
      <c r="I291" s="1135" t="s">
        <v>1808</v>
      </c>
      <c r="J291" s="1135" t="s">
        <v>991</v>
      </c>
      <c r="K291" s="1175">
        <v>44391</v>
      </c>
      <c r="L291" s="1563" t="s">
        <v>1797</v>
      </c>
      <c r="M291" s="1176"/>
      <c r="N291" s="1174" t="s">
        <v>914</v>
      </c>
      <c r="O291" s="1242" t="s">
        <v>1714</v>
      </c>
      <c r="P291" s="1240" t="s">
        <v>63</v>
      </c>
      <c r="Q291" s="1173" t="s">
        <v>25</v>
      </c>
      <c r="R291" s="1275">
        <v>3</v>
      </c>
      <c r="S291" s="102">
        <v>30</v>
      </c>
      <c r="U291" s="1275">
        <f t="shared" si="4"/>
        <v>3</v>
      </c>
    </row>
    <row r="292" spans="1:21" s="102" customFormat="1" ht="20.100000000000001" customHeight="1">
      <c r="A292" s="1135" t="s">
        <v>1119</v>
      </c>
      <c r="B292" s="945" t="s">
        <v>972</v>
      </c>
      <c r="C292" s="1215">
        <v>29611653</v>
      </c>
      <c r="D292" s="1174" t="s">
        <v>1835</v>
      </c>
      <c r="E292" s="1173" t="s">
        <v>20</v>
      </c>
      <c r="F292" s="1164" t="s">
        <v>104</v>
      </c>
      <c r="G292" s="1191" t="s">
        <v>525</v>
      </c>
      <c r="H292" s="1191" t="s">
        <v>525</v>
      </c>
      <c r="I292" s="944" t="s">
        <v>1894</v>
      </c>
      <c r="J292" s="1135" t="s">
        <v>991</v>
      </c>
      <c r="K292" s="1258">
        <v>44403</v>
      </c>
      <c r="L292" s="1562" t="s">
        <v>1859</v>
      </c>
      <c r="M292" s="1176"/>
      <c r="N292" s="1174" t="s">
        <v>914</v>
      </c>
      <c r="O292" s="1242" t="s">
        <v>1714</v>
      </c>
      <c r="P292" s="1240" t="s">
        <v>63</v>
      </c>
      <c r="Q292" s="1173" t="s">
        <v>25</v>
      </c>
      <c r="R292" s="1275">
        <v>3</v>
      </c>
      <c r="S292" s="102">
        <v>30</v>
      </c>
      <c r="U292" s="1275">
        <f t="shared" si="4"/>
        <v>3</v>
      </c>
    </row>
    <row r="293" spans="1:21" s="102" customFormat="1" ht="20.100000000000001" customHeight="1">
      <c r="A293" s="1222" t="s">
        <v>1119</v>
      </c>
      <c r="B293" s="1184" t="s">
        <v>1679</v>
      </c>
      <c r="C293" s="1188">
        <v>22752749</v>
      </c>
      <c r="D293" s="1189" t="s">
        <v>1836</v>
      </c>
      <c r="E293" s="1190" t="s">
        <v>20</v>
      </c>
      <c r="F293" s="945" t="s">
        <v>289</v>
      </c>
      <c r="G293" s="1191" t="s">
        <v>596</v>
      </c>
      <c r="H293" s="1191" t="s">
        <v>596</v>
      </c>
      <c r="I293" s="1164" t="s">
        <v>2292</v>
      </c>
      <c r="J293" s="1222" t="s">
        <v>991</v>
      </c>
      <c r="K293" s="1192">
        <v>44378</v>
      </c>
      <c r="L293" s="1567"/>
      <c r="M293" s="1176" t="s">
        <v>1860</v>
      </c>
      <c r="N293" s="1174" t="s">
        <v>974</v>
      </c>
      <c r="O293" s="1147" t="s">
        <v>1714</v>
      </c>
      <c r="P293" s="1240" t="s">
        <v>63</v>
      </c>
      <c r="Q293" s="1147" t="s">
        <v>25</v>
      </c>
      <c r="R293" s="1275">
        <v>3</v>
      </c>
      <c r="S293" s="102">
        <v>30</v>
      </c>
      <c r="U293" s="1275">
        <f t="shared" si="4"/>
        <v>3</v>
      </c>
    </row>
    <row r="294" spans="1:21" s="102" customFormat="1" ht="20.100000000000001" customHeight="1">
      <c r="A294" s="1222" t="s">
        <v>1119</v>
      </c>
      <c r="B294" s="1184" t="s">
        <v>970</v>
      </c>
      <c r="C294" s="1223">
        <v>27192918</v>
      </c>
      <c r="D294" s="1189" t="s">
        <v>1840</v>
      </c>
      <c r="E294" s="1190" t="s">
        <v>20</v>
      </c>
      <c r="F294" s="945" t="s">
        <v>1914</v>
      </c>
      <c r="G294" s="1191" t="s">
        <v>27</v>
      </c>
      <c r="H294" s="1224" t="s">
        <v>27</v>
      </c>
      <c r="I294" s="945" t="s">
        <v>1776</v>
      </c>
      <c r="J294" s="1222" t="s">
        <v>2351</v>
      </c>
      <c r="K294" s="1192">
        <v>44348</v>
      </c>
      <c r="L294" s="1567" t="s">
        <v>1863</v>
      </c>
      <c r="M294" s="1176"/>
      <c r="N294" s="1174" t="s">
        <v>914</v>
      </c>
      <c r="O294" s="1147" t="s">
        <v>84</v>
      </c>
      <c r="P294" s="1122" t="s">
        <v>63</v>
      </c>
      <c r="Q294" s="1147" t="s">
        <v>84</v>
      </c>
      <c r="R294" s="1275">
        <v>3</v>
      </c>
      <c r="S294" s="102">
        <v>30</v>
      </c>
      <c r="U294" s="1275">
        <f t="shared" si="4"/>
        <v>3</v>
      </c>
    </row>
    <row r="295" spans="1:21" s="102" customFormat="1" ht="20.100000000000001" customHeight="1">
      <c r="A295" s="1222" t="s">
        <v>1119</v>
      </c>
      <c r="B295" s="1225" t="s">
        <v>1679</v>
      </c>
      <c r="C295" s="1163">
        <v>26343131</v>
      </c>
      <c r="D295" s="1172" t="s">
        <v>1843</v>
      </c>
      <c r="E295" s="1173" t="s">
        <v>34</v>
      </c>
      <c r="F295" s="1135" t="s">
        <v>289</v>
      </c>
      <c r="G295" s="1174" t="s">
        <v>596</v>
      </c>
      <c r="H295" s="1174" t="s">
        <v>596</v>
      </c>
      <c r="I295" s="945" t="s">
        <v>2292</v>
      </c>
      <c r="J295" s="1135" t="s">
        <v>991</v>
      </c>
      <c r="K295" s="1258">
        <v>44410</v>
      </c>
      <c r="L295" s="1562"/>
      <c r="M295" s="1176" t="s">
        <v>1908</v>
      </c>
      <c r="N295" s="1174" t="s">
        <v>1909</v>
      </c>
      <c r="O295" s="1147" t="s">
        <v>1714</v>
      </c>
      <c r="P295" s="1226" t="s">
        <v>63</v>
      </c>
      <c r="Q295" s="1147" t="s">
        <v>25</v>
      </c>
      <c r="R295" s="1275">
        <v>3</v>
      </c>
      <c r="S295" s="102">
        <v>30</v>
      </c>
      <c r="U295" s="1275">
        <f t="shared" si="4"/>
        <v>3</v>
      </c>
    </row>
    <row r="296" spans="1:21" s="102" customFormat="1" ht="20.100000000000001" customHeight="1">
      <c r="A296" s="1135" t="s">
        <v>1119</v>
      </c>
      <c r="B296" s="945" t="s">
        <v>1679</v>
      </c>
      <c r="C296" s="1215">
        <v>9961617</v>
      </c>
      <c r="D296" s="1174" t="s">
        <v>1846</v>
      </c>
      <c r="E296" s="1173" t="s">
        <v>34</v>
      </c>
      <c r="F296" s="1135" t="s">
        <v>289</v>
      </c>
      <c r="G296" s="1174" t="s">
        <v>596</v>
      </c>
      <c r="H296" s="1174" t="s">
        <v>596</v>
      </c>
      <c r="I296" s="1135" t="s">
        <v>2292</v>
      </c>
      <c r="J296" s="1135" t="s">
        <v>991</v>
      </c>
      <c r="K296" s="1258">
        <v>44410</v>
      </c>
      <c r="L296" s="1562" t="s">
        <v>1867</v>
      </c>
      <c r="M296" s="1176"/>
      <c r="N296" s="1174" t="s">
        <v>914</v>
      </c>
      <c r="O296" s="1173" t="s">
        <v>1714</v>
      </c>
      <c r="P296" s="1135" t="s">
        <v>477</v>
      </c>
      <c r="Q296" s="1173" t="s">
        <v>25</v>
      </c>
      <c r="R296" s="1275">
        <v>3</v>
      </c>
      <c r="S296" s="102">
        <v>30</v>
      </c>
      <c r="U296" s="1275">
        <f t="shared" si="4"/>
        <v>3</v>
      </c>
    </row>
    <row r="297" spans="1:21" s="102" customFormat="1" ht="20.100000000000001" customHeight="1">
      <c r="A297" s="1135" t="s">
        <v>1119</v>
      </c>
      <c r="B297" s="1135" t="s">
        <v>1679</v>
      </c>
      <c r="C297" s="1215">
        <v>5566564</v>
      </c>
      <c r="D297" s="1174" t="s">
        <v>1847</v>
      </c>
      <c r="E297" s="1173" t="s">
        <v>20</v>
      </c>
      <c r="F297" s="1135" t="s">
        <v>289</v>
      </c>
      <c r="G297" s="1174" t="s">
        <v>596</v>
      </c>
      <c r="H297" s="1174" t="s">
        <v>596</v>
      </c>
      <c r="I297" s="945" t="s">
        <v>1814</v>
      </c>
      <c r="J297" s="1135" t="s">
        <v>991</v>
      </c>
      <c r="K297" s="1258">
        <v>44410</v>
      </c>
      <c r="L297" s="1562" t="s">
        <v>1868</v>
      </c>
      <c r="M297" s="1176"/>
      <c r="N297" s="1174" t="s">
        <v>914</v>
      </c>
      <c r="O297" s="1173" t="s">
        <v>25</v>
      </c>
      <c r="P297" s="1135" t="s">
        <v>63</v>
      </c>
      <c r="Q297" s="1173" t="s">
        <v>25</v>
      </c>
      <c r="R297" s="1275">
        <v>3</v>
      </c>
      <c r="S297" s="102">
        <v>30</v>
      </c>
      <c r="U297" s="1275">
        <f t="shared" si="4"/>
        <v>3</v>
      </c>
    </row>
    <row r="298" spans="1:21" s="102" customFormat="1" ht="20.100000000000001" customHeight="1">
      <c r="A298" s="1135" t="s">
        <v>1119</v>
      </c>
      <c r="B298" s="1135" t="s">
        <v>972</v>
      </c>
      <c r="C298" s="1215">
        <v>17741906</v>
      </c>
      <c r="D298" s="1174" t="s">
        <v>1848</v>
      </c>
      <c r="E298" s="1173" t="s">
        <v>34</v>
      </c>
      <c r="F298" s="1135" t="s">
        <v>104</v>
      </c>
      <c r="G298" s="1174" t="s">
        <v>379</v>
      </c>
      <c r="H298" s="1174" t="s">
        <v>379</v>
      </c>
      <c r="I298" s="945" t="s">
        <v>1706</v>
      </c>
      <c r="J298" s="1135" t="s">
        <v>991</v>
      </c>
      <c r="K298" s="1258">
        <v>44392</v>
      </c>
      <c r="L298" s="1562" t="s">
        <v>1869</v>
      </c>
      <c r="M298" s="1176"/>
      <c r="N298" s="1174" t="s">
        <v>914</v>
      </c>
      <c r="O298" s="1147" t="s">
        <v>70</v>
      </c>
      <c r="P298" s="1135" t="s">
        <v>63</v>
      </c>
      <c r="Q298" s="1173" t="s">
        <v>1878</v>
      </c>
      <c r="R298" s="1275">
        <v>3</v>
      </c>
      <c r="S298" s="102">
        <v>30</v>
      </c>
      <c r="U298" s="1275">
        <f t="shared" si="4"/>
        <v>3</v>
      </c>
    </row>
    <row r="299" spans="1:21" s="102" customFormat="1" ht="20.100000000000001" customHeight="1">
      <c r="A299" s="1135" t="s">
        <v>1119</v>
      </c>
      <c r="B299" s="945" t="s">
        <v>972</v>
      </c>
      <c r="C299" s="1215">
        <v>28481466</v>
      </c>
      <c r="D299" s="1174" t="s">
        <v>1849</v>
      </c>
      <c r="E299" s="1173" t="s">
        <v>34</v>
      </c>
      <c r="F299" s="1135" t="s">
        <v>104</v>
      </c>
      <c r="G299" s="1174" t="s">
        <v>146</v>
      </c>
      <c r="H299" s="1174" t="s">
        <v>146</v>
      </c>
      <c r="I299" s="1135" t="s">
        <v>179</v>
      </c>
      <c r="J299" s="1135" t="s">
        <v>991</v>
      </c>
      <c r="K299" s="1258">
        <v>44409</v>
      </c>
      <c r="L299" s="1562" t="s">
        <v>1871</v>
      </c>
      <c r="M299" s="1176"/>
      <c r="N299" s="1174" t="s">
        <v>914</v>
      </c>
      <c r="O299" s="1147" t="s">
        <v>1714</v>
      </c>
      <c r="P299" s="1135" t="s">
        <v>63</v>
      </c>
      <c r="Q299" s="1173" t="s">
        <v>25</v>
      </c>
      <c r="R299" s="1275">
        <v>3</v>
      </c>
      <c r="S299" s="102">
        <v>30</v>
      </c>
      <c r="U299" s="1275">
        <f t="shared" si="4"/>
        <v>3</v>
      </c>
    </row>
    <row r="300" spans="1:21" s="102" customFormat="1" ht="20.100000000000001" customHeight="1">
      <c r="A300" s="1135" t="s">
        <v>1119</v>
      </c>
      <c r="B300" s="945" t="s">
        <v>972</v>
      </c>
      <c r="C300" s="1215">
        <v>4841407</v>
      </c>
      <c r="D300" s="1174" t="s">
        <v>1850</v>
      </c>
      <c r="E300" s="1173" t="s">
        <v>34</v>
      </c>
      <c r="F300" s="1135" t="s">
        <v>104</v>
      </c>
      <c r="G300" s="1174" t="s">
        <v>526</v>
      </c>
      <c r="H300" s="1174" t="s">
        <v>526</v>
      </c>
      <c r="I300" s="945" t="s">
        <v>2036</v>
      </c>
      <c r="J300" s="1135" t="s">
        <v>991</v>
      </c>
      <c r="K300" s="1258">
        <v>44409</v>
      </c>
      <c r="L300" s="1564" t="s">
        <v>1922</v>
      </c>
      <c r="M300" s="1176"/>
      <c r="N300" s="1174" t="s">
        <v>914</v>
      </c>
      <c r="O300" s="1147" t="s">
        <v>1879</v>
      </c>
      <c r="P300" s="1135" t="s">
        <v>477</v>
      </c>
      <c r="Q300" s="1173" t="s">
        <v>1879</v>
      </c>
      <c r="R300" s="1275">
        <v>3</v>
      </c>
      <c r="S300" s="102">
        <v>30</v>
      </c>
      <c r="U300" s="1275">
        <f t="shared" si="4"/>
        <v>3</v>
      </c>
    </row>
    <row r="301" spans="1:21" s="102" customFormat="1" ht="20.100000000000001" customHeight="1">
      <c r="A301" s="1135" t="s">
        <v>1119</v>
      </c>
      <c r="B301" s="945" t="s">
        <v>972</v>
      </c>
      <c r="C301" s="1215">
        <v>19930629</v>
      </c>
      <c r="D301" s="1174" t="s">
        <v>1851</v>
      </c>
      <c r="E301" s="1173" t="s">
        <v>20</v>
      </c>
      <c r="F301" s="1135" t="s">
        <v>104</v>
      </c>
      <c r="G301" s="1174" t="s">
        <v>252</v>
      </c>
      <c r="H301" s="1174" t="s">
        <v>252</v>
      </c>
      <c r="I301" s="945" t="s">
        <v>2036</v>
      </c>
      <c r="J301" s="1135" t="s">
        <v>991</v>
      </c>
      <c r="K301" s="1258">
        <v>44418</v>
      </c>
      <c r="L301" s="1562" t="s">
        <v>1872</v>
      </c>
      <c r="M301" s="1176"/>
      <c r="N301" s="1174" t="s">
        <v>914</v>
      </c>
      <c r="O301" s="1173" t="s">
        <v>128</v>
      </c>
      <c r="P301" s="1135" t="s">
        <v>477</v>
      </c>
      <c r="Q301" s="1173" t="s">
        <v>1879</v>
      </c>
      <c r="R301" s="1275">
        <v>3</v>
      </c>
      <c r="S301" s="102">
        <v>30</v>
      </c>
      <c r="U301" s="1275">
        <f t="shared" si="4"/>
        <v>3</v>
      </c>
    </row>
    <row r="302" spans="1:21" s="102" customFormat="1" ht="20.100000000000001" customHeight="1">
      <c r="A302" s="1135" t="s">
        <v>1119</v>
      </c>
      <c r="B302" s="1135" t="s">
        <v>1679</v>
      </c>
      <c r="C302" s="1215">
        <v>26409760</v>
      </c>
      <c r="D302" s="1174" t="s">
        <v>1852</v>
      </c>
      <c r="E302" s="1173" t="s">
        <v>34</v>
      </c>
      <c r="F302" s="1135" t="s">
        <v>289</v>
      </c>
      <c r="G302" s="1174" t="s">
        <v>596</v>
      </c>
      <c r="H302" s="1174" t="s">
        <v>596</v>
      </c>
      <c r="I302" s="1135" t="s">
        <v>1880</v>
      </c>
      <c r="J302" s="1135" t="s">
        <v>991</v>
      </c>
      <c r="K302" s="1258">
        <v>44409</v>
      </c>
      <c r="L302" s="1562" t="s">
        <v>1873</v>
      </c>
      <c r="M302" s="1176"/>
      <c r="N302" s="1174" t="s">
        <v>914</v>
      </c>
      <c r="O302" s="1173" t="s">
        <v>128</v>
      </c>
      <c r="P302" s="1135" t="s">
        <v>63</v>
      </c>
      <c r="Q302" s="1173" t="s">
        <v>1879</v>
      </c>
      <c r="R302" s="1275">
        <v>3</v>
      </c>
      <c r="S302" s="102">
        <v>30</v>
      </c>
      <c r="U302" s="1275">
        <f t="shared" si="4"/>
        <v>3</v>
      </c>
    </row>
    <row r="303" spans="1:21" s="102" customFormat="1" ht="20.100000000000001" customHeight="1">
      <c r="A303" s="1135" t="s">
        <v>1119</v>
      </c>
      <c r="B303" s="945" t="s">
        <v>970</v>
      </c>
      <c r="C303" s="1188">
        <v>13092500</v>
      </c>
      <c r="D303" s="1189" t="s">
        <v>1853</v>
      </c>
      <c r="E303" s="1173" t="s">
        <v>34</v>
      </c>
      <c r="F303" s="1135" t="s">
        <v>27</v>
      </c>
      <c r="G303" s="1191" t="s">
        <v>27</v>
      </c>
      <c r="H303" s="1191" t="s">
        <v>27</v>
      </c>
      <c r="I303" s="944" t="s">
        <v>1824</v>
      </c>
      <c r="J303" s="1135" t="s">
        <v>2351</v>
      </c>
      <c r="K303" s="1258">
        <v>44348</v>
      </c>
      <c r="L303" s="1563" t="s">
        <v>1874</v>
      </c>
      <c r="M303" s="1176"/>
      <c r="N303" s="1174" t="s">
        <v>914</v>
      </c>
      <c r="O303" s="1173" t="s">
        <v>1714</v>
      </c>
      <c r="P303" s="1135" t="s">
        <v>2345</v>
      </c>
      <c r="Q303" s="1173" t="s">
        <v>25</v>
      </c>
      <c r="R303" s="1275">
        <v>3</v>
      </c>
      <c r="S303" s="102">
        <v>30</v>
      </c>
      <c r="U303" s="1275">
        <f t="shared" si="4"/>
        <v>3</v>
      </c>
    </row>
    <row r="304" spans="1:21" s="102" customFormat="1" ht="20.100000000000001" customHeight="1">
      <c r="A304" s="1135" t="s">
        <v>1119</v>
      </c>
      <c r="B304" s="945" t="s">
        <v>1679</v>
      </c>
      <c r="C304" s="1215">
        <v>30873942</v>
      </c>
      <c r="D304" s="1174" t="s">
        <v>1855</v>
      </c>
      <c r="E304" s="1173" t="s">
        <v>20</v>
      </c>
      <c r="F304" s="1135" t="s">
        <v>289</v>
      </c>
      <c r="G304" s="1174" t="s">
        <v>596</v>
      </c>
      <c r="H304" s="1174" t="s">
        <v>596</v>
      </c>
      <c r="I304" s="1135" t="s">
        <v>1706</v>
      </c>
      <c r="J304" s="1135" t="s">
        <v>991</v>
      </c>
      <c r="K304" s="1258">
        <v>44383</v>
      </c>
      <c r="L304" s="1562"/>
      <c r="M304" s="1176" t="s">
        <v>1875</v>
      </c>
      <c r="N304" s="1174" t="s">
        <v>974</v>
      </c>
      <c r="O304" s="1173" t="s">
        <v>70</v>
      </c>
      <c r="P304" s="1135" t="s">
        <v>63</v>
      </c>
      <c r="Q304" s="1173" t="s">
        <v>1878</v>
      </c>
      <c r="R304" s="1275">
        <v>3</v>
      </c>
      <c r="S304" s="102">
        <v>30</v>
      </c>
      <c r="U304" s="1275">
        <f t="shared" si="4"/>
        <v>3</v>
      </c>
    </row>
    <row r="305" spans="1:21" s="102" customFormat="1" ht="20.100000000000001" customHeight="1">
      <c r="A305" s="1135" t="s">
        <v>1119</v>
      </c>
      <c r="B305" s="1135" t="s">
        <v>1679</v>
      </c>
      <c r="C305" s="1215">
        <v>16074599</v>
      </c>
      <c r="D305" s="1174" t="s">
        <v>1856</v>
      </c>
      <c r="E305" s="1173" t="s">
        <v>34</v>
      </c>
      <c r="F305" s="1135" t="s">
        <v>289</v>
      </c>
      <c r="G305" s="1174" t="s">
        <v>596</v>
      </c>
      <c r="H305" s="1174" t="s">
        <v>596</v>
      </c>
      <c r="I305" s="1135" t="s">
        <v>1706</v>
      </c>
      <c r="J305" s="1135" t="s">
        <v>991</v>
      </c>
      <c r="K305" s="1258">
        <v>44383</v>
      </c>
      <c r="L305" s="1562" t="s">
        <v>1876</v>
      </c>
      <c r="M305" s="1176"/>
      <c r="N305" s="1174" t="s">
        <v>914</v>
      </c>
      <c r="O305" s="1173" t="s">
        <v>70</v>
      </c>
      <c r="P305" s="1135" t="s">
        <v>63</v>
      </c>
      <c r="Q305" s="1173" t="s">
        <v>1878</v>
      </c>
      <c r="R305" s="1275">
        <v>3</v>
      </c>
      <c r="S305" s="102">
        <v>30</v>
      </c>
      <c r="U305" s="1275">
        <f t="shared" si="4"/>
        <v>3</v>
      </c>
    </row>
    <row r="306" spans="1:21" s="102" customFormat="1" ht="20.100000000000001" customHeight="1">
      <c r="A306" s="1135" t="s">
        <v>1119</v>
      </c>
      <c r="B306" s="945" t="s">
        <v>1679</v>
      </c>
      <c r="C306" s="1215">
        <v>13943737</v>
      </c>
      <c r="D306" s="1174" t="s">
        <v>1904</v>
      </c>
      <c r="E306" s="1173" t="s">
        <v>34</v>
      </c>
      <c r="F306" s="1135" t="s">
        <v>1906</v>
      </c>
      <c r="G306" s="1174" t="s">
        <v>596</v>
      </c>
      <c r="H306" s="1174" t="s">
        <v>596</v>
      </c>
      <c r="I306" s="1114" t="s">
        <v>1808</v>
      </c>
      <c r="J306" s="1135" t="s">
        <v>991</v>
      </c>
      <c r="K306" s="1258">
        <v>44424</v>
      </c>
      <c r="L306" s="1562" t="s">
        <v>1907</v>
      </c>
      <c r="M306" s="1193"/>
      <c r="N306" s="1174" t="s">
        <v>914</v>
      </c>
      <c r="O306" s="1173" t="s">
        <v>1714</v>
      </c>
      <c r="P306" s="1135" t="s">
        <v>63</v>
      </c>
      <c r="Q306" s="1173" t="s">
        <v>25</v>
      </c>
      <c r="R306" s="1275">
        <v>3</v>
      </c>
      <c r="S306" s="102">
        <v>30</v>
      </c>
      <c r="U306" s="1275">
        <f t="shared" si="4"/>
        <v>3</v>
      </c>
    </row>
    <row r="307" spans="1:21" s="102" customFormat="1" ht="20.100000000000001" customHeight="1">
      <c r="A307" s="1135" t="s">
        <v>1119</v>
      </c>
      <c r="B307" s="945" t="s">
        <v>971</v>
      </c>
      <c r="C307" s="1215">
        <v>5745618</v>
      </c>
      <c r="D307" s="1174" t="s">
        <v>255</v>
      </c>
      <c r="E307" s="1173" t="s">
        <v>20</v>
      </c>
      <c r="F307" s="1177" t="s">
        <v>104</v>
      </c>
      <c r="G307" s="1191" t="s">
        <v>252</v>
      </c>
      <c r="H307" s="1191" t="s">
        <v>252</v>
      </c>
      <c r="I307" s="945" t="s">
        <v>1802</v>
      </c>
      <c r="J307" s="1135" t="s">
        <v>2351</v>
      </c>
      <c r="K307" s="1258">
        <v>42324</v>
      </c>
      <c r="L307" s="1562" t="s">
        <v>256</v>
      </c>
      <c r="M307" s="1176"/>
      <c r="N307" s="1174" t="s">
        <v>914</v>
      </c>
      <c r="O307" s="1357" t="s">
        <v>94</v>
      </c>
      <c r="P307" s="1135" t="s">
        <v>477</v>
      </c>
      <c r="Q307" s="1173" t="s">
        <v>94</v>
      </c>
      <c r="R307" s="1275">
        <v>3</v>
      </c>
      <c r="S307" s="102">
        <v>30</v>
      </c>
      <c r="U307" s="1275">
        <f t="shared" si="4"/>
        <v>3</v>
      </c>
    </row>
    <row r="308" spans="1:21" s="102" customFormat="1" ht="20.100000000000001" customHeight="1">
      <c r="A308" s="1135" t="s">
        <v>1119</v>
      </c>
      <c r="B308" s="1135" t="s">
        <v>972</v>
      </c>
      <c r="C308" s="1215">
        <v>29738610</v>
      </c>
      <c r="D308" s="1174" t="s">
        <v>1857</v>
      </c>
      <c r="E308" s="1173" t="s">
        <v>20</v>
      </c>
      <c r="F308" s="1135" t="s">
        <v>104</v>
      </c>
      <c r="G308" s="1174" t="s">
        <v>146</v>
      </c>
      <c r="H308" s="1174" t="s">
        <v>146</v>
      </c>
      <c r="I308" s="945" t="s">
        <v>1801</v>
      </c>
      <c r="J308" s="1135" t="s">
        <v>991</v>
      </c>
      <c r="K308" s="1258">
        <v>44378</v>
      </c>
      <c r="L308" s="1562" t="s">
        <v>1924</v>
      </c>
      <c r="M308" s="1176"/>
      <c r="N308" s="1174" t="s">
        <v>914</v>
      </c>
      <c r="O308" s="1173" t="s">
        <v>25</v>
      </c>
      <c r="P308" s="1135" t="s">
        <v>63</v>
      </c>
      <c r="Q308" s="1173" t="s">
        <v>25</v>
      </c>
      <c r="R308" s="1275">
        <v>3</v>
      </c>
      <c r="S308" s="102">
        <v>30</v>
      </c>
      <c r="U308" s="1275">
        <f t="shared" si="4"/>
        <v>3</v>
      </c>
    </row>
    <row r="309" spans="1:21" s="102" customFormat="1" ht="20.100000000000001" customHeight="1">
      <c r="A309" s="1135" t="s">
        <v>1119</v>
      </c>
      <c r="B309" s="945" t="s">
        <v>972</v>
      </c>
      <c r="C309" s="1188">
        <v>18233560</v>
      </c>
      <c r="D309" s="1189" t="s">
        <v>1931</v>
      </c>
      <c r="E309" s="1173" t="s">
        <v>20</v>
      </c>
      <c r="F309" s="1135" t="s">
        <v>289</v>
      </c>
      <c r="G309" s="1174" t="s">
        <v>596</v>
      </c>
      <c r="H309" s="1174" t="s">
        <v>596</v>
      </c>
      <c r="I309" s="1114" t="s">
        <v>2292</v>
      </c>
      <c r="J309" s="1135" t="s">
        <v>991</v>
      </c>
      <c r="K309" s="1258">
        <v>44424</v>
      </c>
      <c r="L309" s="1564" t="s">
        <v>1956</v>
      </c>
      <c r="M309" s="1176"/>
      <c r="N309" s="1174" t="s">
        <v>914</v>
      </c>
      <c r="O309" s="1147" t="s">
        <v>128</v>
      </c>
      <c r="P309" s="1135" t="s">
        <v>63</v>
      </c>
      <c r="Q309" s="1173" t="s">
        <v>128</v>
      </c>
      <c r="R309" s="1275">
        <v>3</v>
      </c>
      <c r="S309" s="102">
        <v>30</v>
      </c>
      <c r="U309" s="1275">
        <f t="shared" si="4"/>
        <v>3</v>
      </c>
    </row>
    <row r="310" spans="1:21" s="102" customFormat="1" ht="20.100000000000001" customHeight="1">
      <c r="A310" s="1135" t="s">
        <v>1119</v>
      </c>
      <c r="B310" s="1135" t="s">
        <v>972</v>
      </c>
      <c r="C310" s="1215">
        <v>11411125</v>
      </c>
      <c r="D310" s="1174" t="s">
        <v>1932</v>
      </c>
      <c r="E310" s="1173" t="s">
        <v>20</v>
      </c>
      <c r="F310" s="1135" t="s">
        <v>289</v>
      </c>
      <c r="G310" s="1174" t="s">
        <v>596</v>
      </c>
      <c r="H310" s="1174" t="s">
        <v>596</v>
      </c>
      <c r="I310" s="1135" t="s">
        <v>2292</v>
      </c>
      <c r="J310" s="1135" t="s">
        <v>991</v>
      </c>
      <c r="K310" s="1258">
        <v>44424</v>
      </c>
      <c r="L310" s="1562" t="s">
        <v>2142</v>
      </c>
      <c r="M310" s="1193"/>
      <c r="N310" s="1174" t="s">
        <v>914</v>
      </c>
      <c r="O310" s="1173" t="s">
        <v>128</v>
      </c>
      <c r="P310" s="1135" t="s">
        <v>63</v>
      </c>
      <c r="Q310" s="1173" t="s">
        <v>128</v>
      </c>
      <c r="R310" s="1275">
        <v>3</v>
      </c>
      <c r="S310" s="102">
        <v>30</v>
      </c>
      <c r="U310" s="1275">
        <f t="shared" si="4"/>
        <v>3</v>
      </c>
    </row>
    <row r="311" spans="1:21" s="102" customFormat="1" ht="20.100000000000001" customHeight="1">
      <c r="A311" s="1135" t="s">
        <v>1119</v>
      </c>
      <c r="B311" s="945" t="s">
        <v>972</v>
      </c>
      <c r="C311" s="1188">
        <v>30511598</v>
      </c>
      <c r="D311" s="1189" t="s">
        <v>1933</v>
      </c>
      <c r="E311" s="1190" t="s">
        <v>20</v>
      </c>
      <c r="F311" s="945" t="s">
        <v>289</v>
      </c>
      <c r="G311" s="1191" t="s">
        <v>596</v>
      </c>
      <c r="H311" s="1191" t="s">
        <v>596</v>
      </c>
      <c r="I311" s="1114" t="s">
        <v>1769</v>
      </c>
      <c r="J311" s="1135" t="s">
        <v>991</v>
      </c>
      <c r="K311" s="1192">
        <v>44431</v>
      </c>
      <c r="L311" s="1564" t="s">
        <v>1957</v>
      </c>
      <c r="M311" s="1193"/>
      <c r="N311" s="1194" t="s">
        <v>914</v>
      </c>
      <c r="O311" s="1147" t="s">
        <v>50</v>
      </c>
      <c r="P311" s="1121" t="s">
        <v>63</v>
      </c>
      <c r="Q311" s="1147" t="s">
        <v>50</v>
      </c>
      <c r="R311" s="1275">
        <v>3</v>
      </c>
      <c r="S311" s="102">
        <v>30</v>
      </c>
      <c r="U311" s="1275">
        <f t="shared" si="4"/>
        <v>3</v>
      </c>
    </row>
    <row r="312" spans="1:21" s="102" customFormat="1" ht="20.100000000000001" customHeight="1">
      <c r="A312" s="1135" t="s">
        <v>1119</v>
      </c>
      <c r="B312" s="945" t="s">
        <v>972</v>
      </c>
      <c r="C312" s="1215">
        <v>30356277</v>
      </c>
      <c r="D312" s="1174" t="s">
        <v>1934</v>
      </c>
      <c r="E312" s="1173" t="s">
        <v>20</v>
      </c>
      <c r="F312" s="1135" t="s">
        <v>1953</v>
      </c>
      <c r="G312" s="1174" t="s">
        <v>146</v>
      </c>
      <c r="H312" s="1174" t="s">
        <v>146</v>
      </c>
      <c r="I312" s="1114" t="s">
        <v>1801</v>
      </c>
      <c r="J312" s="1135" t="s">
        <v>991</v>
      </c>
      <c r="K312" s="1258">
        <v>44426</v>
      </c>
      <c r="L312" s="1562" t="s">
        <v>1958</v>
      </c>
      <c r="M312" s="1193"/>
      <c r="N312" s="1174" t="s">
        <v>914</v>
      </c>
      <c r="O312" s="1173" t="s">
        <v>1714</v>
      </c>
      <c r="P312" s="1135" t="s">
        <v>63</v>
      </c>
      <c r="Q312" s="1173" t="s">
        <v>25</v>
      </c>
      <c r="R312" s="1275">
        <v>3</v>
      </c>
      <c r="S312" s="102">
        <v>30</v>
      </c>
      <c r="U312" s="1275">
        <f t="shared" si="4"/>
        <v>3</v>
      </c>
    </row>
    <row r="313" spans="1:21" s="102" customFormat="1" ht="20.100000000000001" customHeight="1">
      <c r="A313" s="1135" t="s">
        <v>1119</v>
      </c>
      <c r="B313" s="945" t="s">
        <v>970</v>
      </c>
      <c r="C313" s="1163">
        <v>13499943</v>
      </c>
      <c r="D313" s="1172" t="s">
        <v>1935</v>
      </c>
      <c r="E313" s="1173" t="s">
        <v>34</v>
      </c>
      <c r="F313" s="1164" t="s">
        <v>27</v>
      </c>
      <c r="G313" s="1174" t="s">
        <v>27</v>
      </c>
      <c r="H313" s="1174" t="s">
        <v>27</v>
      </c>
      <c r="I313" s="1164" t="s">
        <v>1708</v>
      </c>
      <c r="J313" s="1135" t="s">
        <v>991</v>
      </c>
      <c r="K313" s="1175">
        <v>44439</v>
      </c>
      <c r="L313" s="1566" t="s">
        <v>1959</v>
      </c>
      <c r="M313" s="1176"/>
      <c r="N313" s="1194" t="s">
        <v>914</v>
      </c>
      <c r="O313" s="1173" t="s">
        <v>65</v>
      </c>
      <c r="P313" s="1240" t="s">
        <v>2349</v>
      </c>
      <c r="Q313" s="1173" t="s">
        <v>65</v>
      </c>
      <c r="R313" s="1275">
        <v>3</v>
      </c>
      <c r="S313" s="102">
        <v>30</v>
      </c>
      <c r="U313" s="1275">
        <f t="shared" si="4"/>
        <v>3</v>
      </c>
    </row>
    <row r="314" spans="1:21" s="102" customFormat="1" ht="20.100000000000001" customHeight="1">
      <c r="A314" s="1135" t="s">
        <v>1119</v>
      </c>
      <c r="B314" s="1135" t="s">
        <v>972</v>
      </c>
      <c r="C314" s="1238">
        <v>17664960</v>
      </c>
      <c r="D314" s="1254" t="s">
        <v>1936</v>
      </c>
      <c r="E314" s="1173" t="s">
        <v>20</v>
      </c>
      <c r="F314" s="944" t="s">
        <v>1953</v>
      </c>
      <c r="G314" s="1174" t="s">
        <v>379</v>
      </c>
      <c r="H314" s="1174" t="s">
        <v>379</v>
      </c>
      <c r="I314" s="1135" t="s">
        <v>1708</v>
      </c>
      <c r="J314" s="1135" t="s">
        <v>991</v>
      </c>
      <c r="K314" s="1358">
        <v>44440</v>
      </c>
      <c r="L314" s="1563" t="s">
        <v>1960</v>
      </c>
      <c r="M314" s="1240"/>
      <c r="N314" s="1174" t="s">
        <v>914</v>
      </c>
      <c r="O314" s="1173" t="s">
        <v>65</v>
      </c>
      <c r="P314" s="1359" t="s">
        <v>63</v>
      </c>
      <c r="Q314" s="1173" t="s">
        <v>65</v>
      </c>
      <c r="R314" s="1275">
        <v>3</v>
      </c>
      <c r="S314" s="102">
        <v>30</v>
      </c>
      <c r="U314" s="1275">
        <f t="shared" si="4"/>
        <v>3</v>
      </c>
    </row>
    <row r="315" spans="1:21" s="102" customFormat="1" ht="20.100000000000001" customHeight="1">
      <c r="A315" s="1135" t="s">
        <v>1119</v>
      </c>
      <c r="B315" s="945" t="s">
        <v>972</v>
      </c>
      <c r="C315" s="1238">
        <v>11952338</v>
      </c>
      <c r="D315" s="1239" t="s">
        <v>1937</v>
      </c>
      <c r="E315" s="1173" t="s">
        <v>34</v>
      </c>
      <c r="F315" s="946" t="s">
        <v>1953</v>
      </c>
      <c r="G315" s="1174" t="s">
        <v>252</v>
      </c>
      <c r="H315" s="1174" t="s">
        <v>252</v>
      </c>
      <c r="I315" s="1135" t="s">
        <v>1708</v>
      </c>
      <c r="J315" s="1135" t="s">
        <v>991</v>
      </c>
      <c r="K315" s="1175">
        <v>44440</v>
      </c>
      <c r="L315" s="1568" t="s">
        <v>1961</v>
      </c>
      <c r="M315" s="1176"/>
      <c r="N315" s="1194" t="s">
        <v>914</v>
      </c>
      <c r="O315" s="1173" t="s">
        <v>65</v>
      </c>
      <c r="P315" s="1240" t="s">
        <v>477</v>
      </c>
      <c r="Q315" s="1173" t="s">
        <v>65</v>
      </c>
      <c r="R315" s="1275">
        <v>3</v>
      </c>
      <c r="S315" s="102">
        <v>30</v>
      </c>
      <c r="U315" s="1275">
        <f t="shared" si="4"/>
        <v>3</v>
      </c>
    </row>
    <row r="316" spans="1:21" s="102" customFormat="1" ht="20.100000000000001" customHeight="1">
      <c r="A316" s="1135" t="s">
        <v>1119</v>
      </c>
      <c r="B316" s="945" t="s">
        <v>970</v>
      </c>
      <c r="C316" s="1238">
        <v>20408493</v>
      </c>
      <c r="D316" s="1254" t="s">
        <v>1938</v>
      </c>
      <c r="E316" s="1173" t="s">
        <v>34</v>
      </c>
      <c r="F316" s="1164" t="s">
        <v>1681</v>
      </c>
      <c r="G316" s="1174" t="s">
        <v>27</v>
      </c>
      <c r="H316" s="1174" t="s">
        <v>27</v>
      </c>
      <c r="I316" s="1135" t="s">
        <v>1827</v>
      </c>
      <c r="J316" s="1135" t="s">
        <v>991</v>
      </c>
      <c r="K316" s="1349">
        <v>44428</v>
      </c>
      <c r="L316" s="1310"/>
      <c r="M316" s="1240" t="s">
        <v>1962</v>
      </c>
      <c r="N316" s="1174" t="s">
        <v>153</v>
      </c>
      <c r="O316" s="1173" t="s">
        <v>29</v>
      </c>
      <c r="P316" s="1240" t="s">
        <v>1789</v>
      </c>
      <c r="Q316" s="1173" t="s">
        <v>29</v>
      </c>
      <c r="R316" s="1275">
        <v>3</v>
      </c>
      <c r="S316" s="102">
        <v>30</v>
      </c>
      <c r="U316" s="1275">
        <f t="shared" si="4"/>
        <v>3</v>
      </c>
    </row>
    <row r="317" spans="1:21" s="102" customFormat="1" ht="20.100000000000001" customHeight="1">
      <c r="A317" s="1135" t="s">
        <v>1119</v>
      </c>
      <c r="B317" s="945" t="s">
        <v>972</v>
      </c>
      <c r="C317" s="1238">
        <v>18603233</v>
      </c>
      <c r="D317" s="1254" t="s">
        <v>1940</v>
      </c>
      <c r="E317" s="1173" t="s">
        <v>34</v>
      </c>
      <c r="F317" s="1164" t="s">
        <v>1953</v>
      </c>
      <c r="G317" s="1174" t="s">
        <v>146</v>
      </c>
      <c r="H317" s="1174" t="s">
        <v>146</v>
      </c>
      <c r="I317" s="1135" t="s">
        <v>1802</v>
      </c>
      <c r="J317" s="1135" t="s">
        <v>991</v>
      </c>
      <c r="K317" s="1349">
        <v>44440</v>
      </c>
      <c r="L317" s="1310" t="s">
        <v>1975</v>
      </c>
      <c r="M317" s="1240"/>
      <c r="N317" s="1174" t="s">
        <v>914</v>
      </c>
      <c r="O317" s="1173" t="s">
        <v>1976</v>
      </c>
      <c r="P317" s="1240" t="s">
        <v>63</v>
      </c>
      <c r="Q317" s="1173" t="s">
        <v>1976</v>
      </c>
      <c r="R317" s="1275">
        <v>3</v>
      </c>
      <c r="S317" s="102">
        <v>30</v>
      </c>
      <c r="U317" s="1275">
        <f t="shared" si="4"/>
        <v>3</v>
      </c>
    </row>
    <row r="318" spans="1:21" s="102" customFormat="1" ht="20.100000000000001" customHeight="1">
      <c r="A318" s="1135" t="s">
        <v>1119</v>
      </c>
      <c r="B318" s="945" t="s">
        <v>972</v>
      </c>
      <c r="C318" s="1163">
        <v>25939445</v>
      </c>
      <c r="D318" s="1172" t="s">
        <v>1941</v>
      </c>
      <c r="E318" s="1173" t="s">
        <v>20</v>
      </c>
      <c r="F318" s="1164" t="s">
        <v>289</v>
      </c>
      <c r="G318" s="1174" t="s">
        <v>596</v>
      </c>
      <c r="H318" s="1174" t="s">
        <v>596</v>
      </c>
      <c r="I318" s="945" t="s">
        <v>1768</v>
      </c>
      <c r="J318" s="1135" t="s">
        <v>991</v>
      </c>
      <c r="K318" s="1175">
        <v>44440</v>
      </c>
      <c r="L318" s="1563" t="s">
        <v>1965</v>
      </c>
      <c r="M318" s="1176"/>
      <c r="N318" s="1194" t="s">
        <v>914</v>
      </c>
      <c r="O318" s="1173" t="s">
        <v>94</v>
      </c>
      <c r="P318" s="1240" t="s">
        <v>63</v>
      </c>
      <c r="Q318" s="1173" t="s">
        <v>94</v>
      </c>
      <c r="R318" s="1275">
        <v>3</v>
      </c>
      <c r="S318" s="102">
        <v>30</v>
      </c>
      <c r="U318" s="1275">
        <f t="shared" si="4"/>
        <v>3</v>
      </c>
    </row>
    <row r="319" spans="1:21" s="102" customFormat="1" ht="20.100000000000001" customHeight="1">
      <c r="A319" s="1135" t="s">
        <v>1119</v>
      </c>
      <c r="B319" s="945" t="s">
        <v>972</v>
      </c>
      <c r="C319" s="1227">
        <v>29969764</v>
      </c>
      <c r="D319" s="1174" t="s">
        <v>1942</v>
      </c>
      <c r="E319" s="1173" t="s">
        <v>34</v>
      </c>
      <c r="F319" s="1164" t="s">
        <v>1953</v>
      </c>
      <c r="G319" s="1355" t="s">
        <v>146</v>
      </c>
      <c r="H319" s="1355" t="s">
        <v>146</v>
      </c>
      <c r="I319" s="945" t="s">
        <v>1768</v>
      </c>
      <c r="J319" s="1135" t="s">
        <v>991</v>
      </c>
      <c r="K319" s="1175">
        <v>44440</v>
      </c>
      <c r="L319" s="1566" t="s">
        <v>1966</v>
      </c>
      <c r="M319" s="1176"/>
      <c r="N319" s="1194" t="s">
        <v>914</v>
      </c>
      <c r="O319" s="1360" t="s">
        <v>94</v>
      </c>
      <c r="P319" s="1240" t="s">
        <v>63</v>
      </c>
      <c r="Q319" s="1360" t="s">
        <v>94</v>
      </c>
      <c r="R319" s="1275">
        <v>3</v>
      </c>
      <c r="S319" s="102">
        <v>30</v>
      </c>
      <c r="U319" s="1275">
        <f t="shared" si="4"/>
        <v>3</v>
      </c>
    </row>
    <row r="320" spans="1:21" s="102" customFormat="1" ht="20.100000000000001" customHeight="1">
      <c r="A320" s="1135" t="s">
        <v>1119</v>
      </c>
      <c r="B320" s="1135" t="s">
        <v>972</v>
      </c>
      <c r="C320" s="1238">
        <v>23625346</v>
      </c>
      <c r="D320" s="1239" t="s">
        <v>1943</v>
      </c>
      <c r="E320" s="1173" t="s">
        <v>34</v>
      </c>
      <c r="F320" s="946" t="s">
        <v>289</v>
      </c>
      <c r="G320" s="1355" t="s">
        <v>596</v>
      </c>
      <c r="H320" s="1355" t="s">
        <v>596</v>
      </c>
      <c r="I320" s="1164" t="s">
        <v>2292</v>
      </c>
      <c r="J320" s="1135" t="s">
        <v>991</v>
      </c>
      <c r="K320" s="1175">
        <v>44440</v>
      </c>
      <c r="L320" s="1563"/>
      <c r="M320" s="1176" t="s">
        <v>1967</v>
      </c>
      <c r="N320" s="1194" t="s">
        <v>974</v>
      </c>
      <c r="O320" s="1241" t="s">
        <v>1714</v>
      </c>
      <c r="P320" s="1240" t="s">
        <v>63</v>
      </c>
      <c r="Q320" s="1241" t="s">
        <v>25</v>
      </c>
      <c r="R320" s="1275">
        <v>3</v>
      </c>
      <c r="S320" s="102">
        <v>30</v>
      </c>
      <c r="U320" s="1275">
        <f t="shared" si="4"/>
        <v>3</v>
      </c>
    </row>
    <row r="321" spans="1:21" s="102" customFormat="1" ht="20.100000000000001" customHeight="1">
      <c r="A321" s="1135" t="s">
        <v>1119</v>
      </c>
      <c r="B321" s="945" t="s">
        <v>972</v>
      </c>
      <c r="C321" s="1238">
        <v>6442954</v>
      </c>
      <c r="D321" s="1239" t="s">
        <v>1944</v>
      </c>
      <c r="E321" s="1173" t="s">
        <v>34</v>
      </c>
      <c r="F321" s="1121" t="s">
        <v>289</v>
      </c>
      <c r="G321" s="1355" t="s">
        <v>596</v>
      </c>
      <c r="H321" s="1355" t="s">
        <v>596</v>
      </c>
      <c r="I321" s="945" t="s">
        <v>2292</v>
      </c>
      <c r="J321" s="1135" t="s">
        <v>991</v>
      </c>
      <c r="K321" s="1175">
        <v>44378</v>
      </c>
      <c r="L321" s="1563" t="s">
        <v>1968</v>
      </c>
      <c r="M321" s="1176"/>
      <c r="N321" s="1194" t="s">
        <v>914</v>
      </c>
      <c r="O321" s="1147" t="s">
        <v>1714</v>
      </c>
      <c r="P321" s="1240" t="s">
        <v>63</v>
      </c>
      <c r="Q321" s="1241" t="s">
        <v>25</v>
      </c>
      <c r="R321" s="1275">
        <v>3</v>
      </c>
      <c r="S321" s="102">
        <v>30</v>
      </c>
      <c r="U321" s="1275">
        <f t="shared" si="4"/>
        <v>3</v>
      </c>
    </row>
    <row r="322" spans="1:21" s="102" customFormat="1" ht="20.100000000000001" customHeight="1">
      <c r="A322" s="1135" t="s">
        <v>1119</v>
      </c>
      <c r="B322" s="945" t="s">
        <v>972</v>
      </c>
      <c r="C322" s="1238">
        <v>30375961</v>
      </c>
      <c r="D322" s="1254" t="s">
        <v>1945</v>
      </c>
      <c r="E322" s="1173" t="s">
        <v>20</v>
      </c>
      <c r="F322" s="1164" t="s">
        <v>289</v>
      </c>
      <c r="G322" s="1355" t="s">
        <v>596</v>
      </c>
      <c r="H322" s="1355" t="s">
        <v>596</v>
      </c>
      <c r="I322" s="1164" t="s">
        <v>2292</v>
      </c>
      <c r="J322" s="1135" t="s">
        <v>991</v>
      </c>
      <c r="K322" s="1349">
        <v>44378</v>
      </c>
      <c r="L322" s="1563" t="s">
        <v>1969</v>
      </c>
      <c r="M322" s="1176"/>
      <c r="N322" s="1194" t="s">
        <v>914</v>
      </c>
      <c r="O322" s="1147" t="s">
        <v>1714</v>
      </c>
      <c r="P322" s="1240" t="s">
        <v>63</v>
      </c>
      <c r="Q322" s="1241" t="s">
        <v>25</v>
      </c>
      <c r="R322" s="1275">
        <v>3</v>
      </c>
      <c r="S322" s="102">
        <v>30</v>
      </c>
      <c r="U322" s="1275">
        <f t="shared" si="4"/>
        <v>3</v>
      </c>
    </row>
    <row r="323" spans="1:21" s="102" customFormat="1" ht="20.100000000000001" customHeight="1">
      <c r="A323" s="1135" t="s">
        <v>1119</v>
      </c>
      <c r="B323" s="1135" t="s">
        <v>972</v>
      </c>
      <c r="C323" s="1163">
        <v>25260425</v>
      </c>
      <c r="D323" s="1172" t="s">
        <v>1950</v>
      </c>
      <c r="E323" s="1173" t="s">
        <v>34</v>
      </c>
      <c r="F323" s="1164" t="s">
        <v>289</v>
      </c>
      <c r="G323" s="1355" t="s">
        <v>252</v>
      </c>
      <c r="H323" s="1355" t="s">
        <v>252</v>
      </c>
      <c r="I323" s="1168" t="s">
        <v>2292</v>
      </c>
      <c r="J323" s="1135" t="s">
        <v>991</v>
      </c>
      <c r="K323" s="1175">
        <v>44440</v>
      </c>
      <c r="L323" s="1563" t="s">
        <v>1973</v>
      </c>
      <c r="M323" s="1176"/>
      <c r="N323" s="1194" t="s">
        <v>914</v>
      </c>
      <c r="O323" s="1241" t="s">
        <v>1714</v>
      </c>
      <c r="P323" s="1240" t="s">
        <v>477</v>
      </c>
      <c r="Q323" s="1241" t="s">
        <v>25</v>
      </c>
      <c r="R323" s="1275">
        <v>3</v>
      </c>
      <c r="S323" s="102">
        <v>30</v>
      </c>
      <c r="U323" s="1275">
        <f t="shared" si="4"/>
        <v>3</v>
      </c>
    </row>
    <row r="324" spans="1:21" s="102" customFormat="1" ht="20.100000000000001" customHeight="1">
      <c r="A324" s="1135" t="s">
        <v>1119</v>
      </c>
      <c r="B324" s="945" t="s">
        <v>972</v>
      </c>
      <c r="C324" s="1163">
        <v>18329757</v>
      </c>
      <c r="D324" s="1361" t="s">
        <v>1951</v>
      </c>
      <c r="E324" s="1173" t="s">
        <v>34</v>
      </c>
      <c r="F324" s="1164" t="s">
        <v>1953</v>
      </c>
      <c r="G324" s="1355" t="s">
        <v>146</v>
      </c>
      <c r="H324" s="1355" t="s">
        <v>146</v>
      </c>
      <c r="I324" s="945" t="s">
        <v>2292</v>
      </c>
      <c r="J324" s="1135" t="s">
        <v>991</v>
      </c>
      <c r="K324" s="1175">
        <v>44440</v>
      </c>
      <c r="L324" s="1563" t="s">
        <v>1974</v>
      </c>
      <c r="M324" s="1176"/>
      <c r="N324" s="1194" t="s">
        <v>914</v>
      </c>
      <c r="O324" s="1147" t="s">
        <v>1976</v>
      </c>
      <c r="P324" s="1240" t="s">
        <v>63</v>
      </c>
      <c r="Q324" s="1241" t="s">
        <v>25</v>
      </c>
      <c r="R324" s="1275">
        <v>3</v>
      </c>
      <c r="S324" s="102">
        <v>30</v>
      </c>
      <c r="U324" s="1275">
        <f t="shared" ref="U324:U387" si="5">R324/S324*S324</f>
        <v>3</v>
      </c>
    </row>
    <row r="325" spans="1:21" s="102" customFormat="1" ht="20.100000000000001" customHeight="1">
      <c r="A325" s="1135" t="s">
        <v>1119</v>
      </c>
      <c r="B325" s="1164" t="s">
        <v>970</v>
      </c>
      <c r="C325" s="1238">
        <v>21030173</v>
      </c>
      <c r="D325" s="1239" t="s">
        <v>132</v>
      </c>
      <c r="E325" s="1173" t="s">
        <v>20</v>
      </c>
      <c r="F325" s="946" t="s">
        <v>2072</v>
      </c>
      <c r="G325" s="1355" t="s">
        <v>527</v>
      </c>
      <c r="H325" s="1355" t="s">
        <v>59</v>
      </c>
      <c r="I325" s="945" t="s">
        <v>2073</v>
      </c>
      <c r="J325" s="1135" t="s">
        <v>991</v>
      </c>
      <c r="K325" s="1175">
        <v>43521</v>
      </c>
      <c r="L325" s="1563" t="s">
        <v>1239</v>
      </c>
      <c r="M325" s="1176"/>
      <c r="N325" s="1194" t="s">
        <v>914</v>
      </c>
      <c r="O325" s="1147" t="s">
        <v>1714</v>
      </c>
      <c r="P325" s="1240" t="s">
        <v>2326</v>
      </c>
      <c r="Q325" s="1241" t="s">
        <v>25</v>
      </c>
      <c r="R325" s="1275">
        <v>3</v>
      </c>
      <c r="S325" s="102">
        <v>30</v>
      </c>
      <c r="U325" s="1275">
        <f t="shared" si="5"/>
        <v>3</v>
      </c>
    </row>
    <row r="326" spans="1:21" s="102" customFormat="1" ht="20.100000000000001" customHeight="1">
      <c r="A326" s="1135" t="s">
        <v>1119</v>
      </c>
      <c r="B326" s="1164" t="s">
        <v>1679</v>
      </c>
      <c r="C326" s="1238">
        <v>23637408</v>
      </c>
      <c r="D326" s="1239" t="s">
        <v>1995</v>
      </c>
      <c r="E326" s="1173" t="s">
        <v>20</v>
      </c>
      <c r="F326" s="1121" t="s">
        <v>289</v>
      </c>
      <c r="G326" s="1174" t="s">
        <v>596</v>
      </c>
      <c r="H326" s="1174" t="s">
        <v>596</v>
      </c>
      <c r="I326" s="1135" t="s">
        <v>1999</v>
      </c>
      <c r="J326" s="1135" t="s">
        <v>991</v>
      </c>
      <c r="K326" s="1175">
        <v>44423</v>
      </c>
      <c r="L326" s="1562" t="s">
        <v>1955</v>
      </c>
      <c r="M326" s="1240"/>
      <c r="N326" s="1174" t="s">
        <v>914</v>
      </c>
      <c r="O326" s="1241" t="s">
        <v>128</v>
      </c>
      <c r="P326" s="1240" t="s">
        <v>63</v>
      </c>
      <c r="Q326" s="1241" t="s">
        <v>128</v>
      </c>
      <c r="R326" s="1275">
        <v>3</v>
      </c>
      <c r="S326" s="102">
        <v>30</v>
      </c>
      <c r="U326" s="1275">
        <f t="shared" si="5"/>
        <v>3</v>
      </c>
    </row>
    <row r="327" spans="1:21" s="102" customFormat="1" ht="20.100000000000001" customHeight="1">
      <c r="A327" s="1135" t="s">
        <v>1119</v>
      </c>
      <c r="B327" s="1164" t="s">
        <v>972</v>
      </c>
      <c r="C327" s="1163">
        <v>27226495</v>
      </c>
      <c r="D327" s="1172" t="s">
        <v>1997</v>
      </c>
      <c r="E327" s="1173" t="s">
        <v>34</v>
      </c>
      <c r="F327" s="1164" t="s">
        <v>1788</v>
      </c>
      <c r="G327" s="1174" t="s">
        <v>525</v>
      </c>
      <c r="H327" s="1174" t="s">
        <v>525</v>
      </c>
      <c r="I327" s="1114" t="s">
        <v>161</v>
      </c>
      <c r="J327" s="1135" t="s">
        <v>991</v>
      </c>
      <c r="K327" s="1175">
        <v>44440</v>
      </c>
      <c r="L327" s="1563" t="s">
        <v>2001</v>
      </c>
      <c r="M327" s="1176"/>
      <c r="N327" s="1174" t="s">
        <v>914</v>
      </c>
      <c r="O327" s="1241" t="s">
        <v>1714</v>
      </c>
      <c r="P327" s="1240" t="s">
        <v>63</v>
      </c>
      <c r="Q327" s="1241" t="s">
        <v>25</v>
      </c>
      <c r="R327" s="1275">
        <v>3</v>
      </c>
      <c r="S327" s="102">
        <v>30</v>
      </c>
      <c r="U327" s="1275">
        <f t="shared" si="5"/>
        <v>3</v>
      </c>
    </row>
    <row r="328" spans="1:21" s="102" customFormat="1" ht="20.100000000000001" customHeight="1">
      <c r="A328" s="1135" t="s">
        <v>1119</v>
      </c>
      <c r="B328" s="1135" t="s">
        <v>970</v>
      </c>
      <c r="C328" s="1163">
        <v>28235355</v>
      </c>
      <c r="D328" s="1172" t="s">
        <v>2018</v>
      </c>
      <c r="E328" s="1173" t="s">
        <v>20</v>
      </c>
      <c r="F328" s="1164" t="s">
        <v>2147</v>
      </c>
      <c r="G328" s="1174" t="s">
        <v>27</v>
      </c>
      <c r="H328" s="1174" t="s">
        <v>27</v>
      </c>
      <c r="I328" s="945" t="s">
        <v>1802</v>
      </c>
      <c r="J328" s="1135" t="s">
        <v>991</v>
      </c>
      <c r="K328" s="1175">
        <v>44432</v>
      </c>
      <c r="L328" s="1563" t="s">
        <v>2037</v>
      </c>
      <c r="M328" s="1176"/>
      <c r="N328" s="1174" t="s">
        <v>914</v>
      </c>
      <c r="O328" s="1241" t="s">
        <v>1714</v>
      </c>
      <c r="P328" s="1240" t="s">
        <v>63</v>
      </c>
      <c r="Q328" s="1241" t="s">
        <v>25</v>
      </c>
      <c r="R328" s="1275">
        <v>3</v>
      </c>
      <c r="S328" s="102">
        <v>30</v>
      </c>
      <c r="U328" s="1275">
        <f t="shared" si="5"/>
        <v>3</v>
      </c>
    </row>
    <row r="329" spans="1:21" s="102" customFormat="1" ht="20.100000000000001" customHeight="1">
      <c r="A329" s="1135" t="s">
        <v>1119</v>
      </c>
      <c r="B329" s="1164" t="s">
        <v>970</v>
      </c>
      <c r="C329" s="1163">
        <v>23700124</v>
      </c>
      <c r="D329" s="1172" t="s">
        <v>2021</v>
      </c>
      <c r="E329" s="1173" t="s">
        <v>20</v>
      </c>
      <c r="F329" s="1164" t="s">
        <v>2026</v>
      </c>
      <c r="G329" s="1174" t="s">
        <v>27</v>
      </c>
      <c r="H329" s="1174" t="s">
        <v>27</v>
      </c>
      <c r="I329" s="1135" t="s">
        <v>1762</v>
      </c>
      <c r="J329" s="1135" t="s">
        <v>991</v>
      </c>
      <c r="K329" s="1175">
        <v>44440</v>
      </c>
      <c r="L329" s="1562" t="s">
        <v>2040</v>
      </c>
      <c r="M329" s="1240"/>
      <c r="N329" s="1174" t="s">
        <v>914</v>
      </c>
      <c r="O329" s="1241" t="s">
        <v>82</v>
      </c>
      <c r="P329" s="1240" t="s">
        <v>477</v>
      </c>
      <c r="Q329" s="1241" t="s">
        <v>82</v>
      </c>
      <c r="R329" s="1275">
        <v>3</v>
      </c>
      <c r="S329" s="102">
        <v>30</v>
      </c>
      <c r="U329" s="1275">
        <f t="shared" si="5"/>
        <v>3</v>
      </c>
    </row>
    <row r="330" spans="1:21" s="102" customFormat="1" ht="20.100000000000001" customHeight="1">
      <c r="A330" s="1135" t="s">
        <v>1119</v>
      </c>
      <c r="B330" s="1164" t="s">
        <v>970</v>
      </c>
      <c r="C330" s="1163">
        <v>15432611</v>
      </c>
      <c r="D330" s="1172" t="s">
        <v>2023</v>
      </c>
      <c r="E330" s="1173" t="s">
        <v>34</v>
      </c>
      <c r="F330" s="1164" t="s">
        <v>2028</v>
      </c>
      <c r="G330" s="1174" t="s">
        <v>27</v>
      </c>
      <c r="H330" s="1174" t="s">
        <v>27</v>
      </c>
      <c r="I330" s="1135" t="s">
        <v>1762</v>
      </c>
      <c r="J330" s="1135" t="s">
        <v>991</v>
      </c>
      <c r="K330" s="1175">
        <v>44440</v>
      </c>
      <c r="L330" s="1562" t="s">
        <v>2042</v>
      </c>
      <c r="M330" s="1240"/>
      <c r="N330" s="1174" t="s">
        <v>914</v>
      </c>
      <c r="O330" s="1241" t="s">
        <v>82</v>
      </c>
      <c r="P330" s="1240" t="s">
        <v>477</v>
      </c>
      <c r="Q330" s="1241" t="s">
        <v>82</v>
      </c>
      <c r="R330" s="1275">
        <v>3</v>
      </c>
      <c r="S330" s="102">
        <v>30</v>
      </c>
      <c r="U330" s="1275">
        <f t="shared" si="5"/>
        <v>3</v>
      </c>
    </row>
    <row r="331" spans="1:21" s="102" customFormat="1" ht="20.100000000000001" customHeight="1">
      <c r="A331" s="1135" t="s">
        <v>1119</v>
      </c>
      <c r="B331" s="1164" t="s">
        <v>972</v>
      </c>
      <c r="C331" s="1163">
        <v>19501736</v>
      </c>
      <c r="D331" s="1172" t="s">
        <v>2024</v>
      </c>
      <c r="E331" s="1173" t="s">
        <v>34</v>
      </c>
      <c r="F331" s="1164" t="s">
        <v>401</v>
      </c>
      <c r="G331" s="1174" t="s">
        <v>252</v>
      </c>
      <c r="H331" s="1174" t="s">
        <v>252</v>
      </c>
      <c r="I331" s="1135" t="s">
        <v>1762</v>
      </c>
      <c r="J331" s="1135" t="s">
        <v>991</v>
      </c>
      <c r="K331" s="1175">
        <v>44440</v>
      </c>
      <c r="L331" s="1563" t="s">
        <v>2043</v>
      </c>
      <c r="M331" s="1176"/>
      <c r="N331" s="1174" t="s">
        <v>914</v>
      </c>
      <c r="O331" s="1241" t="s">
        <v>82</v>
      </c>
      <c r="P331" s="1240" t="s">
        <v>477</v>
      </c>
      <c r="Q331" s="1241" t="s">
        <v>82</v>
      </c>
      <c r="R331" s="1275">
        <v>3</v>
      </c>
      <c r="S331" s="102">
        <v>30</v>
      </c>
      <c r="U331" s="1275">
        <f t="shared" si="5"/>
        <v>3</v>
      </c>
    </row>
    <row r="332" spans="1:21" s="102" customFormat="1" ht="20.100000000000001" customHeight="1">
      <c r="A332" s="1135" t="s">
        <v>1119</v>
      </c>
      <c r="B332" s="1164" t="s">
        <v>970</v>
      </c>
      <c r="C332" s="1163">
        <v>19820920</v>
      </c>
      <c r="D332" s="1172" t="s">
        <v>2061</v>
      </c>
      <c r="E332" s="1173" t="s">
        <v>20</v>
      </c>
      <c r="F332" s="1164" t="s">
        <v>1804</v>
      </c>
      <c r="G332" s="1174" t="s">
        <v>527</v>
      </c>
      <c r="H332" s="1174" t="s">
        <v>527</v>
      </c>
      <c r="I332" s="1135" t="s">
        <v>22</v>
      </c>
      <c r="J332" s="1135" t="s">
        <v>991</v>
      </c>
      <c r="K332" s="1175">
        <v>44440</v>
      </c>
      <c r="L332" s="1563" t="s">
        <v>2062</v>
      </c>
      <c r="M332" s="1176"/>
      <c r="N332" s="1174" t="s">
        <v>914</v>
      </c>
      <c r="O332" s="1241" t="s">
        <v>1714</v>
      </c>
      <c r="P332" s="1240" t="s">
        <v>477</v>
      </c>
      <c r="Q332" s="1241" t="s">
        <v>25</v>
      </c>
      <c r="R332" s="1275">
        <v>3</v>
      </c>
      <c r="S332" s="102">
        <v>30</v>
      </c>
      <c r="U332" s="1275">
        <f t="shared" si="5"/>
        <v>3</v>
      </c>
    </row>
    <row r="333" spans="1:21" s="102" customFormat="1" ht="20.100000000000001" customHeight="1">
      <c r="A333" s="1135" t="s">
        <v>1119</v>
      </c>
      <c r="B333" s="1164" t="s">
        <v>1679</v>
      </c>
      <c r="C333" s="1163">
        <v>6327487</v>
      </c>
      <c r="D333" s="1172" t="s">
        <v>943</v>
      </c>
      <c r="E333" s="1173" t="s">
        <v>34</v>
      </c>
      <c r="F333" s="1164" t="s">
        <v>950</v>
      </c>
      <c r="G333" s="1191" t="s">
        <v>596</v>
      </c>
      <c r="H333" s="1191" t="s">
        <v>596</v>
      </c>
      <c r="I333" s="945" t="s">
        <v>1702</v>
      </c>
      <c r="J333" s="1135" t="s">
        <v>991</v>
      </c>
      <c r="K333" s="1175">
        <v>44317</v>
      </c>
      <c r="L333" s="1563" t="s">
        <v>1525</v>
      </c>
      <c r="M333" s="1176"/>
      <c r="N333" s="1174" t="s">
        <v>914</v>
      </c>
      <c r="O333" s="1241" t="s">
        <v>1714</v>
      </c>
      <c r="P333" s="1240" t="s">
        <v>63</v>
      </c>
      <c r="Q333" s="1241" t="s">
        <v>25</v>
      </c>
      <c r="R333" s="1275">
        <v>3</v>
      </c>
      <c r="S333" s="102">
        <v>30</v>
      </c>
      <c r="U333" s="1275">
        <f t="shared" si="5"/>
        <v>3</v>
      </c>
    </row>
    <row r="334" spans="1:21" s="102" customFormat="1" ht="20.100000000000001" customHeight="1">
      <c r="A334" s="1135" t="s">
        <v>1119</v>
      </c>
      <c r="B334" s="1164" t="s">
        <v>1679</v>
      </c>
      <c r="C334" s="1163">
        <v>12469010</v>
      </c>
      <c r="D334" s="1172" t="s">
        <v>1586</v>
      </c>
      <c r="E334" s="1173" t="s">
        <v>34</v>
      </c>
      <c r="F334" s="1164" t="s">
        <v>289</v>
      </c>
      <c r="G334" s="1174" t="s">
        <v>596</v>
      </c>
      <c r="H334" s="1174" t="s">
        <v>596</v>
      </c>
      <c r="I334" s="1164" t="s">
        <v>2292</v>
      </c>
      <c r="J334" s="1135" t="s">
        <v>991</v>
      </c>
      <c r="K334" s="1175">
        <v>44317</v>
      </c>
      <c r="L334" s="1563" t="s">
        <v>1656</v>
      </c>
      <c r="M334" s="1176"/>
      <c r="N334" s="1174" t="s">
        <v>914</v>
      </c>
      <c r="O334" s="1147" t="s">
        <v>1714</v>
      </c>
      <c r="P334" s="1240" t="s">
        <v>63</v>
      </c>
      <c r="Q334" s="1241" t="s">
        <v>25</v>
      </c>
      <c r="R334" s="1275">
        <v>3</v>
      </c>
      <c r="S334" s="102">
        <v>30</v>
      </c>
      <c r="U334" s="1275">
        <f t="shared" si="5"/>
        <v>3</v>
      </c>
    </row>
    <row r="335" spans="1:21" s="102" customFormat="1" ht="20.100000000000001" customHeight="1">
      <c r="A335" s="1135" t="s">
        <v>1119</v>
      </c>
      <c r="B335" s="1164" t="s">
        <v>970</v>
      </c>
      <c r="C335" s="1163">
        <v>16274250</v>
      </c>
      <c r="D335" s="1172" t="s">
        <v>2075</v>
      </c>
      <c r="E335" s="1173" t="s">
        <v>20</v>
      </c>
      <c r="F335" s="1164" t="s">
        <v>2103</v>
      </c>
      <c r="G335" s="1174" t="s">
        <v>59</v>
      </c>
      <c r="H335" s="1174" t="s">
        <v>59</v>
      </c>
      <c r="I335" s="1164" t="s">
        <v>121</v>
      </c>
      <c r="J335" s="1135" t="s">
        <v>991</v>
      </c>
      <c r="K335" s="1175">
        <v>44443</v>
      </c>
      <c r="L335" s="1563" t="s">
        <v>2106</v>
      </c>
      <c r="M335" s="1176"/>
      <c r="N335" s="1174" t="s">
        <v>914</v>
      </c>
      <c r="O335" s="1147" t="s">
        <v>1714</v>
      </c>
      <c r="P335" s="1240" t="s">
        <v>63</v>
      </c>
      <c r="Q335" s="1241" t="s">
        <v>25</v>
      </c>
      <c r="R335" s="1275">
        <v>3</v>
      </c>
      <c r="S335" s="102">
        <v>30</v>
      </c>
      <c r="U335" s="1275">
        <f t="shared" si="5"/>
        <v>3</v>
      </c>
    </row>
    <row r="336" spans="1:21" s="102" customFormat="1" ht="20.100000000000001" customHeight="1">
      <c r="A336" s="1135" t="s">
        <v>1119</v>
      </c>
      <c r="B336" s="1164" t="s">
        <v>972</v>
      </c>
      <c r="C336" s="1163">
        <v>20871490</v>
      </c>
      <c r="D336" s="1172" t="s">
        <v>2076</v>
      </c>
      <c r="E336" s="1173" t="s">
        <v>20</v>
      </c>
      <c r="F336" s="1164" t="s">
        <v>1788</v>
      </c>
      <c r="G336" s="1355" t="s">
        <v>252</v>
      </c>
      <c r="H336" s="1355" t="s">
        <v>252</v>
      </c>
      <c r="I336" s="1164" t="s">
        <v>121</v>
      </c>
      <c r="J336" s="1135" t="s">
        <v>991</v>
      </c>
      <c r="K336" s="1175">
        <v>44443</v>
      </c>
      <c r="L336" s="1563" t="s">
        <v>2107</v>
      </c>
      <c r="M336" s="1176"/>
      <c r="N336" s="1174" t="s">
        <v>914</v>
      </c>
      <c r="O336" s="1241" t="s">
        <v>1714</v>
      </c>
      <c r="P336" s="1240" t="s">
        <v>63</v>
      </c>
      <c r="Q336" s="1241" t="s">
        <v>25</v>
      </c>
      <c r="R336" s="1275">
        <v>3</v>
      </c>
      <c r="S336" s="102">
        <v>30</v>
      </c>
      <c r="U336" s="1275">
        <f t="shared" si="5"/>
        <v>3</v>
      </c>
    </row>
    <row r="337" spans="1:21" s="102" customFormat="1" ht="20.100000000000001" customHeight="1">
      <c r="A337" s="1135" t="s">
        <v>1119</v>
      </c>
      <c r="B337" s="1164" t="s">
        <v>972</v>
      </c>
      <c r="C337" s="1163">
        <v>18111150</v>
      </c>
      <c r="D337" s="1172" t="s">
        <v>2077</v>
      </c>
      <c r="E337" s="1173" t="s">
        <v>34</v>
      </c>
      <c r="F337" s="1164" t="s">
        <v>104</v>
      </c>
      <c r="G337" s="1355" t="s">
        <v>526</v>
      </c>
      <c r="H337" s="1355" t="s">
        <v>526</v>
      </c>
      <c r="I337" s="1164" t="s">
        <v>121</v>
      </c>
      <c r="J337" s="1135" t="s">
        <v>991</v>
      </c>
      <c r="K337" s="1175">
        <v>44443</v>
      </c>
      <c r="L337" s="1563" t="s">
        <v>2108</v>
      </c>
      <c r="M337" s="1176"/>
      <c r="N337" s="1174" t="s">
        <v>914</v>
      </c>
      <c r="O337" s="1241" t="s">
        <v>1714</v>
      </c>
      <c r="P337" s="1240" t="s">
        <v>477</v>
      </c>
      <c r="Q337" s="1241" t="s">
        <v>25</v>
      </c>
      <c r="R337" s="1275">
        <v>3</v>
      </c>
      <c r="S337" s="102">
        <v>30</v>
      </c>
      <c r="U337" s="1275">
        <f t="shared" si="5"/>
        <v>3</v>
      </c>
    </row>
    <row r="338" spans="1:21" s="102" customFormat="1" ht="20.100000000000001" customHeight="1">
      <c r="A338" s="1135" t="s">
        <v>1119</v>
      </c>
      <c r="B338" s="1164" t="s">
        <v>972</v>
      </c>
      <c r="C338" s="1163">
        <v>18867046</v>
      </c>
      <c r="D338" s="1172" t="s">
        <v>2078</v>
      </c>
      <c r="E338" s="1173" t="s">
        <v>20</v>
      </c>
      <c r="F338" s="1164" t="s">
        <v>104</v>
      </c>
      <c r="G338" s="1174" t="s">
        <v>146</v>
      </c>
      <c r="H338" s="1174" t="s">
        <v>146</v>
      </c>
      <c r="I338" s="1164" t="s">
        <v>121</v>
      </c>
      <c r="J338" s="1135" t="s">
        <v>991</v>
      </c>
      <c r="K338" s="1175">
        <v>44443</v>
      </c>
      <c r="L338" s="1563" t="s">
        <v>2109</v>
      </c>
      <c r="M338" s="1176"/>
      <c r="N338" s="1174" t="s">
        <v>914</v>
      </c>
      <c r="O338" s="1241" t="s">
        <v>1714</v>
      </c>
      <c r="P338" s="1240" t="s">
        <v>63</v>
      </c>
      <c r="Q338" s="1241" t="s">
        <v>25</v>
      </c>
      <c r="R338" s="1275">
        <v>3</v>
      </c>
      <c r="S338" s="102">
        <v>30</v>
      </c>
      <c r="U338" s="1275">
        <f t="shared" si="5"/>
        <v>3</v>
      </c>
    </row>
    <row r="339" spans="1:21" s="102" customFormat="1" ht="20.100000000000001" customHeight="1">
      <c r="A339" s="1135" t="s">
        <v>1119</v>
      </c>
      <c r="B339" s="1135" t="s">
        <v>1679</v>
      </c>
      <c r="C339" s="1188">
        <v>21148466</v>
      </c>
      <c r="D339" s="1189" t="s">
        <v>2079</v>
      </c>
      <c r="E339" s="1173" t="s">
        <v>34</v>
      </c>
      <c r="F339" s="945" t="s">
        <v>289</v>
      </c>
      <c r="G339" s="1174" t="s">
        <v>596</v>
      </c>
      <c r="H339" s="1174" t="s">
        <v>596</v>
      </c>
      <c r="I339" s="1114" t="s">
        <v>22</v>
      </c>
      <c r="J339" s="1135" t="s">
        <v>991</v>
      </c>
      <c r="K339" s="1175">
        <v>44443</v>
      </c>
      <c r="L339" s="1563" t="s">
        <v>2110</v>
      </c>
      <c r="M339" s="1176"/>
      <c r="N339" s="1174" t="s">
        <v>914</v>
      </c>
      <c r="O339" s="1241" t="s">
        <v>1714</v>
      </c>
      <c r="P339" s="1240" t="s">
        <v>63</v>
      </c>
      <c r="Q339" s="1241" t="s">
        <v>25</v>
      </c>
      <c r="R339" s="1275">
        <v>3</v>
      </c>
      <c r="S339" s="102">
        <v>30</v>
      </c>
      <c r="U339" s="1275">
        <f t="shared" si="5"/>
        <v>3</v>
      </c>
    </row>
    <row r="340" spans="1:21" s="102" customFormat="1" ht="20.100000000000001" customHeight="1">
      <c r="A340" s="1135" t="s">
        <v>1119</v>
      </c>
      <c r="B340" s="1164" t="s">
        <v>972</v>
      </c>
      <c r="C340" s="1163">
        <v>24695923</v>
      </c>
      <c r="D340" s="1172" t="s">
        <v>2081</v>
      </c>
      <c r="E340" s="1173" t="s">
        <v>20</v>
      </c>
      <c r="F340" s="1164" t="s">
        <v>104</v>
      </c>
      <c r="G340" s="1174" t="s">
        <v>525</v>
      </c>
      <c r="H340" s="1174" t="s">
        <v>525</v>
      </c>
      <c r="I340" s="945" t="s">
        <v>179</v>
      </c>
      <c r="J340" s="1135" t="s">
        <v>991</v>
      </c>
      <c r="K340" s="1175">
        <v>44443</v>
      </c>
      <c r="L340" s="1562" t="s">
        <v>2112</v>
      </c>
      <c r="M340" s="1240"/>
      <c r="N340" s="1174" t="s">
        <v>914</v>
      </c>
      <c r="O340" s="1241" t="s">
        <v>1714</v>
      </c>
      <c r="P340" s="1240" t="s">
        <v>63</v>
      </c>
      <c r="Q340" s="1241" t="s">
        <v>25</v>
      </c>
      <c r="R340" s="1275">
        <v>3</v>
      </c>
      <c r="S340" s="102">
        <v>30</v>
      </c>
      <c r="U340" s="1275">
        <f t="shared" si="5"/>
        <v>3</v>
      </c>
    </row>
    <row r="341" spans="1:21" s="102" customFormat="1" ht="20.100000000000001" customHeight="1">
      <c r="A341" s="1135" t="s">
        <v>1119</v>
      </c>
      <c r="B341" s="1164" t="s">
        <v>970</v>
      </c>
      <c r="C341" s="1163">
        <v>23533564</v>
      </c>
      <c r="D341" s="1172" t="s">
        <v>2082</v>
      </c>
      <c r="E341" s="1173" t="s">
        <v>20</v>
      </c>
      <c r="F341" s="1164" t="s">
        <v>2137</v>
      </c>
      <c r="G341" s="1174" t="s">
        <v>27</v>
      </c>
      <c r="H341" s="1174" t="s">
        <v>27</v>
      </c>
      <c r="I341" s="945" t="s">
        <v>2138</v>
      </c>
      <c r="J341" s="1135" t="s">
        <v>991</v>
      </c>
      <c r="K341" s="1175">
        <v>44443</v>
      </c>
      <c r="L341" s="1563" t="s">
        <v>2113</v>
      </c>
      <c r="M341" s="1176"/>
      <c r="N341" s="1174" t="s">
        <v>914</v>
      </c>
      <c r="O341" s="1241" t="s">
        <v>1714</v>
      </c>
      <c r="P341" s="1240" t="s">
        <v>63</v>
      </c>
      <c r="Q341" s="1241" t="s">
        <v>25</v>
      </c>
      <c r="R341" s="1275">
        <v>3</v>
      </c>
      <c r="S341" s="102">
        <v>30</v>
      </c>
      <c r="U341" s="1275">
        <f t="shared" si="5"/>
        <v>3</v>
      </c>
    </row>
    <row r="342" spans="1:21" s="102" customFormat="1" ht="20.100000000000001" customHeight="1">
      <c r="A342" s="1135" t="s">
        <v>1119</v>
      </c>
      <c r="B342" s="1164" t="s">
        <v>972</v>
      </c>
      <c r="C342" s="1188">
        <v>17537203</v>
      </c>
      <c r="D342" s="1174" t="s">
        <v>2084</v>
      </c>
      <c r="E342" s="1173" t="s">
        <v>34</v>
      </c>
      <c r="F342" s="1135" t="s">
        <v>104</v>
      </c>
      <c r="G342" s="1174" t="s">
        <v>146</v>
      </c>
      <c r="H342" s="1174" t="s">
        <v>146</v>
      </c>
      <c r="I342" s="1114" t="s">
        <v>1765</v>
      </c>
      <c r="J342" s="1135" t="s">
        <v>991</v>
      </c>
      <c r="K342" s="1258">
        <v>44470</v>
      </c>
      <c r="L342" s="1562" t="s">
        <v>2115</v>
      </c>
      <c r="M342" s="1193"/>
      <c r="N342" s="1174" t="s">
        <v>914</v>
      </c>
      <c r="O342" s="1173" t="s">
        <v>126</v>
      </c>
      <c r="P342" s="1135" t="s">
        <v>63</v>
      </c>
      <c r="Q342" s="1173" t="s">
        <v>126</v>
      </c>
      <c r="R342" s="1275">
        <v>3</v>
      </c>
      <c r="S342" s="102">
        <v>30</v>
      </c>
      <c r="U342" s="1275">
        <f t="shared" si="5"/>
        <v>3</v>
      </c>
    </row>
    <row r="343" spans="1:21" s="102" customFormat="1" ht="20.100000000000001" customHeight="1">
      <c r="A343" s="1135" t="s">
        <v>1119</v>
      </c>
      <c r="B343" s="945" t="s">
        <v>972</v>
      </c>
      <c r="C343" s="1227">
        <v>27360224</v>
      </c>
      <c r="D343" s="1174" t="s">
        <v>2085</v>
      </c>
      <c r="E343" s="1173" t="s">
        <v>20</v>
      </c>
      <c r="F343" s="1135" t="s">
        <v>104</v>
      </c>
      <c r="G343" s="1174" t="s">
        <v>525</v>
      </c>
      <c r="H343" s="1174" t="s">
        <v>525</v>
      </c>
      <c r="I343" s="945" t="s">
        <v>1776</v>
      </c>
      <c r="J343" s="1135" t="s">
        <v>991</v>
      </c>
      <c r="K343" s="1175">
        <v>44470</v>
      </c>
      <c r="L343" s="1563"/>
      <c r="M343" s="1176" t="s">
        <v>2116</v>
      </c>
      <c r="N343" s="1355" t="s">
        <v>232</v>
      </c>
      <c r="O343" s="1147" t="s">
        <v>84</v>
      </c>
      <c r="P343" s="1135" t="s">
        <v>63</v>
      </c>
      <c r="Q343" s="1173" t="s">
        <v>84</v>
      </c>
      <c r="R343" s="1275">
        <v>3</v>
      </c>
      <c r="S343" s="102">
        <v>30</v>
      </c>
      <c r="U343" s="1275">
        <f t="shared" si="5"/>
        <v>3</v>
      </c>
    </row>
    <row r="344" spans="1:21" s="102" customFormat="1" ht="20.100000000000001" customHeight="1">
      <c r="A344" s="1135" t="s">
        <v>1119</v>
      </c>
      <c r="B344" s="1206" t="s">
        <v>972</v>
      </c>
      <c r="C344" s="1188">
        <v>23463609</v>
      </c>
      <c r="D344" s="1189" t="s">
        <v>2086</v>
      </c>
      <c r="E344" s="1190" t="s">
        <v>20</v>
      </c>
      <c r="F344" s="945" t="s">
        <v>104</v>
      </c>
      <c r="G344" s="1191" t="s">
        <v>252</v>
      </c>
      <c r="H344" s="1191" t="s">
        <v>252</v>
      </c>
      <c r="I344" s="1114" t="s">
        <v>1776</v>
      </c>
      <c r="J344" s="1171" t="s">
        <v>991</v>
      </c>
      <c r="K344" s="1192">
        <v>44470</v>
      </c>
      <c r="L344" s="1569" t="s">
        <v>2117</v>
      </c>
      <c r="M344" s="1214"/>
      <c r="N344" s="1194" t="s">
        <v>914</v>
      </c>
      <c r="O344" s="1147" t="s">
        <v>84</v>
      </c>
      <c r="P344" s="1214" t="s">
        <v>477</v>
      </c>
      <c r="Q344" s="1147" t="s">
        <v>84</v>
      </c>
      <c r="R344" s="1275">
        <v>3</v>
      </c>
      <c r="S344" s="102">
        <v>30</v>
      </c>
      <c r="U344" s="1275">
        <f t="shared" si="5"/>
        <v>3</v>
      </c>
    </row>
    <row r="345" spans="1:21" s="102" customFormat="1" ht="20.100000000000001" customHeight="1">
      <c r="A345" s="1135" t="s">
        <v>1119</v>
      </c>
      <c r="B345" s="1184" t="s">
        <v>972</v>
      </c>
      <c r="C345" s="1188">
        <v>28109189</v>
      </c>
      <c r="D345" s="1189" t="s">
        <v>2087</v>
      </c>
      <c r="E345" s="1190" t="s">
        <v>20</v>
      </c>
      <c r="F345" s="945" t="s">
        <v>104</v>
      </c>
      <c r="G345" s="1191" t="s">
        <v>525</v>
      </c>
      <c r="H345" s="1191" t="s">
        <v>525</v>
      </c>
      <c r="I345" s="1114" t="s">
        <v>1776</v>
      </c>
      <c r="J345" s="1135" t="s">
        <v>991</v>
      </c>
      <c r="K345" s="1192">
        <v>44470</v>
      </c>
      <c r="L345" s="1564"/>
      <c r="M345" s="1193" t="s">
        <v>2207</v>
      </c>
      <c r="N345" s="1194" t="s">
        <v>232</v>
      </c>
      <c r="O345" s="1147" t="s">
        <v>84</v>
      </c>
      <c r="P345" s="1121" t="s">
        <v>63</v>
      </c>
      <c r="Q345" s="1147" t="s">
        <v>84</v>
      </c>
      <c r="R345" s="1275">
        <v>3</v>
      </c>
      <c r="S345" s="102">
        <v>30</v>
      </c>
      <c r="U345" s="1275">
        <f t="shared" si="5"/>
        <v>3</v>
      </c>
    </row>
    <row r="346" spans="1:21" s="102" customFormat="1" ht="20.100000000000001" customHeight="1">
      <c r="A346" s="1135" t="s">
        <v>1119</v>
      </c>
      <c r="B346" s="1135" t="s">
        <v>972</v>
      </c>
      <c r="C346" s="1227">
        <v>7926092</v>
      </c>
      <c r="D346" s="1174" t="s">
        <v>2088</v>
      </c>
      <c r="E346" s="1173" t="s">
        <v>34</v>
      </c>
      <c r="F346" s="1164" t="s">
        <v>104</v>
      </c>
      <c r="G346" s="1174" t="s">
        <v>146</v>
      </c>
      <c r="H346" s="1174" t="s">
        <v>146</v>
      </c>
      <c r="I346" s="945" t="s">
        <v>1802</v>
      </c>
      <c r="J346" s="1135" t="s">
        <v>991</v>
      </c>
      <c r="K346" s="1175">
        <v>44409</v>
      </c>
      <c r="L346" s="1563" t="s">
        <v>2118</v>
      </c>
      <c r="M346" s="1176"/>
      <c r="N346" s="1174" t="s">
        <v>914</v>
      </c>
      <c r="O346" s="1360" t="s">
        <v>1714</v>
      </c>
      <c r="P346" s="1240" t="s">
        <v>63</v>
      </c>
      <c r="Q346" s="1360" t="s">
        <v>25</v>
      </c>
      <c r="R346" s="1275">
        <v>3</v>
      </c>
      <c r="S346" s="102">
        <v>30</v>
      </c>
      <c r="U346" s="1275">
        <f t="shared" si="5"/>
        <v>3</v>
      </c>
    </row>
    <row r="347" spans="1:21" s="102" customFormat="1" ht="20.100000000000001" customHeight="1">
      <c r="A347" s="1135" t="s">
        <v>1119</v>
      </c>
      <c r="B347" s="1164" t="s">
        <v>970</v>
      </c>
      <c r="C347" s="1252">
        <v>25617898</v>
      </c>
      <c r="D347" s="1172" t="s">
        <v>2092</v>
      </c>
      <c r="E347" s="1173" t="s">
        <v>20</v>
      </c>
      <c r="F347" s="1164" t="s">
        <v>2312</v>
      </c>
      <c r="G347" s="1174" t="s">
        <v>27</v>
      </c>
      <c r="H347" s="1174" t="s">
        <v>27</v>
      </c>
      <c r="I347" s="1135" t="s">
        <v>2292</v>
      </c>
      <c r="J347" s="1135" t="s">
        <v>991</v>
      </c>
      <c r="K347" s="1175">
        <v>44440</v>
      </c>
      <c r="L347" s="1562" t="s">
        <v>2049</v>
      </c>
      <c r="M347" s="1176"/>
      <c r="N347" s="1174" t="s">
        <v>914</v>
      </c>
      <c r="O347" s="1242" t="s">
        <v>25</v>
      </c>
      <c r="P347" s="1240" t="s">
        <v>477</v>
      </c>
      <c r="Q347" s="1242" t="s">
        <v>25</v>
      </c>
      <c r="R347" s="1275">
        <v>3</v>
      </c>
      <c r="S347" s="102">
        <v>30</v>
      </c>
      <c r="U347" s="1275">
        <f t="shared" si="5"/>
        <v>3</v>
      </c>
    </row>
    <row r="348" spans="1:21" s="102" customFormat="1" ht="20.100000000000001" customHeight="1">
      <c r="A348" s="1135" t="s">
        <v>1119</v>
      </c>
      <c r="B348" s="1164" t="s">
        <v>970</v>
      </c>
      <c r="C348" s="1252">
        <v>19960191</v>
      </c>
      <c r="D348" s="1172" t="s">
        <v>2029</v>
      </c>
      <c r="E348" s="1173" t="s">
        <v>34</v>
      </c>
      <c r="F348" s="1164" t="s">
        <v>1681</v>
      </c>
      <c r="G348" s="1174" t="s">
        <v>27</v>
      </c>
      <c r="H348" s="1174" t="s">
        <v>27</v>
      </c>
      <c r="I348" s="1135" t="s">
        <v>2292</v>
      </c>
      <c r="J348" s="1135" t="s">
        <v>991</v>
      </c>
      <c r="K348" s="1175">
        <v>44440</v>
      </c>
      <c r="L348" s="1562"/>
      <c r="M348" s="1176" t="s">
        <v>2044</v>
      </c>
      <c r="N348" s="1174" t="s">
        <v>2050</v>
      </c>
      <c r="O348" s="1242" t="s">
        <v>25</v>
      </c>
      <c r="P348" s="1240" t="s">
        <v>63</v>
      </c>
      <c r="Q348" s="1242" t="s">
        <v>25</v>
      </c>
      <c r="R348" s="1275">
        <v>3</v>
      </c>
      <c r="S348" s="102">
        <v>30</v>
      </c>
      <c r="U348" s="1275">
        <f t="shared" si="5"/>
        <v>3</v>
      </c>
    </row>
    <row r="349" spans="1:21" s="102" customFormat="1" ht="20.100000000000001" customHeight="1">
      <c r="A349" s="1135" t="s">
        <v>1119</v>
      </c>
      <c r="B349" s="1164" t="s">
        <v>970</v>
      </c>
      <c r="C349" s="1252">
        <v>6472196</v>
      </c>
      <c r="D349" s="1172" t="s">
        <v>2094</v>
      </c>
      <c r="E349" s="1173" t="s">
        <v>34</v>
      </c>
      <c r="F349" s="1164" t="s">
        <v>946</v>
      </c>
      <c r="G349" s="1174" t="s">
        <v>27</v>
      </c>
      <c r="H349" s="1174" t="s">
        <v>27</v>
      </c>
      <c r="I349" s="1164" t="s">
        <v>1705</v>
      </c>
      <c r="J349" s="1135" t="s">
        <v>991</v>
      </c>
      <c r="K349" s="1175">
        <v>44470</v>
      </c>
      <c r="L349" s="1562" t="s">
        <v>2206</v>
      </c>
      <c r="M349" s="1176"/>
      <c r="N349" s="1174" t="s">
        <v>914</v>
      </c>
      <c r="O349" s="1242" t="s">
        <v>2128</v>
      </c>
      <c r="P349" s="1240" t="s">
        <v>63</v>
      </c>
      <c r="Q349" s="1242" t="s">
        <v>46</v>
      </c>
      <c r="R349" s="1275">
        <v>3</v>
      </c>
      <c r="S349" s="102">
        <v>30</v>
      </c>
      <c r="U349" s="1275">
        <f t="shared" si="5"/>
        <v>3</v>
      </c>
    </row>
    <row r="350" spans="1:21" s="102" customFormat="1" ht="20.100000000000001" customHeight="1">
      <c r="A350" s="1135" t="s">
        <v>1119</v>
      </c>
      <c r="B350" s="1164" t="s">
        <v>970</v>
      </c>
      <c r="C350" s="1252">
        <v>26472499</v>
      </c>
      <c r="D350" s="1172" t="s">
        <v>2095</v>
      </c>
      <c r="E350" s="1173" t="s">
        <v>20</v>
      </c>
      <c r="F350" s="1240" t="s">
        <v>2286</v>
      </c>
      <c r="G350" s="1174" t="s">
        <v>379</v>
      </c>
      <c r="H350" s="1174" t="s">
        <v>27</v>
      </c>
      <c r="I350" s="945" t="s">
        <v>1808</v>
      </c>
      <c r="J350" s="1135" t="s">
        <v>991</v>
      </c>
      <c r="K350" s="1175">
        <v>44443</v>
      </c>
      <c r="L350" s="1562" t="s">
        <v>2124</v>
      </c>
      <c r="M350" s="1176"/>
      <c r="N350" s="1174" t="s">
        <v>914</v>
      </c>
      <c r="O350" s="1147" t="s">
        <v>1714</v>
      </c>
      <c r="P350" s="1257" t="s">
        <v>63</v>
      </c>
      <c r="Q350" s="1242" t="s">
        <v>25</v>
      </c>
      <c r="R350" s="1275">
        <v>3</v>
      </c>
      <c r="S350" s="102">
        <v>30</v>
      </c>
      <c r="U350" s="1275">
        <f t="shared" si="5"/>
        <v>3</v>
      </c>
    </row>
    <row r="351" spans="1:21" s="102" customFormat="1" ht="20.100000000000001" customHeight="1">
      <c r="A351" s="1135" t="s">
        <v>1119</v>
      </c>
      <c r="B351" s="1164" t="s">
        <v>972</v>
      </c>
      <c r="C351" s="1252">
        <v>22436487</v>
      </c>
      <c r="D351" s="1172" t="s">
        <v>2096</v>
      </c>
      <c r="E351" s="1173" t="s">
        <v>34</v>
      </c>
      <c r="F351" s="1240" t="s">
        <v>104</v>
      </c>
      <c r="G351" s="1191" t="s">
        <v>146</v>
      </c>
      <c r="H351" s="1191" t="s">
        <v>146</v>
      </c>
      <c r="I351" s="945" t="s">
        <v>22</v>
      </c>
      <c r="J351" s="1135" t="s">
        <v>991</v>
      </c>
      <c r="K351" s="1175">
        <v>44443</v>
      </c>
      <c r="L351" s="1562" t="s">
        <v>2125</v>
      </c>
      <c r="M351" s="1176"/>
      <c r="N351" s="1174" t="s">
        <v>914</v>
      </c>
      <c r="O351" s="1242" t="s">
        <v>1714</v>
      </c>
      <c r="P351" s="1257" t="s">
        <v>63</v>
      </c>
      <c r="Q351" s="1242" t="s">
        <v>25</v>
      </c>
      <c r="R351" s="1275">
        <v>3</v>
      </c>
      <c r="S351" s="102">
        <v>30</v>
      </c>
      <c r="U351" s="1275">
        <f t="shared" si="5"/>
        <v>3</v>
      </c>
    </row>
    <row r="352" spans="1:21" s="102" customFormat="1" ht="20.100000000000001" customHeight="1">
      <c r="A352" s="1135" t="s">
        <v>1119</v>
      </c>
      <c r="B352" s="1164" t="s">
        <v>1679</v>
      </c>
      <c r="C352" s="1246">
        <v>13760880</v>
      </c>
      <c r="D352" s="1172" t="s">
        <v>2097</v>
      </c>
      <c r="E352" s="1173" t="s">
        <v>20</v>
      </c>
      <c r="F352" s="1240" t="s">
        <v>289</v>
      </c>
      <c r="G352" s="1174" t="s">
        <v>596</v>
      </c>
      <c r="H352" s="1174" t="s">
        <v>596</v>
      </c>
      <c r="I352" s="945" t="s">
        <v>1772</v>
      </c>
      <c r="J352" s="1135" t="s">
        <v>991</v>
      </c>
      <c r="K352" s="1175">
        <v>44470</v>
      </c>
      <c r="L352" s="1562" t="s">
        <v>2126</v>
      </c>
      <c r="M352" s="1176"/>
      <c r="N352" s="1174" t="s">
        <v>914</v>
      </c>
      <c r="O352" s="1242" t="s">
        <v>2129</v>
      </c>
      <c r="P352" s="1257" t="s">
        <v>63</v>
      </c>
      <c r="Q352" s="1242" t="s">
        <v>2129</v>
      </c>
      <c r="R352" s="1275">
        <v>3</v>
      </c>
      <c r="S352" s="102">
        <v>30</v>
      </c>
      <c r="U352" s="1275">
        <f t="shared" si="5"/>
        <v>3</v>
      </c>
    </row>
    <row r="353" spans="1:21" s="102" customFormat="1" ht="20.100000000000001" customHeight="1">
      <c r="A353" s="1135" t="s">
        <v>1119</v>
      </c>
      <c r="B353" s="1164" t="s">
        <v>970</v>
      </c>
      <c r="C353" s="1252">
        <v>6395044</v>
      </c>
      <c r="D353" s="1172" t="s">
        <v>2098</v>
      </c>
      <c r="E353" s="1173" t="s">
        <v>34</v>
      </c>
      <c r="F353" s="1240" t="s">
        <v>1681</v>
      </c>
      <c r="G353" s="1191" t="s">
        <v>27</v>
      </c>
      <c r="H353" s="1191" t="s">
        <v>27</v>
      </c>
      <c r="I353" s="945" t="s">
        <v>1824</v>
      </c>
      <c r="J353" s="1135" t="s">
        <v>991</v>
      </c>
      <c r="K353" s="1175">
        <v>44470</v>
      </c>
      <c r="L353" s="1562" t="s">
        <v>2120</v>
      </c>
      <c r="M353" s="1176"/>
      <c r="N353" s="1174" t="s">
        <v>914</v>
      </c>
      <c r="O353" s="1242" t="s">
        <v>1714</v>
      </c>
      <c r="P353" s="1257" t="s">
        <v>2132</v>
      </c>
      <c r="Q353" s="1242" t="s">
        <v>25</v>
      </c>
      <c r="R353" s="1275">
        <v>3</v>
      </c>
      <c r="S353" s="102">
        <v>30</v>
      </c>
      <c r="U353" s="1275">
        <f t="shared" si="5"/>
        <v>3</v>
      </c>
    </row>
    <row r="354" spans="1:21" s="102" customFormat="1" ht="20.100000000000001" customHeight="1">
      <c r="A354" s="1135" t="s">
        <v>1119</v>
      </c>
      <c r="B354" s="1164" t="s">
        <v>970</v>
      </c>
      <c r="C354" s="1252">
        <v>9993135</v>
      </c>
      <c r="D354" s="1172" t="s">
        <v>2100</v>
      </c>
      <c r="E354" s="1173" t="s">
        <v>20</v>
      </c>
      <c r="F354" s="1240" t="s">
        <v>2105</v>
      </c>
      <c r="G354" s="1191" t="s">
        <v>27</v>
      </c>
      <c r="H354" s="1191" t="s">
        <v>27</v>
      </c>
      <c r="I354" s="944" t="s">
        <v>1705</v>
      </c>
      <c r="J354" s="1135" t="s">
        <v>991</v>
      </c>
      <c r="K354" s="1175">
        <v>44470</v>
      </c>
      <c r="L354" s="1562" t="s">
        <v>2304</v>
      </c>
      <c r="M354" s="1176"/>
      <c r="N354" s="1174" t="s">
        <v>914</v>
      </c>
      <c r="O354" s="1242" t="s">
        <v>46</v>
      </c>
      <c r="P354" s="1257" t="s">
        <v>2133</v>
      </c>
      <c r="Q354" s="1242" t="s">
        <v>46</v>
      </c>
      <c r="R354" s="1275">
        <v>3</v>
      </c>
      <c r="S354" s="102">
        <v>30</v>
      </c>
      <c r="U354" s="1275">
        <f t="shared" si="5"/>
        <v>3</v>
      </c>
    </row>
    <row r="355" spans="1:21" s="102" customFormat="1" ht="20.100000000000001" customHeight="1">
      <c r="A355" s="1135" t="s">
        <v>1119</v>
      </c>
      <c r="B355" s="1164" t="s">
        <v>972</v>
      </c>
      <c r="C355" s="1252">
        <v>27321555</v>
      </c>
      <c r="D355" s="1172" t="s">
        <v>2101</v>
      </c>
      <c r="E355" s="1173" t="s">
        <v>20</v>
      </c>
      <c r="F355" s="1240" t="s">
        <v>104</v>
      </c>
      <c r="G355" s="1191" t="s">
        <v>525</v>
      </c>
      <c r="H355" s="1191" t="s">
        <v>525</v>
      </c>
      <c r="I355" s="944" t="s">
        <v>22</v>
      </c>
      <c r="J355" s="1135" t="s">
        <v>991</v>
      </c>
      <c r="K355" s="1175">
        <v>44470</v>
      </c>
      <c r="L355" s="1562"/>
      <c r="M355" s="1176" t="s">
        <v>2122</v>
      </c>
      <c r="N355" s="1174" t="s">
        <v>455</v>
      </c>
      <c r="O355" s="1242" t="s">
        <v>1714</v>
      </c>
      <c r="P355" s="1257" t="s">
        <v>63</v>
      </c>
      <c r="Q355" s="1242" t="s">
        <v>25</v>
      </c>
      <c r="R355" s="1275">
        <v>3</v>
      </c>
      <c r="S355" s="102">
        <v>30</v>
      </c>
      <c r="U355" s="1275">
        <f t="shared" si="5"/>
        <v>3</v>
      </c>
    </row>
    <row r="356" spans="1:21" s="102" customFormat="1" ht="20.100000000000001" customHeight="1">
      <c r="A356" s="1135" t="s">
        <v>1119</v>
      </c>
      <c r="B356" s="1164" t="s">
        <v>972</v>
      </c>
      <c r="C356" s="1238">
        <v>26615859</v>
      </c>
      <c r="D356" s="1254" t="s">
        <v>2102</v>
      </c>
      <c r="E356" s="1173" t="s">
        <v>20</v>
      </c>
      <c r="F356" s="944" t="s">
        <v>104</v>
      </c>
      <c r="G356" s="1174" t="s">
        <v>252</v>
      </c>
      <c r="H356" s="1174" t="s">
        <v>252</v>
      </c>
      <c r="I356" s="1114" t="s">
        <v>22</v>
      </c>
      <c r="J356" s="1135" t="s">
        <v>991</v>
      </c>
      <c r="K356" s="1349">
        <v>44470</v>
      </c>
      <c r="L356" s="1562" t="s">
        <v>2212</v>
      </c>
      <c r="M356" s="1176"/>
      <c r="N356" s="1174" t="s">
        <v>914</v>
      </c>
      <c r="O356" s="1242" t="s">
        <v>1714</v>
      </c>
      <c r="P356" s="944" t="s">
        <v>477</v>
      </c>
      <c r="Q356" s="1242" t="s">
        <v>25</v>
      </c>
      <c r="R356" s="1275">
        <v>3</v>
      </c>
      <c r="S356" s="102">
        <v>30</v>
      </c>
      <c r="U356" s="1275">
        <f t="shared" si="5"/>
        <v>3</v>
      </c>
    </row>
    <row r="357" spans="1:21" s="102" customFormat="1" ht="20.100000000000001" customHeight="1">
      <c r="A357" s="1135" t="s">
        <v>1119</v>
      </c>
      <c r="B357" s="1164" t="s">
        <v>1679</v>
      </c>
      <c r="C357" s="1238">
        <v>5567066</v>
      </c>
      <c r="D357" s="1239" t="s">
        <v>497</v>
      </c>
      <c r="E357" s="1173" t="s">
        <v>20</v>
      </c>
      <c r="F357" s="944" t="s">
        <v>496</v>
      </c>
      <c r="G357" s="1174" t="s">
        <v>596</v>
      </c>
      <c r="H357" s="1174" t="s">
        <v>596</v>
      </c>
      <c r="I357" s="1114" t="s">
        <v>2292</v>
      </c>
      <c r="J357" s="1135" t="s">
        <v>991</v>
      </c>
      <c r="K357" s="1349">
        <v>44311</v>
      </c>
      <c r="L357" s="1310" t="s">
        <v>1508</v>
      </c>
      <c r="M357" s="1176"/>
      <c r="N357" s="1174" t="s">
        <v>914</v>
      </c>
      <c r="O357" s="1255" t="s">
        <v>25</v>
      </c>
      <c r="P357" s="944" t="s">
        <v>63</v>
      </c>
      <c r="Q357" s="1255" t="s">
        <v>25</v>
      </c>
      <c r="R357" s="1275">
        <v>3</v>
      </c>
      <c r="S357" s="102">
        <v>30</v>
      </c>
      <c r="U357" s="1275">
        <f t="shared" si="5"/>
        <v>3</v>
      </c>
    </row>
    <row r="358" spans="1:21" s="102" customFormat="1" ht="20.100000000000001" customHeight="1">
      <c r="A358" s="1135" t="s">
        <v>1119</v>
      </c>
      <c r="B358" s="1164" t="s">
        <v>1679</v>
      </c>
      <c r="C358" s="1238">
        <v>13432916</v>
      </c>
      <c r="D358" s="1239" t="s">
        <v>498</v>
      </c>
      <c r="E358" s="1173" t="s">
        <v>20</v>
      </c>
      <c r="F358" s="944" t="s">
        <v>496</v>
      </c>
      <c r="G358" s="1174" t="s">
        <v>596</v>
      </c>
      <c r="H358" s="1174" t="s">
        <v>596</v>
      </c>
      <c r="I358" s="945" t="s">
        <v>2292</v>
      </c>
      <c r="J358" s="1135" t="s">
        <v>991</v>
      </c>
      <c r="K358" s="1349">
        <v>44311</v>
      </c>
      <c r="L358" s="1562" t="s">
        <v>1509</v>
      </c>
      <c r="M358" s="1176"/>
      <c r="N358" s="1174" t="s">
        <v>914</v>
      </c>
      <c r="O358" s="1255" t="s">
        <v>25</v>
      </c>
      <c r="P358" s="944" t="s">
        <v>63</v>
      </c>
      <c r="Q358" s="1255" t="s">
        <v>25</v>
      </c>
      <c r="R358" s="1275">
        <v>3</v>
      </c>
      <c r="S358" s="102">
        <v>30</v>
      </c>
      <c r="U358" s="1275">
        <f t="shared" si="5"/>
        <v>3</v>
      </c>
    </row>
    <row r="359" spans="1:21" s="102" customFormat="1" ht="20.100000000000001" customHeight="1">
      <c r="A359" s="1135" t="s">
        <v>1119</v>
      </c>
      <c r="B359" s="1164" t="s">
        <v>970</v>
      </c>
      <c r="C359" s="1261">
        <v>11145383</v>
      </c>
      <c r="D359" s="1239" t="s">
        <v>2150</v>
      </c>
      <c r="E359" s="1173" t="s">
        <v>34</v>
      </c>
      <c r="F359" s="944" t="s">
        <v>1683</v>
      </c>
      <c r="G359" s="1174" t="s">
        <v>44</v>
      </c>
      <c r="H359" s="1174" t="s">
        <v>27</v>
      </c>
      <c r="I359" s="945" t="s">
        <v>1764</v>
      </c>
      <c r="J359" s="1135" t="s">
        <v>991</v>
      </c>
      <c r="K359" s="1349">
        <v>44470</v>
      </c>
      <c r="L359" s="1562" t="s">
        <v>2177</v>
      </c>
      <c r="M359" s="1176"/>
      <c r="N359" s="1174" t="s">
        <v>914</v>
      </c>
      <c r="O359" s="1255" t="s">
        <v>52</v>
      </c>
      <c r="P359" s="944" t="s">
        <v>2345</v>
      </c>
      <c r="Q359" s="1255" t="s">
        <v>52</v>
      </c>
      <c r="R359" s="1275">
        <v>3</v>
      </c>
      <c r="S359" s="102">
        <v>30</v>
      </c>
      <c r="U359" s="1275">
        <f t="shared" si="5"/>
        <v>3</v>
      </c>
    </row>
    <row r="360" spans="1:21" s="102" customFormat="1" ht="20.100000000000001" customHeight="1">
      <c r="A360" s="1135" t="s">
        <v>1119</v>
      </c>
      <c r="B360" s="1164" t="s">
        <v>1679</v>
      </c>
      <c r="C360" s="1238">
        <v>12439000</v>
      </c>
      <c r="D360" s="1254" t="s">
        <v>2151</v>
      </c>
      <c r="E360" s="1173" t="s">
        <v>20</v>
      </c>
      <c r="F360" s="944" t="s">
        <v>304</v>
      </c>
      <c r="G360" s="1174" t="s">
        <v>433</v>
      </c>
      <c r="H360" s="1174" t="s">
        <v>433</v>
      </c>
      <c r="I360" s="1135" t="s">
        <v>22</v>
      </c>
      <c r="J360" s="1135" t="s">
        <v>991</v>
      </c>
      <c r="K360" s="1349">
        <v>44480</v>
      </c>
      <c r="L360" s="1562" t="s">
        <v>2176</v>
      </c>
      <c r="M360" s="1176"/>
      <c r="N360" s="1174" t="s">
        <v>914</v>
      </c>
      <c r="O360" s="1147" t="s">
        <v>1714</v>
      </c>
      <c r="P360" s="944" t="s">
        <v>63</v>
      </c>
      <c r="Q360" s="1255" t="s">
        <v>25</v>
      </c>
      <c r="R360" s="1275">
        <v>3</v>
      </c>
      <c r="S360" s="102">
        <v>30</v>
      </c>
      <c r="U360" s="1275">
        <f t="shared" si="5"/>
        <v>3</v>
      </c>
    </row>
    <row r="361" spans="1:21" s="102" customFormat="1" ht="20.100000000000001" customHeight="1">
      <c r="A361" s="1135" t="s">
        <v>1119</v>
      </c>
      <c r="B361" s="1164" t="s">
        <v>970</v>
      </c>
      <c r="C361" s="1238">
        <v>16413810</v>
      </c>
      <c r="D361" s="1254" t="s">
        <v>2153</v>
      </c>
      <c r="E361" s="1173" t="s">
        <v>34</v>
      </c>
      <c r="F361" s="944" t="s">
        <v>208</v>
      </c>
      <c r="G361" s="1174" t="s">
        <v>27</v>
      </c>
      <c r="H361" s="1174" t="s">
        <v>27</v>
      </c>
      <c r="I361" s="1135" t="s">
        <v>1824</v>
      </c>
      <c r="J361" s="1135" t="s">
        <v>991</v>
      </c>
      <c r="K361" s="1349">
        <v>44473</v>
      </c>
      <c r="L361" s="1562" t="s">
        <v>2171</v>
      </c>
      <c r="M361" s="1176"/>
      <c r="N361" s="1174" t="s">
        <v>914</v>
      </c>
      <c r="O361" s="1147" t="s">
        <v>52</v>
      </c>
      <c r="P361" s="944" t="s">
        <v>63</v>
      </c>
      <c r="Q361" s="1255" t="s">
        <v>52</v>
      </c>
      <c r="R361" s="1275">
        <v>3</v>
      </c>
      <c r="S361" s="102">
        <v>30</v>
      </c>
      <c r="U361" s="1275">
        <f t="shared" si="5"/>
        <v>3</v>
      </c>
    </row>
    <row r="362" spans="1:21" s="102" customFormat="1" ht="20.100000000000001" customHeight="1">
      <c r="A362" s="1135" t="s">
        <v>1119</v>
      </c>
      <c r="B362" s="1164" t="s">
        <v>970</v>
      </c>
      <c r="C362" s="1238">
        <v>16510356</v>
      </c>
      <c r="D362" s="1254" t="s">
        <v>2154</v>
      </c>
      <c r="E362" s="1173" t="s">
        <v>20</v>
      </c>
      <c r="F362" s="944" t="s">
        <v>158</v>
      </c>
      <c r="G362" s="1174" t="s">
        <v>27</v>
      </c>
      <c r="H362" s="1174" t="s">
        <v>27</v>
      </c>
      <c r="I362" s="1135" t="s">
        <v>1766</v>
      </c>
      <c r="J362" s="1135" t="s">
        <v>991</v>
      </c>
      <c r="K362" s="1349">
        <v>44470</v>
      </c>
      <c r="L362" s="1562" t="s">
        <v>2360</v>
      </c>
      <c r="M362" s="1176"/>
      <c r="N362" s="1174" t="s">
        <v>914</v>
      </c>
      <c r="O362" s="1147" t="s">
        <v>62</v>
      </c>
      <c r="P362" s="944" t="s">
        <v>477</v>
      </c>
      <c r="Q362" s="1255" t="s">
        <v>62</v>
      </c>
      <c r="R362" s="1275">
        <v>3</v>
      </c>
      <c r="S362" s="102">
        <v>30</v>
      </c>
      <c r="U362" s="1275">
        <f t="shared" si="5"/>
        <v>3</v>
      </c>
    </row>
    <row r="363" spans="1:21" s="102" customFormat="1" ht="20.100000000000001" customHeight="1">
      <c r="A363" s="1135" t="s">
        <v>1119</v>
      </c>
      <c r="B363" s="1164" t="s">
        <v>970</v>
      </c>
      <c r="C363" s="1238">
        <v>18539380</v>
      </c>
      <c r="D363" s="1254" t="s">
        <v>2155</v>
      </c>
      <c r="E363" s="1173" t="s">
        <v>20</v>
      </c>
      <c r="F363" s="944" t="s">
        <v>2195</v>
      </c>
      <c r="G363" s="1191" t="s">
        <v>27</v>
      </c>
      <c r="H363" s="1191" t="s">
        <v>27</v>
      </c>
      <c r="I363" s="1135" t="s">
        <v>1702</v>
      </c>
      <c r="J363" s="1135" t="s">
        <v>991</v>
      </c>
      <c r="K363" s="1349">
        <v>44431</v>
      </c>
      <c r="L363" s="1562" t="s">
        <v>2252</v>
      </c>
      <c r="M363" s="1176"/>
      <c r="N363" s="1174" t="s">
        <v>914</v>
      </c>
      <c r="O363" s="1147" t="s">
        <v>128</v>
      </c>
      <c r="P363" s="944" t="s">
        <v>63</v>
      </c>
      <c r="Q363" s="1255" t="s">
        <v>128</v>
      </c>
      <c r="R363" s="1275">
        <v>3</v>
      </c>
      <c r="S363" s="102">
        <v>30</v>
      </c>
      <c r="U363" s="1275">
        <f t="shared" si="5"/>
        <v>3</v>
      </c>
    </row>
    <row r="364" spans="1:21" s="102" customFormat="1" ht="20.100000000000001" customHeight="1">
      <c r="A364" s="1135" t="s">
        <v>1119</v>
      </c>
      <c r="B364" s="1164" t="s">
        <v>970</v>
      </c>
      <c r="C364" s="1238">
        <v>18740434</v>
      </c>
      <c r="D364" s="1254" t="s">
        <v>2170</v>
      </c>
      <c r="E364" s="1173" t="s">
        <v>20</v>
      </c>
      <c r="F364" s="944" t="s">
        <v>2194</v>
      </c>
      <c r="G364" s="1174" t="s">
        <v>27</v>
      </c>
      <c r="H364" s="1174" t="s">
        <v>27</v>
      </c>
      <c r="I364" s="944" t="s">
        <v>1802</v>
      </c>
      <c r="J364" s="1135" t="s">
        <v>991</v>
      </c>
      <c r="K364" s="1349">
        <v>44431</v>
      </c>
      <c r="L364" s="1562" t="s">
        <v>2179</v>
      </c>
      <c r="M364" s="1176"/>
      <c r="N364" s="1174" t="s">
        <v>914</v>
      </c>
      <c r="O364" s="1255" t="s">
        <v>128</v>
      </c>
      <c r="P364" s="944" t="s">
        <v>63</v>
      </c>
      <c r="Q364" s="1255" t="s">
        <v>128</v>
      </c>
      <c r="R364" s="1275">
        <v>3</v>
      </c>
      <c r="S364" s="102">
        <v>30</v>
      </c>
      <c r="U364" s="1275">
        <f t="shared" si="5"/>
        <v>3</v>
      </c>
    </row>
    <row r="365" spans="1:21" s="102" customFormat="1" ht="20.100000000000001" customHeight="1">
      <c r="A365" s="1135" t="s">
        <v>1119</v>
      </c>
      <c r="B365" s="1184" t="s">
        <v>970</v>
      </c>
      <c r="C365" s="1188">
        <v>19288211</v>
      </c>
      <c r="D365" s="1189" t="s">
        <v>2156</v>
      </c>
      <c r="E365" s="1206" t="s">
        <v>34</v>
      </c>
      <c r="F365" s="945" t="s">
        <v>2196</v>
      </c>
      <c r="G365" s="1194" t="s">
        <v>59</v>
      </c>
      <c r="H365" s="1194" t="s">
        <v>59</v>
      </c>
      <c r="I365" s="945" t="s">
        <v>2138</v>
      </c>
      <c r="J365" s="1135" t="s">
        <v>991</v>
      </c>
      <c r="K365" s="1192">
        <v>44473</v>
      </c>
      <c r="L365" s="1564" t="s">
        <v>2180</v>
      </c>
      <c r="M365" s="1193"/>
      <c r="N365" s="1121" t="s">
        <v>914</v>
      </c>
      <c r="O365" s="1147" t="s">
        <v>1714</v>
      </c>
      <c r="P365" s="1121" t="s">
        <v>2197</v>
      </c>
      <c r="Q365" s="1184" t="s">
        <v>25</v>
      </c>
      <c r="R365" s="1275">
        <v>3</v>
      </c>
      <c r="S365" s="102">
        <v>30</v>
      </c>
      <c r="U365" s="1275">
        <f t="shared" si="5"/>
        <v>3</v>
      </c>
    </row>
    <row r="366" spans="1:21" s="102" customFormat="1" ht="20.100000000000001" customHeight="1">
      <c r="A366" s="1135" t="s">
        <v>1119</v>
      </c>
      <c r="B366" s="1164" t="s">
        <v>972</v>
      </c>
      <c r="C366" s="1163">
        <v>19373948</v>
      </c>
      <c r="D366" s="1172" t="s">
        <v>2157</v>
      </c>
      <c r="E366" s="1173" t="s">
        <v>20</v>
      </c>
      <c r="F366" s="1164" t="s">
        <v>104</v>
      </c>
      <c r="G366" s="1174" t="s">
        <v>146</v>
      </c>
      <c r="H366" s="1174" t="s">
        <v>146</v>
      </c>
      <c r="I366" s="1164" t="s">
        <v>22</v>
      </c>
      <c r="J366" s="1135" t="s">
        <v>991</v>
      </c>
      <c r="K366" s="1258">
        <v>44484</v>
      </c>
      <c r="L366" s="1562" t="s">
        <v>2181</v>
      </c>
      <c r="M366" s="1193"/>
      <c r="N366" s="1121" t="s">
        <v>914</v>
      </c>
      <c r="O366" s="1173" t="s">
        <v>1714</v>
      </c>
      <c r="P366" s="1240" t="s">
        <v>63</v>
      </c>
      <c r="Q366" s="1173" t="s">
        <v>25</v>
      </c>
      <c r="R366" s="1275">
        <v>3</v>
      </c>
      <c r="S366" s="102">
        <v>30</v>
      </c>
      <c r="U366" s="1275">
        <f t="shared" si="5"/>
        <v>3</v>
      </c>
    </row>
    <row r="367" spans="1:21" s="102" customFormat="1" ht="20.100000000000001" customHeight="1">
      <c r="A367" s="1135" t="s">
        <v>1119</v>
      </c>
      <c r="B367" s="1135" t="s">
        <v>972</v>
      </c>
      <c r="C367" s="1163">
        <v>19411230</v>
      </c>
      <c r="D367" s="1172" t="s">
        <v>2158</v>
      </c>
      <c r="E367" s="1173" t="s">
        <v>34</v>
      </c>
      <c r="F367" s="1164" t="s">
        <v>104</v>
      </c>
      <c r="G367" s="1174" t="s">
        <v>526</v>
      </c>
      <c r="H367" s="1174" t="s">
        <v>526</v>
      </c>
      <c r="I367" s="1164" t="s">
        <v>229</v>
      </c>
      <c r="J367" s="1135" t="s">
        <v>991</v>
      </c>
      <c r="K367" s="1258">
        <v>44487</v>
      </c>
      <c r="L367" s="1562" t="s">
        <v>2182</v>
      </c>
      <c r="M367" s="1193"/>
      <c r="N367" s="1121" t="s">
        <v>914</v>
      </c>
      <c r="O367" s="1147" t="s">
        <v>184</v>
      </c>
      <c r="P367" s="1240" t="s">
        <v>2198</v>
      </c>
      <c r="Q367" s="1184" t="s">
        <v>184</v>
      </c>
      <c r="R367" s="1275">
        <v>3</v>
      </c>
      <c r="S367" s="102">
        <v>30</v>
      </c>
      <c r="U367" s="1275">
        <f t="shared" si="5"/>
        <v>3</v>
      </c>
    </row>
    <row r="368" spans="1:21" s="102" customFormat="1" ht="20.100000000000001" customHeight="1">
      <c r="A368" s="1135" t="s">
        <v>1119</v>
      </c>
      <c r="B368" s="1135" t="s">
        <v>970</v>
      </c>
      <c r="C368" s="1163">
        <v>21118251</v>
      </c>
      <c r="D368" s="1172" t="s">
        <v>2159</v>
      </c>
      <c r="E368" s="1173" t="s">
        <v>34</v>
      </c>
      <c r="F368" s="1164" t="s">
        <v>208</v>
      </c>
      <c r="G368" s="1174" t="s">
        <v>27</v>
      </c>
      <c r="H368" s="1174" t="s">
        <v>27</v>
      </c>
      <c r="I368" s="1164" t="s">
        <v>1824</v>
      </c>
      <c r="J368" s="1135" t="s">
        <v>991</v>
      </c>
      <c r="K368" s="1258">
        <v>44480</v>
      </c>
      <c r="L368" s="1562" t="s">
        <v>2172</v>
      </c>
      <c r="M368" s="1193"/>
      <c r="N368" s="1121" t="s">
        <v>914</v>
      </c>
      <c r="O368" s="1147" t="s">
        <v>128</v>
      </c>
      <c r="P368" s="1240" t="s">
        <v>2328</v>
      </c>
      <c r="Q368" s="1184" t="s">
        <v>128</v>
      </c>
      <c r="R368" s="1275">
        <v>3</v>
      </c>
      <c r="S368" s="102">
        <v>30</v>
      </c>
      <c r="U368" s="1275">
        <f t="shared" si="5"/>
        <v>3</v>
      </c>
    </row>
    <row r="369" spans="1:21" s="102" customFormat="1" ht="20.100000000000001" customHeight="1">
      <c r="A369" s="1135" t="s">
        <v>1119</v>
      </c>
      <c r="B369" s="1164" t="s">
        <v>970</v>
      </c>
      <c r="C369" s="1238">
        <v>23107556</v>
      </c>
      <c r="D369" s="1254" t="s">
        <v>2161</v>
      </c>
      <c r="E369" s="1173" t="s">
        <v>34</v>
      </c>
      <c r="F369" s="1164" t="s">
        <v>2199</v>
      </c>
      <c r="G369" s="1174" t="s">
        <v>27</v>
      </c>
      <c r="H369" s="1174" t="s">
        <v>27</v>
      </c>
      <c r="I369" s="1114" t="s">
        <v>2138</v>
      </c>
      <c r="J369" s="1135" t="s">
        <v>991</v>
      </c>
      <c r="K369" s="1349">
        <v>44487</v>
      </c>
      <c r="L369" s="1562" t="s">
        <v>2183</v>
      </c>
      <c r="M369" s="1176"/>
      <c r="N369" s="1121" t="s">
        <v>914</v>
      </c>
      <c r="O369" s="1147" t="s">
        <v>1714</v>
      </c>
      <c r="P369" s="1240" t="s">
        <v>63</v>
      </c>
      <c r="Q369" s="1184" t="s">
        <v>25</v>
      </c>
      <c r="R369" s="1275">
        <v>3</v>
      </c>
      <c r="S369" s="102">
        <v>30</v>
      </c>
      <c r="U369" s="1275">
        <f t="shared" si="5"/>
        <v>3</v>
      </c>
    </row>
    <row r="370" spans="1:21" s="102" customFormat="1" ht="20.100000000000001" customHeight="1">
      <c r="A370" s="1135" t="s">
        <v>1119</v>
      </c>
      <c r="B370" s="1184" t="s">
        <v>1679</v>
      </c>
      <c r="C370" s="1362">
        <v>24281040</v>
      </c>
      <c r="D370" s="1363" t="s">
        <v>2162</v>
      </c>
      <c r="E370" s="1173" t="s">
        <v>20</v>
      </c>
      <c r="F370" s="1164" t="s">
        <v>289</v>
      </c>
      <c r="G370" s="1174" t="s">
        <v>596</v>
      </c>
      <c r="H370" s="1174" t="s">
        <v>596</v>
      </c>
      <c r="I370" s="945" t="s">
        <v>2292</v>
      </c>
      <c r="J370" s="1135" t="s">
        <v>991</v>
      </c>
      <c r="K370" s="1175">
        <v>44482</v>
      </c>
      <c r="L370" s="1562" t="s">
        <v>2184</v>
      </c>
      <c r="M370" s="1176"/>
      <c r="N370" s="1121" t="s">
        <v>914</v>
      </c>
      <c r="O370" s="1241" t="s">
        <v>128</v>
      </c>
      <c r="P370" s="1240" t="s">
        <v>63</v>
      </c>
      <c r="Q370" s="1173" t="s">
        <v>128</v>
      </c>
      <c r="R370" s="1275">
        <v>3</v>
      </c>
      <c r="S370" s="102">
        <v>30</v>
      </c>
      <c r="U370" s="1275">
        <f t="shared" si="5"/>
        <v>3</v>
      </c>
    </row>
    <row r="371" spans="1:21" s="102" customFormat="1" ht="20.100000000000001" customHeight="1">
      <c r="A371" s="1135" t="s">
        <v>1119</v>
      </c>
      <c r="B371" s="1184" t="s">
        <v>970</v>
      </c>
      <c r="C371" s="1163">
        <v>25613512</v>
      </c>
      <c r="D371" s="1172" t="s">
        <v>2163</v>
      </c>
      <c r="E371" s="1173" t="s">
        <v>20</v>
      </c>
      <c r="F371" s="1164" t="s">
        <v>2200</v>
      </c>
      <c r="G371" s="1174" t="s">
        <v>59</v>
      </c>
      <c r="H371" s="1174" t="s">
        <v>59</v>
      </c>
      <c r="I371" s="945" t="s">
        <v>1771</v>
      </c>
      <c r="J371" s="1135" t="s">
        <v>991</v>
      </c>
      <c r="K371" s="1175">
        <v>44487</v>
      </c>
      <c r="L371" s="1562" t="s">
        <v>2185</v>
      </c>
      <c r="M371" s="1176"/>
      <c r="N371" s="1121" t="s">
        <v>914</v>
      </c>
      <c r="O371" s="1241" t="s">
        <v>115</v>
      </c>
      <c r="P371" s="1240" t="s">
        <v>63</v>
      </c>
      <c r="Q371" s="1173" t="s">
        <v>115</v>
      </c>
      <c r="R371" s="1275">
        <v>3</v>
      </c>
      <c r="S371" s="102">
        <v>30</v>
      </c>
      <c r="U371" s="1275">
        <f t="shared" si="5"/>
        <v>3</v>
      </c>
    </row>
    <row r="372" spans="1:21" s="102" customFormat="1" ht="20.100000000000001" customHeight="1">
      <c r="A372" s="1135" t="s">
        <v>1119</v>
      </c>
      <c r="B372" s="1184" t="s">
        <v>970</v>
      </c>
      <c r="C372" s="1163">
        <v>28253847</v>
      </c>
      <c r="D372" s="1172" t="s">
        <v>2202</v>
      </c>
      <c r="E372" s="1173" t="s">
        <v>20</v>
      </c>
      <c r="F372" s="1164" t="s">
        <v>2027</v>
      </c>
      <c r="G372" s="1174" t="s">
        <v>27</v>
      </c>
      <c r="H372" s="1174" t="s">
        <v>27</v>
      </c>
      <c r="I372" s="945" t="s">
        <v>229</v>
      </c>
      <c r="J372" s="1135" t="s">
        <v>991</v>
      </c>
      <c r="K372" s="1175">
        <v>44487</v>
      </c>
      <c r="L372" s="1562" t="s">
        <v>2186</v>
      </c>
      <c r="M372" s="1176"/>
      <c r="N372" s="1121" t="s">
        <v>914</v>
      </c>
      <c r="O372" s="1241" t="s">
        <v>184</v>
      </c>
      <c r="P372" s="1240" t="s">
        <v>63</v>
      </c>
      <c r="Q372" s="1173" t="s">
        <v>184</v>
      </c>
      <c r="R372" s="1275">
        <v>3</v>
      </c>
      <c r="S372" s="102">
        <v>30</v>
      </c>
      <c r="U372" s="1275">
        <f t="shared" si="5"/>
        <v>3</v>
      </c>
    </row>
    <row r="373" spans="1:21" s="102" customFormat="1" ht="20.100000000000001" customHeight="1">
      <c r="A373" s="1135" t="s">
        <v>1119</v>
      </c>
      <c r="B373" s="1164" t="s">
        <v>970</v>
      </c>
      <c r="C373" s="1163">
        <v>29747592</v>
      </c>
      <c r="D373" s="1172" t="s">
        <v>2165</v>
      </c>
      <c r="E373" s="1173" t="s">
        <v>20</v>
      </c>
      <c r="F373" s="1164" t="s">
        <v>2201</v>
      </c>
      <c r="G373" s="1194" t="s">
        <v>59</v>
      </c>
      <c r="H373" s="1194" t="s">
        <v>59</v>
      </c>
      <c r="I373" s="945" t="s">
        <v>1703</v>
      </c>
      <c r="J373" s="1135" t="s">
        <v>991</v>
      </c>
      <c r="K373" s="1175">
        <v>44487</v>
      </c>
      <c r="L373" s="1562" t="s">
        <v>2187</v>
      </c>
      <c r="M373" s="1176"/>
      <c r="N373" s="1121" t="s">
        <v>914</v>
      </c>
      <c r="O373" s="1241" t="s">
        <v>29</v>
      </c>
      <c r="P373" s="1240" t="s">
        <v>63</v>
      </c>
      <c r="Q373" s="1173" t="s">
        <v>29</v>
      </c>
      <c r="R373" s="1275">
        <v>3</v>
      </c>
      <c r="S373" s="102">
        <v>30</v>
      </c>
      <c r="U373" s="1275">
        <f t="shared" si="5"/>
        <v>3</v>
      </c>
    </row>
    <row r="374" spans="1:21" s="102" customFormat="1" ht="20.100000000000001" customHeight="1">
      <c r="A374" s="1135" t="s">
        <v>1119</v>
      </c>
      <c r="B374" s="1135" t="s">
        <v>970</v>
      </c>
      <c r="C374" s="1188">
        <v>30034933</v>
      </c>
      <c r="D374" s="1174" t="s">
        <v>2166</v>
      </c>
      <c r="E374" s="1173" t="s">
        <v>34</v>
      </c>
      <c r="F374" s="1135" t="s">
        <v>1804</v>
      </c>
      <c r="G374" s="1174" t="s">
        <v>146</v>
      </c>
      <c r="H374" s="1174" t="s">
        <v>146</v>
      </c>
      <c r="I374" s="1135" t="s">
        <v>179</v>
      </c>
      <c r="J374" s="1135" t="s">
        <v>991</v>
      </c>
      <c r="K374" s="1175">
        <v>44476</v>
      </c>
      <c r="L374" s="1563" t="s">
        <v>2188</v>
      </c>
      <c r="M374" s="1176"/>
      <c r="N374" s="1174" t="s">
        <v>914</v>
      </c>
      <c r="O374" s="1173" t="s">
        <v>25</v>
      </c>
      <c r="P374" s="1135" t="s">
        <v>63</v>
      </c>
      <c r="Q374" s="1173" t="s">
        <v>25</v>
      </c>
      <c r="R374" s="1275">
        <v>3</v>
      </c>
      <c r="S374" s="102">
        <v>30</v>
      </c>
      <c r="U374" s="1275">
        <f t="shared" si="5"/>
        <v>3</v>
      </c>
    </row>
    <row r="375" spans="1:21" s="102" customFormat="1" ht="20.100000000000001" customHeight="1">
      <c r="A375" s="1135" t="s">
        <v>1119</v>
      </c>
      <c r="B375" s="1135" t="s">
        <v>972</v>
      </c>
      <c r="C375" s="1188">
        <v>30063794</v>
      </c>
      <c r="D375" s="1174" t="s">
        <v>2167</v>
      </c>
      <c r="E375" s="1173" t="s">
        <v>34</v>
      </c>
      <c r="F375" s="1135" t="s">
        <v>104</v>
      </c>
      <c r="G375" s="1194" t="s">
        <v>146</v>
      </c>
      <c r="H375" s="1194" t="s">
        <v>146</v>
      </c>
      <c r="I375" s="1135" t="s">
        <v>2138</v>
      </c>
      <c r="J375" s="1135" t="s">
        <v>991</v>
      </c>
      <c r="K375" s="1258">
        <v>44484</v>
      </c>
      <c r="L375" s="1563" t="s">
        <v>2175</v>
      </c>
      <c r="M375" s="1176"/>
      <c r="N375" s="1121" t="s">
        <v>914</v>
      </c>
      <c r="O375" s="1173" t="s">
        <v>1714</v>
      </c>
      <c r="P375" s="1135" t="s">
        <v>63</v>
      </c>
      <c r="Q375" s="1173" t="s">
        <v>25</v>
      </c>
      <c r="R375" s="1275">
        <v>3</v>
      </c>
      <c r="S375" s="102">
        <v>30</v>
      </c>
      <c r="U375" s="1275">
        <f t="shared" si="5"/>
        <v>3</v>
      </c>
    </row>
    <row r="376" spans="1:21" s="102" customFormat="1" ht="20.100000000000001" customHeight="1">
      <c r="A376" s="1135" t="s">
        <v>1119</v>
      </c>
      <c r="B376" s="945" t="s">
        <v>970</v>
      </c>
      <c r="C376" s="1188">
        <v>30135188</v>
      </c>
      <c r="D376" s="1189" t="s">
        <v>2168</v>
      </c>
      <c r="E376" s="1206" t="s">
        <v>34</v>
      </c>
      <c r="F376" s="945" t="s">
        <v>1681</v>
      </c>
      <c r="G376" s="1191" t="s">
        <v>27</v>
      </c>
      <c r="H376" s="1191" t="s">
        <v>27</v>
      </c>
      <c r="I376" s="1114" t="s">
        <v>1766</v>
      </c>
      <c r="J376" s="1135" t="s">
        <v>991</v>
      </c>
      <c r="K376" s="1192">
        <v>44470</v>
      </c>
      <c r="L376" s="1564" t="s">
        <v>2189</v>
      </c>
      <c r="M376" s="1193"/>
      <c r="N376" s="1121" t="s">
        <v>914</v>
      </c>
      <c r="O376" s="1147" t="s">
        <v>62</v>
      </c>
      <c r="P376" s="1121" t="s">
        <v>63</v>
      </c>
      <c r="Q376" s="945" t="s">
        <v>62</v>
      </c>
      <c r="R376" s="1275">
        <v>3</v>
      </c>
      <c r="S376" s="102">
        <v>30</v>
      </c>
      <c r="U376" s="1275">
        <f t="shared" si="5"/>
        <v>3</v>
      </c>
    </row>
    <row r="377" spans="1:21" s="102" customFormat="1" ht="20.100000000000001" customHeight="1">
      <c r="A377" s="1121" t="s">
        <v>1119</v>
      </c>
      <c r="B377" s="945" t="s">
        <v>972</v>
      </c>
      <c r="C377" s="1356">
        <v>30207446</v>
      </c>
      <c r="D377" s="1194" t="s">
        <v>2169</v>
      </c>
      <c r="E377" s="1135" t="s">
        <v>34</v>
      </c>
      <c r="F377" s="1164" t="s">
        <v>104</v>
      </c>
      <c r="G377" s="1355" t="s">
        <v>146</v>
      </c>
      <c r="H377" s="1355" t="s">
        <v>146</v>
      </c>
      <c r="I377" s="1114" t="s">
        <v>1766</v>
      </c>
      <c r="J377" s="1135" t="s">
        <v>991</v>
      </c>
      <c r="K377" s="1217">
        <v>44470</v>
      </c>
      <c r="L377" s="1563" t="s">
        <v>2190</v>
      </c>
      <c r="M377" s="1176"/>
      <c r="N377" s="1121" t="s">
        <v>914</v>
      </c>
      <c r="O377" s="1147" t="s">
        <v>2193</v>
      </c>
      <c r="P377" s="1240" t="s">
        <v>63</v>
      </c>
      <c r="Q377" s="1135" t="s">
        <v>2193</v>
      </c>
      <c r="R377" s="1275">
        <v>3</v>
      </c>
      <c r="S377" s="102">
        <v>30</v>
      </c>
      <c r="U377" s="1275">
        <f t="shared" si="5"/>
        <v>3</v>
      </c>
    </row>
    <row r="378" spans="1:21" s="102" customFormat="1" ht="20.100000000000001" customHeight="1">
      <c r="A378" s="1121" t="s">
        <v>1119</v>
      </c>
      <c r="B378" s="1135" t="s">
        <v>972</v>
      </c>
      <c r="C378" s="1246">
        <v>30273520</v>
      </c>
      <c r="D378" s="1254" t="s">
        <v>2191</v>
      </c>
      <c r="E378" s="1173" t="s">
        <v>34</v>
      </c>
      <c r="F378" s="944" t="s">
        <v>104</v>
      </c>
      <c r="G378" s="1174" t="s">
        <v>146</v>
      </c>
      <c r="H378" s="1174" t="s">
        <v>146</v>
      </c>
      <c r="I378" s="1191" t="s">
        <v>229</v>
      </c>
      <c r="J378" s="1135" t="s">
        <v>991</v>
      </c>
      <c r="K378" s="1349">
        <v>44487</v>
      </c>
      <c r="L378" s="1570" t="s">
        <v>2192</v>
      </c>
      <c r="M378" s="1176"/>
      <c r="N378" s="1121" t="s">
        <v>914</v>
      </c>
      <c r="O378" s="1255" t="s">
        <v>184</v>
      </c>
      <c r="P378" s="1256" t="s">
        <v>63</v>
      </c>
      <c r="Q378" s="1241" t="s">
        <v>184</v>
      </c>
      <c r="R378" s="1275">
        <v>3</v>
      </c>
      <c r="S378" s="102">
        <v>30</v>
      </c>
      <c r="U378" s="1275">
        <f t="shared" si="5"/>
        <v>3</v>
      </c>
    </row>
    <row r="379" spans="1:21" s="102" customFormat="1" ht="20.100000000000001" customHeight="1">
      <c r="A379" s="1121" t="s">
        <v>1119</v>
      </c>
      <c r="B379" s="1135" t="s">
        <v>970</v>
      </c>
      <c r="C379" s="1246">
        <v>8105111</v>
      </c>
      <c r="D379" s="1239" t="s">
        <v>1675</v>
      </c>
      <c r="E379" s="1173" t="s">
        <v>20</v>
      </c>
      <c r="F379" s="946" t="s">
        <v>2211</v>
      </c>
      <c r="G379" s="1174" t="s">
        <v>27</v>
      </c>
      <c r="H379" s="1174" t="s">
        <v>27</v>
      </c>
      <c r="I379" s="1191" t="s">
        <v>2292</v>
      </c>
      <c r="J379" s="1135" t="s">
        <v>991</v>
      </c>
      <c r="K379" s="1349">
        <v>44355</v>
      </c>
      <c r="L379" s="1571" t="s">
        <v>1676</v>
      </c>
      <c r="M379" s="1176"/>
      <c r="N379" s="1121" t="s">
        <v>914</v>
      </c>
      <c r="O379" s="1255" t="s">
        <v>1714</v>
      </c>
      <c r="P379" s="1256" t="s">
        <v>63</v>
      </c>
      <c r="Q379" s="1241" t="s">
        <v>25</v>
      </c>
      <c r="R379" s="1275">
        <v>3</v>
      </c>
      <c r="S379" s="102">
        <v>30</v>
      </c>
      <c r="U379" s="1275">
        <f t="shared" si="5"/>
        <v>3</v>
      </c>
    </row>
    <row r="380" spans="1:21" s="102" customFormat="1" ht="20.100000000000001" customHeight="1">
      <c r="A380" s="1121" t="s">
        <v>1119</v>
      </c>
      <c r="B380" s="1135" t="s">
        <v>972</v>
      </c>
      <c r="C380" s="1246">
        <v>27661289</v>
      </c>
      <c r="D380" s="1239" t="s">
        <v>2214</v>
      </c>
      <c r="E380" s="1173" t="s">
        <v>20</v>
      </c>
      <c r="F380" s="944" t="s">
        <v>104</v>
      </c>
      <c r="G380" s="1174" t="s">
        <v>146</v>
      </c>
      <c r="H380" s="1174" t="s">
        <v>146</v>
      </c>
      <c r="I380" s="1191" t="s">
        <v>1801</v>
      </c>
      <c r="J380" s="1135" t="s">
        <v>991</v>
      </c>
      <c r="K380" s="1349">
        <v>44491</v>
      </c>
      <c r="L380" s="1571" t="s">
        <v>2236</v>
      </c>
      <c r="M380" s="1176"/>
      <c r="N380" s="1121" t="s">
        <v>914</v>
      </c>
      <c r="O380" s="1255" t="s">
        <v>1714</v>
      </c>
      <c r="P380" s="1256" t="s">
        <v>63</v>
      </c>
      <c r="Q380" s="1241" t="s">
        <v>25</v>
      </c>
      <c r="R380" s="1275">
        <v>3</v>
      </c>
      <c r="S380" s="102">
        <v>30</v>
      </c>
      <c r="U380" s="1275">
        <f t="shared" si="5"/>
        <v>3</v>
      </c>
    </row>
    <row r="381" spans="1:21" s="102" customFormat="1" ht="20.100000000000001" customHeight="1">
      <c r="A381" s="1121" t="s">
        <v>1119</v>
      </c>
      <c r="B381" s="1135" t="s">
        <v>972</v>
      </c>
      <c r="C381" s="1246">
        <v>30708711</v>
      </c>
      <c r="D381" s="1254" t="s">
        <v>2215</v>
      </c>
      <c r="E381" s="1173" t="s">
        <v>20</v>
      </c>
      <c r="F381" s="944" t="s">
        <v>104</v>
      </c>
      <c r="G381" s="1174" t="s">
        <v>146</v>
      </c>
      <c r="H381" s="1174" t="s">
        <v>146</v>
      </c>
      <c r="I381" s="1191" t="s">
        <v>1801</v>
      </c>
      <c r="J381" s="1135" t="s">
        <v>991</v>
      </c>
      <c r="K381" s="1349">
        <v>44491</v>
      </c>
      <c r="L381" s="1571" t="s">
        <v>2235</v>
      </c>
      <c r="M381" s="1176"/>
      <c r="N381" s="1121" t="s">
        <v>914</v>
      </c>
      <c r="O381" s="1255" t="s">
        <v>1714</v>
      </c>
      <c r="P381" s="1256" t="s">
        <v>63</v>
      </c>
      <c r="Q381" s="1241" t="s">
        <v>25</v>
      </c>
      <c r="R381" s="1275">
        <v>3</v>
      </c>
      <c r="S381" s="102">
        <v>30</v>
      </c>
      <c r="U381" s="1275">
        <f t="shared" si="5"/>
        <v>3</v>
      </c>
    </row>
    <row r="382" spans="1:21" s="102" customFormat="1" ht="20.100000000000001" customHeight="1">
      <c r="A382" s="1121" t="s">
        <v>1119</v>
      </c>
      <c r="B382" s="1135" t="s">
        <v>1679</v>
      </c>
      <c r="C382" s="1246">
        <v>15993902</v>
      </c>
      <c r="D382" s="1254" t="s">
        <v>2216</v>
      </c>
      <c r="E382" s="1173" t="s">
        <v>20</v>
      </c>
      <c r="F382" s="944" t="s">
        <v>289</v>
      </c>
      <c r="G382" s="1174" t="s">
        <v>596</v>
      </c>
      <c r="H382" s="1174" t="s">
        <v>596</v>
      </c>
      <c r="I382" s="1239" t="s">
        <v>1704</v>
      </c>
      <c r="J382" s="1135" t="s">
        <v>991</v>
      </c>
      <c r="K382" s="1349">
        <v>44487</v>
      </c>
      <c r="L382" s="1571" t="s">
        <v>2228</v>
      </c>
      <c r="M382" s="1176"/>
      <c r="N382" s="1121" t="s">
        <v>914</v>
      </c>
      <c r="O382" s="1255" t="s">
        <v>78</v>
      </c>
      <c r="P382" s="1256" t="s">
        <v>63</v>
      </c>
      <c r="Q382" s="1241" t="s">
        <v>78</v>
      </c>
      <c r="R382" s="1275">
        <v>3</v>
      </c>
      <c r="S382" s="102">
        <v>30</v>
      </c>
      <c r="U382" s="1275">
        <f t="shared" si="5"/>
        <v>3</v>
      </c>
    </row>
    <row r="383" spans="1:21" s="102" customFormat="1" ht="20.100000000000001" customHeight="1">
      <c r="A383" s="1121" t="s">
        <v>1119</v>
      </c>
      <c r="B383" s="1135" t="s">
        <v>972</v>
      </c>
      <c r="C383" s="1246">
        <v>28447863</v>
      </c>
      <c r="D383" s="1254" t="s">
        <v>2219</v>
      </c>
      <c r="E383" s="1173" t="s">
        <v>34</v>
      </c>
      <c r="F383" s="944" t="s">
        <v>104</v>
      </c>
      <c r="G383" s="1174" t="s">
        <v>525</v>
      </c>
      <c r="H383" s="1174" t="s">
        <v>525</v>
      </c>
      <c r="I383" s="1191" t="s">
        <v>22</v>
      </c>
      <c r="J383" s="1135" t="s">
        <v>991</v>
      </c>
      <c r="K383" s="1349">
        <v>44484</v>
      </c>
      <c r="L383" s="1571" t="s">
        <v>2238</v>
      </c>
      <c r="M383" s="1176"/>
      <c r="N383" s="1121" t="s">
        <v>914</v>
      </c>
      <c r="O383" s="1255" t="s">
        <v>1714</v>
      </c>
      <c r="P383" s="1256" t="s">
        <v>63</v>
      </c>
      <c r="Q383" s="1241" t="s">
        <v>25</v>
      </c>
      <c r="R383" s="1275">
        <v>3</v>
      </c>
      <c r="S383" s="102">
        <v>30</v>
      </c>
      <c r="U383" s="1275">
        <f t="shared" si="5"/>
        <v>3</v>
      </c>
    </row>
    <row r="384" spans="1:21" s="102" customFormat="1" ht="20.100000000000001" customHeight="1">
      <c r="A384" s="1121" t="s">
        <v>1119</v>
      </c>
      <c r="B384" s="1135" t="s">
        <v>972</v>
      </c>
      <c r="C384" s="1246">
        <v>26465088</v>
      </c>
      <c r="D384" s="1254" t="s">
        <v>2220</v>
      </c>
      <c r="E384" s="1173" t="s">
        <v>20</v>
      </c>
      <c r="F384" s="944" t="s">
        <v>104</v>
      </c>
      <c r="G384" s="1174" t="s">
        <v>146</v>
      </c>
      <c r="H384" s="1174" t="s">
        <v>146</v>
      </c>
      <c r="I384" s="1191" t="s">
        <v>161</v>
      </c>
      <c r="J384" s="1135" t="s">
        <v>991</v>
      </c>
      <c r="K384" s="1349">
        <v>44491</v>
      </c>
      <c r="L384" s="1571" t="s">
        <v>2239</v>
      </c>
      <c r="M384" s="1176"/>
      <c r="N384" s="1121" t="s">
        <v>914</v>
      </c>
      <c r="O384" s="1255" t="s">
        <v>1714</v>
      </c>
      <c r="P384" s="1256" t="s">
        <v>63</v>
      </c>
      <c r="Q384" s="1241" t="s">
        <v>25</v>
      </c>
      <c r="R384" s="1275">
        <v>3</v>
      </c>
      <c r="S384" s="102">
        <v>30</v>
      </c>
      <c r="U384" s="1275">
        <f t="shared" si="5"/>
        <v>3</v>
      </c>
    </row>
    <row r="385" spans="1:21" s="102" customFormat="1" ht="20.100000000000001" customHeight="1">
      <c r="A385" s="1121" t="s">
        <v>1119</v>
      </c>
      <c r="B385" s="1135" t="s">
        <v>972</v>
      </c>
      <c r="C385" s="1246">
        <v>29875507</v>
      </c>
      <c r="D385" s="1254" t="s">
        <v>2221</v>
      </c>
      <c r="E385" s="1173" t="s">
        <v>20</v>
      </c>
      <c r="F385" s="944" t="s">
        <v>104</v>
      </c>
      <c r="G385" s="1174" t="s">
        <v>146</v>
      </c>
      <c r="H385" s="1174" t="s">
        <v>146</v>
      </c>
      <c r="I385" s="945" t="s">
        <v>179</v>
      </c>
      <c r="J385" s="1135" t="s">
        <v>991</v>
      </c>
      <c r="K385" s="1349">
        <v>44501</v>
      </c>
      <c r="L385" s="1562" t="s">
        <v>2305</v>
      </c>
      <c r="M385" s="1364"/>
      <c r="N385" s="1174" t="s">
        <v>914</v>
      </c>
      <c r="O385" s="1255" t="s">
        <v>1714</v>
      </c>
      <c r="P385" s="1256" t="s">
        <v>63</v>
      </c>
      <c r="Q385" s="1255" t="s">
        <v>25</v>
      </c>
      <c r="R385" s="1275">
        <v>3</v>
      </c>
      <c r="S385" s="102">
        <v>30</v>
      </c>
      <c r="U385" s="1275">
        <f t="shared" si="5"/>
        <v>3</v>
      </c>
    </row>
    <row r="386" spans="1:21" s="102" customFormat="1" ht="20.100000000000001" customHeight="1">
      <c r="A386" s="1121" t="s">
        <v>1119</v>
      </c>
      <c r="B386" s="1135" t="s">
        <v>1679</v>
      </c>
      <c r="C386" s="1246">
        <v>27606074</v>
      </c>
      <c r="D386" s="1254" t="s">
        <v>2222</v>
      </c>
      <c r="E386" s="1173" t="s">
        <v>20</v>
      </c>
      <c r="F386" s="944" t="s">
        <v>289</v>
      </c>
      <c r="G386" s="1174" t="s">
        <v>596</v>
      </c>
      <c r="H386" s="1174" t="s">
        <v>596</v>
      </c>
      <c r="I386" s="1239" t="s">
        <v>1808</v>
      </c>
      <c r="J386" s="1135" t="s">
        <v>991</v>
      </c>
      <c r="K386" s="1349">
        <v>44501</v>
      </c>
      <c r="L386" s="1572" t="s">
        <v>2230</v>
      </c>
      <c r="M386" s="1176"/>
      <c r="N386" s="1174" t="s">
        <v>914</v>
      </c>
      <c r="O386" s="1255" t="s">
        <v>1714</v>
      </c>
      <c r="P386" s="1256" t="s">
        <v>63</v>
      </c>
      <c r="Q386" s="1255" t="s">
        <v>25</v>
      </c>
      <c r="R386" s="1275">
        <v>3</v>
      </c>
      <c r="S386" s="102">
        <v>30</v>
      </c>
      <c r="U386" s="1275">
        <f t="shared" si="5"/>
        <v>3</v>
      </c>
    </row>
    <row r="387" spans="1:21" s="102" customFormat="1" ht="20.100000000000001" customHeight="1">
      <c r="A387" s="1121" t="s">
        <v>1119</v>
      </c>
      <c r="B387" s="1135" t="s">
        <v>970</v>
      </c>
      <c r="C387" s="1188">
        <v>19796667</v>
      </c>
      <c r="D387" s="1189" t="s">
        <v>2223</v>
      </c>
      <c r="E387" s="1173" t="s">
        <v>20</v>
      </c>
      <c r="F387" s="944" t="s">
        <v>2227</v>
      </c>
      <c r="G387" s="1174" t="s">
        <v>27</v>
      </c>
      <c r="H387" s="1174" t="s">
        <v>27</v>
      </c>
      <c r="I387" s="945" t="s">
        <v>1705</v>
      </c>
      <c r="J387" s="1135" t="s">
        <v>991</v>
      </c>
      <c r="K387" s="1349">
        <v>44484</v>
      </c>
      <c r="L387" s="1562" t="s">
        <v>2231</v>
      </c>
      <c r="M387" s="1364"/>
      <c r="N387" s="1174" t="s">
        <v>914</v>
      </c>
      <c r="O387" s="1255" t="s">
        <v>46</v>
      </c>
      <c r="P387" s="1256" t="s">
        <v>63</v>
      </c>
      <c r="Q387" s="1255" t="s">
        <v>46</v>
      </c>
      <c r="R387" s="1275">
        <v>3</v>
      </c>
      <c r="S387" s="102">
        <v>30</v>
      </c>
      <c r="U387" s="1275">
        <f t="shared" si="5"/>
        <v>3</v>
      </c>
    </row>
    <row r="388" spans="1:21" s="102" customFormat="1" ht="20.100000000000001" customHeight="1">
      <c r="A388" s="1121" t="s">
        <v>1119</v>
      </c>
      <c r="B388" s="1135" t="s">
        <v>972</v>
      </c>
      <c r="C388" s="1246">
        <v>28135701</v>
      </c>
      <c r="D388" s="1254" t="s">
        <v>2224</v>
      </c>
      <c r="E388" s="1173" t="s">
        <v>20</v>
      </c>
      <c r="F388" s="944" t="s">
        <v>104</v>
      </c>
      <c r="G388" s="1174" t="s">
        <v>146</v>
      </c>
      <c r="H388" s="1174" t="s">
        <v>146</v>
      </c>
      <c r="I388" s="945" t="s">
        <v>179</v>
      </c>
      <c r="J388" s="1135" t="s">
        <v>991</v>
      </c>
      <c r="K388" s="1349">
        <v>44501</v>
      </c>
      <c r="L388" s="1572" t="s">
        <v>2232</v>
      </c>
      <c r="M388" s="1176"/>
      <c r="N388" s="1174" t="s">
        <v>914</v>
      </c>
      <c r="O388" s="1255" t="s">
        <v>1714</v>
      </c>
      <c r="P388" s="1256" t="s">
        <v>63</v>
      </c>
      <c r="Q388" s="1255" t="s">
        <v>25</v>
      </c>
      <c r="R388" s="1275">
        <v>3</v>
      </c>
      <c r="S388" s="102">
        <v>30</v>
      </c>
      <c r="U388" s="1275">
        <f t="shared" ref="U388:U414" si="6">R388/S388*S388</f>
        <v>3</v>
      </c>
    </row>
    <row r="389" spans="1:21" s="102" customFormat="1" ht="20.100000000000001" customHeight="1">
      <c r="A389" s="1121" t="s">
        <v>1119</v>
      </c>
      <c r="B389" s="1135" t="s">
        <v>1679</v>
      </c>
      <c r="C389" s="1246">
        <v>13717300</v>
      </c>
      <c r="D389" s="1254" t="s">
        <v>2225</v>
      </c>
      <c r="E389" s="1173" t="s">
        <v>20</v>
      </c>
      <c r="F389" s="944" t="s">
        <v>304</v>
      </c>
      <c r="G389" s="1174" t="s">
        <v>433</v>
      </c>
      <c r="H389" s="1174" t="s">
        <v>433</v>
      </c>
      <c r="I389" s="945" t="s">
        <v>22</v>
      </c>
      <c r="J389" s="1135" t="s">
        <v>991</v>
      </c>
      <c r="K389" s="1349">
        <v>44470</v>
      </c>
      <c r="L389" s="1562" t="s">
        <v>2233</v>
      </c>
      <c r="M389" s="1364"/>
      <c r="N389" s="1174" t="s">
        <v>914</v>
      </c>
      <c r="O389" s="1255" t="s">
        <v>1714</v>
      </c>
      <c r="P389" s="1256" t="s">
        <v>63</v>
      </c>
      <c r="Q389" s="1255" t="s">
        <v>25</v>
      </c>
      <c r="R389" s="1275">
        <v>3</v>
      </c>
      <c r="S389" s="102">
        <v>30</v>
      </c>
      <c r="U389" s="1275">
        <f t="shared" si="6"/>
        <v>3</v>
      </c>
    </row>
    <row r="390" spans="1:21" s="102" customFormat="1" ht="20.100000000000001" customHeight="1">
      <c r="A390" s="1121" t="s">
        <v>1119</v>
      </c>
      <c r="B390" s="1135" t="s">
        <v>972</v>
      </c>
      <c r="C390" s="1246">
        <v>30780854</v>
      </c>
      <c r="D390" s="1254" t="s">
        <v>2315</v>
      </c>
      <c r="E390" s="1173" t="s">
        <v>34</v>
      </c>
      <c r="F390" s="944" t="s">
        <v>401</v>
      </c>
      <c r="G390" s="1174" t="s">
        <v>146</v>
      </c>
      <c r="H390" s="1174" t="s">
        <v>146</v>
      </c>
      <c r="I390" s="1249" t="s">
        <v>1704</v>
      </c>
      <c r="J390" s="1135" t="s">
        <v>991</v>
      </c>
      <c r="K390" s="1349">
        <v>44515</v>
      </c>
      <c r="L390" s="1572" t="s">
        <v>2277</v>
      </c>
      <c r="M390" s="1176"/>
      <c r="N390" s="1174" t="s">
        <v>914</v>
      </c>
      <c r="O390" s="1147" t="s">
        <v>78</v>
      </c>
      <c r="P390" s="1256" t="s">
        <v>63</v>
      </c>
      <c r="Q390" s="1241" t="s">
        <v>78</v>
      </c>
      <c r="R390" s="1275">
        <v>3</v>
      </c>
      <c r="S390" s="102">
        <v>30</v>
      </c>
      <c r="U390" s="1275">
        <f t="shared" si="6"/>
        <v>3</v>
      </c>
    </row>
    <row r="391" spans="1:21" s="102" customFormat="1" ht="20.100000000000001" customHeight="1">
      <c r="A391" s="1121" t="s">
        <v>1119</v>
      </c>
      <c r="B391" s="1135" t="s">
        <v>1679</v>
      </c>
      <c r="C391" s="1246">
        <v>27035938</v>
      </c>
      <c r="D391" s="1254" t="s">
        <v>2316</v>
      </c>
      <c r="E391" s="1173" t="s">
        <v>20</v>
      </c>
      <c r="F391" s="944" t="s">
        <v>289</v>
      </c>
      <c r="G391" s="1174" t="s">
        <v>596</v>
      </c>
      <c r="H391" s="1174" t="s">
        <v>596</v>
      </c>
      <c r="I391" s="1249" t="s">
        <v>1704</v>
      </c>
      <c r="J391" s="1135" t="s">
        <v>991</v>
      </c>
      <c r="K391" s="1349">
        <v>44515</v>
      </c>
      <c r="L391" s="1572" t="s">
        <v>2263</v>
      </c>
      <c r="M391" s="1176"/>
      <c r="N391" s="1174" t="s">
        <v>914</v>
      </c>
      <c r="O391" s="1255" t="s">
        <v>78</v>
      </c>
      <c r="P391" s="1256" t="s">
        <v>63</v>
      </c>
      <c r="Q391" s="1255" t="s">
        <v>78</v>
      </c>
      <c r="R391" s="1275">
        <v>3</v>
      </c>
      <c r="S391" s="102">
        <v>30</v>
      </c>
      <c r="U391" s="1275">
        <f t="shared" si="6"/>
        <v>3</v>
      </c>
    </row>
    <row r="392" spans="1:21" s="102" customFormat="1" ht="20.100000000000001" customHeight="1">
      <c r="A392" s="1121" t="s">
        <v>1119</v>
      </c>
      <c r="B392" s="1135" t="s">
        <v>1679</v>
      </c>
      <c r="C392" s="1246">
        <v>11544162</v>
      </c>
      <c r="D392" s="1254" t="s">
        <v>2317</v>
      </c>
      <c r="E392" s="1173" t="s">
        <v>34</v>
      </c>
      <c r="F392" s="944" t="s">
        <v>289</v>
      </c>
      <c r="G392" s="1174" t="s">
        <v>596</v>
      </c>
      <c r="H392" s="1174" t="s">
        <v>596</v>
      </c>
      <c r="I392" s="1249" t="s">
        <v>1808</v>
      </c>
      <c r="J392" s="1135" t="s">
        <v>991</v>
      </c>
      <c r="K392" s="1349">
        <v>44511</v>
      </c>
      <c r="L392" s="1572" t="s">
        <v>2264</v>
      </c>
      <c r="M392" s="1176"/>
      <c r="N392" s="1174" t="s">
        <v>914</v>
      </c>
      <c r="O392" s="1255" t="s">
        <v>1714</v>
      </c>
      <c r="P392" s="1256" t="s">
        <v>63</v>
      </c>
      <c r="Q392" s="1255" t="s">
        <v>25</v>
      </c>
      <c r="R392" s="1275">
        <v>3</v>
      </c>
      <c r="S392" s="102">
        <v>30</v>
      </c>
      <c r="U392" s="1275">
        <f t="shared" si="6"/>
        <v>3</v>
      </c>
    </row>
    <row r="393" spans="1:21" s="102" customFormat="1" ht="20.100000000000001" customHeight="1">
      <c r="A393" s="1121" t="s">
        <v>1119</v>
      </c>
      <c r="B393" s="1135" t="s">
        <v>972</v>
      </c>
      <c r="C393" s="1246">
        <v>30329862</v>
      </c>
      <c r="D393" s="1254" t="s">
        <v>2318</v>
      </c>
      <c r="E393" s="1173" t="s">
        <v>20</v>
      </c>
      <c r="F393" s="944" t="s">
        <v>401</v>
      </c>
      <c r="G393" s="1174" t="s">
        <v>146</v>
      </c>
      <c r="H393" s="1174" t="s">
        <v>146</v>
      </c>
      <c r="I393" s="1249" t="s">
        <v>22</v>
      </c>
      <c r="J393" s="1135" t="s">
        <v>991</v>
      </c>
      <c r="K393" s="1349">
        <v>44511</v>
      </c>
      <c r="L393" s="1572" t="s">
        <v>2265</v>
      </c>
      <c r="M393" s="1176"/>
      <c r="N393" s="1174" t="s">
        <v>914</v>
      </c>
      <c r="O393" s="1255" t="s">
        <v>1714</v>
      </c>
      <c r="P393" s="1256" t="s">
        <v>63</v>
      </c>
      <c r="Q393" s="1255" t="s">
        <v>25</v>
      </c>
      <c r="R393" s="1275">
        <v>3</v>
      </c>
      <c r="S393" s="102">
        <v>30</v>
      </c>
      <c r="U393" s="1275">
        <f t="shared" si="6"/>
        <v>3</v>
      </c>
    </row>
    <row r="394" spans="1:21" s="102" customFormat="1" ht="20.100000000000001" customHeight="1">
      <c r="A394" s="1121" t="s">
        <v>1119</v>
      </c>
      <c r="B394" s="1135" t="s">
        <v>1679</v>
      </c>
      <c r="C394" s="1246">
        <v>10638932</v>
      </c>
      <c r="D394" s="1254" t="s">
        <v>2319</v>
      </c>
      <c r="E394" s="1173" t="s">
        <v>34</v>
      </c>
      <c r="F394" s="944" t="s">
        <v>289</v>
      </c>
      <c r="G394" s="1174" t="s">
        <v>596</v>
      </c>
      <c r="H394" s="1174" t="s">
        <v>596</v>
      </c>
      <c r="I394" s="1249" t="s">
        <v>1808</v>
      </c>
      <c r="J394" s="1135" t="s">
        <v>991</v>
      </c>
      <c r="K394" s="1349">
        <v>44515</v>
      </c>
      <c r="L394" s="1572" t="s">
        <v>2266</v>
      </c>
      <c r="M394" s="1176"/>
      <c r="N394" s="1174" t="s">
        <v>914</v>
      </c>
      <c r="O394" s="1255" t="s">
        <v>1714</v>
      </c>
      <c r="P394" s="1256" t="s">
        <v>63</v>
      </c>
      <c r="Q394" s="1255" t="s">
        <v>25</v>
      </c>
      <c r="R394" s="1275">
        <v>3</v>
      </c>
      <c r="S394" s="102">
        <v>30</v>
      </c>
      <c r="U394" s="1275">
        <f t="shared" si="6"/>
        <v>3</v>
      </c>
    </row>
    <row r="395" spans="1:21" s="102" customFormat="1" ht="20.100000000000001" customHeight="1">
      <c r="A395" s="1121" t="s">
        <v>1119</v>
      </c>
      <c r="B395" s="1135" t="s">
        <v>970</v>
      </c>
      <c r="C395" s="1246">
        <v>15023341</v>
      </c>
      <c r="D395" s="1254" t="s">
        <v>2320</v>
      </c>
      <c r="E395" s="1173" t="s">
        <v>20</v>
      </c>
      <c r="F395" s="944" t="s">
        <v>2306</v>
      </c>
      <c r="G395" s="1174" t="s">
        <v>59</v>
      </c>
      <c r="H395" s="1174" t="s">
        <v>59</v>
      </c>
      <c r="I395" s="1249" t="s">
        <v>32</v>
      </c>
      <c r="J395" s="1135" t="s">
        <v>991</v>
      </c>
      <c r="K395" s="1349">
        <v>44501</v>
      </c>
      <c r="L395" s="1572" t="s">
        <v>1597</v>
      </c>
      <c r="M395" s="1176"/>
      <c r="N395" s="1174" t="s">
        <v>914</v>
      </c>
      <c r="O395" s="1255" t="s">
        <v>1714</v>
      </c>
      <c r="P395" s="1256" t="s">
        <v>1789</v>
      </c>
      <c r="Q395" s="1255" t="s">
        <v>25</v>
      </c>
      <c r="R395" s="1275">
        <v>3</v>
      </c>
      <c r="S395" s="102">
        <v>30</v>
      </c>
      <c r="U395" s="1275">
        <f t="shared" si="6"/>
        <v>3</v>
      </c>
    </row>
    <row r="396" spans="1:21" s="102" customFormat="1" ht="20.100000000000001" customHeight="1">
      <c r="A396" s="1121" t="s">
        <v>1119</v>
      </c>
      <c r="B396" s="1135" t="s">
        <v>972</v>
      </c>
      <c r="C396" s="1246">
        <v>31551705</v>
      </c>
      <c r="D396" s="1254" t="s">
        <v>2321</v>
      </c>
      <c r="E396" s="1173" t="s">
        <v>34</v>
      </c>
      <c r="F396" s="944" t="s">
        <v>104</v>
      </c>
      <c r="G396" s="1174" t="s">
        <v>146</v>
      </c>
      <c r="H396" s="1174" t="s">
        <v>146</v>
      </c>
      <c r="I396" s="1249" t="s">
        <v>1703</v>
      </c>
      <c r="J396" s="1135" t="s">
        <v>991</v>
      </c>
      <c r="K396" s="1349">
        <v>44510</v>
      </c>
      <c r="L396" s="1562" t="s">
        <v>2267</v>
      </c>
      <c r="M396" s="1364"/>
      <c r="N396" s="1174" t="s">
        <v>914</v>
      </c>
      <c r="O396" s="1255" t="s">
        <v>29</v>
      </c>
      <c r="P396" s="1256" t="s">
        <v>63</v>
      </c>
      <c r="Q396" s="1255" t="s">
        <v>29</v>
      </c>
      <c r="R396" s="1275">
        <v>3</v>
      </c>
      <c r="S396" s="102">
        <v>30</v>
      </c>
      <c r="U396" s="1275">
        <f t="shared" si="6"/>
        <v>3</v>
      </c>
    </row>
    <row r="397" spans="1:21" s="102" customFormat="1" ht="20.100000000000001" customHeight="1">
      <c r="A397" s="1121" t="s">
        <v>1119</v>
      </c>
      <c r="B397" s="1135" t="s">
        <v>972</v>
      </c>
      <c r="C397" s="1246">
        <v>19808387</v>
      </c>
      <c r="D397" s="1254" t="s">
        <v>2322</v>
      </c>
      <c r="E397" s="1173" t="s">
        <v>34</v>
      </c>
      <c r="F397" s="944" t="s">
        <v>104</v>
      </c>
      <c r="G397" s="1174" t="s">
        <v>146</v>
      </c>
      <c r="H397" s="1174" t="s">
        <v>146</v>
      </c>
      <c r="I397" s="1249" t="s">
        <v>1776</v>
      </c>
      <c r="J397" s="1135" t="s">
        <v>991</v>
      </c>
      <c r="K397" s="1349">
        <v>44515</v>
      </c>
      <c r="L397" s="1562" t="s">
        <v>2269</v>
      </c>
      <c r="M397" s="1365"/>
      <c r="N397" s="1174" t="s">
        <v>914</v>
      </c>
      <c r="O397" s="1255" t="s">
        <v>84</v>
      </c>
      <c r="P397" s="1256" t="s">
        <v>63</v>
      </c>
      <c r="Q397" s="1241" t="s">
        <v>84</v>
      </c>
      <c r="R397" s="1275">
        <v>3</v>
      </c>
      <c r="S397" s="102">
        <v>30</v>
      </c>
      <c r="U397" s="1275">
        <f t="shared" si="6"/>
        <v>3</v>
      </c>
    </row>
    <row r="398" spans="1:21" s="102" customFormat="1" ht="20.100000000000001" customHeight="1">
      <c r="A398" s="1121" t="s">
        <v>1119</v>
      </c>
      <c r="B398" s="1135" t="s">
        <v>1679</v>
      </c>
      <c r="C398" s="1246">
        <v>27351661</v>
      </c>
      <c r="D398" s="1254" t="s">
        <v>2323</v>
      </c>
      <c r="E398" s="1173" t="s">
        <v>20</v>
      </c>
      <c r="F398" s="944" t="s">
        <v>289</v>
      </c>
      <c r="G398" s="1174" t="s">
        <v>596</v>
      </c>
      <c r="H398" s="1174" t="s">
        <v>596</v>
      </c>
      <c r="I398" s="945" t="s">
        <v>1774</v>
      </c>
      <c r="J398" s="1135" t="s">
        <v>991</v>
      </c>
      <c r="K398" s="1349">
        <v>44515</v>
      </c>
      <c r="L398" s="1573" t="s">
        <v>2270</v>
      </c>
      <c r="M398" s="1176"/>
      <c r="N398" s="1174" t="s">
        <v>914</v>
      </c>
      <c r="O398" s="1255" t="s">
        <v>73</v>
      </c>
      <c r="P398" s="1256" t="s">
        <v>63</v>
      </c>
      <c r="Q398" s="1173" t="s">
        <v>73</v>
      </c>
      <c r="R398" s="1275">
        <v>3</v>
      </c>
      <c r="S398" s="102">
        <v>30</v>
      </c>
      <c r="U398" s="1275">
        <f t="shared" si="6"/>
        <v>3</v>
      </c>
    </row>
    <row r="399" spans="1:21" s="102" customFormat="1" ht="20.100000000000001" customHeight="1">
      <c r="A399" s="1121" t="s">
        <v>1119</v>
      </c>
      <c r="B399" s="1135" t="s">
        <v>970</v>
      </c>
      <c r="C399" s="1246">
        <v>22285884</v>
      </c>
      <c r="D399" s="1254" t="s">
        <v>2324</v>
      </c>
      <c r="E399" s="1173" t="s">
        <v>20</v>
      </c>
      <c r="F399" s="1279" t="s">
        <v>2246</v>
      </c>
      <c r="G399" s="1174" t="s">
        <v>27</v>
      </c>
      <c r="H399" s="1174" t="s">
        <v>27</v>
      </c>
      <c r="I399" s="1135" t="s">
        <v>1704</v>
      </c>
      <c r="J399" s="1135" t="s">
        <v>991</v>
      </c>
      <c r="K399" s="1349">
        <v>44515</v>
      </c>
      <c r="L399" s="1573" t="s">
        <v>2271</v>
      </c>
      <c r="M399" s="1176"/>
      <c r="N399" s="1174" t="s">
        <v>914</v>
      </c>
      <c r="O399" s="1255" t="s">
        <v>78</v>
      </c>
      <c r="P399" s="1256" t="s">
        <v>63</v>
      </c>
      <c r="Q399" s="1241" t="s">
        <v>78</v>
      </c>
      <c r="R399" s="1275">
        <v>3</v>
      </c>
      <c r="S399" s="102">
        <v>30</v>
      </c>
      <c r="U399" s="1275">
        <f t="shared" si="6"/>
        <v>3</v>
      </c>
    </row>
    <row r="400" spans="1:21" s="102" customFormat="1" ht="20.100000000000001" customHeight="1">
      <c r="A400" s="1121" t="s">
        <v>1119</v>
      </c>
      <c r="B400" s="1135" t="s">
        <v>970</v>
      </c>
      <c r="C400" s="1246">
        <v>19986674</v>
      </c>
      <c r="D400" s="1254" t="s">
        <v>118</v>
      </c>
      <c r="E400" s="1173" t="s">
        <v>20</v>
      </c>
      <c r="F400" s="944" t="s">
        <v>1690</v>
      </c>
      <c r="G400" s="1174" t="s">
        <v>59</v>
      </c>
      <c r="H400" s="1174" t="s">
        <v>59</v>
      </c>
      <c r="I400" s="1254" t="s">
        <v>1706</v>
      </c>
      <c r="J400" s="1135" t="s">
        <v>991</v>
      </c>
      <c r="K400" s="1349">
        <v>43542</v>
      </c>
      <c r="L400" s="1573" t="s">
        <v>1232</v>
      </c>
      <c r="M400" s="1176"/>
      <c r="N400" s="1174" t="s">
        <v>914</v>
      </c>
      <c r="O400" s="1255" t="s">
        <v>70</v>
      </c>
      <c r="P400" s="1256" t="s">
        <v>2335</v>
      </c>
      <c r="Q400" s="1255" t="s">
        <v>70</v>
      </c>
      <c r="R400" s="1275">
        <v>3</v>
      </c>
      <c r="S400" s="102">
        <v>30</v>
      </c>
      <c r="U400" s="1275">
        <f t="shared" si="6"/>
        <v>3</v>
      </c>
    </row>
    <row r="401" spans="1:21" s="102" customFormat="1" ht="20.100000000000001" customHeight="1">
      <c r="A401" s="1121" t="s">
        <v>1119</v>
      </c>
      <c r="B401" s="1135" t="s">
        <v>972</v>
      </c>
      <c r="C401" s="1246">
        <v>22023254</v>
      </c>
      <c r="D401" s="1254" t="s">
        <v>2259</v>
      </c>
      <c r="E401" s="1173" t="s">
        <v>20</v>
      </c>
      <c r="F401" s="944" t="s">
        <v>104</v>
      </c>
      <c r="G401" s="1174" t="s">
        <v>146</v>
      </c>
      <c r="H401" s="1174" t="s">
        <v>146</v>
      </c>
      <c r="I401" s="1254" t="s">
        <v>2292</v>
      </c>
      <c r="J401" s="1135" t="s">
        <v>991</v>
      </c>
      <c r="K401" s="1349">
        <v>44515</v>
      </c>
      <c r="L401" s="1573" t="s">
        <v>2260</v>
      </c>
      <c r="M401" s="1176"/>
      <c r="N401" s="1174" t="s">
        <v>914</v>
      </c>
      <c r="O401" s="1255" t="s">
        <v>25</v>
      </c>
      <c r="P401" s="1256" t="s">
        <v>63</v>
      </c>
      <c r="Q401" s="1255" t="s">
        <v>25</v>
      </c>
      <c r="R401" s="1275">
        <v>3</v>
      </c>
      <c r="S401" s="102">
        <v>30</v>
      </c>
      <c r="U401" s="1275">
        <f t="shared" si="6"/>
        <v>3</v>
      </c>
    </row>
    <row r="402" spans="1:21" s="102" customFormat="1" ht="20.100000000000001" customHeight="1">
      <c r="A402" s="1121" t="s">
        <v>1119</v>
      </c>
      <c r="B402" s="1135" t="s">
        <v>972</v>
      </c>
      <c r="C402" s="1246">
        <v>23442976</v>
      </c>
      <c r="D402" s="1254" t="s">
        <v>2273</v>
      </c>
      <c r="E402" s="1173" t="s">
        <v>34</v>
      </c>
      <c r="F402" s="944" t="s">
        <v>104</v>
      </c>
      <c r="G402" s="1174" t="s">
        <v>146</v>
      </c>
      <c r="H402" s="1174" t="s">
        <v>146</v>
      </c>
      <c r="I402" s="1114" t="s">
        <v>2292</v>
      </c>
      <c r="J402" s="1135" t="s">
        <v>991</v>
      </c>
      <c r="K402" s="1349">
        <v>44501</v>
      </c>
      <c r="L402" s="1573" t="s">
        <v>2274</v>
      </c>
      <c r="M402" s="1176"/>
      <c r="N402" s="1174" t="s">
        <v>914</v>
      </c>
      <c r="O402" s="1255" t="s">
        <v>25</v>
      </c>
      <c r="P402" s="1255" t="s">
        <v>63</v>
      </c>
      <c r="Q402" s="1241" t="s">
        <v>25</v>
      </c>
      <c r="R402" s="1275">
        <v>3</v>
      </c>
      <c r="S402" s="102">
        <v>30</v>
      </c>
      <c r="U402" s="1275">
        <f t="shared" si="6"/>
        <v>3</v>
      </c>
    </row>
    <row r="403" spans="1:21" s="102" customFormat="1" ht="20.100000000000001" customHeight="1">
      <c r="A403" s="1121" t="s">
        <v>1119</v>
      </c>
      <c r="B403" s="1135" t="s">
        <v>972</v>
      </c>
      <c r="C403" s="1246">
        <v>5790594</v>
      </c>
      <c r="D403" s="1254" t="s">
        <v>2275</v>
      </c>
      <c r="E403" s="1173" t="s">
        <v>34</v>
      </c>
      <c r="F403" s="946" t="s">
        <v>104</v>
      </c>
      <c r="G403" s="1174" t="s">
        <v>379</v>
      </c>
      <c r="H403" s="1174" t="s">
        <v>379</v>
      </c>
      <c r="I403" s="945" t="s">
        <v>2292</v>
      </c>
      <c r="J403" s="1135" t="s">
        <v>991</v>
      </c>
      <c r="K403" s="1349">
        <v>44501</v>
      </c>
      <c r="L403" s="1562"/>
      <c r="M403" s="1365" t="s">
        <v>2276</v>
      </c>
      <c r="N403" s="1174" t="s">
        <v>2050</v>
      </c>
      <c r="O403" s="1255" t="s">
        <v>25</v>
      </c>
      <c r="P403" s="1256" t="s">
        <v>63</v>
      </c>
      <c r="Q403" s="1255" t="s">
        <v>25</v>
      </c>
      <c r="R403" s="1275">
        <v>3</v>
      </c>
      <c r="S403" s="102">
        <v>30</v>
      </c>
      <c r="U403" s="1275">
        <f t="shared" si="6"/>
        <v>3</v>
      </c>
    </row>
    <row r="404" spans="1:21" s="102" customFormat="1" ht="20.100000000000001" customHeight="1">
      <c r="A404" s="1121" t="s">
        <v>1119</v>
      </c>
      <c r="B404" s="1135" t="s">
        <v>972</v>
      </c>
      <c r="C404" s="1246">
        <v>26886462</v>
      </c>
      <c r="D404" s="1254" t="s">
        <v>2283</v>
      </c>
      <c r="E404" s="1173" t="s">
        <v>34</v>
      </c>
      <c r="F404" s="944" t="s">
        <v>104</v>
      </c>
      <c r="G404" s="1174" t="s">
        <v>525</v>
      </c>
      <c r="H404" s="1174" t="s">
        <v>525</v>
      </c>
      <c r="I404" s="1254" t="s">
        <v>1765</v>
      </c>
      <c r="J404" s="1135" t="s">
        <v>991</v>
      </c>
      <c r="K404" s="1349">
        <v>44523</v>
      </c>
      <c r="L404" s="1562" t="s">
        <v>2284</v>
      </c>
      <c r="M404" s="1365"/>
      <c r="N404" s="1174" t="s">
        <v>914</v>
      </c>
      <c r="O404" s="1255" t="s">
        <v>126</v>
      </c>
      <c r="P404" s="1256" t="s">
        <v>63</v>
      </c>
      <c r="Q404" s="1241" t="s">
        <v>126</v>
      </c>
      <c r="R404" s="1275">
        <v>3</v>
      </c>
      <c r="S404" s="102">
        <v>30</v>
      </c>
      <c r="U404" s="1275">
        <f t="shared" si="6"/>
        <v>3</v>
      </c>
    </row>
    <row r="405" spans="1:21" s="102" customFormat="1" ht="20.100000000000001" customHeight="1">
      <c r="A405" s="1121" t="s">
        <v>1119</v>
      </c>
      <c r="B405" s="1135" t="s">
        <v>972</v>
      </c>
      <c r="C405" s="1246">
        <v>14701172</v>
      </c>
      <c r="D405" s="1254" t="s">
        <v>394</v>
      </c>
      <c r="E405" s="1173" t="s">
        <v>34</v>
      </c>
      <c r="F405" s="944" t="s">
        <v>104</v>
      </c>
      <c r="G405" s="1174" t="s">
        <v>44</v>
      </c>
      <c r="H405" s="1174" t="s">
        <v>44</v>
      </c>
      <c r="I405" s="1254" t="s">
        <v>1768</v>
      </c>
      <c r="J405" s="1135" t="s">
        <v>991</v>
      </c>
      <c r="K405" s="1349">
        <v>44044</v>
      </c>
      <c r="L405" s="1310" t="s">
        <v>1430</v>
      </c>
      <c r="M405" s="1176"/>
      <c r="N405" s="1174" t="s">
        <v>914</v>
      </c>
      <c r="O405" s="1255" t="s">
        <v>94</v>
      </c>
      <c r="P405" s="1256" t="s">
        <v>63</v>
      </c>
      <c r="Q405" s="1241" t="s">
        <v>94</v>
      </c>
      <c r="R405" s="1275">
        <v>3</v>
      </c>
      <c r="S405" s="102">
        <v>30</v>
      </c>
      <c r="U405" s="1275">
        <f t="shared" si="6"/>
        <v>3</v>
      </c>
    </row>
    <row r="406" spans="1:21" s="102" customFormat="1" ht="20.100000000000001" customHeight="1">
      <c r="A406" s="1135" t="s">
        <v>1119</v>
      </c>
      <c r="B406" s="1135" t="s">
        <v>972</v>
      </c>
      <c r="C406" s="1188">
        <v>29992866</v>
      </c>
      <c r="D406" s="1174" t="s">
        <v>1903</v>
      </c>
      <c r="E406" s="1173" t="s">
        <v>20</v>
      </c>
      <c r="F406" s="1135" t="s">
        <v>104</v>
      </c>
      <c r="G406" s="1174" t="s">
        <v>146</v>
      </c>
      <c r="H406" s="1174" t="s">
        <v>146</v>
      </c>
      <c r="I406" s="1249" t="s">
        <v>179</v>
      </c>
      <c r="J406" s="1135" t="s">
        <v>991</v>
      </c>
      <c r="K406" s="1258">
        <v>44409</v>
      </c>
      <c r="L406" s="1562" t="s">
        <v>1870</v>
      </c>
      <c r="M406" s="1176"/>
      <c r="N406" s="1174" t="s">
        <v>914</v>
      </c>
      <c r="O406" s="1255" t="s">
        <v>1714</v>
      </c>
      <c r="P406" s="1135" t="s">
        <v>63</v>
      </c>
      <c r="Q406" s="1173" t="s">
        <v>25</v>
      </c>
      <c r="R406" s="1275">
        <v>3</v>
      </c>
      <c r="S406" s="102">
        <v>30</v>
      </c>
      <c r="U406" s="1275">
        <f t="shared" si="6"/>
        <v>3</v>
      </c>
    </row>
    <row r="407" spans="1:21" s="102" customFormat="1" ht="20.100000000000001" customHeight="1">
      <c r="A407" s="1135" t="s">
        <v>1119</v>
      </c>
      <c r="B407" s="1135" t="s">
        <v>972</v>
      </c>
      <c r="C407" s="1261">
        <v>26046548</v>
      </c>
      <c r="D407" s="1174" t="s">
        <v>2298</v>
      </c>
      <c r="E407" s="1173" t="s">
        <v>20</v>
      </c>
      <c r="F407" s="1135" t="s">
        <v>104</v>
      </c>
      <c r="G407" s="1174" t="s">
        <v>379</v>
      </c>
      <c r="H407" s="1174" t="s">
        <v>379</v>
      </c>
      <c r="I407" s="1249" t="s">
        <v>1775</v>
      </c>
      <c r="J407" s="1135" t="s">
        <v>991</v>
      </c>
      <c r="K407" s="1258">
        <v>44585</v>
      </c>
      <c r="L407" s="1562" t="s">
        <v>2299</v>
      </c>
      <c r="M407" s="1176"/>
      <c r="N407" s="1174" t="s">
        <v>914</v>
      </c>
      <c r="O407" s="1255" t="s">
        <v>67</v>
      </c>
      <c r="P407" s="1135" t="s">
        <v>63</v>
      </c>
      <c r="Q407" s="1173" t="s">
        <v>67</v>
      </c>
      <c r="R407" s="1275">
        <v>3</v>
      </c>
      <c r="S407" s="102">
        <v>30</v>
      </c>
      <c r="U407" s="1275">
        <f t="shared" si="6"/>
        <v>3</v>
      </c>
    </row>
    <row r="408" spans="1:21" s="102" customFormat="1" ht="20.100000000000001" customHeight="1">
      <c r="A408" s="1135" t="s">
        <v>1119</v>
      </c>
      <c r="B408" s="1135" t="s">
        <v>1679</v>
      </c>
      <c r="C408" s="1188">
        <v>30537831</v>
      </c>
      <c r="D408" s="1174" t="s">
        <v>2352</v>
      </c>
      <c r="E408" s="1173" t="s">
        <v>20</v>
      </c>
      <c r="F408" s="1135" t="s">
        <v>289</v>
      </c>
      <c r="G408" s="1174" t="s">
        <v>596</v>
      </c>
      <c r="H408" s="1174" t="s">
        <v>596</v>
      </c>
      <c r="I408" s="1135" t="s">
        <v>1773</v>
      </c>
      <c r="J408" s="1135" t="s">
        <v>991</v>
      </c>
      <c r="K408" s="1258">
        <v>44578</v>
      </c>
      <c r="L408" s="1562" t="s">
        <v>2356</v>
      </c>
      <c r="M408" s="1176"/>
      <c r="N408" s="1174" t="s">
        <v>914</v>
      </c>
      <c r="O408" s="1173" t="s">
        <v>48</v>
      </c>
      <c r="P408" s="1135" t="s">
        <v>63</v>
      </c>
      <c r="Q408" s="1173" t="s">
        <v>48</v>
      </c>
      <c r="R408" s="1275">
        <v>3</v>
      </c>
      <c r="S408" s="102">
        <v>30</v>
      </c>
      <c r="U408" s="1275">
        <f t="shared" si="6"/>
        <v>3</v>
      </c>
    </row>
    <row r="409" spans="1:21" s="102" customFormat="1" ht="20.100000000000001" customHeight="1">
      <c r="A409" s="1135" t="s">
        <v>1119</v>
      </c>
      <c r="B409" s="1135" t="s">
        <v>970</v>
      </c>
      <c r="C409" s="1188">
        <v>27066807</v>
      </c>
      <c r="D409" s="1174" t="s">
        <v>2353</v>
      </c>
      <c r="E409" s="1173" t="s">
        <v>34</v>
      </c>
      <c r="F409" s="1135" t="s">
        <v>2246</v>
      </c>
      <c r="G409" s="1174" t="s">
        <v>27</v>
      </c>
      <c r="H409" s="1174" t="s">
        <v>27</v>
      </c>
      <c r="I409" s="1135" t="s">
        <v>1777</v>
      </c>
      <c r="J409" s="1135" t="s">
        <v>991</v>
      </c>
      <c r="K409" s="1258">
        <v>44581</v>
      </c>
      <c r="L409" s="1562" t="s">
        <v>2357</v>
      </c>
      <c r="M409" s="1176"/>
      <c r="N409" s="1174" t="s">
        <v>914</v>
      </c>
      <c r="O409" s="1173" t="s">
        <v>218</v>
      </c>
      <c r="P409" s="1135" t="s">
        <v>63</v>
      </c>
      <c r="Q409" s="1173" t="s">
        <v>218</v>
      </c>
      <c r="R409" s="1275">
        <v>3</v>
      </c>
      <c r="S409" s="102">
        <v>30</v>
      </c>
      <c r="U409" s="1275">
        <f t="shared" si="6"/>
        <v>3</v>
      </c>
    </row>
    <row r="410" spans="1:21" s="102" customFormat="1" ht="20.100000000000001" customHeight="1">
      <c r="A410" s="1135" t="s">
        <v>1119</v>
      </c>
      <c r="B410" s="1135" t="s">
        <v>970</v>
      </c>
      <c r="C410" s="1246">
        <v>26848139</v>
      </c>
      <c r="D410" s="944" t="s">
        <v>2354</v>
      </c>
      <c r="E410" s="1173" t="s">
        <v>20</v>
      </c>
      <c r="F410" s="1311" t="s">
        <v>2355</v>
      </c>
      <c r="G410" s="943" t="s">
        <v>59</v>
      </c>
      <c r="H410" s="1309" t="s">
        <v>59</v>
      </c>
      <c r="I410" s="945" t="s">
        <v>1767</v>
      </c>
      <c r="J410" s="1135" t="s">
        <v>991</v>
      </c>
      <c r="K410" s="1258">
        <v>44585</v>
      </c>
      <c r="L410" s="1310" t="s">
        <v>2358</v>
      </c>
      <c r="M410" s="1176"/>
      <c r="N410" s="1174" t="s">
        <v>914</v>
      </c>
      <c r="O410" s="943" t="s">
        <v>75</v>
      </c>
      <c r="P410" s="943" t="s">
        <v>63</v>
      </c>
      <c r="Q410" s="943" t="s">
        <v>75</v>
      </c>
      <c r="R410" s="1275">
        <v>3</v>
      </c>
      <c r="S410" s="102">
        <v>30</v>
      </c>
      <c r="U410" s="1275">
        <f t="shared" si="6"/>
        <v>3</v>
      </c>
    </row>
    <row r="411" spans="1:21" s="102" customFormat="1" ht="20.100000000000001" customHeight="1">
      <c r="A411" s="1135" t="s">
        <v>1119</v>
      </c>
      <c r="B411" s="1135" t="s">
        <v>970</v>
      </c>
      <c r="C411" s="1246">
        <v>16384784</v>
      </c>
      <c r="D411" s="944" t="s">
        <v>2361</v>
      </c>
      <c r="E411" s="1173" t="s">
        <v>20</v>
      </c>
      <c r="F411" s="944" t="s">
        <v>27</v>
      </c>
      <c r="G411" s="943" t="s">
        <v>27</v>
      </c>
      <c r="H411" s="943" t="s">
        <v>27</v>
      </c>
      <c r="I411" s="945" t="s">
        <v>1704</v>
      </c>
      <c r="J411" s="1135" t="s">
        <v>992</v>
      </c>
      <c r="K411" s="1258">
        <v>44593</v>
      </c>
      <c r="L411" s="1310" t="s">
        <v>2367</v>
      </c>
      <c r="M411" s="1176"/>
      <c r="N411" s="1174" t="s">
        <v>914</v>
      </c>
      <c r="O411" s="943" t="s">
        <v>78</v>
      </c>
      <c r="P411" s="943" t="s">
        <v>63</v>
      </c>
      <c r="Q411" s="943" t="s">
        <v>78</v>
      </c>
      <c r="R411" s="1275">
        <v>3</v>
      </c>
      <c r="S411" s="102">
        <v>30</v>
      </c>
      <c r="U411" s="1275">
        <f t="shared" si="6"/>
        <v>3</v>
      </c>
    </row>
    <row r="412" spans="1:21" s="102" customFormat="1" ht="20.100000000000001" customHeight="1">
      <c r="A412" s="1135" t="s">
        <v>1119</v>
      </c>
      <c r="B412" s="1135" t="s">
        <v>970</v>
      </c>
      <c r="C412" s="1246">
        <v>20507013</v>
      </c>
      <c r="D412" s="944" t="s">
        <v>2362</v>
      </c>
      <c r="E412" s="1173" t="s">
        <v>34</v>
      </c>
      <c r="F412" s="944" t="s">
        <v>27</v>
      </c>
      <c r="G412" s="943" t="s">
        <v>27</v>
      </c>
      <c r="H412" s="943" t="s">
        <v>27</v>
      </c>
      <c r="I412" s="945" t="s">
        <v>1767</v>
      </c>
      <c r="J412" s="1135" t="s">
        <v>993</v>
      </c>
      <c r="K412" s="1258">
        <v>44593</v>
      </c>
      <c r="L412" s="1310" t="s">
        <v>2368</v>
      </c>
      <c r="M412" s="1176"/>
      <c r="N412" s="1174" t="s">
        <v>914</v>
      </c>
      <c r="O412" s="943" t="s">
        <v>75</v>
      </c>
      <c r="P412" s="943" t="s">
        <v>2371</v>
      </c>
      <c r="Q412" s="943" t="s">
        <v>75</v>
      </c>
      <c r="R412" s="1275">
        <v>3</v>
      </c>
      <c r="S412" s="102">
        <v>30</v>
      </c>
      <c r="U412" s="1275">
        <f t="shared" si="6"/>
        <v>3</v>
      </c>
    </row>
    <row r="413" spans="1:21" s="102" customFormat="1" ht="20.100000000000001" customHeight="1">
      <c r="A413" s="1135" t="s">
        <v>1119</v>
      </c>
      <c r="B413" s="1135" t="s">
        <v>1679</v>
      </c>
      <c r="C413" s="1246">
        <v>22285936</v>
      </c>
      <c r="D413" s="944" t="s">
        <v>2363</v>
      </c>
      <c r="E413" s="1173" t="s">
        <v>20</v>
      </c>
      <c r="F413" s="944" t="s">
        <v>289</v>
      </c>
      <c r="G413" s="943" t="s">
        <v>596</v>
      </c>
      <c r="H413" s="943" t="s">
        <v>596</v>
      </c>
      <c r="I413" s="1114" t="s">
        <v>1704</v>
      </c>
      <c r="J413" s="1135" t="s">
        <v>2365</v>
      </c>
      <c r="K413" s="1258">
        <v>44593</v>
      </c>
      <c r="L413" s="1310" t="s">
        <v>2369</v>
      </c>
      <c r="M413" s="1176"/>
      <c r="N413" s="1174" t="s">
        <v>914</v>
      </c>
      <c r="O413" s="943" t="s">
        <v>78</v>
      </c>
      <c r="P413" s="943" t="s">
        <v>63</v>
      </c>
      <c r="Q413" s="943" t="s">
        <v>78</v>
      </c>
      <c r="R413" s="1275">
        <v>3</v>
      </c>
      <c r="S413" s="102">
        <v>30</v>
      </c>
      <c r="U413" s="1275">
        <f t="shared" si="6"/>
        <v>3</v>
      </c>
    </row>
    <row r="414" spans="1:21" s="102" customFormat="1" ht="20.100000000000001" customHeight="1">
      <c r="A414" s="1135" t="s">
        <v>1119</v>
      </c>
      <c r="B414" s="1135" t="s">
        <v>1679</v>
      </c>
      <c r="C414" s="1246">
        <v>7263743</v>
      </c>
      <c r="D414" s="944" t="s">
        <v>2364</v>
      </c>
      <c r="E414" s="1173" t="s">
        <v>20</v>
      </c>
      <c r="F414" s="944" t="s">
        <v>289</v>
      </c>
      <c r="G414" s="943" t="s">
        <v>596</v>
      </c>
      <c r="H414" s="943" t="s">
        <v>596</v>
      </c>
      <c r="I414" s="945" t="s">
        <v>1704</v>
      </c>
      <c r="J414" s="1135" t="s">
        <v>2366</v>
      </c>
      <c r="K414" s="1258">
        <v>44593</v>
      </c>
      <c r="L414" s="1562" t="s">
        <v>2370</v>
      </c>
      <c r="M414" s="1263"/>
      <c r="N414" s="1174" t="s">
        <v>914</v>
      </c>
      <c r="O414" s="943" t="s">
        <v>78</v>
      </c>
      <c r="P414" s="943" t="s">
        <v>63</v>
      </c>
      <c r="Q414" s="943" t="s">
        <v>78</v>
      </c>
      <c r="R414" s="1275">
        <v>3</v>
      </c>
      <c r="S414" s="102">
        <v>30</v>
      </c>
      <c r="U414" s="1275">
        <f t="shared" si="6"/>
        <v>3</v>
      </c>
    </row>
  </sheetData>
  <autoFilter ref="A6:U414"/>
  <conditionalFormatting sqref="C5">
    <cfRule type="duplicateValues" dxfId="1639" priority="115"/>
  </conditionalFormatting>
  <conditionalFormatting sqref="D5:D6">
    <cfRule type="duplicateValues" dxfId="1638" priority="584"/>
  </conditionalFormatting>
  <conditionalFormatting sqref="L5:L6">
    <cfRule type="duplicateValues" dxfId="1637" priority="585"/>
  </conditionalFormatting>
  <conditionalFormatting sqref="C5:C6">
    <cfRule type="duplicateValues" dxfId="1636" priority="587"/>
  </conditionalFormatting>
  <conditionalFormatting sqref="C5:C6">
    <cfRule type="duplicateValues" dxfId="1635" priority="592"/>
    <cfRule type="duplicateValues" dxfId="1634" priority="593"/>
  </conditionalFormatting>
  <conditionalFormatting sqref="C6">
    <cfRule type="duplicateValues" dxfId="1633" priority="596"/>
  </conditionalFormatting>
  <conditionalFormatting sqref="C1:C1048576">
    <cfRule type="duplicateValues" dxfId="1632" priority="76"/>
  </conditionalFormatting>
  <conditionalFormatting sqref="B377 C387 C344:C345 C347:C351 C353:C365 C369:C376 C338 C341:C342 C314:C315 B297:C297 C299:C311 C288 B280 C275:C282 C7:C273">
    <cfRule type="cellIs" dxfId="1631" priority="75" operator="equal">
      <formula>41877013.5</formula>
    </cfRule>
  </conditionalFormatting>
  <conditionalFormatting sqref="D276">
    <cfRule type="duplicateValues" dxfId="1630" priority="73"/>
  </conditionalFormatting>
  <conditionalFormatting sqref="D277">
    <cfRule type="duplicateValues" dxfId="1629" priority="72"/>
  </conditionalFormatting>
  <conditionalFormatting sqref="D281">
    <cfRule type="duplicateValues" dxfId="1628" priority="71"/>
  </conditionalFormatting>
  <conditionalFormatting sqref="D297">
    <cfRule type="duplicateValues" dxfId="1627" priority="69"/>
  </conditionalFormatting>
  <conditionalFormatting sqref="L297">
    <cfRule type="duplicateValues" dxfId="1626" priority="68"/>
  </conditionalFormatting>
  <conditionalFormatting sqref="D316">
    <cfRule type="duplicateValues" dxfId="1625" priority="67"/>
  </conditionalFormatting>
  <conditionalFormatting sqref="D323">
    <cfRule type="duplicateValues" dxfId="1624" priority="66"/>
  </conditionalFormatting>
  <conditionalFormatting sqref="L341">
    <cfRule type="duplicateValues" dxfId="1623" priority="65"/>
  </conditionalFormatting>
  <conditionalFormatting sqref="L345">
    <cfRule type="duplicateValues" dxfId="1622" priority="63"/>
  </conditionalFormatting>
  <conditionalFormatting sqref="D346">
    <cfRule type="duplicateValues" dxfId="1621" priority="62"/>
  </conditionalFormatting>
  <conditionalFormatting sqref="C282 C275:C280">
    <cfRule type="duplicateValues" dxfId="1620" priority="61"/>
  </conditionalFormatting>
  <conditionalFormatting sqref="C281">
    <cfRule type="duplicateValues" dxfId="1619" priority="60"/>
  </conditionalFormatting>
  <conditionalFormatting sqref="C288">
    <cfRule type="duplicateValues" dxfId="1618" priority="57"/>
  </conditionalFormatting>
  <conditionalFormatting sqref="C290">
    <cfRule type="duplicateValues" dxfId="1617" priority="56"/>
  </conditionalFormatting>
  <conditionalFormatting sqref="C297">
    <cfRule type="duplicateValues" dxfId="1616" priority="54"/>
  </conditionalFormatting>
  <conditionalFormatting sqref="C345 C342 C347:C351 C353:C365 C369:C375">
    <cfRule type="duplicateValues" dxfId="1615" priority="51"/>
  </conditionalFormatting>
  <conditionalFormatting sqref="C345">
    <cfRule type="duplicateValues" dxfId="1614" priority="50"/>
  </conditionalFormatting>
  <conditionalFormatting sqref="C345">
    <cfRule type="duplicateValues" dxfId="1613" priority="49"/>
  </conditionalFormatting>
  <conditionalFormatting sqref="C345">
    <cfRule type="duplicateValues" dxfId="1612" priority="48"/>
  </conditionalFormatting>
  <conditionalFormatting sqref="C369:C375 C342 C345 C347:C351 C353:C365 C7:C311">
    <cfRule type="duplicateValues" dxfId="1611" priority="47"/>
  </conditionalFormatting>
  <conditionalFormatting sqref="C314">
    <cfRule type="duplicateValues" dxfId="1610" priority="46"/>
  </conditionalFormatting>
  <conditionalFormatting sqref="C315">
    <cfRule type="duplicateValues" dxfId="1609" priority="45"/>
  </conditionalFormatting>
  <conditionalFormatting sqref="C369:C375 C342 C314:C315 C345 C347:C351 C353:C365 C7:C311">
    <cfRule type="duplicateValues" dxfId="1608" priority="44"/>
  </conditionalFormatting>
  <conditionalFormatting sqref="C369:C375 C342 C345 C347:C351 C353:C365 C7:C315">
    <cfRule type="duplicateValues" dxfId="1607" priority="43"/>
  </conditionalFormatting>
  <conditionalFormatting sqref="C369:C375 C342 C345 C347:C351 C353:C365 C7:C322">
    <cfRule type="duplicateValues" dxfId="1606" priority="41"/>
    <cfRule type="duplicateValues" dxfId="1605" priority="42"/>
  </conditionalFormatting>
  <conditionalFormatting sqref="C338">
    <cfRule type="duplicateValues" dxfId="1604" priority="40"/>
  </conditionalFormatting>
  <conditionalFormatting sqref="C341">
    <cfRule type="duplicateValues" dxfId="1603" priority="39"/>
  </conditionalFormatting>
  <conditionalFormatting sqref="C341">
    <cfRule type="duplicateValues" dxfId="1602" priority="37"/>
    <cfRule type="duplicateValues" dxfId="1601" priority="38"/>
  </conditionalFormatting>
  <conditionalFormatting sqref="C344">
    <cfRule type="duplicateValues" dxfId="1600" priority="36"/>
  </conditionalFormatting>
  <conditionalFormatting sqref="C369:C375 C347:C351 C353:C365 C7:C345">
    <cfRule type="duplicateValues" dxfId="1599" priority="35"/>
  </conditionalFormatting>
  <conditionalFormatting sqref="C345">
    <cfRule type="duplicateValues" dxfId="1598" priority="34"/>
  </conditionalFormatting>
  <conditionalFormatting sqref="C345">
    <cfRule type="duplicateValues" dxfId="1597" priority="32"/>
    <cfRule type="duplicateValues" dxfId="1596" priority="33"/>
  </conditionalFormatting>
  <conditionalFormatting sqref="C365">
    <cfRule type="duplicateValues" dxfId="1595" priority="31"/>
  </conditionalFormatting>
  <conditionalFormatting sqref="L365">
    <cfRule type="duplicateValues" dxfId="1594" priority="30"/>
  </conditionalFormatting>
  <conditionalFormatting sqref="C353:C375 C7:C351">
    <cfRule type="duplicateValues" dxfId="1593" priority="29"/>
  </conditionalFormatting>
  <conditionalFormatting sqref="C353:C365 C347:C351 C342 C345 C369:C375">
    <cfRule type="duplicateValues" dxfId="1592" priority="28"/>
  </conditionalFormatting>
  <conditionalFormatting sqref="D376">
    <cfRule type="duplicateValues" dxfId="1591" priority="24"/>
  </conditionalFormatting>
  <conditionalFormatting sqref="C376">
    <cfRule type="duplicateValues" dxfId="1590" priority="23"/>
  </conditionalFormatting>
  <conditionalFormatting sqref="L376">
    <cfRule type="duplicateValues" dxfId="1589" priority="22"/>
  </conditionalFormatting>
  <conditionalFormatting sqref="C376">
    <cfRule type="duplicateValues" dxfId="1588" priority="20"/>
    <cfRule type="duplicateValues" dxfId="1587" priority="21"/>
  </conditionalFormatting>
  <conditionalFormatting sqref="D377">
    <cfRule type="duplicateValues" dxfId="1586" priority="19"/>
  </conditionalFormatting>
  <conditionalFormatting sqref="C377">
    <cfRule type="duplicateValues" dxfId="1585" priority="18"/>
  </conditionalFormatting>
  <conditionalFormatting sqref="L377">
    <cfRule type="duplicateValues" dxfId="1584" priority="17"/>
  </conditionalFormatting>
  <conditionalFormatting sqref="C377">
    <cfRule type="duplicateValues" dxfId="1583" priority="15"/>
    <cfRule type="duplicateValues" dxfId="1582" priority="16"/>
  </conditionalFormatting>
  <conditionalFormatting sqref="C387">
    <cfRule type="duplicateValues" dxfId="1581" priority="14"/>
  </conditionalFormatting>
  <conditionalFormatting sqref="C387">
    <cfRule type="duplicateValues" dxfId="1580" priority="12"/>
    <cfRule type="duplicateValues" dxfId="1579" priority="13"/>
  </conditionalFormatting>
  <conditionalFormatting sqref="L249">
    <cfRule type="duplicateValues" dxfId="1578" priority="9"/>
  </conditionalFormatting>
  <conditionalFormatting sqref="L298:L311">
    <cfRule type="duplicateValues" dxfId="1577" priority="863"/>
  </conditionalFormatting>
  <conditionalFormatting sqref="C298:C311">
    <cfRule type="duplicateValues" dxfId="1576" priority="865"/>
  </conditionalFormatting>
  <conditionalFormatting sqref="C294:C296 C291 C7:C288">
    <cfRule type="duplicateValues" dxfId="1575" priority="931"/>
  </conditionalFormatting>
  <conditionalFormatting sqref="C294:C296 C291 C275:C280 C282:C288 C7:C273">
    <cfRule type="duplicateValues" dxfId="1574" priority="935"/>
  </conditionalFormatting>
  <conditionalFormatting sqref="D406:D414 D282:D288 D342 D294:D296 D273 D291 D345 D312:D315 D275:D280 F346 D347:D365 D369:D375">
    <cfRule type="duplicateValues" dxfId="1573" priority="2865"/>
  </conditionalFormatting>
  <conditionalFormatting sqref="L406:L413 M414 L342 L315 M312:M313 L347 L349:L353 L355:L359 M360 M354 L345 L291:L296 L361:L373 M249 L250:L288 L7:L248">
    <cfRule type="duplicateValues" dxfId="1572" priority="2877"/>
  </conditionalFormatting>
  <conditionalFormatting sqref="C406:C414 C353:C375 C7:C351">
    <cfRule type="duplicateValues" dxfId="1571" priority="2893"/>
  </conditionalFormatting>
  <conditionalFormatting sqref="C7:C297">
    <cfRule type="duplicateValues" dxfId="1570" priority="3183"/>
  </conditionalFormatting>
  <conditionalFormatting sqref="C7:C296">
    <cfRule type="duplicateValues" dxfId="1569" priority="3280"/>
  </conditionalFormatting>
  <conditionalFormatting sqref="C7:C311">
    <cfRule type="duplicateValues" dxfId="1568" priority="3282"/>
  </conditionalFormatting>
  <conditionalFormatting sqref="C7:C414">
    <cfRule type="duplicateValues" dxfId="1567" priority="3284"/>
    <cfRule type="duplicateValues" dxfId="1566" priority="3285"/>
  </conditionalFormatting>
  <dataValidations disablePrompts="1" count="1">
    <dataValidation type="whole" allowBlank="1" showInputMessage="1" showErrorMessage="1" errorTitle="CEDULA" error="DEBE SER SOLO NUMERO SIN COMA O PUNTO Y NO COLOCAR EL (V,E,P)" sqref="C341 C131 C212 C169">
      <formula1>0</formula1>
      <formula2>9999999999</formula2>
    </dataValidation>
  </dataValidation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4"/>
  <sheetViews>
    <sheetView topLeftCell="A6" workbookViewId="0">
      <selection activeCell="D71" sqref="D71"/>
    </sheetView>
  </sheetViews>
  <sheetFormatPr baseColWidth="10" defaultRowHeight="15"/>
  <cols>
    <col min="1" max="1" width="11.7109375" bestFit="1" customWidth="1"/>
    <col min="2" max="2" width="16.85546875" bestFit="1" customWidth="1"/>
    <col min="3" max="3" width="24.42578125" customWidth="1"/>
    <col min="4" max="9" width="16.85546875" bestFit="1" customWidth="1"/>
    <col min="10" max="10" width="19.42578125" bestFit="1" customWidth="1"/>
    <col min="11" max="11" width="12.7109375" bestFit="1" customWidth="1"/>
    <col min="17" max="17" width="44.5703125" bestFit="1" customWidth="1"/>
    <col min="18" max="18" width="14" bestFit="1" customWidth="1"/>
    <col min="19" max="20" width="13" bestFit="1" customWidth="1"/>
    <col min="21" max="21" width="14.140625" bestFit="1" customWidth="1"/>
    <col min="22" max="24" width="11.7109375" bestFit="1" customWidth="1"/>
    <col min="27" max="27" width="39.7109375" bestFit="1" customWidth="1"/>
    <col min="28" max="28" width="42.5703125" bestFit="1" customWidth="1"/>
    <col min="29" max="29" width="44.5703125" bestFit="1" customWidth="1"/>
    <col min="30" max="30" width="14" bestFit="1" customWidth="1"/>
    <col min="31" max="31" width="13" bestFit="1" customWidth="1"/>
    <col min="32" max="32" width="12.85546875" bestFit="1" customWidth="1"/>
    <col min="33" max="33" width="18.140625" customWidth="1"/>
    <col min="34" max="36" width="11.7109375" bestFit="1" customWidth="1"/>
  </cols>
  <sheetData>
    <row r="1" spans="1:37">
      <c r="A1" s="9"/>
      <c r="B1" s="9"/>
      <c r="C1" s="9"/>
      <c r="D1" s="9"/>
      <c r="E1" s="121"/>
      <c r="F1" s="9"/>
      <c r="G1" s="9"/>
      <c r="H1" s="9"/>
      <c r="I1" s="9"/>
      <c r="J1" s="9"/>
      <c r="K1" s="9"/>
    </row>
    <row r="2" spans="1:37">
      <c r="A2" s="9"/>
      <c r="B2" s="9"/>
      <c r="C2" s="22" t="s">
        <v>552</v>
      </c>
      <c r="D2" s="22"/>
      <c r="E2" s="9"/>
      <c r="F2" s="9"/>
      <c r="G2" s="9"/>
      <c r="H2" s="9"/>
      <c r="I2" s="9"/>
      <c r="J2" s="9"/>
      <c r="K2" s="9"/>
      <c r="O2" s="9"/>
      <c r="P2" s="22" t="s">
        <v>903</v>
      </c>
      <c r="Q2" s="22"/>
      <c r="R2" s="9"/>
      <c r="S2" s="9"/>
      <c r="T2" s="9"/>
      <c r="U2" s="9"/>
      <c r="V2" s="9"/>
      <c r="W2" s="9"/>
      <c r="X2" s="9"/>
      <c r="Y2" s="9"/>
      <c r="Z2" s="9"/>
      <c r="AA2" s="9"/>
      <c r="AB2" s="22" t="s">
        <v>904</v>
      </c>
      <c r="AC2" s="22"/>
      <c r="AD2" s="9"/>
      <c r="AE2" s="9"/>
      <c r="AF2" s="9"/>
      <c r="AG2" s="9"/>
      <c r="AH2" s="9"/>
      <c r="AI2" s="9"/>
      <c r="AJ2" s="9"/>
      <c r="AK2" s="9"/>
    </row>
    <row r="3" spans="1:37">
      <c r="A3" s="9"/>
      <c r="B3" s="9"/>
      <c r="C3" s="9"/>
      <c r="D3" s="9"/>
      <c r="E3" s="9"/>
      <c r="F3" s="9"/>
      <c r="G3" s="9"/>
      <c r="H3" s="9"/>
      <c r="I3" s="9"/>
      <c r="J3" s="9"/>
      <c r="K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</row>
    <row r="4" spans="1:37">
      <c r="A4" s="9"/>
      <c r="B4" s="9"/>
      <c r="C4" s="23" t="s">
        <v>553</v>
      </c>
      <c r="D4" s="23"/>
      <c r="E4" s="23"/>
      <c r="F4" s="23"/>
      <c r="G4" s="23"/>
      <c r="H4" s="9"/>
      <c r="I4" s="9"/>
      <c r="J4" s="9"/>
      <c r="K4" s="9"/>
      <c r="O4" s="9"/>
      <c r="P4" s="23" t="s">
        <v>553</v>
      </c>
      <c r="Q4" s="23"/>
      <c r="R4" s="23"/>
      <c r="S4" s="23"/>
      <c r="T4" s="23"/>
      <c r="U4" s="9"/>
      <c r="V4" s="9"/>
      <c r="W4" s="9"/>
      <c r="X4" s="9"/>
      <c r="Y4" s="9"/>
      <c r="Z4" s="9"/>
      <c r="AA4" s="9"/>
      <c r="AB4" s="23" t="s">
        <v>905</v>
      </c>
      <c r="AC4" s="23"/>
      <c r="AD4" s="23"/>
      <c r="AE4" s="23"/>
      <c r="AF4" s="23"/>
      <c r="AG4" s="9"/>
      <c r="AH4" s="9"/>
      <c r="AI4" s="9"/>
      <c r="AJ4" s="9"/>
      <c r="AK4" s="9"/>
    </row>
    <row r="5" spans="1:37" ht="60">
      <c r="A5" s="9"/>
      <c r="B5" s="9"/>
      <c r="C5" s="24" t="s">
        <v>554</v>
      </c>
      <c r="D5" s="25" t="s">
        <v>555</v>
      </c>
      <c r="E5" s="25" t="s">
        <v>556</v>
      </c>
      <c r="F5" s="25" t="s">
        <v>557</v>
      </c>
      <c r="G5" s="9" t="s">
        <v>558</v>
      </c>
      <c r="H5" s="21"/>
      <c r="I5" s="21" t="s">
        <v>535</v>
      </c>
      <c r="J5" s="9"/>
      <c r="K5" s="9"/>
      <c r="O5" s="9"/>
      <c r="P5" s="24" t="s">
        <v>554</v>
      </c>
      <c r="Q5" s="25" t="s">
        <v>555</v>
      </c>
      <c r="R5" s="25" t="s">
        <v>556</v>
      </c>
      <c r="S5" s="25" t="s">
        <v>557</v>
      </c>
      <c r="T5" s="9" t="s">
        <v>558</v>
      </c>
      <c r="U5" s="66" t="s">
        <v>906</v>
      </c>
      <c r="V5" s="66" t="s">
        <v>535</v>
      </c>
      <c r="W5" s="9"/>
      <c r="X5" s="9"/>
      <c r="Y5" s="9"/>
      <c r="Z5" s="9"/>
      <c r="AA5" s="9"/>
      <c r="AB5" s="24" t="s">
        <v>554</v>
      </c>
      <c r="AC5" s="25" t="s">
        <v>555</v>
      </c>
      <c r="AD5" s="25" t="s">
        <v>556</v>
      </c>
      <c r="AE5" s="25" t="s">
        <v>557</v>
      </c>
      <c r="AF5" s="9" t="s">
        <v>558</v>
      </c>
      <c r="AG5" s="66" t="s">
        <v>1118</v>
      </c>
      <c r="AH5" s="66" t="s">
        <v>535</v>
      </c>
      <c r="AI5" s="9"/>
      <c r="AJ5" s="9"/>
      <c r="AK5" s="9"/>
    </row>
    <row r="6" spans="1:37" ht="57">
      <c r="A6" s="9"/>
      <c r="B6" s="9"/>
      <c r="C6" s="26" t="s">
        <v>559</v>
      </c>
      <c r="D6" s="27" t="s">
        <v>21</v>
      </c>
      <c r="E6" s="28">
        <f>28476000/$J$6</f>
        <v>28.475999999999999</v>
      </c>
      <c r="F6" s="27"/>
      <c r="G6" s="28">
        <v>7.3224</v>
      </c>
      <c r="H6" s="29"/>
      <c r="I6" s="29">
        <f t="shared" ref="I6:I11" si="0">+H6/G6*100</f>
        <v>0</v>
      </c>
      <c r="J6" s="880">
        <v>1000000</v>
      </c>
      <c r="K6" s="9"/>
      <c r="O6" s="9"/>
      <c r="P6" s="26" t="s">
        <v>559</v>
      </c>
      <c r="Q6" s="27" t="s">
        <v>907</v>
      </c>
      <c r="R6" s="28">
        <f t="shared" ref="R6:R11" si="1">+T6+U6</f>
        <v>7322400</v>
      </c>
      <c r="S6" s="27"/>
      <c r="T6" s="28">
        <v>4881600</v>
      </c>
      <c r="U6" s="29">
        <f t="shared" ref="U6:U11" si="2">+T6*50%</f>
        <v>2440800</v>
      </c>
      <c r="V6" s="29">
        <f t="shared" ref="V6:V11" si="3">+U6/T6*100</f>
        <v>50</v>
      </c>
      <c r="W6" s="9"/>
      <c r="X6" s="9"/>
      <c r="Y6" s="9"/>
      <c r="Z6" s="9"/>
      <c r="AA6" s="9"/>
      <c r="AB6" s="26" t="s">
        <v>559</v>
      </c>
      <c r="AC6" s="27" t="s">
        <v>907</v>
      </c>
      <c r="AD6" s="28">
        <v>4881600</v>
      </c>
      <c r="AE6" s="27"/>
      <c r="AF6" s="119">
        <v>1627200</v>
      </c>
      <c r="AG6" s="29">
        <f t="shared" ref="AG6:AG11" si="4">+AD6-AF6</f>
        <v>3254400</v>
      </c>
      <c r="AH6" s="29">
        <f t="shared" ref="AH6:AH11" si="5">+AG6/AF6*100</f>
        <v>200</v>
      </c>
      <c r="AI6" s="9"/>
      <c r="AJ6" s="9"/>
      <c r="AK6" s="9"/>
    </row>
    <row r="7" spans="1:37">
      <c r="A7" s="9"/>
      <c r="B7" s="9"/>
      <c r="C7" s="30" t="s">
        <v>560</v>
      </c>
      <c r="D7" s="31" t="s">
        <v>605</v>
      </c>
      <c r="E7" s="28">
        <f>27076000/$J$6</f>
        <v>27.076000000000001</v>
      </c>
      <c r="F7" s="31"/>
      <c r="G7" s="32">
        <v>6.9623999999999997</v>
      </c>
      <c r="H7" s="29"/>
      <c r="I7" s="29">
        <f t="shared" si="0"/>
        <v>0</v>
      </c>
      <c r="J7" s="9"/>
      <c r="K7" s="9"/>
      <c r="O7" s="9"/>
      <c r="P7" s="30" t="s">
        <v>560</v>
      </c>
      <c r="Q7" s="31" t="s">
        <v>908</v>
      </c>
      <c r="R7" s="28">
        <f t="shared" si="1"/>
        <v>6962400</v>
      </c>
      <c r="S7" s="31"/>
      <c r="T7" s="32">
        <v>4641600</v>
      </c>
      <c r="U7" s="29">
        <f t="shared" si="2"/>
        <v>2320800</v>
      </c>
      <c r="V7" s="29">
        <f t="shared" si="3"/>
        <v>50</v>
      </c>
      <c r="W7" s="9"/>
      <c r="X7" s="9"/>
      <c r="Y7" s="9"/>
      <c r="Z7" s="9"/>
      <c r="AA7" s="9"/>
      <c r="AB7" s="30" t="s">
        <v>560</v>
      </c>
      <c r="AC7" s="31" t="s">
        <v>908</v>
      </c>
      <c r="AD7" s="32">
        <v>4641600</v>
      </c>
      <c r="AE7" s="31"/>
      <c r="AF7" s="119">
        <v>1547200</v>
      </c>
      <c r="AG7" s="29">
        <f t="shared" si="4"/>
        <v>3094400</v>
      </c>
      <c r="AH7" s="29">
        <f t="shared" si="5"/>
        <v>200</v>
      </c>
      <c r="AI7" s="9"/>
      <c r="AJ7" s="9"/>
      <c r="AK7" s="9"/>
    </row>
    <row r="8" spans="1:37">
      <c r="A8" s="9"/>
      <c r="B8" s="33"/>
      <c r="C8" s="30" t="s">
        <v>561</v>
      </c>
      <c r="D8" s="31" t="s">
        <v>59</v>
      </c>
      <c r="E8" s="28">
        <f>25900000/$J$6</f>
        <v>25.9</v>
      </c>
      <c r="F8" s="31"/>
      <c r="G8" s="32">
        <v>6.66</v>
      </c>
      <c r="H8" s="29"/>
      <c r="I8" s="29">
        <f t="shared" si="0"/>
        <v>0</v>
      </c>
      <c r="J8" s="9"/>
      <c r="K8" s="9"/>
      <c r="O8" s="33"/>
      <c r="P8" s="30" t="s">
        <v>561</v>
      </c>
      <c r="Q8" s="31" t="s">
        <v>859</v>
      </c>
      <c r="R8" s="28">
        <f t="shared" si="1"/>
        <v>6660000</v>
      </c>
      <c r="S8" s="31"/>
      <c r="T8" s="32">
        <v>4440000</v>
      </c>
      <c r="U8" s="29">
        <f t="shared" si="2"/>
        <v>2220000</v>
      </c>
      <c r="V8" s="29">
        <f t="shared" si="3"/>
        <v>50</v>
      </c>
      <c r="W8" s="9"/>
      <c r="X8" s="9"/>
      <c r="Y8" s="9"/>
      <c r="Z8" s="9"/>
      <c r="AA8" s="33"/>
      <c r="AB8" s="30" t="s">
        <v>561</v>
      </c>
      <c r="AC8" s="31" t="s">
        <v>859</v>
      </c>
      <c r="AD8" s="32">
        <v>4440000</v>
      </c>
      <c r="AE8" s="31"/>
      <c r="AF8" s="119">
        <v>1480000</v>
      </c>
      <c r="AG8" s="29">
        <f t="shared" si="4"/>
        <v>2960000</v>
      </c>
      <c r="AH8" s="29">
        <f t="shared" si="5"/>
        <v>200</v>
      </c>
      <c r="AI8" s="9"/>
      <c r="AJ8" s="9"/>
      <c r="AK8" s="9"/>
    </row>
    <row r="9" spans="1:37">
      <c r="A9" s="9"/>
      <c r="B9" s="34" t="s">
        <v>562</v>
      </c>
      <c r="C9" s="30" t="s">
        <v>563</v>
      </c>
      <c r="D9" s="65" t="s">
        <v>133</v>
      </c>
      <c r="E9" s="28">
        <f>24920000/$J$6</f>
        <v>24.92</v>
      </c>
      <c r="F9" s="31"/>
      <c r="G9" s="32">
        <v>6.4080000000000004</v>
      </c>
      <c r="H9" s="29"/>
      <c r="I9" s="29">
        <f t="shared" si="0"/>
        <v>0</v>
      </c>
      <c r="J9" s="9"/>
      <c r="K9" s="9"/>
      <c r="O9" s="34" t="s">
        <v>562</v>
      </c>
      <c r="P9" s="30" t="s">
        <v>563</v>
      </c>
      <c r="Q9" s="31" t="s">
        <v>561</v>
      </c>
      <c r="R9" s="28">
        <f t="shared" si="1"/>
        <v>6408000</v>
      </c>
      <c r="S9" s="31"/>
      <c r="T9" s="32">
        <v>4272000</v>
      </c>
      <c r="U9" s="29">
        <f t="shared" si="2"/>
        <v>2136000</v>
      </c>
      <c r="V9" s="29">
        <f t="shared" si="3"/>
        <v>50</v>
      </c>
      <c r="W9" s="9"/>
      <c r="X9" s="9"/>
      <c r="Y9" s="9"/>
      <c r="Z9" s="9"/>
      <c r="AA9" s="34" t="s">
        <v>562</v>
      </c>
      <c r="AB9" s="30" t="s">
        <v>563</v>
      </c>
      <c r="AC9" s="31" t="s">
        <v>561</v>
      </c>
      <c r="AD9" s="32">
        <v>4272000</v>
      </c>
      <c r="AE9" s="31"/>
      <c r="AF9" s="119">
        <v>1424000</v>
      </c>
      <c r="AG9" s="29">
        <f t="shared" si="4"/>
        <v>2848000</v>
      </c>
      <c r="AH9" s="29">
        <f t="shared" si="5"/>
        <v>200</v>
      </c>
      <c r="AI9" s="9"/>
      <c r="AJ9" s="9"/>
      <c r="AK9" s="9"/>
    </row>
    <row r="10" spans="1:37">
      <c r="A10" s="9"/>
      <c r="B10" s="9"/>
      <c r="C10" s="30" t="s">
        <v>564</v>
      </c>
      <c r="D10" s="31" t="s">
        <v>27</v>
      </c>
      <c r="E10" s="28">
        <f>23800000/$J$6</f>
        <v>23.8</v>
      </c>
      <c r="F10" s="31"/>
      <c r="G10" s="32">
        <v>6.12</v>
      </c>
      <c r="H10" s="29"/>
      <c r="I10" s="29">
        <f t="shared" si="0"/>
        <v>0</v>
      </c>
      <c r="J10" s="9"/>
      <c r="K10" s="9"/>
      <c r="O10" s="9"/>
      <c r="P10" s="30" t="s">
        <v>564</v>
      </c>
      <c r="Q10" s="31" t="s">
        <v>909</v>
      </c>
      <c r="R10" s="28">
        <f t="shared" si="1"/>
        <v>6120000</v>
      </c>
      <c r="S10" s="31"/>
      <c r="T10" s="32">
        <v>4080000</v>
      </c>
      <c r="U10" s="29">
        <f t="shared" si="2"/>
        <v>2040000</v>
      </c>
      <c r="V10" s="29">
        <f t="shared" si="3"/>
        <v>50</v>
      </c>
      <c r="W10" s="9"/>
      <c r="X10" s="9"/>
      <c r="Y10" s="9"/>
      <c r="Z10" s="9"/>
      <c r="AA10" s="9"/>
      <c r="AB10" s="30" t="s">
        <v>564</v>
      </c>
      <c r="AC10" s="31" t="s">
        <v>909</v>
      </c>
      <c r="AD10" s="32">
        <v>4080000</v>
      </c>
      <c r="AE10" s="31"/>
      <c r="AF10" s="119">
        <v>1360000</v>
      </c>
      <c r="AG10" s="29">
        <f t="shared" si="4"/>
        <v>2720000</v>
      </c>
      <c r="AH10" s="29">
        <f t="shared" si="5"/>
        <v>200</v>
      </c>
      <c r="AI10" s="9"/>
      <c r="AJ10" s="9"/>
      <c r="AK10" s="9"/>
    </row>
    <row r="11" spans="1:37">
      <c r="A11" s="9"/>
      <c r="B11" s="9"/>
      <c r="C11" s="35" t="s">
        <v>565</v>
      </c>
      <c r="D11" s="36" t="s">
        <v>566</v>
      </c>
      <c r="E11" s="28">
        <f>7000000/J6</f>
        <v>7</v>
      </c>
      <c r="F11" s="36"/>
      <c r="G11" s="37">
        <v>1.8</v>
      </c>
      <c r="H11" s="29"/>
      <c r="I11" s="29">
        <f t="shared" si="0"/>
        <v>0</v>
      </c>
      <c r="J11" s="9"/>
      <c r="K11" s="9"/>
      <c r="O11" s="9"/>
      <c r="P11" s="35" t="s">
        <v>565</v>
      </c>
      <c r="Q11" s="36" t="s">
        <v>566</v>
      </c>
      <c r="R11" s="28">
        <f t="shared" si="1"/>
        <v>1800000</v>
      </c>
      <c r="S11" s="36"/>
      <c r="T11" s="37">
        <v>1200000</v>
      </c>
      <c r="U11" s="29">
        <f t="shared" si="2"/>
        <v>600000</v>
      </c>
      <c r="V11" s="29">
        <f t="shared" si="3"/>
        <v>50</v>
      </c>
      <c r="W11" s="9"/>
      <c r="X11" s="9"/>
      <c r="Y11" s="9"/>
      <c r="Z11" s="9"/>
      <c r="AA11" s="9"/>
      <c r="AB11" s="35" t="s">
        <v>565</v>
      </c>
      <c r="AC11" s="36" t="s">
        <v>566</v>
      </c>
      <c r="AD11" s="37">
        <v>1200000</v>
      </c>
      <c r="AE11" s="36"/>
      <c r="AF11" s="119">
        <v>400000</v>
      </c>
      <c r="AG11" s="29">
        <f t="shared" si="4"/>
        <v>800000</v>
      </c>
      <c r="AH11" s="29">
        <f t="shared" si="5"/>
        <v>200</v>
      </c>
      <c r="AI11" s="9"/>
      <c r="AJ11" s="9"/>
      <c r="AK11" s="9"/>
    </row>
    <row r="12" spans="1:37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</row>
    <row r="13" spans="1:37">
      <c r="A13" s="9"/>
      <c r="B13" s="38"/>
      <c r="C13" s="21"/>
      <c r="D13" s="22" t="s">
        <v>567</v>
      </c>
      <c r="E13" s="22"/>
      <c r="F13" s="39"/>
      <c r="G13" s="39"/>
      <c r="H13" s="39"/>
      <c r="I13" s="39"/>
      <c r="J13" s="40" t="s">
        <v>568</v>
      </c>
      <c r="K13" s="41"/>
      <c r="O13" s="38"/>
      <c r="P13" s="66"/>
      <c r="Q13" s="22" t="s">
        <v>910</v>
      </c>
      <c r="R13" s="22"/>
      <c r="S13" s="39"/>
      <c r="T13" s="39"/>
      <c r="U13" s="39"/>
      <c r="V13" s="39"/>
      <c r="W13" s="40" t="s">
        <v>568</v>
      </c>
      <c r="X13" s="41"/>
      <c r="Y13" s="41"/>
      <c r="Z13" s="9"/>
      <c r="AA13" s="38"/>
      <c r="AB13" s="66"/>
      <c r="AC13" s="22" t="s">
        <v>911</v>
      </c>
      <c r="AD13" s="22"/>
      <c r="AE13" s="39"/>
      <c r="AF13" s="39"/>
      <c r="AG13" s="39"/>
      <c r="AH13" s="39"/>
      <c r="AI13" s="40" t="s">
        <v>568</v>
      </c>
      <c r="AJ13" s="41"/>
      <c r="AK13" s="41"/>
    </row>
    <row r="14" spans="1:37">
      <c r="A14" s="9"/>
      <c r="B14" s="9"/>
      <c r="C14" s="21"/>
      <c r="D14" s="42"/>
      <c r="E14" s="42" t="s">
        <v>569</v>
      </c>
      <c r="F14" s="22"/>
      <c r="G14" s="22"/>
      <c r="H14" s="22"/>
      <c r="I14" s="22"/>
      <c r="J14" s="22"/>
      <c r="K14" s="22"/>
      <c r="O14" s="9"/>
      <c r="P14" s="66"/>
      <c r="Q14" s="42"/>
      <c r="R14" s="42" t="s">
        <v>569</v>
      </c>
      <c r="S14" s="22"/>
      <c r="T14" s="22"/>
      <c r="U14" s="22"/>
      <c r="V14" s="22"/>
      <c r="W14" s="22"/>
      <c r="X14" s="22"/>
      <c r="Y14" s="22"/>
      <c r="Z14" s="9"/>
      <c r="AA14" s="9"/>
      <c r="AB14" s="66"/>
      <c r="AC14" s="42"/>
      <c r="AD14" s="42" t="s">
        <v>569</v>
      </c>
      <c r="AE14" s="22"/>
      <c r="AF14" s="22"/>
      <c r="AG14" s="22"/>
      <c r="AH14" s="22"/>
      <c r="AI14" s="22"/>
      <c r="AJ14" s="22"/>
      <c r="AK14" s="22"/>
    </row>
    <row r="15" spans="1:37">
      <c r="A15" s="9"/>
      <c r="B15" s="9"/>
      <c r="C15" s="9"/>
      <c r="D15" s="43"/>
      <c r="E15" s="39"/>
      <c r="F15" s="43"/>
      <c r="G15" s="39"/>
      <c r="H15" s="39"/>
      <c r="I15" s="39"/>
      <c r="J15" s="39"/>
      <c r="K15" s="39"/>
      <c r="O15" s="9"/>
      <c r="P15" s="9"/>
      <c r="Q15" s="43"/>
      <c r="R15" s="39"/>
      <c r="S15" s="43"/>
      <c r="T15" s="39"/>
      <c r="U15" s="39"/>
      <c r="V15" s="39"/>
      <c r="W15" s="39"/>
      <c r="X15" s="39"/>
      <c r="Y15" s="39"/>
      <c r="Z15" s="9"/>
      <c r="AA15" s="9"/>
      <c r="AB15" s="9"/>
      <c r="AC15" s="43"/>
      <c r="AD15" s="39"/>
      <c r="AE15" s="43"/>
      <c r="AF15" s="39"/>
      <c r="AG15" s="39"/>
      <c r="AH15" s="39"/>
      <c r="AI15" s="39"/>
      <c r="AJ15" s="39"/>
      <c r="AK15" s="39"/>
    </row>
    <row r="16" spans="1:37" ht="38.25">
      <c r="A16" s="9"/>
      <c r="B16" s="38"/>
      <c r="C16" s="39"/>
      <c r="D16" s="39"/>
      <c r="E16" s="44" t="s">
        <v>570</v>
      </c>
      <c r="F16" s="44" t="s">
        <v>571</v>
      </c>
      <c r="G16" s="44" t="s">
        <v>572</v>
      </c>
      <c r="H16" s="44" t="s">
        <v>573</v>
      </c>
      <c r="I16" s="44" t="s">
        <v>574</v>
      </c>
      <c r="J16" s="44" t="s">
        <v>575</v>
      </c>
      <c r="K16" s="44" t="s">
        <v>576</v>
      </c>
      <c r="O16" s="38"/>
      <c r="P16" s="39"/>
      <c r="Q16" s="39"/>
      <c r="R16" s="44" t="s">
        <v>570</v>
      </c>
      <c r="S16" s="44" t="s">
        <v>571</v>
      </c>
      <c r="T16" s="44" t="s">
        <v>572</v>
      </c>
      <c r="U16" s="44" t="s">
        <v>573</v>
      </c>
      <c r="V16" s="44" t="s">
        <v>574</v>
      </c>
      <c r="W16" s="44" t="s">
        <v>575</v>
      </c>
      <c r="X16" s="44" t="s">
        <v>576</v>
      </c>
      <c r="Y16" s="22"/>
      <c r="Z16" s="9"/>
      <c r="AA16" s="38"/>
      <c r="AB16" s="39"/>
      <c r="AC16" s="39"/>
      <c r="AD16" s="44" t="s">
        <v>570</v>
      </c>
      <c r="AE16" s="44" t="s">
        <v>571</v>
      </c>
      <c r="AF16" s="44" t="s">
        <v>572</v>
      </c>
      <c r="AG16" s="44" t="s">
        <v>573</v>
      </c>
      <c r="AH16" s="44" t="s">
        <v>574</v>
      </c>
      <c r="AI16" s="44" t="s">
        <v>575</v>
      </c>
      <c r="AJ16" s="44" t="s">
        <v>576</v>
      </c>
      <c r="AK16" s="22"/>
    </row>
    <row r="17" spans="1:37">
      <c r="A17" s="9"/>
      <c r="B17" s="38"/>
      <c r="C17" s="45" t="s">
        <v>528</v>
      </c>
      <c r="D17" s="46"/>
      <c r="E17" s="47" t="s">
        <v>577</v>
      </c>
      <c r="F17" s="44"/>
      <c r="G17" s="44"/>
      <c r="H17" s="44"/>
      <c r="I17" s="44"/>
      <c r="J17" s="44"/>
      <c r="K17" s="44"/>
      <c r="O17" s="38"/>
      <c r="P17" s="45" t="s">
        <v>528</v>
      </c>
      <c r="Q17" s="46"/>
      <c r="R17" s="47" t="s">
        <v>577</v>
      </c>
      <c r="S17" s="44"/>
      <c r="T17" s="44"/>
      <c r="U17" s="44"/>
      <c r="V17" s="44"/>
      <c r="W17" s="44"/>
      <c r="X17" s="44"/>
      <c r="Y17" s="22"/>
      <c r="Z17" s="9"/>
      <c r="AA17" s="38"/>
      <c r="AB17" s="45" t="s">
        <v>528</v>
      </c>
      <c r="AC17" s="46"/>
      <c r="AD17" s="47" t="s">
        <v>577</v>
      </c>
      <c r="AE17" s="44"/>
      <c r="AF17" s="44"/>
      <c r="AG17" s="44"/>
      <c r="AH17" s="44"/>
      <c r="AI17" s="44"/>
      <c r="AJ17" s="44"/>
      <c r="AK17" s="22"/>
    </row>
    <row r="18" spans="1:37">
      <c r="A18" s="9"/>
      <c r="B18" s="38" t="s">
        <v>578</v>
      </c>
      <c r="C18" s="48" t="s">
        <v>579</v>
      </c>
      <c r="D18" s="49" t="s">
        <v>146</v>
      </c>
      <c r="E18" s="50">
        <v>7</v>
      </c>
      <c r="F18" s="50">
        <v>7.14</v>
      </c>
      <c r="G18" s="50">
        <v>7.28</v>
      </c>
      <c r="H18" s="50">
        <v>7.42</v>
      </c>
      <c r="I18" s="50">
        <v>7.56</v>
      </c>
      <c r="J18" s="50">
        <v>7.7</v>
      </c>
      <c r="K18" s="50">
        <v>7.84</v>
      </c>
      <c r="L18" s="881">
        <f>K18/$J$6</f>
        <v>7.8399999999999995E-6</v>
      </c>
      <c r="O18" s="38" t="s">
        <v>578</v>
      </c>
      <c r="P18" s="48" t="s">
        <v>579</v>
      </c>
      <c r="Q18" s="49" t="s">
        <v>146</v>
      </c>
      <c r="R18" s="50">
        <v>1800000</v>
      </c>
      <c r="S18" s="50">
        <v>1836000</v>
      </c>
      <c r="T18" s="50">
        <v>1872000</v>
      </c>
      <c r="U18" s="50">
        <v>1908000</v>
      </c>
      <c r="V18" s="50">
        <v>1944000</v>
      </c>
      <c r="W18" s="50">
        <v>1980000</v>
      </c>
      <c r="X18" s="50">
        <v>2016000</v>
      </c>
      <c r="Y18" s="22"/>
      <c r="Z18" s="9"/>
      <c r="AA18" s="38" t="s">
        <v>578</v>
      </c>
      <c r="AB18" s="48" t="s">
        <v>579</v>
      </c>
      <c r="AC18" s="49" t="s">
        <v>146</v>
      </c>
      <c r="AD18" s="50">
        <v>1200000</v>
      </c>
      <c r="AE18" s="50">
        <v>1224000</v>
      </c>
      <c r="AF18" s="50">
        <v>1248000</v>
      </c>
      <c r="AG18" s="50">
        <v>1272000</v>
      </c>
      <c r="AH18" s="50">
        <v>1296000</v>
      </c>
      <c r="AI18" s="50">
        <v>1320000</v>
      </c>
      <c r="AJ18" s="50">
        <v>1344000</v>
      </c>
      <c r="AK18" s="22"/>
    </row>
    <row r="19" spans="1:37">
      <c r="A19" s="9"/>
      <c r="B19" s="38" t="s">
        <v>580</v>
      </c>
      <c r="C19" s="51" t="s">
        <v>581</v>
      </c>
      <c r="D19" s="49" t="s">
        <v>525</v>
      </c>
      <c r="E19" s="52">
        <v>8.4</v>
      </c>
      <c r="F19" s="52">
        <v>8.5399999999999991</v>
      </c>
      <c r="G19" s="52">
        <v>8.68</v>
      </c>
      <c r="H19" s="52">
        <v>8.82</v>
      </c>
      <c r="I19" s="52">
        <v>8.9600000000000009</v>
      </c>
      <c r="J19" s="52">
        <v>9.1</v>
      </c>
      <c r="K19" s="52">
        <v>9.24</v>
      </c>
      <c r="L19" s="881">
        <f t="shared" ref="L19:L25" si="6">K19/$J$6</f>
        <v>9.2399999999999996E-6</v>
      </c>
      <c r="O19" s="38" t="s">
        <v>580</v>
      </c>
      <c r="P19" s="51" t="s">
        <v>581</v>
      </c>
      <c r="Q19" s="49" t="s">
        <v>525</v>
      </c>
      <c r="R19" s="52">
        <v>2160000</v>
      </c>
      <c r="S19" s="52">
        <v>2196000</v>
      </c>
      <c r="T19" s="52">
        <v>2232000</v>
      </c>
      <c r="U19" s="52">
        <v>2268000</v>
      </c>
      <c r="V19" s="52">
        <v>2304000</v>
      </c>
      <c r="W19" s="52">
        <v>2340000</v>
      </c>
      <c r="X19" s="52">
        <v>2376000</v>
      </c>
      <c r="Y19" s="22"/>
      <c r="Z19" s="9"/>
      <c r="AA19" s="38" t="s">
        <v>580</v>
      </c>
      <c r="AB19" s="51" t="s">
        <v>581</v>
      </c>
      <c r="AC19" s="49" t="s">
        <v>525</v>
      </c>
      <c r="AD19" s="52">
        <v>1440000</v>
      </c>
      <c r="AE19" s="52">
        <v>1464000</v>
      </c>
      <c r="AF19" s="52">
        <v>1488000</v>
      </c>
      <c r="AG19" s="52">
        <v>1512000</v>
      </c>
      <c r="AH19" s="52">
        <v>1536000</v>
      </c>
      <c r="AI19" s="52">
        <v>1560000</v>
      </c>
      <c r="AJ19" s="52">
        <v>1584000</v>
      </c>
      <c r="AK19" s="22"/>
    </row>
    <row r="20" spans="1:37">
      <c r="A20" s="9"/>
      <c r="B20" s="38" t="s">
        <v>582</v>
      </c>
      <c r="C20" s="51" t="s">
        <v>583</v>
      </c>
      <c r="D20" s="48" t="s">
        <v>379</v>
      </c>
      <c r="E20" s="53">
        <v>9.8000000000000007</v>
      </c>
      <c r="F20" s="52">
        <v>9.94</v>
      </c>
      <c r="G20" s="52">
        <v>10.08</v>
      </c>
      <c r="H20" s="52">
        <v>10.220000000000001</v>
      </c>
      <c r="I20" s="52">
        <v>10.36</v>
      </c>
      <c r="J20" s="52">
        <v>10.5</v>
      </c>
      <c r="K20" s="52">
        <v>10.64</v>
      </c>
      <c r="L20" s="881">
        <f t="shared" si="6"/>
        <v>1.064E-5</v>
      </c>
      <c r="O20" s="38" t="s">
        <v>582</v>
      </c>
      <c r="P20" s="51" t="s">
        <v>583</v>
      </c>
      <c r="Q20" s="48" t="s">
        <v>379</v>
      </c>
      <c r="R20" s="53">
        <v>2520000</v>
      </c>
      <c r="S20" s="52">
        <v>2556000</v>
      </c>
      <c r="T20" s="52">
        <v>2592000</v>
      </c>
      <c r="U20" s="52">
        <v>2628000</v>
      </c>
      <c r="V20" s="52">
        <v>2664000</v>
      </c>
      <c r="W20" s="52">
        <v>2700000</v>
      </c>
      <c r="X20" s="52">
        <v>2736000</v>
      </c>
      <c r="Y20" s="120"/>
      <c r="Z20" s="9"/>
      <c r="AA20" s="38" t="s">
        <v>582</v>
      </c>
      <c r="AB20" s="51" t="s">
        <v>583</v>
      </c>
      <c r="AC20" s="48" t="s">
        <v>379</v>
      </c>
      <c r="AD20" s="53">
        <v>1680000</v>
      </c>
      <c r="AE20" s="52">
        <v>1704000</v>
      </c>
      <c r="AF20" s="52">
        <v>1728000</v>
      </c>
      <c r="AG20" s="52">
        <v>1752000</v>
      </c>
      <c r="AH20" s="52">
        <v>1776000</v>
      </c>
      <c r="AI20" s="52">
        <v>1800000</v>
      </c>
      <c r="AJ20" s="52">
        <v>1824000</v>
      </c>
      <c r="AK20" s="120"/>
    </row>
    <row r="21" spans="1:37">
      <c r="A21" s="9"/>
      <c r="B21" s="38" t="s">
        <v>578</v>
      </c>
      <c r="C21" s="51" t="s">
        <v>584</v>
      </c>
      <c r="D21" s="54" t="s">
        <v>44</v>
      </c>
      <c r="E21" s="50">
        <v>11.76</v>
      </c>
      <c r="F21" s="50">
        <v>11.9</v>
      </c>
      <c r="G21" s="50">
        <v>12.04</v>
      </c>
      <c r="H21" s="50">
        <v>12.18</v>
      </c>
      <c r="I21" s="50">
        <v>12.32</v>
      </c>
      <c r="J21" s="50">
        <v>12.46</v>
      </c>
      <c r="K21" s="50">
        <v>12.6</v>
      </c>
      <c r="L21" s="881">
        <f t="shared" si="6"/>
        <v>1.26E-5</v>
      </c>
      <c r="O21" s="38" t="s">
        <v>578</v>
      </c>
      <c r="P21" s="51" t="s">
        <v>584</v>
      </c>
      <c r="Q21" s="54" t="s">
        <v>44</v>
      </c>
      <c r="R21" s="50">
        <v>3024000</v>
      </c>
      <c r="S21" s="50">
        <v>3060000</v>
      </c>
      <c r="T21" s="50">
        <v>3096000</v>
      </c>
      <c r="U21" s="50">
        <v>3232000</v>
      </c>
      <c r="V21" s="50">
        <v>3168000</v>
      </c>
      <c r="W21" s="50">
        <v>3204000</v>
      </c>
      <c r="X21" s="50">
        <v>3240000</v>
      </c>
      <c r="Y21" s="120"/>
      <c r="Z21" s="9"/>
      <c r="AA21" s="38" t="s">
        <v>578</v>
      </c>
      <c r="AB21" s="51" t="s">
        <v>584</v>
      </c>
      <c r="AC21" s="54" t="s">
        <v>44</v>
      </c>
      <c r="AD21" s="50">
        <v>2016000</v>
      </c>
      <c r="AE21" s="50">
        <v>2040000</v>
      </c>
      <c r="AF21" s="50">
        <v>2064000</v>
      </c>
      <c r="AG21" s="50">
        <v>2088000</v>
      </c>
      <c r="AH21" s="50">
        <v>2112000</v>
      </c>
      <c r="AI21" s="50">
        <v>2136000</v>
      </c>
      <c r="AJ21" s="50">
        <v>2160000</v>
      </c>
      <c r="AK21" s="120"/>
    </row>
    <row r="22" spans="1:37">
      <c r="A22" s="9"/>
      <c r="B22" s="38" t="s">
        <v>585</v>
      </c>
      <c r="C22" s="51" t="s">
        <v>586</v>
      </c>
      <c r="D22" s="49" t="s">
        <v>263</v>
      </c>
      <c r="E22" s="52">
        <v>13.72</v>
      </c>
      <c r="F22" s="52">
        <v>13.86</v>
      </c>
      <c r="G22" s="52">
        <v>14</v>
      </c>
      <c r="H22" s="52">
        <v>14.14</v>
      </c>
      <c r="I22" s="52">
        <v>14.28</v>
      </c>
      <c r="J22" s="52">
        <v>14.42</v>
      </c>
      <c r="K22" s="52">
        <v>14.56</v>
      </c>
      <c r="L22" s="881">
        <f t="shared" si="6"/>
        <v>1.4560000000000001E-5</v>
      </c>
      <c r="O22" s="38" t="s">
        <v>585</v>
      </c>
      <c r="P22" s="51" t="s">
        <v>586</v>
      </c>
      <c r="Q22" s="49" t="s">
        <v>263</v>
      </c>
      <c r="R22" s="52">
        <v>3528000</v>
      </c>
      <c r="S22" s="52">
        <v>3564000</v>
      </c>
      <c r="T22" s="52">
        <v>3600000</v>
      </c>
      <c r="U22" s="52">
        <v>3636000</v>
      </c>
      <c r="V22" s="52">
        <v>3672000</v>
      </c>
      <c r="W22" s="52">
        <v>2708000</v>
      </c>
      <c r="X22" s="52">
        <v>3744000</v>
      </c>
      <c r="Y22" s="120"/>
      <c r="Z22" s="9"/>
      <c r="AA22" s="38" t="s">
        <v>585</v>
      </c>
      <c r="AB22" s="51" t="s">
        <v>586</v>
      </c>
      <c r="AC22" s="49" t="s">
        <v>263</v>
      </c>
      <c r="AD22" s="52">
        <v>2352000</v>
      </c>
      <c r="AE22" s="52">
        <v>2376000</v>
      </c>
      <c r="AF22" s="52">
        <v>2400000</v>
      </c>
      <c r="AG22" s="52">
        <v>2424000</v>
      </c>
      <c r="AH22" s="52">
        <v>2448000</v>
      </c>
      <c r="AI22" s="52">
        <v>2472000</v>
      </c>
      <c r="AJ22" s="52">
        <v>2496000</v>
      </c>
      <c r="AK22" s="120"/>
    </row>
    <row r="23" spans="1:37">
      <c r="A23" s="9"/>
      <c r="B23" s="38" t="s">
        <v>578</v>
      </c>
      <c r="C23" s="51" t="s">
        <v>587</v>
      </c>
      <c r="D23" s="54" t="s">
        <v>252</v>
      </c>
      <c r="E23" s="50">
        <v>15.96</v>
      </c>
      <c r="F23" s="50">
        <v>16.100000000000001</v>
      </c>
      <c r="G23" s="50">
        <v>16.239999999999998</v>
      </c>
      <c r="H23" s="50">
        <v>16.38</v>
      </c>
      <c r="I23" s="50">
        <v>16.52</v>
      </c>
      <c r="J23" s="50">
        <v>16.66</v>
      </c>
      <c r="K23" s="50">
        <v>16.8</v>
      </c>
      <c r="L23" s="881">
        <f t="shared" si="6"/>
        <v>1.6800000000000002E-5</v>
      </c>
      <c r="O23" s="38" t="s">
        <v>578</v>
      </c>
      <c r="P23" s="51" t="s">
        <v>587</v>
      </c>
      <c r="Q23" s="54" t="s">
        <v>252</v>
      </c>
      <c r="R23" s="50">
        <v>4104000</v>
      </c>
      <c r="S23" s="50">
        <v>4140000</v>
      </c>
      <c r="T23" s="50">
        <v>4176000</v>
      </c>
      <c r="U23" s="50">
        <v>4212000</v>
      </c>
      <c r="V23" s="50">
        <v>4248000</v>
      </c>
      <c r="W23" s="50">
        <v>4284000</v>
      </c>
      <c r="X23" s="50">
        <v>4320000</v>
      </c>
      <c r="Y23" s="120"/>
      <c r="Z23" s="9"/>
      <c r="AA23" s="38" t="s">
        <v>578</v>
      </c>
      <c r="AB23" s="51" t="s">
        <v>587</v>
      </c>
      <c r="AC23" s="54" t="s">
        <v>252</v>
      </c>
      <c r="AD23" s="50">
        <v>2736000</v>
      </c>
      <c r="AE23" s="50">
        <v>2760000</v>
      </c>
      <c r="AF23" s="50">
        <v>2784000</v>
      </c>
      <c r="AG23" s="50">
        <v>2808000</v>
      </c>
      <c r="AH23" s="50">
        <v>2832000</v>
      </c>
      <c r="AI23" s="50">
        <v>2856000</v>
      </c>
      <c r="AJ23" s="50">
        <v>2880000</v>
      </c>
      <c r="AK23" s="120"/>
    </row>
    <row r="24" spans="1:37">
      <c r="A24" s="9"/>
      <c r="B24" s="38" t="s">
        <v>580</v>
      </c>
      <c r="C24" s="51" t="s">
        <v>588</v>
      </c>
      <c r="D24" s="49" t="s">
        <v>526</v>
      </c>
      <c r="E24" s="52">
        <v>18.2</v>
      </c>
      <c r="F24" s="52">
        <v>18.34</v>
      </c>
      <c r="G24" s="52">
        <v>18.48</v>
      </c>
      <c r="H24" s="52">
        <v>18.62</v>
      </c>
      <c r="I24" s="52">
        <v>18.760000000000002</v>
      </c>
      <c r="J24" s="52">
        <v>18.899999999999999</v>
      </c>
      <c r="K24" s="52">
        <v>19.04</v>
      </c>
      <c r="L24" s="881">
        <f t="shared" si="6"/>
        <v>1.9040000000000001E-5</v>
      </c>
      <c r="O24" s="38" t="s">
        <v>580</v>
      </c>
      <c r="P24" s="51" t="s">
        <v>588</v>
      </c>
      <c r="Q24" s="49" t="s">
        <v>526</v>
      </c>
      <c r="R24" s="52">
        <v>4680000</v>
      </c>
      <c r="S24" s="52">
        <v>4716000</v>
      </c>
      <c r="T24" s="52">
        <v>4752000</v>
      </c>
      <c r="U24" s="52">
        <v>4788000</v>
      </c>
      <c r="V24" s="52">
        <v>4824000</v>
      </c>
      <c r="W24" s="52">
        <v>4860000</v>
      </c>
      <c r="X24" s="52">
        <v>4896000</v>
      </c>
      <c r="Y24" s="120"/>
      <c r="Z24" s="9"/>
      <c r="AA24" s="38" t="s">
        <v>580</v>
      </c>
      <c r="AB24" s="51" t="s">
        <v>588</v>
      </c>
      <c r="AC24" s="49" t="s">
        <v>526</v>
      </c>
      <c r="AD24" s="52">
        <v>3120000</v>
      </c>
      <c r="AE24" s="52">
        <v>3144000</v>
      </c>
      <c r="AF24" s="52">
        <v>3168000</v>
      </c>
      <c r="AG24" s="52">
        <v>3192000</v>
      </c>
      <c r="AH24" s="52">
        <v>3216000</v>
      </c>
      <c r="AI24" s="52">
        <v>3240000</v>
      </c>
      <c r="AJ24" s="52">
        <v>3264000</v>
      </c>
      <c r="AK24" s="120"/>
    </row>
    <row r="25" spans="1:37">
      <c r="A25" s="9"/>
      <c r="B25" s="38" t="s">
        <v>582</v>
      </c>
      <c r="C25" s="51" t="s">
        <v>589</v>
      </c>
      <c r="D25" s="48" t="s">
        <v>527</v>
      </c>
      <c r="E25" s="53">
        <v>20.440000000000001</v>
      </c>
      <c r="F25" s="53">
        <v>20.58</v>
      </c>
      <c r="G25" s="53">
        <v>20.72</v>
      </c>
      <c r="H25" s="53">
        <v>20.86</v>
      </c>
      <c r="I25" s="53">
        <v>21</v>
      </c>
      <c r="J25" s="53">
        <v>21.14</v>
      </c>
      <c r="K25" s="53">
        <v>21.28</v>
      </c>
      <c r="L25" s="881">
        <f t="shared" si="6"/>
        <v>2.128E-5</v>
      </c>
      <c r="O25" s="38" t="s">
        <v>582</v>
      </c>
      <c r="P25" s="51" t="s">
        <v>589</v>
      </c>
      <c r="Q25" s="48" t="s">
        <v>527</v>
      </c>
      <c r="R25" s="53">
        <v>5256000</v>
      </c>
      <c r="S25" s="53">
        <v>5292000</v>
      </c>
      <c r="T25" s="53">
        <v>5328000</v>
      </c>
      <c r="U25" s="53">
        <v>5364000</v>
      </c>
      <c r="V25" s="53">
        <v>5400000</v>
      </c>
      <c r="W25" s="53">
        <v>5436000</v>
      </c>
      <c r="X25" s="53">
        <v>5472000</v>
      </c>
      <c r="Y25" s="120"/>
      <c r="Z25" s="9"/>
      <c r="AA25" s="38" t="s">
        <v>582</v>
      </c>
      <c r="AB25" s="51" t="s">
        <v>589</v>
      </c>
      <c r="AC25" s="48" t="s">
        <v>527</v>
      </c>
      <c r="AD25" s="53">
        <v>3504000</v>
      </c>
      <c r="AE25" s="53">
        <v>3528000</v>
      </c>
      <c r="AF25" s="53">
        <v>3552000</v>
      </c>
      <c r="AG25" s="53">
        <v>3576000</v>
      </c>
      <c r="AH25" s="53">
        <v>3600000</v>
      </c>
      <c r="AI25" s="53">
        <v>3624000</v>
      </c>
      <c r="AJ25" s="53">
        <v>3648000</v>
      </c>
      <c r="AK25" s="120"/>
    </row>
    <row r="26" spans="1:37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</row>
    <row r="27" spans="1:37">
      <c r="A27" s="9"/>
      <c r="B27" s="9"/>
      <c r="C27" s="9"/>
      <c r="D27" s="9"/>
      <c r="E27" s="9"/>
      <c r="F27" s="947">
        <f>E23-E21</f>
        <v>4.2000000000000011</v>
      </c>
      <c r="G27" s="9"/>
      <c r="H27" s="9"/>
      <c r="I27" s="9"/>
      <c r="J27" s="9"/>
      <c r="K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</row>
    <row r="28" spans="1:37">
      <c r="A28" s="55"/>
      <c r="B28" s="55"/>
      <c r="C28" s="56" t="s">
        <v>568</v>
      </c>
      <c r="D28" s="56"/>
      <c r="E28" s="57"/>
      <c r="F28" s="11"/>
      <c r="G28" s="9"/>
      <c r="H28" s="9"/>
      <c r="I28" s="9"/>
      <c r="J28" s="9"/>
      <c r="K28" s="9"/>
      <c r="O28" s="55"/>
      <c r="P28" s="56" t="s">
        <v>568</v>
      </c>
      <c r="Q28" s="56"/>
      <c r="R28" s="57"/>
      <c r="S28" s="11"/>
      <c r="T28" s="9"/>
      <c r="U28" s="9"/>
      <c r="V28" s="9"/>
      <c r="W28" s="9"/>
      <c r="X28" s="9"/>
      <c r="Y28" s="9"/>
      <c r="Z28" s="55"/>
      <c r="AA28" s="55"/>
      <c r="AB28" s="56" t="s">
        <v>568</v>
      </c>
      <c r="AC28" s="56"/>
      <c r="AD28" s="57"/>
      <c r="AE28" s="11"/>
      <c r="AF28" s="9"/>
      <c r="AG28" s="9"/>
      <c r="AH28" s="9"/>
      <c r="AI28" s="9"/>
      <c r="AJ28" s="9"/>
      <c r="AK28" s="9"/>
    </row>
    <row r="29" spans="1:37">
      <c r="A29" s="55"/>
      <c r="B29" s="55"/>
      <c r="C29" s="55"/>
      <c r="D29" s="55"/>
      <c r="E29" s="11"/>
      <c r="F29" s="11"/>
      <c r="G29" s="9"/>
      <c r="H29" s="9"/>
      <c r="I29" s="9"/>
      <c r="J29" s="9"/>
      <c r="K29" s="9"/>
      <c r="O29" s="55"/>
      <c r="P29" s="55"/>
      <c r="Q29" s="55"/>
      <c r="R29" s="11"/>
      <c r="S29" s="11"/>
      <c r="T29" s="9"/>
      <c r="U29" s="9"/>
      <c r="V29" s="9"/>
      <c r="W29" s="9"/>
      <c r="X29" s="9"/>
      <c r="Y29" s="9"/>
      <c r="Z29" s="55"/>
      <c r="AA29" s="55"/>
      <c r="AB29" s="55"/>
      <c r="AC29" s="55"/>
      <c r="AD29" s="11"/>
      <c r="AE29" s="11"/>
      <c r="AF29" s="9"/>
      <c r="AG29" s="9"/>
      <c r="AH29" s="9"/>
      <c r="AI29" s="9"/>
      <c r="AJ29" s="9"/>
      <c r="AK29" s="9"/>
    </row>
    <row r="30" spans="1:37">
      <c r="A30" s="58" t="s">
        <v>590</v>
      </c>
      <c r="B30" s="58"/>
      <c r="C30" s="58"/>
      <c r="D30" s="58"/>
      <c r="E30" s="58"/>
      <c r="F30" s="58"/>
      <c r="G30" s="9"/>
      <c r="H30" s="9"/>
      <c r="I30" s="9"/>
      <c r="J30" s="9"/>
      <c r="K30" s="9"/>
      <c r="O30" s="58"/>
      <c r="P30" s="58"/>
      <c r="Q30" s="58"/>
      <c r="R30" s="58"/>
      <c r="S30" s="58"/>
      <c r="T30" s="9"/>
      <c r="U30" s="9"/>
      <c r="V30" s="9"/>
      <c r="W30" s="9"/>
      <c r="X30" s="9"/>
      <c r="Y30" s="9"/>
      <c r="Z30" s="1624" t="s">
        <v>912</v>
      </c>
      <c r="AA30" s="1624"/>
      <c r="AB30" s="1624"/>
      <c r="AC30" s="1624"/>
      <c r="AD30" s="1624"/>
      <c r="AE30" s="1624"/>
      <c r="AF30" s="9"/>
      <c r="AG30" s="9"/>
      <c r="AH30" s="9"/>
      <c r="AI30" s="9"/>
      <c r="AJ30" s="9"/>
      <c r="AK30" s="9"/>
    </row>
    <row r="31" spans="1:37">
      <c r="A31" s="59"/>
      <c r="C31" s="23" t="s">
        <v>541</v>
      </c>
      <c r="D31" s="23" t="s">
        <v>7</v>
      </c>
      <c r="E31" s="60" t="s">
        <v>591</v>
      </c>
      <c r="F31" s="60" t="s">
        <v>592</v>
      </c>
      <c r="G31" s="9"/>
      <c r="H31" s="9"/>
      <c r="I31" s="9"/>
      <c r="J31" s="9"/>
      <c r="K31" s="9"/>
      <c r="P31" s="23" t="s">
        <v>541</v>
      </c>
      <c r="Q31" s="23" t="s">
        <v>7</v>
      </c>
      <c r="R31" s="60" t="s">
        <v>591</v>
      </c>
      <c r="S31" s="60" t="s">
        <v>592</v>
      </c>
      <c r="T31" s="9"/>
      <c r="U31" s="9"/>
      <c r="V31" s="9"/>
      <c r="W31" s="9"/>
      <c r="X31" s="9"/>
      <c r="Y31" s="9"/>
      <c r="Z31" s="59"/>
      <c r="AB31" s="23" t="s">
        <v>541</v>
      </c>
      <c r="AC31" s="23" t="s">
        <v>7</v>
      </c>
      <c r="AD31" s="60" t="s">
        <v>591</v>
      </c>
      <c r="AE31" s="60" t="s">
        <v>592</v>
      </c>
      <c r="AF31" s="9"/>
      <c r="AG31" s="9"/>
      <c r="AH31" s="9"/>
      <c r="AI31" s="9"/>
      <c r="AJ31" s="9"/>
      <c r="AK31" s="9"/>
    </row>
    <row r="32" spans="1:37">
      <c r="A32" s="1622" t="s">
        <v>593</v>
      </c>
      <c r="B32" s="1623" t="s">
        <v>594</v>
      </c>
      <c r="C32" s="61">
        <v>1</v>
      </c>
      <c r="D32" s="61" t="s">
        <v>290</v>
      </c>
      <c r="E32" s="62">
        <v>7</v>
      </c>
      <c r="F32" s="62">
        <v>7.1820000000000004</v>
      </c>
      <c r="G32" s="882"/>
      <c r="H32" s="882"/>
      <c r="I32" s="9"/>
      <c r="J32" s="9"/>
      <c r="K32" s="9"/>
      <c r="O32" s="1623" t="s">
        <v>594</v>
      </c>
      <c r="P32" s="61">
        <v>1</v>
      </c>
      <c r="Q32" s="61" t="s">
        <v>290</v>
      </c>
      <c r="R32" s="62">
        <v>1800000</v>
      </c>
      <c r="S32" s="62">
        <v>1846800</v>
      </c>
      <c r="T32" s="9"/>
      <c r="U32" s="9"/>
      <c r="V32" s="9"/>
      <c r="W32" s="9"/>
      <c r="X32" s="9"/>
      <c r="Y32" s="9"/>
      <c r="Z32" s="1622" t="s">
        <v>593</v>
      </c>
      <c r="AA32" s="1623" t="s">
        <v>594</v>
      </c>
      <c r="AB32" s="61">
        <v>1</v>
      </c>
      <c r="AC32" s="61" t="s">
        <v>290</v>
      </c>
      <c r="AD32" s="62">
        <v>1200000</v>
      </c>
      <c r="AE32" s="62">
        <v>1231200</v>
      </c>
      <c r="AF32" s="9"/>
      <c r="AG32" s="9"/>
      <c r="AH32" s="9"/>
      <c r="AI32" s="9"/>
      <c r="AJ32" s="9"/>
      <c r="AK32" s="9"/>
    </row>
    <row r="33" spans="1:37">
      <c r="A33" s="1622"/>
      <c r="B33" s="1623"/>
      <c r="C33" s="30">
        <v>2</v>
      </c>
      <c r="D33" s="61" t="s">
        <v>595</v>
      </c>
      <c r="E33" s="63">
        <v>7.742</v>
      </c>
      <c r="F33" s="63">
        <v>7.9240000000000004</v>
      </c>
      <c r="G33" s="882"/>
      <c r="H33" s="882"/>
      <c r="I33" s="9"/>
      <c r="J33" s="9"/>
      <c r="K33" s="9"/>
      <c r="O33" s="1623"/>
      <c r="P33" s="30">
        <v>2</v>
      </c>
      <c r="Q33" s="61" t="s">
        <v>595</v>
      </c>
      <c r="R33" s="63">
        <v>1990800</v>
      </c>
      <c r="S33" s="63">
        <v>2037600</v>
      </c>
      <c r="T33" s="9"/>
      <c r="U33" s="9"/>
      <c r="V33" s="9"/>
      <c r="W33" s="9"/>
      <c r="X33" s="9"/>
      <c r="Y33" s="9"/>
      <c r="Z33" s="1622"/>
      <c r="AA33" s="1623"/>
      <c r="AB33" s="30">
        <v>2</v>
      </c>
      <c r="AC33" s="61" t="s">
        <v>595</v>
      </c>
      <c r="AD33" s="63">
        <v>1327200</v>
      </c>
      <c r="AE33" s="63">
        <v>1358400</v>
      </c>
      <c r="AF33" s="9"/>
      <c r="AG33" s="9"/>
      <c r="AH33" s="9"/>
      <c r="AI33" s="9"/>
      <c r="AJ33" s="9"/>
      <c r="AK33" s="9"/>
    </row>
    <row r="34" spans="1:37">
      <c r="A34" s="1622"/>
      <c r="B34" s="1623"/>
      <c r="C34" s="30">
        <v>3</v>
      </c>
      <c r="D34" s="61" t="s">
        <v>596</v>
      </c>
      <c r="E34" s="63">
        <v>8.484</v>
      </c>
      <c r="F34" s="63">
        <v>8.6660000000000004</v>
      </c>
      <c r="G34" s="882"/>
      <c r="H34" s="882"/>
      <c r="I34" s="9"/>
      <c r="J34" s="9"/>
      <c r="K34" s="9"/>
      <c r="O34" s="1623"/>
      <c r="P34" s="30">
        <v>3</v>
      </c>
      <c r="Q34" s="61" t="s">
        <v>596</v>
      </c>
      <c r="R34" s="63">
        <v>2181600</v>
      </c>
      <c r="S34" s="63">
        <v>2228400</v>
      </c>
      <c r="T34" s="9"/>
      <c r="U34" s="9"/>
      <c r="V34" s="9"/>
      <c r="W34" s="9"/>
      <c r="X34" s="9"/>
      <c r="Y34" s="9"/>
      <c r="Z34" s="1622"/>
      <c r="AA34" s="1623"/>
      <c r="AB34" s="30">
        <v>3</v>
      </c>
      <c r="AC34" s="61" t="s">
        <v>596</v>
      </c>
      <c r="AD34" s="63">
        <v>1454400</v>
      </c>
      <c r="AE34" s="63">
        <v>1485600</v>
      </c>
      <c r="AF34" s="9"/>
      <c r="AG34" s="9"/>
      <c r="AH34" s="9"/>
      <c r="AI34" s="9"/>
      <c r="AJ34" s="9"/>
      <c r="AK34" s="9"/>
    </row>
    <row r="35" spans="1:37">
      <c r="A35" s="1622"/>
      <c r="B35" s="1623"/>
      <c r="C35" s="30">
        <v>4</v>
      </c>
      <c r="D35" s="61" t="s">
        <v>597</v>
      </c>
      <c r="E35" s="63">
        <v>9.2260000000000009</v>
      </c>
      <c r="F35" s="63">
        <v>9.4079999999999995</v>
      </c>
      <c r="G35" s="882"/>
      <c r="H35" s="882"/>
      <c r="I35" s="9"/>
      <c r="J35" s="9"/>
      <c r="K35" s="9"/>
      <c r="O35" s="1623"/>
      <c r="P35" s="30">
        <v>4</v>
      </c>
      <c r="Q35" s="61" t="s">
        <v>597</v>
      </c>
      <c r="R35" s="63">
        <v>2372400</v>
      </c>
      <c r="S35" s="63">
        <v>2419200</v>
      </c>
      <c r="T35" s="9"/>
      <c r="U35" s="9"/>
      <c r="V35" s="9"/>
      <c r="W35" s="9"/>
      <c r="X35" s="9"/>
      <c r="Y35" s="9"/>
      <c r="Z35" s="1622"/>
      <c r="AA35" s="1623"/>
      <c r="AB35" s="30">
        <v>4</v>
      </c>
      <c r="AC35" s="61" t="s">
        <v>597</v>
      </c>
      <c r="AD35" s="63">
        <v>1581600</v>
      </c>
      <c r="AE35" s="63">
        <v>1612800</v>
      </c>
      <c r="AF35" s="9"/>
      <c r="AG35" s="9"/>
      <c r="AH35" s="9"/>
      <c r="AI35" s="9"/>
      <c r="AJ35" s="9"/>
      <c r="AK35" s="9"/>
    </row>
    <row r="36" spans="1:37">
      <c r="A36" s="1622" t="s">
        <v>598</v>
      </c>
      <c r="B36" s="1623"/>
      <c r="C36" s="30">
        <v>5</v>
      </c>
      <c r="D36" s="61" t="s">
        <v>433</v>
      </c>
      <c r="E36" s="63">
        <v>9.968</v>
      </c>
      <c r="F36" s="63">
        <v>10.15</v>
      </c>
      <c r="G36" s="882"/>
      <c r="H36" s="882"/>
      <c r="I36" s="9"/>
      <c r="J36" s="9"/>
      <c r="K36" s="9"/>
      <c r="O36" s="1623"/>
      <c r="P36" s="30">
        <v>5</v>
      </c>
      <c r="Q36" s="61" t="s">
        <v>433</v>
      </c>
      <c r="R36" s="63">
        <v>2563200</v>
      </c>
      <c r="S36" s="63">
        <v>2610000</v>
      </c>
      <c r="T36" s="9"/>
      <c r="U36" s="9"/>
      <c r="V36" s="9"/>
      <c r="W36" s="9"/>
      <c r="X36" s="9"/>
      <c r="Y36" s="9"/>
      <c r="Z36" s="1622" t="s">
        <v>598</v>
      </c>
      <c r="AA36" s="1623"/>
      <c r="AB36" s="30">
        <v>5</v>
      </c>
      <c r="AC36" s="61" t="s">
        <v>433</v>
      </c>
      <c r="AD36" s="63">
        <v>1708800</v>
      </c>
      <c r="AE36" s="63">
        <v>1740000</v>
      </c>
      <c r="AF36" s="9"/>
      <c r="AG36" s="9"/>
      <c r="AH36" s="9"/>
      <c r="AI36" s="9"/>
      <c r="AJ36" s="9"/>
      <c r="AK36" s="9"/>
    </row>
    <row r="37" spans="1:37">
      <c r="A37" s="1622"/>
      <c r="B37" s="1623"/>
      <c r="C37" s="30">
        <v>6</v>
      </c>
      <c r="D37" s="61" t="s">
        <v>599</v>
      </c>
      <c r="E37" s="63">
        <v>10.71</v>
      </c>
      <c r="F37" s="63">
        <v>10.891999999999999</v>
      </c>
      <c r="G37" s="882"/>
      <c r="H37" s="882"/>
      <c r="I37" s="9"/>
      <c r="J37" s="9"/>
      <c r="K37" s="9"/>
      <c r="O37" s="1623"/>
      <c r="P37" s="30">
        <v>6</v>
      </c>
      <c r="Q37" s="61" t="s">
        <v>599</v>
      </c>
      <c r="R37" s="63">
        <v>2754000</v>
      </c>
      <c r="S37" s="63">
        <v>2800800</v>
      </c>
      <c r="T37" s="9"/>
      <c r="U37" s="9"/>
      <c r="V37" s="9"/>
      <c r="W37" s="9"/>
      <c r="X37" s="9"/>
      <c r="Y37" s="9"/>
      <c r="Z37" s="1622"/>
      <c r="AA37" s="1623"/>
      <c r="AB37" s="30">
        <v>6</v>
      </c>
      <c r="AC37" s="61" t="s">
        <v>599</v>
      </c>
      <c r="AD37" s="63">
        <v>1836000</v>
      </c>
      <c r="AE37" s="63">
        <v>1867200</v>
      </c>
      <c r="AF37" s="9"/>
      <c r="AG37" s="9"/>
      <c r="AH37" s="9"/>
      <c r="AI37" s="9"/>
      <c r="AJ37" s="9"/>
      <c r="AK37" s="9"/>
    </row>
    <row r="38" spans="1:37">
      <c r="A38" s="1622"/>
      <c r="B38" s="1623"/>
      <c r="C38" s="30">
        <v>7</v>
      </c>
      <c r="D38" s="61" t="s">
        <v>600</v>
      </c>
      <c r="E38" s="63">
        <v>11.452</v>
      </c>
      <c r="F38" s="63">
        <v>11.634</v>
      </c>
      <c r="G38" s="882"/>
      <c r="H38" s="882"/>
      <c r="I38" s="9"/>
      <c r="J38" s="9"/>
      <c r="K38" s="9"/>
      <c r="O38" s="1623"/>
      <c r="P38" s="30">
        <v>7</v>
      </c>
      <c r="Q38" s="61" t="s">
        <v>600</v>
      </c>
      <c r="R38" s="63">
        <v>2944800</v>
      </c>
      <c r="S38" s="63">
        <v>2991600</v>
      </c>
      <c r="T38" s="9"/>
      <c r="U38" s="9"/>
      <c r="V38" s="9"/>
      <c r="W38" s="9"/>
      <c r="X38" s="9"/>
      <c r="Y38" s="9"/>
      <c r="Z38" s="1622"/>
      <c r="AA38" s="1623"/>
      <c r="AB38" s="30">
        <v>7</v>
      </c>
      <c r="AC38" s="61" t="s">
        <v>600</v>
      </c>
      <c r="AD38" s="63">
        <v>1963200</v>
      </c>
      <c r="AE38" s="63">
        <v>1994400</v>
      </c>
      <c r="AF38" s="9"/>
      <c r="AG38" s="9"/>
      <c r="AH38" s="9"/>
      <c r="AI38" s="9"/>
      <c r="AJ38" s="9"/>
      <c r="AK38" s="9"/>
    </row>
    <row r="39" spans="1:37">
      <c r="A39" s="1622"/>
      <c r="B39" s="1623"/>
      <c r="C39" s="30">
        <v>8</v>
      </c>
      <c r="D39" s="61" t="s">
        <v>601</v>
      </c>
      <c r="E39" s="63">
        <v>12.194000000000001</v>
      </c>
      <c r="F39" s="63">
        <v>12.375999999999999</v>
      </c>
      <c r="G39" s="882"/>
      <c r="H39" s="882"/>
      <c r="I39" s="9"/>
      <c r="J39" s="9"/>
      <c r="K39" s="9"/>
      <c r="O39" s="1623"/>
      <c r="P39" s="30">
        <v>8</v>
      </c>
      <c r="Q39" s="61" t="s">
        <v>601</v>
      </c>
      <c r="R39" s="63">
        <v>3135600</v>
      </c>
      <c r="S39" s="63">
        <v>3182400</v>
      </c>
      <c r="T39" s="9"/>
      <c r="U39" s="9"/>
      <c r="V39" s="9"/>
      <c r="W39" s="9"/>
      <c r="X39" s="9"/>
      <c r="Y39" s="9"/>
      <c r="Z39" s="1622"/>
      <c r="AA39" s="1623"/>
      <c r="AB39" s="30">
        <v>8</v>
      </c>
      <c r="AC39" s="61" t="s">
        <v>601</v>
      </c>
      <c r="AD39" s="63">
        <v>2090400</v>
      </c>
      <c r="AE39" s="63">
        <v>2121600</v>
      </c>
      <c r="AF39" s="9"/>
      <c r="AG39" s="9"/>
      <c r="AH39" s="9"/>
      <c r="AI39" s="9"/>
      <c r="AJ39" s="9"/>
      <c r="AK39" s="9"/>
    </row>
    <row r="40" spans="1:37">
      <c r="A40" s="1622" t="s">
        <v>602</v>
      </c>
      <c r="B40" s="1623"/>
      <c r="C40" s="30">
        <v>9</v>
      </c>
      <c r="D40" s="61" t="s">
        <v>603</v>
      </c>
      <c r="E40" s="63">
        <v>12.936</v>
      </c>
      <c r="F40" s="63">
        <v>13.118</v>
      </c>
      <c r="G40" s="882"/>
      <c r="H40" s="882"/>
      <c r="I40" s="9"/>
      <c r="J40" s="9"/>
      <c r="K40" s="9"/>
      <c r="O40" s="1623"/>
      <c r="P40" s="30">
        <v>9</v>
      </c>
      <c r="Q40" s="61" t="s">
        <v>603</v>
      </c>
      <c r="R40" s="63">
        <v>3326400</v>
      </c>
      <c r="S40" s="63">
        <v>3373200</v>
      </c>
      <c r="T40" s="9"/>
      <c r="U40" s="9"/>
      <c r="V40" s="9"/>
      <c r="W40" s="9"/>
      <c r="X40" s="9"/>
      <c r="Y40" s="9"/>
      <c r="Z40" s="1622" t="s">
        <v>602</v>
      </c>
      <c r="AA40" s="1623"/>
      <c r="AB40" s="30">
        <v>9</v>
      </c>
      <c r="AC40" s="61" t="s">
        <v>603</v>
      </c>
      <c r="AD40" s="63">
        <v>2217600</v>
      </c>
      <c r="AE40" s="63">
        <v>2248800</v>
      </c>
      <c r="AF40" s="9"/>
      <c r="AG40" s="9"/>
      <c r="AH40" s="9"/>
      <c r="AI40" s="9"/>
      <c r="AJ40" s="9"/>
      <c r="AK40" s="9"/>
    </row>
    <row r="41" spans="1:37">
      <c r="A41" s="1622"/>
      <c r="B41" s="1623"/>
      <c r="C41" s="35">
        <v>10</v>
      </c>
      <c r="D41" s="61" t="s">
        <v>604</v>
      </c>
      <c r="E41" s="64">
        <v>13.678000000000001</v>
      </c>
      <c r="F41" s="64">
        <v>13.86</v>
      </c>
      <c r="G41" s="882"/>
      <c r="H41" s="882"/>
      <c r="I41" s="9"/>
      <c r="J41" s="9"/>
      <c r="K41" s="9"/>
      <c r="O41" s="1623"/>
      <c r="P41" s="35">
        <v>10</v>
      </c>
      <c r="Q41" s="61" t="s">
        <v>604</v>
      </c>
      <c r="R41" s="64">
        <v>3517200</v>
      </c>
      <c r="S41" s="64">
        <v>3564000</v>
      </c>
      <c r="T41" s="9"/>
      <c r="U41" s="9"/>
      <c r="V41" s="9"/>
      <c r="W41" s="9"/>
      <c r="X41" s="9"/>
      <c r="Y41" s="9"/>
      <c r="Z41" s="1622"/>
      <c r="AA41" s="1623"/>
      <c r="AB41" s="35">
        <v>10</v>
      </c>
      <c r="AC41" s="61" t="s">
        <v>604</v>
      </c>
      <c r="AD41" s="64">
        <v>2344800</v>
      </c>
      <c r="AE41" s="64">
        <v>2376000</v>
      </c>
      <c r="AF41" s="9"/>
      <c r="AG41" s="9"/>
      <c r="AH41" s="9"/>
      <c r="AI41" s="9"/>
      <c r="AJ41" s="9"/>
      <c r="AK41" s="9"/>
    </row>
    <row r="42" spans="1:37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</row>
    <row r="43" spans="1:37" ht="51">
      <c r="A43" s="9"/>
      <c r="B43" s="9"/>
      <c r="C43" s="9"/>
      <c r="D43" s="9"/>
      <c r="E43" s="9"/>
      <c r="F43" s="9"/>
      <c r="G43" s="9"/>
      <c r="H43" s="164" t="s">
        <v>970</v>
      </c>
      <c r="I43" s="9"/>
      <c r="J43" s="9"/>
      <c r="K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</row>
    <row r="44" spans="1:37" ht="25.5">
      <c r="A44" s="9"/>
      <c r="B44" s="9"/>
      <c r="C44" s="9"/>
      <c r="D44" s="9"/>
      <c r="E44" s="9"/>
      <c r="F44" s="9"/>
      <c r="G44" s="9"/>
      <c r="H44" s="177" t="s">
        <v>971</v>
      </c>
      <c r="I44" s="9"/>
      <c r="J44" s="9"/>
      <c r="K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</row>
    <row r="45" spans="1:37" ht="24">
      <c r="A45" s="9"/>
      <c r="B45" s="9"/>
      <c r="C45" s="9"/>
      <c r="D45" s="9"/>
      <c r="E45" s="9"/>
      <c r="F45" s="9"/>
      <c r="G45" s="9"/>
      <c r="H45" s="313" t="s">
        <v>1549</v>
      </c>
      <c r="I45" s="9"/>
      <c r="J45" s="9"/>
      <c r="K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</row>
    <row r="46" spans="1:37">
      <c r="H46" s="314" t="s">
        <v>1544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1625"/>
      <c r="AE46" s="1625"/>
      <c r="AF46" s="1625"/>
      <c r="AG46" s="1625"/>
      <c r="AH46" s="9"/>
      <c r="AI46" s="9"/>
      <c r="AJ46" s="9"/>
      <c r="AK46" s="9"/>
    </row>
    <row r="47" spans="1:37" ht="25.5">
      <c r="A47" s="1625" t="s">
        <v>536</v>
      </c>
      <c r="B47" s="1625"/>
      <c r="C47" s="1625"/>
      <c r="D47" s="1625"/>
      <c r="H47" s="151" t="s">
        <v>972</v>
      </c>
      <c r="O47" s="1625" t="s">
        <v>994</v>
      </c>
      <c r="P47" s="1625"/>
      <c r="Q47" s="1625"/>
      <c r="R47" s="1625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1625" t="s">
        <v>995</v>
      </c>
      <c r="AE47" s="1625"/>
      <c r="AF47" s="1625"/>
      <c r="AG47" s="1625"/>
      <c r="AH47" s="9"/>
      <c r="AI47" s="9"/>
      <c r="AJ47" s="9"/>
      <c r="AK47" s="9"/>
    </row>
    <row r="48" spans="1:37">
      <c r="A48" s="1618" t="s">
        <v>537</v>
      </c>
      <c r="B48" s="1618"/>
      <c r="C48" s="1618"/>
      <c r="D48" s="1618"/>
      <c r="H48" s="151" t="s">
        <v>1547</v>
      </c>
      <c r="O48" s="1618" t="s">
        <v>537</v>
      </c>
      <c r="P48" s="1618"/>
      <c r="Q48" s="1618"/>
      <c r="R48" s="1618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1618" t="s">
        <v>537</v>
      </c>
      <c r="AE48" s="1618"/>
      <c r="AF48" s="1618"/>
      <c r="AG48" s="1618"/>
      <c r="AH48" s="9"/>
      <c r="AI48" s="9"/>
      <c r="AJ48" s="9"/>
      <c r="AK48" s="9"/>
    </row>
    <row r="49" spans="1:33">
      <c r="A49" s="1620" t="s">
        <v>533</v>
      </c>
      <c r="B49" s="1621"/>
      <c r="C49" s="1620" t="s">
        <v>538</v>
      </c>
      <c r="D49" s="1621"/>
      <c r="H49" s="151" t="s">
        <v>1550</v>
      </c>
      <c r="O49" s="1620" t="s">
        <v>533</v>
      </c>
      <c r="P49" s="1621"/>
      <c r="Q49" s="1620" t="s">
        <v>538</v>
      </c>
      <c r="R49" s="1621"/>
      <c r="AD49" s="1619" t="s">
        <v>533</v>
      </c>
      <c r="AE49" s="1619"/>
      <c r="AF49" s="1619" t="s">
        <v>538</v>
      </c>
      <c r="AG49" s="1619"/>
    </row>
    <row r="50" spans="1:33" ht="45">
      <c r="A50" s="1" t="s">
        <v>539</v>
      </c>
      <c r="B50" s="1" t="s">
        <v>540</v>
      </c>
      <c r="C50" s="2" t="s">
        <v>541</v>
      </c>
      <c r="D50" s="2" t="s">
        <v>540</v>
      </c>
      <c r="O50" s="1" t="s">
        <v>539</v>
      </c>
      <c r="P50" s="1" t="s">
        <v>540</v>
      </c>
      <c r="Q50" s="2" t="s">
        <v>541</v>
      </c>
      <c r="R50" s="2" t="s">
        <v>540</v>
      </c>
      <c r="AD50" s="1" t="s">
        <v>539</v>
      </c>
      <c r="AE50" s="1" t="s">
        <v>540</v>
      </c>
      <c r="AF50" s="2" t="s">
        <v>541</v>
      </c>
      <c r="AG50" s="2" t="s">
        <v>540</v>
      </c>
    </row>
    <row r="51" spans="1:33">
      <c r="A51" s="3">
        <v>0</v>
      </c>
      <c r="B51" s="4">
        <v>0</v>
      </c>
      <c r="C51" s="5" t="s">
        <v>542</v>
      </c>
      <c r="D51" s="6"/>
      <c r="O51" s="3">
        <v>0</v>
      </c>
      <c r="P51" s="4">
        <v>0</v>
      </c>
      <c r="Q51" s="5" t="s">
        <v>542</v>
      </c>
      <c r="R51" s="6"/>
      <c r="AD51" s="3">
        <v>0</v>
      </c>
      <c r="AE51" s="4">
        <v>0</v>
      </c>
      <c r="AF51" s="5" t="s">
        <v>542</v>
      </c>
      <c r="AG51" s="6"/>
    </row>
    <row r="52" spans="1:33">
      <c r="A52" s="3">
        <v>1</v>
      </c>
      <c r="B52" s="4">
        <v>0.02</v>
      </c>
      <c r="C52" s="5" t="s">
        <v>543</v>
      </c>
      <c r="D52" s="6">
        <v>0.2</v>
      </c>
      <c r="O52" s="3">
        <v>1</v>
      </c>
      <c r="P52" s="4">
        <v>0.02</v>
      </c>
      <c r="Q52" s="5" t="s">
        <v>543</v>
      </c>
      <c r="R52" s="6">
        <v>0.2</v>
      </c>
      <c r="AD52" s="3">
        <v>1</v>
      </c>
      <c r="AE52" s="4">
        <v>0.02</v>
      </c>
      <c r="AF52" s="5" t="s">
        <v>543</v>
      </c>
      <c r="AG52" s="6">
        <v>0.2</v>
      </c>
    </row>
    <row r="53" spans="1:33">
      <c r="A53" s="7">
        <v>2</v>
      </c>
      <c r="B53" s="8">
        <v>0.04</v>
      </c>
      <c r="C53" s="5" t="s">
        <v>24</v>
      </c>
      <c r="D53" s="6">
        <v>0.3</v>
      </c>
      <c r="O53" s="3">
        <v>2</v>
      </c>
      <c r="P53" s="8">
        <v>0.04</v>
      </c>
      <c r="Q53" s="5" t="s">
        <v>24</v>
      </c>
      <c r="R53" s="6">
        <v>0.3</v>
      </c>
      <c r="AD53" s="3">
        <v>2</v>
      </c>
      <c r="AE53" s="8">
        <v>0.04</v>
      </c>
      <c r="AF53" s="5" t="s">
        <v>24</v>
      </c>
      <c r="AG53" s="6">
        <v>0.3</v>
      </c>
    </row>
    <row r="54" spans="1:33">
      <c r="A54" s="3">
        <v>3</v>
      </c>
      <c r="B54" s="8">
        <v>0.06</v>
      </c>
      <c r="C54" s="5" t="s">
        <v>134</v>
      </c>
      <c r="D54" s="6">
        <v>0.4</v>
      </c>
      <c r="O54" s="3">
        <v>3</v>
      </c>
      <c r="P54" s="8">
        <v>0.06</v>
      </c>
      <c r="Q54" s="5" t="s">
        <v>134</v>
      </c>
      <c r="R54" s="6">
        <v>0.4</v>
      </c>
      <c r="AD54" s="3">
        <v>3</v>
      </c>
      <c r="AE54" s="8">
        <v>0.06</v>
      </c>
      <c r="AF54" s="5" t="s">
        <v>134</v>
      </c>
      <c r="AG54" s="6">
        <v>0.4</v>
      </c>
    </row>
    <row r="55" spans="1:33">
      <c r="A55" s="7">
        <v>4</v>
      </c>
      <c r="B55" s="8">
        <v>0.08</v>
      </c>
      <c r="C55" s="5" t="s">
        <v>544</v>
      </c>
      <c r="D55" s="6">
        <v>0.5</v>
      </c>
      <c r="O55" s="3">
        <v>4</v>
      </c>
      <c r="P55" s="8">
        <v>0.08</v>
      </c>
      <c r="Q55" s="5" t="s">
        <v>544</v>
      </c>
      <c r="R55" s="6">
        <v>0.5</v>
      </c>
      <c r="AD55" s="3">
        <v>4</v>
      </c>
      <c r="AE55" s="8">
        <v>0.08</v>
      </c>
      <c r="AF55" s="5" t="s">
        <v>544</v>
      </c>
      <c r="AG55" s="6">
        <v>0.5</v>
      </c>
    </row>
    <row r="56" spans="1:33">
      <c r="A56" s="3">
        <v>5</v>
      </c>
      <c r="B56" s="8">
        <v>0.1</v>
      </c>
      <c r="C56" s="5" t="s">
        <v>545</v>
      </c>
      <c r="D56" s="6">
        <v>0.6</v>
      </c>
      <c r="O56" s="3">
        <v>5</v>
      </c>
      <c r="P56" s="8">
        <v>0.1</v>
      </c>
      <c r="Q56" s="5" t="s">
        <v>545</v>
      </c>
      <c r="R56" s="6">
        <v>0.6</v>
      </c>
      <c r="AD56" s="3">
        <v>5</v>
      </c>
      <c r="AE56" s="8">
        <v>0.1</v>
      </c>
      <c r="AF56" s="5" t="s">
        <v>545</v>
      </c>
      <c r="AG56" s="6">
        <v>0.6</v>
      </c>
    </row>
    <row r="57" spans="1:33">
      <c r="A57" s="7">
        <v>6</v>
      </c>
      <c r="B57" s="8">
        <v>0.12</v>
      </c>
      <c r="C57" s="9"/>
      <c r="D57" s="9"/>
      <c r="O57" s="3">
        <v>6</v>
      </c>
      <c r="P57" s="8">
        <v>0.12</v>
      </c>
      <c r="Q57" s="9"/>
      <c r="R57" s="9"/>
      <c r="AD57" s="3">
        <v>6</v>
      </c>
      <c r="AE57" s="8">
        <v>0.12</v>
      </c>
      <c r="AF57" s="9"/>
      <c r="AG57" s="9"/>
    </row>
    <row r="58" spans="1:33">
      <c r="A58" s="3">
        <v>7</v>
      </c>
      <c r="B58" s="10">
        <v>0.15</v>
      </c>
      <c r="C58" s="11"/>
      <c r="D58" s="11"/>
      <c r="F58" s="12"/>
      <c r="G58" s="13"/>
      <c r="O58" s="3">
        <v>7</v>
      </c>
      <c r="P58" s="10">
        <v>0.15</v>
      </c>
      <c r="Q58" s="11"/>
      <c r="R58" s="11"/>
      <c r="AD58" s="3">
        <v>7</v>
      </c>
      <c r="AE58" s="10">
        <v>0.15</v>
      </c>
      <c r="AF58" s="11"/>
      <c r="AG58" s="11"/>
    </row>
    <row r="59" spans="1:33" ht="15" customHeight="1">
      <c r="A59" s="7">
        <v>8</v>
      </c>
      <c r="B59" s="10">
        <v>0.17</v>
      </c>
      <c r="C59" s="12" t="s">
        <v>546</v>
      </c>
      <c r="D59" s="13">
        <v>0</v>
      </c>
      <c r="F59" s="1617"/>
      <c r="G59" s="14"/>
      <c r="O59" s="3">
        <v>8</v>
      </c>
      <c r="P59" s="10">
        <v>0.17</v>
      </c>
      <c r="Q59" s="12" t="s">
        <v>546</v>
      </c>
      <c r="R59" s="13">
        <v>0</v>
      </c>
      <c r="AD59" s="3">
        <v>8</v>
      </c>
      <c r="AE59" s="10">
        <v>0.17</v>
      </c>
      <c r="AF59" s="12" t="s">
        <v>546</v>
      </c>
      <c r="AG59" s="13">
        <v>0</v>
      </c>
    </row>
    <row r="60" spans="1:33">
      <c r="A60" s="3">
        <v>9</v>
      </c>
      <c r="B60" s="10">
        <v>0.2</v>
      </c>
      <c r="C60" s="127" t="s">
        <v>547</v>
      </c>
      <c r="D60" s="14">
        <v>0.5</v>
      </c>
      <c r="F60" s="1617"/>
      <c r="O60" s="3">
        <v>9</v>
      </c>
      <c r="P60" s="10">
        <v>0.2</v>
      </c>
      <c r="Q60" s="1617" t="s">
        <v>547</v>
      </c>
      <c r="R60" s="14">
        <v>0.5</v>
      </c>
      <c r="AD60" s="3">
        <v>9</v>
      </c>
      <c r="AE60" s="10">
        <v>0.2</v>
      </c>
      <c r="AF60" s="1616" t="s">
        <v>547</v>
      </c>
      <c r="AG60" s="14">
        <v>0.5</v>
      </c>
    </row>
    <row r="61" spans="1:33">
      <c r="A61" s="7">
        <v>10</v>
      </c>
      <c r="B61" s="10">
        <v>0.22</v>
      </c>
      <c r="C61" s="127"/>
      <c r="D61" s="15">
        <v>7</v>
      </c>
      <c r="F61" s="11"/>
      <c r="G61" s="16"/>
      <c r="O61" s="3">
        <v>10</v>
      </c>
      <c r="P61" s="10">
        <v>0.22</v>
      </c>
      <c r="Q61" s="1617"/>
      <c r="R61" s="15">
        <f>1200000+600000</f>
        <v>1800000</v>
      </c>
      <c r="AD61" s="3">
        <v>10</v>
      </c>
      <c r="AE61" s="10">
        <v>0.22</v>
      </c>
      <c r="AF61" s="1616"/>
      <c r="AG61" s="15">
        <v>1200000</v>
      </c>
    </row>
    <row r="62" spans="1:33" ht="15" customHeight="1">
      <c r="A62" s="3">
        <v>11</v>
      </c>
      <c r="B62" s="10">
        <v>0.25</v>
      </c>
      <c r="C62" s="11"/>
      <c r="D62" s="16"/>
      <c r="F62" s="1617"/>
      <c r="G62" s="883"/>
      <c r="O62" s="3">
        <v>11</v>
      </c>
      <c r="P62" s="10">
        <v>0.25</v>
      </c>
      <c r="Q62" s="11"/>
      <c r="R62" s="16"/>
      <c r="AD62" s="3">
        <v>11</v>
      </c>
      <c r="AE62" s="10">
        <v>0.25</v>
      </c>
      <c r="AF62" s="11"/>
      <c r="AG62" s="16"/>
    </row>
    <row r="63" spans="1:33" ht="15" customHeight="1">
      <c r="A63" s="7">
        <v>12</v>
      </c>
      <c r="B63" s="10">
        <v>0.28000000000000003</v>
      </c>
      <c r="D63" s="14"/>
      <c r="F63" s="1617"/>
      <c r="O63" s="3">
        <v>12</v>
      </c>
      <c r="P63" s="10">
        <v>0.28000000000000003</v>
      </c>
      <c r="R63" s="14"/>
      <c r="AD63" s="3">
        <v>12</v>
      </c>
      <c r="AE63" s="10">
        <v>0.28000000000000003</v>
      </c>
      <c r="AG63" s="14"/>
    </row>
    <row r="64" spans="1:33" ht="28.5">
      <c r="A64" s="3">
        <v>13</v>
      </c>
      <c r="B64" s="10">
        <v>0.3</v>
      </c>
      <c r="C64" s="127" t="s">
        <v>548</v>
      </c>
      <c r="D64" s="15">
        <v>3</v>
      </c>
      <c r="G64" s="17"/>
      <c r="O64" s="3">
        <v>13</v>
      </c>
      <c r="P64" s="10">
        <v>0.3</v>
      </c>
      <c r="Q64" s="127" t="s">
        <v>548</v>
      </c>
      <c r="R64" s="15">
        <v>1800000</v>
      </c>
      <c r="AD64" s="3">
        <v>13</v>
      </c>
      <c r="AE64" s="10">
        <v>0.3</v>
      </c>
      <c r="AF64" s="127" t="s">
        <v>548</v>
      </c>
      <c r="AG64" s="15">
        <v>1200000</v>
      </c>
    </row>
    <row r="65" spans="1:33" ht="15" customHeight="1">
      <c r="A65" s="7">
        <v>14</v>
      </c>
      <c r="B65" s="10">
        <v>0.33</v>
      </c>
      <c r="D65" s="17"/>
      <c r="F65" s="1617"/>
      <c r="G65" s="14"/>
      <c r="O65" s="3">
        <v>14</v>
      </c>
      <c r="P65" s="10">
        <v>0.33</v>
      </c>
      <c r="R65" s="17"/>
      <c r="AD65" s="3">
        <v>14</v>
      </c>
      <c r="AE65" s="10">
        <v>0.33</v>
      </c>
      <c r="AG65" s="17"/>
    </row>
    <row r="66" spans="1:33">
      <c r="A66" s="3">
        <v>15</v>
      </c>
      <c r="B66" s="10">
        <v>0.36</v>
      </c>
      <c r="D66" s="14"/>
      <c r="F66" s="1617"/>
      <c r="O66" s="3">
        <v>15</v>
      </c>
      <c r="P66" s="10">
        <v>0.36</v>
      </c>
      <c r="Q66" s="1617" t="s">
        <v>549</v>
      </c>
      <c r="R66" s="14"/>
      <c r="AD66" s="3">
        <v>15</v>
      </c>
      <c r="AE66" s="10">
        <v>0.36</v>
      </c>
      <c r="AF66" s="1616" t="s">
        <v>549</v>
      </c>
      <c r="AG66" s="14"/>
    </row>
    <row r="67" spans="1:33">
      <c r="A67" s="7">
        <v>16</v>
      </c>
      <c r="B67" s="10">
        <v>0.39</v>
      </c>
      <c r="C67" s="127" t="s">
        <v>549</v>
      </c>
      <c r="D67" s="15">
        <v>1.75</v>
      </c>
      <c r="O67" s="3">
        <v>16</v>
      </c>
      <c r="P67" s="10">
        <v>0.39</v>
      </c>
      <c r="Q67" s="1617"/>
      <c r="R67" s="15">
        <f>300000+150000</f>
        <v>450000</v>
      </c>
      <c r="AD67" s="3">
        <v>16</v>
      </c>
      <c r="AE67" s="10">
        <v>0.39</v>
      </c>
      <c r="AF67" s="1616"/>
      <c r="AG67" s="15">
        <v>300000</v>
      </c>
    </row>
    <row r="68" spans="1:33">
      <c r="A68" s="3">
        <v>17</v>
      </c>
      <c r="B68" s="10">
        <v>0.42</v>
      </c>
      <c r="D68" s="15"/>
      <c r="O68" s="3">
        <v>17</v>
      </c>
      <c r="P68" s="10">
        <v>0.42</v>
      </c>
      <c r="AD68" s="3">
        <v>17</v>
      </c>
      <c r="AE68" s="10">
        <v>0.42</v>
      </c>
    </row>
    <row r="69" spans="1:33">
      <c r="A69" s="7">
        <v>18</v>
      </c>
      <c r="B69" s="10">
        <v>0.46</v>
      </c>
      <c r="C69" t="s">
        <v>607</v>
      </c>
      <c r="D69" s="15">
        <v>1.75</v>
      </c>
      <c r="F69" s="18"/>
      <c r="G69" s="19"/>
      <c r="O69" s="3">
        <v>18</v>
      </c>
      <c r="P69" s="10">
        <v>0.46</v>
      </c>
      <c r="AD69" s="3">
        <v>18</v>
      </c>
      <c r="AE69" s="10">
        <v>0.46</v>
      </c>
    </row>
    <row r="70" spans="1:33" ht="45">
      <c r="A70" s="3">
        <v>19</v>
      </c>
      <c r="B70" s="10">
        <v>0.49</v>
      </c>
      <c r="C70" s="18" t="s">
        <v>550</v>
      </c>
      <c r="D70" s="19">
        <v>0.8</v>
      </c>
      <c r="E70" s="485">
        <v>0.5</v>
      </c>
      <c r="O70" s="3">
        <v>19</v>
      </c>
      <c r="P70" s="10">
        <v>0.49</v>
      </c>
      <c r="AD70" s="3">
        <v>19</v>
      </c>
      <c r="AE70" s="10">
        <v>0.49</v>
      </c>
    </row>
    <row r="71" spans="1:33" ht="72">
      <c r="A71" s="7">
        <v>20</v>
      </c>
      <c r="B71" s="10">
        <v>0.52</v>
      </c>
      <c r="C71" s="126" t="s">
        <v>2307</v>
      </c>
      <c r="D71" s="125">
        <v>0.3</v>
      </c>
      <c r="O71" s="3">
        <v>20</v>
      </c>
      <c r="P71" s="10">
        <v>0.52</v>
      </c>
      <c r="Q71" s="11"/>
      <c r="R71" s="11"/>
      <c r="AD71" s="3">
        <v>20</v>
      </c>
      <c r="AE71" s="10">
        <v>0.52</v>
      </c>
      <c r="AF71" s="11"/>
      <c r="AG71" s="11"/>
    </row>
    <row r="72" spans="1:33" ht="43.5">
      <c r="A72" s="3">
        <v>21</v>
      </c>
      <c r="B72" s="10">
        <v>0.56000000000000005</v>
      </c>
      <c r="C72" s="126" t="s">
        <v>1685</v>
      </c>
      <c r="D72" s="566">
        <v>0.8</v>
      </c>
      <c r="O72" s="3">
        <v>21</v>
      </c>
      <c r="P72" s="10">
        <v>0.56000000000000005</v>
      </c>
      <c r="Q72" s="11"/>
      <c r="R72" s="11"/>
      <c r="AD72" s="3">
        <v>21</v>
      </c>
      <c r="AE72" s="10">
        <v>0.56000000000000005</v>
      </c>
      <c r="AF72" s="11"/>
      <c r="AG72" s="11"/>
    </row>
    <row r="73" spans="1:33">
      <c r="A73" s="7">
        <v>22</v>
      </c>
      <c r="B73" s="10">
        <v>0.59</v>
      </c>
      <c r="C73" s="11"/>
      <c r="D73" s="11"/>
      <c r="O73" s="3">
        <v>22</v>
      </c>
      <c r="P73" s="10">
        <v>0.59</v>
      </c>
      <c r="Q73" s="11"/>
      <c r="R73" s="11"/>
      <c r="AD73" s="3">
        <v>22</v>
      </c>
      <c r="AE73" s="10">
        <v>0.59</v>
      </c>
      <c r="AF73" s="11"/>
      <c r="AG73" s="11"/>
    </row>
    <row r="74" spans="1:33">
      <c r="A74" s="3">
        <v>23</v>
      </c>
      <c r="B74" s="20">
        <v>0.6</v>
      </c>
      <c r="C74" s="11"/>
      <c r="D74" s="11"/>
      <c r="O74" s="3">
        <v>23</v>
      </c>
      <c r="P74" s="20">
        <v>0.6</v>
      </c>
      <c r="Q74" s="11"/>
      <c r="R74" s="11"/>
      <c r="AD74" s="3">
        <v>23</v>
      </c>
      <c r="AE74" s="20">
        <v>0.6</v>
      </c>
      <c r="AF74" s="11"/>
      <c r="AG74" s="11"/>
    </row>
    <row r="75" spans="1:33">
      <c r="O75" s="3">
        <v>24</v>
      </c>
      <c r="P75" s="10">
        <v>0.59</v>
      </c>
      <c r="Q75" s="11"/>
      <c r="R75" s="11"/>
    </row>
    <row r="76" spans="1:33">
      <c r="O76" s="3">
        <v>25</v>
      </c>
      <c r="P76" s="20">
        <v>0.6</v>
      </c>
      <c r="Q76" s="11"/>
      <c r="R76" s="11"/>
    </row>
    <row r="77" spans="1:33">
      <c r="A77" s="85" t="s">
        <v>609</v>
      </c>
      <c r="B77" s="86" t="s">
        <v>610</v>
      </c>
      <c r="C77" s="86" t="s">
        <v>611</v>
      </c>
      <c r="D77" s="87" t="s">
        <v>612</v>
      </c>
      <c r="E77" s="87" t="s">
        <v>613</v>
      </c>
    </row>
    <row r="78" spans="1:33">
      <c r="A78" s="83" t="e">
        <f>#REF!</f>
        <v>#REF!</v>
      </c>
      <c r="B78" s="84">
        <v>5</v>
      </c>
      <c r="C78" s="83"/>
      <c r="D78" s="84"/>
      <c r="E78" s="82"/>
    </row>
    <row r="79" spans="1:33">
      <c r="A79" s="84" t="s">
        <v>614</v>
      </c>
      <c r="B79" s="84">
        <v>12</v>
      </c>
      <c r="C79" s="83"/>
      <c r="D79" s="84"/>
      <c r="E79" s="82"/>
    </row>
    <row r="80" spans="1:33" ht="25.5">
      <c r="A80" s="84" t="s">
        <v>615</v>
      </c>
      <c r="B80" s="84">
        <v>52</v>
      </c>
      <c r="C80" s="83"/>
      <c r="D80" s="84"/>
      <c r="E80" s="82"/>
    </row>
    <row r="81" spans="1:5" ht="38.25">
      <c r="A81" s="84" t="s">
        <v>616</v>
      </c>
      <c r="B81" s="84">
        <v>0.04</v>
      </c>
      <c r="C81" s="83"/>
      <c r="D81" s="88"/>
      <c r="E81" s="82"/>
    </row>
    <row r="82" spans="1:5">
      <c r="A82" s="84" t="s">
        <v>617</v>
      </c>
      <c r="B82" s="84">
        <v>5</v>
      </c>
      <c r="C82" s="83"/>
      <c r="D82" s="84"/>
      <c r="E82" s="83"/>
    </row>
    <row r="83" spans="1:5" ht="25.5">
      <c r="A83" s="89" t="s">
        <v>618</v>
      </c>
      <c r="B83" s="89">
        <f>B82</f>
        <v>5</v>
      </c>
      <c r="C83" s="90"/>
      <c r="D83" s="89"/>
      <c r="E83" s="90"/>
    </row>
    <row r="84" spans="1:5">
      <c r="A84" s="91" t="s">
        <v>619</v>
      </c>
      <c r="B84" s="91"/>
      <c r="C84" s="92"/>
      <c r="D84" s="91"/>
      <c r="E84" s="92"/>
    </row>
  </sheetData>
  <mergeCells count="30">
    <mergeCell ref="AD46:AG46"/>
    <mergeCell ref="AD47:AG47"/>
    <mergeCell ref="O47:R47"/>
    <mergeCell ref="O48:R48"/>
    <mergeCell ref="A49:B49"/>
    <mergeCell ref="C49:D49"/>
    <mergeCell ref="A47:D47"/>
    <mergeCell ref="A48:D48"/>
    <mergeCell ref="A32:A35"/>
    <mergeCell ref="B32:B41"/>
    <mergeCell ref="A36:A39"/>
    <mergeCell ref="A40:A41"/>
    <mergeCell ref="Z30:AE30"/>
    <mergeCell ref="O32:O41"/>
    <mergeCell ref="Z32:Z35"/>
    <mergeCell ref="AA32:AA41"/>
    <mergeCell ref="Z36:Z39"/>
    <mergeCell ref="Z40:Z41"/>
    <mergeCell ref="AF66:AF67"/>
    <mergeCell ref="F59:F60"/>
    <mergeCell ref="F62:F63"/>
    <mergeCell ref="F65:F66"/>
    <mergeCell ref="AD48:AG48"/>
    <mergeCell ref="AD49:AE49"/>
    <mergeCell ref="AF49:AG49"/>
    <mergeCell ref="AF60:AF61"/>
    <mergeCell ref="O49:P49"/>
    <mergeCell ref="Q49:R49"/>
    <mergeCell ref="Q60:Q61"/>
    <mergeCell ref="Q66:Q67"/>
  </mergeCells>
  <conditionalFormatting sqref="H46">
    <cfRule type="cellIs" dxfId="1565" priority="1" operator="equal">
      <formula>41877013.5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L29"/>
  <sheetViews>
    <sheetView workbookViewId="0">
      <pane ySplit="11" topLeftCell="A24" activePane="bottomLeft" state="frozen"/>
      <selection pane="bottomLeft" activeCell="A7" sqref="A7:L7"/>
    </sheetView>
  </sheetViews>
  <sheetFormatPr baseColWidth="10" defaultColWidth="9.140625" defaultRowHeight="15"/>
  <cols>
    <col min="1" max="1" width="4.5703125" style="298" customWidth="1"/>
    <col min="2" max="2" width="16.7109375" style="298" customWidth="1"/>
    <col min="3" max="3" width="13" style="304" customWidth="1"/>
    <col min="4" max="4" width="45.42578125" style="299" customWidth="1"/>
    <col min="5" max="5" width="45.42578125" style="315" customWidth="1"/>
    <col min="6" max="6" width="48.140625" style="299" customWidth="1"/>
    <col min="7" max="7" width="16.7109375" style="300" customWidth="1"/>
    <col min="8" max="8" width="15.42578125" style="299" customWidth="1"/>
    <col min="9" max="9" width="14.7109375" style="299" customWidth="1"/>
    <col min="10" max="12" width="16.7109375" style="299" customWidth="1"/>
    <col min="13" max="227" width="9.140625" style="299"/>
    <col min="228" max="228" width="10.140625" style="299" customWidth="1"/>
    <col min="229" max="229" width="12.7109375" style="299" customWidth="1"/>
    <col min="230" max="230" width="50.7109375" style="299" customWidth="1"/>
    <col min="231" max="233" width="40.7109375" style="299" customWidth="1"/>
    <col min="234" max="234" width="15.7109375" style="299" customWidth="1"/>
    <col min="235" max="235" width="25.7109375" style="299" customWidth="1"/>
    <col min="236" max="236" width="40.7109375" style="299" customWidth="1"/>
    <col min="237" max="239" width="20.7109375" style="299" customWidth="1"/>
    <col min="240" max="242" width="15.7109375" style="299" customWidth="1"/>
    <col min="243" max="251" width="20.7109375" style="299" customWidth="1"/>
    <col min="252" max="483" width="9.140625" style="299"/>
    <col min="484" max="484" width="10.140625" style="299" customWidth="1"/>
    <col min="485" max="485" width="12.7109375" style="299" customWidth="1"/>
    <col min="486" max="486" width="50.7109375" style="299" customWidth="1"/>
    <col min="487" max="489" width="40.7109375" style="299" customWidth="1"/>
    <col min="490" max="490" width="15.7109375" style="299" customWidth="1"/>
    <col min="491" max="491" width="25.7109375" style="299" customWidth="1"/>
    <col min="492" max="492" width="40.7109375" style="299" customWidth="1"/>
    <col min="493" max="495" width="20.7109375" style="299" customWidth="1"/>
    <col min="496" max="498" width="15.7109375" style="299" customWidth="1"/>
    <col min="499" max="507" width="20.7109375" style="299" customWidth="1"/>
    <col min="508" max="739" width="9.140625" style="299"/>
    <col min="740" max="740" width="10.140625" style="299" customWidth="1"/>
    <col min="741" max="741" width="12.7109375" style="299" customWidth="1"/>
    <col min="742" max="742" width="50.7109375" style="299" customWidth="1"/>
    <col min="743" max="745" width="40.7109375" style="299" customWidth="1"/>
    <col min="746" max="746" width="15.7109375" style="299" customWidth="1"/>
    <col min="747" max="747" width="25.7109375" style="299" customWidth="1"/>
    <col min="748" max="748" width="40.7109375" style="299" customWidth="1"/>
    <col min="749" max="751" width="20.7109375" style="299" customWidth="1"/>
    <col min="752" max="754" width="15.7109375" style="299" customWidth="1"/>
    <col min="755" max="763" width="20.7109375" style="299" customWidth="1"/>
    <col min="764" max="995" width="9.140625" style="299"/>
    <col min="996" max="996" width="10.140625" style="299" customWidth="1"/>
    <col min="997" max="997" width="12.7109375" style="299" customWidth="1"/>
    <col min="998" max="998" width="50.7109375" style="299" customWidth="1"/>
    <col min="999" max="1001" width="40.7109375" style="299" customWidth="1"/>
    <col min="1002" max="1002" width="15.7109375" style="299" customWidth="1"/>
    <col min="1003" max="1003" width="25.7109375" style="299" customWidth="1"/>
    <col min="1004" max="1004" width="40.7109375" style="299" customWidth="1"/>
    <col min="1005" max="1007" width="20.7109375" style="299" customWidth="1"/>
    <col min="1008" max="1010" width="15.7109375" style="299" customWidth="1"/>
    <col min="1011" max="1019" width="20.7109375" style="299" customWidth="1"/>
    <col min="1020" max="1251" width="9.140625" style="299"/>
    <col min="1252" max="1252" width="10.140625" style="299" customWidth="1"/>
    <col min="1253" max="1253" width="12.7109375" style="299" customWidth="1"/>
    <col min="1254" max="1254" width="50.7109375" style="299" customWidth="1"/>
    <col min="1255" max="1257" width="40.7109375" style="299" customWidth="1"/>
    <col min="1258" max="1258" width="15.7109375" style="299" customWidth="1"/>
    <col min="1259" max="1259" width="25.7109375" style="299" customWidth="1"/>
    <col min="1260" max="1260" width="40.7109375" style="299" customWidth="1"/>
    <col min="1261" max="1263" width="20.7109375" style="299" customWidth="1"/>
    <col min="1264" max="1266" width="15.7109375" style="299" customWidth="1"/>
    <col min="1267" max="1275" width="20.7109375" style="299" customWidth="1"/>
    <col min="1276" max="1507" width="9.140625" style="299"/>
    <col min="1508" max="1508" width="10.140625" style="299" customWidth="1"/>
    <col min="1509" max="1509" width="12.7109375" style="299" customWidth="1"/>
    <col min="1510" max="1510" width="50.7109375" style="299" customWidth="1"/>
    <col min="1511" max="1513" width="40.7109375" style="299" customWidth="1"/>
    <col min="1514" max="1514" width="15.7109375" style="299" customWidth="1"/>
    <col min="1515" max="1515" width="25.7109375" style="299" customWidth="1"/>
    <col min="1516" max="1516" width="40.7109375" style="299" customWidth="1"/>
    <col min="1517" max="1519" width="20.7109375" style="299" customWidth="1"/>
    <col min="1520" max="1522" width="15.7109375" style="299" customWidth="1"/>
    <col min="1523" max="1531" width="20.7109375" style="299" customWidth="1"/>
    <col min="1532" max="1763" width="9.140625" style="299"/>
    <col min="1764" max="1764" width="10.140625" style="299" customWidth="1"/>
    <col min="1765" max="1765" width="12.7109375" style="299" customWidth="1"/>
    <col min="1766" max="1766" width="50.7109375" style="299" customWidth="1"/>
    <col min="1767" max="1769" width="40.7109375" style="299" customWidth="1"/>
    <col min="1770" max="1770" width="15.7109375" style="299" customWidth="1"/>
    <col min="1771" max="1771" width="25.7109375" style="299" customWidth="1"/>
    <col min="1772" max="1772" width="40.7109375" style="299" customWidth="1"/>
    <col min="1773" max="1775" width="20.7109375" style="299" customWidth="1"/>
    <col min="1776" max="1778" width="15.7109375" style="299" customWidth="1"/>
    <col min="1779" max="1787" width="20.7109375" style="299" customWidth="1"/>
    <col min="1788" max="2019" width="9.140625" style="299"/>
    <col min="2020" max="2020" width="10.140625" style="299" customWidth="1"/>
    <col min="2021" max="2021" width="12.7109375" style="299" customWidth="1"/>
    <col min="2022" max="2022" width="50.7109375" style="299" customWidth="1"/>
    <col min="2023" max="2025" width="40.7109375" style="299" customWidth="1"/>
    <col min="2026" max="2026" width="15.7109375" style="299" customWidth="1"/>
    <col min="2027" max="2027" width="25.7109375" style="299" customWidth="1"/>
    <col min="2028" max="2028" width="40.7109375" style="299" customWidth="1"/>
    <col min="2029" max="2031" width="20.7109375" style="299" customWidth="1"/>
    <col min="2032" max="2034" width="15.7109375" style="299" customWidth="1"/>
    <col min="2035" max="2043" width="20.7109375" style="299" customWidth="1"/>
    <col min="2044" max="2275" width="9.140625" style="299"/>
    <col min="2276" max="2276" width="10.140625" style="299" customWidth="1"/>
    <col min="2277" max="2277" width="12.7109375" style="299" customWidth="1"/>
    <col min="2278" max="2278" width="50.7109375" style="299" customWidth="1"/>
    <col min="2279" max="2281" width="40.7109375" style="299" customWidth="1"/>
    <col min="2282" max="2282" width="15.7109375" style="299" customWidth="1"/>
    <col min="2283" max="2283" width="25.7109375" style="299" customWidth="1"/>
    <col min="2284" max="2284" width="40.7109375" style="299" customWidth="1"/>
    <col min="2285" max="2287" width="20.7109375" style="299" customWidth="1"/>
    <col min="2288" max="2290" width="15.7109375" style="299" customWidth="1"/>
    <col min="2291" max="2299" width="20.7109375" style="299" customWidth="1"/>
    <col min="2300" max="2531" width="9.140625" style="299"/>
    <col min="2532" max="2532" width="10.140625" style="299" customWidth="1"/>
    <col min="2533" max="2533" width="12.7109375" style="299" customWidth="1"/>
    <col min="2534" max="2534" width="50.7109375" style="299" customWidth="1"/>
    <col min="2535" max="2537" width="40.7109375" style="299" customWidth="1"/>
    <col min="2538" max="2538" width="15.7109375" style="299" customWidth="1"/>
    <col min="2539" max="2539" width="25.7109375" style="299" customWidth="1"/>
    <col min="2540" max="2540" width="40.7109375" style="299" customWidth="1"/>
    <col min="2541" max="2543" width="20.7109375" style="299" customWidth="1"/>
    <col min="2544" max="2546" width="15.7109375" style="299" customWidth="1"/>
    <col min="2547" max="2555" width="20.7109375" style="299" customWidth="1"/>
    <col min="2556" max="2787" width="9.140625" style="299"/>
    <col min="2788" max="2788" width="10.140625" style="299" customWidth="1"/>
    <col min="2789" max="2789" width="12.7109375" style="299" customWidth="1"/>
    <col min="2790" max="2790" width="50.7109375" style="299" customWidth="1"/>
    <col min="2791" max="2793" width="40.7109375" style="299" customWidth="1"/>
    <col min="2794" max="2794" width="15.7109375" style="299" customWidth="1"/>
    <col min="2795" max="2795" width="25.7109375" style="299" customWidth="1"/>
    <col min="2796" max="2796" width="40.7109375" style="299" customWidth="1"/>
    <col min="2797" max="2799" width="20.7109375" style="299" customWidth="1"/>
    <col min="2800" max="2802" width="15.7109375" style="299" customWidth="1"/>
    <col min="2803" max="2811" width="20.7109375" style="299" customWidth="1"/>
    <col min="2812" max="3043" width="9.140625" style="299"/>
    <col min="3044" max="3044" width="10.140625" style="299" customWidth="1"/>
    <col min="3045" max="3045" width="12.7109375" style="299" customWidth="1"/>
    <col min="3046" max="3046" width="50.7109375" style="299" customWidth="1"/>
    <col min="3047" max="3049" width="40.7109375" style="299" customWidth="1"/>
    <col min="3050" max="3050" width="15.7109375" style="299" customWidth="1"/>
    <col min="3051" max="3051" width="25.7109375" style="299" customWidth="1"/>
    <col min="3052" max="3052" width="40.7109375" style="299" customWidth="1"/>
    <col min="3053" max="3055" width="20.7109375" style="299" customWidth="1"/>
    <col min="3056" max="3058" width="15.7109375" style="299" customWidth="1"/>
    <col min="3059" max="3067" width="20.7109375" style="299" customWidth="1"/>
    <col min="3068" max="3299" width="9.140625" style="299"/>
    <col min="3300" max="3300" width="10.140625" style="299" customWidth="1"/>
    <col min="3301" max="3301" width="12.7109375" style="299" customWidth="1"/>
    <col min="3302" max="3302" width="50.7109375" style="299" customWidth="1"/>
    <col min="3303" max="3305" width="40.7109375" style="299" customWidth="1"/>
    <col min="3306" max="3306" width="15.7109375" style="299" customWidth="1"/>
    <col min="3307" max="3307" width="25.7109375" style="299" customWidth="1"/>
    <col min="3308" max="3308" width="40.7109375" style="299" customWidth="1"/>
    <col min="3309" max="3311" width="20.7109375" style="299" customWidth="1"/>
    <col min="3312" max="3314" width="15.7109375" style="299" customWidth="1"/>
    <col min="3315" max="3323" width="20.7109375" style="299" customWidth="1"/>
    <col min="3324" max="3555" width="9.140625" style="299"/>
    <col min="3556" max="3556" width="10.140625" style="299" customWidth="1"/>
    <col min="3557" max="3557" width="12.7109375" style="299" customWidth="1"/>
    <col min="3558" max="3558" width="50.7109375" style="299" customWidth="1"/>
    <col min="3559" max="3561" width="40.7109375" style="299" customWidth="1"/>
    <col min="3562" max="3562" width="15.7109375" style="299" customWidth="1"/>
    <col min="3563" max="3563" width="25.7109375" style="299" customWidth="1"/>
    <col min="3564" max="3564" width="40.7109375" style="299" customWidth="1"/>
    <col min="3565" max="3567" width="20.7109375" style="299" customWidth="1"/>
    <col min="3568" max="3570" width="15.7109375" style="299" customWidth="1"/>
    <col min="3571" max="3579" width="20.7109375" style="299" customWidth="1"/>
    <col min="3580" max="3811" width="9.140625" style="299"/>
    <col min="3812" max="3812" width="10.140625" style="299" customWidth="1"/>
    <col min="3813" max="3813" width="12.7109375" style="299" customWidth="1"/>
    <col min="3814" max="3814" width="50.7109375" style="299" customWidth="1"/>
    <col min="3815" max="3817" width="40.7109375" style="299" customWidth="1"/>
    <col min="3818" max="3818" width="15.7109375" style="299" customWidth="1"/>
    <col min="3819" max="3819" width="25.7109375" style="299" customWidth="1"/>
    <col min="3820" max="3820" width="40.7109375" style="299" customWidth="1"/>
    <col min="3821" max="3823" width="20.7109375" style="299" customWidth="1"/>
    <col min="3824" max="3826" width="15.7109375" style="299" customWidth="1"/>
    <col min="3827" max="3835" width="20.7109375" style="299" customWidth="1"/>
    <col min="3836" max="4067" width="9.140625" style="299"/>
    <col min="4068" max="4068" width="10.140625" style="299" customWidth="1"/>
    <col min="4069" max="4069" width="12.7109375" style="299" customWidth="1"/>
    <col min="4070" max="4070" width="50.7109375" style="299" customWidth="1"/>
    <col min="4071" max="4073" width="40.7109375" style="299" customWidth="1"/>
    <col min="4074" max="4074" width="15.7109375" style="299" customWidth="1"/>
    <col min="4075" max="4075" width="25.7109375" style="299" customWidth="1"/>
    <col min="4076" max="4076" width="40.7109375" style="299" customWidth="1"/>
    <col min="4077" max="4079" width="20.7109375" style="299" customWidth="1"/>
    <col min="4080" max="4082" width="15.7109375" style="299" customWidth="1"/>
    <col min="4083" max="4091" width="20.7109375" style="299" customWidth="1"/>
    <col min="4092" max="4323" width="9.140625" style="299"/>
    <col min="4324" max="4324" width="10.140625" style="299" customWidth="1"/>
    <col min="4325" max="4325" width="12.7109375" style="299" customWidth="1"/>
    <col min="4326" max="4326" width="50.7109375" style="299" customWidth="1"/>
    <col min="4327" max="4329" width="40.7109375" style="299" customWidth="1"/>
    <col min="4330" max="4330" width="15.7109375" style="299" customWidth="1"/>
    <col min="4331" max="4331" width="25.7109375" style="299" customWidth="1"/>
    <col min="4332" max="4332" width="40.7109375" style="299" customWidth="1"/>
    <col min="4333" max="4335" width="20.7109375" style="299" customWidth="1"/>
    <col min="4336" max="4338" width="15.7109375" style="299" customWidth="1"/>
    <col min="4339" max="4347" width="20.7109375" style="299" customWidth="1"/>
    <col min="4348" max="4579" width="9.140625" style="299"/>
    <col min="4580" max="4580" width="10.140625" style="299" customWidth="1"/>
    <col min="4581" max="4581" width="12.7109375" style="299" customWidth="1"/>
    <col min="4582" max="4582" width="50.7109375" style="299" customWidth="1"/>
    <col min="4583" max="4585" width="40.7109375" style="299" customWidth="1"/>
    <col min="4586" max="4586" width="15.7109375" style="299" customWidth="1"/>
    <col min="4587" max="4587" width="25.7109375" style="299" customWidth="1"/>
    <col min="4588" max="4588" width="40.7109375" style="299" customWidth="1"/>
    <col min="4589" max="4591" width="20.7109375" style="299" customWidth="1"/>
    <col min="4592" max="4594" width="15.7109375" style="299" customWidth="1"/>
    <col min="4595" max="4603" width="20.7109375" style="299" customWidth="1"/>
    <col min="4604" max="4835" width="9.140625" style="299"/>
    <col min="4836" max="4836" width="10.140625" style="299" customWidth="1"/>
    <col min="4837" max="4837" width="12.7109375" style="299" customWidth="1"/>
    <col min="4838" max="4838" width="50.7109375" style="299" customWidth="1"/>
    <col min="4839" max="4841" width="40.7109375" style="299" customWidth="1"/>
    <col min="4842" max="4842" width="15.7109375" style="299" customWidth="1"/>
    <col min="4843" max="4843" width="25.7109375" style="299" customWidth="1"/>
    <col min="4844" max="4844" width="40.7109375" style="299" customWidth="1"/>
    <col min="4845" max="4847" width="20.7109375" style="299" customWidth="1"/>
    <col min="4848" max="4850" width="15.7109375" style="299" customWidth="1"/>
    <col min="4851" max="4859" width="20.7109375" style="299" customWidth="1"/>
    <col min="4860" max="5091" width="9.140625" style="299"/>
    <col min="5092" max="5092" width="10.140625" style="299" customWidth="1"/>
    <col min="5093" max="5093" width="12.7109375" style="299" customWidth="1"/>
    <col min="5094" max="5094" width="50.7109375" style="299" customWidth="1"/>
    <col min="5095" max="5097" width="40.7109375" style="299" customWidth="1"/>
    <col min="5098" max="5098" width="15.7109375" style="299" customWidth="1"/>
    <col min="5099" max="5099" width="25.7109375" style="299" customWidth="1"/>
    <col min="5100" max="5100" width="40.7109375" style="299" customWidth="1"/>
    <col min="5101" max="5103" width="20.7109375" style="299" customWidth="1"/>
    <col min="5104" max="5106" width="15.7109375" style="299" customWidth="1"/>
    <col min="5107" max="5115" width="20.7109375" style="299" customWidth="1"/>
    <col min="5116" max="5347" width="9.140625" style="299"/>
    <col min="5348" max="5348" width="10.140625" style="299" customWidth="1"/>
    <col min="5349" max="5349" width="12.7109375" style="299" customWidth="1"/>
    <col min="5350" max="5350" width="50.7109375" style="299" customWidth="1"/>
    <col min="5351" max="5353" width="40.7109375" style="299" customWidth="1"/>
    <col min="5354" max="5354" width="15.7109375" style="299" customWidth="1"/>
    <col min="5355" max="5355" width="25.7109375" style="299" customWidth="1"/>
    <col min="5356" max="5356" width="40.7109375" style="299" customWidth="1"/>
    <col min="5357" max="5359" width="20.7109375" style="299" customWidth="1"/>
    <col min="5360" max="5362" width="15.7109375" style="299" customWidth="1"/>
    <col min="5363" max="5371" width="20.7109375" style="299" customWidth="1"/>
    <col min="5372" max="5603" width="9.140625" style="299"/>
    <col min="5604" max="5604" width="10.140625" style="299" customWidth="1"/>
    <col min="5605" max="5605" width="12.7109375" style="299" customWidth="1"/>
    <col min="5606" max="5606" width="50.7109375" style="299" customWidth="1"/>
    <col min="5607" max="5609" width="40.7109375" style="299" customWidth="1"/>
    <col min="5610" max="5610" width="15.7109375" style="299" customWidth="1"/>
    <col min="5611" max="5611" width="25.7109375" style="299" customWidth="1"/>
    <col min="5612" max="5612" width="40.7109375" style="299" customWidth="1"/>
    <col min="5613" max="5615" width="20.7109375" style="299" customWidth="1"/>
    <col min="5616" max="5618" width="15.7109375" style="299" customWidth="1"/>
    <col min="5619" max="5627" width="20.7109375" style="299" customWidth="1"/>
    <col min="5628" max="5859" width="9.140625" style="299"/>
    <col min="5860" max="5860" width="10.140625" style="299" customWidth="1"/>
    <col min="5861" max="5861" width="12.7109375" style="299" customWidth="1"/>
    <col min="5862" max="5862" width="50.7109375" style="299" customWidth="1"/>
    <col min="5863" max="5865" width="40.7109375" style="299" customWidth="1"/>
    <col min="5866" max="5866" width="15.7109375" style="299" customWidth="1"/>
    <col min="5867" max="5867" width="25.7109375" style="299" customWidth="1"/>
    <col min="5868" max="5868" width="40.7109375" style="299" customWidth="1"/>
    <col min="5869" max="5871" width="20.7109375" style="299" customWidth="1"/>
    <col min="5872" max="5874" width="15.7109375" style="299" customWidth="1"/>
    <col min="5875" max="5883" width="20.7109375" style="299" customWidth="1"/>
    <col min="5884" max="6115" width="9.140625" style="299"/>
    <col min="6116" max="6116" width="10.140625" style="299" customWidth="1"/>
    <col min="6117" max="6117" width="12.7109375" style="299" customWidth="1"/>
    <col min="6118" max="6118" width="50.7109375" style="299" customWidth="1"/>
    <col min="6119" max="6121" width="40.7109375" style="299" customWidth="1"/>
    <col min="6122" max="6122" width="15.7109375" style="299" customWidth="1"/>
    <col min="6123" max="6123" width="25.7109375" style="299" customWidth="1"/>
    <col min="6124" max="6124" width="40.7109375" style="299" customWidth="1"/>
    <col min="6125" max="6127" width="20.7109375" style="299" customWidth="1"/>
    <col min="6128" max="6130" width="15.7109375" style="299" customWidth="1"/>
    <col min="6131" max="6139" width="20.7109375" style="299" customWidth="1"/>
    <col min="6140" max="6371" width="9.140625" style="299"/>
    <col min="6372" max="6372" width="10.140625" style="299" customWidth="1"/>
    <col min="6373" max="6373" width="12.7109375" style="299" customWidth="1"/>
    <col min="6374" max="6374" width="50.7109375" style="299" customWidth="1"/>
    <col min="6375" max="6377" width="40.7109375" style="299" customWidth="1"/>
    <col min="6378" max="6378" width="15.7109375" style="299" customWidth="1"/>
    <col min="6379" max="6379" width="25.7109375" style="299" customWidth="1"/>
    <col min="6380" max="6380" width="40.7109375" style="299" customWidth="1"/>
    <col min="6381" max="6383" width="20.7109375" style="299" customWidth="1"/>
    <col min="6384" max="6386" width="15.7109375" style="299" customWidth="1"/>
    <col min="6387" max="6395" width="20.7109375" style="299" customWidth="1"/>
    <col min="6396" max="6627" width="9.140625" style="299"/>
    <col min="6628" max="6628" width="10.140625" style="299" customWidth="1"/>
    <col min="6629" max="6629" width="12.7109375" style="299" customWidth="1"/>
    <col min="6630" max="6630" width="50.7109375" style="299" customWidth="1"/>
    <col min="6631" max="6633" width="40.7109375" style="299" customWidth="1"/>
    <col min="6634" max="6634" width="15.7109375" style="299" customWidth="1"/>
    <col min="6635" max="6635" width="25.7109375" style="299" customWidth="1"/>
    <col min="6636" max="6636" width="40.7109375" style="299" customWidth="1"/>
    <col min="6637" max="6639" width="20.7109375" style="299" customWidth="1"/>
    <col min="6640" max="6642" width="15.7109375" style="299" customWidth="1"/>
    <col min="6643" max="6651" width="20.7109375" style="299" customWidth="1"/>
    <col min="6652" max="6883" width="9.140625" style="299"/>
    <col min="6884" max="6884" width="10.140625" style="299" customWidth="1"/>
    <col min="6885" max="6885" width="12.7109375" style="299" customWidth="1"/>
    <col min="6886" max="6886" width="50.7109375" style="299" customWidth="1"/>
    <col min="6887" max="6889" width="40.7109375" style="299" customWidth="1"/>
    <col min="6890" max="6890" width="15.7109375" style="299" customWidth="1"/>
    <col min="6891" max="6891" width="25.7109375" style="299" customWidth="1"/>
    <col min="6892" max="6892" width="40.7109375" style="299" customWidth="1"/>
    <col min="6893" max="6895" width="20.7109375" style="299" customWidth="1"/>
    <col min="6896" max="6898" width="15.7109375" style="299" customWidth="1"/>
    <col min="6899" max="6907" width="20.7109375" style="299" customWidth="1"/>
    <col min="6908" max="7139" width="9.140625" style="299"/>
    <col min="7140" max="7140" width="10.140625" style="299" customWidth="1"/>
    <col min="7141" max="7141" width="12.7109375" style="299" customWidth="1"/>
    <col min="7142" max="7142" width="50.7109375" style="299" customWidth="1"/>
    <col min="7143" max="7145" width="40.7109375" style="299" customWidth="1"/>
    <col min="7146" max="7146" width="15.7109375" style="299" customWidth="1"/>
    <col min="7147" max="7147" width="25.7109375" style="299" customWidth="1"/>
    <col min="7148" max="7148" width="40.7109375" style="299" customWidth="1"/>
    <col min="7149" max="7151" width="20.7109375" style="299" customWidth="1"/>
    <col min="7152" max="7154" width="15.7109375" style="299" customWidth="1"/>
    <col min="7155" max="7163" width="20.7109375" style="299" customWidth="1"/>
    <col min="7164" max="7395" width="9.140625" style="299"/>
    <col min="7396" max="7396" width="10.140625" style="299" customWidth="1"/>
    <col min="7397" max="7397" width="12.7109375" style="299" customWidth="1"/>
    <col min="7398" max="7398" width="50.7109375" style="299" customWidth="1"/>
    <col min="7399" max="7401" width="40.7109375" style="299" customWidth="1"/>
    <col min="7402" max="7402" width="15.7109375" style="299" customWidth="1"/>
    <col min="7403" max="7403" width="25.7109375" style="299" customWidth="1"/>
    <col min="7404" max="7404" width="40.7109375" style="299" customWidth="1"/>
    <col min="7405" max="7407" width="20.7109375" style="299" customWidth="1"/>
    <col min="7408" max="7410" width="15.7109375" style="299" customWidth="1"/>
    <col min="7411" max="7419" width="20.7109375" style="299" customWidth="1"/>
    <col min="7420" max="7651" width="9.140625" style="299"/>
    <col min="7652" max="7652" width="10.140625" style="299" customWidth="1"/>
    <col min="7653" max="7653" width="12.7109375" style="299" customWidth="1"/>
    <col min="7654" max="7654" width="50.7109375" style="299" customWidth="1"/>
    <col min="7655" max="7657" width="40.7109375" style="299" customWidth="1"/>
    <col min="7658" max="7658" width="15.7109375" style="299" customWidth="1"/>
    <col min="7659" max="7659" width="25.7109375" style="299" customWidth="1"/>
    <col min="7660" max="7660" width="40.7109375" style="299" customWidth="1"/>
    <col min="7661" max="7663" width="20.7109375" style="299" customWidth="1"/>
    <col min="7664" max="7666" width="15.7109375" style="299" customWidth="1"/>
    <col min="7667" max="7675" width="20.7109375" style="299" customWidth="1"/>
    <col min="7676" max="7907" width="9.140625" style="299"/>
    <col min="7908" max="7908" width="10.140625" style="299" customWidth="1"/>
    <col min="7909" max="7909" width="12.7109375" style="299" customWidth="1"/>
    <col min="7910" max="7910" width="50.7109375" style="299" customWidth="1"/>
    <col min="7911" max="7913" width="40.7109375" style="299" customWidth="1"/>
    <col min="7914" max="7914" width="15.7109375" style="299" customWidth="1"/>
    <col min="7915" max="7915" width="25.7109375" style="299" customWidth="1"/>
    <col min="7916" max="7916" width="40.7109375" style="299" customWidth="1"/>
    <col min="7917" max="7919" width="20.7109375" style="299" customWidth="1"/>
    <col min="7920" max="7922" width="15.7109375" style="299" customWidth="1"/>
    <col min="7923" max="7931" width="20.7109375" style="299" customWidth="1"/>
    <col min="7932" max="8163" width="9.140625" style="299"/>
    <col min="8164" max="8164" width="10.140625" style="299" customWidth="1"/>
    <col min="8165" max="8165" width="12.7109375" style="299" customWidth="1"/>
    <col min="8166" max="8166" width="50.7109375" style="299" customWidth="1"/>
    <col min="8167" max="8169" width="40.7109375" style="299" customWidth="1"/>
    <col min="8170" max="8170" width="15.7109375" style="299" customWidth="1"/>
    <col min="8171" max="8171" width="25.7109375" style="299" customWidth="1"/>
    <col min="8172" max="8172" width="40.7109375" style="299" customWidth="1"/>
    <col min="8173" max="8175" width="20.7109375" style="299" customWidth="1"/>
    <col min="8176" max="8178" width="15.7109375" style="299" customWidth="1"/>
    <col min="8179" max="8187" width="20.7109375" style="299" customWidth="1"/>
    <col min="8188" max="8419" width="9.140625" style="299"/>
    <col min="8420" max="8420" width="10.140625" style="299" customWidth="1"/>
    <col min="8421" max="8421" width="12.7109375" style="299" customWidth="1"/>
    <col min="8422" max="8422" width="50.7109375" style="299" customWidth="1"/>
    <col min="8423" max="8425" width="40.7109375" style="299" customWidth="1"/>
    <col min="8426" max="8426" width="15.7109375" style="299" customWidth="1"/>
    <col min="8427" max="8427" width="25.7109375" style="299" customWidth="1"/>
    <col min="8428" max="8428" width="40.7109375" style="299" customWidth="1"/>
    <col min="8429" max="8431" width="20.7109375" style="299" customWidth="1"/>
    <col min="8432" max="8434" width="15.7109375" style="299" customWidth="1"/>
    <col min="8435" max="8443" width="20.7109375" style="299" customWidth="1"/>
    <col min="8444" max="8675" width="9.140625" style="299"/>
    <col min="8676" max="8676" width="10.140625" style="299" customWidth="1"/>
    <col min="8677" max="8677" width="12.7109375" style="299" customWidth="1"/>
    <col min="8678" max="8678" width="50.7109375" style="299" customWidth="1"/>
    <col min="8679" max="8681" width="40.7109375" style="299" customWidth="1"/>
    <col min="8682" max="8682" width="15.7109375" style="299" customWidth="1"/>
    <col min="8683" max="8683" width="25.7109375" style="299" customWidth="1"/>
    <col min="8684" max="8684" width="40.7109375" style="299" customWidth="1"/>
    <col min="8685" max="8687" width="20.7109375" style="299" customWidth="1"/>
    <col min="8688" max="8690" width="15.7109375" style="299" customWidth="1"/>
    <col min="8691" max="8699" width="20.7109375" style="299" customWidth="1"/>
    <col min="8700" max="8931" width="9.140625" style="299"/>
    <col min="8932" max="8932" width="10.140625" style="299" customWidth="1"/>
    <col min="8933" max="8933" width="12.7109375" style="299" customWidth="1"/>
    <col min="8934" max="8934" width="50.7109375" style="299" customWidth="1"/>
    <col min="8935" max="8937" width="40.7109375" style="299" customWidth="1"/>
    <col min="8938" max="8938" width="15.7109375" style="299" customWidth="1"/>
    <col min="8939" max="8939" width="25.7109375" style="299" customWidth="1"/>
    <col min="8940" max="8940" width="40.7109375" style="299" customWidth="1"/>
    <col min="8941" max="8943" width="20.7109375" style="299" customWidth="1"/>
    <col min="8944" max="8946" width="15.7109375" style="299" customWidth="1"/>
    <col min="8947" max="8955" width="20.7109375" style="299" customWidth="1"/>
    <col min="8956" max="9187" width="9.140625" style="299"/>
    <col min="9188" max="9188" width="10.140625" style="299" customWidth="1"/>
    <col min="9189" max="9189" width="12.7109375" style="299" customWidth="1"/>
    <col min="9190" max="9190" width="50.7109375" style="299" customWidth="1"/>
    <col min="9191" max="9193" width="40.7109375" style="299" customWidth="1"/>
    <col min="9194" max="9194" width="15.7109375" style="299" customWidth="1"/>
    <col min="9195" max="9195" width="25.7109375" style="299" customWidth="1"/>
    <col min="9196" max="9196" width="40.7109375" style="299" customWidth="1"/>
    <col min="9197" max="9199" width="20.7109375" style="299" customWidth="1"/>
    <col min="9200" max="9202" width="15.7109375" style="299" customWidth="1"/>
    <col min="9203" max="9211" width="20.7109375" style="299" customWidth="1"/>
    <col min="9212" max="9443" width="9.140625" style="299"/>
    <col min="9444" max="9444" width="10.140625" style="299" customWidth="1"/>
    <col min="9445" max="9445" width="12.7109375" style="299" customWidth="1"/>
    <col min="9446" max="9446" width="50.7109375" style="299" customWidth="1"/>
    <col min="9447" max="9449" width="40.7109375" style="299" customWidth="1"/>
    <col min="9450" max="9450" width="15.7109375" style="299" customWidth="1"/>
    <col min="9451" max="9451" width="25.7109375" style="299" customWidth="1"/>
    <col min="9452" max="9452" width="40.7109375" style="299" customWidth="1"/>
    <col min="9453" max="9455" width="20.7109375" style="299" customWidth="1"/>
    <col min="9456" max="9458" width="15.7109375" style="299" customWidth="1"/>
    <col min="9459" max="9467" width="20.7109375" style="299" customWidth="1"/>
    <col min="9468" max="9699" width="9.140625" style="299"/>
    <col min="9700" max="9700" width="10.140625" style="299" customWidth="1"/>
    <col min="9701" max="9701" width="12.7109375" style="299" customWidth="1"/>
    <col min="9702" max="9702" width="50.7109375" style="299" customWidth="1"/>
    <col min="9703" max="9705" width="40.7109375" style="299" customWidth="1"/>
    <col min="9706" max="9706" width="15.7109375" style="299" customWidth="1"/>
    <col min="9707" max="9707" width="25.7109375" style="299" customWidth="1"/>
    <col min="9708" max="9708" width="40.7109375" style="299" customWidth="1"/>
    <col min="9709" max="9711" width="20.7109375" style="299" customWidth="1"/>
    <col min="9712" max="9714" width="15.7109375" style="299" customWidth="1"/>
    <col min="9715" max="9723" width="20.7109375" style="299" customWidth="1"/>
    <col min="9724" max="9955" width="9.140625" style="299"/>
    <col min="9956" max="9956" width="10.140625" style="299" customWidth="1"/>
    <col min="9957" max="9957" width="12.7109375" style="299" customWidth="1"/>
    <col min="9958" max="9958" width="50.7109375" style="299" customWidth="1"/>
    <col min="9959" max="9961" width="40.7109375" style="299" customWidth="1"/>
    <col min="9962" max="9962" width="15.7109375" style="299" customWidth="1"/>
    <col min="9963" max="9963" width="25.7109375" style="299" customWidth="1"/>
    <col min="9964" max="9964" width="40.7109375" style="299" customWidth="1"/>
    <col min="9965" max="9967" width="20.7109375" style="299" customWidth="1"/>
    <col min="9968" max="9970" width="15.7109375" style="299" customWidth="1"/>
    <col min="9971" max="9979" width="20.7109375" style="299" customWidth="1"/>
    <col min="9980" max="10211" width="9.140625" style="299"/>
    <col min="10212" max="10212" width="10.140625" style="299" customWidth="1"/>
    <col min="10213" max="10213" width="12.7109375" style="299" customWidth="1"/>
    <col min="10214" max="10214" width="50.7109375" style="299" customWidth="1"/>
    <col min="10215" max="10217" width="40.7109375" style="299" customWidth="1"/>
    <col min="10218" max="10218" width="15.7109375" style="299" customWidth="1"/>
    <col min="10219" max="10219" width="25.7109375" style="299" customWidth="1"/>
    <col min="10220" max="10220" width="40.7109375" style="299" customWidth="1"/>
    <col min="10221" max="10223" width="20.7109375" style="299" customWidth="1"/>
    <col min="10224" max="10226" width="15.7109375" style="299" customWidth="1"/>
    <col min="10227" max="10235" width="20.7109375" style="299" customWidth="1"/>
    <col min="10236" max="10467" width="9.140625" style="299"/>
    <col min="10468" max="10468" width="10.140625" style="299" customWidth="1"/>
    <col min="10469" max="10469" width="12.7109375" style="299" customWidth="1"/>
    <col min="10470" max="10470" width="50.7109375" style="299" customWidth="1"/>
    <col min="10471" max="10473" width="40.7109375" style="299" customWidth="1"/>
    <col min="10474" max="10474" width="15.7109375" style="299" customWidth="1"/>
    <col min="10475" max="10475" width="25.7109375" style="299" customWidth="1"/>
    <col min="10476" max="10476" width="40.7109375" style="299" customWidth="1"/>
    <col min="10477" max="10479" width="20.7109375" style="299" customWidth="1"/>
    <col min="10480" max="10482" width="15.7109375" style="299" customWidth="1"/>
    <col min="10483" max="10491" width="20.7109375" style="299" customWidth="1"/>
    <col min="10492" max="10723" width="9.140625" style="299"/>
    <col min="10724" max="10724" width="10.140625" style="299" customWidth="1"/>
    <col min="10725" max="10725" width="12.7109375" style="299" customWidth="1"/>
    <col min="10726" max="10726" width="50.7109375" style="299" customWidth="1"/>
    <col min="10727" max="10729" width="40.7109375" style="299" customWidth="1"/>
    <col min="10730" max="10730" width="15.7109375" style="299" customWidth="1"/>
    <col min="10731" max="10731" width="25.7109375" style="299" customWidth="1"/>
    <col min="10732" max="10732" width="40.7109375" style="299" customWidth="1"/>
    <col min="10733" max="10735" width="20.7109375" style="299" customWidth="1"/>
    <col min="10736" max="10738" width="15.7109375" style="299" customWidth="1"/>
    <col min="10739" max="10747" width="20.7109375" style="299" customWidth="1"/>
    <col min="10748" max="10979" width="9.140625" style="299"/>
    <col min="10980" max="10980" width="10.140625" style="299" customWidth="1"/>
    <col min="10981" max="10981" width="12.7109375" style="299" customWidth="1"/>
    <col min="10982" max="10982" width="50.7109375" style="299" customWidth="1"/>
    <col min="10983" max="10985" width="40.7109375" style="299" customWidth="1"/>
    <col min="10986" max="10986" width="15.7109375" style="299" customWidth="1"/>
    <col min="10987" max="10987" width="25.7109375" style="299" customWidth="1"/>
    <col min="10988" max="10988" width="40.7109375" style="299" customWidth="1"/>
    <col min="10989" max="10991" width="20.7109375" style="299" customWidth="1"/>
    <col min="10992" max="10994" width="15.7109375" style="299" customWidth="1"/>
    <col min="10995" max="11003" width="20.7109375" style="299" customWidth="1"/>
    <col min="11004" max="11235" width="9.140625" style="299"/>
    <col min="11236" max="11236" width="10.140625" style="299" customWidth="1"/>
    <col min="11237" max="11237" width="12.7109375" style="299" customWidth="1"/>
    <col min="11238" max="11238" width="50.7109375" style="299" customWidth="1"/>
    <col min="11239" max="11241" width="40.7109375" style="299" customWidth="1"/>
    <col min="11242" max="11242" width="15.7109375" style="299" customWidth="1"/>
    <col min="11243" max="11243" width="25.7109375" style="299" customWidth="1"/>
    <col min="11244" max="11244" width="40.7109375" style="299" customWidth="1"/>
    <col min="11245" max="11247" width="20.7109375" style="299" customWidth="1"/>
    <col min="11248" max="11250" width="15.7109375" style="299" customWidth="1"/>
    <col min="11251" max="11259" width="20.7109375" style="299" customWidth="1"/>
    <col min="11260" max="11491" width="9.140625" style="299"/>
    <col min="11492" max="11492" width="10.140625" style="299" customWidth="1"/>
    <col min="11493" max="11493" width="12.7109375" style="299" customWidth="1"/>
    <col min="11494" max="11494" width="50.7109375" style="299" customWidth="1"/>
    <col min="11495" max="11497" width="40.7109375" style="299" customWidth="1"/>
    <col min="11498" max="11498" width="15.7109375" style="299" customWidth="1"/>
    <col min="11499" max="11499" width="25.7109375" style="299" customWidth="1"/>
    <col min="11500" max="11500" width="40.7109375" style="299" customWidth="1"/>
    <col min="11501" max="11503" width="20.7109375" style="299" customWidth="1"/>
    <col min="11504" max="11506" width="15.7109375" style="299" customWidth="1"/>
    <col min="11507" max="11515" width="20.7109375" style="299" customWidth="1"/>
    <col min="11516" max="11747" width="9.140625" style="299"/>
    <col min="11748" max="11748" width="10.140625" style="299" customWidth="1"/>
    <col min="11749" max="11749" width="12.7109375" style="299" customWidth="1"/>
    <col min="11750" max="11750" width="50.7109375" style="299" customWidth="1"/>
    <col min="11751" max="11753" width="40.7109375" style="299" customWidth="1"/>
    <col min="11754" max="11754" width="15.7109375" style="299" customWidth="1"/>
    <col min="11755" max="11755" width="25.7109375" style="299" customWidth="1"/>
    <col min="11756" max="11756" width="40.7109375" style="299" customWidth="1"/>
    <col min="11757" max="11759" width="20.7109375" style="299" customWidth="1"/>
    <col min="11760" max="11762" width="15.7109375" style="299" customWidth="1"/>
    <col min="11763" max="11771" width="20.7109375" style="299" customWidth="1"/>
    <col min="11772" max="12003" width="9.140625" style="299"/>
    <col min="12004" max="12004" width="10.140625" style="299" customWidth="1"/>
    <col min="12005" max="12005" width="12.7109375" style="299" customWidth="1"/>
    <col min="12006" max="12006" width="50.7109375" style="299" customWidth="1"/>
    <col min="12007" max="12009" width="40.7109375" style="299" customWidth="1"/>
    <col min="12010" max="12010" width="15.7109375" style="299" customWidth="1"/>
    <col min="12011" max="12011" width="25.7109375" style="299" customWidth="1"/>
    <col min="12012" max="12012" width="40.7109375" style="299" customWidth="1"/>
    <col min="12013" max="12015" width="20.7109375" style="299" customWidth="1"/>
    <col min="12016" max="12018" width="15.7109375" style="299" customWidth="1"/>
    <col min="12019" max="12027" width="20.7109375" style="299" customWidth="1"/>
    <col min="12028" max="12259" width="9.140625" style="299"/>
    <col min="12260" max="12260" width="10.140625" style="299" customWidth="1"/>
    <col min="12261" max="12261" width="12.7109375" style="299" customWidth="1"/>
    <col min="12262" max="12262" width="50.7109375" style="299" customWidth="1"/>
    <col min="12263" max="12265" width="40.7109375" style="299" customWidth="1"/>
    <col min="12266" max="12266" width="15.7109375" style="299" customWidth="1"/>
    <col min="12267" max="12267" width="25.7109375" style="299" customWidth="1"/>
    <col min="12268" max="12268" width="40.7109375" style="299" customWidth="1"/>
    <col min="12269" max="12271" width="20.7109375" style="299" customWidth="1"/>
    <col min="12272" max="12274" width="15.7109375" style="299" customWidth="1"/>
    <col min="12275" max="12283" width="20.7109375" style="299" customWidth="1"/>
    <col min="12284" max="12515" width="9.140625" style="299"/>
    <col min="12516" max="12516" width="10.140625" style="299" customWidth="1"/>
    <col min="12517" max="12517" width="12.7109375" style="299" customWidth="1"/>
    <col min="12518" max="12518" width="50.7109375" style="299" customWidth="1"/>
    <col min="12519" max="12521" width="40.7109375" style="299" customWidth="1"/>
    <col min="12522" max="12522" width="15.7109375" style="299" customWidth="1"/>
    <col min="12523" max="12523" width="25.7109375" style="299" customWidth="1"/>
    <col min="12524" max="12524" width="40.7109375" style="299" customWidth="1"/>
    <col min="12525" max="12527" width="20.7109375" style="299" customWidth="1"/>
    <col min="12528" max="12530" width="15.7109375" style="299" customWidth="1"/>
    <col min="12531" max="12539" width="20.7109375" style="299" customWidth="1"/>
    <col min="12540" max="12771" width="9.140625" style="299"/>
    <col min="12772" max="12772" width="10.140625" style="299" customWidth="1"/>
    <col min="12773" max="12773" width="12.7109375" style="299" customWidth="1"/>
    <col min="12774" max="12774" width="50.7109375" style="299" customWidth="1"/>
    <col min="12775" max="12777" width="40.7109375" style="299" customWidth="1"/>
    <col min="12778" max="12778" width="15.7109375" style="299" customWidth="1"/>
    <col min="12779" max="12779" width="25.7109375" style="299" customWidth="1"/>
    <col min="12780" max="12780" width="40.7109375" style="299" customWidth="1"/>
    <col min="12781" max="12783" width="20.7109375" style="299" customWidth="1"/>
    <col min="12784" max="12786" width="15.7109375" style="299" customWidth="1"/>
    <col min="12787" max="12795" width="20.7109375" style="299" customWidth="1"/>
    <col min="12796" max="13027" width="9.140625" style="299"/>
    <col min="13028" max="13028" width="10.140625" style="299" customWidth="1"/>
    <col min="13029" max="13029" width="12.7109375" style="299" customWidth="1"/>
    <col min="13030" max="13030" width="50.7109375" style="299" customWidth="1"/>
    <col min="13031" max="13033" width="40.7109375" style="299" customWidth="1"/>
    <col min="13034" max="13034" width="15.7109375" style="299" customWidth="1"/>
    <col min="13035" max="13035" width="25.7109375" style="299" customWidth="1"/>
    <col min="13036" max="13036" width="40.7109375" style="299" customWidth="1"/>
    <col min="13037" max="13039" width="20.7109375" style="299" customWidth="1"/>
    <col min="13040" max="13042" width="15.7109375" style="299" customWidth="1"/>
    <col min="13043" max="13051" width="20.7109375" style="299" customWidth="1"/>
    <col min="13052" max="13283" width="9.140625" style="299"/>
    <col min="13284" max="13284" width="10.140625" style="299" customWidth="1"/>
    <col min="13285" max="13285" width="12.7109375" style="299" customWidth="1"/>
    <col min="13286" max="13286" width="50.7109375" style="299" customWidth="1"/>
    <col min="13287" max="13289" width="40.7109375" style="299" customWidth="1"/>
    <col min="13290" max="13290" width="15.7109375" style="299" customWidth="1"/>
    <col min="13291" max="13291" width="25.7109375" style="299" customWidth="1"/>
    <col min="13292" max="13292" width="40.7109375" style="299" customWidth="1"/>
    <col min="13293" max="13295" width="20.7109375" style="299" customWidth="1"/>
    <col min="13296" max="13298" width="15.7109375" style="299" customWidth="1"/>
    <col min="13299" max="13307" width="20.7109375" style="299" customWidth="1"/>
    <col min="13308" max="13539" width="9.140625" style="299"/>
    <col min="13540" max="13540" width="10.140625" style="299" customWidth="1"/>
    <col min="13541" max="13541" width="12.7109375" style="299" customWidth="1"/>
    <col min="13542" max="13542" width="50.7109375" style="299" customWidth="1"/>
    <col min="13543" max="13545" width="40.7109375" style="299" customWidth="1"/>
    <col min="13546" max="13546" width="15.7109375" style="299" customWidth="1"/>
    <col min="13547" max="13547" width="25.7109375" style="299" customWidth="1"/>
    <col min="13548" max="13548" width="40.7109375" style="299" customWidth="1"/>
    <col min="13549" max="13551" width="20.7109375" style="299" customWidth="1"/>
    <col min="13552" max="13554" width="15.7109375" style="299" customWidth="1"/>
    <col min="13555" max="13563" width="20.7109375" style="299" customWidth="1"/>
    <col min="13564" max="13795" width="9.140625" style="299"/>
    <col min="13796" max="13796" width="10.140625" style="299" customWidth="1"/>
    <col min="13797" max="13797" width="12.7109375" style="299" customWidth="1"/>
    <col min="13798" max="13798" width="50.7109375" style="299" customWidth="1"/>
    <col min="13799" max="13801" width="40.7109375" style="299" customWidth="1"/>
    <col min="13802" max="13802" width="15.7109375" style="299" customWidth="1"/>
    <col min="13803" max="13803" width="25.7109375" style="299" customWidth="1"/>
    <col min="13804" max="13804" width="40.7109375" style="299" customWidth="1"/>
    <col min="13805" max="13807" width="20.7109375" style="299" customWidth="1"/>
    <col min="13808" max="13810" width="15.7109375" style="299" customWidth="1"/>
    <col min="13811" max="13819" width="20.7109375" style="299" customWidth="1"/>
    <col min="13820" max="14051" width="9.140625" style="299"/>
    <col min="14052" max="14052" width="10.140625" style="299" customWidth="1"/>
    <col min="14053" max="14053" width="12.7109375" style="299" customWidth="1"/>
    <col min="14054" max="14054" width="50.7109375" style="299" customWidth="1"/>
    <col min="14055" max="14057" width="40.7109375" style="299" customWidth="1"/>
    <col min="14058" max="14058" width="15.7109375" style="299" customWidth="1"/>
    <col min="14059" max="14059" width="25.7109375" style="299" customWidth="1"/>
    <col min="14060" max="14060" width="40.7109375" style="299" customWidth="1"/>
    <col min="14061" max="14063" width="20.7109375" style="299" customWidth="1"/>
    <col min="14064" max="14066" width="15.7109375" style="299" customWidth="1"/>
    <col min="14067" max="14075" width="20.7109375" style="299" customWidth="1"/>
    <col min="14076" max="14307" width="9.140625" style="299"/>
    <col min="14308" max="14308" width="10.140625" style="299" customWidth="1"/>
    <col min="14309" max="14309" width="12.7109375" style="299" customWidth="1"/>
    <col min="14310" max="14310" width="50.7109375" style="299" customWidth="1"/>
    <col min="14311" max="14313" width="40.7109375" style="299" customWidth="1"/>
    <col min="14314" max="14314" width="15.7109375" style="299" customWidth="1"/>
    <col min="14315" max="14315" width="25.7109375" style="299" customWidth="1"/>
    <col min="14316" max="14316" width="40.7109375" style="299" customWidth="1"/>
    <col min="14317" max="14319" width="20.7109375" style="299" customWidth="1"/>
    <col min="14320" max="14322" width="15.7109375" style="299" customWidth="1"/>
    <col min="14323" max="14331" width="20.7109375" style="299" customWidth="1"/>
    <col min="14332" max="14563" width="9.140625" style="299"/>
    <col min="14564" max="14564" width="10.140625" style="299" customWidth="1"/>
    <col min="14565" max="14565" width="12.7109375" style="299" customWidth="1"/>
    <col min="14566" max="14566" width="50.7109375" style="299" customWidth="1"/>
    <col min="14567" max="14569" width="40.7109375" style="299" customWidth="1"/>
    <col min="14570" max="14570" width="15.7109375" style="299" customWidth="1"/>
    <col min="14571" max="14571" width="25.7109375" style="299" customWidth="1"/>
    <col min="14572" max="14572" width="40.7109375" style="299" customWidth="1"/>
    <col min="14573" max="14575" width="20.7109375" style="299" customWidth="1"/>
    <col min="14576" max="14578" width="15.7109375" style="299" customWidth="1"/>
    <col min="14579" max="14587" width="20.7109375" style="299" customWidth="1"/>
    <col min="14588" max="14819" width="9.140625" style="299"/>
    <col min="14820" max="14820" width="10.140625" style="299" customWidth="1"/>
    <col min="14821" max="14821" width="12.7109375" style="299" customWidth="1"/>
    <col min="14822" max="14822" width="50.7109375" style="299" customWidth="1"/>
    <col min="14823" max="14825" width="40.7109375" style="299" customWidth="1"/>
    <col min="14826" max="14826" width="15.7109375" style="299" customWidth="1"/>
    <col min="14827" max="14827" width="25.7109375" style="299" customWidth="1"/>
    <col min="14828" max="14828" width="40.7109375" style="299" customWidth="1"/>
    <col min="14829" max="14831" width="20.7109375" style="299" customWidth="1"/>
    <col min="14832" max="14834" width="15.7109375" style="299" customWidth="1"/>
    <col min="14835" max="14843" width="20.7109375" style="299" customWidth="1"/>
    <col min="14844" max="15075" width="9.140625" style="299"/>
    <col min="15076" max="15076" width="10.140625" style="299" customWidth="1"/>
    <col min="15077" max="15077" width="12.7109375" style="299" customWidth="1"/>
    <col min="15078" max="15078" width="50.7109375" style="299" customWidth="1"/>
    <col min="15079" max="15081" width="40.7109375" style="299" customWidth="1"/>
    <col min="15082" max="15082" width="15.7109375" style="299" customWidth="1"/>
    <col min="15083" max="15083" width="25.7109375" style="299" customWidth="1"/>
    <col min="15084" max="15084" width="40.7109375" style="299" customWidth="1"/>
    <col min="15085" max="15087" width="20.7109375" style="299" customWidth="1"/>
    <col min="15088" max="15090" width="15.7109375" style="299" customWidth="1"/>
    <col min="15091" max="15099" width="20.7109375" style="299" customWidth="1"/>
    <col min="15100" max="15331" width="9.140625" style="299"/>
    <col min="15332" max="15332" width="10.140625" style="299" customWidth="1"/>
    <col min="15333" max="15333" width="12.7109375" style="299" customWidth="1"/>
    <col min="15334" max="15334" width="50.7109375" style="299" customWidth="1"/>
    <col min="15335" max="15337" width="40.7109375" style="299" customWidth="1"/>
    <col min="15338" max="15338" width="15.7109375" style="299" customWidth="1"/>
    <col min="15339" max="15339" width="25.7109375" style="299" customWidth="1"/>
    <col min="15340" max="15340" width="40.7109375" style="299" customWidth="1"/>
    <col min="15341" max="15343" width="20.7109375" style="299" customWidth="1"/>
    <col min="15344" max="15346" width="15.7109375" style="299" customWidth="1"/>
    <col min="15347" max="15355" width="20.7109375" style="299" customWidth="1"/>
    <col min="15356" max="15587" width="9.140625" style="299"/>
    <col min="15588" max="15588" width="10.140625" style="299" customWidth="1"/>
    <col min="15589" max="15589" width="12.7109375" style="299" customWidth="1"/>
    <col min="15590" max="15590" width="50.7109375" style="299" customWidth="1"/>
    <col min="15591" max="15593" width="40.7109375" style="299" customWidth="1"/>
    <col min="15594" max="15594" width="15.7109375" style="299" customWidth="1"/>
    <col min="15595" max="15595" width="25.7109375" style="299" customWidth="1"/>
    <col min="15596" max="15596" width="40.7109375" style="299" customWidth="1"/>
    <col min="15597" max="15599" width="20.7109375" style="299" customWidth="1"/>
    <col min="15600" max="15602" width="15.7109375" style="299" customWidth="1"/>
    <col min="15603" max="15611" width="20.7109375" style="299" customWidth="1"/>
    <col min="15612" max="15843" width="9.140625" style="299"/>
    <col min="15844" max="15844" width="10.140625" style="299" customWidth="1"/>
    <col min="15845" max="15845" width="12.7109375" style="299" customWidth="1"/>
    <col min="15846" max="15846" width="50.7109375" style="299" customWidth="1"/>
    <col min="15847" max="15849" width="40.7109375" style="299" customWidth="1"/>
    <col min="15850" max="15850" width="15.7109375" style="299" customWidth="1"/>
    <col min="15851" max="15851" width="25.7109375" style="299" customWidth="1"/>
    <col min="15852" max="15852" width="40.7109375" style="299" customWidth="1"/>
    <col min="15853" max="15855" width="20.7109375" style="299" customWidth="1"/>
    <col min="15856" max="15858" width="15.7109375" style="299" customWidth="1"/>
    <col min="15859" max="15867" width="20.7109375" style="299" customWidth="1"/>
    <col min="15868" max="16099" width="9.140625" style="299"/>
    <col min="16100" max="16100" width="10.140625" style="299" customWidth="1"/>
    <col min="16101" max="16101" width="12.7109375" style="299" customWidth="1"/>
    <col min="16102" max="16102" width="50.7109375" style="299" customWidth="1"/>
    <col min="16103" max="16105" width="40.7109375" style="299" customWidth="1"/>
    <col min="16106" max="16106" width="15.7109375" style="299" customWidth="1"/>
    <col min="16107" max="16107" width="25.7109375" style="299" customWidth="1"/>
    <col min="16108" max="16108" width="40.7109375" style="299" customWidth="1"/>
    <col min="16109" max="16111" width="20.7109375" style="299" customWidth="1"/>
    <col min="16112" max="16114" width="15.7109375" style="299" customWidth="1"/>
    <col min="16115" max="16123" width="20.7109375" style="299" customWidth="1"/>
    <col min="16124" max="16384" width="9.140625" style="299"/>
  </cols>
  <sheetData>
    <row r="5" spans="1:12" ht="9" customHeight="1"/>
    <row r="6" spans="1:12" ht="6.75" customHeight="1"/>
    <row r="7" spans="1:12" s="301" customFormat="1" ht="23.25">
      <c r="A7" s="1626" t="s">
        <v>1158</v>
      </c>
      <c r="B7" s="1626"/>
      <c r="C7" s="1626"/>
      <c r="D7" s="1626"/>
      <c r="E7" s="1626"/>
      <c r="F7" s="1626"/>
      <c r="G7" s="1626"/>
      <c r="H7" s="1626"/>
      <c r="I7" s="1626"/>
      <c r="J7" s="1626"/>
      <c r="K7" s="1626"/>
      <c r="L7" s="1626"/>
    </row>
    <row r="8" spans="1:12" s="301" customFormat="1" ht="23.25">
      <c r="A8" s="1626" t="s">
        <v>1166</v>
      </c>
      <c r="B8" s="1626"/>
      <c r="C8" s="1626"/>
      <c r="D8" s="1626"/>
      <c r="E8" s="1626"/>
      <c r="F8" s="1626"/>
      <c r="G8" s="1626"/>
      <c r="H8" s="1626"/>
      <c r="I8" s="1626"/>
      <c r="J8" s="1626"/>
      <c r="K8" s="1626"/>
      <c r="L8" s="1626"/>
    </row>
    <row r="9" spans="1:12" s="301" customFormat="1" ht="23.25">
      <c r="A9" s="1626" t="s">
        <v>1159</v>
      </c>
      <c r="B9" s="1626"/>
      <c r="C9" s="1626"/>
      <c r="D9" s="1626"/>
      <c r="E9" s="1626"/>
      <c r="F9" s="1626"/>
      <c r="G9" s="1626"/>
      <c r="H9" s="1626"/>
      <c r="I9" s="1626"/>
      <c r="J9" s="1626"/>
      <c r="K9" s="1626"/>
      <c r="L9" s="1626"/>
    </row>
    <row r="10" spans="1:12" ht="27" customHeight="1">
      <c r="A10" s="302"/>
      <c r="B10" s="184">
        <f>SUBTOTAL(3,B12:B777)</f>
        <v>18</v>
      </c>
      <c r="H10" s="303">
        <v>0.08</v>
      </c>
    </row>
    <row r="11" spans="1:12" s="1285" customFormat="1" ht="38.25" customHeight="1">
      <c r="A11" s="1280" t="s">
        <v>1160</v>
      </c>
      <c r="B11" s="1280" t="s">
        <v>1548</v>
      </c>
      <c r="C11" s="1281" t="s">
        <v>4</v>
      </c>
      <c r="D11" s="1280" t="s">
        <v>5</v>
      </c>
      <c r="E11" s="1282" t="s">
        <v>1167</v>
      </c>
      <c r="F11" s="1280" t="s">
        <v>9</v>
      </c>
      <c r="G11" s="1283" t="s">
        <v>1161</v>
      </c>
      <c r="H11" s="1283" t="s">
        <v>1162</v>
      </c>
      <c r="I11" s="1283" t="s">
        <v>1163</v>
      </c>
      <c r="J11" s="1280" t="s">
        <v>1164</v>
      </c>
      <c r="K11" s="1280" t="s">
        <v>515</v>
      </c>
      <c r="L11" s="1284" t="s">
        <v>1165</v>
      </c>
    </row>
    <row r="12" spans="1:12" s="1285" customFormat="1" ht="30" customHeight="1">
      <c r="A12" s="1286">
        <v>1</v>
      </c>
      <c r="B12" s="1286" t="s">
        <v>1119</v>
      </c>
      <c r="C12" s="1287">
        <v>5610322</v>
      </c>
      <c r="D12" s="1288" t="s">
        <v>1180</v>
      </c>
      <c r="E12" s="1289" t="s">
        <v>1168</v>
      </c>
      <c r="F12" s="1290"/>
      <c r="G12" s="1291">
        <v>42000000</v>
      </c>
      <c r="H12" s="1292">
        <f>G12*H10</f>
        <v>3360000</v>
      </c>
      <c r="I12" s="1292">
        <f>G12+H12</f>
        <v>45360000</v>
      </c>
      <c r="J12" s="1292">
        <v>0</v>
      </c>
      <c r="K12" s="1292">
        <f>G12*3%-50000</f>
        <v>1210000</v>
      </c>
      <c r="L12" s="1292">
        <f t="shared" ref="L12:L27" si="0">G12-J12-K12</f>
        <v>40790000</v>
      </c>
    </row>
    <row r="13" spans="1:12" s="1285" customFormat="1" ht="30" customHeight="1">
      <c r="A13" s="1286">
        <v>2</v>
      </c>
      <c r="B13" s="1286" t="s">
        <v>1119</v>
      </c>
      <c r="C13" s="1287">
        <v>6730839</v>
      </c>
      <c r="D13" s="1293" t="s">
        <v>1181</v>
      </c>
      <c r="E13" s="1289" t="s">
        <v>1169</v>
      </c>
      <c r="F13" s="1290"/>
      <c r="G13" s="1294">
        <v>32200000</v>
      </c>
      <c r="H13" s="1292">
        <f>G13*H10</f>
        <v>2576000</v>
      </c>
      <c r="I13" s="1292">
        <f t="shared" ref="I13:I19" si="1">G13+H13</f>
        <v>34776000</v>
      </c>
      <c r="J13" s="1292">
        <v>0</v>
      </c>
      <c r="K13" s="1292">
        <f t="shared" ref="K13:K27" si="2">G13*3%-50000</f>
        <v>916000</v>
      </c>
      <c r="L13" s="1292">
        <f t="shared" si="0"/>
        <v>31284000</v>
      </c>
    </row>
    <row r="14" spans="1:12" s="1285" customFormat="1" ht="30" customHeight="1">
      <c r="A14" s="1286">
        <v>3</v>
      </c>
      <c r="B14" s="1286" t="s">
        <v>1119</v>
      </c>
      <c r="C14" s="1287">
        <v>12783335</v>
      </c>
      <c r="D14" s="1293" t="s">
        <v>1182</v>
      </c>
      <c r="E14" s="1289" t="s">
        <v>1170</v>
      </c>
      <c r="F14" s="1290"/>
      <c r="G14" s="1294">
        <v>32200000</v>
      </c>
      <c r="H14" s="1292">
        <f>G14*H10</f>
        <v>2576000</v>
      </c>
      <c r="I14" s="1292">
        <f t="shared" si="1"/>
        <v>34776000</v>
      </c>
      <c r="J14" s="1292">
        <v>0</v>
      </c>
      <c r="K14" s="1292">
        <f t="shared" si="2"/>
        <v>916000</v>
      </c>
      <c r="L14" s="1292">
        <f t="shared" si="0"/>
        <v>31284000</v>
      </c>
    </row>
    <row r="15" spans="1:12" s="1285" customFormat="1" ht="30" customHeight="1">
      <c r="A15" s="1286">
        <v>4</v>
      </c>
      <c r="B15" s="1286" t="s">
        <v>1119</v>
      </c>
      <c r="C15" s="1287">
        <v>18837131</v>
      </c>
      <c r="D15" s="1293" t="s">
        <v>1183</v>
      </c>
      <c r="E15" s="1289" t="s">
        <v>1171</v>
      </c>
      <c r="F15" s="1290"/>
      <c r="G15" s="1291">
        <v>42000000</v>
      </c>
      <c r="H15" s="1292">
        <f>G15*H10</f>
        <v>3360000</v>
      </c>
      <c r="I15" s="1292">
        <f t="shared" si="1"/>
        <v>45360000</v>
      </c>
      <c r="J15" s="1292">
        <v>0</v>
      </c>
      <c r="K15" s="1292">
        <f t="shared" si="2"/>
        <v>1210000</v>
      </c>
      <c r="L15" s="1292">
        <f t="shared" si="0"/>
        <v>40790000</v>
      </c>
    </row>
    <row r="16" spans="1:12" s="1285" customFormat="1" ht="30" customHeight="1">
      <c r="A16" s="1286">
        <v>5</v>
      </c>
      <c r="B16" s="1286" t="s">
        <v>1119</v>
      </c>
      <c r="C16" s="1295">
        <v>7943476</v>
      </c>
      <c r="D16" s="1293" t="s">
        <v>1184</v>
      </c>
      <c r="E16" s="1289" t="s">
        <v>1172</v>
      </c>
      <c r="F16" s="1296"/>
      <c r="G16" s="1291">
        <v>42000000</v>
      </c>
      <c r="H16" s="1292">
        <f>G16*H10</f>
        <v>3360000</v>
      </c>
      <c r="I16" s="1292">
        <f t="shared" si="1"/>
        <v>45360000</v>
      </c>
      <c r="J16" s="1292">
        <v>0</v>
      </c>
      <c r="K16" s="1292">
        <f t="shared" si="2"/>
        <v>1210000</v>
      </c>
      <c r="L16" s="1292">
        <f t="shared" si="0"/>
        <v>40790000</v>
      </c>
    </row>
    <row r="17" spans="1:12" s="1285" customFormat="1" ht="30" customHeight="1">
      <c r="A17" s="1286">
        <v>6</v>
      </c>
      <c r="B17" s="1286" t="s">
        <v>1119</v>
      </c>
      <c r="C17" s="1295">
        <v>20831864</v>
      </c>
      <c r="D17" s="1288" t="s">
        <v>1185</v>
      </c>
      <c r="E17" s="1289" t="s">
        <v>1173</v>
      </c>
      <c r="F17" s="1296"/>
      <c r="G17" s="1291">
        <v>42000000</v>
      </c>
      <c r="H17" s="1292">
        <f>G17*H10</f>
        <v>3360000</v>
      </c>
      <c r="I17" s="1292">
        <f t="shared" si="1"/>
        <v>45360000</v>
      </c>
      <c r="J17" s="1292">
        <v>0</v>
      </c>
      <c r="K17" s="1292">
        <f t="shared" si="2"/>
        <v>1210000</v>
      </c>
      <c r="L17" s="1292">
        <f t="shared" si="0"/>
        <v>40790000</v>
      </c>
    </row>
    <row r="18" spans="1:12" s="1285" customFormat="1" ht="30" customHeight="1">
      <c r="A18" s="1286">
        <v>7</v>
      </c>
      <c r="B18" s="1286" t="s">
        <v>1119</v>
      </c>
      <c r="C18" s="1295">
        <v>19895341</v>
      </c>
      <c r="D18" s="1288" t="s">
        <v>1186</v>
      </c>
      <c r="E18" s="1289" t="s">
        <v>1174</v>
      </c>
      <c r="F18" s="1296"/>
      <c r="G18" s="1291">
        <v>42000000</v>
      </c>
      <c r="H18" s="1292">
        <f>G18*H10</f>
        <v>3360000</v>
      </c>
      <c r="I18" s="1292">
        <f t="shared" si="1"/>
        <v>45360000</v>
      </c>
      <c r="J18" s="1292">
        <v>0</v>
      </c>
      <c r="K18" s="1292">
        <f t="shared" si="2"/>
        <v>1210000</v>
      </c>
      <c r="L18" s="1292">
        <f t="shared" si="0"/>
        <v>40790000</v>
      </c>
    </row>
    <row r="19" spans="1:12" s="1285" customFormat="1" ht="30" customHeight="1">
      <c r="A19" s="1286">
        <v>8</v>
      </c>
      <c r="B19" s="1286" t="s">
        <v>1119</v>
      </c>
      <c r="C19" s="1295">
        <v>10696166</v>
      </c>
      <c r="D19" s="1288" t="s">
        <v>1187</v>
      </c>
      <c r="E19" s="1297" t="s">
        <v>1175</v>
      </c>
      <c r="F19" s="1296"/>
      <c r="G19" s="1291">
        <v>42000000</v>
      </c>
      <c r="H19" s="1292">
        <f>G19*H10</f>
        <v>3360000</v>
      </c>
      <c r="I19" s="1292">
        <f t="shared" si="1"/>
        <v>45360000</v>
      </c>
      <c r="J19" s="1292">
        <v>0</v>
      </c>
      <c r="K19" s="1292">
        <f t="shared" si="2"/>
        <v>1210000</v>
      </c>
      <c r="L19" s="1292">
        <f t="shared" si="0"/>
        <v>40790000</v>
      </c>
    </row>
    <row r="20" spans="1:12" s="1285" customFormat="1" ht="30" customHeight="1">
      <c r="A20" s="1286">
        <v>9</v>
      </c>
      <c r="B20" s="1286" t="s">
        <v>1119</v>
      </c>
      <c r="C20" s="1287">
        <v>11486280</v>
      </c>
      <c r="D20" s="1288" t="s">
        <v>1188</v>
      </c>
      <c r="E20" s="1297" t="s">
        <v>1176</v>
      </c>
      <c r="F20" s="1290"/>
      <c r="G20" s="1291">
        <v>42000000</v>
      </c>
      <c r="H20" s="1292">
        <f>G20*H10</f>
        <v>3360000</v>
      </c>
      <c r="I20" s="1292">
        <f>G20+H20</f>
        <v>45360000</v>
      </c>
      <c r="J20" s="1292">
        <v>0</v>
      </c>
      <c r="K20" s="1292">
        <f t="shared" si="2"/>
        <v>1210000</v>
      </c>
      <c r="L20" s="1292">
        <f t="shared" si="0"/>
        <v>40790000</v>
      </c>
    </row>
    <row r="21" spans="1:12" s="1285" customFormat="1" ht="30" customHeight="1">
      <c r="A21" s="1286">
        <v>10</v>
      </c>
      <c r="B21" s="1286" t="s">
        <v>1119</v>
      </c>
      <c r="C21" s="1295">
        <v>24724118</v>
      </c>
      <c r="D21" s="1288" t="s">
        <v>1189</v>
      </c>
      <c r="E21" s="1289" t="s">
        <v>1177</v>
      </c>
      <c r="F21" s="1296" t="s">
        <v>1575</v>
      </c>
      <c r="G21" s="1291">
        <v>42000000</v>
      </c>
      <c r="H21" s="1292">
        <f>G21*H10</f>
        <v>3360000</v>
      </c>
      <c r="I21" s="1292">
        <f>G21+H21</f>
        <v>45360000</v>
      </c>
      <c r="J21" s="1292">
        <v>0</v>
      </c>
      <c r="K21" s="1292">
        <f t="shared" si="2"/>
        <v>1210000</v>
      </c>
      <c r="L21" s="1292">
        <f t="shared" si="0"/>
        <v>40790000</v>
      </c>
    </row>
    <row r="22" spans="1:12" s="1285" customFormat="1" ht="30" customHeight="1">
      <c r="A22" s="1286">
        <v>11</v>
      </c>
      <c r="B22" s="1286" t="s">
        <v>1119</v>
      </c>
      <c r="C22" s="1295">
        <v>17078494</v>
      </c>
      <c r="D22" s="1288" t="s">
        <v>730</v>
      </c>
      <c r="E22" s="1297" t="s">
        <v>729</v>
      </c>
      <c r="F22" s="857" t="s">
        <v>2148</v>
      </c>
      <c r="G22" s="1291">
        <v>42000000</v>
      </c>
      <c r="H22" s="1292">
        <f>G22*H10</f>
        <v>3360000</v>
      </c>
      <c r="I22" s="1292">
        <f t="shared" ref="I22:I27" si="3">G22+H22</f>
        <v>45360000</v>
      </c>
      <c r="J22" s="1292">
        <v>0</v>
      </c>
      <c r="K22" s="1292">
        <f t="shared" si="2"/>
        <v>1210000</v>
      </c>
      <c r="L22" s="1292">
        <f t="shared" si="0"/>
        <v>40790000</v>
      </c>
    </row>
    <row r="23" spans="1:12" s="1285" customFormat="1" ht="30" customHeight="1">
      <c r="A23" s="1286">
        <v>12</v>
      </c>
      <c r="B23" s="1286" t="s">
        <v>1119</v>
      </c>
      <c r="C23" s="1295">
        <v>9481636</v>
      </c>
      <c r="D23" s="1288" t="s">
        <v>1190</v>
      </c>
      <c r="E23" s="1297" t="s">
        <v>1178</v>
      </c>
      <c r="F23" s="1296"/>
      <c r="G23" s="1291">
        <v>42000000</v>
      </c>
      <c r="H23" s="1292">
        <f>G23*H10</f>
        <v>3360000</v>
      </c>
      <c r="I23" s="1292">
        <f t="shared" si="3"/>
        <v>45360000</v>
      </c>
      <c r="J23" s="1292">
        <v>0</v>
      </c>
      <c r="K23" s="1292">
        <f t="shared" si="2"/>
        <v>1210000</v>
      </c>
      <c r="L23" s="1292">
        <f t="shared" si="0"/>
        <v>40790000</v>
      </c>
    </row>
    <row r="24" spans="1:12" s="1285" customFormat="1" ht="30" customHeight="1">
      <c r="A24" s="1286">
        <v>13</v>
      </c>
      <c r="B24" s="1286" t="s">
        <v>1119</v>
      </c>
      <c r="C24" s="1295">
        <v>14387428</v>
      </c>
      <c r="D24" s="1288" t="s">
        <v>1191</v>
      </c>
      <c r="E24" s="1297" t="s">
        <v>1179</v>
      </c>
      <c r="F24" s="1296"/>
      <c r="G24" s="1291">
        <v>42000000</v>
      </c>
      <c r="H24" s="1292">
        <f>G24*H10</f>
        <v>3360000</v>
      </c>
      <c r="I24" s="1292">
        <f t="shared" si="3"/>
        <v>45360000</v>
      </c>
      <c r="J24" s="1292">
        <v>0</v>
      </c>
      <c r="K24" s="1292">
        <f t="shared" si="2"/>
        <v>1210000</v>
      </c>
      <c r="L24" s="1292">
        <f t="shared" si="0"/>
        <v>40790000</v>
      </c>
    </row>
    <row r="25" spans="1:12" s="1285" customFormat="1" ht="30" customHeight="1">
      <c r="A25" s="1286">
        <v>16</v>
      </c>
      <c r="B25" s="1286" t="s">
        <v>1119</v>
      </c>
      <c r="C25" s="1298">
        <v>14674002</v>
      </c>
      <c r="D25" s="1299" t="s">
        <v>1594</v>
      </c>
      <c r="E25" s="1300" t="s">
        <v>1596</v>
      </c>
      <c r="F25" s="1301" t="s">
        <v>22</v>
      </c>
      <c r="G25" s="1302">
        <v>42000000</v>
      </c>
      <c r="H25" s="1292">
        <f>G25*H10</f>
        <v>3360000</v>
      </c>
      <c r="I25" s="1292">
        <f t="shared" si="3"/>
        <v>45360000</v>
      </c>
      <c r="J25" s="1292">
        <v>0</v>
      </c>
      <c r="K25" s="1292">
        <f t="shared" si="2"/>
        <v>1210000</v>
      </c>
      <c r="L25" s="1292">
        <f t="shared" si="0"/>
        <v>40790000</v>
      </c>
    </row>
    <row r="26" spans="1:12" s="1285" customFormat="1" ht="30" customHeight="1">
      <c r="A26" s="1286">
        <v>17</v>
      </c>
      <c r="B26" s="1286" t="s">
        <v>1119</v>
      </c>
      <c r="C26" s="1287">
        <v>15023341</v>
      </c>
      <c r="D26" s="1303" t="s">
        <v>1595</v>
      </c>
      <c r="E26" s="1300" t="s">
        <v>1597</v>
      </c>
      <c r="F26" s="1301" t="s">
        <v>1593</v>
      </c>
      <c r="G26" s="1302">
        <v>42000000</v>
      </c>
      <c r="H26" s="1292">
        <f>G26*H10</f>
        <v>3360000</v>
      </c>
      <c r="I26" s="1292">
        <f t="shared" si="3"/>
        <v>45360000</v>
      </c>
      <c r="J26" s="1292">
        <v>0</v>
      </c>
      <c r="K26" s="1292">
        <f t="shared" si="2"/>
        <v>1210000</v>
      </c>
      <c r="L26" s="1292">
        <f t="shared" si="0"/>
        <v>40790000</v>
      </c>
    </row>
    <row r="27" spans="1:12" s="1285" customFormat="1" ht="30" customHeight="1">
      <c r="A27" s="1286">
        <v>19</v>
      </c>
      <c r="B27" s="1286" t="s">
        <v>1119</v>
      </c>
      <c r="C27" s="1304">
        <v>24523326</v>
      </c>
      <c r="D27" s="1299" t="s">
        <v>2253</v>
      </c>
      <c r="E27" s="1305" t="s">
        <v>2281</v>
      </c>
      <c r="F27" s="1299" t="s">
        <v>2254</v>
      </c>
      <c r="G27" s="1306">
        <v>32200000</v>
      </c>
      <c r="H27" s="1292">
        <f>G27*H10</f>
        <v>2576000</v>
      </c>
      <c r="I27" s="1292">
        <f t="shared" si="3"/>
        <v>34776000</v>
      </c>
      <c r="J27" s="1292">
        <v>0</v>
      </c>
      <c r="K27" s="1292">
        <f t="shared" si="2"/>
        <v>916000</v>
      </c>
      <c r="L27" s="1292">
        <f t="shared" si="0"/>
        <v>31284000</v>
      </c>
    </row>
    <row r="28" spans="1:12" s="1285" customFormat="1" ht="12.75">
      <c r="B28" s="1285" t="s">
        <v>1119</v>
      </c>
      <c r="C28" s="1307">
        <v>26793417</v>
      </c>
      <c r="D28" s="1285" t="s">
        <v>2255</v>
      </c>
      <c r="E28" s="1308" t="s">
        <v>2256</v>
      </c>
      <c r="F28" s="1285" t="s">
        <v>22</v>
      </c>
      <c r="G28" s="1285">
        <v>32000000</v>
      </c>
      <c r="H28" s="1292" t="e">
        <f t="shared" ref="H28" si="4">G28*H11</f>
        <v>#VALUE!</v>
      </c>
      <c r="I28" s="1292" t="e">
        <f t="shared" ref="I28:I29" si="5">G28+H28</f>
        <v>#VALUE!</v>
      </c>
      <c r="J28" s="1292">
        <v>1</v>
      </c>
      <c r="K28" s="1292">
        <f t="shared" ref="K28:K29" si="6">G28*3%-50000</f>
        <v>910000</v>
      </c>
      <c r="L28" s="1292">
        <f t="shared" ref="L28:L29" si="7">G28-J28-K28</f>
        <v>31089999</v>
      </c>
    </row>
    <row r="29" spans="1:12">
      <c r="B29" s="298" t="s">
        <v>1119</v>
      </c>
      <c r="C29" s="304">
        <v>27400316</v>
      </c>
      <c r="D29" s="299" t="s">
        <v>2308</v>
      </c>
      <c r="E29" s="315" t="s">
        <v>2309</v>
      </c>
      <c r="F29" s="299" t="s">
        <v>22</v>
      </c>
      <c r="G29" s="300">
        <v>32</v>
      </c>
      <c r="H29" s="1292">
        <f>G29*H13</f>
        <v>82432000</v>
      </c>
      <c r="I29" s="1292">
        <f t="shared" si="5"/>
        <v>82432032</v>
      </c>
      <c r="J29" s="1292">
        <v>3</v>
      </c>
      <c r="K29" s="1292">
        <f t="shared" si="6"/>
        <v>-49999.040000000001</v>
      </c>
      <c r="L29" s="1292">
        <f t="shared" si="7"/>
        <v>50028.04</v>
      </c>
    </row>
  </sheetData>
  <mergeCells count="3">
    <mergeCell ref="A7:L7"/>
    <mergeCell ref="A8:L8"/>
    <mergeCell ref="A9:L9"/>
  </mergeCells>
  <conditionalFormatting sqref="C12">
    <cfRule type="duplicateValues" dxfId="1564" priority="3"/>
  </conditionalFormatting>
  <conditionalFormatting sqref="C25">
    <cfRule type="duplicateValues" dxfId="1563" priority="7"/>
  </conditionalFormatting>
  <conditionalFormatting sqref="C27 C13:C24 D25:D26">
    <cfRule type="duplicateValues" dxfId="1562" priority="658"/>
  </conditionalFormatting>
  <dataValidations count="2">
    <dataValidation type="decimal" operator="greaterThanOrEqual" allowBlank="1" showInputMessage="1" showErrorMessage="1" errorTitle="MONTO EMPLEADOS" error="DEL MONTO DEBE SER NUMERICO NO COLOCAR LOS PUNTOS O COMA SEPARADORES DE MILES (SOLO LOS DECIMALES)" sqref="G15:G24 G12">
      <formula1>0</formula1>
    </dataValidation>
    <dataValidation type="textLength" allowBlank="1" showInputMessage="1" showErrorMessage="1" sqref="C16:D16 F16">
      <formula1>1</formula1>
      <formula2>40</formula2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03"/>
  <sheetViews>
    <sheetView topLeftCell="AX92" workbookViewId="0">
      <selection activeCell="BA107" sqref="BA107"/>
    </sheetView>
  </sheetViews>
  <sheetFormatPr baseColWidth="10" defaultRowHeight="15"/>
  <cols>
    <col min="3" max="3" width="13" style="311" bestFit="1" customWidth="1"/>
    <col min="4" max="4" width="19.85546875" customWidth="1"/>
    <col min="6" max="6" width="13.7109375" customWidth="1"/>
    <col min="13" max="14" width="11.85546875" bestFit="1" customWidth="1"/>
    <col min="17" max="17" width="15.85546875" customWidth="1"/>
    <col min="29" max="29" width="19.28515625" style="295" bestFit="1" customWidth="1"/>
    <col min="30" max="30" width="18.140625" style="295" bestFit="1" customWidth="1"/>
    <col min="31" max="31" width="17" style="295" bestFit="1" customWidth="1"/>
    <col min="32" max="32" width="15.140625" style="295" bestFit="1" customWidth="1"/>
    <col min="33" max="34" width="18.140625" style="295" bestFit="1" customWidth="1"/>
    <col min="35" max="35" width="11.7109375" style="295" bestFit="1" customWidth="1"/>
    <col min="36" max="36" width="19.28515625" style="295" bestFit="1" customWidth="1"/>
    <col min="37" max="38" width="11.7109375" style="295" bestFit="1" customWidth="1"/>
    <col min="39" max="39" width="19.28515625" style="295" bestFit="1" customWidth="1"/>
    <col min="40" max="40" width="11.7109375" style="295" bestFit="1" customWidth="1"/>
    <col min="41" max="41" width="21.7109375" style="295" bestFit="1" customWidth="1"/>
    <col min="42" max="44" width="17" style="295" customWidth="1"/>
    <col min="45" max="45" width="18.140625" style="295" customWidth="1"/>
    <col min="46" max="46" width="15.85546875" style="295" bestFit="1" customWidth="1"/>
    <col min="47" max="47" width="17" style="295" bestFit="1" customWidth="1"/>
    <col min="48" max="48" width="15.85546875" style="295" bestFit="1" customWidth="1"/>
    <col min="49" max="49" width="19" style="295" bestFit="1" customWidth="1"/>
    <col min="50" max="50" width="17.85546875" style="295" bestFit="1" customWidth="1"/>
    <col min="51" max="51" width="18.140625" style="295" bestFit="1" customWidth="1"/>
    <col min="52" max="52" width="19.28515625" style="295" bestFit="1" customWidth="1"/>
    <col min="53" max="53" width="19" style="295" bestFit="1" customWidth="1"/>
    <col min="54" max="54" width="16.28515625" style="295" bestFit="1" customWidth="1"/>
    <col min="55" max="55" width="15.85546875" style="295" bestFit="1" customWidth="1"/>
    <col min="56" max="56" width="25.28515625" style="295" customWidth="1"/>
    <col min="57" max="57" width="11.7109375" style="295" bestFit="1" customWidth="1"/>
    <col min="58" max="59" width="11.42578125" style="295"/>
    <col min="60" max="60" width="14" style="295" bestFit="1" customWidth="1"/>
    <col min="61" max="61" width="11.42578125" style="295"/>
    <col min="71" max="71" width="13.7109375" bestFit="1" customWidth="1"/>
    <col min="73" max="73" width="13.7109375" bestFit="1" customWidth="1"/>
  </cols>
  <sheetData>
    <row r="1" spans="1:74" s="67" customFormat="1" ht="18" customHeight="1">
      <c r="A1" s="99"/>
      <c r="B1" s="68"/>
      <c r="C1" s="69"/>
      <c r="I1" s="70"/>
      <c r="U1" s="69"/>
      <c r="W1" s="69"/>
      <c r="X1" s="73"/>
      <c r="AC1" s="268"/>
      <c r="AD1" s="268"/>
      <c r="AE1" s="268"/>
      <c r="AF1" s="268"/>
      <c r="AG1" s="268"/>
      <c r="AH1" s="269"/>
      <c r="AI1" s="269"/>
      <c r="AJ1" s="268"/>
      <c r="AK1" s="268"/>
      <c r="AL1" s="268"/>
      <c r="AM1" s="268"/>
      <c r="AN1" s="268"/>
      <c r="AO1" s="268"/>
      <c r="AP1" s="268"/>
      <c r="AQ1" s="268"/>
      <c r="AR1" s="268"/>
      <c r="AS1" s="268"/>
      <c r="AT1" s="268"/>
      <c r="AU1" s="268"/>
      <c r="AV1" s="268"/>
      <c r="AW1" s="268"/>
      <c r="AX1" s="268"/>
      <c r="AY1" s="268"/>
      <c r="AZ1" s="268"/>
      <c r="BA1" s="268"/>
      <c r="BB1" s="268"/>
      <c r="BC1" s="268"/>
      <c r="BD1" s="268"/>
      <c r="BE1" s="268"/>
      <c r="BF1" s="268"/>
      <c r="BG1" s="268"/>
      <c r="BH1" s="268"/>
      <c r="BI1" s="268"/>
      <c r="BO1" s="67" t="s">
        <v>628</v>
      </c>
      <c r="BP1" s="67" t="s">
        <v>629</v>
      </c>
      <c r="BQ1" s="67" t="s">
        <v>629</v>
      </c>
      <c r="BR1" s="67" t="s">
        <v>630</v>
      </c>
      <c r="BS1" s="67" t="s">
        <v>631</v>
      </c>
      <c r="BT1" s="67" t="s">
        <v>632</v>
      </c>
      <c r="BU1" s="67" t="s">
        <v>633</v>
      </c>
      <c r="BV1" s="67" t="s">
        <v>633</v>
      </c>
    </row>
    <row r="2" spans="1:74" s="67" customFormat="1" ht="29.25" customHeight="1">
      <c r="A2" s="100"/>
      <c r="B2" s="68"/>
      <c r="C2" s="69"/>
      <c r="I2" s="70"/>
      <c r="K2" s="71"/>
      <c r="L2" s="72"/>
      <c r="M2" s="123">
        <v>44328</v>
      </c>
      <c r="N2" s="93"/>
      <c r="U2" s="69"/>
      <c r="W2" s="69"/>
      <c r="X2" s="73"/>
      <c r="AC2" s="268"/>
      <c r="AD2" s="268"/>
      <c r="AE2" s="268"/>
      <c r="AF2" s="268"/>
      <c r="AG2" s="268"/>
      <c r="AH2" s="269"/>
      <c r="AI2" s="269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70" t="s">
        <v>625</v>
      </c>
      <c r="BC2" s="270" t="s">
        <v>627</v>
      </c>
      <c r="BD2" s="270" t="s">
        <v>626</v>
      </c>
      <c r="BE2" s="268"/>
      <c r="BF2" s="268"/>
      <c r="BG2" s="268"/>
      <c r="BH2" s="268"/>
      <c r="BI2" s="268"/>
      <c r="BO2" s="71">
        <v>44324</v>
      </c>
      <c r="BP2" s="93">
        <v>0.04</v>
      </c>
      <c r="BQ2" s="93">
        <v>0.09</v>
      </c>
      <c r="BR2" s="93">
        <v>0.01</v>
      </c>
      <c r="BS2" s="93">
        <v>0.02</v>
      </c>
      <c r="BT2" s="93">
        <v>0.03</v>
      </c>
      <c r="BU2" s="93">
        <v>0.02</v>
      </c>
      <c r="BV2" s="67">
        <v>5.0000000000000001E-3</v>
      </c>
    </row>
    <row r="3" spans="1:74" s="67" customFormat="1" ht="15.75">
      <c r="A3" s="101" t="s">
        <v>634</v>
      </c>
      <c r="B3" s="68"/>
      <c r="C3" s="69"/>
      <c r="I3" s="70"/>
      <c r="U3" s="69"/>
      <c r="W3" s="69"/>
      <c r="X3" s="73"/>
      <c r="AC3" s="268"/>
      <c r="AD3" s="268"/>
      <c r="AE3" s="268"/>
      <c r="AF3" s="268"/>
      <c r="AG3" s="268"/>
      <c r="AH3" s="269"/>
      <c r="AI3" s="269"/>
      <c r="AJ3" s="268"/>
      <c r="AK3" s="268"/>
      <c r="AL3" s="268"/>
      <c r="AM3" s="268"/>
      <c r="AN3" s="268"/>
      <c r="AO3" s="268"/>
      <c r="AP3" s="268"/>
      <c r="AQ3" s="268"/>
      <c r="AR3" s="268"/>
      <c r="AS3" s="268"/>
      <c r="AT3" s="268"/>
      <c r="AU3" s="268"/>
      <c r="AV3" s="268"/>
      <c r="AW3" s="268"/>
      <c r="AX3" s="268"/>
      <c r="AY3" s="268"/>
      <c r="AZ3" s="268"/>
      <c r="BA3" s="268"/>
      <c r="BB3" s="271" t="s">
        <v>622</v>
      </c>
      <c r="BC3" s="272">
        <f>+COUNTA(M9:M347)</f>
        <v>6</v>
      </c>
      <c r="BD3" s="272" t="e">
        <f>+SUM($BA$9:$BA$347)-BD4</f>
        <v>#REF!</v>
      </c>
      <c r="BE3" s="268"/>
      <c r="BF3" s="268"/>
      <c r="BG3" s="268"/>
      <c r="BH3" s="268"/>
      <c r="BI3" s="268"/>
      <c r="BO3" s="85" t="s">
        <v>609</v>
      </c>
      <c r="BP3" s="86" t="s">
        <v>610</v>
      </c>
      <c r="BQ3" s="86" t="s">
        <v>611</v>
      </c>
      <c r="BR3" s="87" t="s">
        <v>612</v>
      </c>
      <c r="BS3" s="87" t="s">
        <v>613</v>
      </c>
    </row>
    <row r="4" spans="1:74" s="67" customFormat="1" ht="15.75">
      <c r="A4" s="124"/>
      <c r="B4" s="74"/>
      <c r="C4" s="75"/>
      <c r="D4" s="124"/>
      <c r="E4" s="124"/>
      <c r="F4" s="124"/>
      <c r="G4" s="124"/>
      <c r="H4" s="124"/>
      <c r="I4" s="1627" t="s">
        <v>0</v>
      </c>
      <c r="J4" s="1627"/>
      <c r="K4" s="1627"/>
      <c r="L4" s="1627"/>
      <c r="M4" s="1627"/>
      <c r="N4" s="1627"/>
      <c r="O4" s="1627"/>
      <c r="P4" s="124"/>
      <c r="Q4" s="124"/>
      <c r="U4" s="75"/>
      <c r="V4" s="124"/>
      <c r="W4" s="75"/>
      <c r="X4" s="76"/>
      <c r="Y4" s="124"/>
      <c r="Z4" s="128"/>
      <c r="AC4" s="273"/>
      <c r="AD4" s="273"/>
      <c r="AE4" s="273"/>
      <c r="AF4" s="268"/>
      <c r="AG4" s="273"/>
      <c r="AH4" s="274"/>
      <c r="AI4" s="274"/>
      <c r="AJ4" s="273"/>
      <c r="AK4" s="273"/>
      <c r="AL4" s="273"/>
      <c r="AM4" s="273"/>
      <c r="AN4" s="273"/>
      <c r="AO4" s="273"/>
      <c r="AP4" s="273"/>
      <c r="AQ4" s="273"/>
      <c r="AR4" s="273"/>
      <c r="AS4" s="273"/>
      <c r="AT4" s="273"/>
      <c r="AU4" s="273"/>
      <c r="AV4" s="273"/>
      <c r="AW4" s="273"/>
      <c r="AX4" s="273"/>
      <c r="AY4" s="273"/>
      <c r="AZ4" s="273"/>
      <c r="BA4" s="273"/>
      <c r="BB4" s="271" t="s">
        <v>623</v>
      </c>
      <c r="BC4" s="272">
        <f>+COUNTIFS($N$9:$N$347,$N$9)</f>
        <v>0</v>
      </c>
      <c r="BD4" s="275">
        <f>+SUMIFS($BA$9:$BA$347,$N$9:$N$347,$N$9)</f>
        <v>0</v>
      </c>
      <c r="BE4" s="273"/>
      <c r="BF4" s="273"/>
      <c r="BG4" s="273"/>
      <c r="BH4" s="273"/>
      <c r="BI4" s="273"/>
      <c r="BJ4" s="124"/>
      <c r="BK4" s="124"/>
      <c r="BL4" s="124"/>
      <c r="BM4" s="124"/>
      <c r="BN4" s="124"/>
      <c r="BO4" s="83" t="e">
        <f>TABULADOR!#REF!</f>
        <v>#REF!</v>
      </c>
      <c r="BP4" s="84">
        <v>5</v>
      </c>
      <c r="BQ4" s="83" t="e">
        <f>BO4*BP4</f>
        <v>#REF!</v>
      </c>
      <c r="BR4" s="94">
        <v>5</v>
      </c>
      <c r="BS4" s="82" t="e">
        <f>BR4*BO4</f>
        <v>#REF!</v>
      </c>
    </row>
    <row r="5" spans="1:74" s="67" customFormat="1" ht="15.75">
      <c r="A5" s="124"/>
      <c r="B5" s="74"/>
      <c r="C5" s="75"/>
      <c r="D5" s="124"/>
      <c r="E5" s="124"/>
      <c r="F5" s="124"/>
      <c r="G5" s="124"/>
      <c r="H5" s="124"/>
      <c r="I5" s="1627" t="s">
        <v>1</v>
      </c>
      <c r="J5" s="1627"/>
      <c r="K5" s="1627"/>
      <c r="L5" s="1627"/>
      <c r="M5" s="1627"/>
      <c r="N5" s="1627"/>
      <c r="O5" s="1627"/>
      <c r="P5" s="124"/>
      <c r="Q5" s="124"/>
      <c r="U5" s="75"/>
      <c r="V5" s="124"/>
      <c r="W5" s="75"/>
      <c r="X5" s="76"/>
      <c r="Y5" s="124"/>
      <c r="Z5" s="128"/>
      <c r="AC5" s="276" t="e">
        <f t="shared" ref="AC5:AJ5" ca="1" si="0">+SUBTOTAL(9,AC8:AC1987)</f>
        <v>#NUM!</v>
      </c>
      <c r="AD5" s="276">
        <f t="shared" si="0"/>
        <v>875010.71</v>
      </c>
      <c r="AE5" s="276" t="e">
        <f t="shared" si="0"/>
        <v>#REF!</v>
      </c>
      <c r="AF5" s="276">
        <f t="shared" si="0"/>
        <v>10.5</v>
      </c>
      <c r="AG5" s="276">
        <f t="shared" si="0"/>
        <v>7830506.25</v>
      </c>
      <c r="AH5" s="276" t="e">
        <f t="shared" si="0"/>
        <v>#REF!</v>
      </c>
      <c r="AI5" s="276" t="e">
        <f t="shared" ca="1" si="0"/>
        <v>#NUM!</v>
      </c>
      <c r="AJ5" s="276">
        <f t="shared" si="0"/>
        <v>12768636.748</v>
      </c>
      <c r="AK5" s="276"/>
      <c r="AL5" s="276" t="e">
        <f t="shared" ref="AL5:BA5" si="1">+SUBTOTAL(9,AL8:AL1987)</f>
        <v>#REF!</v>
      </c>
      <c r="AM5" s="276">
        <f t="shared" si="1"/>
        <v>12600241.164000001</v>
      </c>
      <c r="AN5" s="277">
        <f t="shared" si="1"/>
        <v>289125.41538461542</v>
      </c>
      <c r="AO5" s="277" t="e">
        <f t="shared" si="1"/>
        <v>#REF!</v>
      </c>
      <c r="AP5" s="277" t="e">
        <f t="shared" si="1"/>
        <v>#REF!</v>
      </c>
      <c r="AQ5" s="277" t="e">
        <f t="shared" si="1"/>
        <v>#REF!</v>
      </c>
      <c r="AR5" s="277" t="e">
        <f t="shared" si="1"/>
        <v>#REF!</v>
      </c>
      <c r="AS5" s="278" t="e">
        <f t="shared" si="1"/>
        <v>#REF!</v>
      </c>
      <c r="AT5" s="278" t="e">
        <f t="shared" si="1"/>
        <v>#REF!</v>
      </c>
      <c r="AU5" s="278" t="e">
        <f t="shared" si="1"/>
        <v>#REF!</v>
      </c>
      <c r="AV5" s="278" t="e">
        <f t="shared" si="1"/>
        <v>#REF!</v>
      </c>
      <c r="AW5" s="279" t="e">
        <f t="shared" si="1"/>
        <v>#REF!</v>
      </c>
      <c r="AX5" s="279" t="e">
        <f t="shared" si="1"/>
        <v>#REF!</v>
      </c>
      <c r="AY5" s="279">
        <f t="shared" si="1"/>
        <v>1421533.2923076921</v>
      </c>
      <c r="AZ5" s="279" t="e">
        <f t="shared" si="1"/>
        <v>#REF!</v>
      </c>
      <c r="BA5" s="279" t="e">
        <f t="shared" si="1"/>
        <v>#REF!</v>
      </c>
      <c r="BB5" s="280" t="s">
        <v>624</v>
      </c>
      <c r="BC5" s="281">
        <f>SUM(BC3:BC4)</f>
        <v>6</v>
      </c>
      <c r="BD5" s="281" t="e">
        <f>SUM(BD3:BD4)</f>
        <v>#REF!</v>
      </c>
      <c r="BE5" s="273"/>
      <c r="BF5" s="273"/>
      <c r="BG5" s="273"/>
      <c r="BH5" s="273">
        <v>44328</v>
      </c>
      <c r="BI5" s="273"/>
      <c r="BJ5" s="124"/>
      <c r="BK5" s="124"/>
      <c r="BL5" s="124"/>
      <c r="BM5" s="124"/>
      <c r="BN5" s="124"/>
      <c r="BO5" s="84" t="s">
        <v>614</v>
      </c>
      <c r="BP5" s="84">
        <v>12</v>
      </c>
      <c r="BQ5" s="83" t="e">
        <f>BP5*BQ4</f>
        <v>#REF!</v>
      </c>
      <c r="BR5" s="94">
        <v>12</v>
      </c>
      <c r="BS5" s="82" t="e">
        <f>BS4*BR5</f>
        <v>#REF!</v>
      </c>
    </row>
    <row r="6" spans="1:74" s="67" customFormat="1" ht="25.5">
      <c r="A6" s="124"/>
      <c r="B6" s="74"/>
      <c r="C6" s="75"/>
      <c r="D6" s="124"/>
      <c r="E6" s="124"/>
      <c r="F6" s="124"/>
      <c r="G6" s="124"/>
      <c r="H6" s="124"/>
      <c r="I6" s="1627" t="s">
        <v>2</v>
      </c>
      <c r="J6" s="1627"/>
      <c r="K6" s="1627"/>
      <c r="L6" s="1627"/>
      <c r="M6" s="1627"/>
      <c r="N6" s="1627"/>
      <c r="O6" s="1627"/>
      <c r="P6" s="124"/>
      <c r="Q6" s="124"/>
      <c r="U6" s="75"/>
      <c r="V6" s="124"/>
      <c r="W6" s="75"/>
      <c r="X6" s="76"/>
      <c r="Y6" s="124"/>
      <c r="Z6" s="128"/>
      <c r="AC6" s="273"/>
      <c r="AD6" s="282">
        <f>SUBTOTAL(3,AD9:AD790)</f>
        <v>67</v>
      </c>
      <c r="AE6" s="273"/>
      <c r="AF6" s="268"/>
      <c r="AG6" s="273"/>
      <c r="AH6" s="274"/>
      <c r="AI6" s="274"/>
      <c r="AJ6" s="273"/>
      <c r="AK6" s="273"/>
      <c r="AL6" s="273"/>
      <c r="AM6" s="273"/>
      <c r="AN6" s="273"/>
      <c r="AO6" s="273"/>
      <c r="AP6" s="273"/>
      <c r="AQ6" s="273"/>
      <c r="AR6" s="273"/>
      <c r="AS6" s="273"/>
      <c r="AT6" s="273"/>
      <c r="AU6" s="273"/>
      <c r="AV6" s="273"/>
      <c r="AW6" s="273"/>
      <c r="AX6" s="273"/>
      <c r="AY6" s="273"/>
      <c r="AZ6" s="273"/>
      <c r="BA6" s="273"/>
      <c r="BB6" s="273"/>
      <c r="BC6" s="273"/>
      <c r="BD6" s="273"/>
      <c r="BE6" s="273"/>
      <c r="BF6" s="273"/>
      <c r="BG6" s="273"/>
      <c r="BH6" s="273"/>
      <c r="BI6" s="273"/>
      <c r="BJ6" s="124"/>
      <c r="BK6" s="124"/>
      <c r="BL6" s="124"/>
      <c r="BM6" s="124"/>
      <c r="BN6" s="124"/>
      <c r="BO6" s="84" t="s">
        <v>615</v>
      </c>
      <c r="BP6" s="84">
        <v>52</v>
      </c>
      <c r="BQ6" s="83" t="e">
        <f>BQ5/BP6</f>
        <v>#REF!</v>
      </c>
      <c r="BR6" s="94">
        <v>52</v>
      </c>
      <c r="BS6" s="82" t="e">
        <f>BS5/BR6</f>
        <v>#REF!</v>
      </c>
    </row>
    <row r="7" spans="1:74" s="67" customFormat="1" ht="51" customHeight="1">
      <c r="A7" s="77">
        <f>SUBTOTAL(3,A9:A791)</f>
        <v>67</v>
      </c>
      <c r="B7" s="78"/>
      <c r="C7" s="69"/>
      <c r="I7" s="70"/>
      <c r="M7" s="122"/>
      <c r="U7" s="69"/>
      <c r="W7" s="69"/>
      <c r="X7" s="73"/>
      <c r="AC7" s="283" t="s">
        <v>502</v>
      </c>
      <c r="AD7" s="268"/>
      <c r="AE7" s="268"/>
      <c r="AF7" s="268"/>
      <c r="AG7" s="268"/>
      <c r="AH7" s="269"/>
      <c r="AI7" s="269"/>
      <c r="AJ7" s="268"/>
      <c r="AK7" s="268"/>
      <c r="AL7" s="268"/>
      <c r="AM7" s="268"/>
      <c r="AN7" s="283" t="s">
        <v>503</v>
      </c>
      <c r="AO7" s="268"/>
      <c r="AP7" s="268"/>
      <c r="AQ7" s="268"/>
      <c r="AR7" s="268"/>
      <c r="AS7" s="283" t="s">
        <v>504</v>
      </c>
      <c r="AT7" s="268"/>
      <c r="AU7" s="268"/>
      <c r="AV7" s="268"/>
      <c r="AW7" s="283" t="s">
        <v>505</v>
      </c>
      <c r="AX7" s="268"/>
      <c r="AY7" s="268"/>
      <c r="AZ7" s="268"/>
      <c r="BA7" s="268"/>
      <c r="BB7" s="268"/>
      <c r="BC7" s="268"/>
      <c r="BD7" s="268">
        <f>SUBTOTAL(9,BD6:BD6)</f>
        <v>0</v>
      </c>
      <c r="BE7" s="268">
        <f>SUBTOTAL(9,BE5:BE6)</f>
        <v>0</v>
      </c>
      <c r="BF7" s="268"/>
      <c r="BG7" s="268"/>
      <c r="BH7" s="268"/>
      <c r="BI7" s="268"/>
      <c r="BO7" s="84" t="s">
        <v>620</v>
      </c>
      <c r="BP7" s="96">
        <v>0.04</v>
      </c>
      <c r="BQ7" s="83" t="e">
        <f>BQ6*BP7</f>
        <v>#REF!</v>
      </c>
      <c r="BR7" s="95">
        <v>5.0000000000000001E-3</v>
      </c>
      <c r="BS7" s="82" t="e">
        <f>BS6*BR7</f>
        <v>#REF!</v>
      </c>
    </row>
    <row r="8" spans="1:74" s="163" customFormat="1" ht="32.25" customHeight="1">
      <c r="A8" s="155" t="s">
        <v>3</v>
      </c>
      <c r="B8" s="155" t="s">
        <v>10</v>
      </c>
      <c r="C8" s="156" t="s">
        <v>4</v>
      </c>
      <c r="D8" s="155" t="s">
        <v>5</v>
      </c>
      <c r="E8" s="155" t="s">
        <v>6</v>
      </c>
      <c r="F8" s="155" t="s">
        <v>7</v>
      </c>
      <c r="G8" s="155" t="s">
        <v>8</v>
      </c>
      <c r="H8" s="155" t="s">
        <v>606</v>
      </c>
      <c r="I8" s="155" t="s">
        <v>9</v>
      </c>
      <c r="J8" s="155" t="s">
        <v>0</v>
      </c>
      <c r="K8" s="155" t="s">
        <v>11</v>
      </c>
      <c r="L8" s="155" t="s">
        <v>12</v>
      </c>
      <c r="M8" s="155" t="s">
        <v>13</v>
      </c>
      <c r="N8" s="155" t="s">
        <v>14</v>
      </c>
      <c r="O8" s="155" t="s">
        <v>15</v>
      </c>
      <c r="P8" s="155" t="s">
        <v>16</v>
      </c>
      <c r="Q8" s="155" t="s">
        <v>17</v>
      </c>
      <c r="R8" s="157"/>
      <c r="S8" s="157"/>
      <c r="T8" s="158" t="s">
        <v>1122</v>
      </c>
      <c r="U8" s="159" t="s">
        <v>531</v>
      </c>
      <c r="V8" s="155" t="s">
        <v>530</v>
      </c>
      <c r="W8" s="159" t="s">
        <v>532</v>
      </c>
      <c r="X8" s="160" t="s">
        <v>533</v>
      </c>
      <c r="Y8" s="155" t="s">
        <v>534</v>
      </c>
      <c r="Z8" s="263" t="s">
        <v>1147</v>
      </c>
      <c r="AA8" s="161" t="s">
        <v>529</v>
      </c>
      <c r="AB8" s="162" t="s">
        <v>551</v>
      </c>
      <c r="AC8" s="284" t="s">
        <v>1121</v>
      </c>
      <c r="AD8" s="284" t="s">
        <v>507</v>
      </c>
      <c r="AE8" s="284" t="s">
        <v>508</v>
      </c>
      <c r="AF8" s="284" t="s">
        <v>509</v>
      </c>
      <c r="AG8" s="284" t="s">
        <v>513</v>
      </c>
      <c r="AH8" s="284" t="s">
        <v>511</v>
      </c>
      <c r="AI8" s="284" t="s">
        <v>512</v>
      </c>
      <c r="AJ8" s="284" t="s">
        <v>621</v>
      </c>
      <c r="AK8" s="285" t="s">
        <v>514</v>
      </c>
      <c r="AL8" s="284" t="s">
        <v>510</v>
      </c>
      <c r="AM8" s="286" t="s">
        <v>608</v>
      </c>
      <c r="AN8" s="287" t="s">
        <v>515</v>
      </c>
      <c r="AO8" s="287" t="s">
        <v>516</v>
      </c>
      <c r="AP8" s="287" t="s">
        <v>517</v>
      </c>
      <c r="AQ8" s="287" t="s">
        <v>518</v>
      </c>
      <c r="AR8" s="287" t="s">
        <v>519</v>
      </c>
      <c r="AS8" s="288" t="s">
        <v>516</v>
      </c>
      <c r="AT8" s="288" t="s">
        <v>517</v>
      </c>
      <c r="AU8" s="288" t="s">
        <v>518</v>
      </c>
      <c r="AV8" s="288" t="s">
        <v>519</v>
      </c>
      <c r="AW8" s="289" t="s">
        <v>520</v>
      </c>
      <c r="AX8" s="289" t="s">
        <v>521</v>
      </c>
      <c r="AY8" s="289" t="s">
        <v>522</v>
      </c>
      <c r="AZ8" s="289" t="s">
        <v>523</v>
      </c>
      <c r="BA8" s="289" t="s">
        <v>524</v>
      </c>
      <c r="BB8" s="290" t="s">
        <v>915</v>
      </c>
      <c r="BC8" s="291"/>
      <c r="BD8" s="292"/>
      <c r="BE8" s="292"/>
      <c r="BF8" s="292"/>
      <c r="BG8" s="292"/>
      <c r="BH8" s="292"/>
      <c r="BI8" s="292"/>
      <c r="BO8" s="153" t="s">
        <v>617</v>
      </c>
      <c r="BP8" s="153">
        <v>5</v>
      </c>
      <c r="BQ8" s="152">
        <v>415384.61538461538</v>
      </c>
      <c r="BR8" s="154">
        <v>5</v>
      </c>
      <c r="BS8" s="152">
        <v>51923.076923076922</v>
      </c>
    </row>
    <row r="9" spans="1:74" s="102" customFormat="1" ht="15" customHeight="1">
      <c r="A9" s="312" t="s">
        <v>1119</v>
      </c>
      <c r="B9" s="104" t="s">
        <v>858</v>
      </c>
      <c r="C9" s="310">
        <v>18290537</v>
      </c>
      <c r="D9" s="103" t="s">
        <v>818</v>
      </c>
      <c r="E9" s="106" t="s">
        <v>20</v>
      </c>
      <c r="F9" s="104" t="s">
        <v>72</v>
      </c>
      <c r="G9" s="104" t="s">
        <v>59</v>
      </c>
      <c r="H9" s="104" t="s">
        <v>59</v>
      </c>
      <c r="I9" s="104" t="s">
        <v>860</v>
      </c>
      <c r="K9" s="105">
        <v>43297</v>
      </c>
      <c r="L9" s="109" t="s">
        <v>863</v>
      </c>
      <c r="O9" s="104" t="s">
        <v>29</v>
      </c>
      <c r="Q9" s="104" t="s">
        <v>25</v>
      </c>
      <c r="T9" s="102">
        <f>VLOOKUP($G$9:$G$991,TABULADOR!$D$6:$E$41,2,0)</f>
        <v>25.9</v>
      </c>
      <c r="U9" s="110">
        <f>DATEDIF(K9,$M$2,"Y")</f>
        <v>2</v>
      </c>
      <c r="V9" s="110"/>
      <c r="W9" s="102">
        <f>V9+U9</f>
        <v>2</v>
      </c>
      <c r="X9" s="111">
        <f>VLOOKUP(W9,TABULADOR!$A$51:$B$74,2)</f>
        <v>0.04</v>
      </c>
      <c r="Y9" s="112">
        <v>0</v>
      </c>
      <c r="Z9" s="112"/>
      <c r="AA9" s="113"/>
      <c r="AB9" s="114">
        <v>15</v>
      </c>
      <c r="AC9" s="267">
        <f>$T9/30*$AB9</f>
        <v>12.95</v>
      </c>
      <c r="AD9" s="267">
        <f>$AC9*$Y9</f>
        <v>0</v>
      </c>
      <c r="AE9" s="267">
        <f>$AC9*$X9</f>
        <v>0.51800000000000002</v>
      </c>
      <c r="AF9" s="293">
        <f>VLOOKUP($H$9:$H$965,TABULADOR!$D$6:$E$41,2,0)-VLOOKUP($G$9:$G$965,TABULADOR!$D$6:$E$41,2,0)</f>
        <v>0</v>
      </c>
      <c r="AG9" s="267">
        <f>+(TABULADOR!$D$67)*($AA9+$Z9)/2</f>
        <v>0</v>
      </c>
      <c r="AH9" s="267">
        <f>+(TABULADOR!$D$67)*($AA9+$Z9)/2</f>
        <v>0</v>
      </c>
      <c r="AI9" s="267"/>
      <c r="AJ9" s="267">
        <f>$AC9+$AD9+$AE9+$AF9+$AG9+$AH9+$AI9</f>
        <v>13.468</v>
      </c>
      <c r="AK9" s="294">
        <f>IF($U9&gt;=1,IF(MONTH($M$2)=MONTH($K9),(((($AC9+$AD9+$AE9+$AF9)*2)/30)*50),0))</f>
        <v>0</v>
      </c>
      <c r="AL9" s="267"/>
      <c r="AM9" s="267">
        <f>($AJ9+$AK9/30*50/12)</f>
        <v>13.468</v>
      </c>
      <c r="AN9" s="267"/>
      <c r="AO9" s="79">
        <f>($AJ9*$BP$5/$BP$6*$BP$7*$BP$8)</f>
        <v>0.62159999999999993</v>
      </c>
      <c r="AP9" s="293">
        <f>($AJ9+$AK9)*$BR$2</f>
        <v>0.13467999999999999</v>
      </c>
      <c r="AQ9" s="293">
        <f>($AJ9*$BR$5/$BR$6*$BR$7*$BR$8)</f>
        <v>7.7699999999999991E-2</v>
      </c>
      <c r="AR9" s="293">
        <f>$AJ9*$BT$2</f>
        <v>0.40404000000000001</v>
      </c>
      <c r="AS9" s="79">
        <f>$AO9*$BQ$2/$BP$2</f>
        <v>1.3985999999999998</v>
      </c>
      <c r="AT9" s="293">
        <f>($AJ9+$AK9)*$BS$2</f>
        <v>0.26935999999999999</v>
      </c>
      <c r="AU9" s="293">
        <f>$AQ9*$BU$2/$BV$2</f>
        <v>0.31079999999999997</v>
      </c>
      <c r="AV9" s="293">
        <f>$AJ9*$BT$2</f>
        <v>0.40404000000000001</v>
      </c>
      <c r="AW9" s="293">
        <f>$AM9+$AK9+$AJ9+$AL9</f>
        <v>26.936</v>
      </c>
      <c r="AX9" s="293">
        <f>$AN9+$AO9+$AP9+$AQ9</f>
        <v>0.83397999999999994</v>
      </c>
      <c r="AY9" s="293"/>
      <c r="AZ9" s="293">
        <f>$AS9+$AT9+$AU9+$AV9+$AR9</f>
        <v>2.7868400000000002</v>
      </c>
      <c r="BA9" s="293">
        <f>$AW9-$AX9</f>
        <v>26.10202</v>
      </c>
      <c r="BB9" s="267"/>
      <c r="BC9" s="267"/>
      <c r="BD9" s="267"/>
      <c r="BE9" s="267"/>
      <c r="BF9" s="267"/>
      <c r="BG9" s="267"/>
      <c r="BH9" s="267"/>
      <c r="BI9" s="267"/>
    </row>
    <row r="10" spans="1:74" s="102" customFormat="1" ht="15" customHeight="1">
      <c r="A10" s="312" t="s">
        <v>1119</v>
      </c>
      <c r="B10" s="104" t="s">
        <v>858</v>
      </c>
      <c r="C10" s="310">
        <v>19297212</v>
      </c>
      <c r="D10" s="103" t="s">
        <v>819</v>
      </c>
      <c r="E10" s="106" t="s">
        <v>20</v>
      </c>
      <c r="F10" s="104" t="s">
        <v>27</v>
      </c>
      <c r="G10" s="104" t="s">
        <v>27</v>
      </c>
      <c r="H10" s="104" t="s">
        <v>27</v>
      </c>
      <c r="I10" s="104" t="s">
        <v>69</v>
      </c>
      <c r="K10" s="105">
        <v>43585</v>
      </c>
      <c r="L10" s="109" t="s">
        <v>864</v>
      </c>
      <c r="O10" s="104" t="s">
        <v>128</v>
      </c>
      <c r="Q10" s="104" t="s">
        <v>128</v>
      </c>
      <c r="T10" s="102">
        <f>VLOOKUP($G$9:$G$991,TABULADOR!$D$6:$E$41,2,0)</f>
        <v>23.8</v>
      </c>
      <c r="U10" s="110"/>
      <c r="V10" s="110"/>
      <c r="Y10" s="112">
        <v>0</v>
      </c>
      <c r="Z10" s="112"/>
      <c r="AA10" s="115">
        <v>1</v>
      </c>
      <c r="AB10" s="114">
        <v>15</v>
      </c>
      <c r="AC10" s="267">
        <f>$T10/30*$AB10</f>
        <v>11.9</v>
      </c>
      <c r="AD10" s="267">
        <f>$AC10*$Y10</f>
        <v>0</v>
      </c>
      <c r="AE10" s="267">
        <f>$AC10*$X10</f>
        <v>0</v>
      </c>
      <c r="AF10" s="293">
        <f>VLOOKUP($H$9:$H$965,TABULADOR!$D$6:$E$41,2,0)-VLOOKUP($G$9:$G$965,TABULADOR!$D$6:$E$41,2,0)</f>
        <v>0</v>
      </c>
      <c r="AG10" s="267">
        <f>+(TABULADOR!$D$67)*($AA10+$Z10)/2</f>
        <v>0.875</v>
      </c>
      <c r="AH10" s="267">
        <f>+(TABULADOR!$D$67)*($AA10+$Z10)/2</f>
        <v>0.875</v>
      </c>
      <c r="AI10" s="267"/>
      <c r="AJ10" s="267">
        <f>$AC10+$AD10+$AE10+$AF10+$AG10+$AH10+$AI10</f>
        <v>13.65</v>
      </c>
      <c r="AK10" s="294" t="b">
        <f>IF($U10&gt;=1,IF(MONTH($M$2)=MONTH($K10),(((($AC10+$AD10+$AE10+$AF10)*2)/30)*50),0))</f>
        <v>0</v>
      </c>
      <c r="AL10" s="267"/>
      <c r="AM10" s="267">
        <f>($AJ10+$AK10/30*50/12)</f>
        <v>13.65</v>
      </c>
      <c r="AN10" s="267"/>
      <c r="AO10" s="79">
        <f>($AJ10*$BP$5/$BP$6*$BP$7*$BP$8)</f>
        <v>0.63000000000000012</v>
      </c>
      <c r="AP10" s="293">
        <f>($AJ10+$AK10)*$BR$2</f>
        <v>0.13650000000000001</v>
      </c>
      <c r="AQ10" s="293">
        <f>($AJ10*$BR$5/$BR$6*$BR$7*$BR$8)</f>
        <v>7.8750000000000014E-2</v>
      </c>
      <c r="AR10" s="293">
        <f>$AJ10*$BT$2</f>
        <v>0.40949999999999998</v>
      </c>
      <c r="AS10" s="79">
        <f>$AO10*$BQ$2/$BP$2</f>
        <v>1.4175000000000002</v>
      </c>
      <c r="AT10" s="293">
        <f>($AJ10+$AK10)*$BS$2</f>
        <v>0.27300000000000002</v>
      </c>
      <c r="AU10" s="293">
        <f>$AQ10*$BU$2/$BV$2</f>
        <v>0.31500000000000006</v>
      </c>
      <c r="AV10" s="293">
        <f>$AJ10*$BT$2</f>
        <v>0.40949999999999998</v>
      </c>
      <c r="AW10" s="293">
        <f>$AM10+$AK10+$AJ10+$AL10</f>
        <v>27.3</v>
      </c>
      <c r="AX10" s="293">
        <f>$AN10+$AO10+$AP10+$AQ10</f>
        <v>0.84525000000000017</v>
      </c>
      <c r="AY10" s="267"/>
      <c r="AZ10" s="293">
        <f>$AS10+$AT10+$AU10+$AV10+$AR10</f>
        <v>2.8245</v>
      </c>
      <c r="BA10" s="293">
        <f>$AW10-$AX10</f>
        <v>26.454750000000001</v>
      </c>
      <c r="BB10" s="267"/>
      <c r="BC10" s="267"/>
      <c r="BD10" s="267"/>
      <c r="BE10" s="267"/>
      <c r="BF10" s="267"/>
      <c r="BG10" s="267"/>
      <c r="BH10" s="267"/>
      <c r="BI10" s="267"/>
    </row>
    <row r="11" spans="1:74" s="102" customFormat="1" ht="15" customHeight="1">
      <c r="A11" s="312" t="s">
        <v>1119</v>
      </c>
      <c r="B11" s="104" t="s">
        <v>858</v>
      </c>
      <c r="C11" s="310">
        <v>20279256</v>
      </c>
      <c r="D11" s="103" t="s">
        <v>820</v>
      </c>
      <c r="E11" s="106" t="s">
        <v>34</v>
      </c>
      <c r="F11" s="104" t="s">
        <v>27</v>
      </c>
      <c r="G11" s="104" t="s">
        <v>27</v>
      </c>
      <c r="H11" s="104" t="s">
        <v>27</v>
      </c>
      <c r="I11" s="104" t="s">
        <v>38</v>
      </c>
      <c r="K11" s="105">
        <v>43328</v>
      </c>
      <c r="L11" s="109" t="s">
        <v>865</v>
      </c>
      <c r="O11" s="104" t="s">
        <v>82</v>
      </c>
      <c r="Q11" s="104" t="s">
        <v>82</v>
      </c>
      <c r="T11" s="102">
        <f>VLOOKUP($G$9:$G$991,TABULADOR!$D$6:$E$41,2,0)</f>
        <v>23.8</v>
      </c>
      <c r="U11" s="110"/>
      <c r="V11" s="110"/>
      <c r="Y11" s="112">
        <v>0</v>
      </c>
      <c r="Z11" s="112"/>
      <c r="AA11" s="115"/>
      <c r="AB11" s="114">
        <v>15</v>
      </c>
      <c r="AC11" s="267">
        <f>$T11/30*$AB11</f>
        <v>11.9</v>
      </c>
      <c r="AD11" s="267">
        <f>$AC11*$Y11</f>
        <v>0</v>
      </c>
      <c r="AE11" s="267">
        <f>$AC11*$X11</f>
        <v>0</v>
      </c>
      <c r="AF11" s="293">
        <f>VLOOKUP($H$9:$H$965,TABULADOR!$D$6:$E$41,2,0)-VLOOKUP($G$9:$G$965,TABULADOR!$D$6:$E$41,2,0)</f>
        <v>0</v>
      </c>
      <c r="AG11" s="267">
        <f>+(TABULADOR!$D$67)*($AA11+$Z11)/2</f>
        <v>0</v>
      </c>
      <c r="AH11" s="267">
        <f>+(TABULADOR!$D$67)*($AA11+$Z11)/2</f>
        <v>0</v>
      </c>
      <c r="AI11" s="267"/>
      <c r="AJ11" s="267">
        <f>$AC11+$AD11+$AE11+$AF11+$AG11+$AH11+$AI11</f>
        <v>11.9</v>
      </c>
      <c r="AK11" s="294" t="b">
        <f>IF($U11&gt;=1,IF(MONTH($M$2)=MONTH($K11),(((($AC11+$AD11+$AE11+$AF11)*2)/30)*50),0))</f>
        <v>0</v>
      </c>
      <c r="AL11" s="267"/>
      <c r="AM11" s="267">
        <f>($AJ11+$AK11/30*50/12)</f>
        <v>11.9</v>
      </c>
      <c r="AN11" s="267"/>
      <c r="AO11" s="79">
        <f>($AJ11*$BP$5/$BP$6*$BP$7*$BP$8)</f>
        <v>0.54923076923076919</v>
      </c>
      <c r="AP11" s="293">
        <f>($AJ11+$AK11)*$BR$2</f>
        <v>0.11900000000000001</v>
      </c>
      <c r="AQ11" s="293">
        <f>($AJ11*$BR$5/$BR$6*$BR$7*$BR$8)</f>
        <v>6.8653846153846149E-2</v>
      </c>
      <c r="AR11" s="293">
        <f>$AJ11*$BT$2</f>
        <v>0.35699999999999998</v>
      </c>
      <c r="AS11" s="79">
        <f>$AO11*$BQ$2/$BP$2</f>
        <v>1.2357692307692305</v>
      </c>
      <c r="AT11" s="293">
        <f>($AJ11+$AK11)*$BS$2</f>
        <v>0.23800000000000002</v>
      </c>
      <c r="AU11" s="293">
        <f>$AQ11*$BU$2/$BV$2</f>
        <v>0.27461538461538459</v>
      </c>
      <c r="AV11" s="293">
        <f>$AJ11*$BT$2</f>
        <v>0.35699999999999998</v>
      </c>
      <c r="AW11" s="293">
        <f>$AM11+$AK11+$AJ11+$AL11</f>
        <v>23.8</v>
      </c>
      <c r="AX11" s="293">
        <f>$AN11+$AO11+$AP11+$AQ11</f>
        <v>0.73688461538461536</v>
      </c>
      <c r="AY11" s="267"/>
      <c r="AZ11" s="293">
        <f>$AS11+$AT11+$AU11+$AV11+$AR11</f>
        <v>2.4623846153846154</v>
      </c>
      <c r="BA11" s="293">
        <f>$AW11-$AX11</f>
        <v>23.063115384615386</v>
      </c>
      <c r="BB11" s="267"/>
      <c r="BC11" s="267"/>
      <c r="BD11" s="267"/>
      <c r="BE11" s="267"/>
      <c r="BF11" s="267"/>
      <c r="BG11" s="267"/>
      <c r="BH11" s="267"/>
      <c r="BI11" s="267"/>
    </row>
    <row r="13" spans="1:74" s="102" customFormat="1" ht="15" customHeight="1">
      <c r="A13" s="312" t="s">
        <v>1119</v>
      </c>
      <c r="B13" s="106" t="s">
        <v>253</v>
      </c>
      <c r="C13" s="310">
        <v>11734975</v>
      </c>
      <c r="D13" s="103" t="s">
        <v>822</v>
      </c>
      <c r="E13" s="104" t="s">
        <v>20</v>
      </c>
      <c r="F13" s="104" t="s">
        <v>104</v>
      </c>
      <c r="G13" s="104" t="s">
        <v>252</v>
      </c>
      <c r="H13" s="104" t="s">
        <v>252</v>
      </c>
      <c r="I13" s="104" t="s">
        <v>211</v>
      </c>
      <c r="K13" s="105">
        <v>43321</v>
      </c>
      <c r="L13" s="108" t="s">
        <v>867</v>
      </c>
      <c r="O13" s="104" t="s">
        <v>23</v>
      </c>
      <c r="Q13" s="104" t="s">
        <v>25</v>
      </c>
      <c r="T13" s="102">
        <f>VLOOKUP($G$9:$G$991,TABULADOR!$D$6:$E$41,2,0)</f>
        <v>15.96</v>
      </c>
      <c r="U13" s="110">
        <v>2</v>
      </c>
      <c r="V13" s="110">
        <v>2</v>
      </c>
      <c r="Y13" s="112">
        <v>0.3</v>
      </c>
      <c r="Z13" s="112"/>
      <c r="AA13" s="115"/>
      <c r="AB13" s="114">
        <v>15</v>
      </c>
      <c r="AC13" s="267">
        <f t="shared" ref="AC13:AC45" si="2">$T13/30*$AB13</f>
        <v>7.98</v>
      </c>
      <c r="AD13" s="267">
        <f t="shared" ref="AD13:AD45" si="3">$AC13*$Y13</f>
        <v>2.3940000000000001</v>
      </c>
      <c r="AE13" s="267">
        <f t="shared" ref="AE13:AE45" si="4">$AC13*$X13</f>
        <v>0</v>
      </c>
      <c r="AF13" s="293">
        <f>VLOOKUP($H$9:$H$965,TABULADOR!$D$6:$E$41,2,0)-VLOOKUP($G$9:$G$965,TABULADOR!$D$6:$E$41,2,0)</f>
        <v>0</v>
      </c>
      <c r="AG13" s="267">
        <f>+(TABULADOR!$D$67)*($AA13+$Z13)/2</f>
        <v>0</v>
      </c>
      <c r="AH13" s="267">
        <f>+(TABULADOR!$D$67)*($AA13+$Z13)/2</f>
        <v>0</v>
      </c>
      <c r="AI13" s="267"/>
      <c r="AJ13" s="267">
        <f t="shared" ref="AJ13:AJ45" si="5">$AC13+$AD13+$AE13+$AF13+$AG13+$AH13+$AI13</f>
        <v>10.374000000000001</v>
      </c>
      <c r="AK13" s="294">
        <f t="shared" ref="AK13:AK45" si="6">IF($U13&gt;=1,IF(MONTH($M$2)=MONTH($K13),(((($AC13+$AD13+$AE13+$AF13)*2)/30)*50),0))</f>
        <v>0</v>
      </c>
      <c r="AL13" s="267"/>
      <c r="AM13" s="267">
        <f t="shared" ref="AM13:AM45" si="7">($AJ13+$AK13/30*50/12)</f>
        <v>10.374000000000001</v>
      </c>
      <c r="AN13" s="267"/>
      <c r="AO13" s="79">
        <f t="shared" ref="AO13:AO45" si="8">($AJ13*$BP$5/$BP$6*$BP$7*$BP$8)</f>
        <v>0.47880000000000006</v>
      </c>
      <c r="AP13" s="293">
        <f t="shared" ref="AP13:AP45" si="9">($AJ13+$AK13)*$BR$2</f>
        <v>0.10374000000000001</v>
      </c>
      <c r="AQ13" s="293">
        <f t="shared" ref="AQ13:AQ45" si="10">($AJ13*$BR$5/$BR$6*$BR$7*$BR$8)</f>
        <v>5.9850000000000007E-2</v>
      </c>
      <c r="AR13" s="293">
        <f t="shared" ref="AR13:AR45" si="11">$AJ13*$BT$2</f>
        <v>0.31122</v>
      </c>
      <c r="AS13" s="79">
        <f t="shared" ref="AS13:AS45" si="12">$AO13*$BQ$2/$BP$2</f>
        <v>1.0773000000000001</v>
      </c>
      <c r="AT13" s="293">
        <f t="shared" ref="AT13:AT45" si="13">($AJ13+$AK13)*$BS$2</f>
        <v>0.20748000000000003</v>
      </c>
      <c r="AU13" s="293">
        <f t="shared" ref="AU13:AU45" si="14">$AQ13*$BU$2/$BV$2</f>
        <v>0.23940000000000003</v>
      </c>
      <c r="AV13" s="293">
        <f t="shared" ref="AV13:AV45" si="15">$AJ13*$BT$2</f>
        <v>0.31122</v>
      </c>
      <c r="AW13" s="293">
        <f t="shared" ref="AW13:AW45" si="16">$AM13+$AK13+$AJ13+$AL13</f>
        <v>20.748000000000001</v>
      </c>
      <c r="AX13" s="293">
        <f t="shared" ref="AX13:AX45" si="17">$AN13+$AO13+$AP13+$AQ13</f>
        <v>0.64239000000000002</v>
      </c>
      <c r="AY13" s="267"/>
      <c r="AZ13" s="293">
        <f t="shared" ref="AZ13:AZ45" si="18">$AS13+$AT13+$AU13+$AV13+$AR13</f>
        <v>2.1466200000000004</v>
      </c>
      <c r="BA13" s="293">
        <f t="shared" ref="BA13:BA45" si="19">$AW13-$AX13</f>
        <v>20.105610000000002</v>
      </c>
      <c r="BB13" s="267"/>
      <c r="BC13" s="267"/>
      <c r="BD13" s="267"/>
      <c r="BE13" s="267"/>
      <c r="BF13" s="267"/>
      <c r="BG13" s="267"/>
      <c r="BH13" s="267"/>
      <c r="BI13" s="267"/>
    </row>
    <row r="14" spans="1:74" s="102" customFormat="1" ht="15" customHeight="1">
      <c r="A14" s="312" t="s">
        <v>1119</v>
      </c>
      <c r="B14" s="106" t="s">
        <v>253</v>
      </c>
      <c r="C14" s="310">
        <v>15338713</v>
      </c>
      <c r="D14" s="103" t="s">
        <v>823</v>
      </c>
      <c r="E14" s="106" t="s">
        <v>20</v>
      </c>
      <c r="F14" s="104" t="s">
        <v>104</v>
      </c>
      <c r="G14" s="104" t="s">
        <v>146</v>
      </c>
      <c r="H14" s="104" t="s">
        <v>146</v>
      </c>
      <c r="I14" s="104" t="s">
        <v>189</v>
      </c>
      <c r="K14" s="105">
        <v>42989</v>
      </c>
      <c r="L14" s="108" t="s">
        <v>868</v>
      </c>
      <c r="O14" s="104" t="s">
        <v>184</v>
      </c>
      <c r="Q14" s="104" t="s">
        <v>184</v>
      </c>
      <c r="T14" s="102">
        <f>VLOOKUP($G$9:$G$991,TABULADOR!$D$6:$E$41,2,0)</f>
        <v>7</v>
      </c>
      <c r="U14" s="110"/>
      <c r="V14" s="110"/>
      <c r="Y14" s="112">
        <v>0</v>
      </c>
      <c r="Z14" s="112"/>
      <c r="AA14" s="115"/>
      <c r="AB14" s="114">
        <v>15</v>
      </c>
      <c r="AC14" s="267">
        <f t="shared" si="2"/>
        <v>3.5</v>
      </c>
      <c r="AD14" s="267">
        <f t="shared" si="3"/>
        <v>0</v>
      </c>
      <c r="AE14" s="267">
        <f t="shared" si="4"/>
        <v>0</v>
      </c>
      <c r="AF14" s="293">
        <f>VLOOKUP($H$9:$H$965,TABULADOR!$D$6:$E$41,2,0)-VLOOKUP($G$9:$G$965,TABULADOR!$D$6:$E$41,2,0)</f>
        <v>0</v>
      </c>
      <c r="AG14" s="267">
        <f>+(TABULADOR!$D$67)*($AA14+$Z14)/2</f>
        <v>0</v>
      </c>
      <c r="AH14" s="267">
        <f>+(TABULADOR!$D$67)*($AA14+$Z14)/2</f>
        <v>0</v>
      </c>
      <c r="AI14" s="267"/>
      <c r="AJ14" s="267">
        <f t="shared" si="5"/>
        <v>3.5</v>
      </c>
      <c r="AK14" s="294" t="b">
        <f t="shared" si="6"/>
        <v>0</v>
      </c>
      <c r="AL14" s="267"/>
      <c r="AM14" s="267">
        <f t="shared" si="7"/>
        <v>3.5</v>
      </c>
      <c r="AN14" s="267"/>
      <c r="AO14" s="79">
        <f t="shared" si="8"/>
        <v>0.16153846153846155</v>
      </c>
      <c r="AP14" s="293">
        <f t="shared" si="9"/>
        <v>3.5000000000000003E-2</v>
      </c>
      <c r="AQ14" s="293">
        <f t="shared" si="10"/>
        <v>2.0192307692307693E-2</v>
      </c>
      <c r="AR14" s="293">
        <f t="shared" si="11"/>
        <v>0.105</v>
      </c>
      <c r="AS14" s="79">
        <f t="shared" si="12"/>
        <v>0.36346153846153845</v>
      </c>
      <c r="AT14" s="293">
        <f t="shared" si="13"/>
        <v>7.0000000000000007E-2</v>
      </c>
      <c r="AU14" s="293">
        <f t="shared" si="14"/>
        <v>8.0769230769230774E-2</v>
      </c>
      <c r="AV14" s="293">
        <f t="shared" si="15"/>
        <v>0.105</v>
      </c>
      <c r="AW14" s="293">
        <f t="shared" si="16"/>
        <v>7</v>
      </c>
      <c r="AX14" s="293">
        <f t="shared" si="17"/>
        <v>0.21673076923076925</v>
      </c>
      <c r="AY14" s="267"/>
      <c r="AZ14" s="293">
        <f t="shared" si="18"/>
        <v>0.72423076923076923</v>
      </c>
      <c r="BA14" s="293">
        <f t="shared" si="19"/>
        <v>6.7832692307692311</v>
      </c>
      <c r="BB14" s="267"/>
      <c r="BC14" s="267"/>
      <c r="BD14" s="267"/>
      <c r="BE14" s="267"/>
      <c r="BF14" s="267"/>
      <c r="BG14" s="267"/>
      <c r="BH14" s="267"/>
      <c r="BI14" s="267"/>
    </row>
    <row r="15" spans="1:74" s="102" customFormat="1" ht="15" customHeight="1">
      <c r="A15" s="312" t="s">
        <v>1119</v>
      </c>
      <c r="B15" s="106" t="s">
        <v>253</v>
      </c>
      <c r="C15" s="310">
        <v>17141034</v>
      </c>
      <c r="D15" s="103" t="s">
        <v>824</v>
      </c>
      <c r="E15" s="104" t="s">
        <v>34</v>
      </c>
      <c r="F15" s="104" t="s">
        <v>104</v>
      </c>
      <c r="G15" s="104" t="s">
        <v>44</v>
      </c>
      <c r="H15" s="104" t="s">
        <v>44</v>
      </c>
      <c r="I15" s="104" t="s">
        <v>211</v>
      </c>
      <c r="K15" s="105">
        <v>42604</v>
      </c>
      <c r="L15" s="108" t="s">
        <v>869</v>
      </c>
      <c r="O15" s="104" t="s">
        <v>23</v>
      </c>
      <c r="Q15" s="104" t="s">
        <v>25</v>
      </c>
      <c r="T15" s="102">
        <f>VLOOKUP($G$9:$G$991,TABULADOR!$D$6:$E$41,2,0)</f>
        <v>11.76</v>
      </c>
      <c r="U15" s="110"/>
      <c r="V15" s="110"/>
      <c r="Y15" s="112">
        <v>0.2</v>
      </c>
      <c r="Z15" s="112"/>
      <c r="AA15" s="115">
        <v>2</v>
      </c>
      <c r="AB15" s="114">
        <v>15</v>
      </c>
      <c r="AC15" s="267">
        <f t="shared" si="2"/>
        <v>5.88</v>
      </c>
      <c r="AD15" s="267">
        <f t="shared" si="3"/>
        <v>1.1759999999999999</v>
      </c>
      <c r="AE15" s="267">
        <f t="shared" si="4"/>
        <v>0</v>
      </c>
      <c r="AF15" s="293">
        <f>VLOOKUP($H$9:$H$965,TABULADOR!$D$6:$E$41,2,0)-VLOOKUP($G$9:$G$965,TABULADOR!$D$6:$E$41,2,0)</f>
        <v>0</v>
      </c>
      <c r="AG15" s="267">
        <f>+(TABULADOR!$D$67)*($AA15+$Z15)/2</f>
        <v>1.75</v>
      </c>
      <c r="AH15" s="267">
        <f>+(TABULADOR!$D$67)*($AA15+$Z15)/2</f>
        <v>1.75</v>
      </c>
      <c r="AI15" s="267"/>
      <c r="AJ15" s="267">
        <f t="shared" si="5"/>
        <v>10.556000000000001</v>
      </c>
      <c r="AK15" s="294" t="b">
        <f t="shared" si="6"/>
        <v>0</v>
      </c>
      <c r="AL15" s="267"/>
      <c r="AM15" s="267">
        <f t="shared" si="7"/>
        <v>10.556000000000001</v>
      </c>
      <c r="AN15" s="267"/>
      <c r="AO15" s="79">
        <f t="shared" si="8"/>
        <v>0.48720000000000008</v>
      </c>
      <c r="AP15" s="293">
        <f t="shared" si="9"/>
        <v>0.10556000000000001</v>
      </c>
      <c r="AQ15" s="293">
        <f t="shared" si="10"/>
        <v>6.090000000000001E-2</v>
      </c>
      <c r="AR15" s="293">
        <f t="shared" si="11"/>
        <v>0.31668000000000002</v>
      </c>
      <c r="AS15" s="79">
        <f t="shared" si="12"/>
        <v>1.0962000000000001</v>
      </c>
      <c r="AT15" s="293">
        <f t="shared" si="13"/>
        <v>0.21112000000000003</v>
      </c>
      <c r="AU15" s="293">
        <f t="shared" si="14"/>
        <v>0.24360000000000001</v>
      </c>
      <c r="AV15" s="293">
        <f t="shared" si="15"/>
        <v>0.31668000000000002</v>
      </c>
      <c r="AW15" s="293">
        <f t="shared" si="16"/>
        <v>21.112000000000002</v>
      </c>
      <c r="AX15" s="293">
        <f t="shared" si="17"/>
        <v>0.65366000000000013</v>
      </c>
      <c r="AY15" s="267"/>
      <c r="AZ15" s="293">
        <f t="shared" si="18"/>
        <v>2.1842800000000002</v>
      </c>
      <c r="BA15" s="293">
        <f t="shared" si="19"/>
        <v>20.458340000000003</v>
      </c>
      <c r="BB15" s="267"/>
      <c r="BC15" s="267"/>
      <c r="BD15" s="267"/>
      <c r="BE15" s="267"/>
      <c r="BF15" s="267"/>
      <c r="BG15" s="267"/>
      <c r="BH15" s="267"/>
      <c r="BI15" s="267"/>
    </row>
    <row r="16" spans="1:74" s="102" customFormat="1" ht="15" customHeight="1">
      <c r="A16" s="312" t="s">
        <v>1119</v>
      </c>
      <c r="B16" s="106" t="s">
        <v>253</v>
      </c>
      <c r="C16" s="310">
        <v>20647962</v>
      </c>
      <c r="D16" s="103" t="s">
        <v>825</v>
      </c>
      <c r="E16" s="106" t="s">
        <v>34</v>
      </c>
      <c r="F16" s="104" t="s">
        <v>104</v>
      </c>
      <c r="G16" s="104" t="s">
        <v>44</v>
      </c>
      <c r="H16" s="104" t="s">
        <v>44</v>
      </c>
      <c r="I16" s="104" t="s">
        <v>38</v>
      </c>
      <c r="K16" s="105">
        <v>42774</v>
      </c>
      <c r="L16" s="109" t="s">
        <v>870</v>
      </c>
      <c r="O16" s="104" t="s">
        <v>48</v>
      </c>
      <c r="Q16" s="104" t="s">
        <v>48</v>
      </c>
      <c r="T16" s="102">
        <f>VLOOKUP($G$9:$G$991,TABULADOR!$D$6:$E$41,2,0)</f>
        <v>11.76</v>
      </c>
      <c r="U16" s="110"/>
      <c r="V16" s="110"/>
      <c r="Y16" s="112">
        <v>0.2</v>
      </c>
      <c r="Z16" s="112"/>
      <c r="AA16" s="115">
        <v>2</v>
      </c>
      <c r="AB16" s="114">
        <v>15</v>
      </c>
      <c r="AC16" s="267">
        <f t="shared" si="2"/>
        <v>5.88</v>
      </c>
      <c r="AD16" s="267">
        <f t="shared" si="3"/>
        <v>1.1759999999999999</v>
      </c>
      <c r="AE16" s="267">
        <f t="shared" si="4"/>
        <v>0</v>
      </c>
      <c r="AF16" s="293">
        <f>VLOOKUP($H$9:$H$965,TABULADOR!$D$6:$E$41,2,0)-VLOOKUP($G$9:$G$965,TABULADOR!$D$6:$E$41,2,0)</f>
        <v>0</v>
      </c>
      <c r="AG16" s="267">
        <f>+(TABULADOR!$D$67)*($AA16+$Z16)/2</f>
        <v>1.75</v>
      </c>
      <c r="AH16" s="267">
        <f>+(TABULADOR!$D$67)*($AA16+$Z16)/2</f>
        <v>1.75</v>
      </c>
      <c r="AI16" s="267"/>
      <c r="AJ16" s="267">
        <f t="shared" si="5"/>
        <v>10.556000000000001</v>
      </c>
      <c r="AK16" s="294" t="b">
        <f t="shared" si="6"/>
        <v>0</v>
      </c>
      <c r="AL16" s="267"/>
      <c r="AM16" s="267">
        <f t="shared" si="7"/>
        <v>10.556000000000001</v>
      </c>
      <c r="AN16" s="267"/>
      <c r="AO16" s="79">
        <f t="shared" si="8"/>
        <v>0.48720000000000008</v>
      </c>
      <c r="AP16" s="293">
        <f t="shared" si="9"/>
        <v>0.10556000000000001</v>
      </c>
      <c r="AQ16" s="293">
        <f t="shared" si="10"/>
        <v>6.090000000000001E-2</v>
      </c>
      <c r="AR16" s="293">
        <f t="shared" si="11"/>
        <v>0.31668000000000002</v>
      </c>
      <c r="AS16" s="79">
        <f t="shared" si="12"/>
        <v>1.0962000000000001</v>
      </c>
      <c r="AT16" s="293">
        <f t="shared" si="13"/>
        <v>0.21112000000000003</v>
      </c>
      <c r="AU16" s="293">
        <f t="shared" si="14"/>
        <v>0.24360000000000001</v>
      </c>
      <c r="AV16" s="293">
        <f t="shared" si="15"/>
        <v>0.31668000000000002</v>
      </c>
      <c r="AW16" s="293">
        <f t="shared" si="16"/>
        <v>21.112000000000002</v>
      </c>
      <c r="AX16" s="293">
        <f t="shared" si="17"/>
        <v>0.65366000000000013</v>
      </c>
      <c r="AY16" s="267"/>
      <c r="AZ16" s="293">
        <f t="shared" si="18"/>
        <v>2.1842800000000002</v>
      </c>
      <c r="BA16" s="293">
        <f t="shared" si="19"/>
        <v>20.458340000000003</v>
      </c>
      <c r="BB16" s="267"/>
      <c r="BC16" s="267"/>
      <c r="BD16" s="267"/>
      <c r="BE16" s="267"/>
      <c r="BF16" s="267"/>
      <c r="BG16" s="267"/>
      <c r="BH16" s="267"/>
      <c r="BI16" s="267"/>
    </row>
    <row r="17" spans="1:61" s="102" customFormat="1" ht="15" customHeight="1">
      <c r="A17" s="312" t="s">
        <v>1119</v>
      </c>
      <c r="B17" s="106" t="s">
        <v>253</v>
      </c>
      <c r="C17" s="310">
        <v>15346804</v>
      </c>
      <c r="D17" s="103" t="s">
        <v>826</v>
      </c>
      <c r="E17" s="104" t="s">
        <v>34</v>
      </c>
      <c r="F17" s="104" t="s">
        <v>293</v>
      </c>
      <c r="G17" s="116" t="s">
        <v>290</v>
      </c>
      <c r="H17" s="116" t="s">
        <v>290</v>
      </c>
      <c r="I17" s="104" t="s">
        <v>28</v>
      </c>
      <c r="K17" s="105">
        <v>42279</v>
      </c>
      <c r="L17" s="108" t="s">
        <v>871</v>
      </c>
      <c r="O17" s="104" t="s">
        <v>73</v>
      </c>
      <c r="Q17" s="104" t="s">
        <v>73</v>
      </c>
      <c r="T17" s="102">
        <f>VLOOKUP($G$9:$G$991,TABULADOR!$D$6:$E$41,2,0)</f>
        <v>7</v>
      </c>
      <c r="U17" s="116"/>
      <c r="V17" s="116"/>
      <c r="Y17" s="117">
        <v>0</v>
      </c>
      <c r="Z17" s="117"/>
      <c r="AA17" s="115">
        <v>1</v>
      </c>
      <c r="AB17" s="114">
        <v>15</v>
      </c>
      <c r="AC17" s="267">
        <f t="shared" si="2"/>
        <v>3.5</v>
      </c>
      <c r="AD17" s="267">
        <f t="shared" si="3"/>
        <v>0</v>
      </c>
      <c r="AE17" s="267">
        <f t="shared" si="4"/>
        <v>0</v>
      </c>
      <c r="AF17" s="293">
        <f>VLOOKUP($H$9:$H$965,TABULADOR!$D$6:$E$41,2,0)-VLOOKUP($G$9:$G$965,TABULADOR!$D$6:$E$41,2,0)</f>
        <v>0</v>
      </c>
      <c r="AG17" s="267">
        <f>+(TABULADOR!$D$67)*($AA17+$Z17)/2</f>
        <v>0.875</v>
      </c>
      <c r="AH17" s="267">
        <f>+(TABULADOR!$D$67)*($AA17+$Z17)/2</f>
        <v>0.875</v>
      </c>
      <c r="AI17" s="267"/>
      <c r="AJ17" s="267">
        <f t="shared" si="5"/>
        <v>5.25</v>
      </c>
      <c r="AK17" s="294" t="b">
        <f t="shared" si="6"/>
        <v>0</v>
      </c>
      <c r="AL17" s="267"/>
      <c r="AM17" s="267">
        <f t="shared" si="7"/>
        <v>5.25</v>
      </c>
      <c r="AN17" s="267"/>
      <c r="AO17" s="79">
        <f t="shared" si="8"/>
        <v>0.24230769230769228</v>
      </c>
      <c r="AP17" s="293">
        <f t="shared" si="9"/>
        <v>5.2499999999999998E-2</v>
      </c>
      <c r="AQ17" s="293">
        <f t="shared" si="10"/>
        <v>3.0288461538461535E-2</v>
      </c>
      <c r="AR17" s="293">
        <f t="shared" si="11"/>
        <v>0.1575</v>
      </c>
      <c r="AS17" s="79">
        <f t="shared" si="12"/>
        <v>0.54519230769230764</v>
      </c>
      <c r="AT17" s="293">
        <f t="shared" si="13"/>
        <v>0.105</v>
      </c>
      <c r="AU17" s="293">
        <f t="shared" si="14"/>
        <v>0.12115384615384614</v>
      </c>
      <c r="AV17" s="293">
        <f t="shared" si="15"/>
        <v>0.1575</v>
      </c>
      <c r="AW17" s="293">
        <f t="shared" si="16"/>
        <v>10.5</v>
      </c>
      <c r="AX17" s="293">
        <f t="shared" si="17"/>
        <v>0.32509615384615381</v>
      </c>
      <c r="AY17" s="267"/>
      <c r="AZ17" s="293">
        <f t="shared" si="18"/>
        <v>1.0863461538461539</v>
      </c>
      <c r="BA17" s="293">
        <f t="shared" si="19"/>
        <v>10.174903846153846</v>
      </c>
      <c r="BB17" s="267"/>
      <c r="BC17" s="267"/>
      <c r="BD17" s="267"/>
      <c r="BE17" s="267"/>
      <c r="BF17" s="267"/>
      <c r="BG17" s="267"/>
      <c r="BH17" s="267"/>
      <c r="BI17" s="267"/>
    </row>
    <row r="18" spans="1:61" s="102" customFormat="1" ht="15" customHeight="1">
      <c r="A18" s="312" t="s">
        <v>1119</v>
      </c>
      <c r="B18" s="106" t="s">
        <v>148</v>
      </c>
      <c r="C18" s="310">
        <v>11083764</v>
      </c>
      <c r="D18" s="103" t="s">
        <v>827</v>
      </c>
      <c r="E18" s="106" t="s">
        <v>34</v>
      </c>
      <c r="F18" s="104" t="s">
        <v>104</v>
      </c>
      <c r="G18" s="104" t="s">
        <v>146</v>
      </c>
      <c r="H18" s="104" t="s">
        <v>146</v>
      </c>
      <c r="I18" s="104" t="s">
        <v>28</v>
      </c>
      <c r="K18" s="105">
        <v>43587</v>
      </c>
      <c r="L18" s="109" t="s">
        <v>872</v>
      </c>
      <c r="O18" s="104" t="s">
        <v>123</v>
      </c>
      <c r="Q18" s="104" t="s">
        <v>123</v>
      </c>
      <c r="T18" s="102">
        <f>VLOOKUP($G$9:$G$991,TABULADOR!$D$6:$E$41,2,0)</f>
        <v>7</v>
      </c>
      <c r="U18" s="110"/>
      <c r="V18" s="110"/>
      <c r="Y18" s="112">
        <v>0</v>
      </c>
      <c r="Z18" s="112"/>
      <c r="AA18" s="115">
        <v>1</v>
      </c>
      <c r="AB18" s="114">
        <v>15</v>
      </c>
      <c r="AC18" s="267">
        <f t="shared" si="2"/>
        <v>3.5</v>
      </c>
      <c r="AD18" s="267">
        <f t="shared" si="3"/>
        <v>0</v>
      </c>
      <c r="AE18" s="267">
        <f t="shared" si="4"/>
        <v>0</v>
      </c>
      <c r="AF18" s="293">
        <f>VLOOKUP($H$9:$H$965,TABULADOR!$D$6:$E$41,2,0)-VLOOKUP($G$9:$G$965,TABULADOR!$D$6:$E$41,2,0)</f>
        <v>0</v>
      </c>
      <c r="AG18" s="267">
        <f>+(TABULADOR!$D$67)*($AA18+$Z18)/2</f>
        <v>0.875</v>
      </c>
      <c r="AH18" s="267">
        <f>+(TABULADOR!$D$67)*($AA18+$Z18)/2</f>
        <v>0.875</v>
      </c>
      <c r="AI18" s="267"/>
      <c r="AJ18" s="267">
        <f t="shared" si="5"/>
        <v>5.25</v>
      </c>
      <c r="AK18" s="294" t="b">
        <f t="shared" si="6"/>
        <v>0</v>
      </c>
      <c r="AL18" s="267"/>
      <c r="AM18" s="267">
        <f t="shared" si="7"/>
        <v>5.25</v>
      </c>
      <c r="AN18" s="267"/>
      <c r="AO18" s="79">
        <f t="shared" si="8"/>
        <v>0.24230769230769228</v>
      </c>
      <c r="AP18" s="293">
        <f t="shared" si="9"/>
        <v>5.2499999999999998E-2</v>
      </c>
      <c r="AQ18" s="293">
        <f t="shared" si="10"/>
        <v>3.0288461538461535E-2</v>
      </c>
      <c r="AR18" s="293">
        <f t="shared" si="11"/>
        <v>0.1575</v>
      </c>
      <c r="AS18" s="79">
        <f t="shared" si="12"/>
        <v>0.54519230769230764</v>
      </c>
      <c r="AT18" s="293">
        <f t="shared" si="13"/>
        <v>0.105</v>
      </c>
      <c r="AU18" s="293">
        <f t="shared" si="14"/>
        <v>0.12115384615384614</v>
      </c>
      <c r="AV18" s="293">
        <f t="shared" si="15"/>
        <v>0.1575</v>
      </c>
      <c r="AW18" s="293">
        <f t="shared" si="16"/>
        <v>10.5</v>
      </c>
      <c r="AX18" s="293">
        <f t="shared" si="17"/>
        <v>0.32509615384615381</v>
      </c>
      <c r="AY18" s="267"/>
      <c r="AZ18" s="293">
        <f t="shared" si="18"/>
        <v>1.0863461538461539</v>
      </c>
      <c r="BA18" s="293">
        <f t="shared" si="19"/>
        <v>10.174903846153846</v>
      </c>
      <c r="BB18" s="267"/>
      <c r="BC18" s="267"/>
      <c r="BD18" s="267"/>
      <c r="BE18" s="267"/>
      <c r="BF18" s="267"/>
      <c r="BG18" s="267"/>
      <c r="BH18" s="267"/>
      <c r="BI18" s="267"/>
    </row>
    <row r="19" spans="1:61" s="102" customFormat="1" ht="15" customHeight="1">
      <c r="A19" s="312" t="s">
        <v>1119</v>
      </c>
      <c r="B19" s="106" t="s">
        <v>148</v>
      </c>
      <c r="C19" s="310">
        <v>15915658</v>
      </c>
      <c r="D19" s="103" t="s">
        <v>828</v>
      </c>
      <c r="E19" s="106" t="s">
        <v>20</v>
      </c>
      <c r="F19" s="104" t="s">
        <v>104</v>
      </c>
      <c r="G19" s="104" t="s">
        <v>252</v>
      </c>
      <c r="H19" s="104" t="s">
        <v>252</v>
      </c>
      <c r="I19" s="104" t="s">
        <v>61</v>
      </c>
      <c r="K19" s="105">
        <v>43525</v>
      </c>
      <c r="L19" s="109" t="s">
        <v>873</v>
      </c>
      <c r="O19" s="104" t="s">
        <v>115</v>
      </c>
      <c r="Q19" s="104" t="s">
        <v>115</v>
      </c>
      <c r="T19" s="102">
        <f>VLOOKUP($G$9:$G$991,TABULADOR!$D$6:$E$41,2,0)</f>
        <v>15.96</v>
      </c>
      <c r="U19" s="110"/>
      <c r="V19" s="110"/>
      <c r="Y19" s="112">
        <v>0.3</v>
      </c>
      <c r="Z19" s="112"/>
      <c r="AA19" s="115"/>
      <c r="AB19" s="114">
        <v>15</v>
      </c>
      <c r="AC19" s="267">
        <f t="shared" si="2"/>
        <v>7.98</v>
      </c>
      <c r="AD19" s="267">
        <f t="shared" si="3"/>
        <v>2.3940000000000001</v>
      </c>
      <c r="AE19" s="267">
        <f t="shared" si="4"/>
        <v>0</v>
      </c>
      <c r="AF19" s="293">
        <f>VLOOKUP($H$9:$H$965,TABULADOR!$D$6:$E$41,2,0)-VLOOKUP($G$9:$G$965,TABULADOR!$D$6:$E$41,2,0)</f>
        <v>0</v>
      </c>
      <c r="AG19" s="267">
        <f>+(TABULADOR!$D$67)*($AA19+$Z19)/2</f>
        <v>0</v>
      </c>
      <c r="AH19" s="267">
        <f>+(TABULADOR!$D$67)*($AA19+$Z19)/2</f>
        <v>0</v>
      </c>
      <c r="AI19" s="267"/>
      <c r="AJ19" s="267">
        <f t="shared" si="5"/>
        <v>10.374000000000001</v>
      </c>
      <c r="AK19" s="294" t="b">
        <f t="shared" si="6"/>
        <v>0</v>
      </c>
      <c r="AL19" s="267"/>
      <c r="AM19" s="267">
        <f t="shared" si="7"/>
        <v>10.374000000000001</v>
      </c>
      <c r="AN19" s="267"/>
      <c r="AO19" s="79">
        <f t="shared" si="8"/>
        <v>0.47880000000000006</v>
      </c>
      <c r="AP19" s="293">
        <f t="shared" si="9"/>
        <v>0.10374000000000001</v>
      </c>
      <c r="AQ19" s="293">
        <f t="shared" si="10"/>
        <v>5.9850000000000007E-2</v>
      </c>
      <c r="AR19" s="293">
        <f t="shared" si="11"/>
        <v>0.31122</v>
      </c>
      <c r="AS19" s="79">
        <f t="shared" si="12"/>
        <v>1.0773000000000001</v>
      </c>
      <c r="AT19" s="293">
        <f t="shared" si="13"/>
        <v>0.20748000000000003</v>
      </c>
      <c r="AU19" s="293">
        <f t="shared" si="14"/>
        <v>0.23940000000000003</v>
      </c>
      <c r="AV19" s="293">
        <f t="shared" si="15"/>
        <v>0.31122</v>
      </c>
      <c r="AW19" s="293">
        <f t="shared" si="16"/>
        <v>20.748000000000001</v>
      </c>
      <c r="AX19" s="293">
        <f t="shared" si="17"/>
        <v>0.64239000000000002</v>
      </c>
      <c r="AY19" s="267"/>
      <c r="AZ19" s="293">
        <f t="shared" si="18"/>
        <v>2.1466200000000004</v>
      </c>
      <c r="BA19" s="293">
        <f t="shared" si="19"/>
        <v>20.105610000000002</v>
      </c>
      <c r="BB19" s="267"/>
      <c r="BC19" s="267"/>
      <c r="BD19" s="267"/>
      <c r="BE19" s="267"/>
      <c r="BF19" s="267"/>
      <c r="BG19" s="267"/>
      <c r="BH19" s="267"/>
      <c r="BI19" s="267"/>
    </row>
    <row r="20" spans="1:61" s="102" customFormat="1" ht="15" customHeight="1">
      <c r="A20" s="312" t="s">
        <v>1119</v>
      </c>
      <c r="B20" s="106" t="s">
        <v>148</v>
      </c>
      <c r="C20" s="310">
        <v>17297286</v>
      </c>
      <c r="D20" s="103" t="s">
        <v>829</v>
      </c>
      <c r="E20" s="106" t="s">
        <v>34</v>
      </c>
      <c r="F20" s="104" t="s">
        <v>289</v>
      </c>
      <c r="G20" s="104" t="s">
        <v>146</v>
      </c>
      <c r="H20" s="104" t="s">
        <v>146</v>
      </c>
      <c r="I20" s="104" t="s">
        <v>99</v>
      </c>
      <c r="K20" s="105">
        <v>43497</v>
      </c>
      <c r="L20" s="109" t="s">
        <v>874</v>
      </c>
      <c r="O20" s="104" t="s">
        <v>23</v>
      </c>
      <c r="Q20" s="104" t="s">
        <v>25</v>
      </c>
      <c r="T20" s="102">
        <f>VLOOKUP($G$9:$G$991,TABULADOR!$D$6:$E$41,2,0)</f>
        <v>7</v>
      </c>
      <c r="U20" s="110"/>
      <c r="V20" s="110"/>
      <c r="Y20" s="112">
        <v>0</v>
      </c>
      <c r="Z20" s="112"/>
      <c r="AA20" s="115">
        <v>2</v>
      </c>
      <c r="AB20" s="114">
        <v>15</v>
      </c>
      <c r="AC20" s="267">
        <f t="shared" si="2"/>
        <v>3.5</v>
      </c>
      <c r="AD20" s="267">
        <f t="shared" si="3"/>
        <v>0</v>
      </c>
      <c r="AE20" s="267">
        <f t="shared" si="4"/>
        <v>0</v>
      </c>
      <c r="AF20" s="293">
        <f>VLOOKUP($H$9:$H$965,TABULADOR!$D$6:$E$41,2,0)-VLOOKUP($G$9:$G$965,TABULADOR!$D$6:$E$41,2,0)</f>
        <v>0</v>
      </c>
      <c r="AG20" s="267">
        <f>+(TABULADOR!$D$67)*($AA20+$Z20)/2</f>
        <v>1.75</v>
      </c>
      <c r="AH20" s="267">
        <f>+(TABULADOR!$D$67)*($AA20+$Z20)/2</f>
        <v>1.75</v>
      </c>
      <c r="AI20" s="267"/>
      <c r="AJ20" s="267">
        <f t="shared" si="5"/>
        <v>7</v>
      </c>
      <c r="AK20" s="294" t="b">
        <f t="shared" si="6"/>
        <v>0</v>
      </c>
      <c r="AL20" s="267"/>
      <c r="AM20" s="267">
        <f t="shared" si="7"/>
        <v>7</v>
      </c>
      <c r="AN20" s="267"/>
      <c r="AO20" s="79">
        <f t="shared" si="8"/>
        <v>0.32307692307692309</v>
      </c>
      <c r="AP20" s="293">
        <f t="shared" si="9"/>
        <v>7.0000000000000007E-2</v>
      </c>
      <c r="AQ20" s="293">
        <f t="shared" si="10"/>
        <v>4.0384615384615387E-2</v>
      </c>
      <c r="AR20" s="293">
        <f t="shared" si="11"/>
        <v>0.21</v>
      </c>
      <c r="AS20" s="79">
        <f t="shared" si="12"/>
        <v>0.72692307692307689</v>
      </c>
      <c r="AT20" s="293">
        <f t="shared" si="13"/>
        <v>0.14000000000000001</v>
      </c>
      <c r="AU20" s="293">
        <f t="shared" si="14"/>
        <v>0.16153846153846155</v>
      </c>
      <c r="AV20" s="293">
        <f t="shared" si="15"/>
        <v>0.21</v>
      </c>
      <c r="AW20" s="293">
        <f t="shared" si="16"/>
        <v>14</v>
      </c>
      <c r="AX20" s="293">
        <f t="shared" si="17"/>
        <v>0.43346153846153851</v>
      </c>
      <c r="AY20" s="267"/>
      <c r="AZ20" s="293">
        <f t="shared" si="18"/>
        <v>1.4484615384615385</v>
      </c>
      <c r="BA20" s="293">
        <f t="shared" si="19"/>
        <v>13.566538461538462</v>
      </c>
      <c r="BB20" s="267"/>
      <c r="BC20" s="267"/>
      <c r="BD20" s="267"/>
      <c r="BE20" s="267"/>
      <c r="BF20" s="267"/>
      <c r="BG20" s="267"/>
      <c r="BH20" s="267"/>
      <c r="BI20" s="267"/>
    </row>
    <row r="21" spans="1:61" s="102" customFormat="1" ht="15" customHeight="1">
      <c r="A21" s="312" t="s">
        <v>1119</v>
      </c>
      <c r="B21" s="106" t="s">
        <v>148</v>
      </c>
      <c r="C21" s="310">
        <v>17495807</v>
      </c>
      <c r="D21" s="103" t="s">
        <v>830</v>
      </c>
      <c r="E21" s="106" t="s">
        <v>20</v>
      </c>
      <c r="F21" s="104" t="s">
        <v>289</v>
      </c>
      <c r="G21" s="104" t="s">
        <v>146</v>
      </c>
      <c r="H21" s="104" t="s">
        <v>146</v>
      </c>
      <c r="I21" s="104" t="s">
        <v>28</v>
      </c>
      <c r="K21" s="105">
        <v>43571</v>
      </c>
      <c r="L21" s="109" t="s">
        <v>875</v>
      </c>
      <c r="O21" s="104" t="s">
        <v>184</v>
      </c>
      <c r="Q21" s="104" t="s">
        <v>184</v>
      </c>
      <c r="T21" s="102">
        <f>VLOOKUP($G$9:$G$991,TABULADOR!$D$6:$E$41,2,0)</f>
        <v>7</v>
      </c>
      <c r="U21" s="110"/>
      <c r="V21" s="110"/>
      <c r="Y21" s="112">
        <v>0</v>
      </c>
      <c r="Z21" s="112"/>
      <c r="AA21" s="115">
        <v>1</v>
      </c>
      <c r="AB21" s="114">
        <v>15</v>
      </c>
      <c r="AC21" s="267">
        <f t="shared" si="2"/>
        <v>3.5</v>
      </c>
      <c r="AD21" s="267">
        <f t="shared" si="3"/>
        <v>0</v>
      </c>
      <c r="AE21" s="267">
        <f t="shared" si="4"/>
        <v>0</v>
      </c>
      <c r="AF21" s="293">
        <f>VLOOKUP($H$9:$H$965,TABULADOR!$D$6:$E$41,2,0)-VLOOKUP($G$9:$G$965,TABULADOR!$D$6:$E$41,2,0)</f>
        <v>0</v>
      </c>
      <c r="AG21" s="267">
        <f>+(TABULADOR!$D$67)*($AA21+$Z21)/2</f>
        <v>0.875</v>
      </c>
      <c r="AH21" s="267">
        <f>+(TABULADOR!$D$67)*($AA21+$Z21)/2</f>
        <v>0.875</v>
      </c>
      <c r="AI21" s="267"/>
      <c r="AJ21" s="267">
        <f t="shared" si="5"/>
        <v>5.25</v>
      </c>
      <c r="AK21" s="294" t="b">
        <f t="shared" si="6"/>
        <v>0</v>
      </c>
      <c r="AL21" s="267"/>
      <c r="AM21" s="267">
        <f t="shared" si="7"/>
        <v>5.25</v>
      </c>
      <c r="AN21" s="267"/>
      <c r="AO21" s="79">
        <f t="shared" si="8"/>
        <v>0.24230769230769228</v>
      </c>
      <c r="AP21" s="293">
        <f t="shared" si="9"/>
        <v>5.2499999999999998E-2</v>
      </c>
      <c r="AQ21" s="293">
        <f t="shared" si="10"/>
        <v>3.0288461538461535E-2</v>
      </c>
      <c r="AR21" s="293">
        <f t="shared" si="11"/>
        <v>0.1575</v>
      </c>
      <c r="AS21" s="79">
        <f t="shared" si="12"/>
        <v>0.54519230769230764</v>
      </c>
      <c r="AT21" s="293">
        <f t="shared" si="13"/>
        <v>0.105</v>
      </c>
      <c r="AU21" s="293">
        <f t="shared" si="14"/>
        <v>0.12115384615384614</v>
      </c>
      <c r="AV21" s="293">
        <f t="shared" si="15"/>
        <v>0.1575</v>
      </c>
      <c r="AW21" s="293">
        <f t="shared" si="16"/>
        <v>10.5</v>
      </c>
      <c r="AX21" s="293">
        <f t="shared" si="17"/>
        <v>0.32509615384615381</v>
      </c>
      <c r="AY21" s="267"/>
      <c r="AZ21" s="293">
        <f t="shared" si="18"/>
        <v>1.0863461538461539</v>
      </c>
      <c r="BA21" s="293">
        <f t="shared" si="19"/>
        <v>10.174903846153846</v>
      </c>
      <c r="BB21" s="267"/>
      <c r="BC21" s="267"/>
      <c r="BD21" s="267"/>
      <c r="BE21" s="267"/>
      <c r="BF21" s="267"/>
      <c r="BG21" s="267"/>
      <c r="BH21" s="267"/>
      <c r="BI21" s="267"/>
    </row>
    <row r="22" spans="1:61" s="102" customFormat="1" ht="15" customHeight="1">
      <c r="A22" s="312" t="s">
        <v>1119</v>
      </c>
      <c r="B22" s="106" t="s">
        <v>253</v>
      </c>
      <c r="C22" s="310">
        <v>17538290</v>
      </c>
      <c r="D22" s="103" t="s">
        <v>831</v>
      </c>
      <c r="E22" s="106" t="s">
        <v>20</v>
      </c>
      <c r="F22" s="104" t="s">
        <v>104</v>
      </c>
      <c r="G22" s="104" t="s">
        <v>44</v>
      </c>
      <c r="H22" s="104" t="s">
        <v>44</v>
      </c>
      <c r="I22" s="104" t="s">
        <v>189</v>
      </c>
      <c r="K22" s="105">
        <v>43171</v>
      </c>
      <c r="L22" s="109" t="s">
        <v>876</v>
      </c>
      <c r="O22" s="104" t="s">
        <v>73</v>
      </c>
      <c r="Q22" s="104" t="s">
        <v>73</v>
      </c>
      <c r="T22" s="102">
        <f>VLOOKUP($G$9:$G$991,TABULADOR!$D$6:$E$41,2,0)</f>
        <v>11.76</v>
      </c>
      <c r="U22" s="110"/>
      <c r="V22" s="110"/>
      <c r="Y22" s="112">
        <v>0.2</v>
      </c>
      <c r="Z22" s="112"/>
      <c r="AA22" s="115">
        <v>1</v>
      </c>
      <c r="AB22" s="114">
        <v>15</v>
      </c>
      <c r="AC22" s="267">
        <f t="shared" si="2"/>
        <v>5.88</v>
      </c>
      <c r="AD22" s="267">
        <f t="shared" si="3"/>
        <v>1.1759999999999999</v>
      </c>
      <c r="AE22" s="267">
        <f t="shared" si="4"/>
        <v>0</v>
      </c>
      <c r="AF22" s="293">
        <f>VLOOKUP($H$9:$H$965,TABULADOR!$D$6:$E$41,2,0)-VLOOKUP($G$9:$G$965,TABULADOR!$D$6:$E$41,2,0)</f>
        <v>0</v>
      </c>
      <c r="AG22" s="267">
        <f>+(TABULADOR!$D$67)*($AA22+$Z22)/2</f>
        <v>0.875</v>
      </c>
      <c r="AH22" s="267">
        <f>+(TABULADOR!$D$67)*($AA22+$Z22)/2</f>
        <v>0.875</v>
      </c>
      <c r="AI22" s="267"/>
      <c r="AJ22" s="267">
        <f t="shared" si="5"/>
        <v>8.8060000000000009</v>
      </c>
      <c r="AK22" s="294" t="b">
        <f t="shared" si="6"/>
        <v>0</v>
      </c>
      <c r="AL22" s="267"/>
      <c r="AM22" s="267">
        <f t="shared" si="7"/>
        <v>8.8060000000000009</v>
      </c>
      <c r="AN22" s="267"/>
      <c r="AO22" s="79">
        <f t="shared" si="8"/>
        <v>0.40643076923076926</v>
      </c>
      <c r="AP22" s="293">
        <f t="shared" si="9"/>
        <v>8.8060000000000013E-2</v>
      </c>
      <c r="AQ22" s="293">
        <f t="shared" si="10"/>
        <v>5.0803846153846158E-2</v>
      </c>
      <c r="AR22" s="293">
        <f t="shared" si="11"/>
        <v>0.26418000000000003</v>
      </c>
      <c r="AS22" s="79">
        <f t="shared" si="12"/>
        <v>0.91446923076923081</v>
      </c>
      <c r="AT22" s="293">
        <f t="shared" si="13"/>
        <v>0.17612000000000003</v>
      </c>
      <c r="AU22" s="293">
        <f t="shared" si="14"/>
        <v>0.20321538461538463</v>
      </c>
      <c r="AV22" s="293">
        <f t="shared" si="15"/>
        <v>0.26418000000000003</v>
      </c>
      <c r="AW22" s="293">
        <f t="shared" si="16"/>
        <v>17.612000000000002</v>
      </c>
      <c r="AX22" s="293">
        <f t="shared" si="17"/>
        <v>0.54529461538461543</v>
      </c>
      <c r="AY22" s="267"/>
      <c r="AZ22" s="293">
        <f t="shared" si="18"/>
        <v>1.8221646153846156</v>
      </c>
      <c r="BA22" s="293">
        <f t="shared" si="19"/>
        <v>17.066705384615386</v>
      </c>
      <c r="BB22" s="267"/>
      <c r="BC22" s="267"/>
      <c r="BD22" s="267"/>
      <c r="BE22" s="267"/>
      <c r="BF22" s="267"/>
      <c r="BG22" s="267"/>
      <c r="BH22" s="267"/>
      <c r="BI22" s="267"/>
    </row>
    <row r="23" spans="1:61" s="102" customFormat="1" ht="15" customHeight="1">
      <c r="A23" s="312" t="s">
        <v>1119</v>
      </c>
      <c r="B23" s="106" t="s">
        <v>148</v>
      </c>
      <c r="C23" s="310">
        <v>19172719</v>
      </c>
      <c r="D23" s="103" t="s">
        <v>832</v>
      </c>
      <c r="E23" s="106" t="s">
        <v>34</v>
      </c>
      <c r="F23" s="104" t="s">
        <v>293</v>
      </c>
      <c r="G23" s="104" t="s">
        <v>146</v>
      </c>
      <c r="H23" s="104" t="s">
        <v>146</v>
      </c>
      <c r="I23" s="104" t="s">
        <v>189</v>
      </c>
      <c r="K23" s="105">
        <v>43709</v>
      </c>
      <c r="L23" s="109" t="s">
        <v>877</v>
      </c>
      <c r="O23" s="104" t="s">
        <v>123</v>
      </c>
      <c r="Q23" s="104" t="s">
        <v>123</v>
      </c>
      <c r="T23" s="102">
        <f>VLOOKUP($G$9:$G$991,TABULADOR!$D$6:$E$41,2,0)</f>
        <v>7</v>
      </c>
      <c r="U23" s="110"/>
      <c r="V23" s="110"/>
      <c r="Y23" s="112">
        <v>0</v>
      </c>
      <c r="Z23" s="112"/>
      <c r="AA23" s="115">
        <v>3</v>
      </c>
      <c r="AB23" s="114">
        <v>15</v>
      </c>
      <c r="AC23" s="267">
        <f t="shared" si="2"/>
        <v>3.5</v>
      </c>
      <c r="AD23" s="267">
        <f t="shared" si="3"/>
        <v>0</v>
      </c>
      <c r="AE23" s="267">
        <f t="shared" si="4"/>
        <v>0</v>
      </c>
      <c r="AF23" s="293">
        <f>VLOOKUP($H$9:$H$965,TABULADOR!$D$6:$E$41,2,0)-VLOOKUP($G$9:$G$965,TABULADOR!$D$6:$E$41,2,0)</f>
        <v>0</v>
      </c>
      <c r="AG23" s="267">
        <f>+(TABULADOR!$D$67)*($AA23+$Z23)/2</f>
        <v>2.625</v>
      </c>
      <c r="AH23" s="267">
        <f>+(TABULADOR!$D$67)*($AA23+$Z23)/2</f>
        <v>2.625</v>
      </c>
      <c r="AI23" s="267"/>
      <c r="AJ23" s="267">
        <f t="shared" si="5"/>
        <v>8.75</v>
      </c>
      <c r="AK23" s="294" t="b">
        <f t="shared" si="6"/>
        <v>0</v>
      </c>
      <c r="AL23" s="267"/>
      <c r="AM23" s="267">
        <f t="shared" si="7"/>
        <v>8.75</v>
      </c>
      <c r="AN23" s="267"/>
      <c r="AO23" s="79">
        <f t="shared" si="8"/>
        <v>0.40384615384615385</v>
      </c>
      <c r="AP23" s="293">
        <f t="shared" si="9"/>
        <v>8.7500000000000008E-2</v>
      </c>
      <c r="AQ23" s="293">
        <f t="shared" si="10"/>
        <v>5.0480769230769232E-2</v>
      </c>
      <c r="AR23" s="293">
        <f t="shared" si="11"/>
        <v>0.26250000000000001</v>
      </c>
      <c r="AS23" s="79">
        <f t="shared" si="12"/>
        <v>0.90865384615384615</v>
      </c>
      <c r="AT23" s="293">
        <f t="shared" si="13"/>
        <v>0.17500000000000002</v>
      </c>
      <c r="AU23" s="293">
        <f t="shared" si="14"/>
        <v>0.20192307692307693</v>
      </c>
      <c r="AV23" s="293">
        <f t="shared" si="15"/>
        <v>0.26250000000000001</v>
      </c>
      <c r="AW23" s="293">
        <f t="shared" si="16"/>
        <v>17.5</v>
      </c>
      <c r="AX23" s="293">
        <f t="shared" si="17"/>
        <v>0.54182692307692315</v>
      </c>
      <c r="AY23" s="267"/>
      <c r="AZ23" s="293">
        <f t="shared" si="18"/>
        <v>1.8105769230769229</v>
      </c>
      <c r="BA23" s="293">
        <f t="shared" si="19"/>
        <v>16.958173076923078</v>
      </c>
      <c r="BB23" s="267"/>
      <c r="BC23" s="267"/>
      <c r="BD23" s="267"/>
      <c r="BE23" s="267"/>
      <c r="BF23" s="267"/>
      <c r="BG23" s="267"/>
      <c r="BH23" s="267"/>
      <c r="BI23" s="267"/>
    </row>
    <row r="24" spans="1:61" s="102" customFormat="1" ht="15" customHeight="1">
      <c r="A24" s="312" t="s">
        <v>1119</v>
      </c>
      <c r="B24" s="106" t="s">
        <v>253</v>
      </c>
      <c r="C24" s="310">
        <v>20860213</v>
      </c>
      <c r="D24" s="103" t="s">
        <v>833</v>
      </c>
      <c r="E24" s="106" t="s">
        <v>20</v>
      </c>
      <c r="F24" s="104" t="s">
        <v>104</v>
      </c>
      <c r="G24" s="104" t="s">
        <v>146</v>
      </c>
      <c r="H24" s="104" t="s">
        <v>146</v>
      </c>
      <c r="I24" s="104" t="s">
        <v>61</v>
      </c>
      <c r="K24" s="105">
        <v>43374</v>
      </c>
      <c r="L24" s="109" t="s">
        <v>878</v>
      </c>
      <c r="O24" s="104" t="s">
        <v>84</v>
      </c>
      <c r="Q24" s="104" t="s">
        <v>84</v>
      </c>
      <c r="T24" s="102">
        <f>VLOOKUP($G$9:$G$991,TABULADOR!$D$6:$E$41,2,0)</f>
        <v>7</v>
      </c>
      <c r="U24" s="110"/>
      <c r="V24" s="110"/>
      <c r="Y24" s="112">
        <v>0</v>
      </c>
      <c r="Z24" s="112"/>
      <c r="AA24" s="115"/>
      <c r="AB24" s="114">
        <v>15</v>
      </c>
      <c r="AC24" s="267">
        <f t="shared" si="2"/>
        <v>3.5</v>
      </c>
      <c r="AD24" s="267">
        <f t="shared" si="3"/>
        <v>0</v>
      </c>
      <c r="AE24" s="267">
        <f t="shared" si="4"/>
        <v>0</v>
      </c>
      <c r="AF24" s="293">
        <f>VLOOKUP($H$9:$H$965,TABULADOR!$D$6:$E$41,2,0)-VLOOKUP($G$9:$G$965,TABULADOR!$D$6:$E$41,2,0)</f>
        <v>0</v>
      </c>
      <c r="AG24" s="267">
        <f>+(TABULADOR!$D$67)*($AA24+$Z24)/2</f>
        <v>0</v>
      </c>
      <c r="AH24" s="267">
        <f>+(TABULADOR!$D$67)*($AA24+$Z24)/2</f>
        <v>0</v>
      </c>
      <c r="AI24" s="267"/>
      <c r="AJ24" s="267">
        <f t="shared" si="5"/>
        <v>3.5</v>
      </c>
      <c r="AK24" s="294" t="b">
        <f t="shared" si="6"/>
        <v>0</v>
      </c>
      <c r="AL24" s="267"/>
      <c r="AM24" s="267">
        <f t="shared" si="7"/>
        <v>3.5</v>
      </c>
      <c r="AN24" s="267"/>
      <c r="AO24" s="79">
        <f t="shared" si="8"/>
        <v>0.16153846153846155</v>
      </c>
      <c r="AP24" s="293">
        <f t="shared" si="9"/>
        <v>3.5000000000000003E-2</v>
      </c>
      <c r="AQ24" s="293">
        <f t="shared" si="10"/>
        <v>2.0192307692307693E-2</v>
      </c>
      <c r="AR24" s="293">
        <f t="shared" si="11"/>
        <v>0.105</v>
      </c>
      <c r="AS24" s="79">
        <f t="shared" si="12"/>
        <v>0.36346153846153845</v>
      </c>
      <c r="AT24" s="293">
        <f t="shared" si="13"/>
        <v>7.0000000000000007E-2</v>
      </c>
      <c r="AU24" s="293">
        <f t="shared" si="14"/>
        <v>8.0769230769230774E-2</v>
      </c>
      <c r="AV24" s="293">
        <f t="shared" si="15"/>
        <v>0.105</v>
      </c>
      <c r="AW24" s="293">
        <f t="shared" si="16"/>
        <v>7</v>
      </c>
      <c r="AX24" s="293">
        <f t="shared" si="17"/>
        <v>0.21673076923076925</v>
      </c>
      <c r="AY24" s="267"/>
      <c r="AZ24" s="293">
        <f t="shared" si="18"/>
        <v>0.72423076923076923</v>
      </c>
      <c r="BA24" s="293">
        <f t="shared" si="19"/>
        <v>6.7832692307692311</v>
      </c>
      <c r="BB24" s="267"/>
      <c r="BC24" s="267"/>
      <c r="BD24" s="267"/>
      <c r="BE24" s="267"/>
      <c r="BF24" s="267"/>
      <c r="BG24" s="267"/>
      <c r="BH24" s="267"/>
      <c r="BI24" s="267"/>
    </row>
    <row r="25" spans="1:61" s="102" customFormat="1" ht="15" customHeight="1">
      <c r="A25" s="312" t="s">
        <v>1119</v>
      </c>
      <c r="B25" s="106" t="s">
        <v>148</v>
      </c>
      <c r="C25" s="310">
        <v>20997960</v>
      </c>
      <c r="D25" s="103" t="s">
        <v>834</v>
      </c>
      <c r="E25" s="104" t="s">
        <v>34</v>
      </c>
      <c r="F25" s="104" t="s">
        <v>104</v>
      </c>
      <c r="G25" s="104" t="s">
        <v>252</v>
      </c>
      <c r="H25" s="104" t="s">
        <v>252</v>
      </c>
      <c r="I25" s="104" t="s">
        <v>168</v>
      </c>
      <c r="K25" s="105">
        <v>43709</v>
      </c>
      <c r="L25" s="108" t="s">
        <v>879</v>
      </c>
      <c r="O25" s="104" t="s">
        <v>128</v>
      </c>
      <c r="Q25" s="104" t="s">
        <v>128</v>
      </c>
      <c r="T25" s="102">
        <f>VLOOKUP($G$9:$G$991,TABULADOR!$D$6:$E$41,2,0)</f>
        <v>15.96</v>
      </c>
      <c r="U25" s="110"/>
      <c r="V25" s="110"/>
      <c r="Y25" s="112">
        <v>0.3</v>
      </c>
      <c r="Z25" s="112"/>
      <c r="AA25" s="115"/>
      <c r="AB25" s="114">
        <v>15</v>
      </c>
      <c r="AC25" s="267">
        <f t="shared" si="2"/>
        <v>7.98</v>
      </c>
      <c r="AD25" s="267">
        <f t="shared" si="3"/>
        <v>2.3940000000000001</v>
      </c>
      <c r="AE25" s="267">
        <f t="shared" si="4"/>
        <v>0</v>
      </c>
      <c r="AF25" s="293">
        <f>VLOOKUP($H$9:$H$965,TABULADOR!$D$6:$E$41,2,0)-VLOOKUP($G$9:$G$965,TABULADOR!$D$6:$E$41,2,0)</f>
        <v>0</v>
      </c>
      <c r="AG25" s="267">
        <f>+(TABULADOR!$D$67)*($AA25+$Z25)/2</f>
        <v>0</v>
      </c>
      <c r="AH25" s="267">
        <f>+(TABULADOR!$D$67)*($AA25+$Z25)/2</f>
        <v>0</v>
      </c>
      <c r="AI25" s="267"/>
      <c r="AJ25" s="267">
        <f t="shared" si="5"/>
        <v>10.374000000000001</v>
      </c>
      <c r="AK25" s="294" t="b">
        <f t="shared" si="6"/>
        <v>0</v>
      </c>
      <c r="AL25" s="267"/>
      <c r="AM25" s="267">
        <f t="shared" si="7"/>
        <v>10.374000000000001</v>
      </c>
      <c r="AN25" s="267"/>
      <c r="AO25" s="79">
        <f t="shared" si="8"/>
        <v>0.47880000000000006</v>
      </c>
      <c r="AP25" s="293">
        <f t="shared" si="9"/>
        <v>0.10374000000000001</v>
      </c>
      <c r="AQ25" s="293">
        <f t="shared" si="10"/>
        <v>5.9850000000000007E-2</v>
      </c>
      <c r="AR25" s="293">
        <f t="shared" si="11"/>
        <v>0.31122</v>
      </c>
      <c r="AS25" s="79">
        <f t="shared" si="12"/>
        <v>1.0773000000000001</v>
      </c>
      <c r="AT25" s="293">
        <f t="shared" si="13"/>
        <v>0.20748000000000003</v>
      </c>
      <c r="AU25" s="293">
        <f t="shared" si="14"/>
        <v>0.23940000000000003</v>
      </c>
      <c r="AV25" s="293">
        <f t="shared" si="15"/>
        <v>0.31122</v>
      </c>
      <c r="AW25" s="293">
        <f t="shared" si="16"/>
        <v>20.748000000000001</v>
      </c>
      <c r="AX25" s="293">
        <f t="shared" si="17"/>
        <v>0.64239000000000002</v>
      </c>
      <c r="AY25" s="267"/>
      <c r="AZ25" s="293">
        <f t="shared" si="18"/>
        <v>2.1466200000000004</v>
      </c>
      <c r="BA25" s="293">
        <f t="shared" si="19"/>
        <v>20.105610000000002</v>
      </c>
      <c r="BB25" s="267"/>
      <c r="BC25" s="267"/>
      <c r="BD25" s="267"/>
      <c r="BE25" s="267"/>
      <c r="BF25" s="267"/>
      <c r="BG25" s="267"/>
      <c r="BH25" s="267"/>
      <c r="BI25" s="267"/>
    </row>
    <row r="26" spans="1:61" s="102" customFormat="1" ht="15" customHeight="1">
      <c r="A26" s="312" t="s">
        <v>1119</v>
      </c>
      <c r="B26" s="106" t="s">
        <v>148</v>
      </c>
      <c r="C26" s="310">
        <v>22014373</v>
      </c>
      <c r="D26" s="103" t="s">
        <v>835</v>
      </c>
      <c r="E26" s="106" t="s">
        <v>20</v>
      </c>
      <c r="F26" s="104" t="s">
        <v>104</v>
      </c>
      <c r="G26" s="104" t="s">
        <v>146</v>
      </c>
      <c r="H26" s="104" t="s">
        <v>146</v>
      </c>
      <c r="I26" s="104" t="s">
        <v>139</v>
      </c>
      <c r="K26" s="105">
        <v>43709</v>
      </c>
      <c r="L26" s="109" t="s">
        <v>880</v>
      </c>
      <c r="O26" s="104" t="s">
        <v>23</v>
      </c>
      <c r="Q26" s="104" t="s">
        <v>25</v>
      </c>
      <c r="T26" s="102">
        <f>VLOOKUP($G$9:$G$991,TABULADOR!$D$6:$E$41,2,0)</f>
        <v>7</v>
      </c>
      <c r="U26" s="110"/>
      <c r="V26" s="110"/>
      <c r="Y26" s="112">
        <v>0</v>
      </c>
      <c r="Z26" s="112"/>
      <c r="AA26" s="115">
        <v>1</v>
      </c>
      <c r="AB26" s="114">
        <v>15</v>
      </c>
      <c r="AC26" s="267">
        <f t="shared" si="2"/>
        <v>3.5</v>
      </c>
      <c r="AD26" s="267">
        <f t="shared" si="3"/>
        <v>0</v>
      </c>
      <c r="AE26" s="267">
        <f t="shared" si="4"/>
        <v>0</v>
      </c>
      <c r="AF26" s="293">
        <f>VLOOKUP($H$9:$H$965,TABULADOR!$D$6:$E$41,2,0)-VLOOKUP($G$9:$G$965,TABULADOR!$D$6:$E$41,2,0)</f>
        <v>0</v>
      </c>
      <c r="AG26" s="267">
        <f>+(TABULADOR!$D$67)*($AA26+$Z26)/2</f>
        <v>0.875</v>
      </c>
      <c r="AH26" s="267">
        <f>+(TABULADOR!$D$67)*($AA26+$Z26)/2</f>
        <v>0.875</v>
      </c>
      <c r="AI26" s="267"/>
      <c r="AJ26" s="267">
        <f t="shared" si="5"/>
        <v>5.25</v>
      </c>
      <c r="AK26" s="294" t="b">
        <f t="shared" si="6"/>
        <v>0</v>
      </c>
      <c r="AL26" s="267"/>
      <c r="AM26" s="267">
        <f t="shared" si="7"/>
        <v>5.25</v>
      </c>
      <c r="AN26" s="267"/>
      <c r="AO26" s="79">
        <f t="shared" si="8"/>
        <v>0.24230769230769228</v>
      </c>
      <c r="AP26" s="293">
        <f t="shared" si="9"/>
        <v>5.2499999999999998E-2</v>
      </c>
      <c r="AQ26" s="293">
        <f t="shared" si="10"/>
        <v>3.0288461538461535E-2</v>
      </c>
      <c r="AR26" s="293">
        <f t="shared" si="11"/>
        <v>0.1575</v>
      </c>
      <c r="AS26" s="79">
        <f t="shared" si="12"/>
        <v>0.54519230769230764</v>
      </c>
      <c r="AT26" s="293">
        <f t="shared" si="13"/>
        <v>0.105</v>
      </c>
      <c r="AU26" s="293">
        <f t="shared" si="14"/>
        <v>0.12115384615384614</v>
      </c>
      <c r="AV26" s="293">
        <f t="shared" si="15"/>
        <v>0.1575</v>
      </c>
      <c r="AW26" s="293">
        <f t="shared" si="16"/>
        <v>10.5</v>
      </c>
      <c r="AX26" s="293">
        <f t="shared" si="17"/>
        <v>0.32509615384615381</v>
      </c>
      <c r="AY26" s="267"/>
      <c r="AZ26" s="293">
        <f t="shared" si="18"/>
        <v>1.0863461538461539</v>
      </c>
      <c r="BA26" s="293">
        <f t="shared" si="19"/>
        <v>10.174903846153846</v>
      </c>
      <c r="BB26" s="267"/>
      <c r="BC26" s="267"/>
      <c r="BD26" s="267"/>
      <c r="BE26" s="267"/>
      <c r="BF26" s="267"/>
      <c r="BG26" s="267"/>
      <c r="BH26" s="267"/>
      <c r="BI26" s="267"/>
    </row>
    <row r="27" spans="1:61" s="102" customFormat="1" ht="15" customHeight="1">
      <c r="A27" s="312" t="s">
        <v>1119</v>
      </c>
      <c r="B27" s="106" t="s">
        <v>148</v>
      </c>
      <c r="C27" s="310">
        <v>22024341</v>
      </c>
      <c r="D27" s="103" t="s">
        <v>836</v>
      </c>
      <c r="E27" s="106" t="s">
        <v>20</v>
      </c>
      <c r="F27" s="104" t="s">
        <v>104</v>
      </c>
      <c r="G27" s="104" t="s">
        <v>146</v>
      </c>
      <c r="H27" s="104" t="s">
        <v>146</v>
      </c>
      <c r="I27" s="104" t="s">
        <v>156</v>
      </c>
      <c r="K27" s="105">
        <v>43678</v>
      </c>
      <c r="L27" s="109" t="s">
        <v>881</v>
      </c>
      <c r="O27" s="104" t="s">
        <v>23</v>
      </c>
      <c r="Q27" s="104" t="s">
        <v>25</v>
      </c>
      <c r="T27" s="102">
        <f>VLOOKUP($G$9:$G$991,TABULADOR!$D$6:$E$41,2,0)</f>
        <v>7</v>
      </c>
      <c r="U27" s="110"/>
      <c r="V27" s="110"/>
      <c r="Y27" s="112">
        <v>0</v>
      </c>
      <c r="Z27" s="112"/>
      <c r="AA27" s="115"/>
      <c r="AB27" s="114">
        <v>15</v>
      </c>
      <c r="AC27" s="267">
        <f t="shared" si="2"/>
        <v>3.5</v>
      </c>
      <c r="AD27" s="267">
        <f t="shared" si="3"/>
        <v>0</v>
      </c>
      <c r="AE27" s="267">
        <f t="shared" si="4"/>
        <v>0</v>
      </c>
      <c r="AF27" s="293">
        <f>VLOOKUP($H$9:$H$965,TABULADOR!$D$6:$E$41,2,0)-VLOOKUP($G$9:$G$965,TABULADOR!$D$6:$E$41,2,0)</f>
        <v>0</v>
      </c>
      <c r="AG27" s="267">
        <f>+(TABULADOR!$D$67)*($AA27+$Z27)/2</f>
        <v>0</v>
      </c>
      <c r="AH27" s="267">
        <f>+(TABULADOR!$D$67)*($AA27+$Z27)/2</f>
        <v>0</v>
      </c>
      <c r="AI27" s="267"/>
      <c r="AJ27" s="267">
        <f t="shared" si="5"/>
        <v>3.5</v>
      </c>
      <c r="AK27" s="294" t="b">
        <f t="shared" si="6"/>
        <v>0</v>
      </c>
      <c r="AL27" s="267"/>
      <c r="AM27" s="267">
        <f t="shared" si="7"/>
        <v>3.5</v>
      </c>
      <c r="AN27" s="267"/>
      <c r="AO27" s="79">
        <f t="shared" si="8"/>
        <v>0.16153846153846155</v>
      </c>
      <c r="AP27" s="293">
        <f t="shared" si="9"/>
        <v>3.5000000000000003E-2</v>
      </c>
      <c r="AQ27" s="293">
        <f t="shared" si="10"/>
        <v>2.0192307692307693E-2</v>
      </c>
      <c r="AR27" s="293">
        <f t="shared" si="11"/>
        <v>0.105</v>
      </c>
      <c r="AS27" s="79">
        <f t="shared" si="12"/>
        <v>0.36346153846153845</v>
      </c>
      <c r="AT27" s="293">
        <f t="shared" si="13"/>
        <v>7.0000000000000007E-2</v>
      </c>
      <c r="AU27" s="293">
        <f t="shared" si="14"/>
        <v>8.0769230769230774E-2</v>
      </c>
      <c r="AV27" s="293">
        <f t="shared" si="15"/>
        <v>0.105</v>
      </c>
      <c r="AW27" s="293">
        <f t="shared" si="16"/>
        <v>7</v>
      </c>
      <c r="AX27" s="293">
        <f t="shared" si="17"/>
        <v>0.21673076923076925</v>
      </c>
      <c r="AY27" s="267"/>
      <c r="AZ27" s="293">
        <f t="shared" si="18"/>
        <v>0.72423076923076923</v>
      </c>
      <c r="BA27" s="293">
        <f t="shared" si="19"/>
        <v>6.7832692307692311</v>
      </c>
      <c r="BB27" s="267"/>
      <c r="BC27" s="267"/>
      <c r="BD27" s="267"/>
      <c r="BE27" s="267"/>
      <c r="BF27" s="267"/>
      <c r="BG27" s="267"/>
      <c r="BH27" s="267"/>
      <c r="BI27" s="267"/>
    </row>
    <row r="28" spans="1:61" s="102" customFormat="1" ht="15" customHeight="1">
      <c r="A28" s="312" t="s">
        <v>1119</v>
      </c>
      <c r="B28" s="106" t="s">
        <v>148</v>
      </c>
      <c r="C28" s="310">
        <v>22900441</v>
      </c>
      <c r="D28" s="103" t="s">
        <v>837</v>
      </c>
      <c r="E28" s="106" t="s">
        <v>20</v>
      </c>
      <c r="F28" s="104" t="s">
        <v>104</v>
      </c>
      <c r="G28" s="104" t="s">
        <v>146</v>
      </c>
      <c r="H28" s="104" t="s">
        <v>146</v>
      </c>
      <c r="I28" s="104" t="s">
        <v>89</v>
      </c>
      <c r="K28" s="105">
        <v>43497</v>
      </c>
      <c r="L28" s="109" t="s">
        <v>882</v>
      </c>
      <c r="O28" s="104" t="s">
        <v>25</v>
      </c>
      <c r="Q28" s="104" t="s">
        <v>25</v>
      </c>
      <c r="T28" s="102">
        <f>VLOOKUP($G$9:$G$991,TABULADOR!$D$6:$E$41,2,0)</f>
        <v>7</v>
      </c>
      <c r="U28" s="110"/>
      <c r="V28" s="110"/>
      <c r="Y28" s="112">
        <v>0</v>
      </c>
      <c r="Z28" s="112"/>
      <c r="AA28" s="115"/>
      <c r="AB28" s="114">
        <v>15</v>
      </c>
      <c r="AC28" s="267">
        <f t="shared" si="2"/>
        <v>3.5</v>
      </c>
      <c r="AD28" s="267">
        <f t="shared" si="3"/>
        <v>0</v>
      </c>
      <c r="AE28" s="267">
        <f t="shared" si="4"/>
        <v>0</v>
      </c>
      <c r="AF28" s="293">
        <f>VLOOKUP($H$9:$H$965,TABULADOR!$D$6:$E$41,2,0)-VLOOKUP($G$9:$G$965,TABULADOR!$D$6:$E$41,2,0)</f>
        <v>0</v>
      </c>
      <c r="AG28" s="267">
        <f>+(TABULADOR!$D$67)*($AA28+$Z28)/2</f>
        <v>0</v>
      </c>
      <c r="AH28" s="267">
        <f>+(TABULADOR!$D$67)*($AA28+$Z28)/2</f>
        <v>0</v>
      </c>
      <c r="AI28" s="267"/>
      <c r="AJ28" s="267">
        <f t="shared" si="5"/>
        <v>3.5</v>
      </c>
      <c r="AK28" s="294" t="b">
        <f t="shared" si="6"/>
        <v>0</v>
      </c>
      <c r="AL28" s="267"/>
      <c r="AM28" s="267">
        <f t="shared" si="7"/>
        <v>3.5</v>
      </c>
      <c r="AN28" s="267"/>
      <c r="AO28" s="79">
        <f t="shared" si="8"/>
        <v>0.16153846153846155</v>
      </c>
      <c r="AP28" s="293">
        <f t="shared" si="9"/>
        <v>3.5000000000000003E-2</v>
      </c>
      <c r="AQ28" s="293">
        <f t="shared" si="10"/>
        <v>2.0192307692307693E-2</v>
      </c>
      <c r="AR28" s="293">
        <f t="shared" si="11"/>
        <v>0.105</v>
      </c>
      <c r="AS28" s="79">
        <f t="shared" si="12"/>
        <v>0.36346153846153845</v>
      </c>
      <c r="AT28" s="293">
        <f t="shared" si="13"/>
        <v>7.0000000000000007E-2</v>
      </c>
      <c r="AU28" s="293">
        <f t="shared" si="14"/>
        <v>8.0769230769230774E-2</v>
      </c>
      <c r="AV28" s="293">
        <f t="shared" si="15"/>
        <v>0.105</v>
      </c>
      <c r="AW28" s="293">
        <f t="shared" si="16"/>
        <v>7</v>
      </c>
      <c r="AX28" s="293">
        <f t="shared" si="17"/>
        <v>0.21673076923076925</v>
      </c>
      <c r="AY28" s="267"/>
      <c r="AZ28" s="293">
        <f t="shared" si="18"/>
        <v>0.72423076923076923</v>
      </c>
      <c r="BA28" s="293">
        <f t="shared" si="19"/>
        <v>6.7832692307692311</v>
      </c>
      <c r="BB28" s="267"/>
      <c r="BC28" s="267"/>
      <c r="BD28" s="267"/>
      <c r="BE28" s="267"/>
      <c r="BF28" s="267"/>
      <c r="BG28" s="267"/>
      <c r="BH28" s="267"/>
      <c r="BI28" s="267"/>
    </row>
    <row r="29" spans="1:61" s="102" customFormat="1" ht="15" customHeight="1">
      <c r="A29" s="312" t="s">
        <v>1119</v>
      </c>
      <c r="B29" s="106" t="s">
        <v>148</v>
      </c>
      <c r="C29" s="310">
        <v>26785402</v>
      </c>
      <c r="D29" s="103" t="s">
        <v>838</v>
      </c>
      <c r="E29" s="106" t="s">
        <v>20</v>
      </c>
      <c r="F29" s="104" t="s">
        <v>104</v>
      </c>
      <c r="G29" s="104" t="s">
        <v>146</v>
      </c>
      <c r="H29" s="104" t="s">
        <v>146</v>
      </c>
      <c r="I29" s="104" t="s">
        <v>259</v>
      </c>
      <c r="K29" s="105">
        <v>43497</v>
      </c>
      <c r="L29" s="109" t="s">
        <v>883</v>
      </c>
      <c r="O29" s="104" t="s">
        <v>96</v>
      </c>
      <c r="Q29" s="104" t="s">
        <v>96</v>
      </c>
      <c r="T29" s="102">
        <f>VLOOKUP($G$9:$G$991,TABULADOR!$D$6:$E$41,2,0)</f>
        <v>7</v>
      </c>
      <c r="U29" s="110"/>
      <c r="V29" s="110"/>
      <c r="Y29" s="112">
        <v>0</v>
      </c>
      <c r="Z29" s="112"/>
      <c r="AA29" s="115"/>
      <c r="AB29" s="114">
        <v>15</v>
      </c>
      <c r="AC29" s="267">
        <f t="shared" si="2"/>
        <v>3.5</v>
      </c>
      <c r="AD29" s="267">
        <f t="shared" si="3"/>
        <v>0</v>
      </c>
      <c r="AE29" s="267">
        <f t="shared" si="4"/>
        <v>0</v>
      </c>
      <c r="AF29" s="293">
        <f>VLOOKUP($H$9:$H$965,TABULADOR!$D$6:$E$41,2,0)-VLOOKUP($G$9:$G$965,TABULADOR!$D$6:$E$41,2,0)</f>
        <v>0</v>
      </c>
      <c r="AG29" s="267">
        <f>+(TABULADOR!$D$67)*($AA29+$Z29)/2</f>
        <v>0</v>
      </c>
      <c r="AH29" s="267">
        <f>+(TABULADOR!$D$67)*($AA29+$Z29)/2</f>
        <v>0</v>
      </c>
      <c r="AI29" s="267"/>
      <c r="AJ29" s="267">
        <f t="shared" si="5"/>
        <v>3.5</v>
      </c>
      <c r="AK29" s="294" t="b">
        <f t="shared" si="6"/>
        <v>0</v>
      </c>
      <c r="AL29" s="267"/>
      <c r="AM29" s="267">
        <f t="shared" si="7"/>
        <v>3.5</v>
      </c>
      <c r="AN29" s="267"/>
      <c r="AO29" s="79">
        <f t="shared" si="8"/>
        <v>0.16153846153846155</v>
      </c>
      <c r="AP29" s="293">
        <f t="shared" si="9"/>
        <v>3.5000000000000003E-2</v>
      </c>
      <c r="AQ29" s="293">
        <f t="shared" si="10"/>
        <v>2.0192307692307693E-2</v>
      </c>
      <c r="AR29" s="293">
        <f t="shared" si="11"/>
        <v>0.105</v>
      </c>
      <c r="AS29" s="79">
        <f t="shared" si="12"/>
        <v>0.36346153846153845</v>
      </c>
      <c r="AT29" s="293">
        <f t="shared" si="13"/>
        <v>7.0000000000000007E-2</v>
      </c>
      <c r="AU29" s="293">
        <f t="shared" si="14"/>
        <v>8.0769230769230774E-2</v>
      </c>
      <c r="AV29" s="293">
        <f t="shared" si="15"/>
        <v>0.105</v>
      </c>
      <c r="AW29" s="293">
        <f t="shared" si="16"/>
        <v>7</v>
      </c>
      <c r="AX29" s="293">
        <f t="shared" si="17"/>
        <v>0.21673076923076925</v>
      </c>
      <c r="AY29" s="267"/>
      <c r="AZ29" s="293">
        <f t="shared" si="18"/>
        <v>0.72423076923076923</v>
      </c>
      <c r="BA29" s="293">
        <f t="shared" si="19"/>
        <v>6.7832692307692311</v>
      </c>
      <c r="BB29" s="267"/>
      <c r="BC29" s="267"/>
      <c r="BD29" s="267"/>
      <c r="BE29" s="267"/>
      <c r="BF29" s="267"/>
      <c r="BG29" s="267"/>
      <c r="BH29" s="267"/>
      <c r="BI29" s="267"/>
    </row>
    <row r="30" spans="1:61" s="102" customFormat="1" ht="15" customHeight="1">
      <c r="A30" s="312" t="s">
        <v>1119</v>
      </c>
      <c r="B30" s="106" t="s">
        <v>148</v>
      </c>
      <c r="C30" s="310">
        <v>27189570</v>
      </c>
      <c r="D30" s="103" t="s">
        <v>839</v>
      </c>
      <c r="E30" s="106" t="s">
        <v>34</v>
      </c>
      <c r="F30" s="104" t="s">
        <v>104</v>
      </c>
      <c r="G30" s="104" t="s">
        <v>146</v>
      </c>
      <c r="H30" s="104" t="s">
        <v>146</v>
      </c>
      <c r="I30" s="104" t="s">
        <v>259</v>
      </c>
      <c r="K30" s="105">
        <v>43497</v>
      </c>
      <c r="L30" s="109" t="s">
        <v>884</v>
      </c>
      <c r="O30" s="104" t="s">
        <v>96</v>
      </c>
      <c r="Q30" s="104" t="s">
        <v>96</v>
      </c>
      <c r="T30" s="102">
        <f>VLOOKUP($G$9:$G$991,TABULADOR!$D$6:$E$41,2,0)</f>
        <v>7</v>
      </c>
      <c r="U30" s="110"/>
      <c r="V30" s="110"/>
      <c r="Y30" s="112">
        <v>0</v>
      </c>
      <c r="Z30" s="112"/>
      <c r="AA30" s="115"/>
      <c r="AB30" s="114">
        <v>15</v>
      </c>
      <c r="AC30" s="267">
        <f t="shared" si="2"/>
        <v>3.5</v>
      </c>
      <c r="AD30" s="267">
        <f t="shared" si="3"/>
        <v>0</v>
      </c>
      <c r="AE30" s="267">
        <f t="shared" si="4"/>
        <v>0</v>
      </c>
      <c r="AF30" s="293">
        <f>VLOOKUP($H$9:$H$965,TABULADOR!$D$6:$E$41,2,0)-VLOOKUP($G$9:$G$965,TABULADOR!$D$6:$E$41,2,0)</f>
        <v>0</v>
      </c>
      <c r="AG30" s="267">
        <f>+(TABULADOR!$D$67)*($AA30+$Z30)/2</f>
        <v>0</v>
      </c>
      <c r="AH30" s="267">
        <f>+(TABULADOR!$D$67)*($AA30+$Z30)/2</f>
        <v>0</v>
      </c>
      <c r="AI30" s="267"/>
      <c r="AJ30" s="267">
        <f t="shared" si="5"/>
        <v>3.5</v>
      </c>
      <c r="AK30" s="294" t="b">
        <f t="shared" si="6"/>
        <v>0</v>
      </c>
      <c r="AL30" s="267"/>
      <c r="AM30" s="267">
        <f t="shared" si="7"/>
        <v>3.5</v>
      </c>
      <c r="AN30" s="267"/>
      <c r="AO30" s="79">
        <f t="shared" si="8"/>
        <v>0.16153846153846155</v>
      </c>
      <c r="AP30" s="293">
        <f t="shared" si="9"/>
        <v>3.5000000000000003E-2</v>
      </c>
      <c r="AQ30" s="293">
        <f t="shared" si="10"/>
        <v>2.0192307692307693E-2</v>
      </c>
      <c r="AR30" s="293">
        <f t="shared" si="11"/>
        <v>0.105</v>
      </c>
      <c r="AS30" s="79">
        <f t="shared" si="12"/>
        <v>0.36346153846153845</v>
      </c>
      <c r="AT30" s="293">
        <f t="shared" si="13"/>
        <v>7.0000000000000007E-2</v>
      </c>
      <c r="AU30" s="293">
        <f t="shared" si="14"/>
        <v>8.0769230769230774E-2</v>
      </c>
      <c r="AV30" s="293">
        <f t="shared" si="15"/>
        <v>0.105</v>
      </c>
      <c r="AW30" s="293">
        <f t="shared" si="16"/>
        <v>7</v>
      </c>
      <c r="AX30" s="293">
        <f t="shared" si="17"/>
        <v>0.21673076923076925</v>
      </c>
      <c r="AY30" s="267"/>
      <c r="AZ30" s="293">
        <f t="shared" si="18"/>
        <v>0.72423076923076923</v>
      </c>
      <c r="BA30" s="293">
        <f t="shared" si="19"/>
        <v>6.7832692307692311</v>
      </c>
      <c r="BB30" s="267"/>
      <c r="BC30" s="267"/>
      <c r="BD30" s="267"/>
      <c r="BE30" s="267"/>
      <c r="BF30" s="267"/>
      <c r="BG30" s="267"/>
      <c r="BH30" s="267"/>
      <c r="BI30" s="267"/>
    </row>
    <row r="31" spans="1:61" s="102" customFormat="1" ht="15" customHeight="1">
      <c r="A31" s="312" t="s">
        <v>1119</v>
      </c>
      <c r="B31" s="104" t="s">
        <v>148</v>
      </c>
      <c r="C31" s="310">
        <v>25821731</v>
      </c>
      <c r="D31" s="103" t="s">
        <v>840</v>
      </c>
      <c r="E31" s="106" t="s">
        <v>34</v>
      </c>
      <c r="F31" s="104" t="s">
        <v>104</v>
      </c>
      <c r="G31" s="104" t="s">
        <v>146</v>
      </c>
      <c r="H31" s="104" t="s">
        <v>146</v>
      </c>
      <c r="I31" s="104" t="s">
        <v>107</v>
      </c>
      <c r="K31" s="118">
        <v>44136</v>
      </c>
      <c r="L31" s="107" t="s">
        <v>885</v>
      </c>
      <c r="O31" s="104" t="s">
        <v>23</v>
      </c>
      <c r="Q31" s="104" t="s">
        <v>25</v>
      </c>
      <c r="T31" s="102">
        <f>VLOOKUP($G$9:$G$991,TABULADOR!$D$6:$E$41,2,0)</f>
        <v>7</v>
      </c>
      <c r="U31" s="116"/>
      <c r="V31" s="116"/>
      <c r="Y31" s="112">
        <v>0</v>
      </c>
      <c r="Z31" s="112"/>
      <c r="AA31" s="115"/>
      <c r="AB31" s="114">
        <v>15</v>
      </c>
      <c r="AC31" s="267">
        <f t="shared" si="2"/>
        <v>3.5</v>
      </c>
      <c r="AD31" s="267">
        <f t="shared" si="3"/>
        <v>0</v>
      </c>
      <c r="AE31" s="267">
        <f t="shared" si="4"/>
        <v>0</v>
      </c>
      <c r="AF31" s="293">
        <f>VLOOKUP($H$9:$H$965,TABULADOR!$D$6:$E$41,2,0)-VLOOKUP($G$9:$G$965,TABULADOR!$D$6:$E$41,2,0)</f>
        <v>0</v>
      </c>
      <c r="AG31" s="267">
        <f>+(TABULADOR!$D$67)*($AA31+$Z31)/2</f>
        <v>0</v>
      </c>
      <c r="AH31" s="267">
        <f>+(TABULADOR!$D$67)*($AA31+$Z31)/2</f>
        <v>0</v>
      </c>
      <c r="AI31" s="267"/>
      <c r="AJ31" s="267">
        <f t="shared" si="5"/>
        <v>3.5</v>
      </c>
      <c r="AK31" s="294" t="b">
        <f t="shared" si="6"/>
        <v>0</v>
      </c>
      <c r="AL31" s="267"/>
      <c r="AM31" s="267">
        <f t="shared" si="7"/>
        <v>3.5</v>
      </c>
      <c r="AN31" s="267"/>
      <c r="AO31" s="79">
        <f t="shared" si="8"/>
        <v>0.16153846153846155</v>
      </c>
      <c r="AP31" s="293">
        <f t="shared" si="9"/>
        <v>3.5000000000000003E-2</v>
      </c>
      <c r="AQ31" s="293">
        <f t="shared" si="10"/>
        <v>2.0192307692307693E-2</v>
      </c>
      <c r="AR31" s="293">
        <f t="shared" si="11"/>
        <v>0.105</v>
      </c>
      <c r="AS31" s="79">
        <f t="shared" si="12"/>
        <v>0.36346153846153845</v>
      </c>
      <c r="AT31" s="293">
        <f t="shared" si="13"/>
        <v>7.0000000000000007E-2</v>
      </c>
      <c r="AU31" s="293">
        <f t="shared" si="14"/>
        <v>8.0769230769230774E-2</v>
      </c>
      <c r="AV31" s="293">
        <f t="shared" si="15"/>
        <v>0.105</v>
      </c>
      <c r="AW31" s="293">
        <f t="shared" si="16"/>
        <v>7</v>
      </c>
      <c r="AX31" s="293">
        <f t="shared" si="17"/>
        <v>0.21673076923076925</v>
      </c>
      <c r="AY31" s="267"/>
      <c r="AZ31" s="293">
        <f t="shared" si="18"/>
        <v>0.72423076923076923</v>
      </c>
      <c r="BA31" s="293">
        <f t="shared" si="19"/>
        <v>6.7832692307692311</v>
      </c>
      <c r="BB31" s="267"/>
      <c r="BC31" s="267"/>
      <c r="BD31" s="267"/>
      <c r="BE31" s="267"/>
      <c r="BF31" s="267"/>
      <c r="BG31" s="267"/>
      <c r="BH31" s="267"/>
      <c r="BI31" s="267"/>
    </row>
    <row r="32" spans="1:61" s="102" customFormat="1" ht="15" customHeight="1">
      <c r="A32" s="312" t="s">
        <v>1119</v>
      </c>
      <c r="B32" s="106" t="s">
        <v>148</v>
      </c>
      <c r="C32" s="310">
        <v>7583384</v>
      </c>
      <c r="D32" s="103" t="s">
        <v>841</v>
      </c>
      <c r="E32" s="106" t="s">
        <v>20</v>
      </c>
      <c r="F32" s="104" t="s">
        <v>304</v>
      </c>
      <c r="G32" s="116" t="s">
        <v>290</v>
      </c>
      <c r="H32" s="116" t="s">
        <v>290</v>
      </c>
      <c r="I32" s="104" t="s">
        <v>99</v>
      </c>
      <c r="K32" s="105">
        <v>43678</v>
      </c>
      <c r="L32" s="109" t="s">
        <v>886</v>
      </c>
      <c r="O32" s="104" t="s">
        <v>23</v>
      </c>
      <c r="Q32" s="104" t="s">
        <v>25</v>
      </c>
      <c r="T32" s="102">
        <f>VLOOKUP($G$9:$G$991,TABULADOR!$D$6:$E$41,2,0)</f>
        <v>7</v>
      </c>
      <c r="U32" s="116"/>
      <c r="V32" s="116"/>
      <c r="Y32" s="117">
        <v>0</v>
      </c>
      <c r="Z32" s="117"/>
      <c r="AA32" s="115"/>
      <c r="AB32" s="114">
        <v>15</v>
      </c>
      <c r="AC32" s="267">
        <f t="shared" si="2"/>
        <v>3.5</v>
      </c>
      <c r="AD32" s="267">
        <f t="shared" si="3"/>
        <v>0</v>
      </c>
      <c r="AE32" s="267">
        <f t="shared" si="4"/>
        <v>0</v>
      </c>
      <c r="AF32" s="293">
        <f>VLOOKUP($H$9:$H$965,TABULADOR!$D$6:$E$41,2,0)-VLOOKUP($G$9:$G$965,TABULADOR!$D$6:$E$41,2,0)</f>
        <v>0</v>
      </c>
      <c r="AG32" s="267">
        <f>+(TABULADOR!$D$67)*($AA32+$Z32)/2</f>
        <v>0</v>
      </c>
      <c r="AH32" s="267">
        <f>+(TABULADOR!$D$67)*($AA32+$Z32)/2</f>
        <v>0</v>
      </c>
      <c r="AI32" s="267"/>
      <c r="AJ32" s="267">
        <f t="shared" si="5"/>
        <v>3.5</v>
      </c>
      <c r="AK32" s="294" t="b">
        <f t="shared" si="6"/>
        <v>0</v>
      </c>
      <c r="AL32" s="267"/>
      <c r="AM32" s="267">
        <f t="shared" si="7"/>
        <v>3.5</v>
      </c>
      <c r="AN32" s="267"/>
      <c r="AO32" s="79">
        <f t="shared" si="8"/>
        <v>0.16153846153846155</v>
      </c>
      <c r="AP32" s="293">
        <f t="shared" si="9"/>
        <v>3.5000000000000003E-2</v>
      </c>
      <c r="AQ32" s="293">
        <f t="shared" si="10"/>
        <v>2.0192307692307693E-2</v>
      </c>
      <c r="AR32" s="293">
        <f t="shared" si="11"/>
        <v>0.105</v>
      </c>
      <c r="AS32" s="79">
        <f t="shared" si="12"/>
        <v>0.36346153846153845</v>
      </c>
      <c r="AT32" s="293">
        <f t="shared" si="13"/>
        <v>7.0000000000000007E-2</v>
      </c>
      <c r="AU32" s="293">
        <f t="shared" si="14"/>
        <v>8.0769230769230774E-2</v>
      </c>
      <c r="AV32" s="293">
        <f t="shared" si="15"/>
        <v>0.105</v>
      </c>
      <c r="AW32" s="293">
        <f t="shared" si="16"/>
        <v>7</v>
      </c>
      <c r="AX32" s="293">
        <f t="shared" si="17"/>
        <v>0.21673076923076925</v>
      </c>
      <c r="AY32" s="267"/>
      <c r="AZ32" s="293">
        <f t="shared" si="18"/>
        <v>0.72423076923076923</v>
      </c>
      <c r="BA32" s="293">
        <f t="shared" si="19"/>
        <v>6.7832692307692311</v>
      </c>
      <c r="BB32" s="267"/>
      <c r="BC32" s="267"/>
      <c r="BD32" s="267"/>
      <c r="BE32" s="267"/>
      <c r="BF32" s="267"/>
      <c r="BG32" s="267"/>
      <c r="BH32" s="267"/>
      <c r="BI32" s="267"/>
    </row>
    <row r="33" spans="1:61" s="656" customFormat="1" ht="15" customHeight="1">
      <c r="A33" s="650" t="s">
        <v>1119</v>
      </c>
      <c r="B33" s="651" t="s">
        <v>148</v>
      </c>
      <c r="C33" s="652">
        <v>13873507</v>
      </c>
      <c r="D33" s="653" t="s">
        <v>842</v>
      </c>
      <c r="E33" s="651" t="s">
        <v>20</v>
      </c>
      <c r="F33" s="654" t="s">
        <v>289</v>
      </c>
      <c r="G33" s="655" t="s">
        <v>290</v>
      </c>
      <c r="H33" s="655" t="s">
        <v>290</v>
      </c>
      <c r="I33" s="654" t="s">
        <v>99</v>
      </c>
      <c r="K33" s="657">
        <v>43647</v>
      </c>
      <c r="L33" s="658" t="s">
        <v>887</v>
      </c>
      <c r="O33" s="654" t="s">
        <v>23</v>
      </c>
      <c r="Q33" s="654" t="s">
        <v>25</v>
      </c>
      <c r="T33" s="656">
        <f>VLOOKUP($G$9:$G$991,TABULADOR!$D$6:$E$41,2,0)</f>
        <v>7</v>
      </c>
      <c r="U33" s="655"/>
      <c r="V33" s="655"/>
      <c r="Y33" s="659">
        <v>0</v>
      </c>
      <c r="Z33" s="659"/>
      <c r="AA33" s="660"/>
      <c r="AB33" s="661">
        <v>15</v>
      </c>
      <c r="AC33" s="662">
        <f t="shared" si="2"/>
        <v>3.5</v>
      </c>
      <c r="AD33" s="662">
        <f t="shared" si="3"/>
        <v>0</v>
      </c>
      <c r="AE33" s="662">
        <f t="shared" si="4"/>
        <v>0</v>
      </c>
      <c r="AF33" s="663">
        <f>VLOOKUP($H$9:$H$965,TABULADOR!$D$6:$E$41,2,0)-VLOOKUP($G$9:$G$965,TABULADOR!$D$6:$E$41,2,0)</f>
        <v>0</v>
      </c>
      <c r="AG33" s="662">
        <f>+(TABULADOR!$D$67)*($AA33+$Z33)/2</f>
        <v>0</v>
      </c>
      <c r="AH33" s="662">
        <f>+(TABULADOR!$D$67)*($AA33+$Z33)/2</f>
        <v>0</v>
      </c>
      <c r="AI33" s="662"/>
      <c r="AJ33" s="662">
        <f t="shared" si="5"/>
        <v>3.5</v>
      </c>
      <c r="AK33" s="664" t="b">
        <f t="shared" si="6"/>
        <v>0</v>
      </c>
      <c r="AL33" s="662"/>
      <c r="AM33" s="662">
        <f t="shared" si="7"/>
        <v>3.5</v>
      </c>
      <c r="AN33" s="662"/>
      <c r="AO33" s="665">
        <f t="shared" si="8"/>
        <v>0.16153846153846155</v>
      </c>
      <c r="AP33" s="663">
        <f t="shared" si="9"/>
        <v>3.5000000000000003E-2</v>
      </c>
      <c r="AQ33" s="663">
        <f t="shared" si="10"/>
        <v>2.0192307692307693E-2</v>
      </c>
      <c r="AR33" s="663">
        <f t="shared" si="11"/>
        <v>0.105</v>
      </c>
      <c r="AS33" s="665">
        <f t="shared" si="12"/>
        <v>0.36346153846153845</v>
      </c>
      <c r="AT33" s="663">
        <f t="shared" si="13"/>
        <v>7.0000000000000007E-2</v>
      </c>
      <c r="AU33" s="663">
        <f t="shared" si="14"/>
        <v>8.0769230769230774E-2</v>
      </c>
      <c r="AV33" s="663">
        <f t="shared" si="15"/>
        <v>0.105</v>
      </c>
      <c r="AW33" s="663">
        <f t="shared" si="16"/>
        <v>7</v>
      </c>
      <c r="AX33" s="663">
        <f t="shared" si="17"/>
        <v>0.21673076923076925</v>
      </c>
      <c r="AY33" s="662"/>
      <c r="AZ33" s="663">
        <f t="shared" si="18"/>
        <v>0.72423076923076923</v>
      </c>
      <c r="BA33" s="663">
        <f t="shared" si="19"/>
        <v>6.7832692307692311</v>
      </c>
      <c r="BB33" s="662"/>
      <c r="BC33" s="662"/>
      <c r="BD33" s="662"/>
      <c r="BE33" s="662"/>
      <c r="BF33" s="662"/>
      <c r="BG33" s="662"/>
      <c r="BH33" s="662"/>
      <c r="BI33" s="662"/>
    </row>
    <row r="34" spans="1:61" s="102" customFormat="1" ht="15" customHeight="1">
      <c r="A34" s="312" t="s">
        <v>1119</v>
      </c>
      <c r="B34" s="106" t="s">
        <v>148</v>
      </c>
      <c r="C34" s="310">
        <v>14261211</v>
      </c>
      <c r="D34" s="103" t="s">
        <v>843</v>
      </c>
      <c r="E34" s="106" t="s">
        <v>20</v>
      </c>
      <c r="F34" s="104" t="s">
        <v>289</v>
      </c>
      <c r="G34" s="116" t="s">
        <v>290</v>
      </c>
      <c r="H34" s="116" t="s">
        <v>290</v>
      </c>
      <c r="I34" s="104" t="s">
        <v>55</v>
      </c>
      <c r="K34" s="105">
        <v>43647</v>
      </c>
      <c r="L34" s="109" t="s">
        <v>888</v>
      </c>
      <c r="O34" s="104" t="s">
        <v>23</v>
      </c>
      <c r="Q34" s="104" t="s">
        <v>25</v>
      </c>
      <c r="T34" s="102">
        <f>VLOOKUP($G$9:$G$991,TABULADOR!$D$6:$E$41,2,0)</f>
        <v>7</v>
      </c>
      <c r="U34" s="116"/>
      <c r="V34" s="116"/>
      <c r="Y34" s="117">
        <v>0</v>
      </c>
      <c r="Z34" s="117"/>
      <c r="AA34" s="115">
        <v>4</v>
      </c>
      <c r="AB34" s="114">
        <v>15</v>
      </c>
      <c r="AC34" s="267">
        <f t="shared" si="2"/>
        <v>3.5</v>
      </c>
      <c r="AD34" s="267">
        <f t="shared" si="3"/>
        <v>0</v>
      </c>
      <c r="AE34" s="267">
        <f t="shared" si="4"/>
        <v>0</v>
      </c>
      <c r="AF34" s="293">
        <f>VLOOKUP($H$9:$H$965,TABULADOR!$D$6:$E$41,2,0)-VLOOKUP($G$9:$G$965,TABULADOR!$D$6:$E$41,2,0)</f>
        <v>0</v>
      </c>
      <c r="AG34" s="267">
        <f>+(TABULADOR!$D$67)*($AA34+$Z34)/2</f>
        <v>3.5</v>
      </c>
      <c r="AH34" s="267">
        <f>+(TABULADOR!$D$67)*($AA34+$Z34)/2</f>
        <v>3.5</v>
      </c>
      <c r="AI34" s="267"/>
      <c r="AJ34" s="267">
        <f t="shared" si="5"/>
        <v>10.5</v>
      </c>
      <c r="AK34" s="294" t="b">
        <f t="shared" si="6"/>
        <v>0</v>
      </c>
      <c r="AL34" s="267"/>
      <c r="AM34" s="267">
        <f t="shared" si="7"/>
        <v>10.5</v>
      </c>
      <c r="AN34" s="267"/>
      <c r="AO34" s="79">
        <f t="shared" si="8"/>
        <v>0.48461538461538456</v>
      </c>
      <c r="AP34" s="293">
        <f t="shared" si="9"/>
        <v>0.105</v>
      </c>
      <c r="AQ34" s="293">
        <f t="shared" si="10"/>
        <v>6.057692307692307E-2</v>
      </c>
      <c r="AR34" s="293">
        <f t="shared" si="11"/>
        <v>0.315</v>
      </c>
      <c r="AS34" s="79">
        <f t="shared" si="12"/>
        <v>1.0903846153846153</v>
      </c>
      <c r="AT34" s="293">
        <f t="shared" si="13"/>
        <v>0.21</v>
      </c>
      <c r="AU34" s="293">
        <f t="shared" si="14"/>
        <v>0.24230769230769228</v>
      </c>
      <c r="AV34" s="293">
        <f t="shared" si="15"/>
        <v>0.315</v>
      </c>
      <c r="AW34" s="293">
        <f t="shared" si="16"/>
        <v>21</v>
      </c>
      <c r="AX34" s="293">
        <f t="shared" si="17"/>
        <v>0.65019230769230763</v>
      </c>
      <c r="AY34" s="267"/>
      <c r="AZ34" s="293">
        <f t="shared" si="18"/>
        <v>2.1726923076923077</v>
      </c>
      <c r="BA34" s="293">
        <f t="shared" si="19"/>
        <v>20.349807692307692</v>
      </c>
      <c r="BB34" s="267"/>
      <c r="BC34" s="267"/>
      <c r="BD34" s="267"/>
      <c r="BE34" s="267"/>
      <c r="BF34" s="267"/>
      <c r="BG34" s="267"/>
      <c r="BH34" s="267"/>
      <c r="BI34" s="267"/>
    </row>
    <row r="35" spans="1:61" s="102" customFormat="1" ht="15" customHeight="1">
      <c r="A35" s="312" t="s">
        <v>1119</v>
      </c>
      <c r="B35" s="106" t="s">
        <v>148</v>
      </c>
      <c r="C35" s="310">
        <v>16698366</v>
      </c>
      <c r="D35" s="103" t="s">
        <v>844</v>
      </c>
      <c r="E35" s="106" t="s">
        <v>20</v>
      </c>
      <c r="F35" s="104" t="s">
        <v>293</v>
      </c>
      <c r="G35" s="116" t="s">
        <v>290</v>
      </c>
      <c r="H35" s="116" t="s">
        <v>290</v>
      </c>
      <c r="I35" s="104" t="s">
        <v>189</v>
      </c>
      <c r="K35" s="105">
        <v>43134</v>
      </c>
      <c r="L35" s="109" t="s">
        <v>889</v>
      </c>
      <c r="O35" s="104" t="s">
        <v>96</v>
      </c>
      <c r="Q35" s="104" t="s">
        <v>96</v>
      </c>
      <c r="T35" s="102">
        <f>VLOOKUP($G$9:$G$991,TABULADOR!$D$6:$E$41,2,0)</f>
        <v>7</v>
      </c>
      <c r="U35" s="116"/>
      <c r="V35" s="116"/>
      <c r="Y35" s="117">
        <v>0</v>
      </c>
      <c r="Z35" s="117"/>
      <c r="AA35" s="115">
        <v>0</v>
      </c>
      <c r="AB35" s="114">
        <v>15</v>
      </c>
      <c r="AC35" s="267">
        <f t="shared" si="2"/>
        <v>3.5</v>
      </c>
      <c r="AD35" s="267">
        <f t="shared" si="3"/>
        <v>0</v>
      </c>
      <c r="AE35" s="267">
        <f t="shared" si="4"/>
        <v>0</v>
      </c>
      <c r="AF35" s="293">
        <f>VLOOKUP($H$9:$H$965,TABULADOR!$D$6:$E$41,2,0)-VLOOKUP($G$9:$G$965,TABULADOR!$D$6:$E$41,2,0)</f>
        <v>0</v>
      </c>
      <c r="AG35" s="267">
        <f>+(TABULADOR!$D$67)*($AA35+$Z35)/2</f>
        <v>0</v>
      </c>
      <c r="AH35" s="267">
        <f>+(TABULADOR!$D$67)*($AA35+$Z35)/2</f>
        <v>0</v>
      </c>
      <c r="AI35" s="267"/>
      <c r="AJ35" s="267">
        <f t="shared" si="5"/>
        <v>3.5</v>
      </c>
      <c r="AK35" s="294" t="b">
        <f t="shared" si="6"/>
        <v>0</v>
      </c>
      <c r="AL35" s="267"/>
      <c r="AM35" s="267">
        <f t="shared" si="7"/>
        <v>3.5</v>
      </c>
      <c r="AN35" s="267"/>
      <c r="AO35" s="79">
        <f t="shared" si="8"/>
        <v>0.16153846153846155</v>
      </c>
      <c r="AP35" s="293">
        <f t="shared" si="9"/>
        <v>3.5000000000000003E-2</v>
      </c>
      <c r="AQ35" s="293">
        <f t="shared" si="10"/>
        <v>2.0192307692307693E-2</v>
      </c>
      <c r="AR35" s="293">
        <f t="shared" si="11"/>
        <v>0.105</v>
      </c>
      <c r="AS35" s="79">
        <f t="shared" si="12"/>
        <v>0.36346153846153845</v>
      </c>
      <c r="AT35" s="293">
        <f t="shared" si="13"/>
        <v>7.0000000000000007E-2</v>
      </c>
      <c r="AU35" s="293">
        <f t="shared" si="14"/>
        <v>8.0769230769230774E-2</v>
      </c>
      <c r="AV35" s="293">
        <f t="shared" si="15"/>
        <v>0.105</v>
      </c>
      <c r="AW35" s="293">
        <f t="shared" si="16"/>
        <v>7</v>
      </c>
      <c r="AX35" s="293">
        <f t="shared" si="17"/>
        <v>0.21673076923076925</v>
      </c>
      <c r="AY35" s="267"/>
      <c r="AZ35" s="293">
        <f t="shared" si="18"/>
        <v>0.72423076923076923</v>
      </c>
      <c r="BA35" s="293">
        <f t="shared" si="19"/>
        <v>6.7832692307692311</v>
      </c>
      <c r="BB35" s="267"/>
      <c r="BC35" s="267"/>
      <c r="BD35" s="267"/>
      <c r="BE35" s="267"/>
      <c r="BF35" s="267"/>
      <c r="BG35" s="267"/>
      <c r="BH35" s="267"/>
      <c r="BI35" s="267"/>
    </row>
    <row r="36" spans="1:61" s="102" customFormat="1" ht="15" customHeight="1">
      <c r="A36" s="312" t="s">
        <v>1119</v>
      </c>
      <c r="B36" s="106" t="s">
        <v>148</v>
      </c>
      <c r="C36" s="310">
        <v>18326568</v>
      </c>
      <c r="D36" s="103" t="s">
        <v>845</v>
      </c>
      <c r="E36" s="106" t="s">
        <v>34</v>
      </c>
      <c r="F36" s="104" t="s">
        <v>293</v>
      </c>
      <c r="G36" s="116" t="s">
        <v>290</v>
      </c>
      <c r="H36" s="116" t="s">
        <v>290</v>
      </c>
      <c r="I36" s="104" t="s">
        <v>28</v>
      </c>
      <c r="K36" s="105">
        <v>43617</v>
      </c>
      <c r="L36" s="109" t="s">
        <v>890</v>
      </c>
      <c r="O36" s="104" t="s">
        <v>62</v>
      </c>
      <c r="Q36" s="104" t="s">
        <v>62</v>
      </c>
      <c r="T36" s="102">
        <f>VLOOKUP($G$9:$G$991,TABULADOR!$D$6:$E$41,2,0)</f>
        <v>7</v>
      </c>
      <c r="U36" s="116"/>
      <c r="V36" s="116"/>
      <c r="Y36" s="117">
        <v>0</v>
      </c>
      <c r="Z36" s="117"/>
      <c r="AA36" s="115"/>
      <c r="AB36" s="114">
        <v>15</v>
      </c>
      <c r="AC36" s="267">
        <f t="shared" si="2"/>
        <v>3.5</v>
      </c>
      <c r="AD36" s="267">
        <f t="shared" si="3"/>
        <v>0</v>
      </c>
      <c r="AE36" s="267">
        <f t="shared" si="4"/>
        <v>0</v>
      </c>
      <c r="AF36" s="293">
        <f>VLOOKUP($H$9:$H$965,TABULADOR!$D$6:$E$41,2,0)-VLOOKUP($G$9:$G$965,TABULADOR!$D$6:$E$41,2,0)</f>
        <v>0</v>
      </c>
      <c r="AG36" s="267">
        <f>+(TABULADOR!$D$67)*($AA36+$Z36)/2</f>
        <v>0</v>
      </c>
      <c r="AH36" s="267">
        <f>+(TABULADOR!$D$67)*($AA36+$Z36)/2</f>
        <v>0</v>
      </c>
      <c r="AI36" s="267"/>
      <c r="AJ36" s="267">
        <f t="shared" si="5"/>
        <v>3.5</v>
      </c>
      <c r="AK36" s="294" t="b">
        <f t="shared" si="6"/>
        <v>0</v>
      </c>
      <c r="AL36" s="267"/>
      <c r="AM36" s="267">
        <f t="shared" si="7"/>
        <v>3.5</v>
      </c>
      <c r="AN36" s="267"/>
      <c r="AO36" s="79">
        <f t="shared" si="8"/>
        <v>0.16153846153846155</v>
      </c>
      <c r="AP36" s="293">
        <f t="shared" si="9"/>
        <v>3.5000000000000003E-2</v>
      </c>
      <c r="AQ36" s="293">
        <f t="shared" si="10"/>
        <v>2.0192307692307693E-2</v>
      </c>
      <c r="AR36" s="293">
        <f t="shared" si="11"/>
        <v>0.105</v>
      </c>
      <c r="AS36" s="79">
        <f t="shared" si="12"/>
        <v>0.36346153846153845</v>
      </c>
      <c r="AT36" s="293">
        <f t="shared" si="13"/>
        <v>7.0000000000000007E-2</v>
      </c>
      <c r="AU36" s="293">
        <f t="shared" si="14"/>
        <v>8.0769230769230774E-2</v>
      </c>
      <c r="AV36" s="293">
        <f t="shared" si="15"/>
        <v>0.105</v>
      </c>
      <c r="AW36" s="293">
        <f t="shared" si="16"/>
        <v>7</v>
      </c>
      <c r="AX36" s="293">
        <f t="shared" si="17"/>
        <v>0.21673076923076925</v>
      </c>
      <c r="AY36" s="267"/>
      <c r="AZ36" s="293">
        <f t="shared" si="18"/>
        <v>0.72423076923076923</v>
      </c>
      <c r="BA36" s="293">
        <f t="shared" si="19"/>
        <v>6.7832692307692311</v>
      </c>
      <c r="BB36" s="267"/>
      <c r="BC36" s="267"/>
      <c r="BD36" s="267"/>
      <c r="BE36" s="267"/>
      <c r="BF36" s="267"/>
      <c r="BG36" s="267"/>
      <c r="BH36" s="267"/>
      <c r="BI36" s="267"/>
    </row>
    <row r="37" spans="1:61" s="102" customFormat="1" ht="15" customHeight="1">
      <c r="A37" s="312" t="s">
        <v>1119</v>
      </c>
      <c r="B37" s="106" t="s">
        <v>253</v>
      </c>
      <c r="C37" s="310">
        <v>18658679</v>
      </c>
      <c r="D37" s="103" t="s">
        <v>846</v>
      </c>
      <c r="E37" s="104" t="s">
        <v>20</v>
      </c>
      <c r="F37" s="104" t="s">
        <v>293</v>
      </c>
      <c r="G37" s="116" t="s">
        <v>290</v>
      </c>
      <c r="H37" s="116" t="s">
        <v>290</v>
      </c>
      <c r="I37" s="104" t="s">
        <v>28</v>
      </c>
      <c r="K37" s="105">
        <v>43132</v>
      </c>
      <c r="L37" s="108" t="s">
        <v>891</v>
      </c>
      <c r="O37" s="104" t="s">
        <v>96</v>
      </c>
      <c r="Q37" s="104" t="s">
        <v>96</v>
      </c>
      <c r="T37" s="102">
        <f>VLOOKUP($G$9:$G$991,TABULADOR!$D$6:$E$41,2,0)</f>
        <v>7</v>
      </c>
      <c r="U37" s="116"/>
      <c r="V37" s="116"/>
      <c r="Y37" s="117">
        <v>0</v>
      </c>
      <c r="Z37" s="117"/>
      <c r="AA37" s="115">
        <v>4</v>
      </c>
      <c r="AB37" s="114">
        <v>15</v>
      </c>
      <c r="AC37" s="267">
        <f t="shared" si="2"/>
        <v>3.5</v>
      </c>
      <c r="AD37" s="267">
        <f t="shared" si="3"/>
        <v>0</v>
      </c>
      <c r="AE37" s="267">
        <f t="shared" si="4"/>
        <v>0</v>
      </c>
      <c r="AF37" s="293">
        <f>VLOOKUP($H$9:$H$965,TABULADOR!$D$6:$E$41,2,0)-VLOOKUP($G$9:$G$965,TABULADOR!$D$6:$E$41,2,0)</f>
        <v>0</v>
      </c>
      <c r="AG37" s="267">
        <f>+(TABULADOR!$D$67)*($AA37+$Z37)/2</f>
        <v>3.5</v>
      </c>
      <c r="AH37" s="267">
        <f>+(TABULADOR!$D$67)*($AA37+$Z37)/2</f>
        <v>3.5</v>
      </c>
      <c r="AI37" s="267"/>
      <c r="AJ37" s="267">
        <f t="shared" si="5"/>
        <v>10.5</v>
      </c>
      <c r="AK37" s="294" t="b">
        <f t="shared" si="6"/>
        <v>0</v>
      </c>
      <c r="AL37" s="267"/>
      <c r="AM37" s="267">
        <f t="shared" si="7"/>
        <v>10.5</v>
      </c>
      <c r="AN37" s="267"/>
      <c r="AO37" s="79">
        <f t="shared" si="8"/>
        <v>0.48461538461538456</v>
      </c>
      <c r="AP37" s="293">
        <f t="shared" si="9"/>
        <v>0.105</v>
      </c>
      <c r="AQ37" s="293">
        <f t="shared" si="10"/>
        <v>6.057692307692307E-2</v>
      </c>
      <c r="AR37" s="293">
        <f t="shared" si="11"/>
        <v>0.315</v>
      </c>
      <c r="AS37" s="79">
        <f t="shared" si="12"/>
        <v>1.0903846153846153</v>
      </c>
      <c r="AT37" s="293">
        <f t="shared" si="13"/>
        <v>0.21</v>
      </c>
      <c r="AU37" s="293">
        <f t="shared" si="14"/>
        <v>0.24230769230769228</v>
      </c>
      <c r="AV37" s="293">
        <f t="shared" si="15"/>
        <v>0.315</v>
      </c>
      <c r="AW37" s="293">
        <f t="shared" si="16"/>
        <v>21</v>
      </c>
      <c r="AX37" s="293">
        <f t="shared" si="17"/>
        <v>0.65019230769230763</v>
      </c>
      <c r="AY37" s="267"/>
      <c r="AZ37" s="293">
        <f t="shared" si="18"/>
        <v>2.1726923076923077</v>
      </c>
      <c r="BA37" s="293">
        <f t="shared" si="19"/>
        <v>20.349807692307692</v>
      </c>
      <c r="BB37" s="267"/>
      <c r="BC37" s="267"/>
      <c r="BD37" s="267"/>
      <c r="BE37" s="267"/>
      <c r="BF37" s="267"/>
      <c r="BG37" s="267"/>
      <c r="BH37" s="267"/>
      <c r="BI37" s="267"/>
    </row>
    <row r="38" spans="1:61" s="102" customFormat="1" ht="15" customHeight="1">
      <c r="A38" s="312" t="s">
        <v>1119</v>
      </c>
      <c r="B38" s="106" t="s">
        <v>148</v>
      </c>
      <c r="C38" s="310">
        <v>20079059</v>
      </c>
      <c r="D38" s="103" t="s">
        <v>847</v>
      </c>
      <c r="E38" s="104" t="s">
        <v>20</v>
      </c>
      <c r="F38" s="104" t="s">
        <v>293</v>
      </c>
      <c r="G38" s="116" t="s">
        <v>290</v>
      </c>
      <c r="H38" s="116" t="s">
        <v>290</v>
      </c>
      <c r="I38" s="104" t="s">
        <v>28</v>
      </c>
      <c r="K38" s="105">
        <v>43132</v>
      </c>
      <c r="L38" s="108" t="s">
        <v>892</v>
      </c>
      <c r="O38" s="104" t="s">
        <v>96</v>
      </c>
      <c r="Q38" s="104" t="s">
        <v>96</v>
      </c>
      <c r="T38" s="102">
        <f>VLOOKUP($G$9:$G$991,TABULADOR!$D$6:$E$41,2,0)</f>
        <v>7</v>
      </c>
      <c r="U38" s="116"/>
      <c r="V38" s="116"/>
      <c r="Y38" s="117">
        <v>0</v>
      </c>
      <c r="Z38" s="117"/>
      <c r="AA38" s="115">
        <v>1</v>
      </c>
      <c r="AB38" s="114">
        <v>15</v>
      </c>
      <c r="AC38" s="267">
        <f t="shared" si="2"/>
        <v>3.5</v>
      </c>
      <c r="AD38" s="267">
        <f t="shared" si="3"/>
        <v>0</v>
      </c>
      <c r="AE38" s="267">
        <f t="shared" si="4"/>
        <v>0</v>
      </c>
      <c r="AF38" s="293">
        <f>VLOOKUP($H$9:$H$965,TABULADOR!$D$6:$E$41,2,0)-VLOOKUP($G$9:$G$965,TABULADOR!$D$6:$E$41,2,0)</f>
        <v>0</v>
      </c>
      <c r="AG38" s="267">
        <f>+(TABULADOR!$D$67)*($AA38+$Z38)/2</f>
        <v>0.875</v>
      </c>
      <c r="AH38" s="267">
        <f>+(TABULADOR!$D$67)*($AA38+$Z38)/2</f>
        <v>0.875</v>
      </c>
      <c r="AI38" s="267"/>
      <c r="AJ38" s="267">
        <f t="shared" si="5"/>
        <v>5.25</v>
      </c>
      <c r="AK38" s="294" t="b">
        <f t="shared" si="6"/>
        <v>0</v>
      </c>
      <c r="AL38" s="267"/>
      <c r="AM38" s="267">
        <f t="shared" si="7"/>
        <v>5.25</v>
      </c>
      <c r="AN38" s="267"/>
      <c r="AO38" s="79">
        <f t="shared" si="8"/>
        <v>0.24230769230769228</v>
      </c>
      <c r="AP38" s="293">
        <f t="shared" si="9"/>
        <v>5.2499999999999998E-2</v>
      </c>
      <c r="AQ38" s="293">
        <f t="shared" si="10"/>
        <v>3.0288461538461535E-2</v>
      </c>
      <c r="AR38" s="293">
        <f t="shared" si="11"/>
        <v>0.1575</v>
      </c>
      <c r="AS38" s="79">
        <f t="shared" si="12"/>
        <v>0.54519230769230764</v>
      </c>
      <c r="AT38" s="293">
        <f t="shared" si="13"/>
        <v>0.105</v>
      </c>
      <c r="AU38" s="293">
        <f t="shared" si="14"/>
        <v>0.12115384615384614</v>
      </c>
      <c r="AV38" s="293">
        <f t="shared" si="15"/>
        <v>0.1575</v>
      </c>
      <c r="AW38" s="293">
        <f t="shared" si="16"/>
        <v>10.5</v>
      </c>
      <c r="AX38" s="293">
        <f t="shared" si="17"/>
        <v>0.32509615384615381</v>
      </c>
      <c r="AY38" s="267"/>
      <c r="AZ38" s="293">
        <f t="shared" si="18"/>
        <v>1.0863461538461539</v>
      </c>
      <c r="BA38" s="293">
        <f t="shared" si="19"/>
        <v>10.174903846153846</v>
      </c>
      <c r="BB38" s="267"/>
      <c r="BC38" s="267"/>
      <c r="BD38" s="267"/>
      <c r="BE38" s="267"/>
      <c r="BF38" s="267"/>
      <c r="BG38" s="267"/>
      <c r="BH38" s="267"/>
      <c r="BI38" s="267"/>
    </row>
    <row r="39" spans="1:61" s="102" customFormat="1" ht="15" customHeight="1">
      <c r="A39" s="312" t="s">
        <v>1119</v>
      </c>
      <c r="B39" s="106" t="s">
        <v>148</v>
      </c>
      <c r="C39" s="310">
        <v>21351234</v>
      </c>
      <c r="D39" s="103" t="s">
        <v>848</v>
      </c>
      <c r="E39" s="106" t="s">
        <v>20</v>
      </c>
      <c r="F39" s="104" t="s">
        <v>293</v>
      </c>
      <c r="G39" s="116" t="s">
        <v>290</v>
      </c>
      <c r="H39" s="116" t="s">
        <v>290</v>
      </c>
      <c r="I39" s="104" t="s">
        <v>28</v>
      </c>
      <c r="K39" s="105">
        <v>43617</v>
      </c>
      <c r="L39" s="109" t="s">
        <v>893</v>
      </c>
      <c r="O39" s="104" t="s">
        <v>48</v>
      </c>
      <c r="Q39" s="104" t="s">
        <v>48</v>
      </c>
      <c r="T39" s="102">
        <f>VLOOKUP($G$9:$G$991,TABULADOR!$D$6:$E$41,2,0)</f>
        <v>7</v>
      </c>
      <c r="U39" s="116"/>
      <c r="V39" s="116"/>
      <c r="Y39" s="117">
        <v>0</v>
      </c>
      <c r="Z39" s="117"/>
      <c r="AA39" s="115"/>
      <c r="AB39" s="114">
        <v>15</v>
      </c>
      <c r="AC39" s="267">
        <f t="shared" si="2"/>
        <v>3.5</v>
      </c>
      <c r="AD39" s="267">
        <f t="shared" si="3"/>
        <v>0</v>
      </c>
      <c r="AE39" s="267">
        <f t="shared" si="4"/>
        <v>0</v>
      </c>
      <c r="AF39" s="293">
        <f>VLOOKUP($H$9:$H$965,TABULADOR!$D$6:$E$41,2,0)-VLOOKUP($G$9:$G$965,TABULADOR!$D$6:$E$41,2,0)</f>
        <v>0</v>
      </c>
      <c r="AG39" s="267">
        <f>+(TABULADOR!$D$67)*($AA39+$Z39)/2</f>
        <v>0</v>
      </c>
      <c r="AH39" s="267">
        <f>+(TABULADOR!$D$67)*($AA39+$Z39)/2</f>
        <v>0</v>
      </c>
      <c r="AI39" s="267"/>
      <c r="AJ39" s="267">
        <f t="shared" si="5"/>
        <v>3.5</v>
      </c>
      <c r="AK39" s="294" t="b">
        <f t="shared" si="6"/>
        <v>0</v>
      </c>
      <c r="AL39" s="267"/>
      <c r="AM39" s="267">
        <f t="shared" si="7"/>
        <v>3.5</v>
      </c>
      <c r="AN39" s="267"/>
      <c r="AO39" s="79">
        <f t="shared" si="8"/>
        <v>0.16153846153846155</v>
      </c>
      <c r="AP39" s="293">
        <f t="shared" si="9"/>
        <v>3.5000000000000003E-2</v>
      </c>
      <c r="AQ39" s="293">
        <f t="shared" si="10"/>
        <v>2.0192307692307693E-2</v>
      </c>
      <c r="AR39" s="293">
        <f t="shared" si="11"/>
        <v>0.105</v>
      </c>
      <c r="AS39" s="79">
        <f t="shared" si="12"/>
        <v>0.36346153846153845</v>
      </c>
      <c r="AT39" s="293">
        <f t="shared" si="13"/>
        <v>7.0000000000000007E-2</v>
      </c>
      <c r="AU39" s="293">
        <f t="shared" si="14"/>
        <v>8.0769230769230774E-2</v>
      </c>
      <c r="AV39" s="293">
        <f t="shared" si="15"/>
        <v>0.105</v>
      </c>
      <c r="AW39" s="293">
        <f t="shared" si="16"/>
        <v>7</v>
      </c>
      <c r="AX39" s="293">
        <f t="shared" si="17"/>
        <v>0.21673076923076925</v>
      </c>
      <c r="AY39" s="267"/>
      <c r="AZ39" s="293">
        <f t="shared" si="18"/>
        <v>0.72423076923076923</v>
      </c>
      <c r="BA39" s="293">
        <f t="shared" si="19"/>
        <v>6.7832692307692311</v>
      </c>
      <c r="BB39" s="267"/>
      <c r="BC39" s="267"/>
      <c r="BD39" s="267"/>
      <c r="BE39" s="267"/>
      <c r="BF39" s="267"/>
      <c r="BG39" s="267"/>
      <c r="BH39" s="267"/>
      <c r="BI39" s="267"/>
    </row>
    <row r="40" spans="1:61" s="102" customFormat="1" ht="15" customHeight="1">
      <c r="A40" s="312" t="s">
        <v>1119</v>
      </c>
      <c r="B40" s="106" t="s">
        <v>253</v>
      </c>
      <c r="C40" s="310">
        <v>23280396</v>
      </c>
      <c r="D40" s="103" t="s">
        <v>849</v>
      </c>
      <c r="E40" s="106" t="s">
        <v>20</v>
      </c>
      <c r="F40" s="104" t="s">
        <v>293</v>
      </c>
      <c r="G40" s="116" t="s">
        <v>290</v>
      </c>
      <c r="H40" s="116" t="s">
        <v>290</v>
      </c>
      <c r="I40" s="104" t="s">
        <v>189</v>
      </c>
      <c r="K40" s="105">
        <v>43328</v>
      </c>
      <c r="L40" s="109" t="s">
        <v>894</v>
      </c>
      <c r="O40" s="104" t="s">
        <v>84</v>
      </c>
      <c r="Q40" s="104" t="s">
        <v>84</v>
      </c>
      <c r="T40" s="102">
        <f>VLOOKUP($G$9:$G$991,TABULADOR!$D$6:$E$41,2,0)</f>
        <v>7</v>
      </c>
      <c r="U40" s="116"/>
      <c r="V40" s="116"/>
      <c r="Y40" s="117">
        <v>0</v>
      </c>
      <c r="Z40" s="117"/>
      <c r="AA40" s="115">
        <v>1</v>
      </c>
      <c r="AB40" s="114">
        <v>15</v>
      </c>
      <c r="AC40" s="267">
        <f t="shared" si="2"/>
        <v>3.5</v>
      </c>
      <c r="AD40" s="267">
        <f t="shared" si="3"/>
        <v>0</v>
      </c>
      <c r="AE40" s="267">
        <f t="shared" si="4"/>
        <v>0</v>
      </c>
      <c r="AF40" s="293">
        <f>VLOOKUP($H$9:$H$965,TABULADOR!$D$6:$E$41,2,0)-VLOOKUP($G$9:$G$965,TABULADOR!$D$6:$E$41,2,0)</f>
        <v>0</v>
      </c>
      <c r="AG40" s="267">
        <f>+(TABULADOR!$D$67)*($AA40+$Z40)/2</f>
        <v>0.875</v>
      </c>
      <c r="AH40" s="267">
        <f>+(TABULADOR!$D$67)*($AA40+$Z40)/2</f>
        <v>0.875</v>
      </c>
      <c r="AI40" s="267"/>
      <c r="AJ40" s="267">
        <f t="shared" si="5"/>
        <v>5.25</v>
      </c>
      <c r="AK40" s="294" t="b">
        <f t="shared" si="6"/>
        <v>0</v>
      </c>
      <c r="AL40" s="267"/>
      <c r="AM40" s="267">
        <f t="shared" si="7"/>
        <v>5.25</v>
      </c>
      <c r="AN40" s="267"/>
      <c r="AO40" s="79">
        <f t="shared" si="8"/>
        <v>0.24230769230769228</v>
      </c>
      <c r="AP40" s="293">
        <f t="shared" si="9"/>
        <v>5.2499999999999998E-2</v>
      </c>
      <c r="AQ40" s="293">
        <f t="shared" si="10"/>
        <v>3.0288461538461535E-2</v>
      </c>
      <c r="AR40" s="293">
        <f t="shared" si="11"/>
        <v>0.1575</v>
      </c>
      <c r="AS40" s="79">
        <f t="shared" si="12"/>
        <v>0.54519230769230764</v>
      </c>
      <c r="AT40" s="293">
        <f t="shared" si="13"/>
        <v>0.105</v>
      </c>
      <c r="AU40" s="293">
        <f t="shared" si="14"/>
        <v>0.12115384615384614</v>
      </c>
      <c r="AV40" s="293">
        <f t="shared" si="15"/>
        <v>0.1575</v>
      </c>
      <c r="AW40" s="293">
        <f t="shared" si="16"/>
        <v>10.5</v>
      </c>
      <c r="AX40" s="293">
        <f t="shared" si="17"/>
        <v>0.32509615384615381</v>
      </c>
      <c r="AY40" s="267"/>
      <c r="AZ40" s="293">
        <f t="shared" si="18"/>
        <v>1.0863461538461539</v>
      </c>
      <c r="BA40" s="293">
        <f t="shared" si="19"/>
        <v>10.174903846153846</v>
      </c>
      <c r="BB40" s="267"/>
      <c r="BC40" s="267"/>
      <c r="BD40" s="267"/>
      <c r="BE40" s="267"/>
      <c r="BF40" s="267"/>
      <c r="BG40" s="267"/>
      <c r="BH40" s="267"/>
      <c r="BI40" s="267"/>
    </row>
    <row r="41" spans="1:61" s="102" customFormat="1" ht="15" customHeight="1">
      <c r="A41" s="312" t="s">
        <v>1119</v>
      </c>
      <c r="B41" s="106" t="s">
        <v>148</v>
      </c>
      <c r="C41" s="310">
        <v>25273434</v>
      </c>
      <c r="D41" s="103" t="s">
        <v>850</v>
      </c>
      <c r="E41" s="106" t="s">
        <v>20</v>
      </c>
      <c r="F41" s="104" t="s">
        <v>293</v>
      </c>
      <c r="G41" s="116" t="s">
        <v>290</v>
      </c>
      <c r="H41" s="116" t="s">
        <v>290</v>
      </c>
      <c r="I41" s="104" t="s">
        <v>28</v>
      </c>
      <c r="K41" s="105">
        <v>43617</v>
      </c>
      <c r="L41" s="109" t="s">
        <v>895</v>
      </c>
      <c r="O41" s="104" t="s">
        <v>48</v>
      </c>
      <c r="Q41" s="104" t="s">
        <v>48</v>
      </c>
      <c r="T41" s="102">
        <f>VLOOKUP($G$9:$G$991,TABULADOR!$D$6:$E$41,2,0)</f>
        <v>7</v>
      </c>
      <c r="U41" s="116"/>
      <c r="V41" s="116"/>
      <c r="Y41" s="117">
        <v>0</v>
      </c>
      <c r="Z41" s="117"/>
      <c r="AA41" s="115">
        <v>3</v>
      </c>
      <c r="AB41" s="114">
        <v>15</v>
      </c>
      <c r="AC41" s="267">
        <f t="shared" si="2"/>
        <v>3.5</v>
      </c>
      <c r="AD41" s="267">
        <f t="shared" si="3"/>
        <v>0</v>
      </c>
      <c r="AE41" s="267">
        <f t="shared" si="4"/>
        <v>0</v>
      </c>
      <c r="AF41" s="293">
        <f>VLOOKUP($H$9:$H$965,TABULADOR!$D$6:$E$41,2,0)-VLOOKUP($G$9:$G$965,TABULADOR!$D$6:$E$41,2,0)</f>
        <v>0</v>
      </c>
      <c r="AG41" s="267">
        <f>+(TABULADOR!$D$67)*($AA41+$Z41)/2</f>
        <v>2.625</v>
      </c>
      <c r="AH41" s="267">
        <f>+(TABULADOR!$D$67)*($AA41+$Z41)/2</f>
        <v>2.625</v>
      </c>
      <c r="AI41" s="267"/>
      <c r="AJ41" s="267">
        <f t="shared" si="5"/>
        <v>8.75</v>
      </c>
      <c r="AK41" s="294" t="b">
        <f t="shared" si="6"/>
        <v>0</v>
      </c>
      <c r="AL41" s="267"/>
      <c r="AM41" s="267">
        <f t="shared" si="7"/>
        <v>8.75</v>
      </c>
      <c r="AN41" s="267"/>
      <c r="AO41" s="79">
        <f t="shared" si="8"/>
        <v>0.40384615384615385</v>
      </c>
      <c r="AP41" s="293">
        <f t="shared" si="9"/>
        <v>8.7500000000000008E-2</v>
      </c>
      <c r="AQ41" s="293">
        <f t="shared" si="10"/>
        <v>5.0480769230769232E-2</v>
      </c>
      <c r="AR41" s="293">
        <f t="shared" si="11"/>
        <v>0.26250000000000001</v>
      </c>
      <c r="AS41" s="79">
        <f t="shared" si="12"/>
        <v>0.90865384615384615</v>
      </c>
      <c r="AT41" s="293">
        <f t="shared" si="13"/>
        <v>0.17500000000000002</v>
      </c>
      <c r="AU41" s="293">
        <f t="shared" si="14"/>
        <v>0.20192307692307693</v>
      </c>
      <c r="AV41" s="293">
        <f t="shared" si="15"/>
        <v>0.26250000000000001</v>
      </c>
      <c r="AW41" s="293">
        <f t="shared" si="16"/>
        <v>17.5</v>
      </c>
      <c r="AX41" s="293">
        <f t="shared" si="17"/>
        <v>0.54182692307692315</v>
      </c>
      <c r="AY41" s="267"/>
      <c r="AZ41" s="293">
        <f t="shared" si="18"/>
        <v>1.8105769230769229</v>
      </c>
      <c r="BA41" s="293">
        <f t="shared" si="19"/>
        <v>16.958173076923078</v>
      </c>
      <c r="BB41" s="267"/>
      <c r="BC41" s="267"/>
      <c r="BD41" s="267"/>
      <c r="BE41" s="267"/>
      <c r="BF41" s="267"/>
      <c r="BG41" s="267"/>
      <c r="BH41" s="267"/>
      <c r="BI41" s="267"/>
    </row>
    <row r="42" spans="1:61" s="102" customFormat="1" ht="15" customHeight="1">
      <c r="A42" s="312" t="s">
        <v>1119</v>
      </c>
      <c r="B42" s="106" t="s">
        <v>148</v>
      </c>
      <c r="C42" s="310">
        <v>26516843</v>
      </c>
      <c r="D42" s="103" t="s">
        <v>851</v>
      </c>
      <c r="E42" s="106" t="s">
        <v>34</v>
      </c>
      <c r="F42" s="104" t="s">
        <v>293</v>
      </c>
      <c r="G42" s="116" t="s">
        <v>290</v>
      </c>
      <c r="H42" s="116" t="s">
        <v>290</v>
      </c>
      <c r="I42" s="104" t="s">
        <v>259</v>
      </c>
      <c r="K42" s="105">
        <v>43133</v>
      </c>
      <c r="L42" s="109" t="s">
        <v>896</v>
      </c>
      <c r="O42" s="104" t="s">
        <v>96</v>
      </c>
      <c r="Q42" s="104" t="s">
        <v>96</v>
      </c>
      <c r="T42" s="102">
        <f>VLOOKUP($G$9:$G$991,TABULADOR!$D$6:$E$41,2,0)</f>
        <v>7</v>
      </c>
      <c r="U42" s="116"/>
      <c r="V42" s="116"/>
      <c r="Y42" s="117">
        <v>0</v>
      </c>
      <c r="Z42" s="117"/>
      <c r="AA42" s="115"/>
      <c r="AB42" s="114">
        <v>15</v>
      </c>
      <c r="AC42" s="267">
        <f t="shared" si="2"/>
        <v>3.5</v>
      </c>
      <c r="AD42" s="267">
        <f t="shared" si="3"/>
        <v>0</v>
      </c>
      <c r="AE42" s="267">
        <f t="shared" si="4"/>
        <v>0</v>
      </c>
      <c r="AF42" s="293">
        <f>VLOOKUP($H$9:$H$965,TABULADOR!$D$6:$E$41,2,0)-VLOOKUP($G$9:$G$965,TABULADOR!$D$6:$E$41,2,0)</f>
        <v>0</v>
      </c>
      <c r="AG42" s="267">
        <f>+(TABULADOR!$D$67)*($AA42+$Z42)/2</f>
        <v>0</v>
      </c>
      <c r="AH42" s="267">
        <f>+(TABULADOR!$D$67)*($AA42+$Z42)/2</f>
        <v>0</v>
      </c>
      <c r="AI42" s="267"/>
      <c r="AJ42" s="267">
        <f t="shared" si="5"/>
        <v>3.5</v>
      </c>
      <c r="AK42" s="294" t="b">
        <f t="shared" si="6"/>
        <v>0</v>
      </c>
      <c r="AL42" s="267"/>
      <c r="AM42" s="267">
        <f t="shared" si="7"/>
        <v>3.5</v>
      </c>
      <c r="AN42" s="267"/>
      <c r="AO42" s="79">
        <f t="shared" si="8"/>
        <v>0.16153846153846155</v>
      </c>
      <c r="AP42" s="293">
        <f t="shared" si="9"/>
        <v>3.5000000000000003E-2</v>
      </c>
      <c r="AQ42" s="293">
        <f t="shared" si="10"/>
        <v>2.0192307692307693E-2</v>
      </c>
      <c r="AR42" s="293">
        <f t="shared" si="11"/>
        <v>0.105</v>
      </c>
      <c r="AS42" s="79">
        <f t="shared" si="12"/>
        <v>0.36346153846153845</v>
      </c>
      <c r="AT42" s="293">
        <f t="shared" si="13"/>
        <v>7.0000000000000007E-2</v>
      </c>
      <c r="AU42" s="293">
        <f t="shared" si="14"/>
        <v>8.0769230769230774E-2</v>
      </c>
      <c r="AV42" s="293">
        <f t="shared" si="15"/>
        <v>0.105</v>
      </c>
      <c r="AW42" s="293">
        <f t="shared" si="16"/>
        <v>7</v>
      </c>
      <c r="AX42" s="293">
        <f t="shared" si="17"/>
        <v>0.21673076923076925</v>
      </c>
      <c r="AY42" s="267"/>
      <c r="AZ42" s="293">
        <f t="shared" si="18"/>
        <v>0.72423076923076923</v>
      </c>
      <c r="BA42" s="293">
        <f t="shared" si="19"/>
        <v>6.7832692307692311</v>
      </c>
      <c r="BB42" s="267"/>
      <c r="BC42" s="267"/>
      <c r="BD42" s="267"/>
      <c r="BE42" s="267"/>
      <c r="BF42" s="267"/>
      <c r="BG42" s="267"/>
      <c r="BH42" s="267"/>
      <c r="BI42" s="267"/>
    </row>
    <row r="43" spans="1:61" s="102" customFormat="1" ht="15" customHeight="1">
      <c r="A43" s="312" t="s">
        <v>1119</v>
      </c>
      <c r="B43" s="106" t="s">
        <v>148</v>
      </c>
      <c r="C43" s="310">
        <v>20647960</v>
      </c>
      <c r="D43" s="103" t="s">
        <v>852</v>
      </c>
      <c r="E43" s="106" t="s">
        <v>20</v>
      </c>
      <c r="F43" s="104" t="s">
        <v>293</v>
      </c>
      <c r="G43" s="116" t="s">
        <v>290</v>
      </c>
      <c r="H43" s="116" t="s">
        <v>290</v>
      </c>
      <c r="I43" s="104" t="s">
        <v>189</v>
      </c>
      <c r="K43" s="105">
        <v>44028</v>
      </c>
      <c r="L43" s="109" t="s">
        <v>897</v>
      </c>
      <c r="O43" s="104" t="s">
        <v>48</v>
      </c>
      <c r="Q43" s="104" t="s">
        <v>48</v>
      </c>
      <c r="T43" s="102">
        <f>VLOOKUP($G$9:$G$991,TABULADOR!$D$6:$E$41,2,0)</f>
        <v>7</v>
      </c>
      <c r="U43" s="116"/>
      <c r="V43" s="116"/>
      <c r="Y43" s="117">
        <v>0</v>
      </c>
      <c r="Z43" s="117"/>
      <c r="AA43" s="115">
        <v>1</v>
      </c>
      <c r="AB43" s="114">
        <v>15</v>
      </c>
      <c r="AC43" s="267">
        <f t="shared" si="2"/>
        <v>3.5</v>
      </c>
      <c r="AD43" s="267">
        <f t="shared" si="3"/>
        <v>0</v>
      </c>
      <c r="AE43" s="267">
        <f t="shared" si="4"/>
        <v>0</v>
      </c>
      <c r="AF43" s="293">
        <f>VLOOKUP($H$9:$H$965,TABULADOR!$D$6:$E$41,2,0)-VLOOKUP($G$9:$G$965,TABULADOR!$D$6:$E$41,2,0)</f>
        <v>0</v>
      </c>
      <c r="AG43" s="267">
        <f>+(TABULADOR!$D$67)*($AA43+$Z43)/2</f>
        <v>0.875</v>
      </c>
      <c r="AH43" s="267">
        <f>+(TABULADOR!$D$67)*($AA43+$Z43)/2</f>
        <v>0.875</v>
      </c>
      <c r="AI43" s="267"/>
      <c r="AJ43" s="267">
        <f t="shared" si="5"/>
        <v>5.25</v>
      </c>
      <c r="AK43" s="294" t="b">
        <f t="shared" si="6"/>
        <v>0</v>
      </c>
      <c r="AL43" s="267"/>
      <c r="AM43" s="267">
        <f t="shared" si="7"/>
        <v>5.25</v>
      </c>
      <c r="AN43" s="267"/>
      <c r="AO43" s="79">
        <f t="shared" si="8"/>
        <v>0.24230769230769228</v>
      </c>
      <c r="AP43" s="293">
        <f t="shared" si="9"/>
        <v>5.2499999999999998E-2</v>
      </c>
      <c r="AQ43" s="293">
        <f t="shared" si="10"/>
        <v>3.0288461538461535E-2</v>
      </c>
      <c r="AR43" s="293">
        <f t="shared" si="11"/>
        <v>0.1575</v>
      </c>
      <c r="AS43" s="79">
        <f t="shared" si="12"/>
        <v>0.54519230769230764</v>
      </c>
      <c r="AT43" s="293">
        <f t="shared" si="13"/>
        <v>0.105</v>
      </c>
      <c r="AU43" s="293">
        <f t="shared" si="14"/>
        <v>0.12115384615384614</v>
      </c>
      <c r="AV43" s="293">
        <f t="shared" si="15"/>
        <v>0.1575</v>
      </c>
      <c r="AW43" s="293">
        <f t="shared" si="16"/>
        <v>10.5</v>
      </c>
      <c r="AX43" s="293">
        <f t="shared" si="17"/>
        <v>0.32509615384615381</v>
      </c>
      <c r="AY43" s="267"/>
      <c r="AZ43" s="293">
        <f t="shared" si="18"/>
        <v>1.0863461538461539</v>
      </c>
      <c r="BA43" s="293">
        <f t="shared" si="19"/>
        <v>10.174903846153846</v>
      </c>
      <c r="BB43" s="267"/>
      <c r="BC43" s="267"/>
      <c r="BD43" s="267"/>
      <c r="BE43" s="267"/>
      <c r="BF43" s="267"/>
      <c r="BG43" s="267"/>
      <c r="BH43" s="267"/>
      <c r="BI43" s="267"/>
    </row>
    <row r="44" spans="1:61" s="102" customFormat="1" ht="15" customHeight="1">
      <c r="A44" s="312" t="s">
        <v>1119</v>
      </c>
      <c r="B44" s="106" t="s">
        <v>148</v>
      </c>
      <c r="C44" s="310">
        <v>23628242</v>
      </c>
      <c r="D44" s="103" t="s">
        <v>853</v>
      </c>
      <c r="E44" s="106" t="s">
        <v>20</v>
      </c>
      <c r="F44" s="104" t="s">
        <v>293</v>
      </c>
      <c r="G44" s="116" t="s">
        <v>290</v>
      </c>
      <c r="H44" s="116" t="s">
        <v>290</v>
      </c>
      <c r="I44" s="104" t="s">
        <v>28</v>
      </c>
      <c r="K44" s="105">
        <v>43892</v>
      </c>
      <c r="L44" s="109" t="s">
        <v>898</v>
      </c>
      <c r="O44" s="104" t="s">
        <v>25</v>
      </c>
      <c r="Q44" s="104" t="s">
        <v>25</v>
      </c>
      <c r="T44" s="102">
        <f>VLOOKUP($G$9:$G$991,TABULADOR!$D$6:$E$41,2,0)</f>
        <v>7</v>
      </c>
      <c r="U44" s="110"/>
      <c r="V44" s="110"/>
      <c r="Y44" s="112">
        <v>0</v>
      </c>
      <c r="Z44" s="112"/>
      <c r="AA44" s="115"/>
      <c r="AB44" s="114">
        <v>15</v>
      </c>
      <c r="AC44" s="267">
        <f t="shared" si="2"/>
        <v>3.5</v>
      </c>
      <c r="AD44" s="267">
        <f t="shared" si="3"/>
        <v>0</v>
      </c>
      <c r="AE44" s="267">
        <f t="shared" si="4"/>
        <v>0</v>
      </c>
      <c r="AF44" s="293">
        <f>VLOOKUP($H$9:$H$965,TABULADOR!$D$6:$E$41,2,0)-VLOOKUP($G$9:$G$965,TABULADOR!$D$6:$E$41,2,0)</f>
        <v>0</v>
      </c>
      <c r="AG44" s="267">
        <f>+(TABULADOR!$D$67)*($AA44+$Z44)/2</f>
        <v>0</v>
      </c>
      <c r="AH44" s="267">
        <f>+(TABULADOR!$D$67)*($AA44+$Z44)/2</f>
        <v>0</v>
      </c>
      <c r="AI44" s="267"/>
      <c r="AJ44" s="267">
        <f t="shared" si="5"/>
        <v>3.5</v>
      </c>
      <c r="AK44" s="294" t="b">
        <f t="shared" si="6"/>
        <v>0</v>
      </c>
      <c r="AL44" s="267"/>
      <c r="AM44" s="267">
        <f t="shared" si="7"/>
        <v>3.5</v>
      </c>
      <c r="AN44" s="267"/>
      <c r="AO44" s="79">
        <f t="shared" si="8"/>
        <v>0.16153846153846155</v>
      </c>
      <c r="AP44" s="293">
        <f t="shared" si="9"/>
        <v>3.5000000000000003E-2</v>
      </c>
      <c r="AQ44" s="293">
        <f t="shared" si="10"/>
        <v>2.0192307692307693E-2</v>
      </c>
      <c r="AR44" s="293">
        <f t="shared" si="11"/>
        <v>0.105</v>
      </c>
      <c r="AS44" s="79">
        <f t="shared" si="12"/>
        <v>0.36346153846153845</v>
      </c>
      <c r="AT44" s="293">
        <f t="shared" si="13"/>
        <v>7.0000000000000007E-2</v>
      </c>
      <c r="AU44" s="293">
        <f t="shared" si="14"/>
        <v>8.0769230769230774E-2</v>
      </c>
      <c r="AV44" s="293">
        <f t="shared" si="15"/>
        <v>0.105</v>
      </c>
      <c r="AW44" s="293">
        <f t="shared" si="16"/>
        <v>7</v>
      </c>
      <c r="AX44" s="293">
        <f t="shared" si="17"/>
        <v>0.21673076923076925</v>
      </c>
      <c r="AY44" s="267"/>
      <c r="AZ44" s="293">
        <f t="shared" si="18"/>
        <v>0.72423076923076923</v>
      </c>
      <c r="BA44" s="293">
        <f t="shared" si="19"/>
        <v>6.7832692307692311</v>
      </c>
      <c r="BB44" s="267"/>
      <c r="BC44" s="267"/>
      <c r="BD44" s="267"/>
      <c r="BE44" s="267"/>
      <c r="BF44" s="267"/>
      <c r="BG44" s="267"/>
      <c r="BH44" s="267"/>
      <c r="BI44" s="267"/>
    </row>
    <row r="45" spans="1:61" s="102" customFormat="1" ht="15" customHeight="1">
      <c r="A45" s="312" t="s">
        <v>1119</v>
      </c>
      <c r="B45" s="106" t="s">
        <v>148</v>
      </c>
      <c r="C45" s="310">
        <v>20112592</v>
      </c>
      <c r="D45" s="103" t="s">
        <v>854</v>
      </c>
      <c r="E45" s="106" t="s">
        <v>34</v>
      </c>
      <c r="F45" s="104" t="s">
        <v>289</v>
      </c>
      <c r="G45" s="116" t="s">
        <v>290</v>
      </c>
      <c r="H45" s="116" t="s">
        <v>290</v>
      </c>
      <c r="I45" s="104" t="s">
        <v>862</v>
      </c>
      <c r="K45" s="105">
        <v>44105</v>
      </c>
      <c r="L45" s="109" t="s">
        <v>899</v>
      </c>
      <c r="O45" s="104" t="s">
        <v>52</v>
      </c>
      <c r="Q45" s="104" t="s">
        <v>52</v>
      </c>
      <c r="T45" s="102">
        <f>VLOOKUP($G$9:$G$991,TABULADOR!$D$6:$E$41,2,0)</f>
        <v>7</v>
      </c>
      <c r="U45" s="116"/>
      <c r="V45" s="116"/>
      <c r="Y45" s="117">
        <v>0</v>
      </c>
      <c r="Z45" s="117"/>
      <c r="AA45" s="115"/>
      <c r="AB45" s="114">
        <v>15</v>
      </c>
      <c r="AC45" s="267">
        <f t="shared" si="2"/>
        <v>3.5</v>
      </c>
      <c r="AD45" s="267">
        <f t="shared" si="3"/>
        <v>0</v>
      </c>
      <c r="AE45" s="267">
        <f t="shared" si="4"/>
        <v>0</v>
      </c>
      <c r="AF45" s="293">
        <f>VLOOKUP($H$9:$H$965,TABULADOR!$D$6:$E$41,2,0)-VLOOKUP($G$9:$G$965,TABULADOR!$D$6:$E$41,2,0)</f>
        <v>0</v>
      </c>
      <c r="AG45" s="267">
        <f>+(TABULADOR!$D$67)*($AA45+$Z45)/2</f>
        <v>0</v>
      </c>
      <c r="AH45" s="267">
        <f>+(TABULADOR!$D$67)*($AA45+$Z45)/2</f>
        <v>0</v>
      </c>
      <c r="AI45" s="267"/>
      <c r="AJ45" s="267">
        <f t="shared" si="5"/>
        <v>3.5</v>
      </c>
      <c r="AK45" s="294" t="b">
        <f t="shared" si="6"/>
        <v>0</v>
      </c>
      <c r="AL45" s="267"/>
      <c r="AM45" s="267">
        <f t="shared" si="7"/>
        <v>3.5</v>
      </c>
      <c r="AN45" s="267"/>
      <c r="AO45" s="79">
        <f t="shared" si="8"/>
        <v>0.16153846153846155</v>
      </c>
      <c r="AP45" s="293">
        <f t="shared" si="9"/>
        <v>3.5000000000000003E-2</v>
      </c>
      <c r="AQ45" s="293">
        <f t="shared" si="10"/>
        <v>2.0192307692307693E-2</v>
      </c>
      <c r="AR45" s="293">
        <f t="shared" si="11"/>
        <v>0.105</v>
      </c>
      <c r="AS45" s="79">
        <f t="shared" si="12"/>
        <v>0.36346153846153845</v>
      </c>
      <c r="AT45" s="293">
        <f t="shared" si="13"/>
        <v>7.0000000000000007E-2</v>
      </c>
      <c r="AU45" s="293">
        <f t="shared" si="14"/>
        <v>8.0769230769230774E-2</v>
      </c>
      <c r="AV45" s="293">
        <f t="shared" si="15"/>
        <v>0.105</v>
      </c>
      <c r="AW45" s="293">
        <f t="shared" si="16"/>
        <v>7</v>
      </c>
      <c r="AX45" s="293">
        <f t="shared" si="17"/>
        <v>0.21673076923076925</v>
      </c>
      <c r="AY45" s="267"/>
      <c r="AZ45" s="293">
        <f t="shared" si="18"/>
        <v>0.72423076923076923</v>
      </c>
      <c r="BA45" s="293">
        <f t="shared" si="19"/>
        <v>6.7832692307692311</v>
      </c>
      <c r="BB45" s="267"/>
      <c r="BC45" s="267"/>
      <c r="BD45" s="267"/>
      <c r="BE45" s="267"/>
      <c r="BF45" s="267"/>
      <c r="BG45" s="267"/>
      <c r="BH45" s="267"/>
      <c r="BI45" s="267"/>
    </row>
    <row r="47" spans="1:61" s="102" customFormat="1" ht="15" customHeight="1">
      <c r="A47" s="312" t="s">
        <v>1119</v>
      </c>
      <c r="B47" s="106" t="s">
        <v>148</v>
      </c>
      <c r="C47" s="310">
        <v>28443726</v>
      </c>
      <c r="D47" s="103" t="s">
        <v>856</v>
      </c>
      <c r="E47" s="106" t="s">
        <v>34</v>
      </c>
      <c r="F47" s="104" t="s">
        <v>496</v>
      </c>
      <c r="G47" s="116" t="s">
        <v>290</v>
      </c>
      <c r="H47" s="116" t="s">
        <v>290</v>
      </c>
      <c r="I47" s="104" t="s">
        <v>221</v>
      </c>
      <c r="K47" s="105">
        <v>44256</v>
      </c>
      <c r="L47" s="109" t="s">
        <v>901</v>
      </c>
      <c r="O47" s="104" t="s">
        <v>25</v>
      </c>
      <c r="Q47" s="104" t="s">
        <v>25</v>
      </c>
      <c r="T47" s="102">
        <f>VLOOKUP($G$9:$G$991,TABULADOR!$D$6:$E$41,2,0)</f>
        <v>7</v>
      </c>
      <c r="U47" s="116"/>
      <c r="V47" s="116"/>
      <c r="Y47" s="117">
        <v>0</v>
      </c>
      <c r="Z47" s="117"/>
      <c r="AA47" s="115"/>
      <c r="AB47" s="114">
        <v>15</v>
      </c>
      <c r="AC47" s="267">
        <f>$T47/30*$AB47</f>
        <v>3.5</v>
      </c>
      <c r="AD47" s="267">
        <f>$AC47*$Y47</f>
        <v>0</v>
      </c>
      <c r="AE47" s="267">
        <f>$AC47*$X47</f>
        <v>0</v>
      </c>
      <c r="AF47" s="293">
        <f>VLOOKUP($H$9:$H$965,TABULADOR!$D$6:$E$41,2,0)-VLOOKUP($G$9:$G$965,TABULADOR!$D$6:$E$41,2,0)</f>
        <v>0</v>
      </c>
      <c r="AG47" s="267">
        <f>+(TABULADOR!$D$67)*($AA47+$Z47)/2</f>
        <v>0</v>
      </c>
      <c r="AH47" s="267">
        <f>+(TABULADOR!$D$67)*($AA47+$Z47)/2</f>
        <v>0</v>
      </c>
      <c r="AI47" s="267"/>
      <c r="AJ47" s="267">
        <f>$AC47+$AD47+$AE47+$AF47+$AG47+$AH47+$AI47</f>
        <v>3.5</v>
      </c>
      <c r="AK47" s="294" t="b">
        <f>IF($U47&gt;=1,IF(MONTH($M$2)=MONTH($K47),(((($AC47+$AD47+$AE47+$AF47)*2)/30)*50),0))</f>
        <v>0</v>
      </c>
      <c r="AL47" s="267"/>
      <c r="AM47" s="267">
        <f>($AJ47+$AK47/30*50/12)</f>
        <v>3.5</v>
      </c>
      <c r="AN47" s="267"/>
      <c r="AO47" s="79">
        <f>($AJ47*$BP$5/$BP$6*$BP$7*$BP$8)</f>
        <v>0.16153846153846155</v>
      </c>
      <c r="AP47" s="293">
        <f>($AJ47+$AK47)*$BR$2</f>
        <v>3.5000000000000003E-2</v>
      </c>
      <c r="AQ47" s="293">
        <f>($AJ47*$BR$5/$BR$6*$BR$7*$BR$8)</f>
        <v>2.0192307692307693E-2</v>
      </c>
      <c r="AR47" s="293">
        <f>$AJ47*$BT$2</f>
        <v>0.105</v>
      </c>
      <c r="AS47" s="79">
        <f>$AO47*$BQ$2/$BP$2</f>
        <v>0.36346153846153845</v>
      </c>
      <c r="AT47" s="293">
        <f>($AJ47+$AK47)*$BS$2</f>
        <v>7.0000000000000007E-2</v>
      </c>
      <c r="AU47" s="293">
        <f>$AQ47*$BU$2/$BV$2</f>
        <v>8.0769230769230774E-2</v>
      </c>
      <c r="AV47" s="293">
        <f>$AJ47*$BT$2</f>
        <v>0.105</v>
      </c>
      <c r="AW47" s="293">
        <f>$AM47+$AK47+$AJ47+$AL47</f>
        <v>7</v>
      </c>
      <c r="AX47" s="293">
        <f>$AN47+$AO47+$AP47+$AQ47</f>
        <v>0.21673076923076925</v>
      </c>
      <c r="AY47" s="267"/>
      <c r="AZ47" s="293">
        <f>$AS47+$AT47+$AU47+$AV47+$AR47</f>
        <v>0.72423076923076923</v>
      </c>
      <c r="BA47" s="293">
        <f>$AW47-$AX47</f>
        <v>6.7832692307692311</v>
      </c>
      <c r="BB47" s="267"/>
      <c r="BC47" s="267"/>
      <c r="BD47" s="267"/>
      <c r="BE47" s="267"/>
      <c r="BF47" s="267"/>
      <c r="BG47" s="267"/>
      <c r="BH47" s="267"/>
      <c r="BI47" s="267"/>
    </row>
    <row r="48" spans="1:61" s="318" customFormat="1" ht="30" customHeight="1">
      <c r="A48" s="336" t="s">
        <v>1120</v>
      </c>
      <c r="B48" s="328" t="s">
        <v>972</v>
      </c>
      <c r="C48" s="385">
        <v>18911790</v>
      </c>
      <c r="D48" s="322" t="s">
        <v>395</v>
      </c>
      <c r="E48" s="401" t="s">
        <v>34</v>
      </c>
      <c r="F48" s="328" t="s">
        <v>104</v>
      </c>
      <c r="G48" s="328" t="s">
        <v>146</v>
      </c>
      <c r="H48" s="328" t="s">
        <v>146</v>
      </c>
      <c r="I48" s="328" t="s">
        <v>396</v>
      </c>
      <c r="J48" s="336" t="s">
        <v>991</v>
      </c>
      <c r="K48" s="324">
        <v>44105</v>
      </c>
      <c r="L48" s="338" t="s">
        <v>1431</v>
      </c>
      <c r="M48" s="432"/>
      <c r="N48" s="334" t="s">
        <v>914</v>
      </c>
      <c r="O48" s="328" t="s">
        <v>25</v>
      </c>
      <c r="P48" s="334" t="s">
        <v>40</v>
      </c>
      <c r="Q48" s="328" t="s">
        <v>25</v>
      </c>
      <c r="R48" s="336"/>
      <c r="S48" s="336"/>
      <c r="T48" s="394">
        <f>VLOOKUP($G$48:$G$48,TABULADOR!$D$6:$E$41,2,0)</f>
        <v>7</v>
      </c>
      <c r="U48" s="387">
        <f>DATEDIF($K48,GLOBAL!$M$2,"Y")</f>
        <v>1</v>
      </c>
      <c r="V48" s="328">
        <v>0</v>
      </c>
      <c r="W48" s="387">
        <f>$U48+$V48</f>
        <v>1</v>
      </c>
      <c r="X48" s="389">
        <f>VLOOKUP($W48,TABULADOR!$A$51:$B$74,2)</f>
        <v>0.02</v>
      </c>
      <c r="Y48" s="389">
        <v>0</v>
      </c>
      <c r="Z48" s="391"/>
      <c r="AA48" s="414">
        <v>1</v>
      </c>
      <c r="AB48" s="393">
        <v>15</v>
      </c>
      <c r="AC48" s="386">
        <f>+($T48/30*$AB48)</f>
        <v>3.5</v>
      </c>
      <c r="AD48" s="386">
        <f>$AC48*$Y48</f>
        <v>0</v>
      </c>
      <c r="AE48" s="386">
        <f>$AC48*$X48</f>
        <v>7.0000000000000007E-2</v>
      </c>
      <c r="AF48" s="386">
        <f>VLOOKUP($H$48:$H$48,TABULADOR!$D$6:$E$41,2,0)-VLOOKUP($G$48:$G$48,TABULADOR!$D$6:$E$41,2,0)</f>
        <v>0</v>
      </c>
      <c r="AG48" s="386">
        <f>+(TABULADOR!$D$67)*(SUSPENDIDOS!$AA48)/2</f>
        <v>0.875</v>
      </c>
      <c r="AH48" s="394">
        <f>+(TABULADOR!$D$67)*(SUSPENDIDOS!$AA48+$Z48)/2</f>
        <v>0.875</v>
      </c>
      <c r="AI48" s="386"/>
      <c r="AJ48" s="394">
        <f>SUM($AC48:$AI48)</f>
        <v>5.32</v>
      </c>
      <c r="AK48" s="395">
        <f>IF($U48&gt;=1,IF(MONTH(GLOBAL!$M$2)=MONTH($K48),(((($AC48+$AD48+$AE48+$AF48)*2)/30)*50),0))</f>
        <v>0</v>
      </c>
      <c r="AL48" s="395">
        <v>0</v>
      </c>
      <c r="AM48" s="386">
        <f>($AC48+$AD48+$AE48)*2/30*$AB48*TABULADOR!$D$70</f>
        <v>2.8559999999999999</v>
      </c>
      <c r="AN48" s="386"/>
      <c r="AO48" s="386">
        <f>($AJ48*GLOBAL!$BO$5/GLOBAL!$BO$6*GLOBAL!$BO$7*GLOBAL!$BO$8)</f>
        <v>0.19643076923076927</v>
      </c>
      <c r="AP48" s="386">
        <f>($AJ48+$AK48)*GLOBAL!$BQ$2</f>
        <v>5.3200000000000004E-2</v>
      </c>
      <c r="AQ48" s="386">
        <f>($AJ48*GLOBAL!$BQ$5/GLOBAL!$BQ$6*GLOBAL!$BQ$7*GLOBAL!$BQ$8)</f>
        <v>2.4553846153846159E-2</v>
      </c>
      <c r="AR48" s="386">
        <f>$AJ48*GLOBAL!$BS$2</f>
        <v>0.15959999999999999</v>
      </c>
      <c r="AS48" s="386">
        <f>$AO48*GLOBAL!$BP$2/GLOBAL!$BO$2</f>
        <v>0.44196923076923084</v>
      </c>
      <c r="AT48" s="386">
        <f>($AJ48+$AK48)*GLOBAL!$BR$2</f>
        <v>0.10640000000000001</v>
      </c>
      <c r="AU48" s="386">
        <f>$AQ48*GLOBAL!$BT$2/GLOBAL!$BU$2</f>
        <v>9.8215384615384635E-2</v>
      </c>
      <c r="AV48" s="386">
        <f>$AJ48*GLOBAL!$BS$2</f>
        <v>0.15959999999999999</v>
      </c>
      <c r="AW48" s="386">
        <f>$AM48+$AJ48+$AL48+$AK48</f>
        <v>8.1760000000000002</v>
      </c>
      <c r="AX48" s="386">
        <f t="shared" ref="AX48:AX55" si="20">$AN48+$AO48+$AP48+$AQ48</f>
        <v>0.27418461538461542</v>
      </c>
      <c r="AY48" s="386"/>
      <c r="AZ48" s="386">
        <f t="shared" ref="AZ48:AZ55" si="21">$AS48+$AT48+$AU48+$AV48+$AR48</f>
        <v>0.96578461538461535</v>
      </c>
      <c r="BA48" s="422">
        <f t="shared" ref="BA48:BA55" si="22">ROUND(SUM($AW48-$AX48),)</f>
        <v>8</v>
      </c>
      <c r="BB48" s="396" t="s">
        <v>1672</v>
      </c>
      <c r="BC48" s="323"/>
    </row>
    <row r="49" spans="1:16383" s="318" customFormat="1" ht="21" customHeight="1">
      <c r="A49" s="336" t="s">
        <v>1120</v>
      </c>
      <c r="B49" s="322" t="s">
        <v>970</v>
      </c>
      <c r="C49" s="385">
        <v>21030173</v>
      </c>
      <c r="D49" s="322" t="s">
        <v>132</v>
      </c>
      <c r="E49" s="401" t="s">
        <v>20</v>
      </c>
      <c r="F49" s="328" t="s">
        <v>133</v>
      </c>
      <c r="G49" s="329" t="s">
        <v>527</v>
      </c>
      <c r="H49" s="329" t="s">
        <v>527</v>
      </c>
      <c r="I49" s="507" t="s">
        <v>22</v>
      </c>
      <c r="J49" s="336"/>
      <c r="K49" s="324">
        <v>43521</v>
      </c>
      <c r="L49" s="338" t="s">
        <v>1239</v>
      </c>
      <c r="M49" s="432"/>
      <c r="N49" s="334" t="s">
        <v>914</v>
      </c>
      <c r="O49" s="328" t="s">
        <v>23</v>
      </c>
      <c r="P49" s="334" t="s">
        <v>134</v>
      </c>
      <c r="Q49" s="322" t="s">
        <v>25</v>
      </c>
      <c r="R49" s="394">
        <v>21280000</v>
      </c>
      <c r="S49" s="387">
        <f t="shared" ref="S49:S55" si="23">DATEDIF($K49,$M$2,"Y")</f>
        <v>2</v>
      </c>
      <c r="T49" s="328">
        <v>8</v>
      </c>
      <c r="U49" s="387">
        <f t="shared" ref="U49:U55" si="24">$S49+$T49</f>
        <v>10</v>
      </c>
      <c r="V49" s="389">
        <f>VLOOKUP($U49,TABULADOR!$A$51:$B$74,2)</f>
        <v>0.22</v>
      </c>
      <c r="W49" s="389">
        <v>0.4</v>
      </c>
      <c r="X49" s="391">
        <v>1</v>
      </c>
      <c r="Y49" s="414">
        <v>1</v>
      </c>
      <c r="Z49" s="481">
        <v>15</v>
      </c>
      <c r="AA49" s="386">
        <f t="shared" ref="AA49:AA55" si="25">+($R49/30*$Z49)</f>
        <v>10640000</v>
      </c>
      <c r="AB49" s="386">
        <f t="shared" ref="AB49:AB55" si="26">$AA49*$W49</f>
        <v>4256000</v>
      </c>
      <c r="AC49" s="386">
        <f t="shared" ref="AC49:AC55" si="27">$AA49*$V49</f>
        <v>2340800</v>
      </c>
      <c r="AD49" s="386">
        <f>VLOOKUP($H$9:$H$1990,TABULADOR!$D$6:$E$41,2,0)-VLOOKUP($G$9:$G$1990,TABULADOR!$D$6:$E$41,2,0)</f>
        <v>0</v>
      </c>
      <c r="AE49" s="386" t="e">
        <f>+(TABULADOR!$D$67)*(GLOBAL!#REF!)/2</f>
        <v>#REF!</v>
      </c>
      <c r="AF49" s="394">
        <f>+(TABULADOR!$D$67)*($X49)/2</f>
        <v>0.875</v>
      </c>
      <c r="AG49" s="386"/>
      <c r="AH49" s="394" t="e">
        <f t="shared" ref="AH49:AH55" si="28">SUM($AA49:$AG49)</f>
        <v>#REF!</v>
      </c>
      <c r="AI49" s="395">
        <f t="shared" ref="AI49:AI55" si="29">IF($S49&gt;=1,IF(MONTH($M$2)=MONTH($K49),(((($AA49+$AB49+$AC49+$AD49)*2)/30)*50),0))</f>
        <v>0</v>
      </c>
      <c r="AJ49" s="395">
        <f>($AA49)*TABULADOR!$D$72</f>
        <v>8512000</v>
      </c>
      <c r="AK49" s="386">
        <f>($AA49+$AB49+$AC49)*2/30*$Z49*TABULADOR!$D$70</f>
        <v>13789440</v>
      </c>
      <c r="AL49" s="508" t="e">
        <f t="shared" ref="AL49:AL55" si="30">(($AA49+$AB49+$AC49+$AD49+$AE49)*3)</f>
        <v>#REF!</v>
      </c>
      <c r="AM49" s="508"/>
      <c r="AN49" s="386"/>
      <c r="AO49" s="386" t="e">
        <f t="shared" ref="AO49:AO55" si="31">($AH49*$BP$5/$BP$6*$BP$7*$BP$8)</f>
        <v>#REF!</v>
      </c>
      <c r="AP49" s="386" t="e">
        <f t="shared" ref="AP49:AP55" si="32">($AH49+$AI49)*$BR$2</f>
        <v>#REF!</v>
      </c>
      <c r="AQ49" s="386" t="e">
        <f t="shared" ref="AQ49:AQ55" si="33">($AH49*$BR$5/$BR$6*$BR$7*$BR$8)</f>
        <v>#REF!</v>
      </c>
      <c r="AR49" s="386" t="e">
        <f t="shared" ref="AR49:AR55" si="34">$AH49*$BT$2</f>
        <v>#REF!</v>
      </c>
      <c r="AS49" s="386" t="e">
        <f t="shared" ref="AS49:AS55" si="35">$AO49*$BQ$2/$BP$2</f>
        <v>#REF!</v>
      </c>
      <c r="AT49" s="386" t="e">
        <f t="shared" ref="AT49:AT55" si="36">($AH49+$AI49)*$BS$2</f>
        <v>#REF!</v>
      </c>
      <c r="AU49" s="386" t="e">
        <f t="shared" ref="AU49:AU55" si="37">$AQ49*$BU$2/$BV$2</f>
        <v>#REF!</v>
      </c>
      <c r="AV49" s="386" t="e">
        <f t="shared" ref="AV49:AV55" si="38">$AH49*$BT$2</f>
        <v>#REF!</v>
      </c>
      <c r="AW49" s="386" t="e">
        <f t="shared" ref="AW49:AW55" si="39">$AH49+$AI49+$AJ49+$AK49+$AL49</f>
        <v>#REF!</v>
      </c>
      <c r="AX49" s="386" t="e">
        <f t="shared" si="20"/>
        <v>#REF!</v>
      </c>
      <c r="AY49" s="386"/>
      <c r="AZ49" s="386" t="e">
        <f t="shared" si="21"/>
        <v>#REF!</v>
      </c>
      <c r="BA49" s="422" t="e">
        <f t="shared" si="22"/>
        <v>#REF!</v>
      </c>
      <c r="BB49" s="396"/>
      <c r="BC49" s="323"/>
    </row>
    <row r="50" spans="1:16383" s="318" customFormat="1" ht="21" customHeight="1">
      <c r="A50" s="336" t="s">
        <v>1120</v>
      </c>
      <c r="B50" s="328" t="s">
        <v>972</v>
      </c>
      <c r="C50" s="385">
        <v>25231666</v>
      </c>
      <c r="D50" s="322" t="s">
        <v>145</v>
      </c>
      <c r="E50" s="328" t="s">
        <v>34</v>
      </c>
      <c r="F50" s="328" t="s">
        <v>104</v>
      </c>
      <c r="G50" s="328" t="s">
        <v>146</v>
      </c>
      <c r="H50" s="328" t="s">
        <v>146</v>
      </c>
      <c r="I50" s="507" t="s">
        <v>147</v>
      </c>
      <c r="J50" s="336" t="s">
        <v>991</v>
      </c>
      <c r="K50" s="324">
        <v>43514</v>
      </c>
      <c r="L50" s="338" t="s">
        <v>1243</v>
      </c>
      <c r="M50" s="432"/>
      <c r="N50" s="334" t="s">
        <v>914</v>
      </c>
      <c r="O50" s="328" t="s">
        <v>23</v>
      </c>
      <c r="P50" s="334" t="s">
        <v>24</v>
      </c>
      <c r="Q50" s="322" t="s">
        <v>25</v>
      </c>
      <c r="R50" s="394">
        <f>VLOOKUP($G$9:$G$381,TABULADOR!$D$6:$E$41,2,0)</f>
        <v>7</v>
      </c>
      <c r="S50" s="387">
        <f t="shared" si="23"/>
        <v>2</v>
      </c>
      <c r="T50" s="328">
        <v>0</v>
      </c>
      <c r="U50" s="387">
        <f t="shared" si="24"/>
        <v>2</v>
      </c>
      <c r="V50" s="389">
        <f>VLOOKUP($U50,TABULADOR!$A$51:$B$74,2)</f>
        <v>0.04</v>
      </c>
      <c r="W50" s="389">
        <v>0.3</v>
      </c>
      <c r="X50" s="391">
        <v>0</v>
      </c>
      <c r="Y50" s="414">
        <v>0</v>
      </c>
      <c r="Z50" s="481">
        <v>15</v>
      </c>
      <c r="AA50" s="386">
        <f t="shared" si="25"/>
        <v>3.5</v>
      </c>
      <c r="AB50" s="386">
        <f t="shared" si="26"/>
        <v>1.05</v>
      </c>
      <c r="AC50" s="386">
        <f t="shared" si="27"/>
        <v>0.14000000000000001</v>
      </c>
      <c r="AD50" s="386">
        <f>VLOOKUP($H$9:$H$1990,TABULADOR!$D$6:$E$41,2,0)-VLOOKUP($G$9:$G$1990,TABULADOR!$D$6:$E$41,2,0)</f>
        <v>0</v>
      </c>
      <c r="AE50" s="386">
        <f>+(TABULADOR!$D$67)*(GLOBAL!$Y88)/2</f>
        <v>0</v>
      </c>
      <c r="AF50" s="394">
        <f>+(TABULADOR!$D$67)*($X50)/2</f>
        <v>0</v>
      </c>
      <c r="AG50" s="386"/>
      <c r="AH50" s="394">
        <f t="shared" si="28"/>
        <v>4.6899999999999995</v>
      </c>
      <c r="AI50" s="395">
        <f t="shared" si="29"/>
        <v>0</v>
      </c>
      <c r="AJ50" s="395">
        <v>0</v>
      </c>
      <c r="AK50" s="386">
        <f>($AA50+$AB50+$AC50)*2/30*$Z50*TABULADOR!$D$70</f>
        <v>3.7519999999999998</v>
      </c>
      <c r="AL50" s="508">
        <f t="shared" si="30"/>
        <v>14.069999999999999</v>
      </c>
      <c r="AM50" s="508"/>
      <c r="AN50" s="386"/>
      <c r="AO50" s="386">
        <f t="shared" si="31"/>
        <v>0.21646153846153843</v>
      </c>
      <c r="AP50" s="386">
        <f t="shared" si="32"/>
        <v>4.6899999999999997E-2</v>
      </c>
      <c r="AQ50" s="386">
        <f t="shared" si="33"/>
        <v>2.7057692307692303E-2</v>
      </c>
      <c r="AR50" s="386">
        <f t="shared" si="34"/>
        <v>0.14069999999999999</v>
      </c>
      <c r="AS50" s="386">
        <f t="shared" si="35"/>
        <v>0.48703846153846142</v>
      </c>
      <c r="AT50" s="386">
        <f t="shared" si="36"/>
        <v>9.3799999999999994E-2</v>
      </c>
      <c r="AU50" s="386">
        <f t="shared" si="37"/>
        <v>0.10823076923076921</v>
      </c>
      <c r="AV50" s="386">
        <f t="shared" si="38"/>
        <v>0.14069999999999999</v>
      </c>
      <c r="AW50" s="386">
        <f t="shared" si="39"/>
        <v>22.512</v>
      </c>
      <c r="AX50" s="386">
        <f t="shared" si="20"/>
        <v>0.29041923076923071</v>
      </c>
      <c r="AY50" s="386"/>
      <c r="AZ50" s="386">
        <f t="shared" si="21"/>
        <v>0.97046923076923064</v>
      </c>
      <c r="BA50" s="422">
        <f t="shared" si="22"/>
        <v>22</v>
      </c>
      <c r="BB50" s="396"/>
      <c r="BC50" s="323"/>
    </row>
    <row r="51" spans="1:16383" s="318" customFormat="1" ht="21" customHeight="1">
      <c r="A51" s="336" t="s">
        <v>1120</v>
      </c>
      <c r="B51" s="328" t="s">
        <v>972</v>
      </c>
      <c r="C51" s="385">
        <v>18031225</v>
      </c>
      <c r="D51" s="322" t="s">
        <v>176</v>
      </c>
      <c r="E51" s="401" t="s">
        <v>34</v>
      </c>
      <c r="F51" s="328" t="s">
        <v>177</v>
      </c>
      <c r="G51" s="334" t="s">
        <v>146</v>
      </c>
      <c r="H51" s="334" t="s">
        <v>146</v>
      </c>
      <c r="I51" s="507" t="s">
        <v>147</v>
      </c>
      <c r="J51" s="336" t="s">
        <v>991</v>
      </c>
      <c r="K51" s="324">
        <v>43952</v>
      </c>
      <c r="L51" s="432"/>
      <c r="M51" s="338" t="s">
        <v>1533</v>
      </c>
      <c r="N51" s="410" t="s">
        <v>974</v>
      </c>
      <c r="O51" s="328" t="s">
        <v>23</v>
      </c>
      <c r="P51" s="334" t="s">
        <v>63</v>
      </c>
      <c r="Q51" s="322" t="s">
        <v>25</v>
      </c>
      <c r="R51" s="394">
        <f>VLOOKUP($G$9:$G$381,TABULADOR!$D$6:$E$41,2,0)</f>
        <v>7</v>
      </c>
      <c r="S51" s="387">
        <f t="shared" si="23"/>
        <v>1</v>
      </c>
      <c r="T51" s="328">
        <v>1</v>
      </c>
      <c r="U51" s="387">
        <f t="shared" si="24"/>
        <v>2</v>
      </c>
      <c r="V51" s="389">
        <f>VLOOKUP($U51,TABULADOR!$A$51:$B$74,2)</f>
        <v>0.04</v>
      </c>
      <c r="W51" s="389">
        <v>0</v>
      </c>
      <c r="X51" s="391">
        <v>2</v>
      </c>
      <c r="Y51" s="414">
        <v>2</v>
      </c>
      <c r="Z51" s="481">
        <v>15</v>
      </c>
      <c r="AA51" s="386">
        <f t="shared" si="25"/>
        <v>3.5</v>
      </c>
      <c r="AB51" s="386">
        <f t="shared" si="26"/>
        <v>0</v>
      </c>
      <c r="AC51" s="386">
        <f t="shared" si="27"/>
        <v>0.14000000000000001</v>
      </c>
      <c r="AD51" s="386">
        <f>VLOOKUP($H$9:$H$1990,TABULADOR!$D$6:$E$41,2,0)-VLOOKUP($G$9:$G$1990,TABULADOR!$D$6:$E$41,2,0)</f>
        <v>0</v>
      </c>
      <c r="AE51" s="386">
        <f>+(TABULADOR!$D$67)*(GLOBAL!$Y100)/2</f>
        <v>0.875</v>
      </c>
      <c r="AF51" s="394">
        <f>+(TABULADOR!$D$67)*($X51)/2</f>
        <v>1.75</v>
      </c>
      <c r="AG51" s="386"/>
      <c r="AH51" s="394">
        <f t="shared" si="28"/>
        <v>6.2650000000000006</v>
      </c>
      <c r="AI51" s="395">
        <f t="shared" si="29"/>
        <v>12.133333333333333</v>
      </c>
      <c r="AJ51" s="395">
        <v>0</v>
      </c>
      <c r="AK51" s="386">
        <f>($AA51+$AB51+$AC51)*2/30*$Z51*TABULADOR!$D$70</f>
        <v>2.9120000000000004</v>
      </c>
      <c r="AL51" s="508">
        <f t="shared" si="30"/>
        <v>13.545000000000002</v>
      </c>
      <c r="AM51" s="508"/>
      <c r="AN51" s="386"/>
      <c r="AO51" s="386">
        <f t="shared" si="31"/>
        <v>0.28915384615384621</v>
      </c>
      <c r="AP51" s="386">
        <f t="shared" si="32"/>
        <v>0.18398333333333333</v>
      </c>
      <c r="AQ51" s="386">
        <f t="shared" si="33"/>
        <v>3.6144230769230776E-2</v>
      </c>
      <c r="AR51" s="386">
        <f t="shared" si="34"/>
        <v>0.18795000000000001</v>
      </c>
      <c r="AS51" s="386">
        <f t="shared" si="35"/>
        <v>0.65059615384615388</v>
      </c>
      <c r="AT51" s="386">
        <f t="shared" si="36"/>
        <v>0.36796666666666666</v>
      </c>
      <c r="AU51" s="386">
        <f t="shared" si="37"/>
        <v>0.1445769230769231</v>
      </c>
      <c r="AV51" s="386">
        <f t="shared" si="38"/>
        <v>0.18795000000000001</v>
      </c>
      <c r="AW51" s="386">
        <f t="shared" si="39"/>
        <v>34.855333333333334</v>
      </c>
      <c r="AX51" s="386">
        <f t="shared" si="20"/>
        <v>0.50928141025641027</v>
      </c>
      <c r="AY51" s="386"/>
      <c r="AZ51" s="386">
        <f t="shared" si="21"/>
        <v>1.5390397435897438</v>
      </c>
      <c r="BA51" s="422">
        <f t="shared" si="22"/>
        <v>34</v>
      </c>
      <c r="BB51" s="396"/>
      <c r="BC51" s="323"/>
    </row>
    <row r="52" spans="1:16383" s="318" customFormat="1" ht="21" customHeight="1">
      <c r="A52" s="336" t="s">
        <v>1120</v>
      </c>
      <c r="B52" s="401" t="s">
        <v>971</v>
      </c>
      <c r="C52" s="397">
        <v>19086506</v>
      </c>
      <c r="D52" s="342" t="s">
        <v>344</v>
      </c>
      <c r="E52" s="400" t="s">
        <v>34</v>
      </c>
      <c r="F52" s="326" t="s">
        <v>104</v>
      </c>
      <c r="G52" s="326" t="s">
        <v>252</v>
      </c>
      <c r="H52" s="326" t="s">
        <v>252</v>
      </c>
      <c r="I52" s="567" t="s">
        <v>43</v>
      </c>
      <c r="J52" s="317" t="s">
        <v>986</v>
      </c>
      <c r="K52" s="327">
        <v>43405</v>
      </c>
      <c r="L52" s="338" t="s">
        <v>1381</v>
      </c>
      <c r="M52" s="432"/>
      <c r="N52" s="334" t="s">
        <v>914</v>
      </c>
      <c r="O52" s="326" t="s">
        <v>23</v>
      </c>
      <c r="P52" s="329" t="s">
        <v>24</v>
      </c>
      <c r="Q52" s="322" t="s">
        <v>25</v>
      </c>
      <c r="R52" s="394">
        <f>VLOOKUP($G$9:$G$381,TABULADOR!$D$6:$E$41,2,0)</f>
        <v>15.96</v>
      </c>
      <c r="S52" s="387">
        <f t="shared" si="23"/>
        <v>2</v>
      </c>
      <c r="T52" s="328">
        <v>0</v>
      </c>
      <c r="U52" s="387">
        <f t="shared" si="24"/>
        <v>2</v>
      </c>
      <c r="V52" s="389">
        <f>VLOOKUP($U52,TABULADOR!$A$51:$B$74,2)</f>
        <v>0.04</v>
      </c>
      <c r="W52" s="389">
        <v>0.3</v>
      </c>
      <c r="X52" s="391">
        <v>1</v>
      </c>
      <c r="Y52" s="414">
        <v>1</v>
      </c>
      <c r="Z52" s="481">
        <v>15</v>
      </c>
      <c r="AA52" s="386">
        <f t="shared" si="25"/>
        <v>7.98</v>
      </c>
      <c r="AB52" s="386">
        <f t="shared" si="26"/>
        <v>2.3940000000000001</v>
      </c>
      <c r="AC52" s="386">
        <f t="shared" si="27"/>
        <v>0.31920000000000004</v>
      </c>
      <c r="AD52" s="386">
        <f>VLOOKUP($H$9:$H$1990,TABULADOR!$D$6:$E$41,2,0)-VLOOKUP($G$9:$G$1990,TABULADOR!$D$6:$E$41,2,0)</f>
        <v>0</v>
      </c>
      <c r="AE52" s="386">
        <f>+(TABULADOR!$D$67)*(GLOBAL!$Y193)/2</f>
        <v>0</v>
      </c>
      <c r="AF52" s="394">
        <f>+(TABULADOR!$D$67)*($X52)/2</f>
        <v>0.875</v>
      </c>
      <c r="AG52" s="386"/>
      <c r="AH52" s="394">
        <f t="shared" si="28"/>
        <v>11.568200000000001</v>
      </c>
      <c r="AI52" s="395">
        <f t="shared" si="29"/>
        <v>0</v>
      </c>
      <c r="AJ52" s="395">
        <v>0</v>
      </c>
      <c r="AK52" s="386">
        <f>($AA52+$AB52+$AC52)*2/30*$Z52*TABULADOR!$D$70</f>
        <v>8.5545600000000004</v>
      </c>
      <c r="AL52" s="508">
        <f t="shared" si="30"/>
        <v>32.079599999999999</v>
      </c>
      <c r="AM52" s="508"/>
      <c r="AN52" s="386"/>
      <c r="AO52" s="386">
        <f t="shared" si="31"/>
        <v>0.53391692307692307</v>
      </c>
      <c r="AP52" s="386">
        <f t="shared" si="32"/>
        <v>0.11568200000000001</v>
      </c>
      <c r="AQ52" s="386">
        <f t="shared" si="33"/>
        <v>6.6739615384615383E-2</v>
      </c>
      <c r="AR52" s="386">
        <f t="shared" si="34"/>
        <v>0.34704600000000002</v>
      </c>
      <c r="AS52" s="386">
        <f t="shared" si="35"/>
        <v>1.2013130769230769</v>
      </c>
      <c r="AT52" s="386">
        <f t="shared" si="36"/>
        <v>0.23136400000000001</v>
      </c>
      <c r="AU52" s="386">
        <f t="shared" si="37"/>
        <v>0.26695846153846153</v>
      </c>
      <c r="AV52" s="386">
        <f t="shared" si="38"/>
        <v>0.34704600000000002</v>
      </c>
      <c r="AW52" s="386">
        <f t="shared" si="39"/>
        <v>52.202359999999999</v>
      </c>
      <c r="AX52" s="386">
        <f t="shared" si="20"/>
        <v>0.71633853846153839</v>
      </c>
      <c r="AY52" s="386"/>
      <c r="AZ52" s="386">
        <f t="shared" si="21"/>
        <v>2.3937275384615386</v>
      </c>
      <c r="BA52" s="422">
        <f t="shared" si="22"/>
        <v>51</v>
      </c>
      <c r="BB52" s="396"/>
      <c r="BC52" s="323"/>
    </row>
    <row r="53" spans="1:16383" s="318" customFormat="1" ht="21" customHeight="1">
      <c r="A53" s="336" t="s">
        <v>1120</v>
      </c>
      <c r="B53" s="328" t="s">
        <v>1679</v>
      </c>
      <c r="C53" s="385">
        <v>26627952</v>
      </c>
      <c r="D53" s="322" t="s">
        <v>385</v>
      </c>
      <c r="E53" s="401" t="s">
        <v>34</v>
      </c>
      <c r="F53" s="328" t="s">
        <v>293</v>
      </c>
      <c r="G53" s="326" t="s">
        <v>596</v>
      </c>
      <c r="H53" s="326" t="s">
        <v>596</v>
      </c>
      <c r="I53" s="507" t="s">
        <v>28</v>
      </c>
      <c r="J53" s="336" t="s">
        <v>991</v>
      </c>
      <c r="K53" s="324">
        <v>43563</v>
      </c>
      <c r="L53" s="338" t="s">
        <v>1420</v>
      </c>
      <c r="M53" s="432"/>
      <c r="N53" s="334" t="s">
        <v>914</v>
      </c>
      <c r="O53" s="328" t="s">
        <v>25</v>
      </c>
      <c r="P53" s="334" t="s">
        <v>63</v>
      </c>
      <c r="Q53" s="328" t="s">
        <v>25</v>
      </c>
      <c r="R53" s="394">
        <f>VLOOKUP($G$9:$G$381,TABULADOR!$D$6:$E$41,2,0)</f>
        <v>8.484</v>
      </c>
      <c r="S53" s="387">
        <f t="shared" si="23"/>
        <v>2</v>
      </c>
      <c r="T53" s="328">
        <v>0</v>
      </c>
      <c r="U53" s="387">
        <f t="shared" si="24"/>
        <v>2</v>
      </c>
      <c r="V53" s="389">
        <f>VLOOKUP($U53,TABULADOR!$A$51:$B$74,2)</f>
        <v>0.04</v>
      </c>
      <c r="W53" s="389">
        <v>0</v>
      </c>
      <c r="X53" s="391">
        <v>0</v>
      </c>
      <c r="Y53" s="414">
        <v>0</v>
      </c>
      <c r="Z53" s="481">
        <v>15</v>
      </c>
      <c r="AA53" s="386">
        <f t="shared" si="25"/>
        <v>4.242</v>
      </c>
      <c r="AB53" s="386">
        <f t="shared" si="26"/>
        <v>0</v>
      </c>
      <c r="AC53" s="386">
        <f t="shared" si="27"/>
        <v>0.16968</v>
      </c>
      <c r="AD53" s="386">
        <f>VLOOKUP($H$9:$H$1990,TABULADOR!$D$6:$E$41,2,0)-VLOOKUP($G$9:$G$1990,TABULADOR!$D$6:$E$41,2,0)</f>
        <v>0</v>
      </c>
      <c r="AE53" s="386">
        <f>+(TABULADOR!$D$67)*(GLOBAL!$Y218)/2</f>
        <v>0</v>
      </c>
      <c r="AF53" s="394">
        <f>+(TABULADOR!$D$67)*($X53)/2</f>
        <v>0</v>
      </c>
      <c r="AG53" s="386"/>
      <c r="AH53" s="394">
        <f t="shared" si="28"/>
        <v>4.4116799999999996</v>
      </c>
      <c r="AI53" s="395">
        <f t="shared" si="29"/>
        <v>0</v>
      </c>
      <c r="AJ53" s="395"/>
      <c r="AK53" s="386">
        <f>($AA53+$AB53+$AC53)*2/30*$Z53*TABULADOR!$D$70</f>
        <v>3.529344</v>
      </c>
      <c r="AL53" s="508">
        <f t="shared" si="30"/>
        <v>13.235039999999998</v>
      </c>
      <c r="AM53" s="508"/>
      <c r="AN53" s="386"/>
      <c r="AO53" s="386">
        <f t="shared" si="31"/>
        <v>0.20361599999999996</v>
      </c>
      <c r="AP53" s="386">
        <f t="shared" si="32"/>
        <v>4.4116799999999998E-2</v>
      </c>
      <c r="AQ53" s="386">
        <f t="shared" si="33"/>
        <v>2.5451999999999995E-2</v>
      </c>
      <c r="AR53" s="386">
        <f t="shared" si="34"/>
        <v>0.13235039999999998</v>
      </c>
      <c r="AS53" s="386">
        <f t="shared" si="35"/>
        <v>0.45813599999999988</v>
      </c>
      <c r="AT53" s="386">
        <f t="shared" si="36"/>
        <v>8.8233599999999995E-2</v>
      </c>
      <c r="AU53" s="386">
        <f t="shared" si="37"/>
        <v>0.10180799999999997</v>
      </c>
      <c r="AV53" s="386">
        <f t="shared" si="38"/>
        <v>0.13235039999999998</v>
      </c>
      <c r="AW53" s="386">
        <f t="shared" si="39"/>
        <v>21.176063999999997</v>
      </c>
      <c r="AX53" s="386">
        <f t="shared" si="20"/>
        <v>0.27318479999999995</v>
      </c>
      <c r="AY53" s="386"/>
      <c r="AZ53" s="386">
        <f t="shared" si="21"/>
        <v>0.91287839999999987</v>
      </c>
      <c r="BA53" s="422">
        <f t="shared" si="22"/>
        <v>21</v>
      </c>
      <c r="BB53" s="396"/>
      <c r="BC53" s="323"/>
    </row>
    <row r="54" spans="1:16383" s="318" customFormat="1" ht="21" customHeight="1">
      <c r="A54" s="336" t="s">
        <v>1120</v>
      </c>
      <c r="B54" s="328" t="s">
        <v>1679</v>
      </c>
      <c r="C54" s="385">
        <v>13865026</v>
      </c>
      <c r="D54" s="322" t="s">
        <v>424</v>
      </c>
      <c r="E54" s="328" t="s">
        <v>20</v>
      </c>
      <c r="F54" s="328" t="s">
        <v>289</v>
      </c>
      <c r="G54" s="326" t="s">
        <v>596</v>
      </c>
      <c r="H54" s="326" t="s">
        <v>596</v>
      </c>
      <c r="I54" s="507" t="s">
        <v>99</v>
      </c>
      <c r="J54" s="336" t="s">
        <v>991</v>
      </c>
      <c r="K54" s="324">
        <v>43523</v>
      </c>
      <c r="L54" s="338" t="s">
        <v>1455</v>
      </c>
      <c r="M54" s="432"/>
      <c r="N54" s="334" t="s">
        <v>914</v>
      </c>
      <c r="O54" s="328" t="s">
        <v>23</v>
      </c>
      <c r="P54" s="334" t="s">
        <v>40</v>
      </c>
      <c r="Q54" s="322" t="s">
        <v>25</v>
      </c>
      <c r="R54" s="394">
        <f>VLOOKUP($G$9:$G$381,TABULADOR!$D$6:$E$41,2,0)</f>
        <v>8.484</v>
      </c>
      <c r="S54" s="387">
        <f t="shared" si="23"/>
        <v>2</v>
      </c>
      <c r="T54" s="328">
        <v>0</v>
      </c>
      <c r="U54" s="387">
        <f t="shared" si="24"/>
        <v>2</v>
      </c>
      <c r="V54" s="389">
        <f>VLOOKUP($U54,TABULADOR!$A$51:$B$74,2)</f>
        <v>0.04</v>
      </c>
      <c r="W54" s="389">
        <v>0</v>
      </c>
      <c r="X54" s="391">
        <v>0</v>
      </c>
      <c r="Y54" s="414">
        <v>0</v>
      </c>
      <c r="Z54" s="481">
        <v>15</v>
      </c>
      <c r="AA54" s="386">
        <f t="shared" si="25"/>
        <v>4.242</v>
      </c>
      <c r="AB54" s="386">
        <f t="shared" si="26"/>
        <v>0</v>
      </c>
      <c r="AC54" s="386">
        <f t="shared" si="27"/>
        <v>0.16968</v>
      </c>
      <c r="AD54" s="386">
        <f>VLOOKUP($H$9:$H$1990,TABULADOR!$D$6:$E$41,2,0)-VLOOKUP($G$9:$G$1990,TABULADOR!$D$6:$E$41,2,0)</f>
        <v>0</v>
      </c>
      <c r="AE54" s="386">
        <f>+(TABULADOR!$D$67)*(GLOBAL!$Y237)/2</f>
        <v>0</v>
      </c>
      <c r="AF54" s="394">
        <f>+(TABULADOR!$D$67)*($X54)/2</f>
        <v>0</v>
      </c>
      <c r="AG54" s="386"/>
      <c r="AH54" s="394">
        <f t="shared" si="28"/>
        <v>4.4116799999999996</v>
      </c>
      <c r="AI54" s="395">
        <f t="shared" si="29"/>
        <v>0</v>
      </c>
      <c r="AJ54" s="395"/>
      <c r="AK54" s="386">
        <f>($AA54+$AB54+$AC54)*2/30*$Z54*TABULADOR!$D$70</f>
        <v>3.529344</v>
      </c>
      <c r="AL54" s="508">
        <f t="shared" si="30"/>
        <v>13.235039999999998</v>
      </c>
      <c r="AM54" s="508"/>
      <c r="AN54" s="386"/>
      <c r="AO54" s="386">
        <f t="shared" si="31"/>
        <v>0.20361599999999996</v>
      </c>
      <c r="AP54" s="386">
        <f t="shared" si="32"/>
        <v>4.4116799999999998E-2</v>
      </c>
      <c r="AQ54" s="386">
        <f t="shared" si="33"/>
        <v>2.5451999999999995E-2</v>
      </c>
      <c r="AR54" s="386">
        <f t="shared" si="34"/>
        <v>0.13235039999999998</v>
      </c>
      <c r="AS54" s="386">
        <f t="shared" si="35"/>
        <v>0.45813599999999988</v>
      </c>
      <c r="AT54" s="386">
        <f t="shared" si="36"/>
        <v>8.8233599999999995E-2</v>
      </c>
      <c r="AU54" s="386">
        <f t="shared" si="37"/>
        <v>0.10180799999999997</v>
      </c>
      <c r="AV54" s="386">
        <f t="shared" si="38"/>
        <v>0.13235039999999998</v>
      </c>
      <c r="AW54" s="386">
        <f t="shared" si="39"/>
        <v>21.176063999999997</v>
      </c>
      <c r="AX54" s="386">
        <f t="shared" si="20"/>
        <v>0.27318479999999995</v>
      </c>
      <c r="AY54" s="386"/>
      <c r="AZ54" s="386">
        <f t="shared" si="21"/>
        <v>0.91287839999999987</v>
      </c>
      <c r="BA54" s="422">
        <f t="shared" si="22"/>
        <v>21</v>
      </c>
      <c r="BB54" s="396"/>
      <c r="BC54" s="323"/>
    </row>
    <row r="55" spans="1:16383" s="318" customFormat="1" ht="21" customHeight="1">
      <c r="A55" s="336" t="s">
        <v>1120</v>
      </c>
      <c r="B55" s="328" t="s">
        <v>1679</v>
      </c>
      <c r="C55" s="385">
        <v>14385663</v>
      </c>
      <c r="D55" s="322" t="s">
        <v>428</v>
      </c>
      <c r="E55" s="401" t="s">
        <v>20</v>
      </c>
      <c r="F55" s="328" t="s">
        <v>289</v>
      </c>
      <c r="G55" s="326" t="s">
        <v>596</v>
      </c>
      <c r="H55" s="326" t="s">
        <v>596</v>
      </c>
      <c r="I55" s="507" t="s">
        <v>99</v>
      </c>
      <c r="J55" s="336" t="s">
        <v>991</v>
      </c>
      <c r="K55" s="324">
        <v>43521</v>
      </c>
      <c r="L55" s="338" t="s">
        <v>1459</v>
      </c>
      <c r="M55" s="432"/>
      <c r="N55" s="334" t="s">
        <v>914</v>
      </c>
      <c r="O55" s="328" t="s">
        <v>23</v>
      </c>
      <c r="P55" s="334" t="s">
        <v>40</v>
      </c>
      <c r="Q55" s="322" t="s">
        <v>25</v>
      </c>
      <c r="R55" s="394">
        <f>VLOOKUP($G$9:$G$381,TABULADOR!$D$6:$E$41,2,0)</f>
        <v>8.484</v>
      </c>
      <c r="S55" s="387">
        <f t="shared" si="23"/>
        <v>2</v>
      </c>
      <c r="T55" s="328">
        <v>0</v>
      </c>
      <c r="U55" s="387">
        <f t="shared" si="24"/>
        <v>2</v>
      </c>
      <c r="V55" s="389">
        <f>VLOOKUP($U55,TABULADOR!$A$51:$B$74,2)</f>
        <v>0.04</v>
      </c>
      <c r="W55" s="389">
        <v>0</v>
      </c>
      <c r="X55" s="391">
        <v>0</v>
      </c>
      <c r="Y55" s="414">
        <v>0</v>
      </c>
      <c r="Z55" s="481">
        <v>15</v>
      </c>
      <c r="AA55" s="386">
        <f t="shared" si="25"/>
        <v>4.242</v>
      </c>
      <c r="AB55" s="386">
        <f t="shared" si="26"/>
        <v>0</v>
      </c>
      <c r="AC55" s="386">
        <f t="shared" si="27"/>
        <v>0.16968</v>
      </c>
      <c r="AD55" s="386">
        <f>VLOOKUP($H$9:$H$1990,TABULADOR!$D$6:$E$41,2,0)-VLOOKUP($G$9:$G$1990,TABULADOR!$D$6:$E$41,2,0)</f>
        <v>0</v>
      </c>
      <c r="AE55" s="386">
        <f>+(TABULADOR!$D$67)*(GLOBAL!$Y241)/2</f>
        <v>0</v>
      </c>
      <c r="AF55" s="394">
        <f>+(TABULADOR!$D$67)*($X55)/2</f>
        <v>0</v>
      </c>
      <c r="AG55" s="386"/>
      <c r="AH55" s="394">
        <f t="shared" si="28"/>
        <v>4.4116799999999996</v>
      </c>
      <c r="AI55" s="395">
        <f t="shared" si="29"/>
        <v>0</v>
      </c>
      <c r="AJ55" s="395"/>
      <c r="AK55" s="386">
        <f>($AA55+$AB55+$AC55)*2/30*$Z55*TABULADOR!$D$70</f>
        <v>3.529344</v>
      </c>
      <c r="AL55" s="508">
        <f t="shared" si="30"/>
        <v>13.235039999999998</v>
      </c>
      <c r="AM55" s="508"/>
      <c r="AN55" s="386"/>
      <c r="AO55" s="386">
        <f t="shared" si="31"/>
        <v>0.20361599999999996</v>
      </c>
      <c r="AP55" s="386">
        <f t="shared" si="32"/>
        <v>4.4116799999999998E-2</v>
      </c>
      <c r="AQ55" s="386">
        <f t="shared" si="33"/>
        <v>2.5451999999999995E-2</v>
      </c>
      <c r="AR55" s="386">
        <f t="shared" si="34"/>
        <v>0.13235039999999998</v>
      </c>
      <c r="AS55" s="386">
        <f t="shared" si="35"/>
        <v>0.45813599999999988</v>
      </c>
      <c r="AT55" s="386">
        <f t="shared" si="36"/>
        <v>8.8233599999999995E-2</v>
      </c>
      <c r="AU55" s="386">
        <f t="shared" si="37"/>
        <v>0.10180799999999997</v>
      </c>
      <c r="AV55" s="386">
        <f t="shared" si="38"/>
        <v>0.13235039999999998</v>
      </c>
      <c r="AW55" s="386">
        <f t="shared" si="39"/>
        <v>21.176063999999997</v>
      </c>
      <c r="AX55" s="386">
        <f t="shared" si="20"/>
        <v>0.27318479999999995</v>
      </c>
      <c r="AY55" s="386"/>
      <c r="AZ55" s="386">
        <f t="shared" si="21"/>
        <v>0.91287839999999987</v>
      </c>
      <c r="BA55" s="422">
        <f t="shared" si="22"/>
        <v>21</v>
      </c>
      <c r="BB55" s="396"/>
      <c r="BC55" s="323"/>
    </row>
    <row r="56" spans="1:16383" ht="63.75">
      <c r="A56" s="336" t="s">
        <v>1120</v>
      </c>
      <c r="B56" s="328" t="s">
        <v>1679</v>
      </c>
      <c r="C56" s="385">
        <v>17641136</v>
      </c>
      <c r="D56" s="322" t="s">
        <v>340</v>
      </c>
      <c r="E56" s="328" t="s">
        <v>304</v>
      </c>
      <c r="F56" s="336" t="s">
        <v>433</v>
      </c>
      <c r="G56" s="336" t="s">
        <v>433</v>
      </c>
      <c r="H56" s="326" t="s">
        <v>1800</v>
      </c>
      <c r="I56" s="433" t="s">
        <v>991</v>
      </c>
      <c r="J56" s="324">
        <v>43724</v>
      </c>
      <c r="K56" s="338" t="s">
        <v>1376</v>
      </c>
      <c r="L56" s="432"/>
      <c r="M56" s="334" t="s">
        <v>914</v>
      </c>
      <c r="N56" s="326" t="s">
        <v>1714</v>
      </c>
      <c r="O56" s="334" t="s">
        <v>44</v>
      </c>
      <c r="P56" s="322" t="s">
        <v>25</v>
      </c>
      <c r="Q56" s="394">
        <v>9968000</v>
      </c>
      <c r="R56" s="387">
        <v>1</v>
      </c>
      <c r="S56" s="328">
        <v>0</v>
      </c>
      <c r="T56" s="387">
        <v>1</v>
      </c>
      <c r="U56" s="389">
        <v>0.02</v>
      </c>
      <c r="V56" s="389">
        <v>0.2</v>
      </c>
      <c r="W56" s="391">
        <v>1</v>
      </c>
      <c r="X56" s="414">
        <v>1</v>
      </c>
      <c r="Y56" s="481">
        <v>15</v>
      </c>
      <c r="Z56" s="386">
        <v>4984000</v>
      </c>
      <c r="AA56" s="386">
        <v>996800</v>
      </c>
      <c r="AB56" s="386">
        <v>99680</v>
      </c>
      <c r="AC56" s="386">
        <v>0</v>
      </c>
      <c r="AD56" s="386">
        <v>875000</v>
      </c>
      <c r="AE56" s="394">
        <v>875000</v>
      </c>
      <c r="AF56" s="386"/>
      <c r="AG56" s="394">
        <v>7830480</v>
      </c>
      <c r="AH56" s="395">
        <v>0</v>
      </c>
      <c r="AI56" s="395"/>
      <c r="AJ56" s="386">
        <v>4256336</v>
      </c>
      <c r="AK56" s="508">
        <v>21000000</v>
      </c>
      <c r="AL56" s="508"/>
      <c r="AM56" s="386"/>
      <c r="AN56" s="386">
        <v>289125.41538461542</v>
      </c>
      <c r="AO56" s="386">
        <v>78304.800000000003</v>
      </c>
      <c r="AP56" s="386">
        <v>36140.676923076928</v>
      </c>
      <c r="AQ56" s="386">
        <v>234914.4</v>
      </c>
      <c r="AR56" s="386">
        <v>650532.18461538467</v>
      </c>
      <c r="AS56" s="386">
        <v>156609.60000000001</v>
      </c>
      <c r="AT56" s="386">
        <v>144562.70769230771</v>
      </c>
      <c r="AU56" s="386">
        <v>234914.4</v>
      </c>
      <c r="AV56" s="386">
        <v>33086816</v>
      </c>
      <c r="AW56" s="386">
        <v>403570.89230769232</v>
      </c>
      <c r="AX56" s="386"/>
      <c r="AY56" s="386">
        <v>1421533.2923076921</v>
      </c>
      <c r="AZ56" s="422">
        <v>32683245</v>
      </c>
      <c r="BA56" s="396" t="s">
        <v>1805</v>
      </c>
      <c r="BB56" s="323"/>
      <c r="BC56" s="318"/>
      <c r="BD56" s="419"/>
      <c r="BE56" s="318"/>
      <c r="BF56" s="318"/>
      <c r="BG56" s="318"/>
      <c r="BH56" s="318"/>
      <c r="BI56" s="318"/>
      <c r="BJ56" s="318"/>
      <c r="BK56" s="318"/>
      <c r="BL56" s="318"/>
      <c r="BM56" s="318"/>
      <c r="BN56" s="318"/>
      <c r="BO56" s="318"/>
      <c r="BP56" s="318"/>
      <c r="BQ56" s="318"/>
      <c r="BR56" s="318"/>
      <c r="BS56" s="318"/>
      <c r="BT56" s="318"/>
      <c r="BU56" s="318"/>
      <c r="BV56" s="318"/>
      <c r="BW56" s="318"/>
      <c r="BX56" s="318"/>
      <c r="BY56" s="318"/>
      <c r="BZ56" s="318"/>
      <c r="CA56" s="318"/>
      <c r="CB56" s="318"/>
      <c r="CC56" s="318"/>
      <c r="CD56" s="318"/>
      <c r="CE56" s="318"/>
      <c r="CF56" s="318"/>
      <c r="CG56" s="318"/>
      <c r="CH56" s="318"/>
      <c r="CI56" s="318"/>
      <c r="CJ56" s="318"/>
      <c r="CK56" s="318"/>
      <c r="CL56" s="318"/>
      <c r="CM56" s="318"/>
      <c r="CN56" s="318"/>
      <c r="CO56" s="318"/>
      <c r="CP56" s="318"/>
      <c r="CQ56" s="318"/>
      <c r="CR56" s="318"/>
      <c r="CS56" s="318"/>
      <c r="CT56" s="318"/>
      <c r="CU56" s="318"/>
      <c r="CV56" s="318"/>
      <c r="CW56" s="318"/>
      <c r="CX56" s="318"/>
      <c r="CY56" s="318"/>
      <c r="CZ56" s="318"/>
      <c r="DA56" s="318"/>
      <c r="DB56" s="318"/>
      <c r="DC56" s="318"/>
      <c r="DD56" s="318"/>
      <c r="DE56" s="318"/>
      <c r="DF56" s="318"/>
      <c r="DG56" s="318"/>
      <c r="DH56" s="318"/>
      <c r="DI56" s="318"/>
      <c r="DJ56" s="318"/>
      <c r="DK56" s="318"/>
      <c r="DL56" s="318"/>
      <c r="DM56" s="318"/>
      <c r="DN56" s="318"/>
      <c r="DO56" s="318"/>
      <c r="DP56" s="318"/>
      <c r="DQ56" s="318"/>
      <c r="DR56" s="318"/>
      <c r="DS56" s="318"/>
      <c r="DT56" s="318"/>
      <c r="DU56" s="318"/>
      <c r="DV56" s="318"/>
      <c r="DW56" s="318"/>
      <c r="DX56" s="318"/>
      <c r="DY56" s="318"/>
      <c r="DZ56" s="318"/>
      <c r="EA56" s="318"/>
      <c r="EB56" s="318"/>
      <c r="EC56" s="318"/>
      <c r="ED56" s="318"/>
      <c r="EE56" s="318"/>
      <c r="EF56" s="318"/>
      <c r="EG56" s="318"/>
      <c r="EH56" s="318"/>
      <c r="EI56" s="318"/>
      <c r="EJ56" s="318"/>
      <c r="EK56" s="318"/>
      <c r="EL56" s="318"/>
      <c r="EM56" s="318"/>
      <c r="EN56" s="318"/>
      <c r="EO56" s="318"/>
      <c r="EP56" s="318"/>
      <c r="EQ56" s="318"/>
      <c r="ER56" s="318"/>
      <c r="ES56" s="318"/>
      <c r="ET56" s="318"/>
      <c r="EU56" s="318"/>
      <c r="EV56" s="318"/>
      <c r="EW56" s="318"/>
      <c r="EX56" s="318"/>
      <c r="EY56" s="318"/>
      <c r="EZ56" s="318"/>
      <c r="FA56" s="318"/>
      <c r="FB56" s="318"/>
      <c r="FC56" s="318"/>
      <c r="FD56" s="318"/>
      <c r="FE56" s="318"/>
      <c r="FF56" s="318"/>
      <c r="FG56" s="318"/>
      <c r="FH56" s="318"/>
      <c r="FI56" s="318"/>
      <c r="FJ56" s="318"/>
      <c r="FK56" s="318"/>
      <c r="FL56" s="318"/>
      <c r="FM56" s="318"/>
      <c r="FN56" s="318"/>
      <c r="FO56" s="318"/>
      <c r="FP56" s="318"/>
      <c r="FQ56" s="318"/>
      <c r="FR56" s="318"/>
      <c r="FS56" s="318"/>
      <c r="FT56" s="318"/>
      <c r="FU56" s="318"/>
      <c r="FV56" s="318"/>
      <c r="FW56" s="318"/>
      <c r="FX56" s="318"/>
      <c r="FY56" s="318"/>
      <c r="FZ56" s="318"/>
      <c r="GA56" s="318"/>
      <c r="GB56" s="318"/>
      <c r="GC56" s="318"/>
      <c r="GD56" s="318"/>
      <c r="GE56" s="318"/>
      <c r="GF56" s="318"/>
      <c r="GG56" s="318"/>
      <c r="GH56" s="318"/>
      <c r="GI56" s="318"/>
      <c r="GJ56" s="318"/>
      <c r="GK56" s="318"/>
      <c r="GL56" s="318"/>
      <c r="GM56" s="318"/>
      <c r="GN56" s="318"/>
      <c r="GO56" s="318"/>
      <c r="GP56" s="318"/>
      <c r="GQ56" s="318"/>
      <c r="GR56" s="318"/>
      <c r="GS56" s="318"/>
      <c r="GT56" s="318"/>
      <c r="GU56" s="318"/>
      <c r="GV56" s="318"/>
      <c r="GW56" s="318"/>
      <c r="GX56" s="318"/>
      <c r="GY56" s="318"/>
      <c r="GZ56" s="318"/>
      <c r="HA56" s="318"/>
      <c r="HB56" s="318"/>
      <c r="HC56" s="318"/>
      <c r="HD56" s="318"/>
      <c r="HE56" s="318"/>
      <c r="HF56" s="318"/>
      <c r="HG56" s="318"/>
      <c r="HH56" s="318"/>
      <c r="HI56" s="318"/>
      <c r="HJ56" s="318"/>
      <c r="HK56" s="318"/>
      <c r="HL56" s="318"/>
      <c r="HM56" s="318"/>
      <c r="HN56" s="318"/>
      <c r="HO56" s="318"/>
      <c r="HP56" s="318"/>
      <c r="HQ56" s="318"/>
      <c r="HR56" s="318"/>
      <c r="HS56" s="318"/>
      <c r="HT56" s="318"/>
      <c r="HU56" s="318"/>
      <c r="HV56" s="318"/>
      <c r="HW56" s="318"/>
      <c r="HX56" s="318"/>
      <c r="HY56" s="318"/>
      <c r="HZ56" s="318"/>
      <c r="IA56" s="318"/>
      <c r="IB56" s="318"/>
      <c r="IC56" s="318"/>
      <c r="ID56" s="318"/>
      <c r="IE56" s="318"/>
      <c r="IF56" s="318"/>
      <c r="IG56" s="318"/>
      <c r="IH56" s="318"/>
      <c r="II56" s="318"/>
      <c r="IJ56" s="318"/>
      <c r="IK56" s="318"/>
      <c r="IL56" s="318"/>
      <c r="IM56" s="318"/>
      <c r="IN56" s="318"/>
      <c r="IO56" s="318"/>
      <c r="IP56" s="318"/>
      <c r="IQ56" s="318"/>
      <c r="IR56" s="318"/>
      <c r="IS56" s="318"/>
      <c r="IT56" s="318"/>
      <c r="IU56" s="318"/>
      <c r="IV56" s="318"/>
      <c r="IW56" s="318"/>
      <c r="IX56" s="318"/>
      <c r="IY56" s="318"/>
      <c r="IZ56" s="318"/>
      <c r="JA56" s="318"/>
      <c r="JB56" s="318"/>
      <c r="JC56" s="318"/>
      <c r="JD56" s="318"/>
      <c r="JE56" s="318"/>
      <c r="JF56" s="318"/>
      <c r="JG56" s="318"/>
      <c r="JH56" s="318"/>
      <c r="JI56" s="318"/>
      <c r="JJ56" s="318"/>
      <c r="JK56" s="318"/>
      <c r="JL56" s="318"/>
      <c r="JM56" s="318"/>
      <c r="JN56" s="318"/>
      <c r="JO56" s="318"/>
      <c r="JP56" s="318"/>
      <c r="JQ56" s="318"/>
      <c r="JR56" s="318"/>
      <c r="JS56" s="318"/>
      <c r="JT56" s="318"/>
      <c r="JU56" s="318"/>
      <c r="JV56" s="318"/>
      <c r="JW56" s="318"/>
      <c r="JX56" s="318"/>
      <c r="JY56" s="318"/>
      <c r="JZ56" s="318"/>
      <c r="KA56" s="318"/>
      <c r="KB56" s="318"/>
      <c r="KC56" s="318"/>
      <c r="KD56" s="318"/>
      <c r="KE56" s="318"/>
      <c r="KF56" s="318"/>
      <c r="KG56" s="318"/>
      <c r="KH56" s="318"/>
      <c r="KI56" s="318"/>
      <c r="KJ56" s="318"/>
      <c r="KK56" s="318"/>
      <c r="KL56" s="318"/>
      <c r="KM56" s="318"/>
      <c r="KN56" s="318"/>
      <c r="KO56" s="318"/>
      <c r="KP56" s="318"/>
      <c r="KQ56" s="318"/>
      <c r="KR56" s="318"/>
      <c r="KS56" s="318"/>
      <c r="KT56" s="318"/>
      <c r="KU56" s="318"/>
      <c r="KV56" s="318"/>
      <c r="KW56" s="318"/>
      <c r="KX56" s="318"/>
      <c r="KY56" s="318"/>
      <c r="KZ56" s="318"/>
      <c r="LA56" s="318"/>
      <c r="LB56" s="318"/>
      <c r="LC56" s="318"/>
      <c r="LD56" s="318"/>
      <c r="LE56" s="318"/>
      <c r="LF56" s="318"/>
      <c r="LG56" s="318"/>
      <c r="LH56" s="318"/>
      <c r="LI56" s="318"/>
      <c r="LJ56" s="318"/>
      <c r="LK56" s="318"/>
      <c r="LL56" s="318"/>
      <c r="LM56" s="318"/>
      <c r="LN56" s="318"/>
      <c r="LO56" s="318"/>
      <c r="LP56" s="318"/>
      <c r="LQ56" s="318"/>
      <c r="LR56" s="318"/>
      <c r="LS56" s="318"/>
      <c r="LT56" s="318"/>
      <c r="LU56" s="318"/>
      <c r="LV56" s="318"/>
      <c r="LW56" s="318"/>
      <c r="LX56" s="318"/>
      <c r="LY56" s="318"/>
      <c r="LZ56" s="318"/>
      <c r="MA56" s="318"/>
      <c r="MB56" s="318"/>
      <c r="MC56" s="318"/>
      <c r="MD56" s="318"/>
      <c r="ME56" s="318"/>
      <c r="MF56" s="318"/>
      <c r="MG56" s="318"/>
      <c r="MH56" s="318"/>
      <c r="MI56" s="318"/>
      <c r="MJ56" s="318"/>
      <c r="MK56" s="318"/>
      <c r="ML56" s="318"/>
      <c r="MM56" s="318"/>
      <c r="MN56" s="318"/>
      <c r="MO56" s="318"/>
      <c r="MP56" s="318"/>
      <c r="MQ56" s="318"/>
      <c r="MR56" s="318"/>
      <c r="MS56" s="318"/>
      <c r="MT56" s="318"/>
      <c r="MU56" s="318"/>
      <c r="MV56" s="318"/>
      <c r="MW56" s="318"/>
      <c r="MX56" s="318"/>
      <c r="MY56" s="318"/>
      <c r="MZ56" s="318"/>
      <c r="NA56" s="318"/>
      <c r="NB56" s="318"/>
      <c r="NC56" s="318"/>
      <c r="ND56" s="318"/>
      <c r="NE56" s="318"/>
      <c r="NF56" s="318"/>
      <c r="NG56" s="318"/>
      <c r="NH56" s="318"/>
      <c r="NI56" s="318"/>
      <c r="NJ56" s="318"/>
      <c r="NK56" s="318"/>
      <c r="NL56" s="318"/>
      <c r="NM56" s="318"/>
      <c r="NN56" s="318"/>
      <c r="NO56" s="318"/>
      <c r="NP56" s="318"/>
      <c r="NQ56" s="318"/>
      <c r="NR56" s="318"/>
      <c r="NS56" s="318"/>
      <c r="NT56" s="318"/>
      <c r="NU56" s="318"/>
      <c r="NV56" s="318"/>
      <c r="NW56" s="318"/>
      <c r="NX56" s="318"/>
      <c r="NY56" s="318"/>
      <c r="NZ56" s="318"/>
      <c r="OA56" s="318"/>
      <c r="OB56" s="318"/>
      <c r="OC56" s="318"/>
      <c r="OD56" s="318"/>
      <c r="OE56" s="318"/>
      <c r="OF56" s="318"/>
      <c r="OG56" s="318"/>
      <c r="OH56" s="318"/>
      <c r="OI56" s="318"/>
      <c r="OJ56" s="318"/>
      <c r="OK56" s="318"/>
      <c r="OL56" s="318"/>
      <c r="OM56" s="318"/>
      <c r="ON56" s="318"/>
      <c r="OO56" s="318"/>
      <c r="OP56" s="318"/>
      <c r="OQ56" s="318"/>
      <c r="OR56" s="318"/>
      <c r="OS56" s="318"/>
      <c r="OT56" s="318"/>
      <c r="OU56" s="318"/>
      <c r="OV56" s="318"/>
      <c r="OW56" s="318"/>
      <c r="OX56" s="318"/>
      <c r="OY56" s="318"/>
      <c r="OZ56" s="318"/>
      <c r="PA56" s="318"/>
      <c r="PB56" s="318"/>
      <c r="PC56" s="318"/>
      <c r="PD56" s="318"/>
      <c r="PE56" s="318"/>
      <c r="PF56" s="318"/>
      <c r="PG56" s="318"/>
      <c r="PH56" s="318"/>
      <c r="PI56" s="318"/>
      <c r="PJ56" s="318"/>
      <c r="PK56" s="318"/>
      <c r="PL56" s="318"/>
      <c r="PM56" s="318"/>
      <c r="PN56" s="318"/>
      <c r="PO56" s="318"/>
      <c r="PP56" s="318"/>
      <c r="PQ56" s="318"/>
      <c r="PR56" s="318"/>
      <c r="PS56" s="318"/>
      <c r="PT56" s="318"/>
      <c r="PU56" s="318"/>
      <c r="PV56" s="318"/>
      <c r="PW56" s="318"/>
      <c r="PX56" s="318"/>
      <c r="PY56" s="318"/>
      <c r="PZ56" s="318"/>
      <c r="QA56" s="318"/>
      <c r="QB56" s="318"/>
      <c r="QC56" s="318"/>
      <c r="QD56" s="318"/>
      <c r="QE56" s="318"/>
      <c r="QF56" s="318"/>
      <c r="QG56" s="318"/>
      <c r="QH56" s="318"/>
      <c r="QI56" s="318"/>
      <c r="QJ56" s="318"/>
      <c r="QK56" s="318"/>
      <c r="QL56" s="318"/>
      <c r="QM56" s="318"/>
      <c r="QN56" s="318"/>
      <c r="QO56" s="318"/>
      <c r="QP56" s="318"/>
      <c r="QQ56" s="318"/>
      <c r="QR56" s="318"/>
      <c r="QS56" s="318"/>
      <c r="QT56" s="318"/>
      <c r="QU56" s="318"/>
      <c r="QV56" s="318"/>
      <c r="QW56" s="318"/>
      <c r="QX56" s="318"/>
      <c r="QY56" s="318"/>
      <c r="QZ56" s="318"/>
      <c r="RA56" s="318"/>
      <c r="RB56" s="318"/>
      <c r="RC56" s="318"/>
      <c r="RD56" s="318"/>
      <c r="RE56" s="318"/>
      <c r="RF56" s="318"/>
      <c r="RG56" s="318"/>
      <c r="RH56" s="318"/>
      <c r="RI56" s="318"/>
      <c r="RJ56" s="318"/>
      <c r="RK56" s="318"/>
      <c r="RL56" s="318"/>
      <c r="RM56" s="318"/>
      <c r="RN56" s="318"/>
      <c r="RO56" s="318"/>
      <c r="RP56" s="318"/>
      <c r="RQ56" s="318"/>
      <c r="RR56" s="318"/>
      <c r="RS56" s="318"/>
      <c r="RT56" s="318"/>
      <c r="RU56" s="318"/>
      <c r="RV56" s="318"/>
      <c r="RW56" s="318"/>
      <c r="RX56" s="318"/>
      <c r="RY56" s="318"/>
      <c r="RZ56" s="318"/>
      <c r="SA56" s="318"/>
      <c r="SB56" s="318"/>
      <c r="SC56" s="318"/>
      <c r="SD56" s="318"/>
      <c r="SE56" s="318"/>
      <c r="SF56" s="318"/>
      <c r="SG56" s="318"/>
      <c r="SH56" s="318"/>
      <c r="SI56" s="318"/>
      <c r="SJ56" s="318"/>
      <c r="SK56" s="318"/>
      <c r="SL56" s="318"/>
      <c r="SM56" s="318"/>
      <c r="SN56" s="318"/>
      <c r="SO56" s="318"/>
      <c r="SP56" s="318"/>
      <c r="SQ56" s="318"/>
      <c r="SR56" s="318"/>
      <c r="SS56" s="318"/>
      <c r="ST56" s="318"/>
      <c r="SU56" s="318"/>
      <c r="SV56" s="318"/>
      <c r="SW56" s="318"/>
      <c r="SX56" s="318"/>
      <c r="SY56" s="318"/>
      <c r="SZ56" s="318"/>
      <c r="TA56" s="318"/>
      <c r="TB56" s="318"/>
      <c r="TC56" s="318"/>
      <c r="TD56" s="318"/>
      <c r="TE56" s="318"/>
      <c r="TF56" s="318"/>
      <c r="TG56" s="318"/>
      <c r="TH56" s="318"/>
      <c r="TI56" s="318"/>
      <c r="TJ56" s="318"/>
      <c r="TK56" s="318"/>
      <c r="TL56" s="318"/>
      <c r="TM56" s="318"/>
      <c r="TN56" s="318"/>
      <c r="TO56" s="318"/>
      <c r="TP56" s="318"/>
      <c r="TQ56" s="318"/>
      <c r="TR56" s="318"/>
      <c r="TS56" s="318"/>
      <c r="TT56" s="318"/>
      <c r="TU56" s="318"/>
      <c r="TV56" s="318"/>
      <c r="TW56" s="318"/>
      <c r="TX56" s="318"/>
      <c r="TY56" s="318"/>
      <c r="TZ56" s="318"/>
      <c r="UA56" s="318"/>
      <c r="UB56" s="318"/>
      <c r="UC56" s="318"/>
      <c r="UD56" s="318"/>
      <c r="UE56" s="318"/>
      <c r="UF56" s="318"/>
      <c r="UG56" s="318"/>
      <c r="UH56" s="318"/>
      <c r="UI56" s="318"/>
      <c r="UJ56" s="318"/>
      <c r="UK56" s="318"/>
      <c r="UL56" s="318"/>
      <c r="UM56" s="318"/>
      <c r="UN56" s="318"/>
      <c r="UO56" s="318"/>
      <c r="UP56" s="318"/>
      <c r="UQ56" s="318"/>
      <c r="UR56" s="318"/>
      <c r="US56" s="318"/>
      <c r="UT56" s="318"/>
      <c r="UU56" s="318"/>
      <c r="UV56" s="318"/>
      <c r="UW56" s="318"/>
      <c r="UX56" s="318"/>
      <c r="UY56" s="318"/>
      <c r="UZ56" s="318"/>
      <c r="VA56" s="318"/>
      <c r="VB56" s="318"/>
      <c r="VC56" s="318"/>
      <c r="VD56" s="318"/>
      <c r="VE56" s="318"/>
      <c r="VF56" s="318"/>
      <c r="VG56" s="318"/>
      <c r="VH56" s="318"/>
      <c r="VI56" s="318"/>
      <c r="VJ56" s="318"/>
      <c r="VK56" s="318"/>
      <c r="VL56" s="318"/>
      <c r="VM56" s="318"/>
      <c r="VN56" s="318"/>
      <c r="VO56" s="318"/>
      <c r="VP56" s="318"/>
      <c r="VQ56" s="318"/>
      <c r="VR56" s="318"/>
      <c r="VS56" s="318"/>
      <c r="VT56" s="318"/>
      <c r="VU56" s="318"/>
      <c r="VV56" s="318"/>
      <c r="VW56" s="318"/>
      <c r="VX56" s="318"/>
      <c r="VY56" s="318"/>
      <c r="VZ56" s="318"/>
      <c r="WA56" s="318"/>
      <c r="WB56" s="318"/>
      <c r="WC56" s="318"/>
      <c r="WD56" s="318"/>
      <c r="WE56" s="318"/>
      <c r="WF56" s="318"/>
      <c r="WG56" s="318"/>
      <c r="WH56" s="318"/>
      <c r="WI56" s="318"/>
      <c r="WJ56" s="318"/>
      <c r="WK56" s="318"/>
      <c r="WL56" s="318"/>
      <c r="WM56" s="318"/>
      <c r="WN56" s="318"/>
      <c r="WO56" s="318"/>
      <c r="WP56" s="318"/>
      <c r="WQ56" s="318"/>
      <c r="WR56" s="318"/>
      <c r="WS56" s="318"/>
      <c r="WT56" s="318"/>
      <c r="WU56" s="318"/>
      <c r="WV56" s="318"/>
      <c r="WW56" s="318"/>
      <c r="WX56" s="318"/>
      <c r="WY56" s="318"/>
      <c r="WZ56" s="318"/>
      <c r="XA56" s="318"/>
      <c r="XB56" s="318"/>
      <c r="XC56" s="318"/>
      <c r="XD56" s="318"/>
      <c r="XE56" s="318"/>
      <c r="XF56" s="318"/>
      <c r="XG56" s="318"/>
      <c r="XH56" s="318"/>
      <c r="XI56" s="318"/>
      <c r="XJ56" s="318"/>
      <c r="XK56" s="318"/>
      <c r="XL56" s="318"/>
      <c r="XM56" s="318"/>
      <c r="XN56" s="318"/>
      <c r="XO56" s="318"/>
      <c r="XP56" s="318"/>
      <c r="XQ56" s="318"/>
      <c r="XR56" s="318"/>
      <c r="XS56" s="318"/>
      <c r="XT56" s="318"/>
      <c r="XU56" s="318"/>
      <c r="XV56" s="318"/>
      <c r="XW56" s="318"/>
      <c r="XX56" s="318"/>
      <c r="XY56" s="318"/>
      <c r="XZ56" s="318"/>
      <c r="YA56" s="318"/>
      <c r="YB56" s="318"/>
      <c r="YC56" s="318"/>
      <c r="YD56" s="318"/>
      <c r="YE56" s="318"/>
      <c r="YF56" s="318"/>
      <c r="YG56" s="318"/>
      <c r="YH56" s="318"/>
      <c r="YI56" s="318"/>
      <c r="YJ56" s="318"/>
      <c r="YK56" s="318"/>
      <c r="YL56" s="318"/>
      <c r="YM56" s="318"/>
      <c r="YN56" s="318"/>
      <c r="YO56" s="318"/>
      <c r="YP56" s="318"/>
      <c r="YQ56" s="318"/>
      <c r="YR56" s="318"/>
      <c r="YS56" s="318"/>
      <c r="YT56" s="318"/>
      <c r="YU56" s="318"/>
      <c r="YV56" s="318"/>
      <c r="YW56" s="318"/>
      <c r="YX56" s="318"/>
      <c r="YY56" s="318"/>
      <c r="YZ56" s="318"/>
      <c r="ZA56" s="318"/>
      <c r="ZB56" s="318"/>
      <c r="ZC56" s="318"/>
      <c r="ZD56" s="318"/>
      <c r="ZE56" s="318"/>
      <c r="ZF56" s="318"/>
      <c r="ZG56" s="318"/>
      <c r="ZH56" s="318"/>
      <c r="ZI56" s="318"/>
      <c r="ZJ56" s="318"/>
      <c r="ZK56" s="318"/>
      <c r="ZL56" s="318"/>
      <c r="ZM56" s="318"/>
      <c r="ZN56" s="318"/>
      <c r="ZO56" s="318"/>
      <c r="ZP56" s="318"/>
      <c r="ZQ56" s="318"/>
      <c r="ZR56" s="318"/>
      <c r="ZS56" s="318"/>
      <c r="ZT56" s="318"/>
      <c r="ZU56" s="318"/>
      <c r="ZV56" s="318"/>
      <c r="ZW56" s="318"/>
      <c r="ZX56" s="318"/>
      <c r="ZY56" s="318"/>
      <c r="ZZ56" s="318"/>
      <c r="AAA56" s="318"/>
      <c r="AAB56" s="318"/>
      <c r="AAC56" s="318"/>
      <c r="AAD56" s="318"/>
      <c r="AAE56" s="318"/>
      <c r="AAF56" s="318"/>
      <c r="AAG56" s="318"/>
      <c r="AAH56" s="318"/>
      <c r="AAI56" s="318"/>
      <c r="AAJ56" s="318"/>
      <c r="AAK56" s="318"/>
      <c r="AAL56" s="318"/>
      <c r="AAM56" s="318"/>
      <c r="AAN56" s="318"/>
      <c r="AAO56" s="318"/>
      <c r="AAP56" s="318"/>
      <c r="AAQ56" s="318"/>
      <c r="AAR56" s="318"/>
      <c r="AAS56" s="318"/>
      <c r="AAT56" s="318"/>
      <c r="AAU56" s="318"/>
      <c r="AAV56" s="318"/>
      <c r="AAW56" s="318"/>
      <c r="AAX56" s="318"/>
      <c r="AAY56" s="318"/>
      <c r="AAZ56" s="318"/>
      <c r="ABA56" s="318"/>
      <c r="ABB56" s="318"/>
      <c r="ABC56" s="318"/>
      <c r="ABD56" s="318"/>
      <c r="ABE56" s="318"/>
      <c r="ABF56" s="318"/>
      <c r="ABG56" s="318"/>
      <c r="ABH56" s="318"/>
      <c r="ABI56" s="318"/>
      <c r="ABJ56" s="318"/>
      <c r="ABK56" s="318"/>
      <c r="ABL56" s="318"/>
      <c r="ABM56" s="318"/>
      <c r="ABN56" s="318"/>
      <c r="ABO56" s="318"/>
      <c r="ABP56" s="318"/>
      <c r="ABQ56" s="318"/>
      <c r="ABR56" s="318"/>
      <c r="ABS56" s="318"/>
      <c r="ABT56" s="318"/>
      <c r="ABU56" s="318"/>
      <c r="ABV56" s="318"/>
      <c r="ABW56" s="318"/>
      <c r="ABX56" s="318"/>
      <c r="ABY56" s="318"/>
      <c r="ABZ56" s="318"/>
      <c r="ACA56" s="318"/>
      <c r="ACB56" s="318"/>
      <c r="ACC56" s="318"/>
      <c r="ACD56" s="318"/>
      <c r="ACE56" s="318"/>
      <c r="ACF56" s="318"/>
      <c r="ACG56" s="318"/>
      <c r="ACH56" s="318"/>
      <c r="ACI56" s="318"/>
      <c r="ACJ56" s="318"/>
      <c r="ACK56" s="318"/>
      <c r="ACL56" s="318"/>
      <c r="ACM56" s="318"/>
      <c r="ACN56" s="318"/>
      <c r="ACO56" s="318"/>
      <c r="ACP56" s="318"/>
      <c r="ACQ56" s="318"/>
      <c r="ACR56" s="318"/>
      <c r="ACS56" s="318"/>
      <c r="ACT56" s="318"/>
      <c r="ACU56" s="318"/>
      <c r="ACV56" s="318"/>
      <c r="ACW56" s="318"/>
      <c r="ACX56" s="318"/>
      <c r="ACY56" s="318"/>
      <c r="ACZ56" s="318"/>
      <c r="ADA56" s="318"/>
      <c r="ADB56" s="318"/>
      <c r="ADC56" s="318"/>
      <c r="ADD56" s="318"/>
      <c r="ADE56" s="318"/>
      <c r="ADF56" s="318"/>
      <c r="ADG56" s="318"/>
      <c r="ADH56" s="318"/>
      <c r="ADI56" s="318"/>
      <c r="ADJ56" s="318"/>
      <c r="ADK56" s="318"/>
      <c r="ADL56" s="318"/>
      <c r="ADM56" s="318"/>
      <c r="ADN56" s="318"/>
      <c r="ADO56" s="318"/>
      <c r="ADP56" s="318"/>
      <c r="ADQ56" s="318"/>
      <c r="ADR56" s="318"/>
      <c r="ADS56" s="318"/>
      <c r="ADT56" s="318"/>
      <c r="ADU56" s="318"/>
      <c r="ADV56" s="318"/>
      <c r="ADW56" s="318"/>
      <c r="ADX56" s="318"/>
      <c r="ADY56" s="318"/>
      <c r="ADZ56" s="318"/>
      <c r="AEA56" s="318"/>
      <c r="AEB56" s="318"/>
      <c r="AEC56" s="318"/>
      <c r="AED56" s="318"/>
      <c r="AEE56" s="318"/>
      <c r="AEF56" s="318"/>
      <c r="AEG56" s="318"/>
      <c r="AEH56" s="318"/>
      <c r="AEI56" s="318"/>
      <c r="AEJ56" s="318"/>
      <c r="AEK56" s="318"/>
      <c r="AEL56" s="318"/>
      <c r="AEM56" s="318"/>
      <c r="AEN56" s="318"/>
      <c r="AEO56" s="318"/>
      <c r="AEP56" s="318"/>
      <c r="AEQ56" s="318"/>
      <c r="AER56" s="318"/>
      <c r="AES56" s="318"/>
      <c r="AET56" s="318"/>
      <c r="AEU56" s="318"/>
      <c r="AEV56" s="318"/>
      <c r="AEW56" s="318"/>
      <c r="AEX56" s="318"/>
      <c r="AEY56" s="318"/>
      <c r="AEZ56" s="318"/>
      <c r="AFA56" s="318"/>
      <c r="AFB56" s="318"/>
      <c r="AFC56" s="318"/>
      <c r="AFD56" s="318"/>
      <c r="AFE56" s="318"/>
      <c r="AFF56" s="318"/>
      <c r="AFG56" s="318"/>
      <c r="AFH56" s="318"/>
      <c r="AFI56" s="318"/>
      <c r="AFJ56" s="318"/>
      <c r="AFK56" s="318"/>
      <c r="AFL56" s="318"/>
      <c r="AFM56" s="318"/>
      <c r="AFN56" s="318"/>
      <c r="AFO56" s="318"/>
      <c r="AFP56" s="318"/>
      <c r="AFQ56" s="318"/>
      <c r="AFR56" s="318"/>
      <c r="AFS56" s="318"/>
      <c r="AFT56" s="318"/>
      <c r="AFU56" s="318"/>
      <c r="AFV56" s="318"/>
      <c r="AFW56" s="318"/>
      <c r="AFX56" s="318"/>
      <c r="AFY56" s="318"/>
      <c r="AFZ56" s="318"/>
      <c r="AGA56" s="318"/>
      <c r="AGB56" s="318"/>
      <c r="AGC56" s="318"/>
      <c r="AGD56" s="318"/>
      <c r="AGE56" s="318"/>
      <c r="AGF56" s="318"/>
      <c r="AGG56" s="318"/>
      <c r="AGH56" s="318"/>
      <c r="AGI56" s="318"/>
      <c r="AGJ56" s="318"/>
      <c r="AGK56" s="318"/>
      <c r="AGL56" s="318"/>
      <c r="AGM56" s="318"/>
      <c r="AGN56" s="318"/>
      <c r="AGO56" s="318"/>
      <c r="AGP56" s="318"/>
      <c r="AGQ56" s="318"/>
      <c r="AGR56" s="318"/>
      <c r="AGS56" s="318"/>
      <c r="AGT56" s="318"/>
      <c r="AGU56" s="318"/>
      <c r="AGV56" s="318"/>
      <c r="AGW56" s="318"/>
      <c r="AGX56" s="318"/>
      <c r="AGY56" s="318"/>
      <c r="AGZ56" s="318"/>
      <c r="AHA56" s="318"/>
      <c r="AHB56" s="318"/>
      <c r="AHC56" s="318"/>
      <c r="AHD56" s="318"/>
      <c r="AHE56" s="318"/>
      <c r="AHF56" s="318"/>
      <c r="AHG56" s="318"/>
      <c r="AHH56" s="318"/>
      <c r="AHI56" s="318"/>
      <c r="AHJ56" s="318"/>
      <c r="AHK56" s="318"/>
      <c r="AHL56" s="318"/>
      <c r="AHM56" s="318"/>
      <c r="AHN56" s="318"/>
      <c r="AHO56" s="318"/>
      <c r="AHP56" s="318"/>
      <c r="AHQ56" s="318"/>
      <c r="AHR56" s="318"/>
      <c r="AHS56" s="318"/>
      <c r="AHT56" s="318"/>
      <c r="AHU56" s="318"/>
      <c r="AHV56" s="318"/>
      <c r="AHW56" s="318"/>
      <c r="AHX56" s="318"/>
      <c r="AHY56" s="318"/>
      <c r="AHZ56" s="318"/>
      <c r="AIA56" s="318"/>
      <c r="AIB56" s="318"/>
      <c r="AIC56" s="318"/>
      <c r="AID56" s="318"/>
      <c r="AIE56" s="318"/>
      <c r="AIF56" s="318"/>
      <c r="AIG56" s="318"/>
      <c r="AIH56" s="318"/>
      <c r="AII56" s="318"/>
      <c r="AIJ56" s="318"/>
      <c r="AIK56" s="318"/>
      <c r="AIL56" s="318"/>
      <c r="AIM56" s="318"/>
      <c r="AIN56" s="318"/>
      <c r="AIO56" s="318"/>
      <c r="AIP56" s="318"/>
      <c r="AIQ56" s="318"/>
      <c r="AIR56" s="318"/>
      <c r="AIS56" s="318"/>
      <c r="AIT56" s="318"/>
      <c r="AIU56" s="318"/>
      <c r="AIV56" s="318"/>
      <c r="AIW56" s="318"/>
      <c r="AIX56" s="318"/>
      <c r="AIY56" s="318"/>
      <c r="AIZ56" s="318"/>
      <c r="AJA56" s="318"/>
      <c r="AJB56" s="318"/>
      <c r="AJC56" s="318"/>
      <c r="AJD56" s="318"/>
      <c r="AJE56" s="318"/>
      <c r="AJF56" s="318"/>
      <c r="AJG56" s="318"/>
      <c r="AJH56" s="318"/>
      <c r="AJI56" s="318"/>
      <c r="AJJ56" s="318"/>
      <c r="AJK56" s="318"/>
      <c r="AJL56" s="318"/>
      <c r="AJM56" s="318"/>
      <c r="AJN56" s="318"/>
      <c r="AJO56" s="318"/>
      <c r="AJP56" s="318"/>
      <c r="AJQ56" s="318"/>
      <c r="AJR56" s="318"/>
      <c r="AJS56" s="318"/>
      <c r="AJT56" s="318"/>
      <c r="AJU56" s="318"/>
      <c r="AJV56" s="318"/>
      <c r="AJW56" s="318"/>
      <c r="AJX56" s="318"/>
      <c r="AJY56" s="318"/>
      <c r="AJZ56" s="318"/>
      <c r="AKA56" s="318"/>
      <c r="AKB56" s="318"/>
      <c r="AKC56" s="318"/>
      <c r="AKD56" s="318"/>
      <c r="AKE56" s="318"/>
      <c r="AKF56" s="318"/>
      <c r="AKG56" s="318"/>
      <c r="AKH56" s="318"/>
      <c r="AKI56" s="318"/>
      <c r="AKJ56" s="318"/>
      <c r="AKK56" s="318"/>
      <c r="AKL56" s="318"/>
      <c r="AKM56" s="318"/>
      <c r="AKN56" s="318"/>
      <c r="AKO56" s="318"/>
      <c r="AKP56" s="318"/>
      <c r="AKQ56" s="318"/>
      <c r="AKR56" s="318"/>
      <c r="AKS56" s="318"/>
      <c r="AKT56" s="318"/>
      <c r="AKU56" s="318"/>
      <c r="AKV56" s="318"/>
      <c r="AKW56" s="318"/>
      <c r="AKX56" s="318"/>
      <c r="AKY56" s="318"/>
      <c r="AKZ56" s="318"/>
      <c r="ALA56" s="318"/>
      <c r="ALB56" s="318"/>
      <c r="ALC56" s="318"/>
      <c r="ALD56" s="318"/>
      <c r="ALE56" s="318"/>
      <c r="ALF56" s="318"/>
      <c r="ALG56" s="318"/>
      <c r="ALH56" s="318"/>
      <c r="ALI56" s="318"/>
      <c r="ALJ56" s="318"/>
      <c r="ALK56" s="318"/>
      <c r="ALL56" s="318"/>
      <c r="ALM56" s="318"/>
      <c r="ALN56" s="318"/>
      <c r="ALO56" s="318"/>
      <c r="ALP56" s="318"/>
      <c r="ALQ56" s="318"/>
      <c r="ALR56" s="318"/>
      <c r="ALS56" s="318"/>
      <c r="ALT56" s="318"/>
      <c r="ALU56" s="318"/>
      <c r="ALV56" s="318"/>
      <c r="ALW56" s="318"/>
      <c r="ALX56" s="318"/>
      <c r="ALY56" s="318"/>
      <c r="ALZ56" s="318"/>
      <c r="AMA56" s="318"/>
      <c r="AMB56" s="318"/>
      <c r="AMC56" s="318"/>
      <c r="AMD56" s="318"/>
      <c r="AME56" s="318"/>
      <c r="AMF56" s="318"/>
      <c r="AMG56" s="318"/>
      <c r="AMH56" s="318"/>
      <c r="AMI56" s="318"/>
      <c r="AMJ56" s="318"/>
      <c r="AMK56" s="318"/>
      <c r="AML56" s="318"/>
      <c r="AMM56" s="318"/>
      <c r="AMN56" s="318"/>
      <c r="AMO56" s="318"/>
      <c r="AMP56" s="318"/>
      <c r="AMQ56" s="318"/>
      <c r="AMR56" s="318"/>
      <c r="AMS56" s="318"/>
      <c r="AMT56" s="318"/>
      <c r="AMU56" s="318"/>
      <c r="AMV56" s="318"/>
      <c r="AMW56" s="318"/>
      <c r="AMX56" s="318"/>
      <c r="AMY56" s="318"/>
      <c r="AMZ56" s="318"/>
      <c r="ANA56" s="318"/>
      <c r="ANB56" s="318"/>
      <c r="ANC56" s="318"/>
      <c r="AND56" s="318"/>
      <c r="ANE56" s="318"/>
      <c r="ANF56" s="318"/>
      <c r="ANG56" s="318"/>
      <c r="ANH56" s="318"/>
      <c r="ANI56" s="318"/>
      <c r="ANJ56" s="318"/>
      <c r="ANK56" s="318"/>
      <c r="ANL56" s="318"/>
      <c r="ANM56" s="318"/>
      <c r="ANN56" s="318"/>
      <c r="ANO56" s="318"/>
      <c r="ANP56" s="318"/>
      <c r="ANQ56" s="318"/>
      <c r="ANR56" s="318"/>
      <c r="ANS56" s="318"/>
      <c r="ANT56" s="318"/>
      <c r="ANU56" s="318"/>
      <c r="ANV56" s="318"/>
      <c r="ANW56" s="318"/>
      <c r="ANX56" s="318"/>
      <c r="ANY56" s="318"/>
      <c r="ANZ56" s="318"/>
      <c r="AOA56" s="318"/>
      <c r="AOB56" s="318"/>
      <c r="AOC56" s="318"/>
      <c r="AOD56" s="318"/>
      <c r="AOE56" s="318"/>
      <c r="AOF56" s="318"/>
      <c r="AOG56" s="318"/>
      <c r="AOH56" s="318"/>
      <c r="AOI56" s="318"/>
      <c r="AOJ56" s="318"/>
      <c r="AOK56" s="318"/>
      <c r="AOL56" s="318"/>
      <c r="AOM56" s="318"/>
      <c r="AON56" s="318"/>
      <c r="AOO56" s="318"/>
      <c r="AOP56" s="318"/>
      <c r="AOQ56" s="318"/>
      <c r="AOR56" s="318"/>
      <c r="AOS56" s="318"/>
      <c r="AOT56" s="318"/>
      <c r="AOU56" s="318"/>
      <c r="AOV56" s="318"/>
      <c r="AOW56" s="318"/>
      <c r="AOX56" s="318"/>
      <c r="AOY56" s="318"/>
      <c r="AOZ56" s="318"/>
      <c r="APA56" s="318"/>
      <c r="APB56" s="318"/>
      <c r="APC56" s="318"/>
      <c r="APD56" s="318"/>
      <c r="APE56" s="318"/>
      <c r="APF56" s="318"/>
      <c r="APG56" s="318"/>
      <c r="APH56" s="318"/>
      <c r="API56" s="318"/>
      <c r="APJ56" s="318"/>
      <c r="APK56" s="318"/>
      <c r="APL56" s="318"/>
      <c r="APM56" s="318"/>
      <c r="APN56" s="318"/>
      <c r="APO56" s="318"/>
      <c r="APP56" s="318"/>
      <c r="APQ56" s="318"/>
      <c r="APR56" s="318"/>
      <c r="APS56" s="318"/>
      <c r="APT56" s="318"/>
      <c r="APU56" s="318"/>
      <c r="APV56" s="318"/>
      <c r="APW56" s="318"/>
      <c r="APX56" s="318"/>
      <c r="APY56" s="318"/>
      <c r="APZ56" s="318"/>
      <c r="AQA56" s="318"/>
      <c r="AQB56" s="318"/>
      <c r="AQC56" s="318"/>
      <c r="AQD56" s="318"/>
      <c r="AQE56" s="318"/>
      <c r="AQF56" s="318"/>
      <c r="AQG56" s="318"/>
      <c r="AQH56" s="318"/>
      <c r="AQI56" s="318"/>
      <c r="AQJ56" s="318"/>
      <c r="AQK56" s="318"/>
      <c r="AQL56" s="318"/>
      <c r="AQM56" s="318"/>
      <c r="AQN56" s="318"/>
      <c r="AQO56" s="318"/>
      <c r="AQP56" s="318"/>
      <c r="AQQ56" s="318"/>
      <c r="AQR56" s="318"/>
      <c r="AQS56" s="318"/>
      <c r="AQT56" s="318"/>
      <c r="AQU56" s="318"/>
      <c r="AQV56" s="318"/>
      <c r="AQW56" s="318"/>
      <c r="AQX56" s="318"/>
      <c r="AQY56" s="318"/>
      <c r="AQZ56" s="318"/>
      <c r="ARA56" s="318"/>
      <c r="ARB56" s="318"/>
      <c r="ARC56" s="318"/>
      <c r="ARD56" s="318"/>
      <c r="ARE56" s="318"/>
      <c r="ARF56" s="318"/>
      <c r="ARG56" s="318"/>
      <c r="ARH56" s="318"/>
      <c r="ARI56" s="318"/>
      <c r="ARJ56" s="318"/>
      <c r="ARK56" s="318"/>
      <c r="ARL56" s="318"/>
      <c r="ARM56" s="318"/>
      <c r="ARN56" s="318"/>
      <c r="ARO56" s="318"/>
      <c r="ARP56" s="318"/>
      <c r="ARQ56" s="318"/>
      <c r="ARR56" s="318"/>
      <c r="ARS56" s="318"/>
      <c r="ART56" s="318"/>
      <c r="ARU56" s="318"/>
      <c r="ARV56" s="318"/>
      <c r="ARW56" s="318"/>
      <c r="ARX56" s="318"/>
      <c r="ARY56" s="318"/>
      <c r="ARZ56" s="318"/>
      <c r="ASA56" s="318"/>
      <c r="ASB56" s="318"/>
      <c r="ASC56" s="318"/>
      <c r="ASD56" s="318"/>
      <c r="ASE56" s="318"/>
      <c r="ASF56" s="318"/>
      <c r="ASG56" s="318"/>
      <c r="ASH56" s="318"/>
      <c r="ASI56" s="318"/>
      <c r="ASJ56" s="318"/>
      <c r="ASK56" s="318"/>
      <c r="ASL56" s="318"/>
      <c r="ASM56" s="318"/>
      <c r="ASN56" s="318"/>
      <c r="ASO56" s="318"/>
      <c r="ASP56" s="318"/>
      <c r="ASQ56" s="318"/>
      <c r="ASR56" s="318"/>
      <c r="ASS56" s="318"/>
      <c r="AST56" s="318"/>
      <c r="ASU56" s="318"/>
      <c r="ASV56" s="318"/>
      <c r="ASW56" s="318"/>
      <c r="ASX56" s="318"/>
      <c r="ASY56" s="318"/>
      <c r="ASZ56" s="318"/>
      <c r="ATA56" s="318"/>
      <c r="ATB56" s="318"/>
      <c r="ATC56" s="318"/>
      <c r="ATD56" s="318"/>
      <c r="ATE56" s="318"/>
      <c r="ATF56" s="318"/>
      <c r="ATG56" s="318"/>
      <c r="ATH56" s="318"/>
      <c r="ATI56" s="318"/>
      <c r="ATJ56" s="318"/>
      <c r="ATK56" s="318"/>
      <c r="ATL56" s="318"/>
      <c r="ATM56" s="318"/>
      <c r="ATN56" s="318"/>
      <c r="ATO56" s="318"/>
      <c r="ATP56" s="318"/>
      <c r="ATQ56" s="318"/>
      <c r="ATR56" s="318"/>
      <c r="ATS56" s="318"/>
      <c r="ATT56" s="318"/>
      <c r="ATU56" s="318"/>
      <c r="ATV56" s="318"/>
      <c r="ATW56" s="318"/>
      <c r="ATX56" s="318"/>
      <c r="ATY56" s="318"/>
      <c r="ATZ56" s="318"/>
      <c r="AUA56" s="318"/>
      <c r="AUB56" s="318"/>
      <c r="AUC56" s="318"/>
      <c r="AUD56" s="318"/>
      <c r="AUE56" s="318"/>
      <c r="AUF56" s="318"/>
      <c r="AUG56" s="318"/>
      <c r="AUH56" s="318"/>
      <c r="AUI56" s="318"/>
      <c r="AUJ56" s="318"/>
      <c r="AUK56" s="318"/>
      <c r="AUL56" s="318"/>
      <c r="AUM56" s="318"/>
      <c r="AUN56" s="318"/>
      <c r="AUO56" s="318"/>
      <c r="AUP56" s="318"/>
      <c r="AUQ56" s="318"/>
      <c r="AUR56" s="318"/>
      <c r="AUS56" s="318"/>
      <c r="AUT56" s="318"/>
      <c r="AUU56" s="318"/>
      <c r="AUV56" s="318"/>
      <c r="AUW56" s="318"/>
      <c r="AUX56" s="318"/>
      <c r="AUY56" s="318"/>
      <c r="AUZ56" s="318"/>
      <c r="AVA56" s="318"/>
      <c r="AVB56" s="318"/>
      <c r="AVC56" s="318"/>
      <c r="AVD56" s="318"/>
      <c r="AVE56" s="318"/>
      <c r="AVF56" s="318"/>
      <c r="AVG56" s="318"/>
      <c r="AVH56" s="318"/>
      <c r="AVI56" s="318"/>
      <c r="AVJ56" s="318"/>
      <c r="AVK56" s="318"/>
      <c r="AVL56" s="318"/>
      <c r="AVM56" s="318"/>
      <c r="AVN56" s="318"/>
      <c r="AVO56" s="318"/>
      <c r="AVP56" s="318"/>
      <c r="AVQ56" s="318"/>
      <c r="AVR56" s="318"/>
      <c r="AVS56" s="318"/>
      <c r="AVT56" s="318"/>
      <c r="AVU56" s="318"/>
      <c r="AVV56" s="318"/>
      <c r="AVW56" s="318"/>
      <c r="AVX56" s="318"/>
      <c r="AVY56" s="318"/>
      <c r="AVZ56" s="318"/>
      <c r="AWA56" s="318"/>
      <c r="AWB56" s="318"/>
      <c r="AWC56" s="318"/>
      <c r="AWD56" s="318"/>
      <c r="AWE56" s="318"/>
      <c r="AWF56" s="318"/>
      <c r="AWG56" s="318"/>
      <c r="AWH56" s="318"/>
      <c r="AWI56" s="318"/>
      <c r="AWJ56" s="318"/>
      <c r="AWK56" s="318"/>
      <c r="AWL56" s="318"/>
      <c r="AWM56" s="318"/>
      <c r="AWN56" s="318"/>
      <c r="AWO56" s="318"/>
      <c r="AWP56" s="318"/>
      <c r="AWQ56" s="318"/>
      <c r="AWR56" s="318"/>
      <c r="AWS56" s="318"/>
      <c r="AWT56" s="318"/>
      <c r="AWU56" s="318"/>
      <c r="AWV56" s="318"/>
      <c r="AWW56" s="318"/>
      <c r="AWX56" s="318"/>
      <c r="AWY56" s="318"/>
      <c r="AWZ56" s="318"/>
      <c r="AXA56" s="318"/>
      <c r="AXB56" s="318"/>
      <c r="AXC56" s="318"/>
      <c r="AXD56" s="318"/>
      <c r="AXE56" s="318"/>
      <c r="AXF56" s="318"/>
      <c r="AXG56" s="318"/>
      <c r="AXH56" s="318"/>
      <c r="AXI56" s="318"/>
      <c r="AXJ56" s="318"/>
      <c r="AXK56" s="318"/>
      <c r="AXL56" s="318"/>
      <c r="AXM56" s="318"/>
      <c r="AXN56" s="318"/>
      <c r="AXO56" s="318"/>
      <c r="AXP56" s="318"/>
      <c r="AXQ56" s="318"/>
      <c r="AXR56" s="318"/>
      <c r="AXS56" s="318"/>
      <c r="AXT56" s="318"/>
      <c r="AXU56" s="318"/>
      <c r="AXV56" s="318"/>
      <c r="AXW56" s="318"/>
      <c r="AXX56" s="318"/>
      <c r="AXY56" s="318"/>
      <c r="AXZ56" s="318"/>
      <c r="AYA56" s="318"/>
      <c r="AYB56" s="318"/>
      <c r="AYC56" s="318"/>
      <c r="AYD56" s="318"/>
      <c r="AYE56" s="318"/>
      <c r="AYF56" s="318"/>
      <c r="AYG56" s="318"/>
      <c r="AYH56" s="318"/>
      <c r="AYI56" s="318"/>
      <c r="AYJ56" s="318"/>
      <c r="AYK56" s="318"/>
      <c r="AYL56" s="318"/>
      <c r="AYM56" s="318"/>
      <c r="AYN56" s="318"/>
      <c r="AYO56" s="318"/>
      <c r="AYP56" s="318"/>
      <c r="AYQ56" s="318"/>
      <c r="AYR56" s="318"/>
      <c r="AYS56" s="318"/>
      <c r="AYT56" s="318"/>
      <c r="AYU56" s="318"/>
      <c r="AYV56" s="318"/>
      <c r="AYW56" s="318"/>
      <c r="AYX56" s="318"/>
      <c r="AYY56" s="318"/>
      <c r="AYZ56" s="318"/>
      <c r="AZA56" s="318"/>
      <c r="AZB56" s="318"/>
      <c r="AZC56" s="318"/>
      <c r="AZD56" s="318"/>
      <c r="AZE56" s="318"/>
      <c r="AZF56" s="318"/>
      <c r="AZG56" s="318"/>
      <c r="AZH56" s="318"/>
      <c r="AZI56" s="318"/>
      <c r="AZJ56" s="318"/>
      <c r="AZK56" s="318"/>
      <c r="AZL56" s="318"/>
      <c r="AZM56" s="318"/>
      <c r="AZN56" s="318"/>
      <c r="AZO56" s="318"/>
      <c r="AZP56" s="318"/>
      <c r="AZQ56" s="318"/>
      <c r="AZR56" s="318"/>
      <c r="AZS56" s="318"/>
      <c r="AZT56" s="318"/>
      <c r="AZU56" s="318"/>
      <c r="AZV56" s="318"/>
      <c r="AZW56" s="318"/>
      <c r="AZX56" s="318"/>
      <c r="AZY56" s="318"/>
      <c r="AZZ56" s="318"/>
      <c r="BAA56" s="318"/>
      <c r="BAB56" s="318"/>
      <c r="BAC56" s="318"/>
      <c r="BAD56" s="318"/>
      <c r="BAE56" s="318"/>
      <c r="BAF56" s="318"/>
      <c r="BAG56" s="318"/>
      <c r="BAH56" s="318"/>
      <c r="BAI56" s="318"/>
      <c r="BAJ56" s="318"/>
      <c r="BAK56" s="318"/>
      <c r="BAL56" s="318"/>
      <c r="BAM56" s="318"/>
      <c r="BAN56" s="318"/>
      <c r="BAO56" s="318"/>
      <c r="BAP56" s="318"/>
      <c r="BAQ56" s="318"/>
      <c r="BAR56" s="318"/>
      <c r="BAS56" s="318"/>
      <c r="BAT56" s="318"/>
      <c r="BAU56" s="318"/>
      <c r="BAV56" s="318"/>
      <c r="BAW56" s="318"/>
      <c r="BAX56" s="318"/>
      <c r="BAY56" s="318"/>
      <c r="BAZ56" s="318"/>
      <c r="BBA56" s="318"/>
      <c r="BBB56" s="318"/>
      <c r="BBC56" s="318"/>
      <c r="BBD56" s="318"/>
      <c r="BBE56" s="318"/>
      <c r="BBF56" s="318"/>
      <c r="BBG56" s="318"/>
      <c r="BBH56" s="318"/>
      <c r="BBI56" s="318"/>
      <c r="BBJ56" s="318"/>
      <c r="BBK56" s="318"/>
      <c r="BBL56" s="318"/>
      <c r="BBM56" s="318"/>
      <c r="BBN56" s="318"/>
      <c r="BBO56" s="318"/>
      <c r="BBP56" s="318"/>
      <c r="BBQ56" s="318"/>
      <c r="BBR56" s="318"/>
      <c r="BBS56" s="318"/>
      <c r="BBT56" s="318"/>
      <c r="BBU56" s="318"/>
      <c r="BBV56" s="318"/>
      <c r="BBW56" s="318"/>
      <c r="BBX56" s="318"/>
      <c r="BBY56" s="318"/>
      <c r="BBZ56" s="318"/>
      <c r="BCA56" s="318"/>
      <c r="BCB56" s="318"/>
      <c r="BCC56" s="318"/>
      <c r="BCD56" s="318"/>
      <c r="BCE56" s="318"/>
      <c r="BCF56" s="318"/>
      <c r="BCG56" s="318"/>
      <c r="BCH56" s="318"/>
      <c r="BCI56" s="318"/>
      <c r="BCJ56" s="318"/>
      <c r="BCK56" s="318"/>
      <c r="BCL56" s="318"/>
      <c r="BCM56" s="318"/>
      <c r="BCN56" s="318"/>
      <c r="BCO56" s="318"/>
      <c r="BCP56" s="318"/>
      <c r="BCQ56" s="318"/>
      <c r="BCR56" s="318"/>
      <c r="BCS56" s="318"/>
      <c r="BCT56" s="318"/>
      <c r="BCU56" s="318"/>
      <c r="BCV56" s="318"/>
      <c r="BCW56" s="318"/>
      <c r="BCX56" s="318"/>
      <c r="BCY56" s="318"/>
      <c r="BCZ56" s="318"/>
      <c r="BDA56" s="318"/>
      <c r="BDB56" s="318"/>
      <c r="BDC56" s="318"/>
      <c r="BDD56" s="318"/>
      <c r="BDE56" s="318"/>
      <c r="BDF56" s="318"/>
      <c r="BDG56" s="318"/>
      <c r="BDH56" s="318"/>
      <c r="BDI56" s="318"/>
      <c r="BDJ56" s="318"/>
      <c r="BDK56" s="318"/>
      <c r="BDL56" s="318"/>
      <c r="BDM56" s="318"/>
      <c r="BDN56" s="318"/>
      <c r="BDO56" s="318"/>
      <c r="BDP56" s="318"/>
      <c r="BDQ56" s="318"/>
      <c r="BDR56" s="318"/>
      <c r="BDS56" s="318"/>
      <c r="BDT56" s="318"/>
      <c r="BDU56" s="318"/>
      <c r="BDV56" s="318"/>
      <c r="BDW56" s="318"/>
      <c r="BDX56" s="318"/>
      <c r="BDY56" s="318"/>
      <c r="BDZ56" s="318"/>
      <c r="BEA56" s="318"/>
      <c r="BEB56" s="318"/>
      <c r="BEC56" s="318"/>
      <c r="BED56" s="318"/>
      <c r="BEE56" s="318"/>
      <c r="BEF56" s="318"/>
      <c r="BEG56" s="318"/>
      <c r="BEH56" s="318"/>
      <c r="BEI56" s="318"/>
      <c r="BEJ56" s="318"/>
      <c r="BEK56" s="318"/>
      <c r="BEL56" s="318"/>
      <c r="BEM56" s="318"/>
      <c r="BEN56" s="318"/>
      <c r="BEO56" s="318"/>
      <c r="BEP56" s="318"/>
      <c r="BEQ56" s="318"/>
      <c r="BER56" s="318"/>
      <c r="BES56" s="318"/>
      <c r="BET56" s="318"/>
      <c r="BEU56" s="318"/>
      <c r="BEV56" s="318"/>
      <c r="BEW56" s="318"/>
      <c r="BEX56" s="318"/>
      <c r="BEY56" s="318"/>
      <c r="BEZ56" s="318"/>
      <c r="BFA56" s="318"/>
      <c r="BFB56" s="318"/>
      <c r="BFC56" s="318"/>
      <c r="BFD56" s="318"/>
      <c r="BFE56" s="318"/>
      <c r="BFF56" s="318"/>
      <c r="BFG56" s="318"/>
      <c r="BFH56" s="318"/>
      <c r="BFI56" s="318"/>
      <c r="BFJ56" s="318"/>
      <c r="BFK56" s="318"/>
      <c r="BFL56" s="318"/>
      <c r="BFM56" s="318"/>
      <c r="BFN56" s="318"/>
      <c r="BFO56" s="318"/>
      <c r="BFP56" s="318"/>
      <c r="BFQ56" s="318"/>
      <c r="BFR56" s="318"/>
      <c r="BFS56" s="318"/>
      <c r="BFT56" s="318"/>
      <c r="BFU56" s="318"/>
      <c r="BFV56" s="318"/>
      <c r="BFW56" s="318"/>
      <c r="BFX56" s="318"/>
      <c r="BFY56" s="318"/>
      <c r="BFZ56" s="318"/>
      <c r="BGA56" s="318"/>
      <c r="BGB56" s="318"/>
      <c r="BGC56" s="318"/>
      <c r="BGD56" s="318"/>
      <c r="BGE56" s="318"/>
      <c r="BGF56" s="318"/>
      <c r="BGG56" s="318"/>
      <c r="BGH56" s="318"/>
      <c r="BGI56" s="318"/>
      <c r="BGJ56" s="318"/>
      <c r="BGK56" s="318"/>
      <c r="BGL56" s="318"/>
      <c r="BGM56" s="318"/>
      <c r="BGN56" s="318"/>
      <c r="BGO56" s="318"/>
      <c r="BGP56" s="318"/>
      <c r="BGQ56" s="318"/>
      <c r="BGR56" s="318"/>
      <c r="BGS56" s="318"/>
      <c r="BGT56" s="318"/>
      <c r="BGU56" s="318"/>
      <c r="BGV56" s="318"/>
      <c r="BGW56" s="318"/>
      <c r="BGX56" s="318"/>
      <c r="BGY56" s="318"/>
      <c r="BGZ56" s="318"/>
      <c r="BHA56" s="318"/>
      <c r="BHB56" s="318"/>
      <c r="BHC56" s="318"/>
      <c r="BHD56" s="318"/>
      <c r="BHE56" s="318"/>
      <c r="BHF56" s="318"/>
      <c r="BHG56" s="318"/>
      <c r="BHH56" s="318"/>
      <c r="BHI56" s="318"/>
      <c r="BHJ56" s="318"/>
      <c r="BHK56" s="318"/>
      <c r="BHL56" s="318"/>
      <c r="BHM56" s="318"/>
      <c r="BHN56" s="318"/>
      <c r="BHO56" s="318"/>
      <c r="BHP56" s="318"/>
      <c r="BHQ56" s="318"/>
      <c r="BHR56" s="318"/>
      <c r="BHS56" s="318"/>
      <c r="BHT56" s="318"/>
      <c r="BHU56" s="318"/>
      <c r="BHV56" s="318"/>
      <c r="BHW56" s="318"/>
      <c r="BHX56" s="318"/>
      <c r="BHY56" s="318"/>
      <c r="BHZ56" s="318"/>
      <c r="BIA56" s="318"/>
      <c r="BIB56" s="318"/>
      <c r="BIC56" s="318"/>
      <c r="BID56" s="318"/>
      <c r="BIE56" s="318"/>
      <c r="BIF56" s="318"/>
      <c r="BIG56" s="318"/>
      <c r="BIH56" s="318"/>
      <c r="BII56" s="318"/>
      <c r="BIJ56" s="318"/>
      <c r="BIK56" s="318"/>
      <c r="BIL56" s="318"/>
      <c r="BIM56" s="318"/>
      <c r="BIN56" s="318"/>
      <c r="BIO56" s="318"/>
      <c r="BIP56" s="318"/>
      <c r="BIQ56" s="318"/>
      <c r="BIR56" s="318"/>
      <c r="BIS56" s="318"/>
      <c r="BIT56" s="318"/>
      <c r="BIU56" s="318"/>
      <c r="BIV56" s="318"/>
      <c r="BIW56" s="318"/>
      <c r="BIX56" s="318"/>
      <c r="BIY56" s="318"/>
      <c r="BIZ56" s="318"/>
      <c r="BJA56" s="318"/>
      <c r="BJB56" s="318"/>
      <c r="BJC56" s="318"/>
      <c r="BJD56" s="318"/>
      <c r="BJE56" s="318"/>
      <c r="BJF56" s="318"/>
      <c r="BJG56" s="318"/>
      <c r="BJH56" s="318"/>
      <c r="BJI56" s="318"/>
      <c r="BJJ56" s="318"/>
      <c r="BJK56" s="318"/>
      <c r="BJL56" s="318"/>
      <c r="BJM56" s="318"/>
      <c r="BJN56" s="318"/>
      <c r="BJO56" s="318"/>
      <c r="BJP56" s="318"/>
      <c r="BJQ56" s="318"/>
      <c r="BJR56" s="318"/>
      <c r="BJS56" s="318"/>
      <c r="BJT56" s="318"/>
      <c r="BJU56" s="318"/>
      <c r="BJV56" s="318"/>
      <c r="BJW56" s="318"/>
      <c r="BJX56" s="318"/>
      <c r="BJY56" s="318"/>
      <c r="BJZ56" s="318"/>
      <c r="BKA56" s="318"/>
      <c r="BKB56" s="318"/>
      <c r="BKC56" s="318"/>
      <c r="BKD56" s="318"/>
      <c r="BKE56" s="318"/>
      <c r="BKF56" s="318"/>
      <c r="BKG56" s="318"/>
      <c r="BKH56" s="318"/>
      <c r="BKI56" s="318"/>
      <c r="BKJ56" s="318"/>
      <c r="BKK56" s="318"/>
      <c r="BKL56" s="318"/>
      <c r="BKM56" s="318"/>
      <c r="BKN56" s="318"/>
      <c r="BKO56" s="318"/>
      <c r="BKP56" s="318"/>
      <c r="BKQ56" s="318"/>
      <c r="BKR56" s="318"/>
      <c r="BKS56" s="318"/>
      <c r="BKT56" s="318"/>
      <c r="BKU56" s="318"/>
      <c r="BKV56" s="318"/>
      <c r="BKW56" s="318"/>
      <c r="BKX56" s="318"/>
      <c r="BKY56" s="318"/>
      <c r="BKZ56" s="318"/>
      <c r="BLA56" s="318"/>
      <c r="BLB56" s="318"/>
      <c r="BLC56" s="318"/>
      <c r="BLD56" s="318"/>
      <c r="BLE56" s="318"/>
      <c r="BLF56" s="318"/>
      <c r="BLG56" s="318"/>
      <c r="BLH56" s="318"/>
      <c r="BLI56" s="318"/>
      <c r="BLJ56" s="318"/>
      <c r="BLK56" s="318"/>
      <c r="BLL56" s="318"/>
      <c r="BLM56" s="318"/>
      <c r="BLN56" s="318"/>
      <c r="BLO56" s="318"/>
      <c r="BLP56" s="318"/>
      <c r="BLQ56" s="318"/>
      <c r="BLR56" s="318"/>
      <c r="BLS56" s="318"/>
      <c r="BLT56" s="318"/>
      <c r="BLU56" s="318"/>
      <c r="BLV56" s="318"/>
      <c r="BLW56" s="318"/>
      <c r="BLX56" s="318"/>
      <c r="BLY56" s="318"/>
      <c r="BLZ56" s="318"/>
      <c r="BMA56" s="318"/>
      <c r="BMB56" s="318"/>
      <c r="BMC56" s="318"/>
      <c r="BMD56" s="318"/>
      <c r="BME56" s="318"/>
      <c r="BMF56" s="318"/>
      <c r="BMG56" s="318"/>
      <c r="BMH56" s="318"/>
      <c r="BMI56" s="318"/>
      <c r="BMJ56" s="318"/>
      <c r="BMK56" s="318"/>
      <c r="BML56" s="318"/>
      <c r="BMM56" s="318"/>
      <c r="BMN56" s="318"/>
      <c r="BMO56" s="318"/>
      <c r="BMP56" s="318"/>
      <c r="BMQ56" s="318"/>
      <c r="BMR56" s="318"/>
      <c r="BMS56" s="318"/>
      <c r="BMT56" s="318"/>
      <c r="BMU56" s="318"/>
      <c r="BMV56" s="318"/>
      <c r="BMW56" s="318"/>
      <c r="BMX56" s="318"/>
      <c r="BMY56" s="318"/>
      <c r="BMZ56" s="318"/>
      <c r="BNA56" s="318"/>
      <c r="BNB56" s="318"/>
      <c r="BNC56" s="318"/>
      <c r="BND56" s="318"/>
      <c r="BNE56" s="318"/>
      <c r="BNF56" s="318"/>
      <c r="BNG56" s="318"/>
      <c r="BNH56" s="318"/>
      <c r="BNI56" s="318"/>
      <c r="BNJ56" s="318"/>
      <c r="BNK56" s="318"/>
      <c r="BNL56" s="318"/>
      <c r="BNM56" s="318"/>
      <c r="BNN56" s="318"/>
      <c r="BNO56" s="318"/>
      <c r="BNP56" s="318"/>
      <c r="BNQ56" s="318"/>
      <c r="BNR56" s="318"/>
      <c r="BNS56" s="318"/>
      <c r="BNT56" s="318"/>
      <c r="BNU56" s="318"/>
      <c r="BNV56" s="318"/>
      <c r="BNW56" s="318"/>
      <c r="BNX56" s="318"/>
      <c r="BNY56" s="318"/>
      <c r="BNZ56" s="318"/>
      <c r="BOA56" s="318"/>
      <c r="BOB56" s="318"/>
      <c r="BOC56" s="318"/>
      <c r="BOD56" s="318"/>
      <c r="BOE56" s="318"/>
      <c r="BOF56" s="318"/>
      <c r="BOG56" s="318"/>
      <c r="BOH56" s="318"/>
      <c r="BOI56" s="318"/>
      <c r="BOJ56" s="318"/>
      <c r="BOK56" s="318"/>
      <c r="BOL56" s="318"/>
      <c r="BOM56" s="318"/>
      <c r="BON56" s="318"/>
      <c r="BOO56" s="318"/>
      <c r="BOP56" s="318"/>
      <c r="BOQ56" s="318"/>
      <c r="BOR56" s="318"/>
      <c r="BOS56" s="318"/>
      <c r="BOT56" s="318"/>
      <c r="BOU56" s="318"/>
      <c r="BOV56" s="318"/>
      <c r="BOW56" s="318"/>
      <c r="BOX56" s="318"/>
      <c r="BOY56" s="318"/>
      <c r="BOZ56" s="318"/>
      <c r="BPA56" s="318"/>
      <c r="BPB56" s="318"/>
      <c r="BPC56" s="318"/>
      <c r="BPD56" s="318"/>
      <c r="BPE56" s="318"/>
      <c r="BPF56" s="318"/>
      <c r="BPG56" s="318"/>
      <c r="BPH56" s="318"/>
      <c r="BPI56" s="318"/>
      <c r="BPJ56" s="318"/>
      <c r="BPK56" s="318"/>
      <c r="BPL56" s="318"/>
      <c r="BPM56" s="318"/>
      <c r="BPN56" s="318"/>
      <c r="BPO56" s="318"/>
      <c r="BPP56" s="318"/>
      <c r="BPQ56" s="318"/>
      <c r="BPR56" s="318"/>
      <c r="BPS56" s="318"/>
      <c r="BPT56" s="318"/>
      <c r="BPU56" s="318"/>
      <c r="BPV56" s="318"/>
      <c r="BPW56" s="318"/>
      <c r="BPX56" s="318"/>
      <c r="BPY56" s="318"/>
      <c r="BPZ56" s="318"/>
      <c r="BQA56" s="318"/>
      <c r="BQB56" s="318"/>
      <c r="BQC56" s="318"/>
      <c r="BQD56" s="318"/>
      <c r="BQE56" s="318"/>
      <c r="BQF56" s="318"/>
      <c r="BQG56" s="318"/>
      <c r="BQH56" s="318"/>
      <c r="BQI56" s="318"/>
      <c r="BQJ56" s="318"/>
      <c r="BQK56" s="318"/>
      <c r="BQL56" s="318"/>
      <c r="BQM56" s="318"/>
      <c r="BQN56" s="318"/>
      <c r="BQO56" s="318"/>
      <c r="BQP56" s="318"/>
      <c r="BQQ56" s="318"/>
      <c r="BQR56" s="318"/>
      <c r="BQS56" s="318"/>
      <c r="BQT56" s="318"/>
      <c r="BQU56" s="318"/>
      <c r="BQV56" s="318"/>
      <c r="BQW56" s="318"/>
      <c r="BQX56" s="318"/>
      <c r="BQY56" s="318"/>
      <c r="BQZ56" s="318"/>
      <c r="BRA56" s="318"/>
      <c r="BRB56" s="318"/>
      <c r="BRC56" s="318"/>
      <c r="BRD56" s="318"/>
      <c r="BRE56" s="318"/>
      <c r="BRF56" s="318"/>
      <c r="BRG56" s="318"/>
      <c r="BRH56" s="318"/>
      <c r="BRI56" s="318"/>
      <c r="BRJ56" s="318"/>
      <c r="BRK56" s="318"/>
      <c r="BRL56" s="318"/>
      <c r="BRM56" s="318"/>
      <c r="BRN56" s="318"/>
      <c r="BRO56" s="318"/>
      <c r="BRP56" s="318"/>
      <c r="BRQ56" s="318"/>
      <c r="BRR56" s="318"/>
      <c r="BRS56" s="318"/>
      <c r="BRT56" s="318"/>
      <c r="BRU56" s="318"/>
      <c r="BRV56" s="318"/>
      <c r="BRW56" s="318"/>
      <c r="BRX56" s="318"/>
      <c r="BRY56" s="318"/>
      <c r="BRZ56" s="318"/>
      <c r="BSA56" s="318"/>
      <c r="BSB56" s="318"/>
      <c r="BSC56" s="318"/>
      <c r="BSD56" s="318"/>
      <c r="BSE56" s="318"/>
      <c r="BSF56" s="318"/>
      <c r="BSG56" s="318"/>
      <c r="BSH56" s="318"/>
      <c r="BSI56" s="318"/>
      <c r="BSJ56" s="318"/>
      <c r="BSK56" s="318"/>
      <c r="BSL56" s="318"/>
      <c r="BSM56" s="318"/>
      <c r="BSN56" s="318"/>
      <c r="BSO56" s="318"/>
      <c r="BSP56" s="318"/>
      <c r="BSQ56" s="318"/>
      <c r="BSR56" s="318"/>
      <c r="BSS56" s="318"/>
      <c r="BST56" s="318"/>
      <c r="BSU56" s="318"/>
      <c r="BSV56" s="318"/>
      <c r="BSW56" s="318"/>
      <c r="BSX56" s="318"/>
      <c r="BSY56" s="318"/>
      <c r="BSZ56" s="318"/>
      <c r="BTA56" s="318"/>
      <c r="BTB56" s="318"/>
      <c r="BTC56" s="318"/>
      <c r="BTD56" s="318"/>
      <c r="BTE56" s="318"/>
      <c r="BTF56" s="318"/>
      <c r="BTG56" s="318"/>
      <c r="BTH56" s="318"/>
      <c r="BTI56" s="318"/>
      <c r="BTJ56" s="318"/>
      <c r="BTK56" s="318"/>
      <c r="BTL56" s="318"/>
      <c r="BTM56" s="318"/>
      <c r="BTN56" s="318"/>
      <c r="BTO56" s="318"/>
      <c r="BTP56" s="318"/>
      <c r="BTQ56" s="318"/>
      <c r="BTR56" s="318"/>
      <c r="BTS56" s="318"/>
      <c r="BTT56" s="318"/>
      <c r="BTU56" s="318"/>
      <c r="BTV56" s="318"/>
      <c r="BTW56" s="318"/>
      <c r="BTX56" s="318"/>
      <c r="BTY56" s="318"/>
      <c r="BTZ56" s="318"/>
      <c r="BUA56" s="318"/>
      <c r="BUB56" s="318"/>
      <c r="BUC56" s="318"/>
      <c r="BUD56" s="318"/>
      <c r="BUE56" s="318"/>
      <c r="BUF56" s="318"/>
      <c r="BUG56" s="318"/>
      <c r="BUH56" s="318"/>
      <c r="BUI56" s="318"/>
      <c r="BUJ56" s="318"/>
      <c r="BUK56" s="318"/>
      <c r="BUL56" s="318"/>
      <c r="BUM56" s="318"/>
      <c r="BUN56" s="318"/>
      <c r="BUO56" s="318"/>
      <c r="BUP56" s="318"/>
      <c r="BUQ56" s="318"/>
      <c r="BUR56" s="318"/>
      <c r="BUS56" s="318"/>
      <c r="BUT56" s="318"/>
      <c r="BUU56" s="318"/>
      <c r="BUV56" s="318"/>
      <c r="BUW56" s="318"/>
      <c r="BUX56" s="318"/>
      <c r="BUY56" s="318"/>
      <c r="BUZ56" s="318"/>
      <c r="BVA56" s="318"/>
      <c r="BVB56" s="318"/>
      <c r="BVC56" s="318"/>
      <c r="BVD56" s="318"/>
      <c r="BVE56" s="318"/>
      <c r="BVF56" s="318"/>
      <c r="BVG56" s="318"/>
      <c r="BVH56" s="318"/>
      <c r="BVI56" s="318"/>
      <c r="BVJ56" s="318"/>
      <c r="BVK56" s="318"/>
      <c r="BVL56" s="318"/>
      <c r="BVM56" s="318"/>
      <c r="BVN56" s="318"/>
      <c r="BVO56" s="318"/>
      <c r="BVP56" s="318"/>
      <c r="BVQ56" s="318"/>
      <c r="BVR56" s="318"/>
      <c r="BVS56" s="318"/>
      <c r="BVT56" s="318"/>
      <c r="BVU56" s="318"/>
      <c r="BVV56" s="318"/>
      <c r="BVW56" s="318"/>
      <c r="BVX56" s="318"/>
      <c r="BVY56" s="318"/>
      <c r="BVZ56" s="318"/>
      <c r="BWA56" s="318"/>
      <c r="BWB56" s="318"/>
      <c r="BWC56" s="318"/>
      <c r="BWD56" s="318"/>
      <c r="BWE56" s="318"/>
      <c r="BWF56" s="318"/>
      <c r="BWG56" s="318"/>
      <c r="BWH56" s="318"/>
      <c r="BWI56" s="318"/>
      <c r="BWJ56" s="318"/>
      <c r="BWK56" s="318"/>
      <c r="BWL56" s="318"/>
      <c r="BWM56" s="318"/>
      <c r="BWN56" s="318"/>
      <c r="BWO56" s="318"/>
      <c r="BWP56" s="318"/>
      <c r="BWQ56" s="318"/>
      <c r="BWR56" s="318"/>
      <c r="BWS56" s="318"/>
      <c r="BWT56" s="318"/>
      <c r="BWU56" s="318"/>
      <c r="BWV56" s="318"/>
      <c r="BWW56" s="318"/>
      <c r="BWX56" s="318"/>
      <c r="BWY56" s="318"/>
      <c r="BWZ56" s="318"/>
      <c r="BXA56" s="318"/>
      <c r="BXB56" s="318"/>
      <c r="BXC56" s="318"/>
      <c r="BXD56" s="318"/>
      <c r="BXE56" s="318"/>
      <c r="BXF56" s="318"/>
      <c r="BXG56" s="318"/>
      <c r="BXH56" s="318"/>
      <c r="BXI56" s="318"/>
      <c r="BXJ56" s="318"/>
      <c r="BXK56" s="318"/>
      <c r="BXL56" s="318"/>
      <c r="BXM56" s="318"/>
      <c r="BXN56" s="318"/>
      <c r="BXO56" s="318"/>
      <c r="BXP56" s="318"/>
      <c r="BXQ56" s="318"/>
      <c r="BXR56" s="318"/>
      <c r="BXS56" s="318"/>
      <c r="BXT56" s="318"/>
      <c r="BXU56" s="318"/>
      <c r="BXV56" s="318"/>
      <c r="BXW56" s="318"/>
      <c r="BXX56" s="318"/>
      <c r="BXY56" s="318"/>
      <c r="BXZ56" s="318"/>
      <c r="BYA56" s="318"/>
      <c r="BYB56" s="318"/>
      <c r="BYC56" s="318"/>
      <c r="BYD56" s="318"/>
      <c r="BYE56" s="318"/>
      <c r="BYF56" s="318"/>
      <c r="BYG56" s="318"/>
      <c r="BYH56" s="318"/>
      <c r="BYI56" s="318"/>
      <c r="BYJ56" s="318"/>
      <c r="BYK56" s="318"/>
      <c r="BYL56" s="318"/>
      <c r="BYM56" s="318"/>
      <c r="BYN56" s="318"/>
      <c r="BYO56" s="318"/>
      <c r="BYP56" s="318"/>
      <c r="BYQ56" s="318"/>
      <c r="BYR56" s="318"/>
      <c r="BYS56" s="318"/>
      <c r="BYT56" s="318"/>
      <c r="BYU56" s="318"/>
      <c r="BYV56" s="318"/>
      <c r="BYW56" s="318"/>
      <c r="BYX56" s="318"/>
      <c r="BYY56" s="318"/>
      <c r="BYZ56" s="318"/>
      <c r="BZA56" s="318"/>
      <c r="BZB56" s="318"/>
      <c r="BZC56" s="318"/>
      <c r="BZD56" s="318"/>
      <c r="BZE56" s="318"/>
      <c r="BZF56" s="318"/>
      <c r="BZG56" s="318"/>
      <c r="BZH56" s="318"/>
      <c r="BZI56" s="318"/>
      <c r="BZJ56" s="318"/>
      <c r="BZK56" s="318"/>
      <c r="BZL56" s="318"/>
      <c r="BZM56" s="318"/>
      <c r="BZN56" s="318"/>
      <c r="BZO56" s="318"/>
      <c r="BZP56" s="318"/>
      <c r="BZQ56" s="318"/>
      <c r="BZR56" s="318"/>
      <c r="BZS56" s="318"/>
      <c r="BZT56" s="318"/>
      <c r="BZU56" s="318"/>
      <c r="BZV56" s="318"/>
      <c r="BZW56" s="318"/>
      <c r="BZX56" s="318"/>
      <c r="BZY56" s="318"/>
      <c r="BZZ56" s="318"/>
      <c r="CAA56" s="318"/>
      <c r="CAB56" s="318"/>
      <c r="CAC56" s="318"/>
      <c r="CAD56" s="318"/>
      <c r="CAE56" s="318"/>
      <c r="CAF56" s="318"/>
      <c r="CAG56" s="318"/>
      <c r="CAH56" s="318"/>
      <c r="CAI56" s="318"/>
      <c r="CAJ56" s="318"/>
      <c r="CAK56" s="318"/>
      <c r="CAL56" s="318"/>
      <c r="CAM56" s="318"/>
      <c r="CAN56" s="318"/>
      <c r="CAO56" s="318"/>
      <c r="CAP56" s="318"/>
      <c r="CAQ56" s="318"/>
      <c r="CAR56" s="318"/>
      <c r="CAS56" s="318"/>
      <c r="CAT56" s="318"/>
      <c r="CAU56" s="318"/>
      <c r="CAV56" s="318"/>
      <c r="CAW56" s="318"/>
      <c r="CAX56" s="318"/>
      <c r="CAY56" s="318"/>
      <c r="CAZ56" s="318"/>
      <c r="CBA56" s="318"/>
      <c r="CBB56" s="318"/>
      <c r="CBC56" s="318"/>
      <c r="CBD56" s="318"/>
      <c r="CBE56" s="318"/>
      <c r="CBF56" s="318"/>
      <c r="CBG56" s="318"/>
      <c r="CBH56" s="318"/>
      <c r="CBI56" s="318"/>
      <c r="CBJ56" s="318"/>
      <c r="CBK56" s="318"/>
      <c r="CBL56" s="318"/>
      <c r="CBM56" s="318"/>
      <c r="CBN56" s="318"/>
      <c r="CBO56" s="318"/>
      <c r="CBP56" s="318"/>
      <c r="CBQ56" s="318"/>
      <c r="CBR56" s="318"/>
      <c r="CBS56" s="318"/>
      <c r="CBT56" s="318"/>
      <c r="CBU56" s="318"/>
      <c r="CBV56" s="318"/>
      <c r="CBW56" s="318"/>
      <c r="CBX56" s="318"/>
      <c r="CBY56" s="318"/>
      <c r="CBZ56" s="318"/>
      <c r="CCA56" s="318"/>
      <c r="CCB56" s="318"/>
      <c r="CCC56" s="318"/>
      <c r="CCD56" s="318"/>
      <c r="CCE56" s="318"/>
      <c r="CCF56" s="318"/>
      <c r="CCG56" s="318"/>
      <c r="CCH56" s="318"/>
      <c r="CCI56" s="318"/>
      <c r="CCJ56" s="318"/>
      <c r="CCK56" s="318"/>
      <c r="CCL56" s="318"/>
      <c r="CCM56" s="318"/>
      <c r="CCN56" s="318"/>
      <c r="CCO56" s="318"/>
      <c r="CCP56" s="318"/>
      <c r="CCQ56" s="318"/>
      <c r="CCR56" s="318"/>
      <c r="CCS56" s="318"/>
      <c r="CCT56" s="318"/>
      <c r="CCU56" s="318"/>
      <c r="CCV56" s="318"/>
      <c r="CCW56" s="318"/>
      <c r="CCX56" s="318"/>
      <c r="CCY56" s="318"/>
      <c r="CCZ56" s="318"/>
      <c r="CDA56" s="318"/>
      <c r="CDB56" s="318"/>
      <c r="CDC56" s="318"/>
      <c r="CDD56" s="318"/>
      <c r="CDE56" s="318"/>
      <c r="CDF56" s="318"/>
      <c r="CDG56" s="318"/>
      <c r="CDH56" s="318"/>
      <c r="CDI56" s="318"/>
      <c r="CDJ56" s="318"/>
      <c r="CDK56" s="318"/>
      <c r="CDL56" s="318"/>
      <c r="CDM56" s="318"/>
      <c r="CDN56" s="318"/>
      <c r="CDO56" s="318"/>
      <c r="CDP56" s="318"/>
      <c r="CDQ56" s="318"/>
      <c r="CDR56" s="318"/>
      <c r="CDS56" s="318"/>
      <c r="CDT56" s="318"/>
      <c r="CDU56" s="318"/>
      <c r="CDV56" s="318"/>
      <c r="CDW56" s="318"/>
      <c r="CDX56" s="318"/>
      <c r="CDY56" s="318"/>
      <c r="CDZ56" s="318"/>
      <c r="CEA56" s="318"/>
      <c r="CEB56" s="318"/>
      <c r="CEC56" s="318"/>
      <c r="CED56" s="318"/>
      <c r="CEE56" s="318"/>
      <c r="CEF56" s="318"/>
      <c r="CEG56" s="318"/>
      <c r="CEH56" s="318"/>
      <c r="CEI56" s="318"/>
      <c r="CEJ56" s="318"/>
      <c r="CEK56" s="318"/>
      <c r="CEL56" s="318"/>
      <c r="CEM56" s="318"/>
      <c r="CEN56" s="318"/>
      <c r="CEO56" s="318"/>
      <c r="CEP56" s="318"/>
      <c r="CEQ56" s="318"/>
      <c r="CER56" s="318"/>
      <c r="CES56" s="318"/>
      <c r="CET56" s="318"/>
      <c r="CEU56" s="318"/>
      <c r="CEV56" s="318"/>
      <c r="CEW56" s="318"/>
      <c r="CEX56" s="318"/>
      <c r="CEY56" s="318"/>
      <c r="CEZ56" s="318"/>
      <c r="CFA56" s="318"/>
      <c r="CFB56" s="318"/>
      <c r="CFC56" s="318"/>
      <c r="CFD56" s="318"/>
      <c r="CFE56" s="318"/>
      <c r="CFF56" s="318"/>
      <c r="CFG56" s="318"/>
      <c r="CFH56" s="318"/>
      <c r="CFI56" s="318"/>
      <c r="CFJ56" s="318"/>
      <c r="CFK56" s="318"/>
      <c r="CFL56" s="318"/>
      <c r="CFM56" s="318"/>
      <c r="CFN56" s="318"/>
      <c r="CFO56" s="318"/>
      <c r="CFP56" s="318"/>
      <c r="CFQ56" s="318"/>
      <c r="CFR56" s="318"/>
      <c r="CFS56" s="318"/>
      <c r="CFT56" s="318"/>
      <c r="CFU56" s="318"/>
      <c r="CFV56" s="318"/>
      <c r="CFW56" s="318"/>
      <c r="CFX56" s="318"/>
      <c r="CFY56" s="318"/>
      <c r="CFZ56" s="318"/>
      <c r="CGA56" s="318"/>
      <c r="CGB56" s="318"/>
      <c r="CGC56" s="318"/>
      <c r="CGD56" s="318"/>
      <c r="CGE56" s="318"/>
      <c r="CGF56" s="318"/>
      <c r="CGG56" s="318"/>
      <c r="CGH56" s="318"/>
      <c r="CGI56" s="318"/>
      <c r="CGJ56" s="318"/>
      <c r="CGK56" s="318"/>
      <c r="CGL56" s="318"/>
      <c r="CGM56" s="318"/>
      <c r="CGN56" s="318"/>
      <c r="CGO56" s="318"/>
      <c r="CGP56" s="318"/>
      <c r="CGQ56" s="318"/>
      <c r="CGR56" s="318"/>
      <c r="CGS56" s="318"/>
      <c r="CGT56" s="318"/>
      <c r="CGU56" s="318"/>
      <c r="CGV56" s="318"/>
      <c r="CGW56" s="318"/>
      <c r="CGX56" s="318"/>
      <c r="CGY56" s="318"/>
      <c r="CGZ56" s="318"/>
      <c r="CHA56" s="318"/>
      <c r="CHB56" s="318"/>
      <c r="CHC56" s="318"/>
      <c r="CHD56" s="318"/>
      <c r="CHE56" s="318"/>
      <c r="CHF56" s="318"/>
      <c r="CHG56" s="318"/>
      <c r="CHH56" s="318"/>
      <c r="CHI56" s="318"/>
      <c r="CHJ56" s="318"/>
      <c r="CHK56" s="318"/>
      <c r="CHL56" s="318"/>
      <c r="CHM56" s="318"/>
      <c r="CHN56" s="318"/>
      <c r="CHO56" s="318"/>
      <c r="CHP56" s="318"/>
      <c r="CHQ56" s="318"/>
      <c r="CHR56" s="318"/>
      <c r="CHS56" s="318"/>
      <c r="CHT56" s="318"/>
      <c r="CHU56" s="318"/>
      <c r="CHV56" s="318"/>
      <c r="CHW56" s="318"/>
      <c r="CHX56" s="318"/>
      <c r="CHY56" s="318"/>
      <c r="CHZ56" s="318"/>
      <c r="CIA56" s="318"/>
      <c r="CIB56" s="318"/>
      <c r="CIC56" s="318"/>
      <c r="CID56" s="318"/>
      <c r="CIE56" s="318"/>
      <c r="CIF56" s="318"/>
      <c r="CIG56" s="318"/>
      <c r="CIH56" s="318"/>
      <c r="CII56" s="318"/>
      <c r="CIJ56" s="318"/>
      <c r="CIK56" s="318"/>
      <c r="CIL56" s="318"/>
      <c r="CIM56" s="318"/>
      <c r="CIN56" s="318"/>
      <c r="CIO56" s="318"/>
      <c r="CIP56" s="318"/>
      <c r="CIQ56" s="318"/>
      <c r="CIR56" s="318"/>
      <c r="CIS56" s="318"/>
      <c r="CIT56" s="318"/>
      <c r="CIU56" s="318"/>
      <c r="CIV56" s="318"/>
      <c r="CIW56" s="318"/>
      <c r="CIX56" s="318"/>
      <c r="CIY56" s="318"/>
      <c r="CIZ56" s="318"/>
      <c r="CJA56" s="318"/>
      <c r="CJB56" s="318"/>
      <c r="CJC56" s="318"/>
      <c r="CJD56" s="318"/>
      <c r="CJE56" s="318"/>
      <c r="CJF56" s="318"/>
      <c r="CJG56" s="318"/>
      <c r="CJH56" s="318"/>
      <c r="CJI56" s="318"/>
      <c r="CJJ56" s="318"/>
      <c r="CJK56" s="318"/>
      <c r="CJL56" s="318"/>
      <c r="CJM56" s="318"/>
      <c r="CJN56" s="318"/>
      <c r="CJO56" s="318"/>
      <c r="CJP56" s="318"/>
      <c r="CJQ56" s="318"/>
      <c r="CJR56" s="318"/>
      <c r="CJS56" s="318"/>
      <c r="CJT56" s="318"/>
      <c r="CJU56" s="318"/>
      <c r="CJV56" s="318"/>
      <c r="CJW56" s="318"/>
      <c r="CJX56" s="318"/>
      <c r="CJY56" s="318"/>
      <c r="CJZ56" s="318"/>
      <c r="CKA56" s="318"/>
      <c r="CKB56" s="318"/>
      <c r="CKC56" s="318"/>
      <c r="CKD56" s="318"/>
      <c r="CKE56" s="318"/>
      <c r="CKF56" s="318"/>
      <c r="CKG56" s="318"/>
      <c r="CKH56" s="318"/>
      <c r="CKI56" s="318"/>
      <c r="CKJ56" s="318"/>
      <c r="CKK56" s="318"/>
      <c r="CKL56" s="318"/>
      <c r="CKM56" s="318"/>
      <c r="CKN56" s="318"/>
      <c r="CKO56" s="318"/>
      <c r="CKP56" s="318"/>
      <c r="CKQ56" s="318"/>
      <c r="CKR56" s="318"/>
      <c r="CKS56" s="318"/>
      <c r="CKT56" s="318"/>
      <c r="CKU56" s="318"/>
      <c r="CKV56" s="318"/>
      <c r="CKW56" s="318"/>
      <c r="CKX56" s="318"/>
      <c r="CKY56" s="318"/>
      <c r="CKZ56" s="318"/>
      <c r="CLA56" s="318"/>
      <c r="CLB56" s="318"/>
      <c r="CLC56" s="318"/>
      <c r="CLD56" s="318"/>
      <c r="CLE56" s="318"/>
      <c r="CLF56" s="318"/>
      <c r="CLG56" s="318"/>
      <c r="CLH56" s="318"/>
      <c r="CLI56" s="318"/>
      <c r="CLJ56" s="318"/>
      <c r="CLK56" s="318"/>
      <c r="CLL56" s="318"/>
      <c r="CLM56" s="318"/>
      <c r="CLN56" s="318"/>
      <c r="CLO56" s="318"/>
      <c r="CLP56" s="318"/>
      <c r="CLQ56" s="318"/>
      <c r="CLR56" s="318"/>
      <c r="CLS56" s="318"/>
      <c r="CLT56" s="318"/>
      <c r="CLU56" s="318"/>
      <c r="CLV56" s="318"/>
      <c r="CLW56" s="318"/>
      <c r="CLX56" s="318"/>
      <c r="CLY56" s="318"/>
      <c r="CLZ56" s="318"/>
      <c r="CMA56" s="318"/>
      <c r="CMB56" s="318"/>
      <c r="CMC56" s="318"/>
      <c r="CMD56" s="318"/>
      <c r="CME56" s="318"/>
      <c r="CMF56" s="318"/>
      <c r="CMG56" s="318"/>
      <c r="CMH56" s="318"/>
      <c r="CMI56" s="318"/>
      <c r="CMJ56" s="318"/>
      <c r="CMK56" s="318"/>
      <c r="CML56" s="318"/>
      <c r="CMM56" s="318"/>
      <c r="CMN56" s="318"/>
      <c r="CMO56" s="318"/>
      <c r="CMP56" s="318"/>
      <c r="CMQ56" s="318"/>
      <c r="CMR56" s="318"/>
      <c r="CMS56" s="318"/>
      <c r="CMT56" s="318"/>
      <c r="CMU56" s="318"/>
      <c r="CMV56" s="318"/>
      <c r="CMW56" s="318"/>
      <c r="CMX56" s="318"/>
      <c r="CMY56" s="318"/>
      <c r="CMZ56" s="318"/>
      <c r="CNA56" s="318"/>
      <c r="CNB56" s="318"/>
      <c r="CNC56" s="318"/>
      <c r="CND56" s="318"/>
      <c r="CNE56" s="318"/>
      <c r="CNF56" s="318"/>
      <c r="CNG56" s="318"/>
      <c r="CNH56" s="318"/>
      <c r="CNI56" s="318"/>
      <c r="CNJ56" s="318"/>
      <c r="CNK56" s="318"/>
      <c r="CNL56" s="318"/>
      <c r="CNM56" s="318"/>
      <c r="CNN56" s="318"/>
      <c r="CNO56" s="318"/>
      <c r="CNP56" s="318"/>
      <c r="CNQ56" s="318"/>
      <c r="CNR56" s="318"/>
      <c r="CNS56" s="318"/>
      <c r="CNT56" s="318"/>
      <c r="CNU56" s="318"/>
      <c r="CNV56" s="318"/>
      <c r="CNW56" s="318"/>
      <c r="CNX56" s="318"/>
      <c r="CNY56" s="318"/>
      <c r="CNZ56" s="318"/>
      <c r="COA56" s="318"/>
      <c r="COB56" s="318"/>
      <c r="COC56" s="318"/>
      <c r="COD56" s="318"/>
      <c r="COE56" s="318"/>
      <c r="COF56" s="318"/>
      <c r="COG56" s="318"/>
      <c r="COH56" s="318"/>
      <c r="COI56" s="318"/>
      <c r="COJ56" s="318"/>
      <c r="COK56" s="318"/>
      <c r="COL56" s="318"/>
      <c r="COM56" s="318"/>
      <c r="CON56" s="318"/>
      <c r="COO56" s="318"/>
      <c r="COP56" s="318"/>
      <c r="COQ56" s="318"/>
      <c r="COR56" s="318"/>
      <c r="COS56" s="318"/>
      <c r="COT56" s="318"/>
      <c r="COU56" s="318"/>
      <c r="COV56" s="318"/>
      <c r="COW56" s="318"/>
      <c r="COX56" s="318"/>
      <c r="COY56" s="318"/>
      <c r="COZ56" s="318"/>
      <c r="CPA56" s="318"/>
      <c r="CPB56" s="318"/>
      <c r="CPC56" s="318"/>
      <c r="CPD56" s="318"/>
      <c r="CPE56" s="318"/>
      <c r="CPF56" s="318"/>
      <c r="CPG56" s="318"/>
      <c r="CPH56" s="318"/>
      <c r="CPI56" s="318"/>
      <c r="CPJ56" s="318"/>
      <c r="CPK56" s="318"/>
      <c r="CPL56" s="318"/>
      <c r="CPM56" s="318"/>
      <c r="CPN56" s="318"/>
      <c r="CPO56" s="318"/>
      <c r="CPP56" s="318"/>
      <c r="CPQ56" s="318"/>
      <c r="CPR56" s="318"/>
      <c r="CPS56" s="318"/>
      <c r="CPT56" s="318"/>
      <c r="CPU56" s="318"/>
      <c r="CPV56" s="318"/>
      <c r="CPW56" s="318"/>
      <c r="CPX56" s="318"/>
      <c r="CPY56" s="318"/>
      <c r="CPZ56" s="318"/>
      <c r="CQA56" s="318"/>
      <c r="CQB56" s="318"/>
      <c r="CQC56" s="318"/>
      <c r="CQD56" s="318"/>
      <c r="CQE56" s="318"/>
      <c r="CQF56" s="318"/>
      <c r="CQG56" s="318"/>
      <c r="CQH56" s="318"/>
      <c r="CQI56" s="318"/>
      <c r="CQJ56" s="318"/>
      <c r="CQK56" s="318"/>
      <c r="CQL56" s="318"/>
      <c r="CQM56" s="318"/>
      <c r="CQN56" s="318"/>
      <c r="CQO56" s="318"/>
      <c r="CQP56" s="318"/>
      <c r="CQQ56" s="318"/>
      <c r="CQR56" s="318"/>
      <c r="CQS56" s="318"/>
      <c r="CQT56" s="318"/>
      <c r="CQU56" s="318"/>
      <c r="CQV56" s="318"/>
      <c r="CQW56" s="318"/>
      <c r="CQX56" s="318"/>
      <c r="CQY56" s="318"/>
      <c r="CQZ56" s="318"/>
      <c r="CRA56" s="318"/>
      <c r="CRB56" s="318"/>
      <c r="CRC56" s="318"/>
      <c r="CRD56" s="318"/>
      <c r="CRE56" s="318"/>
      <c r="CRF56" s="318"/>
      <c r="CRG56" s="318"/>
      <c r="CRH56" s="318"/>
      <c r="CRI56" s="318"/>
      <c r="CRJ56" s="318"/>
      <c r="CRK56" s="318"/>
      <c r="CRL56" s="318"/>
      <c r="CRM56" s="318"/>
      <c r="CRN56" s="318"/>
      <c r="CRO56" s="318"/>
      <c r="CRP56" s="318"/>
      <c r="CRQ56" s="318"/>
      <c r="CRR56" s="318"/>
      <c r="CRS56" s="318"/>
      <c r="CRT56" s="318"/>
      <c r="CRU56" s="318"/>
      <c r="CRV56" s="318"/>
      <c r="CRW56" s="318"/>
      <c r="CRX56" s="318"/>
      <c r="CRY56" s="318"/>
      <c r="CRZ56" s="318"/>
      <c r="CSA56" s="318"/>
      <c r="CSB56" s="318"/>
      <c r="CSC56" s="318"/>
      <c r="CSD56" s="318"/>
      <c r="CSE56" s="318"/>
      <c r="CSF56" s="318"/>
      <c r="CSG56" s="318"/>
      <c r="CSH56" s="318"/>
      <c r="CSI56" s="318"/>
      <c r="CSJ56" s="318"/>
      <c r="CSK56" s="318"/>
      <c r="CSL56" s="318"/>
      <c r="CSM56" s="318"/>
      <c r="CSN56" s="318"/>
      <c r="CSO56" s="318"/>
      <c r="CSP56" s="318"/>
      <c r="CSQ56" s="318"/>
      <c r="CSR56" s="318"/>
      <c r="CSS56" s="318"/>
      <c r="CST56" s="318"/>
      <c r="CSU56" s="318"/>
      <c r="CSV56" s="318"/>
      <c r="CSW56" s="318"/>
      <c r="CSX56" s="318"/>
      <c r="CSY56" s="318"/>
      <c r="CSZ56" s="318"/>
      <c r="CTA56" s="318"/>
      <c r="CTB56" s="318"/>
      <c r="CTC56" s="318"/>
      <c r="CTD56" s="318"/>
      <c r="CTE56" s="318"/>
      <c r="CTF56" s="318"/>
      <c r="CTG56" s="318"/>
      <c r="CTH56" s="318"/>
      <c r="CTI56" s="318"/>
      <c r="CTJ56" s="318"/>
      <c r="CTK56" s="318"/>
      <c r="CTL56" s="318"/>
      <c r="CTM56" s="318"/>
      <c r="CTN56" s="318"/>
      <c r="CTO56" s="318"/>
      <c r="CTP56" s="318"/>
      <c r="CTQ56" s="318"/>
      <c r="CTR56" s="318"/>
      <c r="CTS56" s="318"/>
      <c r="CTT56" s="318"/>
      <c r="CTU56" s="318"/>
      <c r="CTV56" s="318"/>
      <c r="CTW56" s="318"/>
      <c r="CTX56" s="318"/>
      <c r="CTY56" s="318"/>
      <c r="CTZ56" s="318"/>
      <c r="CUA56" s="318"/>
      <c r="CUB56" s="318"/>
      <c r="CUC56" s="318"/>
      <c r="CUD56" s="318"/>
      <c r="CUE56" s="318"/>
      <c r="CUF56" s="318"/>
      <c r="CUG56" s="318"/>
      <c r="CUH56" s="318"/>
      <c r="CUI56" s="318"/>
      <c r="CUJ56" s="318"/>
      <c r="CUK56" s="318"/>
      <c r="CUL56" s="318"/>
      <c r="CUM56" s="318"/>
      <c r="CUN56" s="318"/>
      <c r="CUO56" s="318"/>
      <c r="CUP56" s="318"/>
      <c r="CUQ56" s="318"/>
      <c r="CUR56" s="318"/>
      <c r="CUS56" s="318"/>
      <c r="CUT56" s="318"/>
      <c r="CUU56" s="318"/>
      <c r="CUV56" s="318"/>
      <c r="CUW56" s="318"/>
      <c r="CUX56" s="318"/>
      <c r="CUY56" s="318"/>
      <c r="CUZ56" s="318"/>
      <c r="CVA56" s="318"/>
      <c r="CVB56" s="318"/>
      <c r="CVC56" s="318"/>
      <c r="CVD56" s="318"/>
      <c r="CVE56" s="318"/>
      <c r="CVF56" s="318"/>
      <c r="CVG56" s="318"/>
      <c r="CVH56" s="318"/>
      <c r="CVI56" s="318"/>
      <c r="CVJ56" s="318"/>
      <c r="CVK56" s="318"/>
      <c r="CVL56" s="318"/>
      <c r="CVM56" s="318"/>
      <c r="CVN56" s="318"/>
      <c r="CVO56" s="318"/>
      <c r="CVP56" s="318"/>
      <c r="CVQ56" s="318"/>
      <c r="CVR56" s="318"/>
      <c r="CVS56" s="318"/>
      <c r="CVT56" s="318"/>
      <c r="CVU56" s="318"/>
      <c r="CVV56" s="318"/>
      <c r="CVW56" s="318"/>
      <c r="CVX56" s="318"/>
      <c r="CVY56" s="318"/>
      <c r="CVZ56" s="318"/>
      <c r="CWA56" s="318"/>
      <c r="CWB56" s="318"/>
      <c r="CWC56" s="318"/>
      <c r="CWD56" s="318"/>
      <c r="CWE56" s="318"/>
      <c r="CWF56" s="318"/>
      <c r="CWG56" s="318"/>
      <c r="CWH56" s="318"/>
      <c r="CWI56" s="318"/>
      <c r="CWJ56" s="318"/>
      <c r="CWK56" s="318"/>
      <c r="CWL56" s="318"/>
      <c r="CWM56" s="318"/>
      <c r="CWN56" s="318"/>
      <c r="CWO56" s="318"/>
      <c r="CWP56" s="318"/>
      <c r="CWQ56" s="318"/>
      <c r="CWR56" s="318"/>
      <c r="CWS56" s="318"/>
      <c r="CWT56" s="318"/>
      <c r="CWU56" s="318"/>
      <c r="CWV56" s="318"/>
      <c r="CWW56" s="318"/>
      <c r="CWX56" s="318"/>
      <c r="CWY56" s="318"/>
      <c r="CWZ56" s="318"/>
      <c r="CXA56" s="318"/>
      <c r="CXB56" s="318"/>
      <c r="CXC56" s="318"/>
      <c r="CXD56" s="318"/>
      <c r="CXE56" s="318"/>
      <c r="CXF56" s="318"/>
      <c r="CXG56" s="318"/>
      <c r="CXH56" s="318"/>
      <c r="CXI56" s="318"/>
      <c r="CXJ56" s="318"/>
      <c r="CXK56" s="318"/>
      <c r="CXL56" s="318"/>
      <c r="CXM56" s="318"/>
      <c r="CXN56" s="318"/>
      <c r="CXO56" s="318"/>
      <c r="CXP56" s="318"/>
      <c r="CXQ56" s="318"/>
      <c r="CXR56" s="318"/>
      <c r="CXS56" s="318"/>
      <c r="CXT56" s="318"/>
      <c r="CXU56" s="318"/>
      <c r="CXV56" s="318"/>
      <c r="CXW56" s="318"/>
      <c r="CXX56" s="318"/>
      <c r="CXY56" s="318"/>
      <c r="CXZ56" s="318"/>
      <c r="CYA56" s="318"/>
      <c r="CYB56" s="318"/>
      <c r="CYC56" s="318"/>
      <c r="CYD56" s="318"/>
      <c r="CYE56" s="318"/>
      <c r="CYF56" s="318"/>
      <c r="CYG56" s="318"/>
      <c r="CYH56" s="318"/>
      <c r="CYI56" s="318"/>
      <c r="CYJ56" s="318"/>
      <c r="CYK56" s="318"/>
      <c r="CYL56" s="318"/>
      <c r="CYM56" s="318"/>
      <c r="CYN56" s="318"/>
      <c r="CYO56" s="318"/>
      <c r="CYP56" s="318"/>
      <c r="CYQ56" s="318"/>
      <c r="CYR56" s="318"/>
      <c r="CYS56" s="318"/>
      <c r="CYT56" s="318"/>
      <c r="CYU56" s="318"/>
      <c r="CYV56" s="318"/>
      <c r="CYW56" s="318"/>
      <c r="CYX56" s="318"/>
      <c r="CYY56" s="318"/>
      <c r="CYZ56" s="318"/>
      <c r="CZA56" s="318"/>
      <c r="CZB56" s="318"/>
      <c r="CZC56" s="318"/>
      <c r="CZD56" s="318"/>
      <c r="CZE56" s="318"/>
      <c r="CZF56" s="318"/>
      <c r="CZG56" s="318"/>
      <c r="CZH56" s="318"/>
      <c r="CZI56" s="318"/>
      <c r="CZJ56" s="318"/>
      <c r="CZK56" s="318"/>
      <c r="CZL56" s="318"/>
      <c r="CZM56" s="318"/>
      <c r="CZN56" s="318"/>
      <c r="CZO56" s="318"/>
      <c r="CZP56" s="318"/>
      <c r="CZQ56" s="318"/>
      <c r="CZR56" s="318"/>
      <c r="CZS56" s="318"/>
      <c r="CZT56" s="318"/>
      <c r="CZU56" s="318"/>
      <c r="CZV56" s="318"/>
      <c r="CZW56" s="318"/>
      <c r="CZX56" s="318"/>
      <c r="CZY56" s="318"/>
      <c r="CZZ56" s="318"/>
      <c r="DAA56" s="318"/>
      <c r="DAB56" s="318"/>
      <c r="DAC56" s="318"/>
      <c r="DAD56" s="318"/>
      <c r="DAE56" s="318"/>
      <c r="DAF56" s="318"/>
      <c r="DAG56" s="318"/>
      <c r="DAH56" s="318"/>
      <c r="DAI56" s="318"/>
      <c r="DAJ56" s="318"/>
      <c r="DAK56" s="318"/>
      <c r="DAL56" s="318"/>
      <c r="DAM56" s="318"/>
      <c r="DAN56" s="318"/>
      <c r="DAO56" s="318"/>
      <c r="DAP56" s="318"/>
      <c r="DAQ56" s="318"/>
      <c r="DAR56" s="318"/>
      <c r="DAS56" s="318"/>
      <c r="DAT56" s="318"/>
      <c r="DAU56" s="318"/>
      <c r="DAV56" s="318"/>
      <c r="DAW56" s="318"/>
      <c r="DAX56" s="318"/>
      <c r="DAY56" s="318"/>
      <c r="DAZ56" s="318"/>
      <c r="DBA56" s="318"/>
      <c r="DBB56" s="318"/>
      <c r="DBC56" s="318"/>
      <c r="DBD56" s="318"/>
      <c r="DBE56" s="318"/>
      <c r="DBF56" s="318"/>
      <c r="DBG56" s="318"/>
      <c r="DBH56" s="318"/>
      <c r="DBI56" s="318"/>
      <c r="DBJ56" s="318"/>
      <c r="DBK56" s="318"/>
      <c r="DBL56" s="318"/>
      <c r="DBM56" s="318"/>
      <c r="DBN56" s="318"/>
      <c r="DBO56" s="318"/>
      <c r="DBP56" s="318"/>
      <c r="DBQ56" s="318"/>
      <c r="DBR56" s="318"/>
      <c r="DBS56" s="318"/>
      <c r="DBT56" s="318"/>
      <c r="DBU56" s="318"/>
      <c r="DBV56" s="318"/>
      <c r="DBW56" s="318"/>
      <c r="DBX56" s="318"/>
      <c r="DBY56" s="318"/>
      <c r="DBZ56" s="318"/>
      <c r="DCA56" s="318"/>
      <c r="DCB56" s="318"/>
      <c r="DCC56" s="318"/>
      <c r="DCD56" s="318"/>
      <c r="DCE56" s="318"/>
      <c r="DCF56" s="318"/>
      <c r="DCG56" s="318"/>
      <c r="DCH56" s="318"/>
      <c r="DCI56" s="318"/>
      <c r="DCJ56" s="318"/>
      <c r="DCK56" s="318"/>
      <c r="DCL56" s="318"/>
      <c r="DCM56" s="318"/>
      <c r="DCN56" s="318"/>
      <c r="DCO56" s="318"/>
      <c r="DCP56" s="318"/>
      <c r="DCQ56" s="318"/>
      <c r="DCR56" s="318"/>
      <c r="DCS56" s="318"/>
      <c r="DCT56" s="318"/>
      <c r="DCU56" s="318"/>
      <c r="DCV56" s="318"/>
      <c r="DCW56" s="318"/>
      <c r="DCX56" s="318"/>
      <c r="DCY56" s="318"/>
      <c r="DCZ56" s="318"/>
      <c r="DDA56" s="318"/>
      <c r="DDB56" s="318"/>
      <c r="DDC56" s="318"/>
      <c r="DDD56" s="318"/>
      <c r="DDE56" s="318"/>
      <c r="DDF56" s="318"/>
      <c r="DDG56" s="318"/>
      <c r="DDH56" s="318"/>
      <c r="DDI56" s="318"/>
      <c r="DDJ56" s="318"/>
      <c r="DDK56" s="318"/>
      <c r="DDL56" s="318"/>
      <c r="DDM56" s="318"/>
      <c r="DDN56" s="318"/>
      <c r="DDO56" s="318"/>
      <c r="DDP56" s="318"/>
      <c r="DDQ56" s="318"/>
      <c r="DDR56" s="318"/>
      <c r="DDS56" s="318"/>
      <c r="DDT56" s="318"/>
      <c r="DDU56" s="318"/>
      <c r="DDV56" s="318"/>
      <c r="DDW56" s="318"/>
      <c r="DDX56" s="318"/>
      <c r="DDY56" s="318"/>
      <c r="DDZ56" s="318"/>
      <c r="DEA56" s="318"/>
      <c r="DEB56" s="318"/>
      <c r="DEC56" s="318"/>
      <c r="DED56" s="318"/>
      <c r="DEE56" s="318"/>
      <c r="DEF56" s="318"/>
      <c r="DEG56" s="318"/>
      <c r="DEH56" s="318"/>
      <c r="DEI56" s="318"/>
      <c r="DEJ56" s="318"/>
      <c r="DEK56" s="318"/>
      <c r="DEL56" s="318"/>
      <c r="DEM56" s="318"/>
      <c r="DEN56" s="318"/>
      <c r="DEO56" s="318"/>
      <c r="DEP56" s="318"/>
      <c r="DEQ56" s="318"/>
      <c r="DER56" s="318"/>
      <c r="DES56" s="318"/>
      <c r="DET56" s="318"/>
      <c r="DEU56" s="318"/>
      <c r="DEV56" s="318"/>
      <c r="DEW56" s="318"/>
      <c r="DEX56" s="318"/>
      <c r="DEY56" s="318"/>
      <c r="DEZ56" s="318"/>
      <c r="DFA56" s="318"/>
      <c r="DFB56" s="318"/>
      <c r="DFC56" s="318"/>
      <c r="DFD56" s="318"/>
      <c r="DFE56" s="318"/>
      <c r="DFF56" s="318"/>
      <c r="DFG56" s="318"/>
      <c r="DFH56" s="318"/>
      <c r="DFI56" s="318"/>
      <c r="DFJ56" s="318"/>
      <c r="DFK56" s="318"/>
      <c r="DFL56" s="318"/>
      <c r="DFM56" s="318"/>
      <c r="DFN56" s="318"/>
      <c r="DFO56" s="318"/>
      <c r="DFP56" s="318"/>
      <c r="DFQ56" s="318"/>
      <c r="DFR56" s="318"/>
      <c r="DFS56" s="318"/>
      <c r="DFT56" s="318"/>
      <c r="DFU56" s="318"/>
      <c r="DFV56" s="318"/>
      <c r="DFW56" s="318"/>
      <c r="DFX56" s="318"/>
      <c r="DFY56" s="318"/>
      <c r="DFZ56" s="318"/>
      <c r="DGA56" s="318"/>
      <c r="DGB56" s="318"/>
      <c r="DGC56" s="318"/>
      <c r="DGD56" s="318"/>
      <c r="DGE56" s="318"/>
      <c r="DGF56" s="318"/>
      <c r="DGG56" s="318"/>
      <c r="DGH56" s="318"/>
      <c r="DGI56" s="318"/>
      <c r="DGJ56" s="318"/>
      <c r="DGK56" s="318"/>
      <c r="DGL56" s="318"/>
      <c r="DGM56" s="318"/>
      <c r="DGN56" s="318"/>
      <c r="DGO56" s="318"/>
      <c r="DGP56" s="318"/>
      <c r="DGQ56" s="318"/>
      <c r="DGR56" s="318"/>
      <c r="DGS56" s="318"/>
      <c r="DGT56" s="318"/>
      <c r="DGU56" s="318"/>
      <c r="DGV56" s="318"/>
      <c r="DGW56" s="318"/>
      <c r="DGX56" s="318"/>
      <c r="DGY56" s="318"/>
      <c r="DGZ56" s="318"/>
      <c r="DHA56" s="318"/>
      <c r="DHB56" s="318"/>
      <c r="DHC56" s="318"/>
      <c r="DHD56" s="318"/>
      <c r="DHE56" s="318"/>
      <c r="DHF56" s="318"/>
      <c r="DHG56" s="318"/>
      <c r="DHH56" s="318"/>
      <c r="DHI56" s="318"/>
      <c r="DHJ56" s="318"/>
      <c r="DHK56" s="318"/>
      <c r="DHL56" s="318"/>
      <c r="DHM56" s="318"/>
      <c r="DHN56" s="318"/>
      <c r="DHO56" s="318"/>
      <c r="DHP56" s="318"/>
      <c r="DHQ56" s="318"/>
      <c r="DHR56" s="318"/>
      <c r="DHS56" s="318"/>
      <c r="DHT56" s="318"/>
      <c r="DHU56" s="318"/>
      <c r="DHV56" s="318"/>
      <c r="DHW56" s="318"/>
      <c r="DHX56" s="318"/>
      <c r="DHY56" s="318"/>
      <c r="DHZ56" s="318"/>
      <c r="DIA56" s="318"/>
      <c r="DIB56" s="318"/>
      <c r="DIC56" s="318"/>
      <c r="DID56" s="318"/>
      <c r="DIE56" s="318"/>
      <c r="DIF56" s="318"/>
      <c r="DIG56" s="318"/>
      <c r="DIH56" s="318"/>
      <c r="DII56" s="318"/>
      <c r="DIJ56" s="318"/>
      <c r="DIK56" s="318"/>
      <c r="DIL56" s="318"/>
      <c r="DIM56" s="318"/>
      <c r="DIN56" s="318"/>
      <c r="DIO56" s="318"/>
      <c r="DIP56" s="318"/>
      <c r="DIQ56" s="318"/>
      <c r="DIR56" s="318"/>
      <c r="DIS56" s="318"/>
      <c r="DIT56" s="318"/>
      <c r="DIU56" s="318"/>
      <c r="DIV56" s="318"/>
      <c r="DIW56" s="318"/>
      <c r="DIX56" s="318"/>
      <c r="DIY56" s="318"/>
      <c r="DIZ56" s="318"/>
      <c r="DJA56" s="318"/>
      <c r="DJB56" s="318"/>
      <c r="DJC56" s="318"/>
      <c r="DJD56" s="318"/>
      <c r="DJE56" s="318"/>
      <c r="DJF56" s="318"/>
      <c r="DJG56" s="318"/>
      <c r="DJH56" s="318"/>
      <c r="DJI56" s="318"/>
      <c r="DJJ56" s="318"/>
      <c r="DJK56" s="318"/>
      <c r="DJL56" s="318"/>
      <c r="DJM56" s="318"/>
      <c r="DJN56" s="318"/>
      <c r="DJO56" s="318"/>
      <c r="DJP56" s="318"/>
      <c r="DJQ56" s="318"/>
      <c r="DJR56" s="318"/>
      <c r="DJS56" s="318"/>
      <c r="DJT56" s="318"/>
      <c r="DJU56" s="318"/>
      <c r="DJV56" s="318"/>
      <c r="DJW56" s="318"/>
      <c r="DJX56" s="318"/>
      <c r="DJY56" s="318"/>
      <c r="DJZ56" s="318"/>
      <c r="DKA56" s="318"/>
      <c r="DKB56" s="318"/>
      <c r="DKC56" s="318"/>
      <c r="DKD56" s="318"/>
      <c r="DKE56" s="318"/>
      <c r="DKF56" s="318"/>
      <c r="DKG56" s="318"/>
      <c r="DKH56" s="318"/>
      <c r="DKI56" s="318"/>
      <c r="DKJ56" s="318"/>
      <c r="DKK56" s="318"/>
      <c r="DKL56" s="318"/>
      <c r="DKM56" s="318"/>
      <c r="DKN56" s="318"/>
      <c r="DKO56" s="318"/>
      <c r="DKP56" s="318"/>
      <c r="DKQ56" s="318"/>
      <c r="DKR56" s="318"/>
      <c r="DKS56" s="318"/>
      <c r="DKT56" s="318"/>
      <c r="DKU56" s="318"/>
      <c r="DKV56" s="318"/>
      <c r="DKW56" s="318"/>
      <c r="DKX56" s="318"/>
      <c r="DKY56" s="318"/>
      <c r="DKZ56" s="318"/>
      <c r="DLA56" s="318"/>
      <c r="DLB56" s="318"/>
      <c r="DLC56" s="318"/>
      <c r="DLD56" s="318"/>
      <c r="DLE56" s="318"/>
      <c r="DLF56" s="318"/>
      <c r="DLG56" s="318"/>
      <c r="DLH56" s="318"/>
      <c r="DLI56" s="318"/>
      <c r="DLJ56" s="318"/>
      <c r="DLK56" s="318"/>
      <c r="DLL56" s="318"/>
      <c r="DLM56" s="318"/>
      <c r="DLN56" s="318"/>
      <c r="DLO56" s="318"/>
      <c r="DLP56" s="318"/>
      <c r="DLQ56" s="318"/>
      <c r="DLR56" s="318"/>
      <c r="DLS56" s="318"/>
      <c r="DLT56" s="318"/>
      <c r="DLU56" s="318"/>
      <c r="DLV56" s="318"/>
      <c r="DLW56" s="318"/>
      <c r="DLX56" s="318"/>
      <c r="DLY56" s="318"/>
      <c r="DLZ56" s="318"/>
      <c r="DMA56" s="318"/>
      <c r="DMB56" s="318"/>
      <c r="DMC56" s="318"/>
      <c r="DMD56" s="318"/>
      <c r="DME56" s="318"/>
      <c r="DMF56" s="318"/>
      <c r="DMG56" s="318"/>
      <c r="DMH56" s="318"/>
      <c r="DMI56" s="318"/>
      <c r="DMJ56" s="318"/>
      <c r="DMK56" s="318"/>
      <c r="DML56" s="318"/>
      <c r="DMM56" s="318"/>
      <c r="DMN56" s="318"/>
      <c r="DMO56" s="318"/>
      <c r="DMP56" s="318"/>
      <c r="DMQ56" s="318"/>
      <c r="DMR56" s="318"/>
      <c r="DMS56" s="318"/>
      <c r="DMT56" s="318"/>
      <c r="DMU56" s="318"/>
      <c r="DMV56" s="318"/>
      <c r="DMW56" s="318"/>
      <c r="DMX56" s="318"/>
      <c r="DMY56" s="318"/>
      <c r="DMZ56" s="318"/>
      <c r="DNA56" s="318"/>
      <c r="DNB56" s="318"/>
      <c r="DNC56" s="318"/>
      <c r="DND56" s="318"/>
      <c r="DNE56" s="318"/>
      <c r="DNF56" s="318"/>
      <c r="DNG56" s="318"/>
      <c r="DNH56" s="318"/>
      <c r="DNI56" s="318"/>
      <c r="DNJ56" s="318"/>
      <c r="DNK56" s="318"/>
      <c r="DNL56" s="318"/>
      <c r="DNM56" s="318"/>
      <c r="DNN56" s="318"/>
      <c r="DNO56" s="318"/>
      <c r="DNP56" s="318"/>
      <c r="DNQ56" s="318"/>
      <c r="DNR56" s="318"/>
      <c r="DNS56" s="318"/>
      <c r="DNT56" s="318"/>
      <c r="DNU56" s="318"/>
      <c r="DNV56" s="318"/>
      <c r="DNW56" s="318"/>
      <c r="DNX56" s="318"/>
      <c r="DNY56" s="318"/>
      <c r="DNZ56" s="318"/>
      <c r="DOA56" s="318"/>
      <c r="DOB56" s="318"/>
      <c r="DOC56" s="318"/>
      <c r="DOD56" s="318"/>
      <c r="DOE56" s="318"/>
      <c r="DOF56" s="318"/>
      <c r="DOG56" s="318"/>
      <c r="DOH56" s="318"/>
      <c r="DOI56" s="318"/>
      <c r="DOJ56" s="318"/>
      <c r="DOK56" s="318"/>
      <c r="DOL56" s="318"/>
      <c r="DOM56" s="318"/>
      <c r="DON56" s="318"/>
      <c r="DOO56" s="318"/>
      <c r="DOP56" s="318"/>
      <c r="DOQ56" s="318"/>
      <c r="DOR56" s="318"/>
      <c r="DOS56" s="318"/>
      <c r="DOT56" s="318"/>
      <c r="DOU56" s="318"/>
      <c r="DOV56" s="318"/>
      <c r="DOW56" s="318"/>
      <c r="DOX56" s="318"/>
      <c r="DOY56" s="318"/>
      <c r="DOZ56" s="318"/>
      <c r="DPA56" s="318"/>
      <c r="DPB56" s="318"/>
      <c r="DPC56" s="318"/>
      <c r="DPD56" s="318"/>
      <c r="DPE56" s="318"/>
      <c r="DPF56" s="318"/>
      <c r="DPG56" s="318"/>
      <c r="DPH56" s="318"/>
      <c r="DPI56" s="318"/>
      <c r="DPJ56" s="318"/>
      <c r="DPK56" s="318"/>
      <c r="DPL56" s="318"/>
      <c r="DPM56" s="318"/>
      <c r="DPN56" s="318"/>
      <c r="DPO56" s="318"/>
      <c r="DPP56" s="318"/>
      <c r="DPQ56" s="318"/>
      <c r="DPR56" s="318"/>
      <c r="DPS56" s="318"/>
      <c r="DPT56" s="318"/>
      <c r="DPU56" s="318"/>
      <c r="DPV56" s="318"/>
      <c r="DPW56" s="318"/>
      <c r="DPX56" s="318"/>
      <c r="DPY56" s="318"/>
      <c r="DPZ56" s="318"/>
      <c r="DQA56" s="318"/>
      <c r="DQB56" s="318"/>
      <c r="DQC56" s="318"/>
      <c r="DQD56" s="318"/>
      <c r="DQE56" s="318"/>
      <c r="DQF56" s="318"/>
      <c r="DQG56" s="318"/>
      <c r="DQH56" s="318"/>
      <c r="DQI56" s="318"/>
      <c r="DQJ56" s="318"/>
      <c r="DQK56" s="318"/>
      <c r="DQL56" s="318"/>
      <c r="DQM56" s="318"/>
      <c r="DQN56" s="318"/>
      <c r="DQO56" s="318"/>
      <c r="DQP56" s="318"/>
      <c r="DQQ56" s="318"/>
      <c r="DQR56" s="318"/>
      <c r="DQS56" s="318"/>
      <c r="DQT56" s="318"/>
      <c r="DQU56" s="318"/>
      <c r="DQV56" s="318"/>
      <c r="DQW56" s="318"/>
      <c r="DQX56" s="318"/>
      <c r="DQY56" s="318"/>
      <c r="DQZ56" s="318"/>
      <c r="DRA56" s="318"/>
      <c r="DRB56" s="318"/>
      <c r="DRC56" s="318"/>
      <c r="DRD56" s="318"/>
      <c r="DRE56" s="318"/>
      <c r="DRF56" s="318"/>
      <c r="DRG56" s="318"/>
      <c r="DRH56" s="318"/>
      <c r="DRI56" s="318"/>
      <c r="DRJ56" s="318"/>
      <c r="DRK56" s="318"/>
      <c r="DRL56" s="318"/>
      <c r="DRM56" s="318"/>
      <c r="DRN56" s="318"/>
      <c r="DRO56" s="318"/>
      <c r="DRP56" s="318"/>
      <c r="DRQ56" s="318"/>
      <c r="DRR56" s="318"/>
      <c r="DRS56" s="318"/>
      <c r="DRT56" s="318"/>
      <c r="DRU56" s="318"/>
      <c r="DRV56" s="318"/>
      <c r="DRW56" s="318"/>
      <c r="DRX56" s="318"/>
      <c r="DRY56" s="318"/>
      <c r="DRZ56" s="318"/>
      <c r="DSA56" s="318"/>
      <c r="DSB56" s="318"/>
      <c r="DSC56" s="318"/>
      <c r="DSD56" s="318"/>
      <c r="DSE56" s="318"/>
      <c r="DSF56" s="318"/>
      <c r="DSG56" s="318"/>
      <c r="DSH56" s="318"/>
      <c r="DSI56" s="318"/>
      <c r="DSJ56" s="318"/>
      <c r="DSK56" s="318"/>
      <c r="DSL56" s="318"/>
      <c r="DSM56" s="318"/>
      <c r="DSN56" s="318"/>
      <c r="DSO56" s="318"/>
      <c r="DSP56" s="318"/>
      <c r="DSQ56" s="318"/>
      <c r="DSR56" s="318"/>
      <c r="DSS56" s="318"/>
      <c r="DST56" s="318"/>
      <c r="DSU56" s="318"/>
      <c r="DSV56" s="318"/>
      <c r="DSW56" s="318"/>
      <c r="DSX56" s="318"/>
      <c r="DSY56" s="318"/>
      <c r="DSZ56" s="318"/>
      <c r="DTA56" s="318"/>
      <c r="DTB56" s="318"/>
      <c r="DTC56" s="318"/>
      <c r="DTD56" s="318"/>
      <c r="DTE56" s="318"/>
      <c r="DTF56" s="318"/>
      <c r="DTG56" s="318"/>
      <c r="DTH56" s="318"/>
      <c r="DTI56" s="318"/>
      <c r="DTJ56" s="318"/>
      <c r="DTK56" s="318"/>
      <c r="DTL56" s="318"/>
      <c r="DTM56" s="318"/>
      <c r="DTN56" s="318"/>
      <c r="DTO56" s="318"/>
      <c r="DTP56" s="318"/>
      <c r="DTQ56" s="318"/>
      <c r="DTR56" s="318"/>
      <c r="DTS56" s="318"/>
      <c r="DTT56" s="318"/>
      <c r="DTU56" s="318"/>
      <c r="DTV56" s="318"/>
      <c r="DTW56" s="318"/>
      <c r="DTX56" s="318"/>
      <c r="DTY56" s="318"/>
      <c r="DTZ56" s="318"/>
      <c r="DUA56" s="318"/>
      <c r="DUB56" s="318"/>
      <c r="DUC56" s="318"/>
      <c r="DUD56" s="318"/>
      <c r="DUE56" s="318"/>
      <c r="DUF56" s="318"/>
      <c r="DUG56" s="318"/>
      <c r="DUH56" s="318"/>
      <c r="DUI56" s="318"/>
      <c r="DUJ56" s="318"/>
      <c r="DUK56" s="318"/>
      <c r="DUL56" s="318"/>
      <c r="DUM56" s="318"/>
      <c r="DUN56" s="318"/>
      <c r="DUO56" s="318"/>
      <c r="DUP56" s="318"/>
      <c r="DUQ56" s="318"/>
      <c r="DUR56" s="318"/>
      <c r="DUS56" s="318"/>
      <c r="DUT56" s="318"/>
      <c r="DUU56" s="318"/>
      <c r="DUV56" s="318"/>
      <c r="DUW56" s="318"/>
      <c r="DUX56" s="318"/>
      <c r="DUY56" s="318"/>
      <c r="DUZ56" s="318"/>
      <c r="DVA56" s="318"/>
      <c r="DVB56" s="318"/>
      <c r="DVC56" s="318"/>
      <c r="DVD56" s="318"/>
      <c r="DVE56" s="318"/>
      <c r="DVF56" s="318"/>
      <c r="DVG56" s="318"/>
      <c r="DVH56" s="318"/>
      <c r="DVI56" s="318"/>
      <c r="DVJ56" s="318"/>
      <c r="DVK56" s="318"/>
      <c r="DVL56" s="318"/>
      <c r="DVM56" s="318"/>
      <c r="DVN56" s="318"/>
      <c r="DVO56" s="318"/>
      <c r="DVP56" s="318"/>
      <c r="DVQ56" s="318"/>
      <c r="DVR56" s="318"/>
      <c r="DVS56" s="318"/>
      <c r="DVT56" s="318"/>
      <c r="DVU56" s="318"/>
      <c r="DVV56" s="318"/>
      <c r="DVW56" s="318"/>
      <c r="DVX56" s="318"/>
      <c r="DVY56" s="318"/>
      <c r="DVZ56" s="318"/>
      <c r="DWA56" s="318"/>
      <c r="DWB56" s="318"/>
      <c r="DWC56" s="318"/>
      <c r="DWD56" s="318"/>
      <c r="DWE56" s="318"/>
      <c r="DWF56" s="318"/>
      <c r="DWG56" s="318"/>
      <c r="DWH56" s="318"/>
      <c r="DWI56" s="318"/>
      <c r="DWJ56" s="318"/>
      <c r="DWK56" s="318"/>
      <c r="DWL56" s="318"/>
      <c r="DWM56" s="318"/>
      <c r="DWN56" s="318"/>
      <c r="DWO56" s="318"/>
      <c r="DWP56" s="318"/>
      <c r="DWQ56" s="318"/>
      <c r="DWR56" s="318"/>
      <c r="DWS56" s="318"/>
      <c r="DWT56" s="318"/>
      <c r="DWU56" s="318"/>
      <c r="DWV56" s="318"/>
      <c r="DWW56" s="318"/>
      <c r="DWX56" s="318"/>
      <c r="DWY56" s="318"/>
      <c r="DWZ56" s="318"/>
      <c r="DXA56" s="318"/>
      <c r="DXB56" s="318"/>
      <c r="DXC56" s="318"/>
      <c r="DXD56" s="318"/>
      <c r="DXE56" s="318"/>
      <c r="DXF56" s="318"/>
      <c r="DXG56" s="318"/>
      <c r="DXH56" s="318"/>
      <c r="DXI56" s="318"/>
      <c r="DXJ56" s="318"/>
      <c r="DXK56" s="318"/>
      <c r="DXL56" s="318"/>
      <c r="DXM56" s="318"/>
      <c r="DXN56" s="318"/>
      <c r="DXO56" s="318"/>
      <c r="DXP56" s="318"/>
      <c r="DXQ56" s="318"/>
      <c r="DXR56" s="318"/>
      <c r="DXS56" s="318"/>
      <c r="DXT56" s="318"/>
      <c r="DXU56" s="318"/>
      <c r="DXV56" s="318"/>
      <c r="DXW56" s="318"/>
      <c r="DXX56" s="318"/>
      <c r="DXY56" s="318"/>
      <c r="DXZ56" s="318"/>
      <c r="DYA56" s="318"/>
      <c r="DYB56" s="318"/>
      <c r="DYC56" s="318"/>
      <c r="DYD56" s="318"/>
      <c r="DYE56" s="318"/>
      <c r="DYF56" s="318"/>
      <c r="DYG56" s="318"/>
      <c r="DYH56" s="318"/>
      <c r="DYI56" s="318"/>
      <c r="DYJ56" s="318"/>
      <c r="DYK56" s="318"/>
      <c r="DYL56" s="318"/>
      <c r="DYM56" s="318"/>
      <c r="DYN56" s="318"/>
      <c r="DYO56" s="318"/>
      <c r="DYP56" s="318"/>
      <c r="DYQ56" s="318"/>
      <c r="DYR56" s="318"/>
      <c r="DYS56" s="318"/>
      <c r="DYT56" s="318"/>
      <c r="DYU56" s="318"/>
      <c r="DYV56" s="318"/>
      <c r="DYW56" s="318"/>
      <c r="DYX56" s="318"/>
      <c r="DYY56" s="318"/>
      <c r="DYZ56" s="318"/>
      <c r="DZA56" s="318"/>
      <c r="DZB56" s="318"/>
      <c r="DZC56" s="318"/>
      <c r="DZD56" s="318"/>
      <c r="DZE56" s="318"/>
      <c r="DZF56" s="318"/>
      <c r="DZG56" s="318"/>
      <c r="DZH56" s="318"/>
      <c r="DZI56" s="318"/>
      <c r="DZJ56" s="318"/>
      <c r="DZK56" s="318"/>
      <c r="DZL56" s="318"/>
      <c r="DZM56" s="318"/>
      <c r="DZN56" s="318"/>
      <c r="DZO56" s="318"/>
      <c r="DZP56" s="318"/>
      <c r="DZQ56" s="318"/>
      <c r="DZR56" s="318"/>
      <c r="DZS56" s="318"/>
      <c r="DZT56" s="318"/>
      <c r="DZU56" s="318"/>
      <c r="DZV56" s="318"/>
      <c r="DZW56" s="318"/>
      <c r="DZX56" s="318"/>
      <c r="DZY56" s="318"/>
      <c r="DZZ56" s="318"/>
      <c r="EAA56" s="318"/>
      <c r="EAB56" s="318"/>
      <c r="EAC56" s="318"/>
      <c r="EAD56" s="318"/>
      <c r="EAE56" s="318"/>
      <c r="EAF56" s="318"/>
      <c r="EAG56" s="318"/>
      <c r="EAH56" s="318"/>
      <c r="EAI56" s="318"/>
      <c r="EAJ56" s="318"/>
      <c r="EAK56" s="318"/>
      <c r="EAL56" s="318"/>
      <c r="EAM56" s="318"/>
      <c r="EAN56" s="318"/>
      <c r="EAO56" s="318"/>
      <c r="EAP56" s="318"/>
      <c r="EAQ56" s="318"/>
      <c r="EAR56" s="318"/>
      <c r="EAS56" s="318"/>
      <c r="EAT56" s="318"/>
      <c r="EAU56" s="318"/>
      <c r="EAV56" s="318"/>
      <c r="EAW56" s="318"/>
      <c r="EAX56" s="318"/>
      <c r="EAY56" s="318"/>
      <c r="EAZ56" s="318"/>
      <c r="EBA56" s="318"/>
      <c r="EBB56" s="318"/>
      <c r="EBC56" s="318"/>
      <c r="EBD56" s="318"/>
      <c r="EBE56" s="318"/>
      <c r="EBF56" s="318"/>
      <c r="EBG56" s="318"/>
      <c r="EBH56" s="318"/>
      <c r="EBI56" s="318"/>
      <c r="EBJ56" s="318"/>
      <c r="EBK56" s="318"/>
      <c r="EBL56" s="318"/>
      <c r="EBM56" s="318"/>
      <c r="EBN56" s="318"/>
      <c r="EBO56" s="318"/>
      <c r="EBP56" s="318"/>
      <c r="EBQ56" s="318"/>
      <c r="EBR56" s="318"/>
      <c r="EBS56" s="318"/>
      <c r="EBT56" s="318"/>
      <c r="EBU56" s="318"/>
      <c r="EBV56" s="318"/>
      <c r="EBW56" s="318"/>
      <c r="EBX56" s="318"/>
      <c r="EBY56" s="318"/>
      <c r="EBZ56" s="318"/>
      <c r="ECA56" s="318"/>
      <c r="ECB56" s="318"/>
      <c r="ECC56" s="318"/>
      <c r="ECD56" s="318"/>
      <c r="ECE56" s="318"/>
      <c r="ECF56" s="318"/>
      <c r="ECG56" s="318"/>
      <c r="ECH56" s="318"/>
      <c r="ECI56" s="318"/>
      <c r="ECJ56" s="318"/>
      <c r="ECK56" s="318"/>
      <c r="ECL56" s="318"/>
      <c r="ECM56" s="318"/>
      <c r="ECN56" s="318"/>
      <c r="ECO56" s="318"/>
      <c r="ECP56" s="318"/>
      <c r="ECQ56" s="318"/>
      <c r="ECR56" s="318"/>
      <c r="ECS56" s="318"/>
      <c r="ECT56" s="318"/>
      <c r="ECU56" s="318"/>
      <c r="ECV56" s="318"/>
      <c r="ECW56" s="318"/>
      <c r="ECX56" s="318"/>
      <c r="ECY56" s="318"/>
      <c r="ECZ56" s="318"/>
      <c r="EDA56" s="318"/>
      <c r="EDB56" s="318"/>
      <c r="EDC56" s="318"/>
      <c r="EDD56" s="318"/>
      <c r="EDE56" s="318"/>
      <c r="EDF56" s="318"/>
      <c r="EDG56" s="318"/>
      <c r="EDH56" s="318"/>
      <c r="EDI56" s="318"/>
      <c r="EDJ56" s="318"/>
      <c r="EDK56" s="318"/>
      <c r="EDL56" s="318"/>
      <c r="EDM56" s="318"/>
      <c r="EDN56" s="318"/>
      <c r="EDO56" s="318"/>
      <c r="EDP56" s="318"/>
      <c r="EDQ56" s="318"/>
      <c r="EDR56" s="318"/>
      <c r="EDS56" s="318"/>
      <c r="EDT56" s="318"/>
      <c r="EDU56" s="318"/>
      <c r="EDV56" s="318"/>
      <c r="EDW56" s="318"/>
      <c r="EDX56" s="318"/>
      <c r="EDY56" s="318"/>
      <c r="EDZ56" s="318"/>
      <c r="EEA56" s="318"/>
      <c r="EEB56" s="318"/>
      <c r="EEC56" s="318"/>
      <c r="EED56" s="318"/>
      <c r="EEE56" s="318"/>
      <c r="EEF56" s="318"/>
      <c r="EEG56" s="318"/>
      <c r="EEH56" s="318"/>
      <c r="EEI56" s="318"/>
      <c r="EEJ56" s="318"/>
      <c r="EEK56" s="318"/>
      <c r="EEL56" s="318"/>
      <c r="EEM56" s="318"/>
      <c r="EEN56" s="318"/>
      <c r="EEO56" s="318"/>
      <c r="EEP56" s="318"/>
      <c r="EEQ56" s="318"/>
      <c r="EER56" s="318"/>
      <c r="EES56" s="318"/>
      <c r="EET56" s="318"/>
      <c r="EEU56" s="318"/>
      <c r="EEV56" s="318"/>
      <c r="EEW56" s="318"/>
      <c r="EEX56" s="318"/>
      <c r="EEY56" s="318"/>
      <c r="EEZ56" s="318"/>
      <c r="EFA56" s="318"/>
      <c r="EFB56" s="318"/>
      <c r="EFC56" s="318"/>
      <c r="EFD56" s="318"/>
      <c r="EFE56" s="318"/>
      <c r="EFF56" s="318"/>
      <c r="EFG56" s="318"/>
      <c r="EFH56" s="318"/>
      <c r="EFI56" s="318"/>
      <c r="EFJ56" s="318"/>
      <c r="EFK56" s="318"/>
      <c r="EFL56" s="318"/>
      <c r="EFM56" s="318"/>
      <c r="EFN56" s="318"/>
      <c r="EFO56" s="318"/>
      <c r="EFP56" s="318"/>
      <c r="EFQ56" s="318"/>
      <c r="EFR56" s="318"/>
      <c r="EFS56" s="318"/>
      <c r="EFT56" s="318"/>
      <c r="EFU56" s="318"/>
      <c r="EFV56" s="318"/>
      <c r="EFW56" s="318"/>
      <c r="EFX56" s="318"/>
      <c r="EFY56" s="318"/>
      <c r="EFZ56" s="318"/>
      <c r="EGA56" s="318"/>
      <c r="EGB56" s="318"/>
      <c r="EGC56" s="318"/>
      <c r="EGD56" s="318"/>
      <c r="EGE56" s="318"/>
      <c r="EGF56" s="318"/>
      <c r="EGG56" s="318"/>
      <c r="EGH56" s="318"/>
      <c r="EGI56" s="318"/>
      <c r="EGJ56" s="318"/>
      <c r="EGK56" s="318"/>
      <c r="EGL56" s="318"/>
      <c r="EGM56" s="318"/>
      <c r="EGN56" s="318"/>
      <c r="EGO56" s="318"/>
      <c r="EGP56" s="318"/>
      <c r="EGQ56" s="318"/>
      <c r="EGR56" s="318"/>
      <c r="EGS56" s="318"/>
      <c r="EGT56" s="318"/>
      <c r="EGU56" s="318"/>
      <c r="EGV56" s="318"/>
      <c r="EGW56" s="318"/>
      <c r="EGX56" s="318"/>
      <c r="EGY56" s="318"/>
      <c r="EGZ56" s="318"/>
      <c r="EHA56" s="318"/>
      <c r="EHB56" s="318"/>
      <c r="EHC56" s="318"/>
      <c r="EHD56" s="318"/>
      <c r="EHE56" s="318"/>
      <c r="EHF56" s="318"/>
      <c r="EHG56" s="318"/>
      <c r="EHH56" s="318"/>
      <c r="EHI56" s="318"/>
      <c r="EHJ56" s="318"/>
      <c r="EHK56" s="318"/>
      <c r="EHL56" s="318"/>
      <c r="EHM56" s="318"/>
      <c r="EHN56" s="318"/>
      <c r="EHO56" s="318"/>
      <c r="EHP56" s="318"/>
      <c r="EHQ56" s="318"/>
      <c r="EHR56" s="318"/>
      <c r="EHS56" s="318"/>
      <c r="EHT56" s="318"/>
      <c r="EHU56" s="318"/>
      <c r="EHV56" s="318"/>
      <c r="EHW56" s="318"/>
      <c r="EHX56" s="318"/>
      <c r="EHY56" s="318"/>
      <c r="EHZ56" s="318"/>
      <c r="EIA56" s="318"/>
      <c r="EIB56" s="318"/>
      <c r="EIC56" s="318"/>
      <c r="EID56" s="318"/>
      <c r="EIE56" s="318"/>
      <c r="EIF56" s="318"/>
      <c r="EIG56" s="318"/>
      <c r="EIH56" s="318"/>
      <c r="EII56" s="318"/>
      <c r="EIJ56" s="318"/>
      <c r="EIK56" s="318"/>
      <c r="EIL56" s="318"/>
      <c r="EIM56" s="318"/>
      <c r="EIN56" s="318"/>
      <c r="EIO56" s="318"/>
      <c r="EIP56" s="318"/>
      <c r="EIQ56" s="318"/>
      <c r="EIR56" s="318"/>
      <c r="EIS56" s="318"/>
      <c r="EIT56" s="318"/>
      <c r="EIU56" s="318"/>
      <c r="EIV56" s="318"/>
      <c r="EIW56" s="318"/>
      <c r="EIX56" s="318"/>
      <c r="EIY56" s="318"/>
      <c r="EIZ56" s="318"/>
      <c r="EJA56" s="318"/>
      <c r="EJB56" s="318"/>
      <c r="EJC56" s="318"/>
      <c r="EJD56" s="318"/>
      <c r="EJE56" s="318"/>
      <c r="EJF56" s="318"/>
      <c r="EJG56" s="318"/>
      <c r="EJH56" s="318"/>
      <c r="EJI56" s="318"/>
      <c r="EJJ56" s="318"/>
      <c r="EJK56" s="318"/>
      <c r="EJL56" s="318"/>
      <c r="EJM56" s="318"/>
      <c r="EJN56" s="318"/>
      <c r="EJO56" s="318"/>
      <c r="EJP56" s="318"/>
      <c r="EJQ56" s="318"/>
      <c r="EJR56" s="318"/>
      <c r="EJS56" s="318"/>
      <c r="EJT56" s="318"/>
      <c r="EJU56" s="318"/>
      <c r="EJV56" s="318"/>
      <c r="EJW56" s="318"/>
      <c r="EJX56" s="318"/>
      <c r="EJY56" s="318"/>
      <c r="EJZ56" s="318"/>
      <c r="EKA56" s="318"/>
      <c r="EKB56" s="318"/>
      <c r="EKC56" s="318"/>
      <c r="EKD56" s="318"/>
      <c r="EKE56" s="318"/>
      <c r="EKF56" s="318"/>
      <c r="EKG56" s="318"/>
      <c r="EKH56" s="318"/>
      <c r="EKI56" s="318"/>
      <c r="EKJ56" s="318"/>
      <c r="EKK56" s="318"/>
      <c r="EKL56" s="318"/>
      <c r="EKM56" s="318"/>
      <c r="EKN56" s="318"/>
      <c r="EKO56" s="318"/>
      <c r="EKP56" s="318"/>
      <c r="EKQ56" s="318"/>
      <c r="EKR56" s="318"/>
      <c r="EKS56" s="318"/>
      <c r="EKT56" s="318"/>
      <c r="EKU56" s="318"/>
      <c r="EKV56" s="318"/>
      <c r="EKW56" s="318"/>
      <c r="EKX56" s="318"/>
      <c r="EKY56" s="318"/>
      <c r="EKZ56" s="318"/>
      <c r="ELA56" s="318"/>
      <c r="ELB56" s="318"/>
      <c r="ELC56" s="318"/>
      <c r="ELD56" s="318"/>
      <c r="ELE56" s="318"/>
      <c r="ELF56" s="318"/>
      <c r="ELG56" s="318"/>
      <c r="ELH56" s="318"/>
      <c r="ELI56" s="318"/>
      <c r="ELJ56" s="318"/>
      <c r="ELK56" s="318"/>
      <c r="ELL56" s="318"/>
      <c r="ELM56" s="318"/>
      <c r="ELN56" s="318"/>
      <c r="ELO56" s="318"/>
      <c r="ELP56" s="318"/>
      <c r="ELQ56" s="318"/>
      <c r="ELR56" s="318"/>
      <c r="ELS56" s="318"/>
      <c r="ELT56" s="318"/>
      <c r="ELU56" s="318"/>
      <c r="ELV56" s="318"/>
      <c r="ELW56" s="318"/>
      <c r="ELX56" s="318"/>
      <c r="ELY56" s="318"/>
      <c r="ELZ56" s="318"/>
      <c r="EMA56" s="318"/>
      <c r="EMB56" s="318"/>
      <c r="EMC56" s="318"/>
      <c r="EMD56" s="318"/>
      <c r="EME56" s="318"/>
      <c r="EMF56" s="318"/>
      <c r="EMG56" s="318"/>
      <c r="EMH56" s="318"/>
      <c r="EMI56" s="318"/>
      <c r="EMJ56" s="318"/>
      <c r="EMK56" s="318"/>
      <c r="EML56" s="318"/>
      <c r="EMM56" s="318"/>
      <c r="EMN56" s="318"/>
      <c r="EMO56" s="318"/>
      <c r="EMP56" s="318"/>
      <c r="EMQ56" s="318"/>
      <c r="EMR56" s="318"/>
      <c r="EMS56" s="318"/>
      <c r="EMT56" s="318"/>
      <c r="EMU56" s="318"/>
      <c r="EMV56" s="318"/>
      <c r="EMW56" s="318"/>
      <c r="EMX56" s="318"/>
      <c r="EMY56" s="318"/>
      <c r="EMZ56" s="318"/>
      <c r="ENA56" s="318"/>
      <c r="ENB56" s="318"/>
      <c r="ENC56" s="318"/>
      <c r="END56" s="318"/>
      <c r="ENE56" s="318"/>
      <c r="ENF56" s="318"/>
      <c r="ENG56" s="318"/>
      <c r="ENH56" s="318"/>
      <c r="ENI56" s="318"/>
      <c r="ENJ56" s="318"/>
      <c r="ENK56" s="318"/>
      <c r="ENL56" s="318"/>
      <c r="ENM56" s="318"/>
      <c r="ENN56" s="318"/>
      <c r="ENO56" s="318"/>
      <c r="ENP56" s="318"/>
      <c r="ENQ56" s="318"/>
      <c r="ENR56" s="318"/>
      <c r="ENS56" s="318"/>
      <c r="ENT56" s="318"/>
      <c r="ENU56" s="318"/>
      <c r="ENV56" s="318"/>
      <c r="ENW56" s="318"/>
      <c r="ENX56" s="318"/>
      <c r="ENY56" s="318"/>
      <c r="ENZ56" s="318"/>
      <c r="EOA56" s="318"/>
      <c r="EOB56" s="318"/>
      <c r="EOC56" s="318"/>
      <c r="EOD56" s="318"/>
      <c r="EOE56" s="318"/>
      <c r="EOF56" s="318"/>
      <c r="EOG56" s="318"/>
      <c r="EOH56" s="318"/>
      <c r="EOI56" s="318"/>
      <c r="EOJ56" s="318"/>
      <c r="EOK56" s="318"/>
      <c r="EOL56" s="318"/>
      <c r="EOM56" s="318"/>
      <c r="EON56" s="318"/>
      <c r="EOO56" s="318"/>
      <c r="EOP56" s="318"/>
      <c r="EOQ56" s="318"/>
      <c r="EOR56" s="318"/>
      <c r="EOS56" s="318"/>
      <c r="EOT56" s="318"/>
      <c r="EOU56" s="318"/>
      <c r="EOV56" s="318"/>
      <c r="EOW56" s="318"/>
      <c r="EOX56" s="318"/>
      <c r="EOY56" s="318"/>
      <c r="EOZ56" s="318"/>
      <c r="EPA56" s="318"/>
      <c r="EPB56" s="318"/>
      <c r="EPC56" s="318"/>
      <c r="EPD56" s="318"/>
      <c r="EPE56" s="318"/>
      <c r="EPF56" s="318"/>
      <c r="EPG56" s="318"/>
      <c r="EPH56" s="318"/>
      <c r="EPI56" s="318"/>
      <c r="EPJ56" s="318"/>
      <c r="EPK56" s="318"/>
      <c r="EPL56" s="318"/>
      <c r="EPM56" s="318"/>
      <c r="EPN56" s="318"/>
      <c r="EPO56" s="318"/>
      <c r="EPP56" s="318"/>
      <c r="EPQ56" s="318"/>
      <c r="EPR56" s="318"/>
      <c r="EPS56" s="318"/>
      <c r="EPT56" s="318"/>
      <c r="EPU56" s="318"/>
      <c r="EPV56" s="318"/>
      <c r="EPW56" s="318"/>
      <c r="EPX56" s="318"/>
      <c r="EPY56" s="318"/>
      <c r="EPZ56" s="318"/>
      <c r="EQA56" s="318"/>
      <c r="EQB56" s="318"/>
      <c r="EQC56" s="318"/>
      <c r="EQD56" s="318"/>
      <c r="EQE56" s="318"/>
      <c r="EQF56" s="318"/>
      <c r="EQG56" s="318"/>
      <c r="EQH56" s="318"/>
      <c r="EQI56" s="318"/>
      <c r="EQJ56" s="318"/>
      <c r="EQK56" s="318"/>
      <c r="EQL56" s="318"/>
      <c r="EQM56" s="318"/>
      <c r="EQN56" s="318"/>
      <c r="EQO56" s="318"/>
      <c r="EQP56" s="318"/>
      <c r="EQQ56" s="318"/>
      <c r="EQR56" s="318"/>
      <c r="EQS56" s="318"/>
      <c r="EQT56" s="318"/>
      <c r="EQU56" s="318"/>
      <c r="EQV56" s="318"/>
      <c r="EQW56" s="318"/>
      <c r="EQX56" s="318"/>
      <c r="EQY56" s="318"/>
      <c r="EQZ56" s="318"/>
      <c r="ERA56" s="318"/>
      <c r="ERB56" s="318"/>
      <c r="ERC56" s="318"/>
      <c r="ERD56" s="318"/>
      <c r="ERE56" s="318"/>
      <c r="ERF56" s="318"/>
      <c r="ERG56" s="318"/>
      <c r="ERH56" s="318"/>
      <c r="ERI56" s="318"/>
      <c r="ERJ56" s="318"/>
      <c r="ERK56" s="318"/>
      <c r="ERL56" s="318"/>
      <c r="ERM56" s="318"/>
      <c r="ERN56" s="318"/>
      <c r="ERO56" s="318"/>
      <c r="ERP56" s="318"/>
      <c r="ERQ56" s="318"/>
      <c r="ERR56" s="318"/>
      <c r="ERS56" s="318"/>
      <c r="ERT56" s="318"/>
      <c r="ERU56" s="318"/>
      <c r="ERV56" s="318"/>
      <c r="ERW56" s="318"/>
      <c r="ERX56" s="318"/>
      <c r="ERY56" s="318"/>
      <c r="ERZ56" s="318"/>
      <c r="ESA56" s="318"/>
      <c r="ESB56" s="318"/>
      <c r="ESC56" s="318"/>
      <c r="ESD56" s="318"/>
      <c r="ESE56" s="318"/>
      <c r="ESF56" s="318"/>
      <c r="ESG56" s="318"/>
      <c r="ESH56" s="318"/>
      <c r="ESI56" s="318"/>
      <c r="ESJ56" s="318"/>
      <c r="ESK56" s="318"/>
      <c r="ESL56" s="318"/>
      <c r="ESM56" s="318"/>
      <c r="ESN56" s="318"/>
      <c r="ESO56" s="318"/>
      <c r="ESP56" s="318"/>
      <c r="ESQ56" s="318"/>
      <c r="ESR56" s="318"/>
      <c r="ESS56" s="318"/>
      <c r="EST56" s="318"/>
      <c r="ESU56" s="318"/>
      <c r="ESV56" s="318"/>
      <c r="ESW56" s="318"/>
      <c r="ESX56" s="318"/>
      <c r="ESY56" s="318"/>
      <c r="ESZ56" s="318"/>
      <c r="ETA56" s="318"/>
      <c r="ETB56" s="318"/>
      <c r="ETC56" s="318"/>
      <c r="ETD56" s="318"/>
      <c r="ETE56" s="318"/>
      <c r="ETF56" s="318"/>
      <c r="ETG56" s="318"/>
      <c r="ETH56" s="318"/>
      <c r="ETI56" s="318"/>
      <c r="ETJ56" s="318"/>
      <c r="ETK56" s="318"/>
      <c r="ETL56" s="318"/>
      <c r="ETM56" s="318"/>
      <c r="ETN56" s="318"/>
      <c r="ETO56" s="318"/>
      <c r="ETP56" s="318"/>
      <c r="ETQ56" s="318"/>
      <c r="ETR56" s="318"/>
      <c r="ETS56" s="318"/>
      <c r="ETT56" s="318"/>
      <c r="ETU56" s="318"/>
      <c r="ETV56" s="318"/>
      <c r="ETW56" s="318"/>
      <c r="ETX56" s="318"/>
      <c r="ETY56" s="318"/>
      <c r="ETZ56" s="318"/>
      <c r="EUA56" s="318"/>
      <c r="EUB56" s="318"/>
      <c r="EUC56" s="318"/>
      <c r="EUD56" s="318"/>
      <c r="EUE56" s="318"/>
      <c r="EUF56" s="318"/>
      <c r="EUG56" s="318"/>
      <c r="EUH56" s="318"/>
      <c r="EUI56" s="318"/>
      <c r="EUJ56" s="318"/>
      <c r="EUK56" s="318"/>
      <c r="EUL56" s="318"/>
      <c r="EUM56" s="318"/>
      <c r="EUN56" s="318"/>
      <c r="EUO56" s="318"/>
      <c r="EUP56" s="318"/>
      <c r="EUQ56" s="318"/>
      <c r="EUR56" s="318"/>
      <c r="EUS56" s="318"/>
      <c r="EUT56" s="318"/>
      <c r="EUU56" s="318"/>
      <c r="EUV56" s="318"/>
      <c r="EUW56" s="318"/>
      <c r="EUX56" s="318"/>
      <c r="EUY56" s="318"/>
      <c r="EUZ56" s="318"/>
      <c r="EVA56" s="318"/>
      <c r="EVB56" s="318"/>
      <c r="EVC56" s="318"/>
      <c r="EVD56" s="318"/>
      <c r="EVE56" s="318"/>
      <c r="EVF56" s="318"/>
      <c r="EVG56" s="318"/>
      <c r="EVH56" s="318"/>
      <c r="EVI56" s="318"/>
      <c r="EVJ56" s="318"/>
      <c r="EVK56" s="318"/>
      <c r="EVL56" s="318"/>
      <c r="EVM56" s="318"/>
      <c r="EVN56" s="318"/>
      <c r="EVO56" s="318"/>
      <c r="EVP56" s="318"/>
      <c r="EVQ56" s="318"/>
      <c r="EVR56" s="318"/>
      <c r="EVS56" s="318"/>
      <c r="EVT56" s="318"/>
      <c r="EVU56" s="318"/>
      <c r="EVV56" s="318"/>
      <c r="EVW56" s="318"/>
      <c r="EVX56" s="318"/>
      <c r="EVY56" s="318"/>
      <c r="EVZ56" s="318"/>
      <c r="EWA56" s="318"/>
      <c r="EWB56" s="318"/>
      <c r="EWC56" s="318"/>
      <c r="EWD56" s="318"/>
      <c r="EWE56" s="318"/>
      <c r="EWF56" s="318"/>
      <c r="EWG56" s="318"/>
      <c r="EWH56" s="318"/>
      <c r="EWI56" s="318"/>
      <c r="EWJ56" s="318"/>
      <c r="EWK56" s="318"/>
      <c r="EWL56" s="318"/>
      <c r="EWM56" s="318"/>
      <c r="EWN56" s="318"/>
      <c r="EWO56" s="318"/>
      <c r="EWP56" s="318"/>
      <c r="EWQ56" s="318"/>
      <c r="EWR56" s="318"/>
      <c r="EWS56" s="318"/>
      <c r="EWT56" s="318"/>
      <c r="EWU56" s="318"/>
      <c r="EWV56" s="318"/>
      <c r="EWW56" s="318"/>
      <c r="EWX56" s="318"/>
      <c r="EWY56" s="318"/>
      <c r="EWZ56" s="318"/>
      <c r="EXA56" s="318"/>
      <c r="EXB56" s="318"/>
      <c r="EXC56" s="318"/>
      <c r="EXD56" s="318"/>
      <c r="EXE56" s="318"/>
      <c r="EXF56" s="318"/>
      <c r="EXG56" s="318"/>
      <c r="EXH56" s="318"/>
      <c r="EXI56" s="318"/>
      <c r="EXJ56" s="318"/>
      <c r="EXK56" s="318"/>
      <c r="EXL56" s="318"/>
      <c r="EXM56" s="318"/>
      <c r="EXN56" s="318"/>
      <c r="EXO56" s="318"/>
      <c r="EXP56" s="318"/>
      <c r="EXQ56" s="318"/>
      <c r="EXR56" s="318"/>
      <c r="EXS56" s="318"/>
      <c r="EXT56" s="318"/>
      <c r="EXU56" s="318"/>
      <c r="EXV56" s="318"/>
      <c r="EXW56" s="318"/>
      <c r="EXX56" s="318"/>
      <c r="EXY56" s="318"/>
      <c r="EXZ56" s="318"/>
      <c r="EYA56" s="318"/>
      <c r="EYB56" s="318"/>
      <c r="EYC56" s="318"/>
      <c r="EYD56" s="318"/>
      <c r="EYE56" s="318"/>
      <c r="EYF56" s="318"/>
      <c r="EYG56" s="318"/>
      <c r="EYH56" s="318"/>
      <c r="EYI56" s="318"/>
      <c r="EYJ56" s="318"/>
      <c r="EYK56" s="318"/>
      <c r="EYL56" s="318"/>
      <c r="EYM56" s="318"/>
      <c r="EYN56" s="318"/>
      <c r="EYO56" s="318"/>
      <c r="EYP56" s="318"/>
      <c r="EYQ56" s="318"/>
      <c r="EYR56" s="318"/>
      <c r="EYS56" s="318"/>
      <c r="EYT56" s="318"/>
      <c r="EYU56" s="318"/>
      <c r="EYV56" s="318"/>
      <c r="EYW56" s="318"/>
      <c r="EYX56" s="318"/>
      <c r="EYY56" s="318"/>
      <c r="EYZ56" s="318"/>
      <c r="EZA56" s="318"/>
      <c r="EZB56" s="318"/>
      <c r="EZC56" s="318"/>
      <c r="EZD56" s="318"/>
      <c r="EZE56" s="318"/>
      <c r="EZF56" s="318"/>
      <c r="EZG56" s="318"/>
      <c r="EZH56" s="318"/>
      <c r="EZI56" s="318"/>
      <c r="EZJ56" s="318"/>
      <c r="EZK56" s="318"/>
      <c r="EZL56" s="318"/>
      <c r="EZM56" s="318"/>
      <c r="EZN56" s="318"/>
      <c r="EZO56" s="318"/>
      <c r="EZP56" s="318"/>
      <c r="EZQ56" s="318"/>
      <c r="EZR56" s="318"/>
      <c r="EZS56" s="318"/>
      <c r="EZT56" s="318"/>
      <c r="EZU56" s="318"/>
      <c r="EZV56" s="318"/>
      <c r="EZW56" s="318"/>
      <c r="EZX56" s="318"/>
      <c r="EZY56" s="318"/>
      <c r="EZZ56" s="318"/>
      <c r="FAA56" s="318"/>
      <c r="FAB56" s="318"/>
      <c r="FAC56" s="318"/>
      <c r="FAD56" s="318"/>
      <c r="FAE56" s="318"/>
      <c r="FAF56" s="318"/>
      <c r="FAG56" s="318"/>
      <c r="FAH56" s="318"/>
      <c r="FAI56" s="318"/>
      <c r="FAJ56" s="318"/>
      <c r="FAK56" s="318"/>
      <c r="FAL56" s="318"/>
      <c r="FAM56" s="318"/>
      <c r="FAN56" s="318"/>
      <c r="FAO56" s="318"/>
      <c r="FAP56" s="318"/>
      <c r="FAQ56" s="318"/>
      <c r="FAR56" s="318"/>
      <c r="FAS56" s="318"/>
      <c r="FAT56" s="318"/>
      <c r="FAU56" s="318"/>
      <c r="FAV56" s="318"/>
      <c r="FAW56" s="318"/>
      <c r="FAX56" s="318"/>
      <c r="FAY56" s="318"/>
      <c r="FAZ56" s="318"/>
      <c r="FBA56" s="318"/>
      <c r="FBB56" s="318"/>
      <c r="FBC56" s="318"/>
      <c r="FBD56" s="318"/>
      <c r="FBE56" s="318"/>
      <c r="FBF56" s="318"/>
      <c r="FBG56" s="318"/>
      <c r="FBH56" s="318"/>
      <c r="FBI56" s="318"/>
      <c r="FBJ56" s="318"/>
      <c r="FBK56" s="318"/>
      <c r="FBL56" s="318"/>
      <c r="FBM56" s="318"/>
      <c r="FBN56" s="318"/>
      <c r="FBO56" s="318"/>
      <c r="FBP56" s="318"/>
      <c r="FBQ56" s="318"/>
      <c r="FBR56" s="318"/>
      <c r="FBS56" s="318"/>
      <c r="FBT56" s="318"/>
      <c r="FBU56" s="318"/>
      <c r="FBV56" s="318"/>
      <c r="FBW56" s="318"/>
      <c r="FBX56" s="318"/>
      <c r="FBY56" s="318"/>
      <c r="FBZ56" s="318"/>
      <c r="FCA56" s="318"/>
      <c r="FCB56" s="318"/>
      <c r="FCC56" s="318"/>
      <c r="FCD56" s="318"/>
      <c r="FCE56" s="318"/>
      <c r="FCF56" s="318"/>
      <c r="FCG56" s="318"/>
      <c r="FCH56" s="318"/>
      <c r="FCI56" s="318"/>
      <c r="FCJ56" s="318"/>
      <c r="FCK56" s="318"/>
      <c r="FCL56" s="318"/>
      <c r="FCM56" s="318"/>
      <c r="FCN56" s="318"/>
      <c r="FCO56" s="318"/>
      <c r="FCP56" s="318"/>
      <c r="FCQ56" s="318"/>
      <c r="FCR56" s="318"/>
      <c r="FCS56" s="318"/>
      <c r="FCT56" s="318"/>
      <c r="FCU56" s="318"/>
      <c r="FCV56" s="318"/>
      <c r="FCW56" s="318"/>
      <c r="FCX56" s="318"/>
      <c r="FCY56" s="318"/>
      <c r="FCZ56" s="318"/>
      <c r="FDA56" s="318"/>
      <c r="FDB56" s="318"/>
      <c r="FDC56" s="318"/>
      <c r="FDD56" s="318"/>
      <c r="FDE56" s="318"/>
      <c r="FDF56" s="318"/>
      <c r="FDG56" s="318"/>
      <c r="FDH56" s="318"/>
      <c r="FDI56" s="318"/>
      <c r="FDJ56" s="318"/>
      <c r="FDK56" s="318"/>
      <c r="FDL56" s="318"/>
      <c r="FDM56" s="318"/>
      <c r="FDN56" s="318"/>
      <c r="FDO56" s="318"/>
      <c r="FDP56" s="318"/>
      <c r="FDQ56" s="318"/>
      <c r="FDR56" s="318"/>
      <c r="FDS56" s="318"/>
      <c r="FDT56" s="318"/>
      <c r="FDU56" s="318"/>
      <c r="FDV56" s="318"/>
      <c r="FDW56" s="318"/>
      <c r="FDX56" s="318"/>
      <c r="FDY56" s="318"/>
      <c r="FDZ56" s="318"/>
      <c r="FEA56" s="318"/>
      <c r="FEB56" s="318"/>
      <c r="FEC56" s="318"/>
      <c r="FED56" s="318"/>
      <c r="FEE56" s="318"/>
      <c r="FEF56" s="318"/>
      <c r="FEG56" s="318"/>
      <c r="FEH56" s="318"/>
      <c r="FEI56" s="318"/>
      <c r="FEJ56" s="318"/>
      <c r="FEK56" s="318"/>
      <c r="FEL56" s="318"/>
      <c r="FEM56" s="318"/>
      <c r="FEN56" s="318"/>
      <c r="FEO56" s="318"/>
      <c r="FEP56" s="318"/>
      <c r="FEQ56" s="318"/>
      <c r="FER56" s="318"/>
      <c r="FES56" s="318"/>
      <c r="FET56" s="318"/>
      <c r="FEU56" s="318"/>
      <c r="FEV56" s="318"/>
      <c r="FEW56" s="318"/>
      <c r="FEX56" s="318"/>
      <c r="FEY56" s="318"/>
      <c r="FEZ56" s="318"/>
      <c r="FFA56" s="318"/>
      <c r="FFB56" s="318"/>
      <c r="FFC56" s="318"/>
      <c r="FFD56" s="318"/>
      <c r="FFE56" s="318"/>
      <c r="FFF56" s="318"/>
      <c r="FFG56" s="318"/>
      <c r="FFH56" s="318"/>
      <c r="FFI56" s="318"/>
      <c r="FFJ56" s="318"/>
      <c r="FFK56" s="318"/>
      <c r="FFL56" s="318"/>
      <c r="FFM56" s="318"/>
      <c r="FFN56" s="318"/>
      <c r="FFO56" s="318"/>
      <c r="FFP56" s="318"/>
      <c r="FFQ56" s="318"/>
      <c r="FFR56" s="318"/>
      <c r="FFS56" s="318"/>
      <c r="FFT56" s="318"/>
      <c r="FFU56" s="318"/>
      <c r="FFV56" s="318"/>
      <c r="FFW56" s="318"/>
      <c r="FFX56" s="318"/>
      <c r="FFY56" s="318"/>
      <c r="FFZ56" s="318"/>
      <c r="FGA56" s="318"/>
      <c r="FGB56" s="318"/>
      <c r="FGC56" s="318"/>
      <c r="FGD56" s="318"/>
      <c r="FGE56" s="318"/>
      <c r="FGF56" s="318"/>
      <c r="FGG56" s="318"/>
      <c r="FGH56" s="318"/>
      <c r="FGI56" s="318"/>
      <c r="FGJ56" s="318"/>
      <c r="FGK56" s="318"/>
      <c r="FGL56" s="318"/>
      <c r="FGM56" s="318"/>
      <c r="FGN56" s="318"/>
      <c r="FGO56" s="318"/>
      <c r="FGP56" s="318"/>
      <c r="FGQ56" s="318"/>
      <c r="FGR56" s="318"/>
      <c r="FGS56" s="318"/>
      <c r="FGT56" s="318"/>
      <c r="FGU56" s="318"/>
      <c r="FGV56" s="318"/>
      <c r="FGW56" s="318"/>
      <c r="FGX56" s="318"/>
      <c r="FGY56" s="318"/>
      <c r="FGZ56" s="318"/>
      <c r="FHA56" s="318"/>
      <c r="FHB56" s="318"/>
      <c r="FHC56" s="318"/>
      <c r="FHD56" s="318"/>
      <c r="FHE56" s="318"/>
      <c r="FHF56" s="318"/>
      <c r="FHG56" s="318"/>
      <c r="FHH56" s="318"/>
      <c r="FHI56" s="318"/>
      <c r="FHJ56" s="318"/>
      <c r="FHK56" s="318"/>
      <c r="FHL56" s="318"/>
      <c r="FHM56" s="318"/>
      <c r="FHN56" s="318"/>
      <c r="FHO56" s="318"/>
      <c r="FHP56" s="318"/>
      <c r="FHQ56" s="318"/>
      <c r="FHR56" s="318"/>
      <c r="FHS56" s="318"/>
      <c r="FHT56" s="318"/>
      <c r="FHU56" s="318"/>
      <c r="FHV56" s="318"/>
      <c r="FHW56" s="318"/>
      <c r="FHX56" s="318"/>
      <c r="FHY56" s="318"/>
      <c r="FHZ56" s="318"/>
      <c r="FIA56" s="318"/>
      <c r="FIB56" s="318"/>
      <c r="FIC56" s="318"/>
      <c r="FID56" s="318"/>
      <c r="FIE56" s="318"/>
      <c r="FIF56" s="318"/>
      <c r="FIG56" s="318"/>
      <c r="FIH56" s="318"/>
      <c r="FII56" s="318"/>
      <c r="FIJ56" s="318"/>
      <c r="FIK56" s="318"/>
      <c r="FIL56" s="318"/>
      <c r="FIM56" s="318"/>
      <c r="FIN56" s="318"/>
      <c r="FIO56" s="318"/>
      <c r="FIP56" s="318"/>
      <c r="FIQ56" s="318"/>
      <c r="FIR56" s="318"/>
      <c r="FIS56" s="318"/>
      <c r="FIT56" s="318"/>
      <c r="FIU56" s="318"/>
      <c r="FIV56" s="318"/>
      <c r="FIW56" s="318"/>
      <c r="FIX56" s="318"/>
      <c r="FIY56" s="318"/>
      <c r="FIZ56" s="318"/>
      <c r="FJA56" s="318"/>
      <c r="FJB56" s="318"/>
      <c r="FJC56" s="318"/>
      <c r="FJD56" s="318"/>
      <c r="FJE56" s="318"/>
      <c r="FJF56" s="318"/>
      <c r="FJG56" s="318"/>
      <c r="FJH56" s="318"/>
      <c r="FJI56" s="318"/>
      <c r="FJJ56" s="318"/>
      <c r="FJK56" s="318"/>
      <c r="FJL56" s="318"/>
      <c r="FJM56" s="318"/>
      <c r="FJN56" s="318"/>
      <c r="FJO56" s="318"/>
      <c r="FJP56" s="318"/>
      <c r="FJQ56" s="318"/>
      <c r="FJR56" s="318"/>
      <c r="FJS56" s="318"/>
      <c r="FJT56" s="318"/>
      <c r="FJU56" s="318"/>
      <c r="FJV56" s="318"/>
      <c r="FJW56" s="318"/>
      <c r="FJX56" s="318"/>
      <c r="FJY56" s="318"/>
      <c r="FJZ56" s="318"/>
      <c r="FKA56" s="318"/>
      <c r="FKB56" s="318"/>
      <c r="FKC56" s="318"/>
      <c r="FKD56" s="318"/>
      <c r="FKE56" s="318"/>
      <c r="FKF56" s="318"/>
      <c r="FKG56" s="318"/>
      <c r="FKH56" s="318"/>
      <c r="FKI56" s="318"/>
      <c r="FKJ56" s="318"/>
      <c r="FKK56" s="318"/>
      <c r="FKL56" s="318"/>
      <c r="FKM56" s="318"/>
      <c r="FKN56" s="318"/>
      <c r="FKO56" s="318"/>
      <c r="FKP56" s="318"/>
      <c r="FKQ56" s="318"/>
      <c r="FKR56" s="318"/>
      <c r="FKS56" s="318"/>
      <c r="FKT56" s="318"/>
      <c r="FKU56" s="318"/>
      <c r="FKV56" s="318"/>
      <c r="FKW56" s="318"/>
      <c r="FKX56" s="318"/>
      <c r="FKY56" s="318"/>
      <c r="FKZ56" s="318"/>
      <c r="FLA56" s="318"/>
      <c r="FLB56" s="318"/>
      <c r="FLC56" s="318"/>
      <c r="FLD56" s="318"/>
      <c r="FLE56" s="318"/>
      <c r="FLF56" s="318"/>
      <c r="FLG56" s="318"/>
      <c r="FLH56" s="318"/>
      <c r="FLI56" s="318"/>
      <c r="FLJ56" s="318"/>
      <c r="FLK56" s="318"/>
      <c r="FLL56" s="318"/>
      <c r="FLM56" s="318"/>
      <c r="FLN56" s="318"/>
      <c r="FLO56" s="318"/>
      <c r="FLP56" s="318"/>
      <c r="FLQ56" s="318"/>
      <c r="FLR56" s="318"/>
      <c r="FLS56" s="318"/>
      <c r="FLT56" s="318"/>
      <c r="FLU56" s="318"/>
      <c r="FLV56" s="318"/>
      <c r="FLW56" s="318"/>
      <c r="FLX56" s="318"/>
      <c r="FLY56" s="318"/>
      <c r="FLZ56" s="318"/>
      <c r="FMA56" s="318"/>
      <c r="FMB56" s="318"/>
      <c r="FMC56" s="318"/>
      <c r="FMD56" s="318"/>
      <c r="FME56" s="318"/>
      <c r="FMF56" s="318"/>
      <c r="FMG56" s="318"/>
      <c r="FMH56" s="318"/>
      <c r="FMI56" s="318"/>
      <c r="FMJ56" s="318"/>
      <c r="FMK56" s="318"/>
      <c r="FML56" s="318"/>
      <c r="FMM56" s="318"/>
      <c r="FMN56" s="318"/>
      <c r="FMO56" s="318"/>
      <c r="FMP56" s="318"/>
      <c r="FMQ56" s="318"/>
      <c r="FMR56" s="318"/>
      <c r="FMS56" s="318"/>
      <c r="FMT56" s="318"/>
      <c r="FMU56" s="318"/>
      <c r="FMV56" s="318"/>
      <c r="FMW56" s="318"/>
      <c r="FMX56" s="318"/>
      <c r="FMY56" s="318"/>
      <c r="FMZ56" s="318"/>
      <c r="FNA56" s="318"/>
      <c r="FNB56" s="318"/>
      <c r="FNC56" s="318"/>
      <c r="FND56" s="318"/>
      <c r="FNE56" s="318"/>
      <c r="FNF56" s="318"/>
      <c r="FNG56" s="318"/>
      <c r="FNH56" s="318"/>
      <c r="FNI56" s="318"/>
      <c r="FNJ56" s="318"/>
      <c r="FNK56" s="318"/>
      <c r="FNL56" s="318"/>
      <c r="FNM56" s="318"/>
      <c r="FNN56" s="318"/>
      <c r="FNO56" s="318"/>
      <c r="FNP56" s="318"/>
      <c r="FNQ56" s="318"/>
      <c r="FNR56" s="318"/>
      <c r="FNS56" s="318"/>
      <c r="FNT56" s="318"/>
      <c r="FNU56" s="318"/>
      <c r="FNV56" s="318"/>
      <c r="FNW56" s="318"/>
      <c r="FNX56" s="318"/>
      <c r="FNY56" s="318"/>
      <c r="FNZ56" s="318"/>
      <c r="FOA56" s="318"/>
      <c r="FOB56" s="318"/>
      <c r="FOC56" s="318"/>
      <c r="FOD56" s="318"/>
      <c r="FOE56" s="318"/>
      <c r="FOF56" s="318"/>
      <c r="FOG56" s="318"/>
      <c r="FOH56" s="318"/>
      <c r="FOI56" s="318"/>
      <c r="FOJ56" s="318"/>
      <c r="FOK56" s="318"/>
      <c r="FOL56" s="318"/>
      <c r="FOM56" s="318"/>
      <c r="FON56" s="318"/>
      <c r="FOO56" s="318"/>
      <c r="FOP56" s="318"/>
      <c r="FOQ56" s="318"/>
      <c r="FOR56" s="318"/>
      <c r="FOS56" s="318"/>
      <c r="FOT56" s="318"/>
      <c r="FOU56" s="318"/>
      <c r="FOV56" s="318"/>
      <c r="FOW56" s="318"/>
      <c r="FOX56" s="318"/>
      <c r="FOY56" s="318"/>
      <c r="FOZ56" s="318"/>
      <c r="FPA56" s="318"/>
      <c r="FPB56" s="318"/>
      <c r="FPC56" s="318"/>
      <c r="FPD56" s="318"/>
      <c r="FPE56" s="318"/>
      <c r="FPF56" s="318"/>
      <c r="FPG56" s="318"/>
      <c r="FPH56" s="318"/>
      <c r="FPI56" s="318"/>
      <c r="FPJ56" s="318"/>
      <c r="FPK56" s="318"/>
      <c r="FPL56" s="318"/>
      <c r="FPM56" s="318"/>
      <c r="FPN56" s="318"/>
      <c r="FPO56" s="318"/>
      <c r="FPP56" s="318"/>
      <c r="FPQ56" s="318"/>
      <c r="FPR56" s="318"/>
      <c r="FPS56" s="318"/>
      <c r="FPT56" s="318"/>
      <c r="FPU56" s="318"/>
      <c r="FPV56" s="318"/>
      <c r="FPW56" s="318"/>
      <c r="FPX56" s="318"/>
      <c r="FPY56" s="318"/>
      <c r="FPZ56" s="318"/>
      <c r="FQA56" s="318"/>
      <c r="FQB56" s="318"/>
      <c r="FQC56" s="318"/>
      <c r="FQD56" s="318"/>
      <c r="FQE56" s="318"/>
      <c r="FQF56" s="318"/>
      <c r="FQG56" s="318"/>
      <c r="FQH56" s="318"/>
      <c r="FQI56" s="318"/>
      <c r="FQJ56" s="318"/>
      <c r="FQK56" s="318"/>
      <c r="FQL56" s="318"/>
      <c r="FQM56" s="318"/>
      <c r="FQN56" s="318"/>
      <c r="FQO56" s="318"/>
      <c r="FQP56" s="318"/>
      <c r="FQQ56" s="318"/>
      <c r="FQR56" s="318"/>
      <c r="FQS56" s="318"/>
      <c r="FQT56" s="318"/>
      <c r="FQU56" s="318"/>
      <c r="FQV56" s="318"/>
      <c r="FQW56" s="318"/>
      <c r="FQX56" s="318"/>
      <c r="FQY56" s="318"/>
      <c r="FQZ56" s="318"/>
      <c r="FRA56" s="318"/>
      <c r="FRB56" s="318"/>
      <c r="FRC56" s="318"/>
      <c r="FRD56" s="318"/>
      <c r="FRE56" s="318"/>
      <c r="FRF56" s="318"/>
      <c r="FRG56" s="318"/>
      <c r="FRH56" s="318"/>
      <c r="FRI56" s="318"/>
      <c r="FRJ56" s="318"/>
      <c r="FRK56" s="318"/>
      <c r="FRL56" s="318"/>
      <c r="FRM56" s="318"/>
      <c r="FRN56" s="318"/>
      <c r="FRO56" s="318"/>
      <c r="FRP56" s="318"/>
      <c r="FRQ56" s="318"/>
      <c r="FRR56" s="318"/>
      <c r="FRS56" s="318"/>
      <c r="FRT56" s="318"/>
      <c r="FRU56" s="318"/>
      <c r="FRV56" s="318"/>
      <c r="FRW56" s="318"/>
      <c r="FRX56" s="318"/>
      <c r="FRY56" s="318"/>
      <c r="FRZ56" s="318"/>
      <c r="FSA56" s="318"/>
      <c r="FSB56" s="318"/>
      <c r="FSC56" s="318"/>
      <c r="FSD56" s="318"/>
      <c r="FSE56" s="318"/>
      <c r="FSF56" s="318"/>
      <c r="FSG56" s="318"/>
      <c r="FSH56" s="318"/>
      <c r="FSI56" s="318"/>
      <c r="FSJ56" s="318"/>
      <c r="FSK56" s="318"/>
      <c r="FSL56" s="318"/>
      <c r="FSM56" s="318"/>
      <c r="FSN56" s="318"/>
      <c r="FSO56" s="318"/>
      <c r="FSP56" s="318"/>
      <c r="FSQ56" s="318"/>
      <c r="FSR56" s="318"/>
      <c r="FSS56" s="318"/>
      <c r="FST56" s="318"/>
      <c r="FSU56" s="318"/>
      <c r="FSV56" s="318"/>
      <c r="FSW56" s="318"/>
      <c r="FSX56" s="318"/>
      <c r="FSY56" s="318"/>
      <c r="FSZ56" s="318"/>
      <c r="FTA56" s="318"/>
      <c r="FTB56" s="318"/>
      <c r="FTC56" s="318"/>
      <c r="FTD56" s="318"/>
      <c r="FTE56" s="318"/>
      <c r="FTF56" s="318"/>
      <c r="FTG56" s="318"/>
      <c r="FTH56" s="318"/>
      <c r="FTI56" s="318"/>
      <c r="FTJ56" s="318"/>
      <c r="FTK56" s="318"/>
      <c r="FTL56" s="318"/>
      <c r="FTM56" s="318"/>
      <c r="FTN56" s="318"/>
      <c r="FTO56" s="318"/>
      <c r="FTP56" s="318"/>
      <c r="FTQ56" s="318"/>
      <c r="FTR56" s="318"/>
      <c r="FTS56" s="318"/>
      <c r="FTT56" s="318"/>
      <c r="FTU56" s="318"/>
      <c r="FTV56" s="318"/>
      <c r="FTW56" s="318"/>
      <c r="FTX56" s="318"/>
      <c r="FTY56" s="318"/>
      <c r="FTZ56" s="318"/>
      <c r="FUA56" s="318"/>
      <c r="FUB56" s="318"/>
      <c r="FUC56" s="318"/>
      <c r="FUD56" s="318"/>
      <c r="FUE56" s="318"/>
      <c r="FUF56" s="318"/>
      <c r="FUG56" s="318"/>
      <c r="FUH56" s="318"/>
      <c r="FUI56" s="318"/>
      <c r="FUJ56" s="318"/>
      <c r="FUK56" s="318"/>
      <c r="FUL56" s="318"/>
      <c r="FUM56" s="318"/>
      <c r="FUN56" s="318"/>
      <c r="FUO56" s="318"/>
      <c r="FUP56" s="318"/>
      <c r="FUQ56" s="318"/>
      <c r="FUR56" s="318"/>
      <c r="FUS56" s="318"/>
      <c r="FUT56" s="318"/>
      <c r="FUU56" s="318"/>
      <c r="FUV56" s="318"/>
      <c r="FUW56" s="318"/>
      <c r="FUX56" s="318"/>
      <c r="FUY56" s="318"/>
      <c r="FUZ56" s="318"/>
      <c r="FVA56" s="318"/>
      <c r="FVB56" s="318"/>
      <c r="FVC56" s="318"/>
      <c r="FVD56" s="318"/>
      <c r="FVE56" s="318"/>
      <c r="FVF56" s="318"/>
      <c r="FVG56" s="318"/>
      <c r="FVH56" s="318"/>
      <c r="FVI56" s="318"/>
      <c r="FVJ56" s="318"/>
      <c r="FVK56" s="318"/>
      <c r="FVL56" s="318"/>
      <c r="FVM56" s="318"/>
      <c r="FVN56" s="318"/>
      <c r="FVO56" s="318"/>
      <c r="FVP56" s="318"/>
      <c r="FVQ56" s="318"/>
      <c r="FVR56" s="318"/>
      <c r="FVS56" s="318"/>
      <c r="FVT56" s="318"/>
      <c r="FVU56" s="318"/>
      <c r="FVV56" s="318"/>
      <c r="FVW56" s="318"/>
      <c r="FVX56" s="318"/>
      <c r="FVY56" s="318"/>
      <c r="FVZ56" s="318"/>
      <c r="FWA56" s="318"/>
      <c r="FWB56" s="318"/>
      <c r="FWC56" s="318"/>
      <c r="FWD56" s="318"/>
      <c r="FWE56" s="318"/>
      <c r="FWF56" s="318"/>
      <c r="FWG56" s="318"/>
      <c r="FWH56" s="318"/>
      <c r="FWI56" s="318"/>
      <c r="FWJ56" s="318"/>
      <c r="FWK56" s="318"/>
      <c r="FWL56" s="318"/>
      <c r="FWM56" s="318"/>
      <c r="FWN56" s="318"/>
      <c r="FWO56" s="318"/>
      <c r="FWP56" s="318"/>
      <c r="FWQ56" s="318"/>
      <c r="FWR56" s="318"/>
      <c r="FWS56" s="318"/>
      <c r="FWT56" s="318"/>
      <c r="FWU56" s="318"/>
      <c r="FWV56" s="318"/>
      <c r="FWW56" s="318"/>
      <c r="FWX56" s="318"/>
      <c r="FWY56" s="318"/>
      <c r="FWZ56" s="318"/>
      <c r="FXA56" s="318"/>
      <c r="FXB56" s="318"/>
      <c r="FXC56" s="318"/>
      <c r="FXD56" s="318"/>
      <c r="FXE56" s="318"/>
      <c r="FXF56" s="318"/>
      <c r="FXG56" s="318"/>
      <c r="FXH56" s="318"/>
      <c r="FXI56" s="318"/>
      <c r="FXJ56" s="318"/>
      <c r="FXK56" s="318"/>
      <c r="FXL56" s="318"/>
      <c r="FXM56" s="318"/>
      <c r="FXN56" s="318"/>
      <c r="FXO56" s="318"/>
      <c r="FXP56" s="318"/>
      <c r="FXQ56" s="318"/>
      <c r="FXR56" s="318"/>
      <c r="FXS56" s="318"/>
      <c r="FXT56" s="318"/>
      <c r="FXU56" s="318"/>
      <c r="FXV56" s="318"/>
      <c r="FXW56" s="318"/>
      <c r="FXX56" s="318"/>
      <c r="FXY56" s="318"/>
      <c r="FXZ56" s="318"/>
      <c r="FYA56" s="318"/>
      <c r="FYB56" s="318"/>
      <c r="FYC56" s="318"/>
      <c r="FYD56" s="318"/>
      <c r="FYE56" s="318"/>
      <c r="FYF56" s="318"/>
      <c r="FYG56" s="318"/>
      <c r="FYH56" s="318"/>
      <c r="FYI56" s="318"/>
      <c r="FYJ56" s="318"/>
      <c r="FYK56" s="318"/>
      <c r="FYL56" s="318"/>
      <c r="FYM56" s="318"/>
      <c r="FYN56" s="318"/>
      <c r="FYO56" s="318"/>
      <c r="FYP56" s="318"/>
      <c r="FYQ56" s="318"/>
      <c r="FYR56" s="318"/>
      <c r="FYS56" s="318"/>
      <c r="FYT56" s="318"/>
      <c r="FYU56" s="318"/>
      <c r="FYV56" s="318"/>
      <c r="FYW56" s="318"/>
      <c r="FYX56" s="318"/>
      <c r="FYY56" s="318"/>
      <c r="FYZ56" s="318"/>
      <c r="FZA56" s="318"/>
      <c r="FZB56" s="318"/>
      <c r="FZC56" s="318"/>
      <c r="FZD56" s="318"/>
      <c r="FZE56" s="318"/>
      <c r="FZF56" s="318"/>
      <c r="FZG56" s="318"/>
      <c r="FZH56" s="318"/>
      <c r="FZI56" s="318"/>
      <c r="FZJ56" s="318"/>
      <c r="FZK56" s="318"/>
      <c r="FZL56" s="318"/>
      <c r="FZM56" s="318"/>
      <c r="FZN56" s="318"/>
      <c r="FZO56" s="318"/>
      <c r="FZP56" s="318"/>
      <c r="FZQ56" s="318"/>
      <c r="FZR56" s="318"/>
      <c r="FZS56" s="318"/>
      <c r="FZT56" s="318"/>
      <c r="FZU56" s="318"/>
      <c r="FZV56" s="318"/>
      <c r="FZW56" s="318"/>
      <c r="FZX56" s="318"/>
      <c r="FZY56" s="318"/>
      <c r="FZZ56" s="318"/>
      <c r="GAA56" s="318"/>
      <c r="GAB56" s="318"/>
      <c r="GAC56" s="318"/>
      <c r="GAD56" s="318"/>
      <c r="GAE56" s="318"/>
      <c r="GAF56" s="318"/>
      <c r="GAG56" s="318"/>
      <c r="GAH56" s="318"/>
      <c r="GAI56" s="318"/>
      <c r="GAJ56" s="318"/>
      <c r="GAK56" s="318"/>
      <c r="GAL56" s="318"/>
      <c r="GAM56" s="318"/>
      <c r="GAN56" s="318"/>
      <c r="GAO56" s="318"/>
      <c r="GAP56" s="318"/>
      <c r="GAQ56" s="318"/>
      <c r="GAR56" s="318"/>
      <c r="GAS56" s="318"/>
      <c r="GAT56" s="318"/>
      <c r="GAU56" s="318"/>
      <c r="GAV56" s="318"/>
      <c r="GAW56" s="318"/>
      <c r="GAX56" s="318"/>
      <c r="GAY56" s="318"/>
      <c r="GAZ56" s="318"/>
      <c r="GBA56" s="318"/>
      <c r="GBB56" s="318"/>
      <c r="GBC56" s="318"/>
      <c r="GBD56" s="318"/>
      <c r="GBE56" s="318"/>
      <c r="GBF56" s="318"/>
      <c r="GBG56" s="318"/>
      <c r="GBH56" s="318"/>
      <c r="GBI56" s="318"/>
      <c r="GBJ56" s="318"/>
      <c r="GBK56" s="318"/>
      <c r="GBL56" s="318"/>
      <c r="GBM56" s="318"/>
      <c r="GBN56" s="318"/>
      <c r="GBO56" s="318"/>
      <c r="GBP56" s="318"/>
      <c r="GBQ56" s="318"/>
      <c r="GBR56" s="318"/>
      <c r="GBS56" s="318"/>
      <c r="GBT56" s="318"/>
      <c r="GBU56" s="318"/>
      <c r="GBV56" s="318"/>
      <c r="GBW56" s="318"/>
      <c r="GBX56" s="318"/>
      <c r="GBY56" s="318"/>
      <c r="GBZ56" s="318"/>
      <c r="GCA56" s="318"/>
      <c r="GCB56" s="318"/>
      <c r="GCC56" s="318"/>
      <c r="GCD56" s="318"/>
      <c r="GCE56" s="318"/>
      <c r="GCF56" s="318"/>
      <c r="GCG56" s="318"/>
      <c r="GCH56" s="318"/>
      <c r="GCI56" s="318"/>
      <c r="GCJ56" s="318"/>
      <c r="GCK56" s="318"/>
      <c r="GCL56" s="318"/>
      <c r="GCM56" s="318"/>
      <c r="GCN56" s="318"/>
      <c r="GCO56" s="318"/>
      <c r="GCP56" s="318"/>
      <c r="GCQ56" s="318"/>
      <c r="GCR56" s="318"/>
      <c r="GCS56" s="318"/>
      <c r="GCT56" s="318"/>
      <c r="GCU56" s="318"/>
      <c r="GCV56" s="318"/>
      <c r="GCW56" s="318"/>
      <c r="GCX56" s="318"/>
      <c r="GCY56" s="318"/>
      <c r="GCZ56" s="318"/>
      <c r="GDA56" s="318"/>
      <c r="GDB56" s="318"/>
      <c r="GDC56" s="318"/>
      <c r="GDD56" s="318"/>
      <c r="GDE56" s="318"/>
      <c r="GDF56" s="318"/>
      <c r="GDG56" s="318"/>
      <c r="GDH56" s="318"/>
      <c r="GDI56" s="318"/>
      <c r="GDJ56" s="318"/>
      <c r="GDK56" s="318"/>
      <c r="GDL56" s="318"/>
      <c r="GDM56" s="318"/>
      <c r="GDN56" s="318"/>
      <c r="GDO56" s="318"/>
      <c r="GDP56" s="318"/>
      <c r="GDQ56" s="318"/>
      <c r="GDR56" s="318"/>
      <c r="GDS56" s="318"/>
      <c r="GDT56" s="318"/>
      <c r="GDU56" s="318"/>
      <c r="GDV56" s="318"/>
      <c r="GDW56" s="318"/>
      <c r="GDX56" s="318"/>
      <c r="GDY56" s="318"/>
      <c r="GDZ56" s="318"/>
      <c r="GEA56" s="318"/>
      <c r="GEB56" s="318"/>
      <c r="GEC56" s="318"/>
      <c r="GED56" s="318"/>
      <c r="GEE56" s="318"/>
      <c r="GEF56" s="318"/>
      <c r="GEG56" s="318"/>
      <c r="GEH56" s="318"/>
      <c r="GEI56" s="318"/>
      <c r="GEJ56" s="318"/>
      <c r="GEK56" s="318"/>
      <c r="GEL56" s="318"/>
      <c r="GEM56" s="318"/>
      <c r="GEN56" s="318"/>
      <c r="GEO56" s="318"/>
      <c r="GEP56" s="318"/>
      <c r="GEQ56" s="318"/>
      <c r="GER56" s="318"/>
      <c r="GES56" s="318"/>
      <c r="GET56" s="318"/>
      <c r="GEU56" s="318"/>
      <c r="GEV56" s="318"/>
      <c r="GEW56" s="318"/>
      <c r="GEX56" s="318"/>
      <c r="GEY56" s="318"/>
      <c r="GEZ56" s="318"/>
      <c r="GFA56" s="318"/>
      <c r="GFB56" s="318"/>
      <c r="GFC56" s="318"/>
      <c r="GFD56" s="318"/>
      <c r="GFE56" s="318"/>
      <c r="GFF56" s="318"/>
      <c r="GFG56" s="318"/>
      <c r="GFH56" s="318"/>
      <c r="GFI56" s="318"/>
      <c r="GFJ56" s="318"/>
      <c r="GFK56" s="318"/>
      <c r="GFL56" s="318"/>
      <c r="GFM56" s="318"/>
      <c r="GFN56" s="318"/>
      <c r="GFO56" s="318"/>
      <c r="GFP56" s="318"/>
      <c r="GFQ56" s="318"/>
      <c r="GFR56" s="318"/>
      <c r="GFS56" s="318"/>
      <c r="GFT56" s="318"/>
      <c r="GFU56" s="318"/>
      <c r="GFV56" s="318"/>
      <c r="GFW56" s="318"/>
      <c r="GFX56" s="318"/>
      <c r="GFY56" s="318"/>
      <c r="GFZ56" s="318"/>
      <c r="GGA56" s="318"/>
      <c r="GGB56" s="318"/>
      <c r="GGC56" s="318"/>
      <c r="GGD56" s="318"/>
      <c r="GGE56" s="318"/>
      <c r="GGF56" s="318"/>
      <c r="GGG56" s="318"/>
      <c r="GGH56" s="318"/>
      <c r="GGI56" s="318"/>
      <c r="GGJ56" s="318"/>
      <c r="GGK56" s="318"/>
      <c r="GGL56" s="318"/>
      <c r="GGM56" s="318"/>
      <c r="GGN56" s="318"/>
      <c r="GGO56" s="318"/>
      <c r="GGP56" s="318"/>
      <c r="GGQ56" s="318"/>
      <c r="GGR56" s="318"/>
      <c r="GGS56" s="318"/>
      <c r="GGT56" s="318"/>
      <c r="GGU56" s="318"/>
      <c r="GGV56" s="318"/>
      <c r="GGW56" s="318"/>
      <c r="GGX56" s="318"/>
      <c r="GGY56" s="318"/>
      <c r="GGZ56" s="318"/>
      <c r="GHA56" s="318"/>
      <c r="GHB56" s="318"/>
      <c r="GHC56" s="318"/>
      <c r="GHD56" s="318"/>
      <c r="GHE56" s="318"/>
      <c r="GHF56" s="318"/>
      <c r="GHG56" s="318"/>
      <c r="GHH56" s="318"/>
      <c r="GHI56" s="318"/>
      <c r="GHJ56" s="318"/>
      <c r="GHK56" s="318"/>
      <c r="GHL56" s="318"/>
      <c r="GHM56" s="318"/>
      <c r="GHN56" s="318"/>
      <c r="GHO56" s="318"/>
      <c r="GHP56" s="318"/>
      <c r="GHQ56" s="318"/>
      <c r="GHR56" s="318"/>
      <c r="GHS56" s="318"/>
      <c r="GHT56" s="318"/>
      <c r="GHU56" s="318"/>
      <c r="GHV56" s="318"/>
      <c r="GHW56" s="318"/>
      <c r="GHX56" s="318"/>
      <c r="GHY56" s="318"/>
      <c r="GHZ56" s="318"/>
      <c r="GIA56" s="318"/>
      <c r="GIB56" s="318"/>
      <c r="GIC56" s="318"/>
      <c r="GID56" s="318"/>
      <c r="GIE56" s="318"/>
      <c r="GIF56" s="318"/>
      <c r="GIG56" s="318"/>
      <c r="GIH56" s="318"/>
      <c r="GII56" s="318"/>
      <c r="GIJ56" s="318"/>
      <c r="GIK56" s="318"/>
      <c r="GIL56" s="318"/>
      <c r="GIM56" s="318"/>
      <c r="GIN56" s="318"/>
      <c r="GIO56" s="318"/>
      <c r="GIP56" s="318"/>
      <c r="GIQ56" s="318"/>
      <c r="GIR56" s="318"/>
      <c r="GIS56" s="318"/>
      <c r="GIT56" s="318"/>
      <c r="GIU56" s="318"/>
      <c r="GIV56" s="318"/>
      <c r="GIW56" s="318"/>
      <c r="GIX56" s="318"/>
      <c r="GIY56" s="318"/>
      <c r="GIZ56" s="318"/>
      <c r="GJA56" s="318"/>
      <c r="GJB56" s="318"/>
      <c r="GJC56" s="318"/>
      <c r="GJD56" s="318"/>
      <c r="GJE56" s="318"/>
      <c r="GJF56" s="318"/>
      <c r="GJG56" s="318"/>
      <c r="GJH56" s="318"/>
      <c r="GJI56" s="318"/>
      <c r="GJJ56" s="318"/>
      <c r="GJK56" s="318"/>
      <c r="GJL56" s="318"/>
      <c r="GJM56" s="318"/>
      <c r="GJN56" s="318"/>
      <c r="GJO56" s="318"/>
      <c r="GJP56" s="318"/>
      <c r="GJQ56" s="318"/>
      <c r="GJR56" s="318"/>
      <c r="GJS56" s="318"/>
      <c r="GJT56" s="318"/>
      <c r="GJU56" s="318"/>
      <c r="GJV56" s="318"/>
      <c r="GJW56" s="318"/>
      <c r="GJX56" s="318"/>
      <c r="GJY56" s="318"/>
      <c r="GJZ56" s="318"/>
      <c r="GKA56" s="318"/>
      <c r="GKB56" s="318"/>
      <c r="GKC56" s="318"/>
      <c r="GKD56" s="318"/>
      <c r="GKE56" s="318"/>
      <c r="GKF56" s="318"/>
      <c r="GKG56" s="318"/>
      <c r="GKH56" s="318"/>
      <c r="GKI56" s="318"/>
      <c r="GKJ56" s="318"/>
      <c r="GKK56" s="318"/>
      <c r="GKL56" s="318"/>
      <c r="GKM56" s="318"/>
      <c r="GKN56" s="318"/>
      <c r="GKO56" s="318"/>
      <c r="GKP56" s="318"/>
      <c r="GKQ56" s="318"/>
      <c r="GKR56" s="318"/>
      <c r="GKS56" s="318"/>
      <c r="GKT56" s="318"/>
      <c r="GKU56" s="318"/>
      <c r="GKV56" s="318"/>
      <c r="GKW56" s="318"/>
      <c r="GKX56" s="318"/>
      <c r="GKY56" s="318"/>
      <c r="GKZ56" s="318"/>
      <c r="GLA56" s="318"/>
      <c r="GLB56" s="318"/>
      <c r="GLC56" s="318"/>
      <c r="GLD56" s="318"/>
      <c r="GLE56" s="318"/>
      <c r="GLF56" s="318"/>
      <c r="GLG56" s="318"/>
      <c r="GLH56" s="318"/>
      <c r="GLI56" s="318"/>
      <c r="GLJ56" s="318"/>
      <c r="GLK56" s="318"/>
      <c r="GLL56" s="318"/>
      <c r="GLM56" s="318"/>
      <c r="GLN56" s="318"/>
      <c r="GLO56" s="318"/>
      <c r="GLP56" s="318"/>
      <c r="GLQ56" s="318"/>
      <c r="GLR56" s="318"/>
      <c r="GLS56" s="318"/>
      <c r="GLT56" s="318"/>
      <c r="GLU56" s="318"/>
      <c r="GLV56" s="318"/>
      <c r="GLW56" s="318"/>
      <c r="GLX56" s="318"/>
      <c r="GLY56" s="318"/>
      <c r="GLZ56" s="318"/>
      <c r="GMA56" s="318"/>
      <c r="GMB56" s="318"/>
      <c r="GMC56" s="318"/>
      <c r="GMD56" s="318"/>
      <c r="GME56" s="318"/>
      <c r="GMF56" s="318"/>
      <c r="GMG56" s="318"/>
      <c r="GMH56" s="318"/>
      <c r="GMI56" s="318"/>
      <c r="GMJ56" s="318"/>
      <c r="GMK56" s="318"/>
      <c r="GML56" s="318"/>
      <c r="GMM56" s="318"/>
      <c r="GMN56" s="318"/>
      <c r="GMO56" s="318"/>
      <c r="GMP56" s="318"/>
      <c r="GMQ56" s="318"/>
      <c r="GMR56" s="318"/>
      <c r="GMS56" s="318"/>
      <c r="GMT56" s="318"/>
      <c r="GMU56" s="318"/>
      <c r="GMV56" s="318"/>
      <c r="GMW56" s="318"/>
      <c r="GMX56" s="318"/>
      <c r="GMY56" s="318"/>
      <c r="GMZ56" s="318"/>
      <c r="GNA56" s="318"/>
      <c r="GNB56" s="318"/>
      <c r="GNC56" s="318"/>
      <c r="GND56" s="318"/>
      <c r="GNE56" s="318"/>
      <c r="GNF56" s="318"/>
      <c r="GNG56" s="318"/>
      <c r="GNH56" s="318"/>
      <c r="GNI56" s="318"/>
      <c r="GNJ56" s="318"/>
      <c r="GNK56" s="318"/>
      <c r="GNL56" s="318"/>
      <c r="GNM56" s="318"/>
      <c r="GNN56" s="318"/>
      <c r="GNO56" s="318"/>
      <c r="GNP56" s="318"/>
      <c r="GNQ56" s="318"/>
      <c r="GNR56" s="318"/>
      <c r="GNS56" s="318"/>
      <c r="GNT56" s="318"/>
      <c r="GNU56" s="318"/>
      <c r="GNV56" s="318"/>
      <c r="GNW56" s="318"/>
      <c r="GNX56" s="318"/>
      <c r="GNY56" s="318"/>
      <c r="GNZ56" s="318"/>
      <c r="GOA56" s="318"/>
      <c r="GOB56" s="318"/>
      <c r="GOC56" s="318"/>
      <c r="GOD56" s="318"/>
      <c r="GOE56" s="318"/>
      <c r="GOF56" s="318"/>
      <c r="GOG56" s="318"/>
      <c r="GOH56" s="318"/>
      <c r="GOI56" s="318"/>
      <c r="GOJ56" s="318"/>
      <c r="GOK56" s="318"/>
      <c r="GOL56" s="318"/>
      <c r="GOM56" s="318"/>
      <c r="GON56" s="318"/>
      <c r="GOO56" s="318"/>
      <c r="GOP56" s="318"/>
      <c r="GOQ56" s="318"/>
      <c r="GOR56" s="318"/>
      <c r="GOS56" s="318"/>
      <c r="GOT56" s="318"/>
      <c r="GOU56" s="318"/>
      <c r="GOV56" s="318"/>
      <c r="GOW56" s="318"/>
      <c r="GOX56" s="318"/>
      <c r="GOY56" s="318"/>
      <c r="GOZ56" s="318"/>
      <c r="GPA56" s="318"/>
      <c r="GPB56" s="318"/>
      <c r="GPC56" s="318"/>
      <c r="GPD56" s="318"/>
      <c r="GPE56" s="318"/>
      <c r="GPF56" s="318"/>
      <c r="GPG56" s="318"/>
      <c r="GPH56" s="318"/>
      <c r="GPI56" s="318"/>
      <c r="GPJ56" s="318"/>
      <c r="GPK56" s="318"/>
      <c r="GPL56" s="318"/>
      <c r="GPM56" s="318"/>
      <c r="GPN56" s="318"/>
      <c r="GPO56" s="318"/>
      <c r="GPP56" s="318"/>
      <c r="GPQ56" s="318"/>
      <c r="GPR56" s="318"/>
      <c r="GPS56" s="318"/>
      <c r="GPT56" s="318"/>
      <c r="GPU56" s="318"/>
      <c r="GPV56" s="318"/>
      <c r="GPW56" s="318"/>
      <c r="GPX56" s="318"/>
      <c r="GPY56" s="318"/>
      <c r="GPZ56" s="318"/>
      <c r="GQA56" s="318"/>
      <c r="GQB56" s="318"/>
      <c r="GQC56" s="318"/>
      <c r="GQD56" s="318"/>
      <c r="GQE56" s="318"/>
      <c r="GQF56" s="318"/>
      <c r="GQG56" s="318"/>
      <c r="GQH56" s="318"/>
      <c r="GQI56" s="318"/>
      <c r="GQJ56" s="318"/>
      <c r="GQK56" s="318"/>
      <c r="GQL56" s="318"/>
      <c r="GQM56" s="318"/>
      <c r="GQN56" s="318"/>
      <c r="GQO56" s="318"/>
      <c r="GQP56" s="318"/>
      <c r="GQQ56" s="318"/>
      <c r="GQR56" s="318"/>
      <c r="GQS56" s="318"/>
      <c r="GQT56" s="318"/>
      <c r="GQU56" s="318"/>
      <c r="GQV56" s="318"/>
      <c r="GQW56" s="318"/>
      <c r="GQX56" s="318"/>
      <c r="GQY56" s="318"/>
      <c r="GQZ56" s="318"/>
      <c r="GRA56" s="318"/>
      <c r="GRB56" s="318"/>
      <c r="GRC56" s="318"/>
      <c r="GRD56" s="318"/>
      <c r="GRE56" s="318"/>
      <c r="GRF56" s="318"/>
      <c r="GRG56" s="318"/>
      <c r="GRH56" s="318"/>
      <c r="GRI56" s="318"/>
      <c r="GRJ56" s="318"/>
      <c r="GRK56" s="318"/>
      <c r="GRL56" s="318"/>
      <c r="GRM56" s="318"/>
      <c r="GRN56" s="318"/>
      <c r="GRO56" s="318"/>
      <c r="GRP56" s="318"/>
      <c r="GRQ56" s="318"/>
      <c r="GRR56" s="318"/>
      <c r="GRS56" s="318"/>
      <c r="GRT56" s="318"/>
      <c r="GRU56" s="318"/>
      <c r="GRV56" s="318"/>
      <c r="GRW56" s="318"/>
      <c r="GRX56" s="318"/>
      <c r="GRY56" s="318"/>
      <c r="GRZ56" s="318"/>
      <c r="GSA56" s="318"/>
      <c r="GSB56" s="318"/>
      <c r="GSC56" s="318"/>
      <c r="GSD56" s="318"/>
      <c r="GSE56" s="318"/>
      <c r="GSF56" s="318"/>
      <c r="GSG56" s="318"/>
      <c r="GSH56" s="318"/>
      <c r="GSI56" s="318"/>
      <c r="GSJ56" s="318"/>
      <c r="GSK56" s="318"/>
      <c r="GSL56" s="318"/>
      <c r="GSM56" s="318"/>
      <c r="GSN56" s="318"/>
      <c r="GSO56" s="318"/>
      <c r="GSP56" s="318"/>
      <c r="GSQ56" s="318"/>
      <c r="GSR56" s="318"/>
      <c r="GSS56" s="318"/>
      <c r="GST56" s="318"/>
      <c r="GSU56" s="318"/>
      <c r="GSV56" s="318"/>
      <c r="GSW56" s="318"/>
      <c r="GSX56" s="318"/>
      <c r="GSY56" s="318"/>
      <c r="GSZ56" s="318"/>
      <c r="GTA56" s="318"/>
      <c r="GTB56" s="318"/>
      <c r="GTC56" s="318"/>
      <c r="GTD56" s="318"/>
      <c r="GTE56" s="318"/>
      <c r="GTF56" s="318"/>
      <c r="GTG56" s="318"/>
      <c r="GTH56" s="318"/>
      <c r="GTI56" s="318"/>
      <c r="GTJ56" s="318"/>
      <c r="GTK56" s="318"/>
      <c r="GTL56" s="318"/>
      <c r="GTM56" s="318"/>
      <c r="GTN56" s="318"/>
      <c r="GTO56" s="318"/>
      <c r="GTP56" s="318"/>
      <c r="GTQ56" s="318"/>
      <c r="GTR56" s="318"/>
      <c r="GTS56" s="318"/>
      <c r="GTT56" s="318"/>
      <c r="GTU56" s="318"/>
      <c r="GTV56" s="318"/>
      <c r="GTW56" s="318"/>
      <c r="GTX56" s="318"/>
      <c r="GTY56" s="318"/>
      <c r="GTZ56" s="318"/>
      <c r="GUA56" s="318"/>
      <c r="GUB56" s="318"/>
      <c r="GUC56" s="318"/>
      <c r="GUD56" s="318"/>
      <c r="GUE56" s="318"/>
      <c r="GUF56" s="318"/>
      <c r="GUG56" s="318"/>
      <c r="GUH56" s="318"/>
      <c r="GUI56" s="318"/>
      <c r="GUJ56" s="318"/>
      <c r="GUK56" s="318"/>
      <c r="GUL56" s="318"/>
      <c r="GUM56" s="318"/>
      <c r="GUN56" s="318"/>
      <c r="GUO56" s="318"/>
      <c r="GUP56" s="318"/>
      <c r="GUQ56" s="318"/>
      <c r="GUR56" s="318"/>
      <c r="GUS56" s="318"/>
      <c r="GUT56" s="318"/>
      <c r="GUU56" s="318"/>
      <c r="GUV56" s="318"/>
      <c r="GUW56" s="318"/>
      <c r="GUX56" s="318"/>
      <c r="GUY56" s="318"/>
      <c r="GUZ56" s="318"/>
      <c r="GVA56" s="318"/>
      <c r="GVB56" s="318"/>
      <c r="GVC56" s="318"/>
      <c r="GVD56" s="318"/>
      <c r="GVE56" s="318"/>
      <c r="GVF56" s="318"/>
      <c r="GVG56" s="318"/>
      <c r="GVH56" s="318"/>
      <c r="GVI56" s="318"/>
      <c r="GVJ56" s="318"/>
      <c r="GVK56" s="318"/>
      <c r="GVL56" s="318"/>
      <c r="GVM56" s="318"/>
      <c r="GVN56" s="318"/>
      <c r="GVO56" s="318"/>
      <c r="GVP56" s="318"/>
      <c r="GVQ56" s="318"/>
      <c r="GVR56" s="318"/>
      <c r="GVS56" s="318"/>
      <c r="GVT56" s="318"/>
      <c r="GVU56" s="318"/>
      <c r="GVV56" s="318"/>
      <c r="GVW56" s="318"/>
      <c r="GVX56" s="318"/>
      <c r="GVY56" s="318"/>
      <c r="GVZ56" s="318"/>
      <c r="GWA56" s="318"/>
      <c r="GWB56" s="318"/>
      <c r="GWC56" s="318"/>
      <c r="GWD56" s="318"/>
      <c r="GWE56" s="318"/>
      <c r="GWF56" s="318"/>
      <c r="GWG56" s="318"/>
      <c r="GWH56" s="318"/>
      <c r="GWI56" s="318"/>
      <c r="GWJ56" s="318"/>
      <c r="GWK56" s="318"/>
      <c r="GWL56" s="318"/>
      <c r="GWM56" s="318"/>
      <c r="GWN56" s="318"/>
      <c r="GWO56" s="318"/>
      <c r="GWP56" s="318"/>
      <c r="GWQ56" s="318"/>
      <c r="GWR56" s="318"/>
      <c r="GWS56" s="318"/>
      <c r="GWT56" s="318"/>
      <c r="GWU56" s="318"/>
      <c r="GWV56" s="318"/>
      <c r="GWW56" s="318"/>
      <c r="GWX56" s="318"/>
      <c r="GWY56" s="318"/>
      <c r="GWZ56" s="318"/>
      <c r="GXA56" s="318"/>
      <c r="GXB56" s="318"/>
      <c r="GXC56" s="318"/>
      <c r="GXD56" s="318"/>
      <c r="GXE56" s="318"/>
      <c r="GXF56" s="318"/>
      <c r="GXG56" s="318"/>
      <c r="GXH56" s="318"/>
      <c r="GXI56" s="318"/>
      <c r="GXJ56" s="318"/>
      <c r="GXK56" s="318"/>
      <c r="GXL56" s="318"/>
      <c r="GXM56" s="318"/>
      <c r="GXN56" s="318"/>
      <c r="GXO56" s="318"/>
      <c r="GXP56" s="318"/>
      <c r="GXQ56" s="318"/>
      <c r="GXR56" s="318"/>
      <c r="GXS56" s="318"/>
      <c r="GXT56" s="318"/>
      <c r="GXU56" s="318"/>
      <c r="GXV56" s="318"/>
      <c r="GXW56" s="318"/>
      <c r="GXX56" s="318"/>
      <c r="GXY56" s="318"/>
      <c r="GXZ56" s="318"/>
      <c r="GYA56" s="318"/>
      <c r="GYB56" s="318"/>
      <c r="GYC56" s="318"/>
      <c r="GYD56" s="318"/>
      <c r="GYE56" s="318"/>
      <c r="GYF56" s="318"/>
      <c r="GYG56" s="318"/>
      <c r="GYH56" s="318"/>
      <c r="GYI56" s="318"/>
      <c r="GYJ56" s="318"/>
      <c r="GYK56" s="318"/>
      <c r="GYL56" s="318"/>
      <c r="GYM56" s="318"/>
      <c r="GYN56" s="318"/>
      <c r="GYO56" s="318"/>
      <c r="GYP56" s="318"/>
      <c r="GYQ56" s="318"/>
      <c r="GYR56" s="318"/>
      <c r="GYS56" s="318"/>
      <c r="GYT56" s="318"/>
      <c r="GYU56" s="318"/>
      <c r="GYV56" s="318"/>
      <c r="GYW56" s="318"/>
      <c r="GYX56" s="318"/>
      <c r="GYY56" s="318"/>
      <c r="GYZ56" s="318"/>
      <c r="GZA56" s="318"/>
      <c r="GZB56" s="318"/>
      <c r="GZC56" s="318"/>
      <c r="GZD56" s="318"/>
      <c r="GZE56" s="318"/>
      <c r="GZF56" s="318"/>
      <c r="GZG56" s="318"/>
      <c r="GZH56" s="318"/>
      <c r="GZI56" s="318"/>
      <c r="GZJ56" s="318"/>
      <c r="GZK56" s="318"/>
      <c r="GZL56" s="318"/>
      <c r="GZM56" s="318"/>
      <c r="GZN56" s="318"/>
      <c r="GZO56" s="318"/>
      <c r="GZP56" s="318"/>
      <c r="GZQ56" s="318"/>
      <c r="GZR56" s="318"/>
      <c r="GZS56" s="318"/>
      <c r="GZT56" s="318"/>
      <c r="GZU56" s="318"/>
      <c r="GZV56" s="318"/>
      <c r="GZW56" s="318"/>
      <c r="GZX56" s="318"/>
      <c r="GZY56" s="318"/>
      <c r="GZZ56" s="318"/>
      <c r="HAA56" s="318"/>
      <c r="HAB56" s="318"/>
      <c r="HAC56" s="318"/>
      <c r="HAD56" s="318"/>
      <c r="HAE56" s="318"/>
      <c r="HAF56" s="318"/>
      <c r="HAG56" s="318"/>
      <c r="HAH56" s="318"/>
      <c r="HAI56" s="318"/>
      <c r="HAJ56" s="318"/>
      <c r="HAK56" s="318"/>
      <c r="HAL56" s="318"/>
      <c r="HAM56" s="318"/>
      <c r="HAN56" s="318"/>
      <c r="HAO56" s="318"/>
      <c r="HAP56" s="318"/>
      <c r="HAQ56" s="318"/>
      <c r="HAR56" s="318"/>
      <c r="HAS56" s="318"/>
      <c r="HAT56" s="318"/>
      <c r="HAU56" s="318"/>
      <c r="HAV56" s="318"/>
      <c r="HAW56" s="318"/>
      <c r="HAX56" s="318"/>
      <c r="HAY56" s="318"/>
      <c r="HAZ56" s="318"/>
      <c r="HBA56" s="318"/>
      <c r="HBB56" s="318"/>
      <c r="HBC56" s="318"/>
      <c r="HBD56" s="318"/>
      <c r="HBE56" s="318"/>
      <c r="HBF56" s="318"/>
      <c r="HBG56" s="318"/>
      <c r="HBH56" s="318"/>
      <c r="HBI56" s="318"/>
      <c r="HBJ56" s="318"/>
      <c r="HBK56" s="318"/>
      <c r="HBL56" s="318"/>
      <c r="HBM56" s="318"/>
      <c r="HBN56" s="318"/>
      <c r="HBO56" s="318"/>
      <c r="HBP56" s="318"/>
      <c r="HBQ56" s="318"/>
      <c r="HBR56" s="318"/>
      <c r="HBS56" s="318"/>
      <c r="HBT56" s="318"/>
      <c r="HBU56" s="318"/>
      <c r="HBV56" s="318"/>
      <c r="HBW56" s="318"/>
      <c r="HBX56" s="318"/>
      <c r="HBY56" s="318"/>
      <c r="HBZ56" s="318"/>
      <c r="HCA56" s="318"/>
      <c r="HCB56" s="318"/>
      <c r="HCC56" s="318"/>
      <c r="HCD56" s="318"/>
      <c r="HCE56" s="318"/>
      <c r="HCF56" s="318"/>
      <c r="HCG56" s="318"/>
      <c r="HCH56" s="318"/>
      <c r="HCI56" s="318"/>
      <c r="HCJ56" s="318"/>
      <c r="HCK56" s="318"/>
      <c r="HCL56" s="318"/>
      <c r="HCM56" s="318"/>
      <c r="HCN56" s="318"/>
      <c r="HCO56" s="318"/>
      <c r="HCP56" s="318"/>
      <c r="HCQ56" s="318"/>
      <c r="HCR56" s="318"/>
      <c r="HCS56" s="318"/>
      <c r="HCT56" s="318"/>
      <c r="HCU56" s="318"/>
      <c r="HCV56" s="318"/>
      <c r="HCW56" s="318"/>
      <c r="HCX56" s="318"/>
      <c r="HCY56" s="318"/>
      <c r="HCZ56" s="318"/>
      <c r="HDA56" s="318"/>
      <c r="HDB56" s="318"/>
      <c r="HDC56" s="318"/>
      <c r="HDD56" s="318"/>
      <c r="HDE56" s="318"/>
      <c r="HDF56" s="318"/>
      <c r="HDG56" s="318"/>
      <c r="HDH56" s="318"/>
      <c r="HDI56" s="318"/>
      <c r="HDJ56" s="318"/>
      <c r="HDK56" s="318"/>
      <c r="HDL56" s="318"/>
      <c r="HDM56" s="318"/>
      <c r="HDN56" s="318"/>
      <c r="HDO56" s="318"/>
      <c r="HDP56" s="318"/>
      <c r="HDQ56" s="318"/>
      <c r="HDR56" s="318"/>
      <c r="HDS56" s="318"/>
      <c r="HDT56" s="318"/>
      <c r="HDU56" s="318"/>
      <c r="HDV56" s="318"/>
      <c r="HDW56" s="318"/>
      <c r="HDX56" s="318"/>
      <c r="HDY56" s="318"/>
      <c r="HDZ56" s="318"/>
      <c r="HEA56" s="318"/>
      <c r="HEB56" s="318"/>
      <c r="HEC56" s="318"/>
      <c r="HED56" s="318"/>
      <c r="HEE56" s="318"/>
      <c r="HEF56" s="318"/>
      <c r="HEG56" s="318"/>
      <c r="HEH56" s="318"/>
      <c r="HEI56" s="318"/>
      <c r="HEJ56" s="318"/>
      <c r="HEK56" s="318"/>
      <c r="HEL56" s="318"/>
      <c r="HEM56" s="318"/>
      <c r="HEN56" s="318"/>
      <c r="HEO56" s="318"/>
      <c r="HEP56" s="318"/>
      <c r="HEQ56" s="318"/>
      <c r="HER56" s="318"/>
      <c r="HES56" s="318"/>
      <c r="HET56" s="318"/>
      <c r="HEU56" s="318"/>
      <c r="HEV56" s="318"/>
      <c r="HEW56" s="318"/>
      <c r="HEX56" s="318"/>
      <c r="HEY56" s="318"/>
      <c r="HEZ56" s="318"/>
      <c r="HFA56" s="318"/>
      <c r="HFB56" s="318"/>
      <c r="HFC56" s="318"/>
      <c r="HFD56" s="318"/>
      <c r="HFE56" s="318"/>
      <c r="HFF56" s="318"/>
      <c r="HFG56" s="318"/>
      <c r="HFH56" s="318"/>
      <c r="HFI56" s="318"/>
      <c r="HFJ56" s="318"/>
      <c r="HFK56" s="318"/>
      <c r="HFL56" s="318"/>
      <c r="HFM56" s="318"/>
      <c r="HFN56" s="318"/>
      <c r="HFO56" s="318"/>
      <c r="HFP56" s="318"/>
      <c r="HFQ56" s="318"/>
      <c r="HFR56" s="318"/>
      <c r="HFS56" s="318"/>
      <c r="HFT56" s="318"/>
      <c r="HFU56" s="318"/>
      <c r="HFV56" s="318"/>
      <c r="HFW56" s="318"/>
      <c r="HFX56" s="318"/>
      <c r="HFY56" s="318"/>
      <c r="HFZ56" s="318"/>
      <c r="HGA56" s="318"/>
      <c r="HGB56" s="318"/>
      <c r="HGC56" s="318"/>
      <c r="HGD56" s="318"/>
      <c r="HGE56" s="318"/>
      <c r="HGF56" s="318"/>
      <c r="HGG56" s="318"/>
      <c r="HGH56" s="318"/>
      <c r="HGI56" s="318"/>
      <c r="HGJ56" s="318"/>
      <c r="HGK56" s="318"/>
      <c r="HGL56" s="318"/>
      <c r="HGM56" s="318"/>
      <c r="HGN56" s="318"/>
      <c r="HGO56" s="318"/>
      <c r="HGP56" s="318"/>
      <c r="HGQ56" s="318"/>
      <c r="HGR56" s="318"/>
      <c r="HGS56" s="318"/>
      <c r="HGT56" s="318"/>
      <c r="HGU56" s="318"/>
      <c r="HGV56" s="318"/>
      <c r="HGW56" s="318"/>
      <c r="HGX56" s="318"/>
      <c r="HGY56" s="318"/>
      <c r="HGZ56" s="318"/>
      <c r="HHA56" s="318"/>
      <c r="HHB56" s="318"/>
      <c r="HHC56" s="318"/>
      <c r="HHD56" s="318"/>
      <c r="HHE56" s="318"/>
      <c r="HHF56" s="318"/>
      <c r="HHG56" s="318"/>
      <c r="HHH56" s="318"/>
      <c r="HHI56" s="318"/>
      <c r="HHJ56" s="318"/>
      <c r="HHK56" s="318"/>
      <c r="HHL56" s="318"/>
      <c r="HHM56" s="318"/>
      <c r="HHN56" s="318"/>
      <c r="HHO56" s="318"/>
      <c r="HHP56" s="318"/>
      <c r="HHQ56" s="318"/>
      <c r="HHR56" s="318"/>
      <c r="HHS56" s="318"/>
      <c r="HHT56" s="318"/>
      <c r="HHU56" s="318"/>
      <c r="HHV56" s="318"/>
      <c r="HHW56" s="318"/>
      <c r="HHX56" s="318"/>
      <c r="HHY56" s="318"/>
      <c r="HHZ56" s="318"/>
      <c r="HIA56" s="318"/>
      <c r="HIB56" s="318"/>
      <c r="HIC56" s="318"/>
      <c r="HID56" s="318"/>
      <c r="HIE56" s="318"/>
      <c r="HIF56" s="318"/>
      <c r="HIG56" s="318"/>
      <c r="HIH56" s="318"/>
      <c r="HII56" s="318"/>
      <c r="HIJ56" s="318"/>
      <c r="HIK56" s="318"/>
      <c r="HIL56" s="318"/>
      <c r="HIM56" s="318"/>
      <c r="HIN56" s="318"/>
      <c r="HIO56" s="318"/>
      <c r="HIP56" s="318"/>
      <c r="HIQ56" s="318"/>
      <c r="HIR56" s="318"/>
      <c r="HIS56" s="318"/>
      <c r="HIT56" s="318"/>
      <c r="HIU56" s="318"/>
      <c r="HIV56" s="318"/>
      <c r="HIW56" s="318"/>
      <c r="HIX56" s="318"/>
      <c r="HIY56" s="318"/>
      <c r="HIZ56" s="318"/>
      <c r="HJA56" s="318"/>
      <c r="HJB56" s="318"/>
      <c r="HJC56" s="318"/>
      <c r="HJD56" s="318"/>
      <c r="HJE56" s="318"/>
      <c r="HJF56" s="318"/>
      <c r="HJG56" s="318"/>
      <c r="HJH56" s="318"/>
      <c r="HJI56" s="318"/>
      <c r="HJJ56" s="318"/>
      <c r="HJK56" s="318"/>
      <c r="HJL56" s="318"/>
      <c r="HJM56" s="318"/>
      <c r="HJN56" s="318"/>
      <c r="HJO56" s="318"/>
      <c r="HJP56" s="318"/>
      <c r="HJQ56" s="318"/>
      <c r="HJR56" s="318"/>
      <c r="HJS56" s="318"/>
      <c r="HJT56" s="318"/>
      <c r="HJU56" s="318"/>
      <c r="HJV56" s="318"/>
      <c r="HJW56" s="318"/>
      <c r="HJX56" s="318"/>
      <c r="HJY56" s="318"/>
      <c r="HJZ56" s="318"/>
      <c r="HKA56" s="318"/>
      <c r="HKB56" s="318"/>
      <c r="HKC56" s="318"/>
      <c r="HKD56" s="318"/>
      <c r="HKE56" s="318"/>
      <c r="HKF56" s="318"/>
      <c r="HKG56" s="318"/>
      <c r="HKH56" s="318"/>
      <c r="HKI56" s="318"/>
      <c r="HKJ56" s="318"/>
      <c r="HKK56" s="318"/>
      <c r="HKL56" s="318"/>
      <c r="HKM56" s="318"/>
      <c r="HKN56" s="318"/>
      <c r="HKO56" s="318"/>
      <c r="HKP56" s="318"/>
      <c r="HKQ56" s="318"/>
      <c r="HKR56" s="318"/>
      <c r="HKS56" s="318"/>
      <c r="HKT56" s="318"/>
      <c r="HKU56" s="318"/>
      <c r="HKV56" s="318"/>
      <c r="HKW56" s="318"/>
      <c r="HKX56" s="318"/>
      <c r="HKY56" s="318"/>
      <c r="HKZ56" s="318"/>
      <c r="HLA56" s="318"/>
      <c r="HLB56" s="318"/>
      <c r="HLC56" s="318"/>
      <c r="HLD56" s="318"/>
      <c r="HLE56" s="318"/>
      <c r="HLF56" s="318"/>
      <c r="HLG56" s="318"/>
      <c r="HLH56" s="318"/>
      <c r="HLI56" s="318"/>
      <c r="HLJ56" s="318"/>
      <c r="HLK56" s="318"/>
      <c r="HLL56" s="318"/>
      <c r="HLM56" s="318"/>
      <c r="HLN56" s="318"/>
      <c r="HLO56" s="318"/>
      <c r="HLP56" s="318"/>
      <c r="HLQ56" s="318"/>
      <c r="HLR56" s="318"/>
      <c r="HLS56" s="318"/>
      <c r="HLT56" s="318"/>
      <c r="HLU56" s="318"/>
      <c r="HLV56" s="318"/>
      <c r="HLW56" s="318"/>
      <c r="HLX56" s="318"/>
      <c r="HLY56" s="318"/>
      <c r="HLZ56" s="318"/>
      <c r="HMA56" s="318"/>
      <c r="HMB56" s="318"/>
      <c r="HMC56" s="318"/>
      <c r="HMD56" s="318"/>
      <c r="HME56" s="318"/>
      <c r="HMF56" s="318"/>
      <c r="HMG56" s="318"/>
      <c r="HMH56" s="318"/>
      <c r="HMI56" s="318"/>
      <c r="HMJ56" s="318"/>
      <c r="HMK56" s="318"/>
      <c r="HML56" s="318"/>
      <c r="HMM56" s="318"/>
      <c r="HMN56" s="318"/>
      <c r="HMO56" s="318"/>
      <c r="HMP56" s="318"/>
      <c r="HMQ56" s="318"/>
      <c r="HMR56" s="318"/>
      <c r="HMS56" s="318"/>
      <c r="HMT56" s="318"/>
      <c r="HMU56" s="318"/>
      <c r="HMV56" s="318"/>
      <c r="HMW56" s="318"/>
      <c r="HMX56" s="318"/>
      <c r="HMY56" s="318"/>
      <c r="HMZ56" s="318"/>
      <c r="HNA56" s="318"/>
      <c r="HNB56" s="318"/>
      <c r="HNC56" s="318"/>
      <c r="HND56" s="318"/>
      <c r="HNE56" s="318"/>
      <c r="HNF56" s="318"/>
      <c r="HNG56" s="318"/>
      <c r="HNH56" s="318"/>
      <c r="HNI56" s="318"/>
      <c r="HNJ56" s="318"/>
      <c r="HNK56" s="318"/>
      <c r="HNL56" s="318"/>
      <c r="HNM56" s="318"/>
      <c r="HNN56" s="318"/>
      <c r="HNO56" s="318"/>
      <c r="HNP56" s="318"/>
      <c r="HNQ56" s="318"/>
      <c r="HNR56" s="318"/>
      <c r="HNS56" s="318"/>
      <c r="HNT56" s="318"/>
      <c r="HNU56" s="318"/>
      <c r="HNV56" s="318"/>
      <c r="HNW56" s="318"/>
      <c r="HNX56" s="318"/>
      <c r="HNY56" s="318"/>
      <c r="HNZ56" s="318"/>
      <c r="HOA56" s="318"/>
      <c r="HOB56" s="318"/>
      <c r="HOC56" s="318"/>
      <c r="HOD56" s="318"/>
      <c r="HOE56" s="318"/>
      <c r="HOF56" s="318"/>
      <c r="HOG56" s="318"/>
      <c r="HOH56" s="318"/>
      <c r="HOI56" s="318"/>
      <c r="HOJ56" s="318"/>
      <c r="HOK56" s="318"/>
      <c r="HOL56" s="318"/>
      <c r="HOM56" s="318"/>
      <c r="HON56" s="318"/>
      <c r="HOO56" s="318"/>
      <c r="HOP56" s="318"/>
      <c r="HOQ56" s="318"/>
      <c r="HOR56" s="318"/>
      <c r="HOS56" s="318"/>
      <c r="HOT56" s="318"/>
      <c r="HOU56" s="318"/>
      <c r="HOV56" s="318"/>
      <c r="HOW56" s="318"/>
      <c r="HOX56" s="318"/>
      <c r="HOY56" s="318"/>
      <c r="HOZ56" s="318"/>
      <c r="HPA56" s="318"/>
      <c r="HPB56" s="318"/>
      <c r="HPC56" s="318"/>
      <c r="HPD56" s="318"/>
      <c r="HPE56" s="318"/>
      <c r="HPF56" s="318"/>
      <c r="HPG56" s="318"/>
      <c r="HPH56" s="318"/>
      <c r="HPI56" s="318"/>
      <c r="HPJ56" s="318"/>
      <c r="HPK56" s="318"/>
      <c r="HPL56" s="318"/>
      <c r="HPM56" s="318"/>
      <c r="HPN56" s="318"/>
      <c r="HPO56" s="318"/>
      <c r="HPP56" s="318"/>
      <c r="HPQ56" s="318"/>
      <c r="HPR56" s="318"/>
      <c r="HPS56" s="318"/>
      <c r="HPT56" s="318"/>
      <c r="HPU56" s="318"/>
      <c r="HPV56" s="318"/>
      <c r="HPW56" s="318"/>
      <c r="HPX56" s="318"/>
      <c r="HPY56" s="318"/>
      <c r="HPZ56" s="318"/>
      <c r="HQA56" s="318"/>
      <c r="HQB56" s="318"/>
      <c r="HQC56" s="318"/>
      <c r="HQD56" s="318"/>
      <c r="HQE56" s="318"/>
      <c r="HQF56" s="318"/>
      <c r="HQG56" s="318"/>
      <c r="HQH56" s="318"/>
      <c r="HQI56" s="318"/>
      <c r="HQJ56" s="318"/>
      <c r="HQK56" s="318"/>
      <c r="HQL56" s="318"/>
      <c r="HQM56" s="318"/>
      <c r="HQN56" s="318"/>
      <c r="HQO56" s="318"/>
      <c r="HQP56" s="318"/>
      <c r="HQQ56" s="318"/>
      <c r="HQR56" s="318"/>
      <c r="HQS56" s="318"/>
      <c r="HQT56" s="318"/>
      <c r="HQU56" s="318"/>
      <c r="HQV56" s="318"/>
      <c r="HQW56" s="318"/>
      <c r="HQX56" s="318"/>
      <c r="HQY56" s="318"/>
      <c r="HQZ56" s="318"/>
      <c r="HRA56" s="318"/>
      <c r="HRB56" s="318"/>
      <c r="HRC56" s="318"/>
      <c r="HRD56" s="318"/>
      <c r="HRE56" s="318"/>
      <c r="HRF56" s="318"/>
      <c r="HRG56" s="318"/>
      <c r="HRH56" s="318"/>
      <c r="HRI56" s="318"/>
      <c r="HRJ56" s="318"/>
      <c r="HRK56" s="318"/>
      <c r="HRL56" s="318"/>
      <c r="HRM56" s="318"/>
      <c r="HRN56" s="318"/>
      <c r="HRO56" s="318"/>
      <c r="HRP56" s="318"/>
      <c r="HRQ56" s="318"/>
      <c r="HRR56" s="318"/>
      <c r="HRS56" s="318"/>
      <c r="HRT56" s="318"/>
      <c r="HRU56" s="318"/>
      <c r="HRV56" s="318"/>
      <c r="HRW56" s="318"/>
      <c r="HRX56" s="318"/>
      <c r="HRY56" s="318"/>
      <c r="HRZ56" s="318"/>
      <c r="HSA56" s="318"/>
      <c r="HSB56" s="318"/>
      <c r="HSC56" s="318"/>
      <c r="HSD56" s="318"/>
      <c r="HSE56" s="318"/>
      <c r="HSF56" s="318"/>
      <c r="HSG56" s="318"/>
      <c r="HSH56" s="318"/>
      <c r="HSI56" s="318"/>
      <c r="HSJ56" s="318"/>
      <c r="HSK56" s="318"/>
      <c r="HSL56" s="318"/>
      <c r="HSM56" s="318"/>
      <c r="HSN56" s="318"/>
      <c r="HSO56" s="318"/>
      <c r="HSP56" s="318"/>
      <c r="HSQ56" s="318"/>
      <c r="HSR56" s="318"/>
      <c r="HSS56" s="318"/>
      <c r="HST56" s="318"/>
      <c r="HSU56" s="318"/>
      <c r="HSV56" s="318"/>
      <c r="HSW56" s="318"/>
      <c r="HSX56" s="318"/>
      <c r="HSY56" s="318"/>
      <c r="HSZ56" s="318"/>
      <c r="HTA56" s="318"/>
      <c r="HTB56" s="318"/>
      <c r="HTC56" s="318"/>
      <c r="HTD56" s="318"/>
      <c r="HTE56" s="318"/>
      <c r="HTF56" s="318"/>
      <c r="HTG56" s="318"/>
      <c r="HTH56" s="318"/>
      <c r="HTI56" s="318"/>
      <c r="HTJ56" s="318"/>
      <c r="HTK56" s="318"/>
      <c r="HTL56" s="318"/>
      <c r="HTM56" s="318"/>
      <c r="HTN56" s="318"/>
      <c r="HTO56" s="318"/>
      <c r="HTP56" s="318"/>
      <c r="HTQ56" s="318"/>
      <c r="HTR56" s="318"/>
      <c r="HTS56" s="318"/>
      <c r="HTT56" s="318"/>
      <c r="HTU56" s="318"/>
      <c r="HTV56" s="318"/>
      <c r="HTW56" s="318"/>
      <c r="HTX56" s="318"/>
      <c r="HTY56" s="318"/>
      <c r="HTZ56" s="318"/>
      <c r="HUA56" s="318"/>
      <c r="HUB56" s="318"/>
      <c r="HUC56" s="318"/>
      <c r="HUD56" s="318"/>
      <c r="HUE56" s="318"/>
      <c r="HUF56" s="318"/>
      <c r="HUG56" s="318"/>
      <c r="HUH56" s="318"/>
      <c r="HUI56" s="318"/>
      <c r="HUJ56" s="318"/>
      <c r="HUK56" s="318"/>
      <c r="HUL56" s="318"/>
      <c r="HUM56" s="318"/>
      <c r="HUN56" s="318"/>
      <c r="HUO56" s="318"/>
      <c r="HUP56" s="318"/>
      <c r="HUQ56" s="318"/>
      <c r="HUR56" s="318"/>
      <c r="HUS56" s="318"/>
      <c r="HUT56" s="318"/>
      <c r="HUU56" s="318"/>
      <c r="HUV56" s="318"/>
      <c r="HUW56" s="318"/>
      <c r="HUX56" s="318"/>
      <c r="HUY56" s="318"/>
      <c r="HUZ56" s="318"/>
      <c r="HVA56" s="318"/>
      <c r="HVB56" s="318"/>
      <c r="HVC56" s="318"/>
      <c r="HVD56" s="318"/>
      <c r="HVE56" s="318"/>
      <c r="HVF56" s="318"/>
      <c r="HVG56" s="318"/>
      <c r="HVH56" s="318"/>
      <c r="HVI56" s="318"/>
      <c r="HVJ56" s="318"/>
      <c r="HVK56" s="318"/>
      <c r="HVL56" s="318"/>
      <c r="HVM56" s="318"/>
      <c r="HVN56" s="318"/>
      <c r="HVO56" s="318"/>
      <c r="HVP56" s="318"/>
      <c r="HVQ56" s="318"/>
      <c r="HVR56" s="318"/>
      <c r="HVS56" s="318"/>
      <c r="HVT56" s="318"/>
      <c r="HVU56" s="318"/>
      <c r="HVV56" s="318"/>
      <c r="HVW56" s="318"/>
      <c r="HVX56" s="318"/>
      <c r="HVY56" s="318"/>
      <c r="HVZ56" s="318"/>
      <c r="HWA56" s="318"/>
      <c r="HWB56" s="318"/>
      <c r="HWC56" s="318"/>
      <c r="HWD56" s="318"/>
      <c r="HWE56" s="318"/>
      <c r="HWF56" s="318"/>
      <c r="HWG56" s="318"/>
      <c r="HWH56" s="318"/>
      <c r="HWI56" s="318"/>
      <c r="HWJ56" s="318"/>
      <c r="HWK56" s="318"/>
      <c r="HWL56" s="318"/>
      <c r="HWM56" s="318"/>
      <c r="HWN56" s="318"/>
      <c r="HWO56" s="318"/>
      <c r="HWP56" s="318"/>
      <c r="HWQ56" s="318"/>
      <c r="HWR56" s="318"/>
      <c r="HWS56" s="318"/>
      <c r="HWT56" s="318"/>
      <c r="HWU56" s="318"/>
      <c r="HWV56" s="318"/>
      <c r="HWW56" s="318"/>
      <c r="HWX56" s="318"/>
      <c r="HWY56" s="318"/>
      <c r="HWZ56" s="318"/>
      <c r="HXA56" s="318"/>
      <c r="HXB56" s="318"/>
      <c r="HXC56" s="318"/>
      <c r="HXD56" s="318"/>
      <c r="HXE56" s="318"/>
      <c r="HXF56" s="318"/>
      <c r="HXG56" s="318"/>
      <c r="HXH56" s="318"/>
      <c r="HXI56" s="318"/>
      <c r="HXJ56" s="318"/>
      <c r="HXK56" s="318"/>
      <c r="HXL56" s="318"/>
      <c r="HXM56" s="318"/>
      <c r="HXN56" s="318"/>
      <c r="HXO56" s="318"/>
      <c r="HXP56" s="318"/>
      <c r="HXQ56" s="318"/>
      <c r="HXR56" s="318"/>
      <c r="HXS56" s="318"/>
      <c r="HXT56" s="318"/>
      <c r="HXU56" s="318"/>
      <c r="HXV56" s="318"/>
      <c r="HXW56" s="318"/>
      <c r="HXX56" s="318"/>
      <c r="HXY56" s="318"/>
      <c r="HXZ56" s="318"/>
      <c r="HYA56" s="318"/>
      <c r="HYB56" s="318"/>
      <c r="HYC56" s="318"/>
      <c r="HYD56" s="318"/>
      <c r="HYE56" s="318"/>
      <c r="HYF56" s="318"/>
      <c r="HYG56" s="318"/>
      <c r="HYH56" s="318"/>
      <c r="HYI56" s="318"/>
      <c r="HYJ56" s="318"/>
      <c r="HYK56" s="318"/>
      <c r="HYL56" s="318"/>
      <c r="HYM56" s="318"/>
      <c r="HYN56" s="318"/>
      <c r="HYO56" s="318"/>
      <c r="HYP56" s="318"/>
      <c r="HYQ56" s="318"/>
      <c r="HYR56" s="318"/>
      <c r="HYS56" s="318"/>
      <c r="HYT56" s="318"/>
      <c r="HYU56" s="318"/>
      <c r="HYV56" s="318"/>
      <c r="HYW56" s="318"/>
      <c r="HYX56" s="318"/>
      <c r="HYY56" s="318"/>
      <c r="HYZ56" s="318"/>
      <c r="HZA56" s="318"/>
      <c r="HZB56" s="318"/>
      <c r="HZC56" s="318"/>
      <c r="HZD56" s="318"/>
      <c r="HZE56" s="318"/>
      <c r="HZF56" s="318"/>
      <c r="HZG56" s="318"/>
      <c r="HZH56" s="318"/>
      <c r="HZI56" s="318"/>
      <c r="HZJ56" s="318"/>
      <c r="HZK56" s="318"/>
      <c r="HZL56" s="318"/>
      <c r="HZM56" s="318"/>
      <c r="HZN56" s="318"/>
      <c r="HZO56" s="318"/>
      <c r="HZP56" s="318"/>
      <c r="HZQ56" s="318"/>
      <c r="HZR56" s="318"/>
      <c r="HZS56" s="318"/>
      <c r="HZT56" s="318"/>
      <c r="HZU56" s="318"/>
      <c r="HZV56" s="318"/>
      <c r="HZW56" s="318"/>
      <c r="HZX56" s="318"/>
      <c r="HZY56" s="318"/>
      <c r="HZZ56" s="318"/>
      <c r="IAA56" s="318"/>
      <c r="IAB56" s="318"/>
      <c r="IAC56" s="318"/>
      <c r="IAD56" s="318"/>
      <c r="IAE56" s="318"/>
      <c r="IAF56" s="318"/>
      <c r="IAG56" s="318"/>
      <c r="IAH56" s="318"/>
      <c r="IAI56" s="318"/>
      <c r="IAJ56" s="318"/>
      <c r="IAK56" s="318"/>
      <c r="IAL56" s="318"/>
      <c r="IAM56" s="318"/>
      <c r="IAN56" s="318"/>
      <c r="IAO56" s="318"/>
      <c r="IAP56" s="318"/>
      <c r="IAQ56" s="318"/>
      <c r="IAR56" s="318"/>
      <c r="IAS56" s="318"/>
      <c r="IAT56" s="318"/>
      <c r="IAU56" s="318"/>
      <c r="IAV56" s="318"/>
      <c r="IAW56" s="318"/>
      <c r="IAX56" s="318"/>
      <c r="IAY56" s="318"/>
      <c r="IAZ56" s="318"/>
      <c r="IBA56" s="318"/>
      <c r="IBB56" s="318"/>
      <c r="IBC56" s="318"/>
      <c r="IBD56" s="318"/>
      <c r="IBE56" s="318"/>
      <c r="IBF56" s="318"/>
      <c r="IBG56" s="318"/>
      <c r="IBH56" s="318"/>
      <c r="IBI56" s="318"/>
      <c r="IBJ56" s="318"/>
      <c r="IBK56" s="318"/>
      <c r="IBL56" s="318"/>
      <c r="IBM56" s="318"/>
      <c r="IBN56" s="318"/>
      <c r="IBO56" s="318"/>
      <c r="IBP56" s="318"/>
      <c r="IBQ56" s="318"/>
      <c r="IBR56" s="318"/>
      <c r="IBS56" s="318"/>
      <c r="IBT56" s="318"/>
      <c r="IBU56" s="318"/>
      <c r="IBV56" s="318"/>
      <c r="IBW56" s="318"/>
      <c r="IBX56" s="318"/>
      <c r="IBY56" s="318"/>
      <c r="IBZ56" s="318"/>
      <c r="ICA56" s="318"/>
      <c r="ICB56" s="318"/>
      <c r="ICC56" s="318"/>
      <c r="ICD56" s="318"/>
      <c r="ICE56" s="318"/>
      <c r="ICF56" s="318"/>
      <c r="ICG56" s="318"/>
      <c r="ICH56" s="318"/>
      <c r="ICI56" s="318"/>
      <c r="ICJ56" s="318"/>
      <c r="ICK56" s="318"/>
      <c r="ICL56" s="318"/>
      <c r="ICM56" s="318"/>
      <c r="ICN56" s="318"/>
      <c r="ICO56" s="318"/>
      <c r="ICP56" s="318"/>
      <c r="ICQ56" s="318"/>
      <c r="ICR56" s="318"/>
      <c r="ICS56" s="318"/>
      <c r="ICT56" s="318"/>
      <c r="ICU56" s="318"/>
      <c r="ICV56" s="318"/>
      <c r="ICW56" s="318"/>
      <c r="ICX56" s="318"/>
      <c r="ICY56" s="318"/>
      <c r="ICZ56" s="318"/>
      <c r="IDA56" s="318"/>
      <c r="IDB56" s="318"/>
      <c r="IDC56" s="318"/>
      <c r="IDD56" s="318"/>
      <c r="IDE56" s="318"/>
      <c r="IDF56" s="318"/>
      <c r="IDG56" s="318"/>
      <c r="IDH56" s="318"/>
      <c r="IDI56" s="318"/>
      <c r="IDJ56" s="318"/>
      <c r="IDK56" s="318"/>
      <c r="IDL56" s="318"/>
      <c r="IDM56" s="318"/>
      <c r="IDN56" s="318"/>
      <c r="IDO56" s="318"/>
      <c r="IDP56" s="318"/>
      <c r="IDQ56" s="318"/>
      <c r="IDR56" s="318"/>
      <c r="IDS56" s="318"/>
      <c r="IDT56" s="318"/>
      <c r="IDU56" s="318"/>
      <c r="IDV56" s="318"/>
      <c r="IDW56" s="318"/>
      <c r="IDX56" s="318"/>
      <c r="IDY56" s="318"/>
      <c r="IDZ56" s="318"/>
      <c r="IEA56" s="318"/>
      <c r="IEB56" s="318"/>
      <c r="IEC56" s="318"/>
      <c r="IED56" s="318"/>
      <c r="IEE56" s="318"/>
      <c r="IEF56" s="318"/>
      <c r="IEG56" s="318"/>
      <c r="IEH56" s="318"/>
      <c r="IEI56" s="318"/>
      <c r="IEJ56" s="318"/>
      <c r="IEK56" s="318"/>
      <c r="IEL56" s="318"/>
      <c r="IEM56" s="318"/>
      <c r="IEN56" s="318"/>
      <c r="IEO56" s="318"/>
      <c r="IEP56" s="318"/>
      <c r="IEQ56" s="318"/>
      <c r="IER56" s="318"/>
      <c r="IES56" s="318"/>
      <c r="IET56" s="318"/>
      <c r="IEU56" s="318"/>
      <c r="IEV56" s="318"/>
      <c r="IEW56" s="318"/>
      <c r="IEX56" s="318"/>
      <c r="IEY56" s="318"/>
      <c r="IEZ56" s="318"/>
      <c r="IFA56" s="318"/>
      <c r="IFB56" s="318"/>
      <c r="IFC56" s="318"/>
      <c r="IFD56" s="318"/>
      <c r="IFE56" s="318"/>
      <c r="IFF56" s="318"/>
      <c r="IFG56" s="318"/>
      <c r="IFH56" s="318"/>
      <c r="IFI56" s="318"/>
      <c r="IFJ56" s="318"/>
      <c r="IFK56" s="318"/>
      <c r="IFL56" s="318"/>
      <c r="IFM56" s="318"/>
      <c r="IFN56" s="318"/>
      <c r="IFO56" s="318"/>
      <c r="IFP56" s="318"/>
      <c r="IFQ56" s="318"/>
      <c r="IFR56" s="318"/>
      <c r="IFS56" s="318"/>
      <c r="IFT56" s="318"/>
      <c r="IFU56" s="318"/>
      <c r="IFV56" s="318"/>
      <c r="IFW56" s="318"/>
      <c r="IFX56" s="318"/>
      <c r="IFY56" s="318"/>
      <c r="IFZ56" s="318"/>
      <c r="IGA56" s="318"/>
      <c r="IGB56" s="318"/>
      <c r="IGC56" s="318"/>
      <c r="IGD56" s="318"/>
      <c r="IGE56" s="318"/>
      <c r="IGF56" s="318"/>
      <c r="IGG56" s="318"/>
      <c r="IGH56" s="318"/>
      <c r="IGI56" s="318"/>
      <c r="IGJ56" s="318"/>
      <c r="IGK56" s="318"/>
      <c r="IGL56" s="318"/>
      <c r="IGM56" s="318"/>
      <c r="IGN56" s="318"/>
      <c r="IGO56" s="318"/>
      <c r="IGP56" s="318"/>
      <c r="IGQ56" s="318"/>
      <c r="IGR56" s="318"/>
      <c r="IGS56" s="318"/>
      <c r="IGT56" s="318"/>
      <c r="IGU56" s="318"/>
      <c r="IGV56" s="318"/>
      <c r="IGW56" s="318"/>
      <c r="IGX56" s="318"/>
      <c r="IGY56" s="318"/>
      <c r="IGZ56" s="318"/>
      <c r="IHA56" s="318"/>
      <c r="IHB56" s="318"/>
      <c r="IHC56" s="318"/>
      <c r="IHD56" s="318"/>
      <c r="IHE56" s="318"/>
      <c r="IHF56" s="318"/>
      <c r="IHG56" s="318"/>
      <c r="IHH56" s="318"/>
      <c r="IHI56" s="318"/>
      <c r="IHJ56" s="318"/>
      <c r="IHK56" s="318"/>
      <c r="IHL56" s="318"/>
      <c r="IHM56" s="318"/>
      <c r="IHN56" s="318"/>
      <c r="IHO56" s="318"/>
      <c r="IHP56" s="318"/>
      <c r="IHQ56" s="318"/>
      <c r="IHR56" s="318"/>
      <c r="IHS56" s="318"/>
      <c r="IHT56" s="318"/>
      <c r="IHU56" s="318"/>
      <c r="IHV56" s="318"/>
      <c r="IHW56" s="318"/>
      <c r="IHX56" s="318"/>
      <c r="IHY56" s="318"/>
      <c r="IHZ56" s="318"/>
      <c r="IIA56" s="318"/>
      <c r="IIB56" s="318"/>
      <c r="IIC56" s="318"/>
      <c r="IID56" s="318"/>
      <c r="IIE56" s="318"/>
      <c r="IIF56" s="318"/>
      <c r="IIG56" s="318"/>
      <c r="IIH56" s="318"/>
      <c r="III56" s="318"/>
      <c r="IIJ56" s="318"/>
      <c r="IIK56" s="318"/>
      <c r="IIL56" s="318"/>
      <c r="IIM56" s="318"/>
      <c r="IIN56" s="318"/>
      <c r="IIO56" s="318"/>
      <c r="IIP56" s="318"/>
      <c r="IIQ56" s="318"/>
      <c r="IIR56" s="318"/>
      <c r="IIS56" s="318"/>
      <c r="IIT56" s="318"/>
      <c r="IIU56" s="318"/>
      <c r="IIV56" s="318"/>
      <c r="IIW56" s="318"/>
      <c r="IIX56" s="318"/>
      <c r="IIY56" s="318"/>
      <c r="IIZ56" s="318"/>
      <c r="IJA56" s="318"/>
      <c r="IJB56" s="318"/>
      <c r="IJC56" s="318"/>
      <c r="IJD56" s="318"/>
      <c r="IJE56" s="318"/>
      <c r="IJF56" s="318"/>
      <c r="IJG56" s="318"/>
      <c r="IJH56" s="318"/>
      <c r="IJI56" s="318"/>
      <c r="IJJ56" s="318"/>
      <c r="IJK56" s="318"/>
      <c r="IJL56" s="318"/>
      <c r="IJM56" s="318"/>
      <c r="IJN56" s="318"/>
      <c r="IJO56" s="318"/>
      <c r="IJP56" s="318"/>
      <c r="IJQ56" s="318"/>
      <c r="IJR56" s="318"/>
      <c r="IJS56" s="318"/>
      <c r="IJT56" s="318"/>
      <c r="IJU56" s="318"/>
      <c r="IJV56" s="318"/>
      <c r="IJW56" s="318"/>
      <c r="IJX56" s="318"/>
      <c r="IJY56" s="318"/>
      <c r="IJZ56" s="318"/>
      <c r="IKA56" s="318"/>
      <c r="IKB56" s="318"/>
      <c r="IKC56" s="318"/>
      <c r="IKD56" s="318"/>
      <c r="IKE56" s="318"/>
      <c r="IKF56" s="318"/>
      <c r="IKG56" s="318"/>
      <c r="IKH56" s="318"/>
      <c r="IKI56" s="318"/>
      <c r="IKJ56" s="318"/>
      <c r="IKK56" s="318"/>
      <c r="IKL56" s="318"/>
      <c r="IKM56" s="318"/>
      <c r="IKN56" s="318"/>
      <c r="IKO56" s="318"/>
      <c r="IKP56" s="318"/>
      <c r="IKQ56" s="318"/>
      <c r="IKR56" s="318"/>
      <c r="IKS56" s="318"/>
      <c r="IKT56" s="318"/>
      <c r="IKU56" s="318"/>
      <c r="IKV56" s="318"/>
      <c r="IKW56" s="318"/>
      <c r="IKX56" s="318"/>
      <c r="IKY56" s="318"/>
      <c r="IKZ56" s="318"/>
      <c r="ILA56" s="318"/>
      <c r="ILB56" s="318"/>
      <c r="ILC56" s="318"/>
      <c r="ILD56" s="318"/>
      <c r="ILE56" s="318"/>
      <c r="ILF56" s="318"/>
      <c r="ILG56" s="318"/>
      <c r="ILH56" s="318"/>
      <c r="ILI56" s="318"/>
      <c r="ILJ56" s="318"/>
      <c r="ILK56" s="318"/>
      <c r="ILL56" s="318"/>
      <c r="ILM56" s="318"/>
      <c r="ILN56" s="318"/>
      <c r="ILO56" s="318"/>
      <c r="ILP56" s="318"/>
      <c r="ILQ56" s="318"/>
      <c r="ILR56" s="318"/>
      <c r="ILS56" s="318"/>
      <c r="ILT56" s="318"/>
      <c r="ILU56" s="318"/>
      <c r="ILV56" s="318"/>
      <c r="ILW56" s="318"/>
      <c r="ILX56" s="318"/>
      <c r="ILY56" s="318"/>
      <c r="ILZ56" s="318"/>
      <c r="IMA56" s="318"/>
      <c r="IMB56" s="318"/>
      <c r="IMC56" s="318"/>
      <c r="IMD56" s="318"/>
      <c r="IME56" s="318"/>
      <c r="IMF56" s="318"/>
      <c r="IMG56" s="318"/>
      <c r="IMH56" s="318"/>
      <c r="IMI56" s="318"/>
      <c r="IMJ56" s="318"/>
      <c r="IMK56" s="318"/>
      <c r="IML56" s="318"/>
      <c r="IMM56" s="318"/>
      <c r="IMN56" s="318"/>
      <c r="IMO56" s="318"/>
      <c r="IMP56" s="318"/>
      <c r="IMQ56" s="318"/>
      <c r="IMR56" s="318"/>
      <c r="IMS56" s="318"/>
      <c r="IMT56" s="318"/>
      <c r="IMU56" s="318"/>
      <c r="IMV56" s="318"/>
      <c r="IMW56" s="318"/>
      <c r="IMX56" s="318"/>
      <c r="IMY56" s="318"/>
      <c r="IMZ56" s="318"/>
      <c r="INA56" s="318"/>
      <c r="INB56" s="318"/>
      <c r="INC56" s="318"/>
      <c r="IND56" s="318"/>
      <c r="INE56" s="318"/>
      <c r="INF56" s="318"/>
      <c r="ING56" s="318"/>
      <c r="INH56" s="318"/>
      <c r="INI56" s="318"/>
      <c r="INJ56" s="318"/>
      <c r="INK56" s="318"/>
      <c r="INL56" s="318"/>
      <c r="INM56" s="318"/>
      <c r="INN56" s="318"/>
      <c r="INO56" s="318"/>
      <c r="INP56" s="318"/>
      <c r="INQ56" s="318"/>
      <c r="INR56" s="318"/>
      <c r="INS56" s="318"/>
      <c r="INT56" s="318"/>
      <c r="INU56" s="318"/>
      <c r="INV56" s="318"/>
      <c r="INW56" s="318"/>
      <c r="INX56" s="318"/>
      <c r="INY56" s="318"/>
      <c r="INZ56" s="318"/>
      <c r="IOA56" s="318"/>
      <c r="IOB56" s="318"/>
      <c r="IOC56" s="318"/>
      <c r="IOD56" s="318"/>
      <c r="IOE56" s="318"/>
      <c r="IOF56" s="318"/>
      <c r="IOG56" s="318"/>
      <c r="IOH56" s="318"/>
      <c r="IOI56" s="318"/>
      <c r="IOJ56" s="318"/>
      <c r="IOK56" s="318"/>
      <c r="IOL56" s="318"/>
      <c r="IOM56" s="318"/>
      <c r="ION56" s="318"/>
      <c r="IOO56" s="318"/>
      <c r="IOP56" s="318"/>
      <c r="IOQ56" s="318"/>
      <c r="IOR56" s="318"/>
      <c r="IOS56" s="318"/>
      <c r="IOT56" s="318"/>
      <c r="IOU56" s="318"/>
      <c r="IOV56" s="318"/>
      <c r="IOW56" s="318"/>
      <c r="IOX56" s="318"/>
      <c r="IOY56" s="318"/>
      <c r="IOZ56" s="318"/>
      <c r="IPA56" s="318"/>
      <c r="IPB56" s="318"/>
      <c r="IPC56" s="318"/>
      <c r="IPD56" s="318"/>
      <c r="IPE56" s="318"/>
      <c r="IPF56" s="318"/>
      <c r="IPG56" s="318"/>
      <c r="IPH56" s="318"/>
      <c r="IPI56" s="318"/>
      <c r="IPJ56" s="318"/>
      <c r="IPK56" s="318"/>
      <c r="IPL56" s="318"/>
      <c r="IPM56" s="318"/>
      <c r="IPN56" s="318"/>
      <c r="IPO56" s="318"/>
      <c r="IPP56" s="318"/>
      <c r="IPQ56" s="318"/>
      <c r="IPR56" s="318"/>
      <c r="IPS56" s="318"/>
      <c r="IPT56" s="318"/>
      <c r="IPU56" s="318"/>
      <c r="IPV56" s="318"/>
      <c r="IPW56" s="318"/>
      <c r="IPX56" s="318"/>
      <c r="IPY56" s="318"/>
      <c r="IPZ56" s="318"/>
      <c r="IQA56" s="318"/>
      <c r="IQB56" s="318"/>
      <c r="IQC56" s="318"/>
      <c r="IQD56" s="318"/>
      <c r="IQE56" s="318"/>
      <c r="IQF56" s="318"/>
      <c r="IQG56" s="318"/>
      <c r="IQH56" s="318"/>
      <c r="IQI56" s="318"/>
      <c r="IQJ56" s="318"/>
      <c r="IQK56" s="318"/>
      <c r="IQL56" s="318"/>
      <c r="IQM56" s="318"/>
      <c r="IQN56" s="318"/>
      <c r="IQO56" s="318"/>
      <c r="IQP56" s="318"/>
      <c r="IQQ56" s="318"/>
      <c r="IQR56" s="318"/>
      <c r="IQS56" s="318"/>
      <c r="IQT56" s="318"/>
      <c r="IQU56" s="318"/>
      <c r="IQV56" s="318"/>
      <c r="IQW56" s="318"/>
      <c r="IQX56" s="318"/>
      <c r="IQY56" s="318"/>
      <c r="IQZ56" s="318"/>
      <c r="IRA56" s="318"/>
      <c r="IRB56" s="318"/>
      <c r="IRC56" s="318"/>
      <c r="IRD56" s="318"/>
      <c r="IRE56" s="318"/>
      <c r="IRF56" s="318"/>
      <c r="IRG56" s="318"/>
      <c r="IRH56" s="318"/>
      <c r="IRI56" s="318"/>
      <c r="IRJ56" s="318"/>
      <c r="IRK56" s="318"/>
      <c r="IRL56" s="318"/>
      <c r="IRM56" s="318"/>
      <c r="IRN56" s="318"/>
      <c r="IRO56" s="318"/>
      <c r="IRP56" s="318"/>
      <c r="IRQ56" s="318"/>
      <c r="IRR56" s="318"/>
      <c r="IRS56" s="318"/>
      <c r="IRT56" s="318"/>
      <c r="IRU56" s="318"/>
      <c r="IRV56" s="318"/>
      <c r="IRW56" s="318"/>
      <c r="IRX56" s="318"/>
      <c r="IRY56" s="318"/>
      <c r="IRZ56" s="318"/>
      <c r="ISA56" s="318"/>
      <c r="ISB56" s="318"/>
      <c r="ISC56" s="318"/>
      <c r="ISD56" s="318"/>
      <c r="ISE56" s="318"/>
      <c r="ISF56" s="318"/>
      <c r="ISG56" s="318"/>
      <c r="ISH56" s="318"/>
      <c r="ISI56" s="318"/>
      <c r="ISJ56" s="318"/>
      <c r="ISK56" s="318"/>
      <c r="ISL56" s="318"/>
      <c r="ISM56" s="318"/>
      <c r="ISN56" s="318"/>
      <c r="ISO56" s="318"/>
      <c r="ISP56" s="318"/>
      <c r="ISQ56" s="318"/>
      <c r="ISR56" s="318"/>
      <c r="ISS56" s="318"/>
      <c r="IST56" s="318"/>
      <c r="ISU56" s="318"/>
      <c r="ISV56" s="318"/>
      <c r="ISW56" s="318"/>
      <c r="ISX56" s="318"/>
      <c r="ISY56" s="318"/>
      <c r="ISZ56" s="318"/>
      <c r="ITA56" s="318"/>
      <c r="ITB56" s="318"/>
      <c r="ITC56" s="318"/>
      <c r="ITD56" s="318"/>
      <c r="ITE56" s="318"/>
      <c r="ITF56" s="318"/>
      <c r="ITG56" s="318"/>
      <c r="ITH56" s="318"/>
      <c r="ITI56" s="318"/>
      <c r="ITJ56" s="318"/>
      <c r="ITK56" s="318"/>
      <c r="ITL56" s="318"/>
      <c r="ITM56" s="318"/>
      <c r="ITN56" s="318"/>
      <c r="ITO56" s="318"/>
      <c r="ITP56" s="318"/>
      <c r="ITQ56" s="318"/>
      <c r="ITR56" s="318"/>
      <c r="ITS56" s="318"/>
      <c r="ITT56" s="318"/>
      <c r="ITU56" s="318"/>
      <c r="ITV56" s="318"/>
      <c r="ITW56" s="318"/>
      <c r="ITX56" s="318"/>
      <c r="ITY56" s="318"/>
      <c r="ITZ56" s="318"/>
      <c r="IUA56" s="318"/>
      <c r="IUB56" s="318"/>
      <c r="IUC56" s="318"/>
      <c r="IUD56" s="318"/>
      <c r="IUE56" s="318"/>
      <c r="IUF56" s="318"/>
      <c r="IUG56" s="318"/>
      <c r="IUH56" s="318"/>
      <c r="IUI56" s="318"/>
      <c r="IUJ56" s="318"/>
      <c r="IUK56" s="318"/>
      <c r="IUL56" s="318"/>
      <c r="IUM56" s="318"/>
      <c r="IUN56" s="318"/>
      <c r="IUO56" s="318"/>
      <c r="IUP56" s="318"/>
      <c r="IUQ56" s="318"/>
      <c r="IUR56" s="318"/>
      <c r="IUS56" s="318"/>
      <c r="IUT56" s="318"/>
      <c r="IUU56" s="318"/>
      <c r="IUV56" s="318"/>
      <c r="IUW56" s="318"/>
      <c r="IUX56" s="318"/>
      <c r="IUY56" s="318"/>
      <c r="IUZ56" s="318"/>
      <c r="IVA56" s="318"/>
      <c r="IVB56" s="318"/>
      <c r="IVC56" s="318"/>
      <c r="IVD56" s="318"/>
      <c r="IVE56" s="318"/>
      <c r="IVF56" s="318"/>
      <c r="IVG56" s="318"/>
      <c r="IVH56" s="318"/>
      <c r="IVI56" s="318"/>
      <c r="IVJ56" s="318"/>
      <c r="IVK56" s="318"/>
      <c r="IVL56" s="318"/>
      <c r="IVM56" s="318"/>
      <c r="IVN56" s="318"/>
      <c r="IVO56" s="318"/>
      <c r="IVP56" s="318"/>
      <c r="IVQ56" s="318"/>
      <c r="IVR56" s="318"/>
      <c r="IVS56" s="318"/>
      <c r="IVT56" s="318"/>
      <c r="IVU56" s="318"/>
      <c r="IVV56" s="318"/>
      <c r="IVW56" s="318"/>
      <c r="IVX56" s="318"/>
      <c r="IVY56" s="318"/>
      <c r="IVZ56" s="318"/>
      <c r="IWA56" s="318"/>
      <c r="IWB56" s="318"/>
      <c r="IWC56" s="318"/>
      <c r="IWD56" s="318"/>
      <c r="IWE56" s="318"/>
      <c r="IWF56" s="318"/>
      <c r="IWG56" s="318"/>
      <c r="IWH56" s="318"/>
      <c r="IWI56" s="318"/>
      <c r="IWJ56" s="318"/>
      <c r="IWK56" s="318"/>
      <c r="IWL56" s="318"/>
      <c r="IWM56" s="318"/>
      <c r="IWN56" s="318"/>
      <c r="IWO56" s="318"/>
      <c r="IWP56" s="318"/>
      <c r="IWQ56" s="318"/>
      <c r="IWR56" s="318"/>
      <c r="IWS56" s="318"/>
      <c r="IWT56" s="318"/>
      <c r="IWU56" s="318"/>
      <c r="IWV56" s="318"/>
      <c r="IWW56" s="318"/>
      <c r="IWX56" s="318"/>
      <c r="IWY56" s="318"/>
      <c r="IWZ56" s="318"/>
      <c r="IXA56" s="318"/>
      <c r="IXB56" s="318"/>
      <c r="IXC56" s="318"/>
      <c r="IXD56" s="318"/>
      <c r="IXE56" s="318"/>
      <c r="IXF56" s="318"/>
      <c r="IXG56" s="318"/>
      <c r="IXH56" s="318"/>
      <c r="IXI56" s="318"/>
      <c r="IXJ56" s="318"/>
      <c r="IXK56" s="318"/>
      <c r="IXL56" s="318"/>
      <c r="IXM56" s="318"/>
      <c r="IXN56" s="318"/>
      <c r="IXO56" s="318"/>
      <c r="IXP56" s="318"/>
      <c r="IXQ56" s="318"/>
      <c r="IXR56" s="318"/>
      <c r="IXS56" s="318"/>
      <c r="IXT56" s="318"/>
      <c r="IXU56" s="318"/>
      <c r="IXV56" s="318"/>
      <c r="IXW56" s="318"/>
      <c r="IXX56" s="318"/>
      <c r="IXY56" s="318"/>
      <c r="IXZ56" s="318"/>
      <c r="IYA56" s="318"/>
      <c r="IYB56" s="318"/>
      <c r="IYC56" s="318"/>
      <c r="IYD56" s="318"/>
      <c r="IYE56" s="318"/>
      <c r="IYF56" s="318"/>
      <c r="IYG56" s="318"/>
      <c r="IYH56" s="318"/>
      <c r="IYI56" s="318"/>
      <c r="IYJ56" s="318"/>
      <c r="IYK56" s="318"/>
      <c r="IYL56" s="318"/>
      <c r="IYM56" s="318"/>
      <c r="IYN56" s="318"/>
      <c r="IYO56" s="318"/>
      <c r="IYP56" s="318"/>
      <c r="IYQ56" s="318"/>
      <c r="IYR56" s="318"/>
      <c r="IYS56" s="318"/>
      <c r="IYT56" s="318"/>
      <c r="IYU56" s="318"/>
      <c r="IYV56" s="318"/>
      <c r="IYW56" s="318"/>
      <c r="IYX56" s="318"/>
      <c r="IYY56" s="318"/>
      <c r="IYZ56" s="318"/>
      <c r="IZA56" s="318"/>
      <c r="IZB56" s="318"/>
      <c r="IZC56" s="318"/>
      <c r="IZD56" s="318"/>
      <c r="IZE56" s="318"/>
      <c r="IZF56" s="318"/>
      <c r="IZG56" s="318"/>
      <c r="IZH56" s="318"/>
      <c r="IZI56" s="318"/>
      <c r="IZJ56" s="318"/>
      <c r="IZK56" s="318"/>
      <c r="IZL56" s="318"/>
      <c r="IZM56" s="318"/>
      <c r="IZN56" s="318"/>
      <c r="IZO56" s="318"/>
      <c r="IZP56" s="318"/>
      <c r="IZQ56" s="318"/>
      <c r="IZR56" s="318"/>
      <c r="IZS56" s="318"/>
      <c r="IZT56" s="318"/>
      <c r="IZU56" s="318"/>
      <c r="IZV56" s="318"/>
      <c r="IZW56" s="318"/>
      <c r="IZX56" s="318"/>
      <c r="IZY56" s="318"/>
      <c r="IZZ56" s="318"/>
      <c r="JAA56" s="318"/>
      <c r="JAB56" s="318"/>
      <c r="JAC56" s="318"/>
      <c r="JAD56" s="318"/>
      <c r="JAE56" s="318"/>
      <c r="JAF56" s="318"/>
      <c r="JAG56" s="318"/>
      <c r="JAH56" s="318"/>
      <c r="JAI56" s="318"/>
      <c r="JAJ56" s="318"/>
      <c r="JAK56" s="318"/>
      <c r="JAL56" s="318"/>
      <c r="JAM56" s="318"/>
      <c r="JAN56" s="318"/>
      <c r="JAO56" s="318"/>
      <c r="JAP56" s="318"/>
      <c r="JAQ56" s="318"/>
      <c r="JAR56" s="318"/>
      <c r="JAS56" s="318"/>
      <c r="JAT56" s="318"/>
      <c r="JAU56" s="318"/>
      <c r="JAV56" s="318"/>
      <c r="JAW56" s="318"/>
      <c r="JAX56" s="318"/>
      <c r="JAY56" s="318"/>
      <c r="JAZ56" s="318"/>
      <c r="JBA56" s="318"/>
      <c r="JBB56" s="318"/>
      <c r="JBC56" s="318"/>
      <c r="JBD56" s="318"/>
      <c r="JBE56" s="318"/>
      <c r="JBF56" s="318"/>
      <c r="JBG56" s="318"/>
      <c r="JBH56" s="318"/>
      <c r="JBI56" s="318"/>
      <c r="JBJ56" s="318"/>
      <c r="JBK56" s="318"/>
      <c r="JBL56" s="318"/>
      <c r="JBM56" s="318"/>
      <c r="JBN56" s="318"/>
      <c r="JBO56" s="318"/>
      <c r="JBP56" s="318"/>
      <c r="JBQ56" s="318"/>
      <c r="JBR56" s="318"/>
      <c r="JBS56" s="318"/>
      <c r="JBT56" s="318"/>
      <c r="JBU56" s="318"/>
      <c r="JBV56" s="318"/>
      <c r="JBW56" s="318"/>
      <c r="JBX56" s="318"/>
      <c r="JBY56" s="318"/>
      <c r="JBZ56" s="318"/>
      <c r="JCA56" s="318"/>
      <c r="JCB56" s="318"/>
      <c r="JCC56" s="318"/>
      <c r="JCD56" s="318"/>
      <c r="JCE56" s="318"/>
      <c r="JCF56" s="318"/>
      <c r="JCG56" s="318"/>
      <c r="JCH56" s="318"/>
      <c r="JCI56" s="318"/>
      <c r="JCJ56" s="318"/>
      <c r="JCK56" s="318"/>
      <c r="JCL56" s="318"/>
      <c r="JCM56" s="318"/>
      <c r="JCN56" s="318"/>
      <c r="JCO56" s="318"/>
      <c r="JCP56" s="318"/>
      <c r="JCQ56" s="318"/>
      <c r="JCR56" s="318"/>
      <c r="JCS56" s="318"/>
      <c r="JCT56" s="318"/>
      <c r="JCU56" s="318"/>
      <c r="JCV56" s="318"/>
      <c r="JCW56" s="318"/>
      <c r="JCX56" s="318"/>
      <c r="JCY56" s="318"/>
      <c r="JCZ56" s="318"/>
      <c r="JDA56" s="318"/>
      <c r="JDB56" s="318"/>
      <c r="JDC56" s="318"/>
      <c r="JDD56" s="318"/>
      <c r="JDE56" s="318"/>
      <c r="JDF56" s="318"/>
      <c r="JDG56" s="318"/>
      <c r="JDH56" s="318"/>
      <c r="JDI56" s="318"/>
      <c r="JDJ56" s="318"/>
      <c r="JDK56" s="318"/>
      <c r="JDL56" s="318"/>
      <c r="JDM56" s="318"/>
      <c r="JDN56" s="318"/>
      <c r="JDO56" s="318"/>
      <c r="JDP56" s="318"/>
      <c r="JDQ56" s="318"/>
      <c r="JDR56" s="318"/>
      <c r="JDS56" s="318"/>
      <c r="JDT56" s="318"/>
      <c r="JDU56" s="318"/>
      <c r="JDV56" s="318"/>
      <c r="JDW56" s="318"/>
      <c r="JDX56" s="318"/>
      <c r="JDY56" s="318"/>
      <c r="JDZ56" s="318"/>
      <c r="JEA56" s="318"/>
      <c r="JEB56" s="318"/>
      <c r="JEC56" s="318"/>
      <c r="JED56" s="318"/>
      <c r="JEE56" s="318"/>
      <c r="JEF56" s="318"/>
      <c r="JEG56" s="318"/>
      <c r="JEH56" s="318"/>
      <c r="JEI56" s="318"/>
      <c r="JEJ56" s="318"/>
      <c r="JEK56" s="318"/>
      <c r="JEL56" s="318"/>
      <c r="JEM56" s="318"/>
      <c r="JEN56" s="318"/>
      <c r="JEO56" s="318"/>
      <c r="JEP56" s="318"/>
      <c r="JEQ56" s="318"/>
      <c r="JER56" s="318"/>
      <c r="JES56" s="318"/>
      <c r="JET56" s="318"/>
      <c r="JEU56" s="318"/>
      <c r="JEV56" s="318"/>
      <c r="JEW56" s="318"/>
      <c r="JEX56" s="318"/>
      <c r="JEY56" s="318"/>
      <c r="JEZ56" s="318"/>
      <c r="JFA56" s="318"/>
      <c r="JFB56" s="318"/>
      <c r="JFC56" s="318"/>
      <c r="JFD56" s="318"/>
      <c r="JFE56" s="318"/>
      <c r="JFF56" s="318"/>
      <c r="JFG56" s="318"/>
      <c r="JFH56" s="318"/>
      <c r="JFI56" s="318"/>
      <c r="JFJ56" s="318"/>
      <c r="JFK56" s="318"/>
      <c r="JFL56" s="318"/>
      <c r="JFM56" s="318"/>
      <c r="JFN56" s="318"/>
      <c r="JFO56" s="318"/>
      <c r="JFP56" s="318"/>
      <c r="JFQ56" s="318"/>
      <c r="JFR56" s="318"/>
      <c r="JFS56" s="318"/>
      <c r="JFT56" s="318"/>
      <c r="JFU56" s="318"/>
      <c r="JFV56" s="318"/>
      <c r="JFW56" s="318"/>
      <c r="JFX56" s="318"/>
      <c r="JFY56" s="318"/>
      <c r="JFZ56" s="318"/>
      <c r="JGA56" s="318"/>
      <c r="JGB56" s="318"/>
      <c r="JGC56" s="318"/>
      <c r="JGD56" s="318"/>
      <c r="JGE56" s="318"/>
      <c r="JGF56" s="318"/>
      <c r="JGG56" s="318"/>
      <c r="JGH56" s="318"/>
      <c r="JGI56" s="318"/>
      <c r="JGJ56" s="318"/>
      <c r="JGK56" s="318"/>
      <c r="JGL56" s="318"/>
      <c r="JGM56" s="318"/>
      <c r="JGN56" s="318"/>
      <c r="JGO56" s="318"/>
      <c r="JGP56" s="318"/>
      <c r="JGQ56" s="318"/>
      <c r="JGR56" s="318"/>
      <c r="JGS56" s="318"/>
      <c r="JGT56" s="318"/>
      <c r="JGU56" s="318"/>
      <c r="JGV56" s="318"/>
      <c r="JGW56" s="318"/>
      <c r="JGX56" s="318"/>
      <c r="JGY56" s="318"/>
      <c r="JGZ56" s="318"/>
      <c r="JHA56" s="318"/>
      <c r="JHB56" s="318"/>
      <c r="JHC56" s="318"/>
      <c r="JHD56" s="318"/>
      <c r="JHE56" s="318"/>
      <c r="JHF56" s="318"/>
      <c r="JHG56" s="318"/>
      <c r="JHH56" s="318"/>
      <c r="JHI56" s="318"/>
      <c r="JHJ56" s="318"/>
      <c r="JHK56" s="318"/>
      <c r="JHL56" s="318"/>
      <c r="JHM56" s="318"/>
      <c r="JHN56" s="318"/>
      <c r="JHO56" s="318"/>
      <c r="JHP56" s="318"/>
      <c r="JHQ56" s="318"/>
      <c r="JHR56" s="318"/>
      <c r="JHS56" s="318"/>
      <c r="JHT56" s="318"/>
      <c r="JHU56" s="318"/>
      <c r="JHV56" s="318"/>
      <c r="JHW56" s="318"/>
      <c r="JHX56" s="318"/>
      <c r="JHY56" s="318"/>
      <c r="JHZ56" s="318"/>
      <c r="JIA56" s="318"/>
      <c r="JIB56" s="318"/>
      <c r="JIC56" s="318"/>
      <c r="JID56" s="318"/>
      <c r="JIE56" s="318"/>
      <c r="JIF56" s="318"/>
      <c r="JIG56" s="318"/>
      <c r="JIH56" s="318"/>
      <c r="JII56" s="318"/>
      <c r="JIJ56" s="318"/>
      <c r="JIK56" s="318"/>
      <c r="JIL56" s="318"/>
      <c r="JIM56" s="318"/>
      <c r="JIN56" s="318"/>
      <c r="JIO56" s="318"/>
      <c r="JIP56" s="318"/>
      <c r="JIQ56" s="318"/>
      <c r="JIR56" s="318"/>
      <c r="JIS56" s="318"/>
      <c r="JIT56" s="318"/>
      <c r="JIU56" s="318"/>
      <c r="JIV56" s="318"/>
      <c r="JIW56" s="318"/>
      <c r="JIX56" s="318"/>
      <c r="JIY56" s="318"/>
      <c r="JIZ56" s="318"/>
      <c r="JJA56" s="318"/>
      <c r="JJB56" s="318"/>
      <c r="JJC56" s="318"/>
      <c r="JJD56" s="318"/>
      <c r="JJE56" s="318"/>
      <c r="JJF56" s="318"/>
      <c r="JJG56" s="318"/>
      <c r="JJH56" s="318"/>
      <c r="JJI56" s="318"/>
      <c r="JJJ56" s="318"/>
      <c r="JJK56" s="318"/>
      <c r="JJL56" s="318"/>
      <c r="JJM56" s="318"/>
      <c r="JJN56" s="318"/>
      <c r="JJO56" s="318"/>
      <c r="JJP56" s="318"/>
      <c r="JJQ56" s="318"/>
      <c r="JJR56" s="318"/>
      <c r="JJS56" s="318"/>
      <c r="JJT56" s="318"/>
      <c r="JJU56" s="318"/>
      <c r="JJV56" s="318"/>
      <c r="JJW56" s="318"/>
      <c r="JJX56" s="318"/>
      <c r="JJY56" s="318"/>
      <c r="JJZ56" s="318"/>
      <c r="JKA56" s="318"/>
      <c r="JKB56" s="318"/>
      <c r="JKC56" s="318"/>
      <c r="JKD56" s="318"/>
      <c r="JKE56" s="318"/>
      <c r="JKF56" s="318"/>
      <c r="JKG56" s="318"/>
      <c r="JKH56" s="318"/>
      <c r="JKI56" s="318"/>
      <c r="JKJ56" s="318"/>
      <c r="JKK56" s="318"/>
      <c r="JKL56" s="318"/>
      <c r="JKM56" s="318"/>
      <c r="JKN56" s="318"/>
      <c r="JKO56" s="318"/>
      <c r="JKP56" s="318"/>
      <c r="JKQ56" s="318"/>
      <c r="JKR56" s="318"/>
      <c r="JKS56" s="318"/>
      <c r="JKT56" s="318"/>
      <c r="JKU56" s="318"/>
      <c r="JKV56" s="318"/>
      <c r="JKW56" s="318"/>
      <c r="JKX56" s="318"/>
      <c r="JKY56" s="318"/>
      <c r="JKZ56" s="318"/>
      <c r="JLA56" s="318"/>
      <c r="JLB56" s="318"/>
      <c r="JLC56" s="318"/>
      <c r="JLD56" s="318"/>
      <c r="JLE56" s="318"/>
      <c r="JLF56" s="318"/>
      <c r="JLG56" s="318"/>
      <c r="JLH56" s="318"/>
      <c r="JLI56" s="318"/>
      <c r="JLJ56" s="318"/>
      <c r="JLK56" s="318"/>
      <c r="JLL56" s="318"/>
      <c r="JLM56" s="318"/>
      <c r="JLN56" s="318"/>
      <c r="JLO56" s="318"/>
      <c r="JLP56" s="318"/>
      <c r="JLQ56" s="318"/>
      <c r="JLR56" s="318"/>
      <c r="JLS56" s="318"/>
      <c r="JLT56" s="318"/>
      <c r="JLU56" s="318"/>
      <c r="JLV56" s="318"/>
      <c r="JLW56" s="318"/>
      <c r="JLX56" s="318"/>
      <c r="JLY56" s="318"/>
      <c r="JLZ56" s="318"/>
      <c r="JMA56" s="318"/>
      <c r="JMB56" s="318"/>
      <c r="JMC56" s="318"/>
      <c r="JMD56" s="318"/>
      <c r="JME56" s="318"/>
      <c r="JMF56" s="318"/>
      <c r="JMG56" s="318"/>
      <c r="JMH56" s="318"/>
      <c r="JMI56" s="318"/>
      <c r="JMJ56" s="318"/>
      <c r="JMK56" s="318"/>
      <c r="JML56" s="318"/>
      <c r="JMM56" s="318"/>
      <c r="JMN56" s="318"/>
      <c r="JMO56" s="318"/>
      <c r="JMP56" s="318"/>
      <c r="JMQ56" s="318"/>
      <c r="JMR56" s="318"/>
      <c r="JMS56" s="318"/>
      <c r="JMT56" s="318"/>
      <c r="JMU56" s="318"/>
      <c r="JMV56" s="318"/>
      <c r="JMW56" s="318"/>
      <c r="JMX56" s="318"/>
      <c r="JMY56" s="318"/>
      <c r="JMZ56" s="318"/>
      <c r="JNA56" s="318"/>
      <c r="JNB56" s="318"/>
      <c r="JNC56" s="318"/>
      <c r="JND56" s="318"/>
      <c r="JNE56" s="318"/>
      <c r="JNF56" s="318"/>
      <c r="JNG56" s="318"/>
      <c r="JNH56" s="318"/>
      <c r="JNI56" s="318"/>
      <c r="JNJ56" s="318"/>
      <c r="JNK56" s="318"/>
      <c r="JNL56" s="318"/>
      <c r="JNM56" s="318"/>
      <c r="JNN56" s="318"/>
      <c r="JNO56" s="318"/>
      <c r="JNP56" s="318"/>
      <c r="JNQ56" s="318"/>
      <c r="JNR56" s="318"/>
      <c r="JNS56" s="318"/>
      <c r="JNT56" s="318"/>
      <c r="JNU56" s="318"/>
      <c r="JNV56" s="318"/>
      <c r="JNW56" s="318"/>
      <c r="JNX56" s="318"/>
      <c r="JNY56" s="318"/>
      <c r="JNZ56" s="318"/>
      <c r="JOA56" s="318"/>
      <c r="JOB56" s="318"/>
      <c r="JOC56" s="318"/>
      <c r="JOD56" s="318"/>
      <c r="JOE56" s="318"/>
      <c r="JOF56" s="318"/>
      <c r="JOG56" s="318"/>
      <c r="JOH56" s="318"/>
      <c r="JOI56" s="318"/>
      <c r="JOJ56" s="318"/>
      <c r="JOK56" s="318"/>
      <c r="JOL56" s="318"/>
      <c r="JOM56" s="318"/>
      <c r="JON56" s="318"/>
      <c r="JOO56" s="318"/>
      <c r="JOP56" s="318"/>
      <c r="JOQ56" s="318"/>
      <c r="JOR56" s="318"/>
      <c r="JOS56" s="318"/>
      <c r="JOT56" s="318"/>
      <c r="JOU56" s="318"/>
      <c r="JOV56" s="318"/>
      <c r="JOW56" s="318"/>
      <c r="JOX56" s="318"/>
      <c r="JOY56" s="318"/>
      <c r="JOZ56" s="318"/>
      <c r="JPA56" s="318"/>
      <c r="JPB56" s="318"/>
      <c r="JPC56" s="318"/>
      <c r="JPD56" s="318"/>
      <c r="JPE56" s="318"/>
      <c r="JPF56" s="318"/>
      <c r="JPG56" s="318"/>
      <c r="JPH56" s="318"/>
      <c r="JPI56" s="318"/>
      <c r="JPJ56" s="318"/>
      <c r="JPK56" s="318"/>
      <c r="JPL56" s="318"/>
      <c r="JPM56" s="318"/>
      <c r="JPN56" s="318"/>
      <c r="JPO56" s="318"/>
      <c r="JPP56" s="318"/>
      <c r="JPQ56" s="318"/>
      <c r="JPR56" s="318"/>
      <c r="JPS56" s="318"/>
      <c r="JPT56" s="318"/>
      <c r="JPU56" s="318"/>
      <c r="JPV56" s="318"/>
      <c r="JPW56" s="318"/>
      <c r="JPX56" s="318"/>
      <c r="JPY56" s="318"/>
      <c r="JPZ56" s="318"/>
      <c r="JQA56" s="318"/>
      <c r="JQB56" s="318"/>
      <c r="JQC56" s="318"/>
      <c r="JQD56" s="318"/>
      <c r="JQE56" s="318"/>
      <c r="JQF56" s="318"/>
      <c r="JQG56" s="318"/>
      <c r="JQH56" s="318"/>
      <c r="JQI56" s="318"/>
      <c r="JQJ56" s="318"/>
      <c r="JQK56" s="318"/>
      <c r="JQL56" s="318"/>
      <c r="JQM56" s="318"/>
      <c r="JQN56" s="318"/>
      <c r="JQO56" s="318"/>
      <c r="JQP56" s="318"/>
      <c r="JQQ56" s="318"/>
      <c r="JQR56" s="318"/>
      <c r="JQS56" s="318"/>
      <c r="JQT56" s="318"/>
      <c r="JQU56" s="318"/>
      <c r="JQV56" s="318"/>
      <c r="JQW56" s="318"/>
      <c r="JQX56" s="318"/>
      <c r="JQY56" s="318"/>
      <c r="JQZ56" s="318"/>
      <c r="JRA56" s="318"/>
      <c r="JRB56" s="318"/>
      <c r="JRC56" s="318"/>
      <c r="JRD56" s="318"/>
      <c r="JRE56" s="318"/>
      <c r="JRF56" s="318"/>
      <c r="JRG56" s="318"/>
      <c r="JRH56" s="318"/>
      <c r="JRI56" s="318"/>
      <c r="JRJ56" s="318"/>
      <c r="JRK56" s="318"/>
      <c r="JRL56" s="318"/>
      <c r="JRM56" s="318"/>
      <c r="JRN56" s="318"/>
      <c r="JRO56" s="318"/>
      <c r="JRP56" s="318"/>
      <c r="JRQ56" s="318"/>
      <c r="JRR56" s="318"/>
      <c r="JRS56" s="318"/>
      <c r="JRT56" s="318"/>
      <c r="JRU56" s="318"/>
      <c r="JRV56" s="318"/>
      <c r="JRW56" s="318"/>
      <c r="JRX56" s="318"/>
      <c r="JRY56" s="318"/>
      <c r="JRZ56" s="318"/>
      <c r="JSA56" s="318"/>
      <c r="JSB56" s="318"/>
      <c r="JSC56" s="318"/>
      <c r="JSD56" s="318"/>
      <c r="JSE56" s="318"/>
      <c r="JSF56" s="318"/>
      <c r="JSG56" s="318"/>
      <c r="JSH56" s="318"/>
      <c r="JSI56" s="318"/>
      <c r="JSJ56" s="318"/>
      <c r="JSK56" s="318"/>
      <c r="JSL56" s="318"/>
      <c r="JSM56" s="318"/>
      <c r="JSN56" s="318"/>
      <c r="JSO56" s="318"/>
      <c r="JSP56" s="318"/>
      <c r="JSQ56" s="318"/>
      <c r="JSR56" s="318"/>
      <c r="JSS56" s="318"/>
      <c r="JST56" s="318"/>
      <c r="JSU56" s="318"/>
      <c r="JSV56" s="318"/>
      <c r="JSW56" s="318"/>
      <c r="JSX56" s="318"/>
      <c r="JSY56" s="318"/>
      <c r="JSZ56" s="318"/>
      <c r="JTA56" s="318"/>
      <c r="JTB56" s="318"/>
      <c r="JTC56" s="318"/>
      <c r="JTD56" s="318"/>
      <c r="JTE56" s="318"/>
      <c r="JTF56" s="318"/>
      <c r="JTG56" s="318"/>
      <c r="JTH56" s="318"/>
      <c r="JTI56" s="318"/>
      <c r="JTJ56" s="318"/>
      <c r="JTK56" s="318"/>
      <c r="JTL56" s="318"/>
      <c r="JTM56" s="318"/>
      <c r="JTN56" s="318"/>
      <c r="JTO56" s="318"/>
      <c r="JTP56" s="318"/>
      <c r="JTQ56" s="318"/>
      <c r="JTR56" s="318"/>
      <c r="JTS56" s="318"/>
      <c r="JTT56" s="318"/>
      <c r="JTU56" s="318"/>
      <c r="JTV56" s="318"/>
      <c r="JTW56" s="318"/>
      <c r="JTX56" s="318"/>
      <c r="JTY56" s="318"/>
      <c r="JTZ56" s="318"/>
      <c r="JUA56" s="318"/>
      <c r="JUB56" s="318"/>
      <c r="JUC56" s="318"/>
      <c r="JUD56" s="318"/>
      <c r="JUE56" s="318"/>
      <c r="JUF56" s="318"/>
      <c r="JUG56" s="318"/>
      <c r="JUH56" s="318"/>
      <c r="JUI56" s="318"/>
      <c r="JUJ56" s="318"/>
      <c r="JUK56" s="318"/>
      <c r="JUL56" s="318"/>
      <c r="JUM56" s="318"/>
      <c r="JUN56" s="318"/>
      <c r="JUO56" s="318"/>
      <c r="JUP56" s="318"/>
      <c r="JUQ56" s="318"/>
      <c r="JUR56" s="318"/>
      <c r="JUS56" s="318"/>
      <c r="JUT56" s="318"/>
      <c r="JUU56" s="318"/>
      <c r="JUV56" s="318"/>
      <c r="JUW56" s="318"/>
      <c r="JUX56" s="318"/>
      <c r="JUY56" s="318"/>
      <c r="JUZ56" s="318"/>
      <c r="JVA56" s="318"/>
      <c r="JVB56" s="318"/>
      <c r="JVC56" s="318"/>
      <c r="JVD56" s="318"/>
      <c r="JVE56" s="318"/>
      <c r="JVF56" s="318"/>
      <c r="JVG56" s="318"/>
      <c r="JVH56" s="318"/>
      <c r="JVI56" s="318"/>
      <c r="JVJ56" s="318"/>
      <c r="JVK56" s="318"/>
      <c r="JVL56" s="318"/>
      <c r="JVM56" s="318"/>
      <c r="JVN56" s="318"/>
      <c r="JVO56" s="318"/>
      <c r="JVP56" s="318"/>
      <c r="JVQ56" s="318"/>
      <c r="JVR56" s="318"/>
      <c r="JVS56" s="318"/>
      <c r="JVT56" s="318"/>
      <c r="JVU56" s="318"/>
      <c r="JVV56" s="318"/>
      <c r="JVW56" s="318"/>
      <c r="JVX56" s="318"/>
      <c r="JVY56" s="318"/>
      <c r="JVZ56" s="318"/>
      <c r="JWA56" s="318"/>
      <c r="JWB56" s="318"/>
      <c r="JWC56" s="318"/>
      <c r="JWD56" s="318"/>
      <c r="JWE56" s="318"/>
      <c r="JWF56" s="318"/>
      <c r="JWG56" s="318"/>
      <c r="JWH56" s="318"/>
      <c r="JWI56" s="318"/>
      <c r="JWJ56" s="318"/>
      <c r="JWK56" s="318"/>
      <c r="JWL56" s="318"/>
      <c r="JWM56" s="318"/>
      <c r="JWN56" s="318"/>
      <c r="JWO56" s="318"/>
      <c r="JWP56" s="318"/>
      <c r="JWQ56" s="318"/>
      <c r="JWR56" s="318"/>
      <c r="JWS56" s="318"/>
      <c r="JWT56" s="318"/>
      <c r="JWU56" s="318"/>
      <c r="JWV56" s="318"/>
      <c r="JWW56" s="318"/>
      <c r="JWX56" s="318"/>
      <c r="JWY56" s="318"/>
      <c r="JWZ56" s="318"/>
      <c r="JXA56" s="318"/>
      <c r="JXB56" s="318"/>
      <c r="JXC56" s="318"/>
      <c r="JXD56" s="318"/>
      <c r="JXE56" s="318"/>
      <c r="JXF56" s="318"/>
      <c r="JXG56" s="318"/>
      <c r="JXH56" s="318"/>
      <c r="JXI56" s="318"/>
      <c r="JXJ56" s="318"/>
      <c r="JXK56" s="318"/>
      <c r="JXL56" s="318"/>
      <c r="JXM56" s="318"/>
      <c r="JXN56" s="318"/>
      <c r="JXO56" s="318"/>
      <c r="JXP56" s="318"/>
      <c r="JXQ56" s="318"/>
      <c r="JXR56" s="318"/>
      <c r="JXS56" s="318"/>
      <c r="JXT56" s="318"/>
      <c r="JXU56" s="318"/>
      <c r="JXV56" s="318"/>
      <c r="JXW56" s="318"/>
      <c r="JXX56" s="318"/>
      <c r="JXY56" s="318"/>
      <c r="JXZ56" s="318"/>
      <c r="JYA56" s="318"/>
      <c r="JYB56" s="318"/>
      <c r="JYC56" s="318"/>
      <c r="JYD56" s="318"/>
      <c r="JYE56" s="318"/>
      <c r="JYF56" s="318"/>
      <c r="JYG56" s="318"/>
      <c r="JYH56" s="318"/>
      <c r="JYI56" s="318"/>
      <c r="JYJ56" s="318"/>
      <c r="JYK56" s="318"/>
      <c r="JYL56" s="318"/>
      <c r="JYM56" s="318"/>
      <c r="JYN56" s="318"/>
      <c r="JYO56" s="318"/>
      <c r="JYP56" s="318"/>
      <c r="JYQ56" s="318"/>
      <c r="JYR56" s="318"/>
      <c r="JYS56" s="318"/>
      <c r="JYT56" s="318"/>
      <c r="JYU56" s="318"/>
      <c r="JYV56" s="318"/>
      <c r="JYW56" s="318"/>
      <c r="JYX56" s="318"/>
      <c r="JYY56" s="318"/>
      <c r="JYZ56" s="318"/>
      <c r="JZA56" s="318"/>
      <c r="JZB56" s="318"/>
      <c r="JZC56" s="318"/>
      <c r="JZD56" s="318"/>
      <c r="JZE56" s="318"/>
      <c r="JZF56" s="318"/>
      <c r="JZG56" s="318"/>
      <c r="JZH56" s="318"/>
      <c r="JZI56" s="318"/>
      <c r="JZJ56" s="318"/>
      <c r="JZK56" s="318"/>
      <c r="JZL56" s="318"/>
      <c r="JZM56" s="318"/>
      <c r="JZN56" s="318"/>
      <c r="JZO56" s="318"/>
      <c r="JZP56" s="318"/>
      <c r="JZQ56" s="318"/>
      <c r="JZR56" s="318"/>
      <c r="JZS56" s="318"/>
      <c r="JZT56" s="318"/>
      <c r="JZU56" s="318"/>
      <c r="JZV56" s="318"/>
      <c r="JZW56" s="318"/>
      <c r="JZX56" s="318"/>
      <c r="JZY56" s="318"/>
      <c r="JZZ56" s="318"/>
      <c r="KAA56" s="318"/>
      <c r="KAB56" s="318"/>
      <c r="KAC56" s="318"/>
      <c r="KAD56" s="318"/>
      <c r="KAE56" s="318"/>
      <c r="KAF56" s="318"/>
      <c r="KAG56" s="318"/>
      <c r="KAH56" s="318"/>
      <c r="KAI56" s="318"/>
      <c r="KAJ56" s="318"/>
      <c r="KAK56" s="318"/>
      <c r="KAL56" s="318"/>
      <c r="KAM56" s="318"/>
      <c r="KAN56" s="318"/>
      <c r="KAO56" s="318"/>
      <c r="KAP56" s="318"/>
      <c r="KAQ56" s="318"/>
      <c r="KAR56" s="318"/>
      <c r="KAS56" s="318"/>
      <c r="KAT56" s="318"/>
      <c r="KAU56" s="318"/>
      <c r="KAV56" s="318"/>
      <c r="KAW56" s="318"/>
      <c r="KAX56" s="318"/>
      <c r="KAY56" s="318"/>
      <c r="KAZ56" s="318"/>
      <c r="KBA56" s="318"/>
      <c r="KBB56" s="318"/>
      <c r="KBC56" s="318"/>
      <c r="KBD56" s="318"/>
      <c r="KBE56" s="318"/>
      <c r="KBF56" s="318"/>
      <c r="KBG56" s="318"/>
      <c r="KBH56" s="318"/>
      <c r="KBI56" s="318"/>
      <c r="KBJ56" s="318"/>
      <c r="KBK56" s="318"/>
      <c r="KBL56" s="318"/>
      <c r="KBM56" s="318"/>
      <c r="KBN56" s="318"/>
      <c r="KBO56" s="318"/>
      <c r="KBP56" s="318"/>
      <c r="KBQ56" s="318"/>
      <c r="KBR56" s="318"/>
      <c r="KBS56" s="318"/>
      <c r="KBT56" s="318"/>
      <c r="KBU56" s="318"/>
      <c r="KBV56" s="318"/>
      <c r="KBW56" s="318"/>
      <c r="KBX56" s="318"/>
      <c r="KBY56" s="318"/>
      <c r="KBZ56" s="318"/>
      <c r="KCA56" s="318"/>
      <c r="KCB56" s="318"/>
      <c r="KCC56" s="318"/>
      <c r="KCD56" s="318"/>
      <c r="KCE56" s="318"/>
      <c r="KCF56" s="318"/>
      <c r="KCG56" s="318"/>
      <c r="KCH56" s="318"/>
      <c r="KCI56" s="318"/>
      <c r="KCJ56" s="318"/>
      <c r="KCK56" s="318"/>
      <c r="KCL56" s="318"/>
      <c r="KCM56" s="318"/>
      <c r="KCN56" s="318"/>
      <c r="KCO56" s="318"/>
      <c r="KCP56" s="318"/>
      <c r="KCQ56" s="318"/>
      <c r="KCR56" s="318"/>
      <c r="KCS56" s="318"/>
      <c r="KCT56" s="318"/>
      <c r="KCU56" s="318"/>
      <c r="KCV56" s="318"/>
      <c r="KCW56" s="318"/>
      <c r="KCX56" s="318"/>
      <c r="KCY56" s="318"/>
      <c r="KCZ56" s="318"/>
      <c r="KDA56" s="318"/>
      <c r="KDB56" s="318"/>
      <c r="KDC56" s="318"/>
      <c r="KDD56" s="318"/>
      <c r="KDE56" s="318"/>
      <c r="KDF56" s="318"/>
      <c r="KDG56" s="318"/>
      <c r="KDH56" s="318"/>
      <c r="KDI56" s="318"/>
      <c r="KDJ56" s="318"/>
      <c r="KDK56" s="318"/>
      <c r="KDL56" s="318"/>
      <c r="KDM56" s="318"/>
      <c r="KDN56" s="318"/>
      <c r="KDO56" s="318"/>
      <c r="KDP56" s="318"/>
      <c r="KDQ56" s="318"/>
      <c r="KDR56" s="318"/>
      <c r="KDS56" s="318"/>
      <c r="KDT56" s="318"/>
      <c r="KDU56" s="318"/>
      <c r="KDV56" s="318"/>
      <c r="KDW56" s="318"/>
      <c r="KDX56" s="318"/>
      <c r="KDY56" s="318"/>
      <c r="KDZ56" s="318"/>
      <c r="KEA56" s="318"/>
      <c r="KEB56" s="318"/>
      <c r="KEC56" s="318"/>
      <c r="KED56" s="318"/>
      <c r="KEE56" s="318"/>
      <c r="KEF56" s="318"/>
      <c r="KEG56" s="318"/>
      <c r="KEH56" s="318"/>
      <c r="KEI56" s="318"/>
      <c r="KEJ56" s="318"/>
      <c r="KEK56" s="318"/>
      <c r="KEL56" s="318"/>
      <c r="KEM56" s="318"/>
      <c r="KEN56" s="318"/>
      <c r="KEO56" s="318"/>
      <c r="KEP56" s="318"/>
      <c r="KEQ56" s="318"/>
      <c r="KER56" s="318"/>
      <c r="KES56" s="318"/>
      <c r="KET56" s="318"/>
      <c r="KEU56" s="318"/>
      <c r="KEV56" s="318"/>
      <c r="KEW56" s="318"/>
      <c r="KEX56" s="318"/>
      <c r="KEY56" s="318"/>
      <c r="KEZ56" s="318"/>
      <c r="KFA56" s="318"/>
      <c r="KFB56" s="318"/>
      <c r="KFC56" s="318"/>
      <c r="KFD56" s="318"/>
      <c r="KFE56" s="318"/>
      <c r="KFF56" s="318"/>
      <c r="KFG56" s="318"/>
      <c r="KFH56" s="318"/>
      <c r="KFI56" s="318"/>
      <c r="KFJ56" s="318"/>
      <c r="KFK56" s="318"/>
      <c r="KFL56" s="318"/>
      <c r="KFM56" s="318"/>
      <c r="KFN56" s="318"/>
      <c r="KFO56" s="318"/>
      <c r="KFP56" s="318"/>
      <c r="KFQ56" s="318"/>
      <c r="KFR56" s="318"/>
      <c r="KFS56" s="318"/>
      <c r="KFT56" s="318"/>
      <c r="KFU56" s="318"/>
      <c r="KFV56" s="318"/>
      <c r="KFW56" s="318"/>
      <c r="KFX56" s="318"/>
      <c r="KFY56" s="318"/>
      <c r="KFZ56" s="318"/>
      <c r="KGA56" s="318"/>
      <c r="KGB56" s="318"/>
      <c r="KGC56" s="318"/>
      <c r="KGD56" s="318"/>
      <c r="KGE56" s="318"/>
      <c r="KGF56" s="318"/>
      <c r="KGG56" s="318"/>
      <c r="KGH56" s="318"/>
      <c r="KGI56" s="318"/>
      <c r="KGJ56" s="318"/>
      <c r="KGK56" s="318"/>
      <c r="KGL56" s="318"/>
      <c r="KGM56" s="318"/>
      <c r="KGN56" s="318"/>
      <c r="KGO56" s="318"/>
      <c r="KGP56" s="318"/>
      <c r="KGQ56" s="318"/>
      <c r="KGR56" s="318"/>
      <c r="KGS56" s="318"/>
      <c r="KGT56" s="318"/>
      <c r="KGU56" s="318"/>
      <c r="KGV56" s="318"/>
      <c r="KGW56" s="318"/>
      <c r="KGX56" s="318"/>
      <c r="KGY56" s="318"/>
      <c r="KGZ56" s="318"/>
      <c r="KHA56" s="318"/>
      <c r="KHB56" s="318"/>
      <c r="KHC56" s="318"/>
      <c r="KHD56" s="318"/>
      <c r="KHE56" s="318"/>
      <c r="KHF56" s="318"/>
      <c r="KHG56" s="318"/>
      <c r="KHH56" s="318"/>
      <c r="KHI56" s="318"/>
      <c r="KHJ56" s="318"/>
      <c r="KHK56" s="318"/>
      <c r="KHL56" s="318"/>
      <c r="KHM56" s="318"/>
      <c r="KHN56" s="318"/>
      <c r="KHO56" s="318"/>
      <c r="KHP56" s="318"/>
      <c r="KHQ56" s="318"/>
      <c r="KHR56" s="318"/>
      <c r="KHS56" s="318"/>
      <c r="KHT56" s="318"/>
      <c r="KHU56" s="318"/>
      <c r="KHV56" s="318"/>
      <c r="KHW56" s="318"/>
      <c r="KHX56" s="318"/>
      <c r="KHY56" s="318"/>
      <c r="KHZ56" s="318"/>
      <c r="KIA56" s="318"/>
      <c r="KIB56" s="318"/>
      <c r="KIC56" s="318"/>
      <c r="KID56" s="318"/>
      <c r="KIE56" s="318"/>
      <c r="KIF56" s="318"/>
      <c r="KIG56" s="318"/>
      <c r="KIH56" s="318"/>
      <c r="KII56" s="318"/>
      <c r="KIJ56" s="318"/>
      <c r="KIK56" s="318"/>
      <c r="KIL56" s="318"/>
      <c r="KIM56" s="318"/>
      <c r="KIN56" s="318"/>
      <c r="KIO56" s="318"/>
      <c r="KIP56" s="318"/>
      <c r="KIQ56" s="318"/>
      <c r="KIR56" s="318"/>
      <c r="KIS56" s="318"/>
      <c r="KIT56" s="318"/>
      <c r="KIU56" s="318"/>
      <c r="KIV56" s="318"/>
      <c r="KIW56" s="318"/>
      <c r="KIX56" s="318"/>
      <c r="KIY56" s="318"/>
      <c r="KIZ56" s="318"/>
      <c r="KJA56" s="318"/>
      <c r="KJB56" s="318"/>
      <c r="KJC56" s="318"/>
      <c r="KJD56" s="318"/>
      <c r="KJE56" s="318"/>
      <c r="KJF56" s="318"/>
      <c r="KJG56" s="318"/>
      <c r="KJH56" s="318"/>
      <c r="KJI56" s="318"/>
      <c r="KJJ56" s="318"/>
      <c r="KJK56" s="318"/>
      <c r="KJL56" s="318"/>
      <c r="KJM56" s="318"/>
      <c r="KJN56" s="318"/>
      <c r="KJO56" s="318"/>
      <c r="KJP56" s="318"/>
      <c r="KJQ56" s="318"/>
      <c r="KJR56" s="318"/>
      <c r="KJS56" s="318"/>
      <c r="KJT56" s="318"/>
      <c r="KJU56" s="318"/>
      <c r="KJV56" s="318"/>
      <c r="KJW56" s="318"/>
      <c r="KJX56" s="318"/>
      <c r="KJY56" s="318"/>
      <c r="KJZ56" s="318"/>
      <c r="KKA56" s="318"/>
      <c r="KKB56" s="318"/>
      <c r="KKC56" s="318"/>
      <c r="KKD56" s="318"/>
      <c r="KKE56" s="318"/>
      <c r="KKF56" s="318"/>
      <c r="KKG56" s="318"/>
      <c r="KKH56" s="318"/>
      <c r="KKI56" s="318"/>
      <c r="KKJ56" s="318"/>
      <c r="KKK56" s="318"/>
      <c r="KKL56" s="318"/>
      <c r="KKM56" s="318"/>
      <c r="KKN56" s="318"/>
      <c r="KKO56" s="318"/>
      <c r="KKP56" s="318"/>
      <c r="KKQ56" s="318"/>
      <c r="KKR56" s="318"/>
      <c r="KKS56" s="318"/>
      <c r="KKT56" s="318"/>
      <c r="KKU56" s="318"/>
      <c r="KKV56" s="318"/>
      <c r="KKW56" s="318"/>
      <c r="KKX56" s="318"/>
      <c r="KKY56" s="318"/>
      <c r="KKZ56" s="318"/>
      <c r="KLA56" s="318"/>
      <c r="KLB56" s="318"/>
      <c r="KLC56" s="318"/>
      <c r="KLD56" s="318"/>
      <c r="KLE56" s="318"/>
      <c r="KLF56" s="318"/>
      <c r="KLG56" s="318"/>
      <c r="KLH56" s="318"/>
      <c r="KLI56" s="318"/>
      <c r="KLJ56" s="318"/>
      <c r="KLK56" s="318"/>
      <c r="KLL56" s="318"/>
      <c r="KLM56" s="318"/>
      <c r="KLN56" s="318"/>
      <c r="KLO56" s="318"/>
      <c r="KLP56" s="318"/>
      <c r="KLQ56" s="318"/>
      <c r="KLR56" s="318"/>
      <c r="KLS56" s="318"/>
      <c r="KLT56" s="318"/>
      <c r="KLU56" s="318"/>
      <c r="KLV56" s="318"/>
      <c r="KLW56" s="318"/>
      <c r="KLX56" s="318"/>
      <c r="KLY56" s="318"/>
      <c r="KLZ56" s="318"/>
      <c r="KMA56" s="318"/>
      <c r="KMB56" s="318"/>
      <c r="KMC56" s="318"/>
      <c r="KMD56" s="318"/>
      <c r="KME56" s="318"/>
      <c r="KMF56" s="318"/>
      <c r="KMG56" s="318"/>
      <c r="KMH56" s="318"/>
      <c r="KMI56" s="318"/>
      <c r="KMJ56" s="318"/>
      <c r="KMK56" s="318"/>
      <c r="KML56" s="318"/>
      <c r="KMM56" s="318"/>
      <c r="KMN56" s="318"/>
      <c r="KMO56" s="318"/>
      <c r="KMP56" s="318"/>
      <c r="KMQ56" s="318"/>
      <c r="KMR56" s="318"/>
      <c r="KMS56" s="318"/>
      <c r="KMT56" s="318"/>
      <c r="KMU56" s="318"/>
      <c r="KMV56" s="318"/>
      <c r="KMW56" s="318"/>
      <c r="KMX56" s="318"/>
      <c r="KMY56" s="318"/>
      <c r="KMZ56" s="318"/>
      <c r="KNA56" s="318"/>
      <c r="KNB56" s="318"/>
      <c r="KNC56" s="318"/>
      <c r="KND56" s="318"/>
      <c r="KNE56" s="318"/>
      <c r="KNF56" s="318"/>
      <c r="KNG56" s="318"/>
      <c r="KNH56" s="318"/>
      <c r="KNI56" s="318"/>
      <c r="KNJ56" s="318"/>
      <c r="KNK56" s="318"/>
      <c r="KNL56" s="318"/>
      <c r="KNM56" s="318"/>
      <c r="KNN56" s="318"/>
      <c r="KNO56" s="318"/>
      <c r="KNP56" s="318"/>
      <c r="KNQ56" s="318"/>
      <c r="KNR56" s="318"/>
      <c r="KNS56" s="318"/>
      <c r="KNT56" s="318"/>
      <c r="KNU56" s="318"/>
      <c r="KNV56" s="318"/>
      <c r="KNW56" s="318"/>
      <c r="KNX56" s="318"/>
      <c r="KNY56" s="318"/>
      <c r="KNZ56" s="318"/>
      <c r="KOA56" s="318"/>
      <c r="KOB56" s="318"/>
      <c r="KOC56" s="318"/>
      <c r="KOD56" s="318"/>
      <c r="KOE56" s="318"/>
      <c r="KOF56" s="318"/>
      <c r="KOG56" s="318"/>
      <c r="KOH56" s="318"/>
      <c r="KOI56" s="318"/>
      <c r="KOJ56" s="318"/>
      <c r="KOK56" s="318"/>
      <c r="KOL56" s="318"/>
      <c r="KOM56" s="318"/>
      <c r="KON56" s="318"/>
      <c r="KOO56" s="318"/>
      <c r="KOP56" s="318"/>
      <c r="KOQ56" s="318"/>
      <c r="KOR56" s="318"/>
      <c r="KOS56" s="318"/>
      <c r="KOT56" s="318"/>
      <c r="KOU56" s="318"/>
      <c r="KOV56" s="318"/>
      <c r="KOW56" s="318"/>
      <c r="KOX56" s="318"/>
      <c r="KOY56" s="318"/>
      <c r="KOZ56" s="318"/>
      <c r="KPA56" s="318"/>
      <c r="KPB56" s="318"/>
      <c r="KPC56" s="318"/>
      <c r="KPD56" s="318"/>
      <c r="KPE56" s="318"/>
      <c r="KPF56" s="318"/>
      <c r="KPG56" s="318"/>
      <c r="KPH56" s="318"/>
      <c r="KPI56" s="318"/>
      <c r="KPJ56" s="318"/>
      <c r="KPK56" s="318"/>
      <c r="KPL56" s="318"/>
      <c r="KPM56" s="318"/>
      <c r="KPN56" s="318"/>
      <c r="KPO56" s="318"/>
      <c r="KPP56" s="318"/>
      <c r="KPQ56" s="318"/>
      <c r="KPR56" s="318"/>
      <c r="KPS56" s="318"/>
      <c r="KPT56" s="318"/>
      <c r="KPU56" s="318"/>
      <c r="KPV56" s="318"/>
      <c r="KPW56" s="318"/>
      <c r="KPX56" s="318"/>
      <c r="KPY56" s="318"/>
      <c r="KPZ56" s="318"/>
      <c r="KQA56" s="318"/>
      <c r="KQB56" s="318"/>
      <c r="KQC56" s="318"/>
      <c r="KQD56" s="318"/>
      <c r="KQE56" s="318"/>
      <c r="KQF56" s="318"/>
      <c r="KQG56" s="318"/>
      <c r="KQH56" s="318"/>
      <c r="KQI56" s="318"/>
      <c r="KQJ56" s="318"/>
      <c r="KQK56" s="318"/>
      <c r="KQL56" s="318"/>
      <c r="KQM56" s="318"/>
      <c r="KQN56" s="318"/>
      <c r="KQO56" s="318"/>
      <c r="KQP56" s="318"/>
      <c r="KQQ56" s="318"/>
      <c r="KQR56" s="318"/>
      <c r="KQS56" s="318"/>
      <c r="KQT56" s="318"/>
      <c r="KQU56" s="318"/>
      <c r="KQV56" s="318"/>
      <c r="KQW56" s="318"/>
      <c r="KQX56" s="318"/>
      <c r="KQY56" s="318"/>
      <c r="KQZ56" s="318"/>
      <c r="KRA56" s="318"/>
      <c r="KRB56" s="318"/>
      <c r="KRC56" s="318"/>
      <c r="KRD56" s="318"/>
      <c r="KRE56" s="318"/>
      <c r="KRF56" s="318"/>
      <c r="KRG56" s="318"/>
      <c r="KRH56" s="318"/>
      <c r="KRI56" s="318"/>
      <c r="KRJ56" s="318"/>
      <c r="KRK56" s="318"/>
      <c r="KRL56" s="318"/>
      <c r="KRM56" s="318"/>
      <c r="KRN56" s="318"/>
      <c r="KRO56" s="318"/>
      <c r="KRP56" s="318"/>
      <c r="KRQ56" s="318"/>
      <c r="KRR56" s="318"/>
      <c r="KRS56" s="318"/>
      <c r="KRT56" s="318"/>
      <c r="KRU56" s="318"/>
      <c r="KRV56" s="318"/>
      <c r="KRW56" s="318"/>
      <c r="KRX56" s="318"/>
      <c r="KRY56" s="318"/>
      <c r="KRZ56" s="318"/>
      <c r="KSA56" s="318"/>
      <c r="KSB56" s="318"/>
      <c r="KSC56" s="318"/>
      <c r="KSD56" s="318"/>
      <c r="KSE56" s="318"/>
      <c r="KSF56" s="318"/>
      <c r="KSG56" s="318"/>
      <c r="KSH56" s="318"/>
      <c r="KSI56" s="318"/>
      <c r="KSJ56" s="318"/>
      <c r="KSK56" s="318"/>
      <c r="KSL56" s="318"/>
      <c r="KSM56" s="318"/>
      <c r="KSN56" s="318"/>
      <c r="KSO56" s="318"/>
      <c r="KSP56" s="318"/>
      <c r="KSQ56" s="318"/>
      <c r="KSR56" s="318"/>
      <c r="KSS56" s="318"/>
      <c r="KST56" s="318"/>
      <c r="KSU56" s="318"/>
      <c r="KSV56" s="318"/>
      <c r="KSW56" s="318"/>
      <c r="KSX56" s="318"/>
      <c r="KSY56" s="318"/>
      <c r="KSZ56" s="318"/>
      <c r="KTA56" s="318"/>
      <c r="KTB56" s="318"/>
      <c r="KTC56" s="318"/>
      <c r="KTD56" s="318"/>
      <c r="KTE56" s="318"/>
      <c r="KTF56" s="318"/>
      <c r="KTG56" s="318"/>
      <c r="KTH56" s="318"/>
      <c r="KTI56" s="318"/>
      <c r="KTJ56" s="318"/>
      <c r="KTK56" s="318"/>
      <c r="KTL56" s="318"/>
      <c r="KTM56" s="318"/>
      <c r="KTN56" s="318"/>
      <c r="KTO56" s="318"/>
      <c r="KTP56" s="318"/>
      <c r="KTQ56" s="318"/>
      <c r="KTR56" s="318"/>
      <c r="KTS56" s="318"/>
      <c r="KTT56" s="318"/>
      <c r="KTU56" s="318"/>
      <c r="KTV56" s="318"/>
      <c r="KTW56" s="318"/>
      <c r="KTX56" s="318"/>
      <c r="KTY56" s="318"/>
      <c r="KTZ56" s="318"/>
      <c r="KUA56" s="318"/>
      <c r="KUB56" s="318"/>
      <c r="KUC56" s="318"/>
      <c r="KUD56" s="318"/>
      <c r="KUE56" s="318"/>
      <c r="KUF56" s="318"/>
      <c r="KUG56" s="318"/>
      <c r="KUH56" s="318"/>
      <c r="KUI56" s="318"/>
      <c r="KUJ56" s="318"/>
      <c r="KUK56" s="318"/>
      <c r="KUL56" s="318"/>
      <c r="KUM56" s="318"/>
      <c r="KUN56" s="318"/>
      <c r="KUO56" s="318"/>
      <c r="KUP56" s="318"/>
      <c r="KUQ56" s="318"/>
      <c r="KUR56" s="318"/>
      <c r="KUS56" s="318"/>
      <c r="KUT56" s="318"/>
      <c r="KUU56" s="318"/>
      <c r="KUV56" s="318"/>
      <c r="KUW56" s="318"/>
      <c r="KUX56" s="318"/>
      <c r="KUY56" s="318"/>
      <c r="KUZ56" s="318"/>
      <c r="KVA56" s="318"/>
      <c r="KVB56" s="318"/>
      <c r="KVC56" s="318"/>
      <c r="KVD56" s="318"/>
      <c r="KVE56" s="318"/>
      <c r="KVF56" s="318"/>
      <c r="KVG56" s="318"/>
      <c r="KVH56" s="318"/>
      <c r="KVI56" s="318"/>
      <c r="KVJ56" s="318"/>
      <c r="KVK56" s="318"/>
      <c r="KVL56" s="318"/>
      <c r="KVM56" s="318"/>
      <c r="KVN56" s="318"/>
      <c r="KVO56" s="318"/>
      <c r="KVP56" s="318"/>
      <c r="KVQ56" s="318"/>
      <c r="KVR56" s="318"/>
      <c r="KVS56" s="318"/>
      <c r="KVT56" s="318"/>
      <c r="KVU56" s="318"/>
      <c r="KVV56" s="318"/>
      <c r="KVW56" s="318"/>
      <c r="KVX56" s="318"/>
      <c r="KVY56" s="318"/>
      <c r="KVZ56" s="318"/>
      <c r="KWA56" s="318"/>
      <c r="KWB56" s="318"/>
      <c r="KWC56" s="318"/>
      <c r="KWD56" s="318"/>
      <c r="KWE56" s="318"/>
      <c r="KWF56" s="318"/>
      <c r="KWG56" s="318"/>
      <c r="KWH56" s="318"/>
      <c r="KWI56" s="318"/>
      <c r="KWJ56" s="318"/>
      <c r="KWK56" s="318"/>
      <c r="KWL56" s="318"/>
      <c r="KWM56" s="318"/>
      <c r="KWN56" s="318"/>
      <c r="KWO56" s="318"/>
      <c r="KWP56" s="318"/>
      <c r="KWQ56" s="318"/>
      <c r="KWR56" s="318"/>
      <c r="KWS56" s="318"/>
      <c r="KWT56" s="318"/>
      <c r="KWU56" s="318"/>
      <c r="KWV56" s="318"/>
      <c r="KWW56" s="318"/>
      <c r="KWX56" s="318"/>
      <c r="KWY56" s="318"/>
      <c r="KWZ56" s="318"/>
      <c r="KXA56" s="318"/>
      <c r="KXB56" s="318"/>
      <c r="KXC56" s="318"/>
      <c r="KXD56" s="318"/>
      <c r="KXE56" s="318"/>
      <c r="KXF56" s="318"/>
      <c r="KXG56" s="318"/>
      <c r="KXH56" s="318"/>
      <c r="KXI56" s="318"/>
      <c r="KXJ56" s="318"/>
      <c r="KXK56" s="318"/>
      <c r="KXL56" s="318"/>
      <c r="KXM56" s="318"/>
      <c r="KXN56" s="318"/>
      <c r="KXO56" s="318"/>
      <c r="KXP56" s="318"/>
      <c r="KXQ56" s="318"/>
      <c r="KXR56" s="318"/>
      <c r="KXS56" s="318"/>
      <c r="KXT56" s="318"/>
      <c r="KXU56" s="318"/>
      <c r="KXV56" s="318"/>
      <c r="KXW56" s="318"/>
      <c r="KXX56" s="318"/>
      <c r="KXY56" s="318"/>
      <c r="KXZ56" s="318"/>
      <c r="KYA56" s="318"/>
      <c r="KYB56" s="318"/>
      <c r="KYC56" s="318"/>
      <c r="KYD56" s="318"/>
      <c r="KYE56" s="318"/>
      <c r="KYF56" s="318"/>
      <c r="KYG56" s="318"/>
      <c r="KYH56" s="318"/>
      <c r="KYI56" s="318"/>
      <c r="KYJ56" s="318"/>
      <c r="KYK56" s="318"/>
      <c r="KYL56" s="318"/>
      <c r="KYM56" s="318"/>
      <c r="KYN56" s="318"/>
      <c r="KYO56" s="318"/>
      <c r="KYP56" s="318"/>
      <c r="KYQ56" s="318"/>
      <c r="KYR56" s="318"/>
      <c r="KYS56" s="318"/>
      <c r="KYT56" s="318"/>
      <c r="KYU56" s="318"/>
      <c r="KYV56" s="318"/>
      <c r="KYW56" s="318"/>
      <c r="KYX56" s="318"/>
      <c r="KYY56" s="318"/>
      <c r="KYZ56" s="318"/>
      <c r="KZA56" s="318"/>
      <c r="KZB56" s="318"/>
      <c r="KZC56" s="318"/>
      <c r="KZD56" s="318"/>
      <c r="KZE56" s="318"/>
      <c r="KZF56" s="318"/>
      <c r="KZG56" s="318"/>
      <c r="KZH56" s="318"/>
      <c r="KZI56" s="318"/>
      <c r="KZJ56" s="318"/>
      <c r="KZK56" s="318"/>
      <c r="KZL56" s="318"/>
      <c r="KZM56" s="318"/>
      <c r="KZN56" s="318"/>
      <c r="KZO56" s="318"/>
      <c r="KZP56" s="318"/>
      <c r="KZQ56" s="318"/>
      <c r="KZR56" s="318"/>
      <c r="KZS56" s="318"/>
      <c r="KZT56" s="318"/>
      <c r="KZU56" s="318"/>
      <c r="KZV56" s="318"/>
      <c r="KZW56" s="318"/>
      <c r="KZX56" s="318"/>
      <c r="KZY56" s="318"/>
      <c r="KZZ56" s="318"/>
      <c r="LAA56" s="318"/>
      <c r="LAB56" s="318"/>
      <c r="LAC56" s="318"/>
      <c r="LAD56" s="318"/>
      <c r="LAE56" s="318"/>
      <c r="LAF56" s="318"/>
      <c r="LAG56" s="318"/>
      <c r="LAH56" s="318"/>
      <c r="LAI56" s="318"/>
      <c r="LAJ56" s="318"/>
      <c r="LAK56" s="318"/>
      <c r="LAL56" s="318"/>
      <c r="LAM56" s="318"/>
      <c r="LAN56" s="318"/>
      <c r="LAO56" s="318"/>
      <c r="LAP56" s="318"/>
      <c r="LAQ56" s="318"/>
      <c r="LAR56" s="318"/>
      <c r="LAS56" s="318"/>
      <c r="LAT56" s="318"/>
      <c r="LAU56" s="318"/>
      <c r="LAV56" s="318"/>
      <c r="LAW56" s="318"/>
      <c r="LAX56" s="318"/>
      <c r="LAY56" s="318"/>
      <c r="LAZ56" s="318"/>
      <c r="LBA56" s="318"/>
      <c r="LBB56" s="318"/>
      <c r="LBC56" s="318"/>
      <c r="LBD56" s="318"/>
      <c r="LBE56" s="318"/>
      <c r="LBF56" s="318"/>
      <c r="LBG56" s="318"/>
      <c r="LBH56" s="318"/>
      <c r="LBI56" s="318"/>
      <c r="LBJ56" s="318"/>
      <c r="LBK56" s="318"/>
      <c r="LBL56" s="318"/>
      <c r="LBM56" s="318"/>
      <c r="LBN56" s="318"/>
      <c r="LBO56" s="318"/>
      <c r="LBP56" s="318"/>
      <c r="LBQ56" s="318"/>
      <c r="LBR56" s="318"/>
      <c r="LBS56" s="318"/>
      <c r="LBT56" s="318"/>
      <c r="LBU56" s="318"/>
      <c r="LBV56" s="318"/>
      <c r="LBW56" s="318"/>
      <c r="LBX56" s="318"/>
      <c r="LBY56" s="318"/>
      <c r="LBZ56" s="318"/>
      <c r="LCA56" s="318"/>
      <c r="LCB56" s="318"/>
      <c r="LCC56" s="318"/>
      <c r="LCD56" s="318"/>
      <c r="LCE56" s="318"/>
      <c r="LCF56" s="318"/>
      <c r="LCG56" s="318"/>
      <c r="LCH56" s="318"/>
      <c r="LCI56" s="318"/>
      <c r="LCJ56" s="318"/>
      <c r="LCK56" s="318"/>
      <c r="LCL56" s="318"/>
      <c r="LCM56" s="318"/>
      <c r="LCN56" s="318"/>
      <c r="LCO56" s="318"/>
      <c r="LCP56" s="318"/>
      <c r="LCQ56" s="318"/>
      <c r="LCR56" s="318"/>
      <c r="LCS56" s="318"/>
      <c r="LCT56" s="318"/>
      <c r="LCU56" s="318"/>
      <c r="LCV56" s="318"/>
      <c r="LCW56" s="318"/>
      <c r="LCX56" s="318"/>
      <c r="LCY56" s="318"/>
      <c r="LCZ56" s="318"/>
      <c r="LDA56" s="318"/>
      <c r="LDB56" s="318"/>
      <c r="LDC56" s="318"/>
      <c r="LDD56" s="318"/>
      <c r="LDE56" s="318"/>
      <c r="LDF56" s="318"/>
      <c r="LDG56" s="318"/>
      <c r="LDH56" s="318"/>
      <c r="LDI56" s="318"/>
      <c r="LDJ56" s="318"/>
      <c r="LDK56" s="318"/>
      <c r="LDL56" s="318"/>
      <c r="LDM56" s="318"/>
      <c r="LDN56" s="318"/>
      <c r="LDO56" s="318"/>
      <c r="LDP56" s="318"/>
      <c r="LDQ56" s="318"/>
      <c r="LDR56" s="318"/>
      <c r="LDS56" s="318"/>
      <c r="LDT56" s="318"/>
      <c r="LDU56" s="318"/>
      <c r="LDV56" s="318"/>
      <c r="LDW56" s="318"/>
      <c r="LDX56" s="318"/>
      <c r="LDY56" s="318"/>
      <c r="LDZ56" s="318"/>
      <c r="LEA56" s="318"/>
      <c r="LEB56" s="318"/>
      <c r="LEC56" s="318"/>
      <c r="LED56" s="318"/>
      <c r="LEE56" s="318"/>
      <c r="LEF56" s="318"/>
      <c r="LEG56" s="318"/>
      <c r="LEH56" s="318"/>
      <c r="LEI56" s="318"/>
      <c r="LEJ56" s="318"/>
      <c r="LEK56" s="318"/>
      <c r="LEL56" s="318"/>
      <c r="LEM56" s="318"/>
      <c r="LEN56" s="318"/>
      <c r="LEO56" s="318"/>
      <c r="LEP56" s="318"/>
      <c r="LEQ56" s="318"/>
      <c r="LER56" s="318"/>
      <c r="LES56" s="318"/>
      <c r="LET56" s="318"/>
      <c r="LEU56" s="318"/>
      <c r="LEV56" s="318"/>
      <c r="LEW56" s="318"/>
      <c r="LEX56" s="318"/>
      <c r="LEY56" s="318"/>
      <c r="LEZ56" s="318"/>
      <c r="LFA56" s="318"/>
      <c r="LFB56" s="318"/>
      <c r="LFC56" s="318"/>
      <c r="LFD56" s="318"/>
      <c r="LFE56" s="318"/>
      <c r="LFF56" s="318"/>
      <c r="LFG56" s="318"/>
      <c r="LFH56" s="318"/>
      <c r="LFI56" s="318"/>
      <c r="LFJ56" s="318"/>
      <c r="LFK56" s="318"/>
      <c r="LFL56" s="318"/>
      <c r="LFM56" s="318"/>
      <c r="LFN56" s="318"/>
      <c r="LFO56" s="318"/>
      <c r="LFP56" s="318"/>
      <c r="LFQ56" s="318"/>
      <c r="LFR56" s="318"/>
      <c r="LFS56" s="318"/>
      <c r="LFT56" s="318"/>
      <c r="LFU56" s="318"/>
      <c r="LFV56" s="318"/>
      <c r="LFW56" s="318"/>
      <c r="LFX56" s="318"/>
      <c r="LFY56" s="318"/>
      <c r="LFZ56" s="318"/>
      <c r="LGA56" s="318"/>
      <c r="LGB56" s="318"/>
      <c r="LGC56" s="318"/>
      <c r="LGD56" s="318"/>
      <c r="LGE56" s="318"/>
      <c r="LGF56" s="318"/>
      <c r="LGG56" s="318"/>
      <c r="LGH56" s="318"/>
      <c r="LGI56" s="318"/>
      <c r="LGJ56" s="318"/>
      <c r="LGK56" s="318"/>
      <c r="LGL56" s="318"/>
      <c r="LGM56" s="318"/>
      <c r="LGN56" s="318"/>
      <c r="LGO56" s="318"/>
      <c r="LGP56" s="318"/>
      <c r="LGQ56" s="318"/>
      <c r="LGR56" s="318"/>
      <c r="LGS56" s="318"/>
      <c r="LGT56" s="318"/>
      <c r="LGU56" s="318"/>
      <c r="LGV56" s="318"/>
      <c r="LGW56" s="318"/>
      <c r="LGX56" s="318"/>
      <c r="LGY56" s="318"/>
      <c r="LGZ56" s="318"/>
      <c r="LHA56" s="318"/>
      <c r="LHB56" s="318"/>
      <c r="LHC56" s="318"/>
      <c r="LHD56" s="318"/>
      <c r="LHE56" s="318"/>
      <c r="LHF56" s="318"/>
      <c r="LHG56" s="318"/>
      <c r="LHH56" s="318"/>
      <c r="LHI56" s="318"/>
      <c r="LHJ56" s="318"/>
      <c r="LHK56" s="318"/>
      <c r="LHL56" s="318"/>
      <c r="LHM56" s="318"/>
      <c r="LHN56" s="318"/>
      <c r="LHO56" s="318"/>
      <c r="LHP56" s="318"/>
      <c r="LHQ56" s="318"/>
      <c r="LHR56" s="318"/>
      <c r="LHS56" s="318"/>
      <c r="LHT56" s="318"/>
      <c r="LHU56" s="318"/>
      <c r="LHV56" s="318"/>
      <c r="LHW56" s="318"/>
      <c r="LHX56" s="318"/>
      <c r="LHY56" s="318"/>
      <c r="LHZ56" s="318"/>
      <c r="LIA56" s="318"/>
      <c r="LIB56" s="318"/>
      <c r="LIC56" s="318"/>
      <c r="LID56" s="318"/>
      <c r="LIE56" s="318"/>
      <c r="LIF56" s="318"/>
      <c r="LIG56" s="318"/>
      <c r="LIH56" s="318"/>
      <c r="LII56" s="318"/>
      <c r="LIJ56" s="318"/>
      <c r="LIK56" s="318"/>
      <c r="LIL56" s="318"/>
      <c r="LIM56" s="318"/>
      <c r="LIN56" s="318"/>
      <c r="LIO56" s="318"/>
      <c r="LIP56" s="318"/>
      <c r="LIQ56" s="318"/>
      <c r="LIR56" s="318"/>
      <c r="LIS56" s="318"/>
      <c r="LIT56" s="318"/>
      <c r="LIU56" s="318"/>
      <c r="LIV56" s="318"/>
      <c r="LIW56" s="318"/>
      <c r="LIX56" s="318"/>
      <c r="LIY56" s="318"/>
      <c r="LIZ56" s="318"/>
      <c r="LJA56" s="318"/>
      <c r="LJB56" s="318"/>
      <c r="LJC56" s="318"/>
      <c r="LJD56" s="318"/>
      <c r="LJE56" s="318"/>
      <c r="LJF56" s="318"/>
      <c r="LJG56" s="318"/>
      <c r="LJH56" s="318"/>
      <c r="LJI56" s="318"/>
      <c r="LJJ56" s="318"/>
      <c r="LJK56" s="318"/>
      <c r="LJL56" s="318"/>
      <c r="LJM56" s="318"/>
      <c r="LJN56" s="318"/>
      <c r="LJO56" s="318"/>
      <c r="LJP56" s="318"/>
      <c r="LJQ56" s="318"/>
      <c r="LJR56" s="318"/>
      <c r="LJS56" s="318"/>
      <c r="LJT56" s="318"/>
      <c r="LJU56" s="318"/>
      <c r="LJV56" s="318"/>
      <c r="LJW56" s="318"/>
      <c r="LJX56" s="318"/>
      <c r="LJY56" s="318"/>
      <c r="LJZ56" s="318"/>
      <c r="LKA56" s="318"/>
      <c r="LKB56" s="318"/>
      <c r="LKC56" s="318"/>
      <c r="LKD56" s="318"/>
      <c r="LKE56" s="318"/>
      <c r="LKF56" s="318"/>
      <c r="LKG56" s="318"/>
      <c r="LKH56" s="318"/>
      <c r="LKI56" s="318"/>
      <c r="LKJ56" s="318"/>
      <c r="LKK56" s="318"/>
      <c r="LKL56" s="318"/>
      <c r="LKM56" s="318"/>
      <c r="LKN56" s="318"/>
      <c r="LKO56" s="318"/>
      <c r="LKP56" s="318"/>
      <c r="LKQ56" s="318"/>
      <c r="LKR56" s="318"/>
      <c r="LKS56" s="318"/>
      <c r="LKT56" s="318"/>
      <c r="LKU56" s="318"/>
      <c r="LKV56" s="318"/>
      <c r="LKW56" s="318"/>
      <c r="LKX56" s="318"/>
      <c r="LKY56" s="318"/>
      <c r="LKZ56" s="318"/>
      <c r="LLA56" s="318"/>
      <c r="LLB56" s="318"/>
      <c r="LLC56" s="318"/>
      <c r="LLD56" s="318"/>
      <c r="LLE56" s="318"/>
      <c r="LLF56" s="318"/>
      <c r="LLG56" s="318"/>
      <c r="LLH56" s="318"/>
      <c r="LLI56" s="318"/>
      <c r="LLJ56" s="318"/>
      <c r="LLK56" s="318"/>
      <c r="LLL56" s="318"/>
      <c r="LLM56" s="318"/>
      <c r="LLN56" s="318"/>
      <c r="LLO56" s="318"/>
      <c r="LLP56" s="318"/>
      <c r="LLQ56" s="318"/>
      <c r="LLR56" s="318"/>
      <c r="LLS56" s="318"/>
      <c r="LLT56" s="318"/>
      <c r="LLU56" s="318"/>
      <c r="LLV56" s="318"/>
      <c r="LLW56" s="318"/>
      <c r="LLX56" s="318"/>
      <c r="LLY56" s="318"/>
      <c r="LLZ56" s="318"/>
      <c r="LMA56" s="318"/>
      <c r="LMB56" s="318"/>
      <c r="LMC56" s="318"/>
      <c r="LMD56" s="318"/>
      <c r="LME56" s="318"/>
      <c r="LMF56" s="318"/>
      <c r="LMG56" s="318"/>
      <c r="LMH56" s="318"/>
      <c r="LMI56" s="318"/>
      <c r="LMJ56" s="318"/>
      <c r="LMK56" s="318"/>
      <c r="LML56" s="318"/>
      <c r="LMM56" s="318"/>
      <c r="LMN56" s="318"/>
      <c r="LMO56" s="318"/>
      <c r="LMP56" s="318"/>
      <c r="LMQ56" s="318"/>
      <c r="LMR56" s="318"/>
      <c r="LMS56" s="318"/>
      <c r="LMT56" s="318"/>
      <c r="LMU56" s="318"/>
      <c r="LMV56" s="318"/>
      <c r="LMW56" s="318"/>
      <c r="LMX56" s="318"/>
      <c r="LMY56" s="318"/>
      <c r="LMZ56" s="318"/>
      <c r="LNA56" s="318"/>
      <c r="LNB56" s="318"/>
      <c r="LNC56" s="318"/>
      <c r="LND56" s="318"/>
      <c r="LNE56" s="318"/>
      <c r="LNF56" s="318"/>
      <c r="LNG56" s="318"/>
      <c r="LNH56" s="318"/>
      <c r="LNI56" s="318"/>
      <c r="LNJ56" s="318"/>
      <c r="LNK56" s="318"/>
      <c r="LNL56" s="318"/>
      <c r="LNM56" s="318"/>
      <c r="LNN56" s="318"/>
      <c r="LNO56" s="318"/>
      <c r="LNP56" s="318"/>
      <c r="LNQ56" s="318"/>
      <c r="LNR56" s="318"/>
      <c r="LNS56" s="318"/>
      <c r="LNT56" s="318"/>
      <c r="LNU56" s="318"/>
      <c r="LNV56" s="318"/>
      <c r="LNW56" s="318"/>
      <c r="LNX56" s="318"/>
      <c r="LNY56" s="318"/>
      <c r="LNZ56" s="318"/>
      <c r="LOA56" s="318"/>
      <c r="LOB56" s="318"/>
      <c r="LOC56" s="318"/>
      <c r="LOD56" s="318"/>
      <c r="LOE56" s="318"/>
      <c r="LOF56" s="318"/>
      <c r="LOG56" s="318"/>
      <c r="LOH56" s="318"/>
      <c r="LOI56" s="318"/>
      <c r="LOJ56" s="318"/>
      <c r="LOK56" s="318"/>
      <c r="LOL56" s="318"/>
      <c r="LOM56" s="318"/>
      <c r="LON56" s="318"/>
      <c r="LOO56" s="318"/>
      <c r="LOP56" s="318"/>
      <c r="LOQ56" s="318"/>
      <c r="LOR56" s="318"/>
      <c r="LOS56" s="318"/>
      <c r="LOT56" s="318"/>
      <c r="LOU56" s="318"/>
      <c r="LOV56" s="318"/>
      <c r="LOW56" s="318"/>
      <c r="LOX56" s="318"/>
      <c r="LOY56" s="318"/>
      <c r="LOZ56" s="318"/>
      <c r="LPA56" s="318"/>
      <c r="LPB56" s="318"/>
      <c r="LPC56" s="318"/>
      <c r="LPD56" s="318"/>
      <c r="LPE56" s="318"/>
      <c r="LPF56" s="318"/>
      <c r="LPG56" s="318"/>
      <c r="LPH56" s="318"/>
      <c r="LPI56" s="318"/>
      <c r="LPJ56" s="318"/>
      <c r="LPK56" s="318"/>
      <c r="LPL56" s="318"/>
      <c r="LPM56" s="318"/>
      <c r="LPN56" s="318"/>
      <c r="LPO56" s="318"/>
      <c r="LPP56" s="318"/>
      <c r="LPQ56" s="318"/>
      <c r="LPR56" s="318"/>
      <c r="LPS56" s="318"/>
      <c r="LPT56" s="318"/>
      <c r="LPU56" s="318"/>
      <c r="LPV56" s="318"/>
      <c r="LPW56" s="318"/>
      <c r="LPX56" s="318"/>
      <c r="LPY56" s="318"/>
      <c r="LPZ56" s="318"/>
      <c r="LQA56" s="318"/>
      <c r="LQB56" s="318"/>
      <c r="LQC56" s="318"/>
      <c r="LQD56" s="318"/>
      <c r="LQE56" s="318"/>
      <c r="LQF56" s="318"/>
      <c r="LQG56" s="318"/>
      <c r="LQH56" s="318"/>
      <c r="LQI56" s="318"/>
      <c r="LQJ56" s="318"/>
      <c r="LQK56" s="318"/>
      <c r="LQL56" s="318"/>
      <c r="LQM56" s="318"/>
      <c r="LQN56" s="318"/>
      <c r="LQO56" s="318"/>
      <c r="LQP56" s="318"/>
      <c r="LQQ56" s="318"/>
      <c r="LQR56" s="318"/>
      <c r="LQS56" s="318"/>
      <c r="LQT56" s="318"/>
      <c r="LQU56" s="318"/>
      <c r="LQV56" s="318"/>
      <c r="LQW56" s="318"/>
      <c r="LQX56" s="318"/>
      <c r="LQY56" s="318"/>
      <c r="LQZ56" s="318"/>
      <c r="LRA56" s="318"/>
      <c r="LRB56" s="318"/>
      <c r="LRC56" s="318"/>
      <c r="LRD56" s="318"/>
      <c r="LRE56" s="318"/>
      <c r="LRF56" s="318"/>
      <c r="LRG56" s="318"/>
      <c r="LRH56" s="318"/>
      <c r="LRI56" s="318"/>
      <c r="LRJ56" s="318"/>
      <c r="LRK56" s="318"/>
      <c r="LRL56" s="318"/>
      <c r="LRM56" s="318"/>
      <c r="LRN56" s="318"/>
      <c r="LRO56" s="318"/>
      <c r="LRP56" s="318"/>
      <c r="LRQ56" s="318"/>
      <c r="LRR56" s="318"/>
      <c r="LRS56" s="318"/>
      <c r="LRT56" s="318"/>
      <c r="LRU56" s="318"/>
      <c r="LRV56" s="318"/>
      <c r="LRW56" s="318"/>
      <c r="LRX56" s="318"/>
      <c r="LRY56" s="318"/>
      <c r="LRZ56" s="318"/>
      <c r="LSA56" s="318"/>
      <c r="LSB56" s="318"/>
      <c r="LSC56" s="318"/>
      <c r="LSD56" s="318"/>
      <c r="LSE56" s="318"/>
      <c r="LSF56" s="318"/>
      <c r="LSG56" s="318"/>
      <c r="LSH56" s="318"/>
      <c r="LSI56" s="318"/>
      <c r="LSJ56" s="318"/>
      <c r="LSK56" s="318"/>
      <c r="LSL56" s="318"/>
      <c r="LSM56" s="318"/>
      <c r="LSN56" s="318"/>
      <c r="LSO56" s="318"/>
      <c r="LSP56" s="318"/>
      <c r="LSQ56" s="318"/>
      <c r="LSR56" s="318"/>
      <c r="LSS56" s="318"/>
      <c r="LST56" s="318"/>
      <c r="LSU56" s="318"/>
      <c r="LSV56" s="318"/>
      <c r="LSW56" s="318"/>
      <c r="LSX56" s="318"/>
      <c r="LSY56" s="318"/>
      <c r="LSZ56" s="318"/>
      <c r="LTA56" s="318"/>
      <c r="LTB56" s="318"/>
      <c r="LTC56" s="318"/>
      <c r="LTD56" s="318"/>
      <c r="LTE56" s="318"/>
      <c r="LTF56" s="318"/>
      <c r="LTG56" s="318"/>
      <c r="LTH56" s="318"/>
      <c r="LTI56" s="318"/>
      <c r="LTJ56" s="318"/>
      <c r="LTK56" s="318"/>
      <c r="LTL56" s="318"/>
      <c r="LTM56" s="318"/>
      <c r="LTN56" s="318"/>
      <c r="LTO56" s="318"/>
      <c r="LTP56" s="318"/>
      <c r="LTQ56" s="318"/>
      <c r="LTR56" s="318"/>
      <c r="LTS56" s="318"/>
      <c r="LTT56" s="318"/>
      <c r="LTU56" s="318"/>
      <c r="LTV56" s="318"/>
      <c r="LTW56" s="318"/>
      <c r="LTX56" s="318"/>
      <c r="LTY56" s="318"/>
      <c r="LTZ56" s="318"/>
      <c r="LUA56" s="318"/>
      <c r="LUB56" s="318"/>
      <c r="LUC56" s="318"/>
      <c r="LUD56" s="318"/>
      <c r="LUE56" s="318"/>
      <c r="LUF56" s="318"/>
      <c r="LUG56" s="318"/>
      <c r="LUH56" s="318"/>
      <c r="LUI56" s="318"/>
      <c r="LUJ56" s="318"/>
      <c r="LUK56" s="318"/>
      <c r="LUL56" s="318"/>
      <c r="LUM56" s="318"/>
      <c r="LUN56" s="318"/>
      <c r="LUO56" s="318"/>
      <c r="LUP56" s="318"/>
      <c r="LUQ56" s="318"/>
      <c r="LUR56" s="318"/>
      <c r="LUS56" s="318"/>
      <c r="LUT56" s="318"/>
      <c r="LUU56" s="318"/>
      <c r="LUV56" s="318"/>
      <c r="LUW56" s="318"/>
      <c r="LUX56" s="318"/>
      <c r="LUY56" s="318"/>
      <c r="LUZ56" s="318"/>
      <c r="LVA56" s="318"/>
      <c r="LVB56" s="318"/>
      <c r="LVC56" s="318"/>
      <c r="LVD56" s="318"/>
      <c r="LVE56" s="318"/>
      <c r="LVF56" s="318"/>
      <c r="LVG56" s="318"/>
      <c r="LVH56" s="318"/>
      <c r="LVI56" s="318"/>
      <c r="LVJ56" s="318"/>
      <c r="LVK56" s="318"/>
      <c r="LVL56" s="318"/>
      <c r="LVM56" s="318"/>
      <c r="LVN56" s="318"/>
      <c r="LVO56" s="318"/>
      <c r="LVP56" s="318"/>
      <c r="LVQ56" s="318"/>
      <c r="LVR56" s="318"/>
      <c r="LVS56" s="318"/>
      <c r="LVT56" s="318"/>
      <c r="LVU56" s="318"/>
      <c r="LVV56" s="318"/>
      <c r="LVW56" s="318"/>
      <c r="LVX56" s="318"/>
      <c r="LVY56" s="318"/>
      <c r="LVZ56" s="318"/>
      <c r="LWA56" s="318"/>
      <c r="LWB56" s="318"/>
      <c r="LWC56" s="318"/>
      <c r="LWD56" s="318"/>
      <c r="LWE56" s="318"/>
      <c r="LWF56" s="318"/>
      <c r="LWG56" s="318"/>
      <c r="LWH56" s="318"/>
      <c r="LWI56" s="318"/>
      <c r="LWJ56" s="318"/>
      <c r="LWK56" s="318"/>
      <c r="LWL56" s="318"/>
      <c r="LWM56" s="318"/>
      <c r="LWN56" s="318"/>
      <c r="LWO56" s="318"/>
      <c r="LWP56" s="318"/>
      <c r="LWQ56" s="318"/>
      <c r="LWR56" s="318"/>
      <c r="LWS56" s="318"/>
      <c r="LWT56" s="318"/>
      <c r="LWU56" s="318"/>
      <c r="LWV56" s="318"/>
      <c r="LWW56" s="318"/>
      <c r="LWX56" s="318"/>
      <c r="LWY56" s="318"/>
      <c r="LWZ56" s="318"/>
      <c r="LXA56" s="318"/>
      <c r="LXB56" s="318"/>
      <c r="LXC56" s="318"/>
      <c r="LXD56" s="318"/>
      <c r="LXE56" s="318"/>
      <c r="LXF56" s="318"/>
      <c r="LXG56" s="318"/>
      <c r="LXH56" s="318"/>
      <c r="LXI56" s="318"/>
      <c r="LXJ56" s="318"/>
      <c r="LXK56" s="318"/>
      <c r="LXL56" s="318"/>
      <c r="LXM56" s="318"/>
      <c r="LXN56" s="318"/>
      <c r="LXO56" s="318"/>
      <c r="LXP56" s="318"/>
      <c r="LXQ56" s="318"/>
      <c r="LXR56" s="318"/>
      <c r="LXS56" s="318"/>
      <c r="LXT56" s="318"/>
      <c r="LXU56" s="318"/>
      <c r="LXV56" s="318"/>
      <c r="LXW56" s="318"/>
      <c r="LXX56" s="318"/>
      <c r="LXY56" s="318"/>
      <c r="LXZ56" s="318"/>
      <c r="LYA56" s="318"/>
      <c r="LYB56" s="318"/>
      <c r="LYC56" s="318"/>
      <c r="LYD56" s="318"/>
      <c r="LYE56" s="318"/>
      <c r="LYF56" s="318"/>
      <c r="LYG56" s="318"/>
      <c r="LYH56" s="318"/>
      <c r="LYI56" s="318"/>
      <c r="LYJ56" s="318"/>
      <c r="LYK56" s="318"/>
      <c r="LYL56" s="318"/>
      <c r="LYM56" s="318"/>
      <c r="LYN56" s="318"/>
      <c r="LYO56" s="318"/>
      <c r="LYP56" s="318"/>
      <c r="LYQ56" s="318"/>
      <c r="LYR56" s="318"/>
      <c r="LYS56" s="318"/>
      <c r="LYT56" s="318"/>
      <c r="LYU56" s="318"/>
      <c r="LYV56" s="318"/>
      <c r="LYW56" s="318"/>
      <c r="LYX56" s="318"/>
      <c r="LYY56" s="318"/>
      <c r="LYZ56" s="318"/>
      <c r="LZA56" s="318"/>
      <c r="LZB56" s="318"/>
      <c r="LZC56" s="318"/>
      <c r="LZD56" s="318"/>
      <c r="LZE56" s="318"/>
      <c r="LZF56" s="318"/>
      <c r="LZG56" s="318"/>
      <c r="LZH56" s="318"/>
      <c r="LZI56" s="318"/>
      <c r="LZJ56" s="318"/>
      <c r="LZK56" s="318"/>
      <c r="LZL56" s="318"/>
      <c r="LZM56" s="318"/>
      <c r="LZN56" s="318"/>
      <c r="LZO56" s="318"/>
      <c r="LZP56" s="318"/>
      <c r="LZQ56" s="318"/>
      <c r="LZR56" s="318"/>
      <c r="LZS56" s="318"/>
      <c r="LZT56" s="318"/>
      <c r="LZU56" s="318"/>
      <c r="LZV56" s="318"/>
      <c r="LZW56" s="318"/>
      <c r="LZX56" s="318"/>
      <c r="LZY56" s="318"/>
      <c r="LZZ56" s="318"/>
      <c r="MAA56" s="318"/>
      <c r="MAB56" s="318"/>
      <c r="MAC56" s="318"/>
      <c r="MAD56" s="318"/>
      <c r="MAE56" s="318"/>
      <c r="MAF56" s="318"/>
      <c r="MAG56" s="318"/>
      <c r="MAH56" s="318"/>
      <c r="MAI56" s="318"/>
      <c r="MAJ56" s="318"/>
      <c r="MAK56" s="318"/>
      <c r="MAL56" s="318"/>
      <c r="MAM56" s="318"/>
      <c r="MAN56" s="318"/>
      <c r="MAO56" s="318"/>
      <c r="MAP56" s="318"/>
      <c r="MAQ56" s="318"/>
      <c r="MAR56" s="318"/>
      <c r="MAS56" s="318"/>
      <c r="MAT56" s="318"/>
      <c r="MAU56" s="318"/>
      <c r="MAV56" s="318"/>
      <c r="MAW56" s="318"/>
      <c r="MAX56" s="318"/>
      <c r="MAY56" s="318"/>
      <c r="MAZ56" s="318"/>
      <c r="MBA56" s="318"/>
      <c r="MBB56" s="318"/>
      <c r="MBC56" s="318"/>
      <c r="MBD56" s="318"/>
      <c r="MBE56" s="318"/>
      <c r="MBF56" s="318"/>
      <c r="MBG56" s="318"/>
      <c r="MBH56" s="318"/>
      <c r="MBI56" s="318"/>
      <c r="MBJ56" s="318"/>
      <c r="MBK56" s="318"/>
      <c r="MBL56" s="318"/>
      <c r="MBM56" s="318"/>
      <c r="MBN56" s="318"/>
      <c r="MBO56" s="318"/>
      <c r="MBP56" s="318"/>
      <c r="MBQ56" s="318"/>
      <c r="MBR56" s="318"/>
      <c r="MBS56" s="318"/>
      <c r="MBT56" s="318"/>
      <c r="MBU56" s="318"/>
      <c r="MBV56" s="318"/>
      <c r="MBW56" s="318"/>
      <c r="MBX56" s="318"/>
      <c r="MBY56" s="318"/>
      <c r="MBZ56" s="318"/>
      <c r="MCA56" s="318"/>
      <c r="MCB56" s="318"/>
      <c r="MCC56" s="318"/>
      <c r="MCD56" s="318"/>
      <c r="MCE56" s="318"/>
      <c r="MCF56" s="318"/>
      <c r="MCG56" s="318"/>
      <c r="MCH56" s="318"/>
      <c r="MCI56" s="318"/>
      <c r="MCJ56" s="318"/>
      <c r="MCK56" s="318"/>
      <c r="MCL56" s="318"/>
      <c r="MCM56" s="318"/>
      <c r="MCN56" s="318"/>
      <c r="MCO56" s="318"/>
      <c r="MCP56" s="318"/>
      <c r="MCQ56" s="318"/>
      <c r="MCR56" s="318"/>
      <c r="MCS56" s="318"/>
      <c r="MCT56" s="318"/>
      <c r="MCU56" s="318"/>
      <c r="MCV56" s="318"/>
      <c r="MCW56" s="318"/>
      <c r="MCX56" s="318"/>
      <c r="MCY56" s="318"/>
      <c r="MCZ56" s="318"/>
      <c r="MDA56" s="318"/>
      <c r="MDB56" s="318"/>
      <c r="MDC56" s="318"/>
      <c r="MDD56" s="318"/>
      <c r="MDE56" s="318"/>
      <c r="MDF56" s="318"/>
      <c r="MDG56" s="318"/>
      <c r="MDH56" s="318"/>
      <c r="MDI56" s="318"/>
      <c r="MDJ56" s="318"/>
      <c r="MDK56" s="318"/>
      <c r="MDL56" s="318"/>
      <c r="MDM56" s="318"/>
      <c r="MDN56" s="318"/>
      <c r="MDO56" s="318"/>
      <c r="MDP56" s="318"/>
      <c r="MDQ56" s="318"/>
      <c r="MDR56" s="318"/>
      <c r="MDS56" s="318"/>
      <c r="MDT56" s="318"/>
      <c r="MDU56" s="318"/>
      <c r="MDV56" s="318"/>
      <c r="MDW56" s="318"/>
      <c r="MDX56" s="318"/>
      <c r="MDY56" s="318"/>
      <c r="MDZ56" s="318"/>
      <c r="MEA56" s="318"/>
      <c r="MEB56" s="318"/>
      <c r="MEC56" s="318"/>
      <c r="MED56" s="318"/>
      <c r="MEE56" s="318"/>
      <c r="MEF56" s="318"/>
      <c r="MEG56" s="318"/>
      <c r="MEH56" s="318"/>
      <c r="MEI56" s="318"/>
      <c r="MEJ56" s="318"/>
      <c r="MEK56" s="318"/>
      <c r="MEL56" s="318"/>
      <c r="MEM56" s="318"/>
      <c r="MEN56" s="318"/>
      <c r="MEO56" s="318"/>
      <c r="MEP56" s="318"/>
      <c r="MEQ56" s="318"/>
      <c r="MER56" s="318"/>
      <c r="MES56" s="318"/>
      <c r="MET56" s="318"/>
      <c r="MEU56" s="318"/>
      <c r="MEV56" s="318"/>
      <c r="MEW56" s="318"/>
      <c r="MEX56" s="318"/>
      <c r="MEY56" s="318"/>
      <c r="MEZ56" s="318"/>
      <c r="MFA56" s="318"/>
      <c r="MFB56" s="318"/>
      <c r="MFC56" s="318"/>
      <c r="MFD56" s="318"/>
      <c r="MFE56" s="318"/>
      <c r="MFF56" s="318"/>
      <c r="MFG56" s="318"/>
      <c r="MFH56" s="318"/>
      <c r="MFI56" s="318"/>
      <c r="MFJ56" s="318"/>
      <c r="MFK56" s="318"/>
      <c r="MFL56" s="318"/>
      <c r="MFM56" s="318"/>
      <c r="MFN56" s="318"/>
      <c r="MFO56" s="318"/>
      <c r="MFP56" s="318"/>
      <c r="MFQ56" s="318"/>
      <c r="MFR56" s="318"/>
      <c r="MFS56" s="318"/>
      <c r="MFT56" s="318"/>
      <c r="MFU56" s="318"/>
      <c r="MFV56" s="318"/>
      <c r="MFW56" s="318"/>
      <c r="MFX56" s="318"/>
      <c r="MFY56" s="318"/>
      <c r="MFZ56" s="318"/>
      <c r="MGA56" s="318"/>
      <c r="MGB56" s="318"/>
      <c r="MGC56" s="318"/>
      <c r="MGD56" s="318"/>
      <c r="MGE56" s="318"/>
      <c r="MGF56" s="318"/>
      <c r="MGG56" s="318"/>
      <c r="MGH56" s="318"/>
      <c r="MGI56" s="318"/>
      <c r="MGJ56" s="318"/>
      <c r="MGK56" s="318"/>
      <c r="MGL56" s="318"/>
      <c r="MGM56" s="318"/>
      <c r="MGN56" s="318"/>
      <c r="MGO56" s="318"/>
      <c r="MGP56" s="318"/>
      <c r="MGQ56" s="318"/>
      <c r="MGR56" s="318"/>
      <c r="MGS56" s="318"/>
      <c r="MGT56" s="318"/>
      <c r="MGU56" s="318"/>
      <c r="MGV56" s="318"/>
      <c r="MGW56" s="318"/>
      <c r="MGX56" s="318"/>
      <c r="MGY56" s="318"/>
      <c r="MGZ56" s="318"/>
      <c r="MHA56" s="318"/>
      <c r="MHB56" s="318"/>
      <c r="MHC56" s="318"/>
      <c r="MHD56" s="318"/>
      <c r="MHE56" s="318"/>
      <c r="MHF56" s="318"/>
      <c r="MHG56" s="318"/>
      <c r="MHH56" s="318"/>
      <c r="MHI56" s="318"/>
      <c r="MHJ56" s="318"/>
      <c r="MHK56" s="318"/>
      <c r="MHL56" s="318"/>
      <c r="MHM56" s="318"/>
      <c r="MHN56" s="318"/>
      <c r="MHO56" s="318"/>
      <c r="MHP56" s="318"/>
      <c r="MHQ56" s="318"/>
      <c r="MHR56" s="318"/>
      <c r="MHS56" s="318"/>
      <c r="MHT56" s="318"/>
      <c r="MHU56" s="318"/>
      <c r="MHV56" s="318"/>
      <c r="MHW56" s="318"/>
      <c r="MHX56" s="318"/>
      <c r="MHY56" s="318"/>
      <c r="MHZ56" s="318"/>
      <c r="MIA56" s="318"/>
      <c r="MIB56" s="318"/>
      <c r="MIC56" s="318"/>
      <c r="MID56" s="318"/>
      <c r="MIE56" s="318"/>
      <c r="MIF56" s="318"/>
      <c r="MIG56" s="318"/>
      <c r="MIH56" s="318"/>
      <c r="MII56" s="318"/>
      <c r="MIJ56" s="318"/>
      <c r="MIK56" s="318"/>
      <c r="MIL56" s="318"/>
      <c r="MIM56" s="318"/>
      <c r="MIN56" s="318"/>
      <c r="MIO56" s="318"/>
      <c r="MIP56" s="318"/>
      <c r="MIQ56" s="318"/>
      <c r="MIR56" s="318"/>
      <c r="MIS56" s="318"/>
      <c r="MIT56" s="318"/>
      <c r="MIU56" s="318"/>
      <c r="MIV56" s="318"/>
      <c r="MIW56" s="318"/>
      <c r="MIX56" s="318"/>
      <c r="MIY56" s="318"/>
      <c r="MIZ56" s="318"/>
      <c r="MJA56" s="318"/>
      <c r="MJB56" s="318"/>
      <c r="MJC56" s="318"/>
      <c r="MJD56" s="318"/>
      <c r="MJE56" s="318"/>
      <c r="MJF56" s="318"/>
      <c r="MJG56" s="318"/>
      <c r="MJH56" s="318"/>
      <c r="MJI56" s="318"/>
      <c r="MJJ56" s="318"/>
      <c r="MJK56" s="318"/>
      <c r="MJL56" s="318"/>
      <c r="MJM56" s="318"/>
      <c r="MJN56" s="318"/>
      <c r="MJO56" s="318"/>
      <c r="MJP56" s="318"/>
      <c r="MJQ56" s="318"/>
      <c r="MJR56" s="318"/>
      <c r="MJS56" s="318"/>
      <c r="MJT56" s="318"/>
      <c r="MJU56" s="318"/>
      <c r="MJV56" s="318"/>
      <c r="MJW56" s="318"/>
      <c r="MJX56" s="318"/>
      <c r="MJY56" s="318"/>
      <c r="MJZ56" s="318"/>
      <c r="MKA56" s="318"/>
      <c r="MKB56" s="318"/>
      <c r="MKC56" s="318"/>
      <c r="MKD56" s="318"/>
      <c r="MKE56" s="318"/>
      <c r="MKF56" s="318"/>
      <c r="MKG56" s="318"/>
      <c r="MKH56" s="318"/>
      <c r="MKI56" s="318"/>
      <c r="MKJ56" s="318"/>
      <c r="MKK56" s="318"/>
      <c r="MKL56" s="318"/>
      <c r="MKM56" s="318"/>
      <c r="MKN56" s="318"/>
      <c r="MKO56" s="318"/>
      <c r="MKP56" s="318"/>
      <c r="MKQ56" s="318"/>
      <c r="MKR56" s="318"/>
      <c r="MKS56" s="318"/>
      <c r="MKT56" s="318"/>
      <c r="MKU56" s="318"/>
      <c r="MKV56" s="318"/>
      <c r="MKW56" s="318"/>
      <c r="MKX56" s="318"/>
      <c r="MKY56" s="318"/>
      <c r="MKZ56" s="318"/>
      <c r="MLA56" s="318"/>
      <c r="MLB56" s="318"/>
      <c r="MLC56" s="318"/>
      <c r="MLD56" s="318"/>
      <c r="MLE56" s="318"/>
      <c r="MLF56" s="318"/>
      <c r="MLG56" s="318"/>
      <c r="MLH56" s="318"/>
      <c r="MLI56" s="318"/>
      <c r="MLJ56" s="318"/>
      <c r="MLK56" s="318"/>
      <c r="MLL56" s="318"/>
      <c r="MLM56" s="318"/>
      <c r="MLN56" s="318"/>
      <c r="MLO56" s="318"/>
      <c r="MLP56" s="318"/>
      <c r="MLQ56" s="318"/>
      <c r="MLR56" s="318"/>
      <c r="MLS56" s="318"/>
      <c r="MLT56" s="318"/>
      <c r="MLU56" s="318"/>
      <c r="MLV56" s="318"/>
      <c r="MLW56" s="318"/>
      <c r="MLX56" s="318"/>
      <c r="MLY56" s="318"/>
      <c r="MLZ56" s="318"/>
      <c r="MMA56" s="318"/>
      <c r="MMB56" s="318"/>
      <c r="MMC56" s="318"/>
      <c r="MMD56" s="318"/>
      <c r="MME56" s="318"/>
      <c r="MMF56" s="318"/>
      <c r="MMG56" s="318"/>
      <c r="MMH56" s="318"/>
      <c r="MMI56" s="318"/>
      <c r="MMJ56" s="318"/>
      <c r="MMK56" s="318"/>
      <c r="MML56" s="318"/>
      <c r="MMM56" s="318"/>
      <c r="MMN56" s="318"/>
      <c r="MMO56" s="318"/>
      <c r="MMP56" s="318"/>
      <c r="MMQ56" s="318"/>
      <c r="MMR56" s="318"/>
      <c r="MMS56" s="318"/>
      <c r="MMT56" s="318"/>
      <c r="MMU56" s="318"/>
      <c r="MMV56" s="318"/>
      <c r="MMW56" s="318"/>
      <c r="MMX56" s="318"/>
      <c r="MMY56" s="318"/>
      <c r="MMZ56" s="318"/>
      <c r="MNA56" s="318"/>
      <c r="MNB56" s="318"/>
      <c r="MNC56" s="318"/>
      <c r="MND56" s="318"/>
      <c r="MNE56" s="318"/>
      <c r="MNF56" s="318"/>
      <c r="MNG56" s="318"/>
      <c r="MNH56" s="318"/>
      <c r="MNI56" s="318"/>
      <c r="MNJ56" s="318"/>
      <c r="MNK56" s="318"/>
      <c r="MNL56" s="318"/>
      <c r="MNM56" s="318"/>
      <c r="MNN56" s="318"/>
      <c r="MNO56" s="318"/>
      <c r="MNP56" s="318"/>
      <c r="MNQ56" s="318"/>
      <c r="MNR56" s="318"/>
      <c r="MNS56" s="318"/>
      <c r="MNT56" s="318"/>
      <c r="MNU56" s="318"/>
      <c r="MNV56" s="318"/>
      <c r="MNW56" s="318"/>
      <c r="MNX56" s="318"/>
      <c r="MNY56" s="318"/>
      <c r="MNZ56" s="318"/>
      <c r="MOA56" s="318"/>
      <c r="MOB56" s="318"/>
      <c r="MOC56" s="318"/>
      <c r="MOD56" s="318"/>
      <c r="MOE56" s="318"/>
      <c r="MOF56" s="318"/>
      <c r="MOG56" s="318"/>
      <c r="MOH56" s="318"/>
      <c r="MOI56" s="318"/>
      <c r="MOJ56" s="318"/>
      <c r="MOK56" s="318"/>
      <c r="MOL56" s="318"/>
      <c r="MOM56" s="318"/>
      <c r="MON56" s="318"/>
      <c r="MOO56" s="318"/>
      <c r="MOP56" s="318"/>
      <c r="MOQ56" s="318"/>
      <c r="MOR56" s="318"/>
      <c r="MOS56" s="318"/>
      <c r="MOT56" s="318"/>
      <c r="MOU56" s="318"/>
      <c r="MOV56" s="318"/>
      <c r="MOW56" s="318"/>
      <c r="MOX56" s="318"/>
      <c r="MOY56" s="318"/>
      <c r="MOZ56" s="318"/>
      <c r="MPA56" s="318"/>
      <c r="MPB56" s="318"/>
      <c r="MPC56" s="318"/>
      <c r="MPD56" s="318"/>
      <c r="MPE56" s="318"/>
      <c r="MPF56" s="318"/>
      <c r="MPG56" s="318"/>
      <c r="MPH56" s="318"/>
      <c r="MPI56" s="318"/>
      <c r="MPJ56" s="318"/>
      <c r="MPK56" s="318"/>
      <c r="MPL56" s="318"/>
      <c r="MPM56" s="318"/>
      <c r="MPN56" s="318"/>
      <c r="MPO56" s="318"/>
      <c r="MPP56" s="318"/>
      <c r="MPQ56" s="318"/>
      <c r="MPR56" s="318"/>
      <c r="MPS56" s="318"/>
      <c r="MPT56" s="318"/>
      <c r="MPU56" s="318"/>
      <c r="MPV56" s="318"/>
      <c r="MPW56" s="318"/>
      <c r="MPX56" s="318"/>
      <c r="MPY56" s="318"/>
      <c r="MPZ56" s="318"/>
      <c r="MQA56" s="318"/>
      <c r="MQB56" s="318"/>
      <c r="MQC56" s="318"/>
      <c r="MQD56" s="318"/>
      <c r="MQE56" s="318"/>
      <c r="MQF56" s="318"/>
      <c r="MQG56" s="318"/>
      <c r="MQH56" s="318"/>
      <c r="MQI56" s="318"/>
      <c r="MQJ56" s="318"/>
      <c r="MQK56" s="318"/>
      <c r="MQL56" s="318"/>
      <c r="MQM56" s="318"/>
      <c r="MQN56" s="318"/>
      <c r="MQO56" s="318"/>
      <c r="MQP56" s="318"/>
      <c r="MQQ56" s="318"/>
      <c r="MQR56" s="318"/>
      <c r="MQS56" s="318"/>
      <c r="MQT56" s="318"/>
      <c r="MQU56" s="318"/>
      <c r="MQV56" s="318"/>
      <c r="MQW56" s="318"/>
      <c r="MQX56" s="318"/>
      <c r="MQY56" s="318"/>
      <c r="MQZ56" s="318"/>
      <c r="MRA56" s="318"/>
      <c r="MRB56" s="318"/>
      <c r="MRC56" s="318"/>
      <c r="MRD56" s="318"/>
      <c r="MRE56" s="318"/>
      <c r="MRF56" s="318"/>
      <c r="MRG56" s="318"/>
      <c r="MRH56" s="318"/>
      <c r="MRI56" s="318"/>
      <c r="MRJ56" s="318"/>
      <c r="MRK56" s="318"/>
      <c r="MRL56" s="318"/>
      <c r="MRM56" s="318"/>
      <c r="MRN56" s="318"/>
      <c r="MRO56" s="318"/>
      <c r="MRP56" s="318"/>
      <c r="MRQ56" s="318"/>
      <c r="MRR56" s="318"/>
      <c r="MRS56" s="318"/>
      <c r="MRT56" s="318"/>
      <c r="MRU56" s="318"/>
      <c r="MRV56" s="318"/>
      <c r="MRW56" s="318"/>
      <c r="MRX56" s="318"/>
      <c r="MRY56" s="318"/>
      <c r="MRZ56" s="318"/>
      <c r="MSA56" s="318"/>
      <c r="MSB56" s="318"/>
      <c r="MSC56" s="318"/>
      <c r="MSD56" s="318"/>
      <c r="MSE56" s="318"/>
      <c r="MSF56" s="318"/>
      <c r="MSG56" s="318"/>
      <c r="MSH56" s="318"/>
      <c r="MSI56" s="318"/>
      <c r="MSJ56" s="318"/>
      <c r="MSK56" s="318"/>
      <c r="MSL56" s="318"/>
      <c r="MSM56" s="318"/>
      <c r="MSN56" s="318"/>
      <c r="MSO56" s="318"/>
      <c r="MSP56" s="318"/>
      <c r="MSQ56" s="318"/>
      <c r="MSR56" s="318"/>
      <c r="MSS56" s="318"/>
      <c r="MST56" s="318"/>
      <c r="MSU56" s="318"/>
      <c r="MSV56" s="318"/>
      <c r="MSW56" s="318"/>
      <c r="MSX56" s="318"/>
      <c r="MSY56" s="318"/>
      <c r="MSZ56" s="318"/>
      <c r="MTA56" s="318"/>
      <c r="MTB56" s="318"/>
      <c r="MTC56" s="318"/>
      <c r="MTD56" s="318"/>
      <c r="MTE56" s="318"/>
      <c r="MTF56" s="318"/>
      <c r="MTG56" s="318"/>
      <c r="MTH56" s="318"/>
      <c r="MTI56" s="318"/>
      <c r="MTJ56" s="318"/>
      <c r="MTK56" s="318"/>
      <c r="MTL56" s="318"/>
      <c r="MTM56" s="318"/>
      <c r="MTN56" s="318"/>
      <c r="MTO56" s="318"/>
      <c r="MTP56" s="318"/>
      <c r="MTQ56" s="318"/>
      <c r="MTR56" s="318"/>
      <c r="MTS56" s="318"/>
      <c r="MTT56" s="318"/>
      <c r="MTU56" s="318"/>
      <c r="MTV56" s="318"/>
      <c r="MTW56" s="318"/>
      <c r="MTX56" s="318"/>
      <c r="MTY56" s="318"/>
      <c r="MTZ56" s="318"/>
      <c r="MUA56" s="318"/>
      <c r="MUB56" s="318"/>
      <c r="MUC56" s="318"/>
      <c r="MUD56" s="318"/>
      <c r="MUE56" s="318"/>
      <c r="MUF56" s="318"/>
      <c r="MUG56" s="318"/>
      <c r="MUH56" s="318"/>
      <c r="MUI56" s="318"/>
      <c r="MUJ56" s="318"/>
      <c r="MUK56" s="318"/>
      <c r="MUL56" s="318"/>
      <c r="MUM56" s="318"/>
      <c r="MUN56" s="318"/>
      <c r="MUO56" s="318"/>
      <c r="MUP56" s="318"/>
      <c r="MUQ56" s="318"/>
      <c r="MUR56" s="318"/>
      <c r="MUS56" s="318"/>
      <c r="MUT56" s="318"/>
      <c r="MUU56" s="318"/>
      <c r="MUV56" s="318"/>
      <c r="MUW56" s="318"/>
      <c r="MUX56" s="318"/>
      <c r="MUY56" s="318"/>
      <c r="MUZ56" s="318"/>
      <c r="MVA56" s="318"/>
      <c r="MVB56" s="318"/>
      <c r="MVC56" s="318"/>
      <c r="MVD56" s="318"/>
      <c r="MVE56" s="318"/>
      <c r="MVF56" s="318"/>
      <c r="MVG56" s="318"/>
      <c r="MVH56" s="318"/>
      <c r="MVI56" s="318"/>
      <c r="MVJ56" s="318"/>
      <c r="MVK56" s="318"/>
      <c r="MVL56" s="318"/>
      <c r="MVM56" s="318"/>
      <c r="MVN56" s="318"/>
      <c r="MVO56" s="318"/>
      <c r="MVP56" s="318"/>
      <c r="MVQ56" s="318"/>
      <c r="MVR56" s="318"/>
      <c r="MVS56" s="318"/>
      <c r="MVT56" s="318"/>
      <c r="MVU56" s="318"/>
      <c r="MVV56" s="318"/>
      <c r="MVW56" s="318"/>
      <c r="MVX56" s="318"/>
      <c r="MVY56" s="318"/>
      <c r="MVZ56" s="318"/>
      <c r="MWA56" s="318"/>
      <c r="MWB56" s="318"/>
      <c r="MWC56" s="318"/>
      <c r="MWD56" s="318"/>
      <c r="MWE56" s="318"/>
      <c r="MWF56" s="318"/>
      <c r="MWG56" s="318"/>
      <c r="MWH56" s="318"/>
      <c r="MWI56" s="318"/>
      <c r="MWJ56" s="318"/>
      <c r="MWK56" s="318"/>
      <c r="MWL56" s="318"/>
      <c r="MWM56" s="318"/>
      <c r="MWN56" s="318"/>
      <c r="MWO56" s="318"/>
      <c r="MWP56" s="318"/>
      <c r="MWQ56" s="318"/>
      <c r="MWR56" s="318"/>
      <c r="MWS56" s="318"/>
      <c r="MWT56" s="318"/>
      <c r="MWU56" s="318"/>
      <c r="MWV56" s="318"/>
      <c r="MWW56" s="318"/>
      <c r="MWX56" s="318"/>
      <c r="MWY56" s="318"/>
      <c r="MWZ56" s="318"/>
      <c r="MXA56" s="318"/>
      <c r="MXB56" s="318"/>
      <c r="MXC56" s="318"/>
      <c r="MXD56" s="318"/>
      <c r="MXE56" s="318"/>
      <c r="MXF56" s="318"/>
      <c r="MXG56" s="318"/>
      <c r="MXH56" s="318"/>
      <c r="MXI56" s="318"/>
      <c r="MXJ56" s="318"/>
      <c r="MXK56" s="318"/>
      <c r="MXL56" s="318"/>
      <c r="MXM56" s="318"/>
      <c r="MXN56" s="318"/>
      <c r="MXO56" s="318"/>
      <c r="MXP56" s="318"/>
      <c r="MXQ56" s="318"/>
      <c r="MXR56" s="318"/>
      <c r="MXS56" s="318"/>
      <c r="MXT56" s="318"/>
      <c r="MXU56" s="318"/>
      <c r="MXV56" s="318"/>
      <c r="MXW56" s="318"/>
      <c r="MXX56" s="318"/>
      <c r="MXY56" s="318"/>
      <c r="MXZ56" s="318"/>
      <c r="MYA56" s="318"/>
      <c r="MYB56" s="318"/>
      <c r="MYC56" s="318"/>
      <c r="MYD56" s="318"/>
      <c r="MYE56" s="318"/>
      <c r="MYF56" s="318"/>
      <c r="MYG56" s="318"/>
      <c r="MYH56" s="318"/>
      <c r="MYI56" s="318"/>
      <c r="MYJ56" s="318"/>
      <c r="MYK56" s="318"/>
      <c r="MYL56" s="318"/>
      <c r="MYM56" s="318"/>
      <c r="MYN56" s="318"/>
      <c r="MYO56" s="318"/>
      <c r="MYP56" s="318"/>
      <c r="MYQ56" s="318"/>
      <c r="MYR56" s="318"/>
      <c r="MYS56" s="318"/>
      <c r="MYT56" s="318"/>
      <c r="MYU56" s="318"/>
      <c r="MYV56" s="318"/>
      <c r="MYW56" s="318"/>
      <c r="MYX56" s="318"/>
      <c r="MYY56" s="318"/>
      <c r="MYZ56" s="318"/>
      <c r="MZA56" s="318"/>
      <c r="MZB56" s="318"/>
      <c r="MZC56" s="318"/>
      <c r="MZD56" s="318"/>
      <c r="MZE56" s="318"/>
      <c r="MZF56" s="318"/>
      <c r="MZG56" s="318"/>
      <c r="MZH56" s="318"/>
      <c r="MZI56" s="318"/>
      <c r="MZJ56" s="318"/>
      <c r="MZK56" s="318"/>
      <c r="MZL56" s="318"/>
      <c r="MZM56" s="318"/>
      <c r="MZN56" s="318"/>
      <c r="MZO56" s="318"/>
      <c r="MZP56" s="318"/>
      <c r="MZQ56" s="318"/>
      <c r="MZR56" s="318"/>
      <c r="MZS56" s="318"/>
      <c r="MZT56" s="318"/>
      <c r="MZU56" s="318"/>
      <c r="MZV56" s="318"/>
      <c r="MZW56" s="318"/>
      <c r="MZX56" s="318"/>
      <c r="MZY56" s="318"/>
      <c r="MZZ56" s="318"/>
      <c r="NAA56" s="318"/>
      <c r="NAB56" s="318"/>
      <c r="NAC56" s="318"/>
      <c r="NAD56" s="318"/>
      <c r="NAE56" s="318"/>
      <c r="NAF56" s="318"/>
      <c r="NAG56" s="318"/>
      <c r="NAH56" s="318"/>
      <c r="NAI56" s="318"/>
      <c r="NAJ56" s="318"/>
      <c r="NAK56" s="318"/>
      <c r="NAL56" s="318"/>
      <c r="NAM56" s="318"/>
      <c r="NAN56" s="318"/>
      <c r="NAO56" s="318"/>
      <c r="NAP56" s="318"/>
      <c r="NAQ56" s="318"/>
      <c r="NAR56" s="318"/>
      <c r="NAS56" s="318"/>
      <c r="NAT56" s="318"/>
      <c r="NAU56" s="318"/>
      <c r="NAV56" s="318"/>
      <c r="NAW56" s="318"/>
      <c r="NAX56" s="318"/>
      <c r="NAY56" s="318"/>
      <c r="NAZ56" s="318"/>
      <c r="NBA56" s="318"/>
      <c r="NBB56" s="318"/>
      <c r="NBC56" s="318"/>
      <c r="NBD56" s="318"/>
      <c r="NBE56" s="318"/>
      <c r="NBF56" s="318"/>
      <c r="NBG56" s="318"/>
      <c r="NBH56" s="318"/>
      <c r="NBI56" s="318"/>
      <c r="NBJ56" s="318"/>
      <c r="NBK56" s="318"/>
      <c r="NBL56" s="318"/>
      <c r="NBM56" s="318"/>
      <c r="NBN56" s="318"/>
      <c r="NBO56" s="318"/>
      <c r="NBP56" s="318"/>
      <c r="NBQ56" s="318"/>
      <c r="NBR56" s="318"/>
      <c r="NBS56" s="318"/>
      <c r="NBT56" s="318"/>
      <c r="NBU56" s="318"/>
      <c r="NBV56" s="318"/>
      <c r="NBW56" s="318"/>
      <c r="NBX56" s="318"/>
      <c r="NBY56" s="318"/>
      <c r="NBZ56" s="318"/>
      <c r="NCA56" s="318"/>
      <c r="NCB56" s="318"/>
      <c r="NCC56" s="318"/>
      <c r="NCD56" s="318"/>
      <c r="NCE56" s="318"/>
      <c r="NCF56" s="318"/>
      <c r="NCG56" s="318"/>
      <c r="NCH56" s="318"/>
      <c r="NCI56" s="318"/>
      <c r="NCJ56" s="318"/>
      <c r="NCK56" s="318"/>
      <c r="NCL56" s="318"/>
      <c r="NCM56" s="318"/>
      <c r="NCN56" s="318"/>
      <c r="NCO56" s="318"/>
      <c r="NCP56" s="318"/>
      <c r="NCQ56" s="318"/>
      <c r="NCR56" s="318"/>
      <c r="NCS56" s="318"/>
      <c r="NCT56" s="318"/>
      <c r="NCU56" s="318"/>
      <c r="NCV56" s="318"/>
      <c r="NCW56" s="318"/>
      <c r="NCX56" s="318"/>
      <c r="NCY56" s="318"/>
      <c r="NCZ56" s="318"/>
      <c r="NDA56" s="318"/>
      <c r="NDB56" s="318"/>
      <c r="NDC56" s="318"/>
      <c r="NDD56" s="318"/>
      <c r="NDE56" s="318"/>
      <c r="NDF56" s="318"/>
      <c r="NDG56" s="318"/>
      <c r="NDH56" s="318"/>
      <c r="NDI56" s="318"/>
      <c r="NDJ56" s="318"/>
      <c r="NDK56" s="318"/>
      <c r="NDL56" s="318"/>
      <c r="NDM56" s="318"/>
      <c r="NDN56" s="318"/>
      <c r="NDO56" s="318"/>
      <c r="NDP56" s="318"/>
      <c r="NDQ56" s="318"/>
      <c r="NDR56" s="318"/>
      <c r="NDS56" s="318"/>
      <c r="NDT56" s="318"/>
      <c r="NDU56" s="318"/>
      <c r="NDV56" s="318"/>
      <c r="NDW56" s="318"/>
      <c r="NDX56" s="318"/>
      <c r="NDY56" s="318"/>
      <c r="NDZ56" s="318"/>
      <c r="NEA56" s="318"/>
      <c r="NEB56" s="318"/>
      <c r="NEC56" s="318"/>
      <c r="NED56" s="318"/>
      <c r="NEE56" s="318"/>
      <c r="NEF56" s="318"/>
      <c r="NEG56" s="318"/>
      <c r="NEH56" s="318"/>
      <c r="NEI56" s="318"/>
      <c r="NEJ56" s="318"/>
      <c r="NEK56" s="318"/>
      <c r="NEL56" s="318"/>
      <c r="NEM56" s="318"/>
      <c r="NEN56" s="318"/>
      <c r="NEO56" s="318"/>
      <c r="NEP56" s="318"/>
      <c r="NEQ56" s="318"/>
      <c r="NER56" s="318"/>
      <c r="NES56" s="318"/>
      <c r="NET56" s="318"/>
      <c r="NEU56" s="318"/>
      <c r="NEV56" s="318"/>
      <c r="NEW56" s="318"/>
      <c r="NEX56" s="318"/>
      <c r="NEY56" s="318"/>
      <c r="NEZ56" s="318"/>
      <c r="NFA56" s="318"/>
      <c r="NFB56" s="318"/>
      <c r="NFC56" s="318"/>
      <c r="NFD56" s="318"/>
      <c r="NFE56" s="318"/>
      <c r="NFF56" s="318"/>
      <c r="NFG56" s="318"/>
      <c r="NFH56" s="318"/>
      <c r="NFI56" s="318"/>
      <c r="NFJ56" s="318"/>
      <c r="NFK56" s="318"/>
      <c r="NFL56" s="318"/>
      <c r="NFM56" s="318"/>
      <c r="NFN56" s="318"/>
      <c r="NFO56" s="318"/>
      <c r="NFP56" s="318"/>
      <c r="NFQ56" s="318"/>
      <c r="NFR56" s="318"/>
      <c r="NFS56" s="318"/>
      <c r="NFT56" s="318"/>
      <c r="NFU56" s="318"/>
      <c r="NFV56" s="318"/>
      <c r="NFW56" s="318"/>
      <c r="NFX56" s="318"/>
      <c r="NFY56" s="318"/>
      <c r="NFZ56" s="318"/>
      <c r="NGA56" s="318"/>
      <c r="NGB56" s="318"/>
      <c r="NGC56" s="318"/>
      <c r="NGD56" s="318"/>
      <c r="NGE56" s="318"/>
      <c r="NGF56" s="318"/>
      <c r="NGG56" s="318"/>
      <c r="NGH56" s="318"/>
      <c r="NGI56" s="318"/>
      <c r="NGJ56" s="318"/>
      <c r="NGK56" s="318"/>
      <c r="NGL56" s="318"/>
      <c r="NGM56" s="318"/>
      <c r="NGN56" s="318"/>
      <c r="NGO56" s="318"/>
      <c r="NGP56" s="318"/>
      <c r="NGQ56" s="318"/>
      <c r="NGR56" s="318"/>
      <c r="NGS56" s="318"/>
      <c r="NGT56" s="318"/>
      <c r="NGU56" s="318"/>
      <c r="NGV56" s="318"/>
      <c r="NGW56" s="318"/>
      <c r="NGX56" s="318"/>
      <c r="NGY56" s="318"/>
      <c r="NGZ56" s="318"/>
      <c r="NHA56" s="318"/>
      <c r="NHB56" s="318"/>
      <c r="NHC56" s="318"/>
      <c r="NHD56" s="318"/>
      <c r="NHE56" s="318"/>
      <c r="NHF56" s="318"/>
      <c r="NHG56" s="318"/>
      <c r="NHH56" s="318"/>
      <c r="NHI56" s="318"/>
      <c r="NHJ56" s="318"/>
      <c r="NHK56" s="318"/>
      <c r="NHL56" s="318"/>
      <c r="NHM56" s="318"/>
      <c r="NHN56" s="318"/>
      <c r="NHO56" s="318"/>
      <c r="NHP56" s="318"/>
      <c r="NHQ56" s="318"/>
      <c r="NHR56" s="318"/>
      <c r="NHS56" s="318"/>
      <c r="NHT56" s="318"/>
      <c r="NHU56" s="318"/>
      <c r="NHV56" s="318"/>
      <c r="NHW56" s="318"/>
      <c r="NHX56" s="318"/>
      <c r="NHY56" s="318"/>
      <c r="NHZ56" s="318"/>
      <c r="NIA56" s="318"/>
      <c r="NIB56" s="318"/>
      <c r="NIC56" s="318"/>
      <c r="NID56" s="318"/>
      <c r="NIE56" s="318"/>
      <c r="NIF56" s="318"/>
      <c r="NIG56" s="318"/>
      <c r="NIH56" s="318"/>
      <c r="NII56" s="318"/>
      <c r="NIJ56" s="318"/>
      <c r="NIK56" s="318"/>
      <c r="NIL56" s="318"/>
      <c r="NIM56" s="318"/>
      <c r="NIN56" s="318"/>
      <c r="NIO56" s="318"/>
      <c r="NIP56" s="318"/>
      <c r="NIQ56" s="318"/>
      <c r="NIR56" s="318"/>
      <c r="NIS56" s="318"/>
      <c r="NIT56" s="318"/>
      <c r="NIU56" s="318"/>
      <c r="NIV56" s="318"/>
      <c r="NIW56" s="318"/>
      <c r="NIX56" s="318"/>
      <c r="NIY56" s="318"/>
      <c r="NIZ56" s="318"/>
      <c r="NJA56" s="318"/>
      <c r="NJB56" s="318"/>
      <c r="NJC56" s="318"/>
      <c r="NJD56" s="318"/>
      <c r="NJE56" s="318"/>
      <c r="NJF56" s="318"/>
      <c r="NJG56" s="318"/>
      <c r="NJH56" s="318"/>
      <c r="NJI56" s="318"/>
      <c r="NJJ56" s="318"/>
      <c r="NJK56" s="318"/>
      <c r="NJL56" s="318"/>
      <c r="NJM56" s="318"/>
      <c r="NJN56" s="318"/>
      <c r="NJO56" s="318"/>
      <c r="NJP56" s="318"/>
      <c r="NJQ56" s="318"/>
      <c r="NJR56" s="318"/>
      <c r="NJS56" s="318"/>
      <c r="NJT56" s="318"/>
      <c r="NJU56" s="318"/>
      <c r="NJV56" s="318"/>
      <c r="NJW56" s="318"/>
      <c r="NJX56" s="318"/>
      <c r="NJY56" s="318"/>
      <c r="NJZ56" s="318"/>
      <c r="NKA56" s="318"/>
      <c r="NKB56" s="318"/>
      <c r="NKC56" s="318"/>
      <c r="NKD56" s="318"/>
      <c r="NKE56" s="318"/>
      <c r="NKF56" s="318"/>
      <c r="NKG56" s="318"/>
      <c r="NKH56" s="318"/>
      <c r="NKI56" s="318"/>
      <c r="NKJ56" s="318"/>
      <c r="NKK56" s="318"/>
      <c r="NKL56" s="318"/>
      <c r="NKM56" s="318"/>
      <c r="NKN56" s="318"/>
      <c r="NKO56" s="318"/>
      <c r="NKP56" s="318"/>
      <c r="NKQ56" s="318"/>
      <c r="NKR56" s="318"/>
      <c r="NKS56" s="318"/>
      <c r="NKT56" s="318"/>
      <c r="NKU56" s="318"/>
      <c r="NKV56" s="318"/>
      <c r="NKW56" s="318"/>
      <c r="NKX56" s="318"/>
      <c r="NKY56" s="318"/>
      <c r="NKZ56" s="318"/>
      <c r="NLA56" s="318"/>
      <c r="NLB56" s="318"/>
      <c r="NLC56" s="318"/>
      <c r="NLD56" s="318"/>
      <c r="NLE56" s="318"/>
      <c r="NLF56" s="318"/>
      <c r="NLG56" s="318"/>
      <c r="NLH56" s="318"/>
      <c r="NLI56" s="318"/>
      <c r="NLJ56" s="318"/>
      <c r="NLK56" s="318"/>
      <c r="NLL56" s="318"/>
      <c r="NLM56" s="318"/>
      <c r="NLN56" s="318"/>
      <c r="NLO56" s="318"/>
      <c r="NLP56" s="318"/>
      <c r="NLQ56" s="318"/>
      <c r="NLR56" s="318"/>
      <c r="NLS56" s="318"/>
      <c r="NLT56" s="318"/>
      <c r="NLU56" s="318"/>
      <c r="NLV56" s="318"/>
      <c r="NLW56" s="318"/>
      <c r="NLX56" s="318"/>
      <c r="NLY56" s="318"/>
      <c r="NLZ56" s="318"/>
      <c r="NMA56" s="318"/>
      <c r="NMB56" s="318"/>
      <c r="NMC56" s="318"/>
      <c r="NMD56" s="318"/>
      <c r="NME56" s="318"/>
      <c r="NMF56" s="318"/>
      <c r="NMG56" s="318"/>
      <c r="NMH56" s="318"/>
      <c r="NMI56" s="318"/>
      <c r="NMJ56" s="318"/>
      <c r="NMK56" s="318"/>
      <c r="NML56" s="318"/>
      <c r="NMM56" s="318"/>
      <c r="NMN56" s="318"/>
      <c r="NMO56" s="318"/>
      <c r="NMP56" s="318"/>
      <c r="NMQ56" s="318"/>
      <c r="NMR56" s="318"/>
      <c r="NMS56" s="318"/>
      <c r="NMT56" s="318"/>
      <c r="NMU56" s="318"/>
      <c r="NMV56" s="318"/>
      <c r="NMW56" s="318"/>
      <c r="NMX56" s="318"/>
      <c r="NMY56" s="318"/>
      <c r="NMZ56" s="318"/>
      <c r="NNA56" s="318"/>
      <c r="NNB56" s="318"/>
      <c r="NNC56" s="318"/>
      <c r="NND56" s="318"/>
      <c r="NNE56" s="318"/>
      <c r="NNF56" s="318"/>
      <c r="NNG56" s="318"/>
      <c r="NNH56" s="318"/>
      <c r="NNI56" s="318"/>
      <c r="NNJ56" s="318"/>
      <c r="NNK56" s="318"/>
      <c r="NNL56" s="318"/>
      <c r="NNM56" s="318"/>
      <c r="NNN56" s="318"/>
      <c r="NNO56" s="318"/>
      <c r="NNP56" s="318"/>
      <c r="NNQ56" s="318"/>
      <c r="NNR56" s="318"/>
      <c r="NNS56" s="318"/>
      <c r="NNT56" s="318"/>
      <c r="NNU56" s="318"/>
      <c r="NNV56" s="318"/>
      <c r="NNW56" s="318"/>
      <c r="NNX56" s="318"/>
      <c r="NNY56" s="318"/>
      <c r="NNZ56" s="318"/>
      <c r="NOA56" s="318"/>
      <c r="NOB56" s="318"/>
      <c r="NOC56" s="318"/>
      <c r="NOD56" s="318"/>
      <c r="NOE56" s="318"/>
      <c r="NOF56" s="318"/>
      <c r="NOG56" s="318"/>
      <c r="NOH56" s="318"/>
      <c r="NOI56" s="318"/>
      <c r="NOJ56" s="318"/>
      <c r="NOK56" s="318"/>
      <c r="NOL56" s="318"/>
      <c r="NOM56" s="318"/>
      <c r="NON56" s="318"/>
      <c r="NOO56" s="318"/>
      <c r="NOP56" s="318"/>
      <c r="NOQ56" s="318"/>
      <c r="NOR56" s="318"/>
      <c r="NOS56" s="318"/>
      <c r="NOT56" s="318"/>
      <c r="NOU56" s="318"/>
      <c r="NOV56" s="318"/>
      <c r="NOW56" s="318"/>
      <c r="NOX56" s="318"/>
      <c r="NOY56" s="318"/>
      <c r="NOZ56" s="318"/>
      <c r="NPA56" s="318"/>
      <c r="NPB56" s="318"/>
      <c r="NPC56" s="318"/>
      <c r="NPD56" s="318"/>
      <c r="NPE56" s="318"/>
      <c r="NPF56" s="318"/>
      <c r="NPG56" s="318"/>
      <c r="NPH56" s="318"/>
      <c r="NPI56" s="318"/>
      <c r="NPJ56" s="318"/>
      <c r="NPK56" s="318"/>
      <c r="NPL56" s="318"/>
      <c r="NPM56" s="318"/>
      <c r="NPN56" s="318"/>
      <c r="NPO56" s="318"/>
      <c r="NPP56" s="318"/>
      <c r="NPQ56" s="318"/>
      <c r="NPR56" s="318"/>
      <c r="NPS56" s="318"/>
      <c r="NPT56" s="318"/>
      <c r="NPU56" s="318"/>
      <c r="NPV56" s="318"/>
      <c r="NPW56" s="318"/>
      <c r="NPX56" s="318"/>
      <c r="NPY56" s="318"/>
      <c r="NPZ56" s="318"/>
      <c r="NQA56" s="318"/>
      <c r="NQB56" s="318"/>
      <c r="NQC56" s="318"/>
      <c r="NQD56" s="318"/>
      <c r="NQE56" s="318"/>
      <c r="NQF56" s="318"/>
      <c r="NQG56" s="318"/>
      <c r="NQH56" s="318"/>
      <c r="NQI56" s="318"/>
      <c r="NQJ56" s="318"/>
      <c r="NQK56" s="318"/>
      <c r="NQL56" s="318"/>
      <c r="NQM56" s="318"/>
      <c r="NQN56" s="318"/>
      <c r="NQO56" s="318"/>
      <c r="NQP56" s="318"/>
      <c r="NQQ56" s="318"/>
      <c r="NQR56" s="318"/>
      <c r="NQS56" s="318"/>
      <c r="NQT56" s="318"/>
      <c r="NQU56" s="318"/>
      <c r="NQV56" s="318"/>
      <c r="NQW56" s="318"/>
      <c r="NQX56" s="318"/>
      <c r="NQY56" s="318"/>
      <c r="NQZ56" s="318"/>
      <c r="NRA56" s="318"/>
      <c r="NRB56" s="318"/>
      <c r="NRC56" s="318"/>
      <c r="NRD56" s="318"/>
      <c r="NRE56" s="318"/>
      <c r="NRF56" s="318"/>
      <c r="NRG56" s="318"/>
      <c r="NRH56" s="318"/>
      <c r="NRI56" s="318"/>
      <c r="NRJ56" s="318"/>
      <c r="NRK56" s="318"/>
      <c r="NRL56" s="318"/>
      <c r="NRM56" s="318"/>
      <c r="NRN56" s="318"/>
      <c r="NRO56" s="318"/>
      <c r="NRP56" s="318"/>
      <c r="NRQ56" s="318"/>
      <c r="NRR56" s="318"/>
      <c r="NRS56" s="318"/>
      <c r="NRT56" s="318"/>
      <c r="NRU56" s="318"/>
      <c r="NRV56" s="318"/>
      <c r="NRW56" s="318"/>
      <c r="NRX56" s="318"/>
      <c r="NRY56" s="318"/>
      <c r="NRZ56" s="318"/>
      <c r="NSA56" s="318"/>
      <c r="NSB56" s="318"/>
      <c r="NSC56" s="318"/>
      <c r="NSD56" s="318"/>
      <c r="NSE56" s="318"/>
      <c r="NSF56" s="318"/>
      <c r="NSG56" s="318"/>
      <c r="NSH56" s="318"/>
      <c r="NSI56" s="318"/>
      <c r="NSJ56" s="318"/>
      <c r="NSK56" s="318"/>
      <c r="NSL56" s="318"/>
      <c r="NSM56" s="318"/>
      <c r="NSN56" s="318"/>
      <c r="NSO56" s="318"/>
      <c r="NSP56" s="318"/>
      <c r="NSQ56" s="318"/>
      <c r="NSR56" s="318"/>
      <c r="NSS56" s="318"/>
      <c r="NST56" s="318"/>
      <c r="NSU56" s="318"/>
      <c r="NSV56" s="318"/>
      <c r="NSW56" s="318"/>
      <c r="NSX56" s="318"/>
      <c r="NSY56" s="318"/>
      <c r="NSZ56" s="318"/>
      <c r="NTA56" s="318"/>
      <c r="NTB56" s="318"/>
      <c r="NTC56" s="318"/>
      <c r="NTD56" s="318"/>
      <c r="NTE56" s="318"/>
      <c r="NTF56" s="318"/>
      <c r="NTG56" s="318"/>
      <c r="NTH56" s="318"/>
      <c r="NTI56" s="318"/>
      <c r="NTJ56" s="318"/>
      <c r="NTK56" s="318"/>
      <c r="NTL56" s="318"/>
      <c r="NTM56" s="318"/>
      <c r="NTN56" s="318"/>
      <c r="NTO56" s="318"/>
      <c r="NTP56" s="318"/>
      <c r="NTQ56" s="318"/>
      <c r="NTR56" s="318"/>
      <c r="NTS56" s="318"/>
      <c r="NTT56" s="318"/>
      <c r="NTU56" s="318"/>
      <c r="NTV56" s="318"/>
      <c r="NTW56" s="318"/>
      <c r="NTX56" s="318"/>
      <c r="NTY56" s="318"/>
      <c r="NTZ56" s="318"/>
      <c r="NUA56" s="318"/>
      <c r="NUB56" s="318"/>
      <c r="NUC56" s="318"/>
      <c r="NUD56" s="318"/>
      <c r="NUE56" s="318"/>
      <c r="NUF56" s="318"/>
      <c r="NUG56" s="318"/>
      <c r="NUH56" s="318"/>
      <c r="NUI56" s="318"/>
      <c r="NUJ56" s="318"/>
      <c r="NUK56" s="318"/>
      <c r="NUL56" s="318"/>
      <c r="NUM56" s="318"/>
      <c r="NUN56" s="318"/>
      <c r="NUO56" s="318"/>
      <c r="NUP56" s="318"/>
      <c r="NUQ56" s="318"/>
      <c r="NUR56" s="318"/>
      <c r="NUS56" s="318"/>
      <c r="NUT56" s="318"/>
      <c r="NUU56" s="318"/>
      <c r="NUV56" s="318"/>
      <c r="NUW56" s="318"/>
      <c r="NUX56" s="318"/>
      <c r="NUY56" s="318"/>
      <c r="NUZ56" s="318"/>
      <c r="NVA56" s="318"/>
      <c r="NVB56" s="318"/>
      <c r="NVC56" s="318"/>
      <c r="NVD56" s="318"/>
      <c r="NVE56" s="318"/>
      <c r="NVF56" s="318"/>
      <c r="NVG56" s="318"/>
      <c r="NVH56" s="318"/>
      <c r="NVI56" s="318"/>
      <c r="NVJ56" s="318"/>
      <c r="NVK56" s="318"/>
      <c r="NVL56" s="318"/>
      <c r="NVM56" s="318"/>
      <c r="NVN56" s="318"/>
      <c r="NVO56" s="318"/>
      <c r="NVP56" s="318"/>
      <c r="NVQ56" s="318"/>
      <c r="NVR56" s="318"/>
      <c r="NVS56" s="318"/>
      <c r="NVT56" s="318"/>
      <c r="NVU56" s="318"/>
      <c r="NVV56" s="318"/>
      <c r="NVW56" s="318"/>
      <c r="NVX56" s="318"/>
      <c r="NVY56" s="318"/>
      <c r="NVZ56" s="318"/>
      <c r="NWA56" s="318"/>
      <c r="NWB56" s="318"/>
      <c r="NWC56" s="318"/>
      <c r="NWD56" s="318"/>
      <c r="NWE56" s="318"/>
      <c r="NWF56" s="318"/>
      <c r="NWG56" s="318"/>
      <c r="NWH56" s="318"/>
      <c r="NWI56" s="318"/>
      <c r="NWJ56" s="318"/>
      <c r="NWK56" s="318"/>
      <c r="NWL56" s="318"/>
      <c r="NWM56" s="318"/>
      <c r="NWN56" s="318"/>
      <c r="NWO56" s="318"/>
      <c r="NWP56" s="318"/>
      <c r="NWQ56" s="318"/>
      <c r="NWR56" s="318"/>
      <c r="NWS56" s="318"/>
      <c r="NWT56" s="318"/>
      <c r="NWU56" s="318"/>
      <c r="NWV56" s="318"/>
      <c r="NWW56" s="318"/>
      <c r="NWX56" s="318"/>
      <c r="NWY56" s="318"/>
      <c r="NWZ56" s="318"/>
      <c r="NXA56" s="318"/>
      <c r="NXB56" s="318"/>
      <c r="NXC56" s="318"/>
      <c r="NXD56" s="318"/>
      <c r="NXE56" s="318"/>
      <c r="NXF56" s="318"/>
      <c r="NXG56" s="318"/>
      <c r="NXH56" s="318"/>
      <c r="NXI56" s="318"/>
      <c r="NXJ56" s="318"/>
      <c r="NXK56" s="318"/>
      <c r="NXL56" s="318"/>
      <c r="NXM56" s="318"/>
      <c r="NXN56" s="318"/>
      <c r="NXO56" s="318"/>
      <c r="NXP56" s="318"/>
      <c r="NXQ56" s="318"/>
      <c r="NXR56" s="318"/>
      <c r="NXS56" s="318"/>
      <c r="NXT56" s="318"/>
      <c r="NXU56" s="318"/>
      <c r="NXV56" s="318"/>
      <c r="NXW56" s="318"/>
      <c r="NXX56" s="318"/>
      <c r="NXY56" s="318"/>
      <c r="NXZ56" s="318"/>
      <c r="NYA56" s="318"/>
      <c r="NYB56" s="318"/>
      <c r="NYC56" s="318"/>
      <c r="NYD56" s="318"/>
      <c r="NYE56" s="318"/>
      <c r="NYF56" s="318"/>
      <c r="NYG56" s="318"/>
      <c r="NYH56" s="318"/>
      <c r="NYI56" s="318"/>
      <c r="NYJ56" s="318"/>
      <c r="NYK56" s="318"/>
      <c r="NYL56" s="318"/>
      <c r="NYM56" s="318"/>
      <c r="NYN56" s="318"/>
      <c r="NYO56" s="318"/>
      <c r="NYP56" s="318"/>
      <c r="NYQ56" s="318"/>
      <c r="NYR56" s="318"/>
      <c r="NYS56" s="318"/>
      <c r="NYT56" s="318"/>
      <c r="NYU56" s="318"/>
      <c r="NYV56" s="318"/>
      <c r="NYW56" s="318"/>
      <c r="NYX56" s="318"/>
      <c r="NYY56" s="318"/>
      <c r="NYZ56" s="318"/>
      <c r="NZA56" s="318"/>
      <c r="NZB56" s="318"/>
      <c r="NZC56" s="318"/>
      <c r="NZD56" s="318"/>
      <c r="NZE56" s="318"/>
      <c r="NZF56" s="318"/>
      <c r="NZG56" s="318"/>
      <c r="NZH56" s="318"/>
      <c r="NZI56" s="318"/>
      <c r="NZJ56" s="318"/>
      <c r="NZK56" s="318"/>
      <c r="NZL56" s="318"/>
      <c r="NZM56" s="318"/>
      <c r="NZN56" s="318"/>
      <c r="NZO56" s="318"/>
      <c r="NZP56" s="318"/>
      <c r="NZQ56" s="318"/>
      <c r="NZR56" s="318"/>
      <c r="NZS56" s="318"/>
      <c r="NZT56" s="318"/>
      <c r="NZU56" s="318"/>
      <c r="NZV56" s="318"/>
      <c r="NZW56" s="318"/>
      <c r="NZX56" s="318"/>
      <c r="NZY56" s="318"/>
      <c r="NZZ56" s="318"/>
      <c r="OAA56" s="318"/>
      <c r="OAB56" s="318"/>
      <c r="OAC56" s="318"/>
      <c r="OAD56" s="318"/>
      <c r="OAE56" s="318"/>
      <c r="OAF56" s="318"/>
      <c r="OAG56" s="318"/>
      <c r="OAH56" s="318"/>
      <c r="OAI56" s="318"/>
      <c r="OAJ56" s="318"/>
      <c r="OAK56" s="318"/>
      <c r="OAL56" s="318"/>
      <c r="OAM56" s="318"/>
      <c r="OAN56" s="318"/>
      <c r="OAO56" s="318"/>
      <c r="OAP56" s="318"/>
      <c r="OAQ56" s="318"/>
      <c r="OAR56" s="318"/>
      <c r="OAS56" s="318"/>
      <c r="OAT56" s="318"/>
      <c r="OAU56" s="318"/>
      <c r="OAV56" s="318"/>
      <c r="OAW56" s="318"/>
      <c r="OAX56" s="318"/>
      <c r="OAY56" s="318"/>
      <c r="OAZ56" s="318"/>
      <c r="OBA56" s="318"/>
      <c r="OBB56" s="318"/>
      <c r="OBC56" s="318"/>
      <c r="OBD56" s="318"/>
      <c r="OBE56" s="318"/>
      <c r="OBF56" s="318"/>
      <c r="OBG56" s="318"/>
      <c r="OBH56" s="318"/>
      <c r="OBI56" s="318"/>
      <c r="OBJ56" s="318"/>
      <c r="OBK56" s="318"/>
      <c r="OBL56" s="318"/>
      <c r="OBM56" s="318"/>
      <c r="OBN56" s="318"/>
      <c r="OBO56" s="318"/>
      <c r="OBP56" s="318"/>
      <c r="OBQ56" s="318"/>
      <c r="OBR56" s="318"/>
      <c r="OBS56" s="318"/>
      <c r="OBT56" s="318"/>
      <c r="OBU56" s="318"/>
      <c r="OBV56" s="318"/>
      <c r="OBW56" s="318"/>
      <c r="OBX56" s="318"/>
      <c r="OBY56" s="318"/>
      <c r="OBZ56" s="318"/>
      <c r="OCA56" s="318"/>
      <c r="OCB56" s="318"/>
      <c r="OCC56" s="318"/>
      <c r="OCD56" s="318"/>
      <c r="OCE56" s="318"/>
      <c r="OCF56" s="318"/>
      <c r="OCG56" s="318"/>
      <c r="OCH56" s="318"/>
      <c r="OCI56" s="318"/>
      <c r="OCJ56" s="318"/>
      <c r="OCK56" s="318"/>
      <c r="OCL56" s="318"/>
      <c r="OCM56" s="318"/>
      <c r="OCN56" s="318"/>
      <c r="OCO56" s="318"/>
      <c r="OCP56" s="318"/>
      <c r="OCQ56" s="318"/>
      <c r="OCR56" s="318"/>
      <c r="OCS56" s="318"/>
      <c r="OCT56" s="318"/>
      <c r="OCU56" s="318"/>
      <c r="OCV56" s="318"/>
      <c r="OCW56" s="318"/>
      <c r="OCX56" s="318"/>
      <c r="OCY56" s="318"/>
      <c r="OCZ56" s="318"/>
      <c r="ODA56" s="318"/>
      <c r="ODB56" s="318"/>
      <c r="ODC56" s="318"/>
      <c r="ODD56" s="318"/>
      <c r="ODE56" s="318"/>
      <c r="ODF56" s="318"/>
      <c r="ODG56" s="318"/>
      <c r="ODH56" s="318"/>
      <c r="ODI56" s="318"/>
      <c r="ODJ56" s="318"/>
      <c r="ODK56" s="318"/>
      <c r="ODL56" s="318"/>
      <c r="ODM56" s="318"/>
      <c r="ODN56" s="318"/>
      <c r="ODO56" s="318"/>
      <c r="ODP56" s="318"/>
      <c r="ODQ56" s="318"/>
      <c r="ODR56" s="318"/>
      <c r="ODS56" s="318"/>
      <c r="ODT56" s="318"/>
      <c r="ODU56" s="318"/>
      <c r="ODV56" s="318"/>
      <c r="ODW56" s="318"/>
      <c r="ODX56" s="318"/>
      <c r="ODY56" s="318"/>
      <c r="ODZ56" s="318"/>
      <c r="OEA56" s="318"/>
      <c r="OEB56" s="318"/>
      <c r="OEC56" s="318"/>
      <c r="OED56" s="318"/>
      <c r="OEE56" s="318"/>
      <c r="OEF56" s="318"/>
      <c r="OEG56" s="318"/>
      <c r="OEH56" s="318"/>
      <c r="OEI56" s="318"/>
      <c r="OEJ56" s="318"/>
      <c r="OEK56" s="318"/>
      <c r="OEL56" s="318"/>
      <c r="OEM56" s="318"/>
      <c r="OEN56" s="318"/>
      <c r="OEO56" s="318"/>
      <c r="OEP56" s="318"/>
      <c r="OEQ56" s="318"/>
      <c r="OER56" s="318"/>
      <c r="OES56" s="318"/>
      <c r="OET56" s="318"/>
      <c r="OEU56" s="318"/>
      <c r="OEV56" s="318"/>
      <c r="OEW56" s="318"/>
      <c r="OEX56" s="318"/>
      <c r="OEY56" s="318"/>
      <c r="OEZ56" s="318"/>
      <c r="OFA56" s="318"/>
      <c r="OFB56" s="318"/>
      <c r="OFC56" s="318"/>
      <c r="OFD56" s="318"/>
      <c r="OFE56" s="318"/>
      <c r="OFF56" s="318"/>
      <c r="OFG56" s="318"/>
      <c r="OFH56" s="318"/>
      <c r="OFI56" s="318"/>
      <c r="OFJ56" s="318"/>
      <c r="OFK56" s="318"/>
      <c r="OFL56" s="318"/>
      <c r="OFM56" s="318"/>
      <c r="OFN56" s="318"/>
      <c r="OFO56" s="318"/>
      <c r="OFP56" s="318"/>
      <c r="OFQ56" s="318"/>
      <c r="OFR56" s="318"/>
      <c r="OFS56" s="318"/>
      <c r="OFT56" s="318"/>
      <c r="OFU56" s="318"/>
      <c r="OFV56" s="318"/>
      <c r="OFW56" s="318"/>
      <c r="OFX56" s="318"/>
      <c r="OFY56" s="318"/>
      <c r="OFZ56" s="318"/>
      <c r="OGA56" s="318"/>
      <c r="OGB56" s="318"/>
      <c r="OGC56" s="318"/>
      <c r="OGD56" s="318"/>
      <c r="OGE56" s="318"/>
      <c r="OGF56" s="318"/>
      <c r="OGG56" s="318"/>
      <c r="OGH56" s="318"/>
      <c r="OGI56" s="318"/>
      <c r="OGJ56" s="318"/>
      <c r="OGK56" s="318"/>
      <c r="OGL56" s="318"/>
      <c r="OGM56" s="318"/>
      <c r="OGN56" s="318"/>
      <c r="OGO56" s="318"/>
      <c r="OGP56" s="318"/>
      <c r="OGQ56" s="318"/>
      <c r="OGR56" s="318"/>
      <c r="OGS56" s="318"/>
      <c r="OGT56" s="318"/>
      <c r="OGU56" s="318"/>
      <c r="OGV56" s="318"/>
      <c r="OGW56" s="318"/>
      <c r="OGX56" s="318"/>
      <c r="OGY56" s="318"/>
      <c r="OGZ56" s="318"/>
      <c r="OHA56" s="318"/>
      <c r="OHB56" s="318"/>
      <c r="OHC56" s="318"/>
      <c r="OHD56" s="318"/>
      <c r="OHE56" s="318"/>
      <c r="OHF56" s="318"/>
      <c r="OHG56" s="318"/>
      <c r="OHH56" s="318"/>
      <c r="OHI56" s="318"/>
      <c r="OHJ56" s="318"/>
      <c r="OHK56" s="318"/>
      <c r="OHL56" s="318"/>
      <c r="OHM56" s="318"/>
      <c r="OHN56" s="318"/>
      <c r="OHO56" s="318"/>
      <c r="OHP56" s="318"/>
      <c r="OHQ56" s="318"/>
      <c r="OHR56" s="318"/>
      <c r="OHS56" s="318"/>
      <c r="OHT56" s="318"/>
      <c r="OHU56" s="318"/>
      <c r="OHV56" s="318"/>
      <c r="OHW56" s="318"/>
      <c r="OHX56" s="318"/>
      <c r="OHY56" s="318"/>
      <c r="OHZ56" s="318"/>
      <c r="OIA56" s="318"/>
      <c r="OIB56" s="318"/>
      <c r="OIC56" s="318"/>
      <c r="OID56" s="318"/>
      <c r="OIE56" s="318"/>
      <c r="OIF56" s="318"/>
      <c r="OIG56" s="318"/>
      <c r="OIH56" s="318"/>
      <c r="OII56" s="318"/>
      <c r="OIJ56" s="318"/>
      <c r="OIK56" s="318"/>
      <c r="OIL56" s="318"/>
      <c r="OIM56" s="318"/>
      <c r="OIN56" s="318"/>
      <c r="OIO56" s="318"/>
      <c r="OIP56" s="318"/>
      <c r="OIQ56" s="318"/>
      <c r="OIR56" s="318"/>
      <c r="OIS56" s="318"/>
      <c r="OIT56" s="318"/>
      <c r="OIU56" s="318"/>
      <c r="OIV56" s="318"/>
      <c r="OIW56" s="318"/>
      <c r="OIX56" s="318"/>
      <c r="OIY56" s="318"/>
      <c r="OIZ56" s="318"/>
      <c r="OJA56" s="318"/>
      <c r="OJB56" s="318"/>
      <c r="OJC56" s="318"/>
      <c r="OJD56" s="318"/>
      <c r="OJE56" s="318"/>
      <c r="OJF56" s="318"/>
      <c r="OJG56" s="318"/>
      <c r="OJH56" s="318"/>
      <c r="OJI56" s="318"/>
      <c r="OJJ56" s="318"/>
      <c r="OJK56" s="318"/>
      <c r="OJL56" s="318"/>
      <c r="OJM56" s="318"/>
      <c r="OJN56" s="318"/>
      <c r="OJO56" s="318"/>
      <c r="OJP56" s="318"/>
      <c r="OJQ56" s="318"/>
      <c r="OJR56" s="318"/>
      <c r="OJS56" s="318"/>
      <c r="OJT56" s="318"/>
      <c r="OJU56" s="318"/>
      <c r="OJV56" s="318"/>
      <c r="OJW56" s="318"/>
      <c r="OJX56" s="318"/>
      <c r="OJY56" s="318"/>
      <c r="OJZ56" s="318"/>
      <c r="OKA56" s="318"/>
      <c r="OKB56" s="318"/>
      <c r="OKC56" s="318"/>
      <c r="OKD56" s="318"/>
      <c r="OKE56" s="318"/>
      <c r="OKF56" s="318"/>
      <c r="OKG56" s="318"/>
      <c r="OKH56" s="318"/>
      <c r="OKI56" s="318"/>
      <c r="OKJ56" s="318"/>
      <c r="OKK56" s="318"/>
      <c r="OKL56" s="318"/>
      <c r="OKM56" s="318"/>
      <c r="OKN56" s="318"/>
      <c r="OKO56" s="318"/>
      <c r="OKP56" s="318"/>
      <c r="OKQ56" s="318"/>
      <c r="OKR56" s="318"/>
      <c r="OKS56" s="318"/>
      <c r="OKT56" s="318"/>
      <c r="OKU56" s="318"/>
      <c r="OKV56" s="318"/>
      <c r="OKW56" s="318"/>
      <c r="OKX56" s="318"/>
      <c r="OKY56" s="318"/>
      <c r="OKZ56" s="318"/>
      <c r="OLA56" s="318"/>
      <c r="OLB56" s="318"/>
      <c r="OLC56" s="318"/>
      <c r="OLD56" s="318"/>
      <c r="OLE56" s="318"/>
      <c r="OLF56" s="318"/>
      <c r="OLG56" s="318"/>
      <c r="OLH56" s="318"/>
      <c r="OLI56" s="318"/>
      <c r="OLJ56" s="318"/>
      <c r="OLK56" s="318"/>
      <c r="OLL56" s="318"/>
      <c r="OLM56" s="318"/>
      <c r="OLN56" s="318"/>
      <c r="OLO56" s="318"/>
      <c r="OLP56" s="318"/>
      <c r="OLQ56" s="318"/>
      <c r="OLR56" s="318"/>
      <c r="OLS56" s="318"/>
      <c r="OLT56" s="318"/>
      <c r="OLU56" s="318"/>
      <c r="OLV56" s="318"/>
      <c r="OLW56" s="318"/>
      <c r="OLX56" s="318"/>
      <c r="OLY56" s="318"/>
      <c r="OLZ56" s="318"/>
      <c r="OMA56" s="318"/>
      <c r="OMB56" s="318"/>
      <c r="OMC56" s="318"/>
      <c r="OMD56" s="318"/>
      <c r="OME56" s="318"/>
      <c r="OMF56" s="318"/>
      <c r="OMG56" s="318"/>
      <c r="OMH56" s="318"/>
      <c r="OMI56" s="318"/>
      <c r="OMJ56" s="318"/>
      <c r="OMK56" s="318"/>
      <c r="OML56" s="318"/>
      <c r="OMM56" s="318"/>
      <c r="OMN56" s="318"/>
      <c r="OMO56" s="318"/>
      <c r="OMP56" s="318"/>
      <c r="OMQ56" s="318"/>
      <c r="OMR56" s="318"/>
      <c r="OMS56" s="318"/>
      <c r="OMT56" s="318"/>
      <c r="OMU56" s="318"/>
      <c r="OMV56" s="318"/>
      <c r="OMW56" s="318"/>
      <c r="OMX56" s="318"/>
      <c r="OMY56" s="318"/>
      <c r="OMZ56" s="318"/>
      <c r="ONA56" s="318"/>
      <c r="ONB56" s="318"/>
      <c r="ONC56" s="318"/>
      <c r="OND56" s="318"/>
      <c r="ONE56" s="318"/>
      <c r="ONF56" s="318"/>
      <c r="ONG56" s="318"/>
      <c r="ONH56" s="318"/>
      <c r="ONI56" s="318"/>
      <c r="ONJ56" s="318"/>
      <c r="ONK56" s="318"/>
      <c r="ONL56" s="318"/>
      <c r="ONM56" s="318"/>
      <c r="ONN56" s="318"/>
      <c r="ONO56" s="318"/>
      <c r="ONP56" s="318"/>
      <c r="ONQ56" s="318"/>
      <c r="ONR56" s="318"/>
      <c r="ONS56" s="318"/>
      <c r="ONT56" s="318"/>
      <c r="ONU56" s="318"/>
      <c r="ONV56" s="318"/>
      <c r="ONW56" s="318"/>
      <c r="ONX56" s="318"/>
      <c r="ONY56" s="318"/>
      <c r="ONZ56" s="318"/>
      <c r="OOA56" s="318"/>
      <c r="OOB56" s="318"/>
      <c r="OOC56" s="318"/>
      <c r="OOD56" s="318"/>
      <c r="OOE56" s="318"/>
      <c r="OOF56" s="318"/>
      <c r="OOG56" s="318"/>
      <c r="OOH56" s="318"/>
      <c r="OOI56" s="318"/>
      <c r="OOJ56" s="318"/>
      <c r="OOK56" s="318"/>
      <c r="OOL56" s="318"/>
      <c r="OOM56" s="318"/>
      <c r="OON56" s="318"/>
      <c r="OOO56" s="318"/>
      <c r="OOP56" s="318"/>
      <c r="OOQ56" s="318"/>
      <c r="OOR56" s="318"/>
      <c r="OOS56" s="318"/>
      <c r="OOT56" s="318"/>
      <c r="OOU56" s="318"/>
      <c r="OOV56" s="318"/>
      <c r="OOW56" s="318"/>
      <c r="OOX56" s="318"/>
      <c r="OOY56" s="318"/>
      <c r="OOZ56" s="318"/>
      <c r="OPA56" s="318"/>
      <c r="OPB56" s="318"/>
      <c r="OPC56" s="318"/>
      <c r="OPD56" s="318"/>
      <c r="OPE56" s="318"/>
      <c r="OPF56" s="318"/>
      <c r="OPG56" s="318"/>
      <c r="OPH56" s="318"/>
      <c r="OPI56" s="318"/>
      <c r="OPJ56" s="318"/>
      <c r="OPK56" s="318"/>
      <c r="OPL56" s="318"/>
      <c r="OPM56" s="318"/>
      <c r="OPN56" s="318"/>
      <c r="OPO56" s="318"/>
      <c r="OPP56" s="318"/>
      <c r="OPQ56" s="318"/>
      <c r="OPR56" s="318"/>
      <c r="OPS56" s="318"/>
      <c r="OPT56" s="318"/>
      <c r="OPU56" s="318"/>
      <c r="OPV56" s="318"/>
      <c r="OPW56" s="318"/>
      <c r="OPX56" s="318"/>
      <c r="OPY56" s="318"/>
      <c r="OPZ56" s="318"/>
      <c r="OQA56" s="318"/>
      <c r="OQB56" s="318"/>
      <c r="OQC56" s="318"/>
      <c r="OQD56" s="318"/>
      <c r="OQE56" s="318"/>
      <c r="OQF56" s="318"/>
      <c r="OQG56" s="318"/>
      <c r="OQH56" s="318"/>
      <c r="OQI56" s="318"/>
      <c r="OQJ56" s="318"/>
      <c r="OQK56" s="318"/>
      <c r="OQL56" s="318"/>
      <c r="OQM56" s="318"/>
      <c r="OQN56" s="318"/>
      <c r="OQO56" s="318"/>
      <c r="OQP56" s="318"/>
      <c r="OQQ56" s="318"/>
      <c r="OQR56" s="318"/>
      <c r="OQS56" s="318"/>
      <c r="OQT56" s="318"/>
      <c r="OQU56" s="318"/>
      <c r="OQV56" s="318"/>
      <c r="OQW56" s="318"/>
      <c r="OQX56" s="318"/>
      <c r="OQY56" s="318"/>
      <c r="OQZ56" s="318"/>
      <c r="ORA56" s="318"/>
      <c r="ORB56" s="318"/>
      <c r="ORC56" s="318"/>
      <c r="ORD56" s="318"/>
      <c r="ORE56" s="318"/>
      <c r="ORF56" s="318"/>
      <c r="ORG56" s="318"/>
      <c r="ORH56" s="318"/>
      <c r="ORI56" s="318"/>
      <c r="ORJ56" s="318"/>
      <c r="ORK56" s="318"/>
      <c r="ORL56" s="318"/>
      <c r="ORM56" s="318"/>
      <c r="ORN56" s="318"/>
      <c r="ORO56" s="318"/>
      <c r="ORP56" s="318"/>
      <c r="ORQ56" s="318"/>
      <c r="ORR56" s="318"/>
      <c r="ORS56" s="318"/>
      <c r="ORT56" s="318"/>
      <c r="ORU56" s="318"/>
      <c r="ORV56" s="318"/>
      <c r="ORW56" s="318"/>
      <c r="ORX56" s="318"/>
      <c r="ORY56" s="318"/>
      <c r="ORZ56" s="318"/>
      <c r="OSA56" s="318"/>
      <c r="OSB56" s="318"/>
      <c r="OSC56" s="318"/>
      <c r="OSD56" s="318"/>
      <c r="OSE56" s="318"/>
      <c r="OSF56" s="318"/>
      <c r="OSG56" s="318"/>
      <c r="OSH56" s="318"/>
      <c r="OSI56" s="318"/>
      <c r="OSJ56" s="318"/>
      <c r="OSK56" s="318"/>
      <c r="OSL56" s="318"/>
      <c r="OSM56" s="318"/>
      <c r="OSN56" s="318"/>
      <c r="OSO56" s="318"/>
      <c r="OSP56" s="318"/>
      <c r="OSQ56" s="318"/>
      <c r="OSR56" s="318"/>
      <c r="OSS56" s="318"/>
      <c r="OST56" s="318"/>
      <c r="OSU56" s="318"/>
      <c r="OSV56" s="318"/>
      <c r="OSW56" s="318"/>
      <c r="OSX56" s="318"/>
      <c r="OSY56" s="318"/>
      <c r="OSZ56" s="318"/>
      <c r="OTA56" s="318"/>
      <c r="OTB56" s="318"/>
      <c r="OTC56" s="318"/>
      <c r="OTD56" s="318"/>
      <c r="OTE56" s="318"/>
      <c r="OTF56" s="318"/>
      <c r="OTG56" s="318"/>
      <c r="OTH56" s="318"/>
      <c r="OTI56" s="318"/>
      <c r="OTJ56" s="318"/>
      <c r="OTK56" s="318"/>
      <c r="OTL56" s="318"/>
      <c r="OTM56" s="318"/>
      <c r="OTN56" s="318"/>
      <c r="OTO56" s="318"/>
      <c r="OTP56" s="318"/>
      <c r="OTQ56" s="318"/>
      <c r="OTR56" s="318"/>
      <c r="OTS56" s="318"/>
      <c r="OTT56" s="318"/>
      <c r="OTU56" s="318"/>
      <c r="OTV56" s="318"/>
      <c r="OTW56" s="318"/>
      <c r="OTX56" s="318"/>
      <c r="OTY56" s="318"/>
      <c r="OTZ56" s="318"/>
      <c r="OUA56" s="318"/>
      <c r="OUB56" s="318"/>
      <c r="OUC56" s="318"/>
      <c r="OUD56" s="318"/>
      <c r="OUE56" s="318"/>
      <c r="OUF56" s="318"/>
      <c r="OUG56" s="318"/>
      <c r="OUH56" s="318"/>
      <c r="OUI56" s="318"/>
      <c r="OUJ56" s="318"/>
      <c r="OUK56" s="318"/>
      <c r="OUL56" s="318"/>
      <c r="OUM56" s="318"/>
      <c r="OUN56" s="318"/>
      <c r="OUO56" s="318"/>
      <c r="OUP56" s="318"/>
      <c r="OUQ56" s="318"/>
      <c r="OUR56" s="318"/>
      <c r="OUS56" s="318"/>
      <c r="OUT56" s="318"/>
      <c r="OUU56" s="318"/>
      <c r="OUV56" s="318"/>
      <c r="OUW56" s="318"/>
      <c r="OUX56" s="318"/>
      <c r="OUY56" s="318"/>
      <c r="OUZ56" s="318"/>
      <c r="OVA56" s="318"/>
      <c r="OVB56" s="318"/>
      <c r="OVC56" s="318"/>
      <c r="OVD56" s="318"/>
      <c r="OVE56" s="318"/>
      <c r="OVF56" s="318"/>
      <c r="OVG56" s="318"/>
      <c r="OVH56" s="318"/>
      <c r="OVI56" s="318"/>
      <c r="OVJ56" s="318"/>
      <c r="OVK56" s="318"/>
      <c r="OVL56" s="318"/>
      <c r="OVM56" s="318"/>
      <c r="OVN56" s="318"/>
      <c r="OVO56" s="318"/>
      <c r="OVP56" s="318"/>
      <c r="OVQ56" s="318"/>
      <c r="OVR56" s="318"/>
      <c r="OVS56" s="318"/>
      <c r="OVT56" s="318"/>
      <c r="OVU56" s="318"/>
      <c r="OVV56" s="318"/>
      <c r="OVW56" s="318"/>
      <c r="OVX56" s="318"/>
      <c r="OVY56" s="318"/>
      <c r="OVZ56" s="318"/>
      <c r="OWA56" s="318"/>
      <c r="OWB56" s="318"/>
      <c r="OWC56" s="318"/>
      <c r="OWD56" s="318"/>
      <c r="OWE56" s="318"/>
      <c r="OWF56" s="318"/>
      <c r="OWG56" s="318"/>
      <c r="OWH56" s="318"/>
      <c r="OWI56" s="318"/>
      <c r="OWJ56" s="318"/>
      <c r="OWK56" s="318"/>
      <c r="OWL56" s="318"/>
      <c r="OWM56" s="318"/>
      <c r="OWN56" s="318"/>
      <c r="OWO56" s="318"/>
      <c r="OWP56" s="318"/>
      <c r="OWQ56" s="318"/>
      <c r="OWR56" s="318"/>
      <c r="OWS56" s="318"/>
      <c r="OWT56" s="318"/>
      <c r="OWU56" s="318"/>
      <c r="OWV56" s="318"/>
      <c r="OWW56" s="318"/>
      <c r="OWX56" s="318"/>
      <c r="OWY56" s="318"/>
      <c r="OWZ56" s="318"/>
      <c r="OXA56" s="318"/>
      <c r="OXB56" s="318"/>
      <c r="OXC56" s="318"/>
      <c r="OXD56" s="318"/>
      <c r="OXE56" s="318"/>
      <c r="OXF56" s="318"/>
      <c r="OXG56" s="318"/>
      <c r="OXH56" s="318"/>
      <c r="OXI56" s="318"/>
      <c r="OXJ56" s="318"/>
      <c r="OXK56" s="318"/>
      <c r="OXL56" s="318"/>
      <c r="OXM56" s="318"/>
      <c r="OXN56" s="318"/>
      <c r="OXO56" s="318"/>
      <c r="OXP56" s="318"/>
      <c r="OXQ56" s="318"/>
      <c r="OXR56" s="318"/>
      <c r="OXS56" s="318"/>
      <c r="OXT56" s="318"/>
      <c r="OXU56" s="318"/>
      <c r="OXV56" s="318"/>
      <c r="OXW56" s="318"/>
      <c r="OXX56" s="318"/>
      <c r="OXY56" s="318"/>
      <c r="OXZ56" s="318"/>
      <c r="OYA56" s="318"/>
      <c r="OYB56" s="318"/>
      <c r="OYC56" s="318"/>
      <c r="OYD56" s="318"/>
      <c r="OYE56" s="318"/>
      <c r="OYF56" s="318"/>
      <c r="OYG56" s="318"/>
      <c r="OYH56" s="318"/>
      <c r="OYI56" s="318"/>
      <c r="OYJ56" s="318"/>
      <c r="OYK56" s="318"/>
      <c r="OYL56" s="318"/>
      <c r="OYM56" s="318"/>
      <c r="OYN56" s="318"/>
      <c r="OYO56" s="318"/>
      <c r="OYP56" s="318"/>
      <c r="OYQ56" s="318"/>
      <c r="OYR56" s="318"/>
      <c r="OYS56" s="318"/>
      <c r="OYT56" s="318"/>
      <c r="OYU56" s="318"/>
      <c r="OYV56" s="318"/>
      <c r="OYW56" s="318"/>
      <c r="OYX56" s="318"/>
      <c r="OYY56" s="318"/>
      <c r="OYZ56" s="318"/>
      <c r="OZA56" s="318"/>
      <c r="OZB56" s="318"/>
      <c r="OZC56" s="318"/>
      <c r="OZD56" s="318"/>
      <c r="OZE56" s="318"/>
      <c r="OZF56" s="318"/>
      <c r="OZG56" s="318"/>
      <c r="OZH56" s="318"/>
      <c r="OZI56" s="318"/>
      <c r="OZJ56" s="318"/>
      <c r="OZK56" s="318"/>
      <c r="OZL56" s="318"/>
      <c r="OZM56" s="318"/>
      <c r="OZN56" s="318"/>
      <c r="OZO56" s="318"/>
      <c r="OZP56" s="318"/>
      <c r="OZQ56" s="318"/>
      <c r="OZR56" s="318"/>
      <c r="OZS56" s="318"/>
      <c r="OZT56" s="318"/>
      <c r="OZU56" s="318"/>
      <c r="OZV56" s="318"/>
      <c r="OZW56" s="318"/>
      <c r="OZX56" s="318"/>
      <c r="OZY56" s="318"/>
      <c r="OZZ56" s="318"/>
      <c r="PAA56" s="318"/>
      <c r="PAB56" s="318"/>
      <c r="PAC56" s="318"/>
      <c r="PAD56" s="318"/>
      <c r="PAE56" s="318"/>
      <c r="PAF56" s="318"/>
      <c r="PAG56" s="318"/>
      <c r="PAH56" s="318"/>
      <c r="PAI56" s="318"/>
      <c r="PAJ56" s="318"/>
      <c r="PAK56" s="318"/>
      <c r="PAL56" s="318"/>
      <c r="PAM56" s="318"/>
      <c r="PAN56" s="318"/>
      <c r="PAO56" s="318"/>
      <c r="PAP56" s="318"/>
      <c r="PAQ56" s="318"/>
      <c r="PAR56" s="318"/>
      <c r="PAS56" s="318"/>
      <c r="PAT56" s="318"/>
      <c r="PAU56" s="318"/>
      <c r="PAV56" s="318"/>
      <c r="PAW56" s="318"/>
      <c r="PAX56" s="318"/>
      <c r="PAY56" s="318"/>
      <c r="PAZ56" s="318"/>
      <c r="PBA56" s="318"/>
      <c r="PBB56" s="318"/>
      <c r="PBC56" s="318"/>
      <c r="PBD56" s="318"/>
      <c r="PBE56" s="318"/>
      <c r="PBF56" s="318"/>
      <c r="PBG56" s="318"/>
      <c r="PBH56" s="318"/>
      <c r="PBI56" s="318"/>
      <c r="PBJ56" s="318"/>
      <c r="PBK56" s="318"/>
      <c r="PBL56" s="318"/>
      <c r="PBM56" s="318"/>
      <c r="PBN56" s="318"/>
      <c r="PBO56" s="318"/>
      <c r="PBP56" s="318"/>
      <c r="PBQ56" s="318"/>
      <c r="PBR56" s="318"/>
      <c r="PBS56" s="318"/>
      <c r="PBT56" s="318"/>
      <c r="PBU56" s="318"/>
      <c r="PBV56" s="318"/>
      <c r="PBW56" s="318"/>
      <c r="PBX56" s="318"/>
      <c r="PBY56" s="318"/>
      <c r="PBZ56" s="318"/>
      <c r="PCA56" s="318"/>
      <c r="PCB56" s="318"/>
      <c r="PCC56" s="318"/>
      <c r="PCD56" s="318"/>
      <c r="PCE56" s="318"/>
      <c r="PCF56" s="318"/>
      <c r="PCG56" s="318"/>
      <c r="PCH56" s="318"/>
      <c r="PCI56" s="318"/>
      <c r="PCJ56" s="318"/>
      <c r="PCK56" s="318"/>
      <c r="PCL56" s="318"/>
      <c r="PCM56" s="318"/>
      <c r="PCN56" s="318"/>
      <c r="PCO56" s="318"/>
      <c r="PCP56" s="318"/>
      <c r="PCQ56" s="318"/>
      <c r="PCR56" s="318"/>
      <c r="PCS56" s="318"/>
      <c r="PCT56" s="318"/>
      <c r="PCU56" s="318"/>
      <c r="PCV56" s="318"/>
      <c r="PCW56" s="318"/>
      <c r="PCX56" s="318"/>
      <c r="PCY56" s="318"/>
      <c r="PCZ56" s="318"/>
      <c r="PDA56" s="318"/>
      <c r="PDB56" s="318"/>
      <c r="PDC56" s="318"/>
      <c r="PDD56" s="318"/>
      <c r="PDE56" s="318"/>
      <c r="PDF56" s="318"/>
      <c r="PDG56" s="318"/>
      <c r="PDH56" s="318"/>
      <c r="PDI56" s="318"/>
      <c r="PDJ56" s="318"/>
      <c r="PDK56" s="318"/>
      <c r="PDL56" s="318"/>
      <c r="PDM56" s="318"/>
      <c r="PDN56" s="318"/>
      <c r="PDO56" s="318"/>
      <c r="PDP56" s="318"/>
      <c r="PDQ56" s="318"/>
      <c r="PDR56" s="318"/>
      <c r="PDS56" s="318"/>
      <c r="PDT56" s="318"/>
      <c r="PDU56" s="318"/>
      <c r="PDV56" s="318"/>
      <c r="PDW56" s="318"/>
      <c r="PDX56" s="318"/>
      <c r="PDY56" s="318"/>
      <c r="PDZ56" s="318"/>
      <c r="PEA56" s="318"/>
      <c r="PEB56" s="318"/>
      <c r="PEC56" s="318"/>
      <c r="PED56" s="318"/>
      <c r="PEE56" s="318"/>
      <c r="PEF56" s="318"/>
      <c r="PEG56" s="318"/>
      <c r="PEH56" s="318"/>
      <c r="PEI56" s="318"/>
      <c r="PEJ56" s="318"/>
      <c r="PEK56" s="318"/>
      <c r="PEL56" s="318"/>
      <c r="PEM56" s="318"/>
      <c r="PEN56" s="318"/>
      <c r="PEO56" s="318"/>
      <c r="PEP56" s="318"/>
      <c r="PEQ56" s="318"/>
      <c r="PER56" s="318"/>
      <c r="PES56" s="318"/>
      <c r="PET56" s="318"/>
      <c r="PEU56" s="318"/>
      <c r="PEV56" s="318"/>
      <c r="PEW56" s="318"/>
      <c r="PEX56" s="318"/>
      <c r="PEY56" s="318"/>
      <c r="PEZ56" s="318"/>
      <c r="PFA56" s="318"/>
      <c r="PFB56" s="318"/>
      <c r="PFC56" s="318"/>
      <c r="PFD56" s="318"/>
      <c r="PFE56" s="318"/>
      <c r="PFF56" s="318"/>
      <c r="PFG56" s="318"/>
      <c r="PFH56" s="318"/>
      <c r="PFI56" s="318"/>
      <c r="PFJ56" s="318"/>
      <c r="PFK56" s="318"/>
      <c r="PFL56" s="318"/>
      <c r="PFM56" s="318"/>
      <c r="PFN56" s="318"/>
      <c r="PFO56" s="318"/>
      <c r="PFP56" s="318"/>
      <c r="PFQ56" s="318"/>
      <c r="PFR56" s="318"/>
      <c r="PFS56" s="318"/>
      <c r="PFT56" s="318"/>
      <c r="PFU56" s="318"/>
      <c r="PFV56" s="318"/>
      <c r="PFW56" s="318"/>
      <c r="PFX56" s="318"/>
      <c r="PFY56" s="318"/>
      <c r="PFZ56" s="318"/>
      <c r="PGA56" s="318"/>
      <c r="PGB56" s="318"/>
      <c r="PGC56" s="318"/>
      <c r="PGD56" s="318"/>
      <c r="PGE56" s="318"/>
      <c r="PGF56" s="318"/>
      <c r="PGG56" s="318"/>
      <c r="PGH56" s="318"/>
      <c r="PGI56" s="318"/>
      <c r="PGJ56" s="318"/>
      <c r="PGK56" s="318"/>
      <c r="PGL56" s="318"/>
      <c r="PGM56" s="318"/>
      <c r="PGN56" s="318"/>
      <c r="PGO56" s="318"/>
      <c r="PGP56" s="318"/>
      <c r="PGQ56" s="318"/>
      <c r="PGR56" s="318"/>
      <c r="PGS56" s="318"/>
      <c r="PGT56" s="318"/>
      <c r="PGU56" s="318"/>
      <c r="PGV56" s="318"/>
      <c r="PGW56" s="318"/>
      <c r="PGX56" s="318"/>
      <c r="PGY56" s="318"/>
      <c r="PGZ56" s="318"/>
      <c r="PHA56" s="318"/>
      <c r="PHB56" s="318"/>
      <c r="PHC56" s="318"/>
      <c r="PHD56" s="318"/>
      <c r="PHE56" s="318"/>
      <c r="PHF56" s="318"/>
      <c r="PHG56" s="318"/>
      <c r="PHH56" s="318"/>
      <c r="PHI56" s="318"/>
      <c r="PHJ56" s="318"/>
      <c r="PHK56" s="318"/>
      <c r="PHL56" s="318"/>
      <c r="PHM56" s="318"/>
      <c r="PHN56" s="318"/>
      <c r="PHO56" s="318"/>
      <c r="PHP56" s="318"/>
      <c r="PHQ56" s="318"/>
      <c r="PHR56" s="318"/>
      <c r="PHS56" s="318"/>
      <c r="PHT56" s="318"/>
      <c r="PHU56" s="318"/>
      <c r="PHV56" s="318"/>
      <c r="PHW56" s="318"/>
      <c r="PHX56" s="318"/>
      <c r="PHY56" s="318"/>
      <c r="PHZ56" s="318"/>
      <c r="PIA56" s="318"/>
      <c r="PIB56" s="318"/>
      <c r="PIC56" s="318"/>
      <c r="PID56" s="318"/>
      <c r="PIE56" s="318"/>
      <c r="PIF56" s="318"/>
      <c r="PIG56" s="318"/>
      <c r="PIH56" s="318"/>
      <c r="PII56" s="318"/>
      <c r="PIJ56" s="318"/>
      <c r="PIK56" s="318"/>
      <c r="PIL56" s="318"/>
      <c r="PIM56" s="318"/>
      <c r="PIN56" s="318"/>
      <c r="PIO56" s="318"/>
      <c r="PIP56" s="318"/>
      <c r="PIQ56" s="318"/>
      <c r="PIR56" s="318"/>
      <c r="PIS56" s="318"/>
      <c r="PIT56" s="318"/>
      <c r="PIU56" s="318"/>
      <c r="PIV56" s="318"/>
      <c r="PIW56" s="318"/>
      <c r="PIX56" s="318"/>
      <c r="PIY56" s="318"/>
      <c r="PIZ56" s="318"/>
      <c r="PJA56" s="318"/>
      <c r="PJB56" s="318"/>
      <c r="PJC56" s="318"/>
      <c r="PJD56" s="318"/>
      <c r="PJE56" s="318"/>
      <c r="PJF56" s="318"/>
      <c r="PJG56" s="318"/>
      <c r="PJH56" s="318"/>
      <c r="PJI56" s="318"/>
      <c r="PJJ56" s="318"/>
      <c r="PJK56" s="318"/>
      <c r="PJL56" s="318"/>
      <c r="PJM56" s="318"/>
      <c r="PJN56" s="318"/>
      <c r="PJO56" s="318"/>
      <c r="PJP56" s="318"/>
      <c r="PJQ56" s="318"/>
      <c r="PJR56" s="318"/>
      <c r="PJS56" s="318"/>
      <c r="PJT56" s="318"/>
      <c r="PJU56" s="318"/>
      <c r="PJV56" s="318"/>
      <c r="PJW56" s="318"/>
      <c r="PJX56" s="318"/>
      <c r="PJY56" s="318"/>
      <c r="PJZ56" s="318"/>
      <c r="PKA56" s="318"/>
      <c r="PKB56" s="318"/>
      <c r="PKC56" s="318"/>
      <c r="PKD56" s="318"/>
      <c r="PKE56" s="318"/>
      <c r="PKF56" s="318"/>
      <c r="PKG56" s="318"/>
      <c r="PKH56" s="318"/>
      <c r="PKI56" s="318"/>
      <c r="PKJ56" s="318"/>
      <c r="PKK56" s="318"/>
      <c r="PKL56" s="318"/>
      <c r="PKM56" s="318"/>
      <c r="PKN56" s="318"/>
      <c r="PKO56" s="318"/>
      <c r="PKP56" s="318"/>
      <c r="PKQ56" s="318"/>
      <c r="PKR56" s="318"/>
      <c r="PKS56" s="318"/>
      <c r="PKT56" s="318"/>
      <c r="PKU56" s="318"/>
      <c r="PKV56" s="318"/>
      <c r="PKW56" s="318"/>
      <c r="PKX56" s="318"/>
      <c r="PKY56" s="318"/>
      <c r="PKZ56" s="318"/>
      <c r="PLA56" s="318"/>
      <c r="PLB56" s="318"/>
      <c r="PLC56" s="318"/>
      <c r="PLD56" s="318"/>
      <c r="PLE56" s="318"/>
      <c r="PLF56" s="318"/>
      <c r="PLG56" s="318"/>
      <c r="PLH56" s="318"/>
      <c r="PLI56" s="318"/>
      <c r="PLJ56" s="318"/>
      <c r="PLK56" s="318"/>
      <c r="PLL56" s="318"/>
      <c r="PLM56" s="318"/>
      <c r="PLN56" s="318"/>
      <c r="PLO56" s="318"/>
      <c r="PLP56" s="318"/>
      <c r="PLQ56" s="318"/>
      <c r="PLR56" s="318"/>
      <c r="PLS56" s="318"/>
      <c r="PLT56" s="318"/>
      <c r="PLU56" s="318"/>
      <c r="PLV56" s="318"/>
      <c r="PLW56" s="318"/>
      <c r="PLX56" s="318"/>
      <c r="PLY56" s="318"/>
      <c r="PLZ56" s="318"/>
      <c r="PMA56" s="318"/>
      <c r="PMB56" s="318"/>
      <c r="PMC56" s="318"/>
      <c r="PMD56" s="318"/>
      <c r="PME56" s="318"/>
      <c r="PMF56" s="318"/>
      <c r="PMG56" s="318"/>
      <c r="PMH56" s="318"/>
      <c r="PMI56" s="318"/>
      <c r="PMJ56" s="318"/>
      <c r="PMK56" s="318"/>
      <c r="PML56" s="318"/>
      <c r="PMM56" s="318"/>
      <c r="PMN56" s="318"/>
      <c r="PMO56" s="318"/>
      <c r="PMP56" s="318"/>
      <c r="PMQ56" s="318"/>
      <c r="PMR56" s="318"/>
      <c r="PMS56" s="318"/>
      <c r="PMT56" s="318"/>
      <c r="PMU56" s="318"/>
      <c r="PMV56" s="318"/>
      <c r="PMW56" s="318"/>
      <c r="PMX56" s="318"/>
      <c r="PMY56" s="318"/>
      <c r="PMZ56" s="318"/>
      <c r="PNA56" s="318"/>
      <c r="PNB56" s="318"/>
      <c r="PNC56" s="318"/>
      <c r="PND56" s="318"/>
      <c r="PNE56" s="318"/>
      <c r="PNF56" s="318"/>
      <c r="PNG56" s="318"/>
      <c r="PNH56" s="318"/>
      <c r="PNI56" s="318"/>
      <c r="PNJ56" s="318"/>
      <c r="PNK56" s="318"/>
      <c r="PNL56" s="318"/>
      <c r="PNM56" s="318"/>
      <c r="PNN56" s="318"/>
      <c r="PNO56" s="318"/>
      <c r="PNP56" s="318"/>
      <c r="PNQ56" s="318"/>
      <c r="PNR56" s="318"/>
      <c r="PNS56" s="318"/>
      <c r="PNT56" s="318"/>
      <c r="PNU56" s="318"/>
      <c r="PNV56" s="318"/>
      <c r="PNW56" s="318"/>
      <c r="PNX56" s="318"/>
      <c r="PNY56" s="318"/>
      <c r="PNZ56" s="318"/>
      <c r="POA56" s="318"/>
      <c r="POB56" s="318"/>
      <c r="POC56" s="318"/>
      <c r="POD56" s="318"/>
      <c r="POE56" s="318"/>
      <c r="POF56" s="318"/>
      <c r="POG56" s="318"/>
      <c r="POH56" s="318"/>
      <c r="POI56" s="318"/>
      <c r="POJ56" s="318"/>
      <c r="POK56" s="318"/>
      <c r="POL56" s="318"/>
      <c r="POM56" s="318"/>
      <c r="PON56" s="318"/>
      <c r="POO56" s="318"/>
      <c r="POP56" s="318"/>
      <c r="POQ56" s="318"/>
      <c r="POR56" s="318"/>
      <c r="POS56" s="318"/>
      <c r="POT56" s="318"/>
      <c r="POU56" s="318"/>
      <c r="POV56" s="318"/>
      <c r="POW56" s="318"/>
      <c r="POX56" s="318"/>
      <c r="POY56" s="318"/>
      <c r="POZ56" s="318"/>
      <c r="PPA56" s="318"/>
      <c r="PPB56" s="318"/>
      <c r="PPC56" s="318"/>
      <c r="PPD56" s="318"/>
      <c r="PPE56" s="318"/>
      <c r="PPF56" s="318"/>
      <c r="PPG56" s="318"/>
      <c r="PPH56" s="318"/>
      <c r="PPI56" s="318"/>
      <c r="PPJ56" s="318"/>
      <c r="PPK56" s="318"/>
      <c r="PPL56" s="318"/>
      <c r="PPM56" s="318"/>
      <c r="PPN56" s="318"/>
      <c r="PPO56" s="318"/>
      <c r="PPP56" s="318"/>
      <c r="PPQ56" s="318"/>
      <c r="PPR56" s="318"/>
      <c r="PPS56" s="318"/>
      <c r="PPT56" s="318"/>
      <c r="PPU56" s="318"/>
      <c r="PPV56" s="318"/>
      <c r="PPW56" s="318"/>
      <c r="PPX56" s="318"/>
      <c r="PPY56" s="318"/>
      <c r="PPZ56" s="318"/>
      <c r="PQA56" s="318"/>
      <c r="PQB56" s="318"/>
      <c r="PQC56" s="318"/>
      <c r="PQD56" s="318"/>
      <c r="PQE56" s="318"/>
      <c r="PQF56" s="318"/>
      <c r="PQG56" s="318"/>
      <c r="PQH56" s="318"/>
      <c r="PQI56" s="318"/>
      <c r="PQJ56" s="318"/>
      <c r="PQK56" s="318"/>
      <c r="PQL56" s="318"/>
      <c r="PQM56" s="318"/>
      <c r="PQN56" s="318"/>
      <c r="PQO56" s="318"/>
      <c r="PQP56" s="318"/>
      <c r="PQQ56" s="318"/>
      <c r="PQR56" s="318"/>
      <c r="PQS56" s="318"/>
      <c r="PQT56" s="318"/>
      <c r="PQU56" s="318"/>
      <c r="PQV56" s="318"/>
      <c r="PQW56" s="318"/>
      <c r="PQX56" s="318"/>
      <c r="PQY56" s="318"/>
      <c r="PQZ56" s="318"/>
      <c r="PRA56" s="318"/>
      <c r="PRB56" s="318"/>
      <c r="PRC56" s="318"/>
      <c r="PRD56" s="318"/>
      <c r="PRE56" s="318"/>
      <c r="PRF56" s="318"/>
      <c r="PRG56" s="318"/>
      <c r="PRH56" s="318"/>
      <c r="PRI56" s="318"/>
      <c r="PRJ56" s="318"/>
      <c r="PRK56" s="318"/>
      <c r="PRL56" s="318"/>
      <c r="PRM56" s="318"/>
      <c r="PRN56" s="318"/>
      <c r="PRO56" s="318"/>
      <c r="PRP56" s="318"/>
      <c r="PRQ56" s="318"/>
      <c r="PRR56" s="318"/>
      <c r="PRS56" s="318"/>
      <c r="PRT56" s="318"/>
      <c r="PRU56" s="318"/>
      <c r="PRV56" s="318"/>
      <c r="PRW56" s="318"/>
      <c r="PRX56" s="318"/>
      <c r="PRY56" s="318"/>
      <c r="PRZ56" s="318"/>
      <c r="PSA56" s="318"/>
      <c r="PSB56" s="318"/>
      <c r="PSC56" s="318"/>
      <c r="PSD56" s="318"/>
      <c r="PSE56" s="318"/>
      <c r="PSF56" s="318"/>
      <c r="PSG56" s="318"/>
      <c r="PSH56" s="318"/>
      <c r="PSI56" s="318"/>
      <c r="PSJ56" s="318"/>
      <c r="PSK56" s="318"/>
      <c r="PSL56" s="318"/>
      <c r="PSM56" s="318"/>
      <c r="PSN56" s="318"/>
      <c r="PSO56" s="318"/>
      <c r="PSP56" s="318"/>
      <c r="PSQ56" s="318"/>
      <c r="PSR56" s="318"/>
      <c r="PSS56" s="318"/>
      <c r="PST56" s="318"/>
      <c r="PSU56" s="318"/>
      <c r="PSV56" s="318"/>
      <c r="PSW56" s="318"/>
      <c r="PSX56" s="318"/>
      <c r="PSY56" s="318"/>
      <c r="PSZ56" s="318"/>
      <c r="PTA56" s="318"/>
      <c r="PTB56" s="318"/>
      <c r="PTC56" s="318"/>
      <c r="PTD56" s="318"/>
      <c r="PTE56" s="318"/>
      <c r="PTF56" s="318"/>
      <c r="PTG56" s="318"/>
      <c r="PTH56" s="318"/>
      <c r="PTI56" s="318"/>
      <c r="PTJ56" s="318"/>
      <c r="PTK56" s="318"/>
      <c r="PTL56" s="318"/>
      <c r="PTM56" s="318"/>
      <c r="PTN56" s="318"/>
      <c r="PTO56" s="318"/>
      <c r="PTP56" s="318"/>
      <c r="PTQ56" s="318"/>
      <c r="PTR56" s="318"/>
      <c r="PTS56" s="318"/>
      <c r="PTT56" s="318"/>
      <c r="PTU56" s="318"/>
      <c r="PTV56" s="318"/>
      <c r="PTW56" s="318"/>
      <c r="PTX56" s="318"/>
      <c r="PTY56" s="318"/>
      <c r="PTZ56" s="318"/>
      <c r="PUA56" s="318"/>
      <c r="PUB56" s="318"/>
      <c r="PUC56" s="318"/>
      <c r="PUD56" s="318"/>
      <c r="PUE56" s="318"/>
      <c r="PUF56" s="318"/>
      <c r="PUG56" s="318"/>
      <c r="PUH56" s="318"/>
      <c r="PUI56" s="318"/>
      <c r="PUJ56" s="318"/>
      <c r="PUK56" s="318"/>
      <c r="PUL56" s="318"/>
      <c r="PUM56" s="318"/>
      <c r="PUN56" s="318"/>
      <c r="PUO56" s="318"/>
      <c r="PUP56" s="318"/>
      <c r="PUQ56" s="318"/>
      <c r="PUR56" s="318"/>
      <c r="PUS56" s="318"/>
      <c r="PUT56" s="318"/>
      <c r="PUU56" s="318"/>
      <c r="PUV56" s="318"/>
      <c r="PUW56" s="318"/>
      <c r="PUX56" s="318"/>
      <c r="PUY56" s="318"/>
      <c r="PUZ56" s="318"/>
      <c r="PVA56" s="318"/>
      <c r="PVB56" s="318"/>
      <c r="PVC56" s="318"/>
      <c r="PVD56" s="318"/>
      <c r="PVE56" s="318"/>
      <c r="PVF56" s="318"/>
      <c r="PVG56" s="318"/>
      <c r="PVH56" s="318"/>
      <c r="PVI56" s="318"/>
      <c r="PVJ56" s="318"/>
      <c r="PVK56" s="318"/>
      <c r="PVL56" s="318"/>
      <c r="PVM56" s="318"/>
      <c r="PVN56" s="318"/>
      <c r="PVO56" s="318"/>
      <c r="PVP56" s="318"/>
      <c r="PVQ56" s="318"/>
      <c r="PVR56" s="318"/>
      <c r="PVS56" s="318"/>
      <c r="PVT56" s="318"/>
      <c r="PVU56" s="318"/>
      <c r="PVV56" s="318"/>
      <c r="PVW56" s="318"/>
      <c r="PVX56" s="318"/>
      <c r="PVY56" s="318"/>
      <c r="PVZ56" s="318"/>
      <c r="PWA56" s="318"/>
      <c r="PWB56" s="318"/>
      <c r="PWC56" s="318"/>
      <c r="PWD56" s="318"/>
      <c r="PWE56" s="318"/>
      <c r="PWF56" s="318"/>
      <c r="PWG56" s="318"/>
      <c r="PWH56" s="318"/>
      <c r="PWI56" s="318"/>
      <c r="PWJ56" s="318"/>
      <c r="PWK56" s="318"/>
      <c r="PWL56" s="318"/>
      <c r="PWM56" s="318"/>
      <c r="PWN56" s="318"/>
      <c r="PWO56" s="318"/>
      <c r="PWP56" s="318"/>
      <c r="PWQ56" s="318"/>
      <c r="PWR56" s="318"/>
      <c r="PWS56" s="318"/>
      <c r="PWT56" s="318"/>
      <c r="PWU56" s="318"/>
      <c r="PWV56" s="318"/>
      <c r="PWW56" s="318"/>
      <c r="PWX56" s="318"/>
      <c r="PWY56" s="318"/>
      <c r="PWZ56" s="318"/>
      <c r="PXA56" s="318"/>
      <c r="PXB56" s="318"/>
      <c r="PXC56" s="318"/>
      <c r="PXD56" s="318"/>
      <c r="PXE56" s="318"/>
      <c r="PXF56" s="318"/>
      <c r="PXG56" s="318"/>
      <c r="PXH56" s="318"/>
      <c r="PXI56" s="318"/>
      <c r="PXJ56" s="318"/>
      <c r="PXK56" s="318"/>
      <c r="PXL56" s="318"/>
      <c r="PXM56" s="318"/>
      <c r="PXN56" s="318"/>
      <c r="PXO56" s="318"/>
      <c r="PXP56" s="318"/>
      <c r="PXQ56" s="318"/>
      <c r="PXR56" s="318"/>
      <c r="PXS56" s="318"/>
      <c r="PXT56" s="318"/>
      <c r="PXU56" s="318"/>
      <c r="PXV56" s="318"/>
      <c r="PXW56" s="318"/>
      <c r="PXX56" s="318"/>
      <c r="PXY56" s="318"/>
      <c r="PXZ56" s="318"/>
      <c r="PYA56" s="318"/>
      <c r="PYB56" s="318"/>
      <c r="PYC56" s="318"/>
      <c r="PYD56" s="318"/>
      <c r="PYE56" s="318"/>
      <c r="PYF56" s="318"/>
      <c r="PYG56" s="318"/>
      <c r="PYH56" s="318"/>
      <c r="PYI56" s="318"/>
      <c r="PYJ56" s="318"/>
      <c r="PYK56" s="318"/>
      <c r="PYL56" s="318"/>
      <c r="PYM56" s="318"/>
      <c r="PYN56" s="318"/>
      <c r="PYO56" s="318"/>
      <c r="PYP56" s="318"/>
      <c r="PYQ56" s="318"/>
      <c r="PYR56" s="318"/>
      <c r="PYS56" s="318"/>
      <c r="PYT56" s="318"/>
      <c r="PYU56" s="318"/>
      <c r="PYV56" s="318"/>
      <c r="PYW56" s="318"/>
      <c r="PYX56" s="318"/>
      <c r="PYY56" s="318"/>
      <c r="PYZ56" s="318"/>
      <c r="PZA56" s="318"/>
      <c r="PZB56" s="318"/>
      <c r="PZC56" s="318"/>
      <c r="PZD56" s="318"/>
      <c r="PZE56" s="318"/>
      <c r="PZF56" s="318"/>
      <c r="PZG56" s="318"/>
      <c r="PZH56" s="318"/>
      <c r="PZI56" s="318"/>
      <c r="PZJ56" s="318"/>
      <c r="PZK56" s="318"/>
      <c r="PZL56" s="318"/>
      <c r="PZM56" s="318"/>
      <c r="PZN56" s="318"/>
      <c r="PZO56" s="318"/>
      <c r="PZP56" s="318"/>
      <c r="PZQ56" s="318"/>
      <c r="PZR56" s="318"/>
      <c r="PZS56" s="318"/>
      <c r="PZT56" s="318"/>
      <c r="PZU56" s="318"/>
      <c r="PZV56" s="318"/>
      <c r="PZW56" s="318"/>
      <c r="PZX56" s="318"/>
      <c r="PZY56" s="318"/>
      <c r="PZZ56" s="318"/>
      <c r="QAA56" s="318"/>
      <c r="QAB56" s="318"/>
      <c r="QAC56" s="318"/>
      <c r="QAD56" s="318"/>
      <c r="QAE56" s="318"/>
      <c r="QAF56" s="318"/>
      <c r="QAG56" s="318"/>
      <c r="QAH56" s="318"/>
      <c r="QAI56" s="318"/>
      <c r="QAJ56" s="318"/>
      <c r="QAK56" s="318"/>
      <c r="QAL56" s="318"/>
      <c r="QAM56" s="318"/>
      <c r="QAN56" s="318"/>
      <c r="QAO56" s="318"/>
      <c r="QAP56" s="318"/>
      <c r="QAQ56" s="318"/>
      <c r="QAR56" s="318"/>
      <c r="QAS56" s="318"/>
      <c r="QAT56" s="318"/>
      <c r="QAU56" s="318"/>
      <c r="QAV56" s="318"/>
      <c r="QAW56" s="318"/>
      <c r="QAX56" s="318"/>
      <c r="QAY56" s="318"/>
      <c r="QAZ56" s="318"/>
      <c r="QBA56" s="318"/>
      <c r="QBB56" s="318"/>
      <c r="QBC56" s="318"/>
      <c r="QBD56" s="318"/>
      <c r="QBE56" s="318"/>
      <c r="QBF56" s="318"/>
      <c r="QBG56" s="318"/>
      <c r="QBH56" s="318"/>
      <c r="QBI56" s="318"/>
      <c r="QBJ56" s="318"/>
      <c r="QBK56" s="318"/>
      <c r="QBL56" s="318"/>
      <c r="QBM56" s="318"/>
      <c r="QBN56" s="318"/>
      <c r="QBO56" s="318"/>
      <c r="QBP56" s="318"/>
      <c r="QBQ56" s="318"/>
      <c r="QBR56" s="318"/>
      <c r="QBS56" s="318"/>
      <c r="QBT56" s="318"/>
      <c r="QBU56" s="318"/>
      <c r="QBV56" s="318"/>
      <c r="QBW56" s="318"/>
      <c r="QBX56" s="318"/>
      <c r="QBY56" s="318"/>
      <c r="QBZ56" s="318"/>
      <c r="QCA56" s="318"/>
      <c r="QCB56" s="318"/>
      <c r="QCC56" s="318"/>
      <c r="QCD56" s="318"/>
      <c r="QCE56" s="318"/>
      <c r="QCF56" s="318"/>
      <c r="QCG56" s="318"/>
      <c r="QCH56" s="318"/>
      <c r="QCI56" s="318"/>
      <c r="QCJ56" s="318"/>
      <c r="QCK56" s="318"/>
      <c r="QCL56" s="318"/>
      <c r="QCM56" s="318"/>
      <c r="QCN56" s="318"/>
      <c r="QCO56" s="318"/>
      <c r="QCP56" s="318"/>
      <c r="QCQ56" s="318"/>
      <c r="QCR56" s="318"/>
      <c r="QCS56" s="318"/>
      <c r="QCT56" s="318"/>
      <c r="QCU56" s="318"/>
      <c r="QCV56" s="318"/>
      <c r="QCW56" s="318"/>
      <c r="QCX56" s="318"/>
      <c r="QCY56" s="318"/>
      <c r="QCZ56" s="318"/>
      <c r="QDA56" s="318"/>
      <c r="QDB56" s="318"/>
      <c r="QDC56" s="318"/>
      <c r="QDD56" s="318"/>
      <c r="QDE56" s="318"/>
      <c r="QDF56" s="318"/>
      <c r="QDG56" s="318"/>
      <c r="QDH56" s="318"/>
      <c r="QDI56" s="318"/>
      <c r="QDJ56" s="318"/>
      <c r="QDK56" s="318"/>
      <c r="QDL56" s="318"/>
      <c r="QDM56" s="318"/>
      <c r="QDN56" s="318"/>
      <c r="QDO56" s="318"/>
      <c r="QDP56" s="318"/>
      <c r="QDQ56" s="318"/>
      <c r="QDR56" s="318"/>
      <c r="QDS56" s="318"/>
      <c r="QDT56" s="318"/>
      <c r="QDU56" s="318"/>
      <c r="QDV56" s="318"/>
      <c r="QDW56" s="318"/>
      <c r="QDX56" s="318"/>
      <c r="QDY56" s="318"/>
      <c r="QDZ56" s="318"/>
      <c r="QEA56" s="318"/>
      <c r="QEB56" s="318"/>
      <c r="QEC56" s="318"/>
      <c r="QED56" s="318"/>
      <c r="QEE56" s="318"/>
      <c r="QEF56" s="318"/>
      <c r="QEG56" s="318"/>
      <c r="QEH56" s="318"/>
      <c r="QEI56" s="318"/>
      <c r="QEJ56" s="318"/>
      <c r="QEK56" s="318"/>
      <c r="QEL56" s="318"/>
      <c r="QEM56" s="318"/>
      <c r="QEN56" s="318"/>
      <c r="QEO56" s="318"/>
      <c r="QEP56" s="318"/>
      <c r="QEQ56" s="318"/>
      <c r="QER56" s="318"/>
      <c r="QES56" s="318"/>
      <c r="QET56" s="318"/>
      <c r="QEU56" s="318"/>
      <c r="QEV56" s="318"/>
      <c r="QEW56" s="318"/>
      <c r="QEX56" s="318"/>
      <c r="QEY56" s="318"/>
      <c r="QEZ56" s="318"/>
      <c r="QFA56" s="318"/>
      <c r="QFB56" s="318"/>
      <c r="QFC56" s="318"/>
      <c r="QFD56" s="318"/>
      <c r="QFE56" s="318"/>
      <c r="QFF56" s="318"/>
      <c r="QFG56" s="318"/>
      <c r="QFH56" s="318"/>
      <c r="QFI56" s="318"/>
      <c r="QFJ56" s="318"/>
      <c r="QFK56" s="318"/>
      <c r="QFL56" s="318"/>
      <c r="QFM56" s="318"/>
      <c r="QFN56" s="318"/>
      <c r="QFO56" s="318"/>
      <c r="QFP56" s="318"/>
      <c r="QFQ56" s="318"/>
      <c r="QFR56" s="318"/>
      <c r="QFS56" s="318"/>
      <c r="QFT56" s="318"/>
      <c r="QFU56" s="318"/>
      <c r="QFV56" s="318"/>
      <c r="QFW56" s="318"/>
      <c r="QFX56" s="318"/>
      <c r="QFY56" s="318"/>
      <c r="QFZ56" s="318"/>
      <c r="QGA56" s="318"/>
      <c r="QGB56" s="318"/>
      <c r="QGC56" s="318"/>
      <c r="QGD56" s="318"/>
      <c r="QGE56" s="318"/>
      <c r="QGF56" s="318"/>
      <c r="QGG56" s="318"/>
      <c r="QGH56" s="318"/>
      <c r="QGI56" s="318"/>
      <c r="QGJ56" s="318"/>
      <c r="QGK56" s="318"/>
      <c r="QGL56" s="318"/>
      <c r="QGM56" s="318"/>
      <c r="QGN56" s="318"/>
      <c r="QGO56" s="318"/>
      <c r="QGP56" s="318"/>
      <c r="QGQ56" s="318"/>
      <c r="QGR56" s="318"/>
      <c r="QGS56" s="318"/>
      <c r="QGT56" s="318"/>
      <c r="QGU56" s="318"/>
      <c r="QGV56" s="318"/>
      <c r="QGW56" s="318"/>
      <c r="QGX56" s="318"/>
      <c r="QGY56" s="318"/>
      <c r="QGZ56" s="318"/>
      <c r="QHA56" s="318"/>
      <c r="QHB56" s="318"/>
      <c r="QHC56" s="318"/>
      <c r="QHD56" s="318"/>
      <c r="QHE56" s="318"/>
      <c r="QHF56" s="318"/>
      <c r="QHG56" s="318"/>
      <c r="QHH56" s="318"/>
      <c r="QHI56" s="318"/>
      <c r="QHJ56" s="318"/>
      <c r="QHK56" s="318"/>
      <c r="QHL56" s="318"/>
      <c r="QHM56" s="318"/>
      <c r="QHN56" s="318"/>
      <c r="QHO56" s="318"/>
      <c r="QHP56" s="318"/>
      <c r="QHQ56" s="318"/>
      <c r="QHR56" s="318"/>
      <c r="QHS56" s="318"/>
      <c r="QHT56" s="318"/>
      <c r="QHU56" s="318"/>
      <c r="QHV56" s="318"/>
      <c r="QHW56" s="318"/>
      <c r="QHX56" s="318"/>
      <c r="QHY56" s="318"/>
      <c r="QHZ56" s="318"/>
      <c r="QIA56" s="318"/>
      <c r="QIB56" s="318"/>
      <c r="QIC56" s="318"/>
      <c r="QID56" s="318"/>
      <c r="QIE56" s="318"/>
      <c r="QIF56" s="318"/>
      <c r="QIG56" s="318"/>
      <c r="QIH56" s="318"/>
      <c r="QII56" s="318"/>
      <c r="QIJ56" s="318"/>
      <c r="QIK56" s="318"/>
      <c r="QIL56" s="318"/>
      <c r="QIM56" s="318"/>
      <c r="QIN56" s="318"/>
      <c r="QIO56" s="318"/>
      <c r="QIP56" s="318"/>
      <c r="QIQ56" s="318"/>
      <c r="QIR56" s="318"/>
      <c r="QIS56" s="318"/>
      <c r="QIT56" s="318"/>
      <c r="QIU56" s="318"/>
      <c r="QIV56" s="318"/>
      <c r="QIW56" s="318"/>
      <c r="QIX56" s="318"/>
      <c r="QIY56" s="318"/>
      <c r="QIZ56" s="318"/>
      <c r="QJA56" s="318"/>
      <c r="QJB56" s="318"/>
      <c r="QJC56" s="318"/>
      <c r="QJD56" s="318"/>
      <c r="QJE56" s="318"/>
      <c r="QJF56" s="318"/>
      <c r="QJG56" s="318"/>
      <c r="QJH56" s="318"/>
      <c r="QJI56" s="318"/>
      <c r="QJJ56" s="318"/>
      <c r="QJK56" s="318"/>
      <c r="QJL56" s="318"/>
      <c r="QJM56" s="318"/>
      <c r="QJN56" s="318"/>
      <c r="QJO56" s="318"/>
      <c r="QJP56" s="318"/>
      <c r="QJQ56" s="318"/>
      <c r="QJR56" s="318"/>
      <c r="QJS56" s="318"/>
      <c r="QJT56" s="318"/>
      <c r="QJU56" s="318"/>
      <c r="QJV56" s="318"/>
      <c r="QJW56" s="318"/>
      <c r="QJX56" s="318"/>
      <c r="QJY56" s="318"/>
      <c r="QJZ56" s="318"/>
      <c r="QKA56" s="318"/>
      <c r="QKB56" s="318"/>
      <c r="QKC56" s="318"/>
      <c r="QKD56" s="318"/>
      <c r="QKE56" s="318"/>
      <c r="QKF56" s="318"/>
      <c r="QKG56" s="318"/>
      <c r="QKH56" s="318"/>
      <c r="QKI56" s="318"/>
      <c r="QKJ56" s="318"/>
      <c r="QKK56" s="318"/>
      <c r="QKL56" s="318"/>
      <c r="QKM56" s="318"/>
      <c r="QKN56" s="318"/>
      <c r="QKO56" s="318"/>
      <c r="QKP56" s="318"/>
      <c r="QKQ56" s="318"/>
      <c r="QKR56" s="318"/>
      <c r="QKS56" s="318"/>
      <c r="QKT56" s="318"/>
      <c r="QKU56" s="318"/>
      <c r="QKV56" s="318"/>
      <c r="QKW56" s="318"/>
      <c r="QKX56" s="318"/>
      <c r="QKY56" s="318"/>
      <c r="QKZ56" s="318"/>
      <c r="QLA56" s="318"/>
      <c r="QLB56" s="318"/>
      <c r="QLC56" s="318"/>
      <c r="QLD56" s="318"/>
      <c r="QLE56" s="318"/>
      <c r="QLF56" s="318"/>
      <c r="QLG56" s="318"/>
      <c r="QLH56" s="318"/>
      <c r="QLI56" s="318"/>
      <c r="QLJ56" s="318"/>
      <c r="QLK56" s="318"/>
      <c r="QLL56" s="318"/>
      <c r="QLM56" s="318"/>
      <c r="QLN56" s="318"/>
      <c r="QLO56" s="318"/>
      <c r="QLP56" s="318"/>
      <c r="QLQ56" s="318"/>
      <c r="QLR56" s="318"/>
      <c r="QLS56" s="318"/>
      <c r="QLT56" s="318"/>
      <c r="QLU56" s="318"/>
      <c r="QLV56" s="318"/>
      <c r="QLW56" s="318"/>
      <c r="QLX56" s="318"/>
      <c r="QLY56" s="318"/>
      <c r="QLZ56" s="318"/>
      <c r="QMA56" s="318"/>
      <c r="QMB56" s="318"/>
      <c r="QMC56" s="318"/>
      <c r="QMD56" s="318"/>
      <c r="QME56" s="318"/>
      <c r="QMF56" s="318"/>
      <c r="QMG56" s="318"/>
      <c r="QMH56" s="318"/>
      <c r="QMI56" s="318"/>
      <c r="QMJ56" s="318"/>
      <c r="QMK56" s="318"/>
      <c r="QML56" s="318"/>
      <c r="QMM56" s="318"/>
      <c r="QMN56" s="318"/>
      <c r="QMO56" s="318"/>
      <c r="QMP56" s="318"/>
      <c r="QMQ56" s="318"/>
      <c r="QMR56" s="318"/>
      <c r="QMS56" s="318"/>
      <c r="QMT56" s="318"/>
      <c r="QMU56" s="318"/>
      <c r="QMV56" s="318"/>
      <c r="QMW56" s="318"/>
      <c r="QMX56" s="318"/>
      <c r="QMY56" s="318"/>
      <c r="QMZ56" s="318"/>
      <c r="QNA56" s="318"/>
      <c r="QNB56" s="318"/>
      <c r="QNC56" s="318"/>
      <c r="QND56" s="318"/>
      <c r="QNE56" s="318"/>
      <c r="QNF56" s="318"/>
      <c r="QNG56" s="318"/>
      <c r="QNH56" s="318"/>
      <c r="QNI56" s="318"/>
      <c r="QNJ56" s="318"/>
      <c r="QNK56" s="318"/>
      <c r="QNL56" s="318"/>
      <c r="QNM56" s="318"/>
      <c r="QNN56" s="318"/>
      <c r="QNO56" s="318"/>
      <c r="QNP56" s="318"/>
      <c r="QNQ56" s="318"/>
      <c r="QNR56" s="318"/>
      <c r="QNS56" s="318"/>
      <c r="QNT56" s="318"/>
      <c r="QNU56" s="318"/>
      <c r="QNV56" s="318"/>
      <c r="QNW56" s="318"/>
      <c r="QNX56" s="318"/>
      <c r="QNY56" s="318"/>
      <c r="QNZ56" s="318"/>
      <c r="QOA56" s="318"/>
      <c r="QOB56" s="318"/>
      <c r="QOC56" s="318"/>
      <c r="QOD56" s="318"/>
      <c r="QOE56" s="318"/>
      <c r="QOF56" s="318"/>
      <c r="QOG56" s="318"/>
      <c r="QOH56" s="318"/>
      <c r="QOI56" s="318"/>
      <c r="QOJ56" s="318"/>
      <c r="QOK56" s="318"/>
      <c r="QOL56" s="318"/>
      <c r="QOM56" s="318"/>
      <c r="QON56" s="318"/>
      <c r="QOO56" s="318"/>
      <c r="QOP56" s="318"/>
      <c r="QOQ56" s="318"/>
      <c r="QOR56" s="318"/>
      <c r="QOS56" s="318"/>
      <c r="QOT56" s="318"/>
      <c r="QOU56" s="318"/>
      <c r="QOV56" s="318"/>
      <c r="QOW56" s="318"/>
      <c r="QOX56" s="318"/>
      <c r="QOY56" s="318"/>
      <c r="QOZ56" s="318"/>
      <c r="QPA56" s="318"/>
      <c r="QPB56" s="318"/>
      <c r="QPC56" s="318"/>
      <c r="QPD56" s="318"/>
      <c r="QPE56" s="318"/>
      <c r="QPF56" s="318"/>
      <c r="QPG56" s="318"/>
      <c r="QPH56" s="318"/>
      <c r="QPI56" s="318"/>
      <c r="QPJ56" s="318"/>
      <c r="QPK56" s="318"/>
      <c r="QPL56" s="318"/>
      <c r="QPM56" s="318"/>
      <c r="QPN56" s="318"/>
      <c r="QPO56" s="318"/>
      <c r="QPP56" s="318"/>
      <c r="QPQ56" s="318"/>
      <c r="QPR56" s="318"/>
      <c r="QPS56" s="318"/>
      <c r="QPT56" s="318"/>
      <c r="QPU56" s="318"/>
      <c r="QPV56" s="318"/>
      <c r="QPW56" s="318"/>
      <c r="QPX56" s="318"/>
      <c r="QPY56" s="318"/>
      <c r="QPZ56" s="318"/>
      <c r="QQA56" s="318"/>
      <c r="QQB56" s="318"/>
      <c r="QQC56" s="318"/>
      <c r="QQD56" s="318"/>
      <c r="QQE56" s="318"/>
      <c r="QQF56" s="318"/>
      <c r="QQG56" s="318"/>
      <c r="QQH56" s="318"/>
      <c r="QQI56" s="318"/>
      <c r="QQJ56" s="318"/>
      <c r="QQK56" s="318"/>
      <c r="QQL56" s="318"/>
      <c r="QQM56" s="318"/>
      <c r="QQN56" s="318"/>
      <c r="QQO56" s="318"/>
      <c r="QQP56" s="318"/>
      <c r="QQQ56" s="318"/>
      <c r="QQR56" s="318"/>
      <c r="QQS56" s="318"/>
      <c r="QQT56" s="318"/>
      <c r="QQU56" s="318"/>
      <c r="QQV56" s="318"/>
      <c r="QQW56" s="318"/>
      <c r="QQX56" s="318"/>
      <c r="QQY56" s="318"/>
      <c r="QQZ56" s="318"/>
      <c r="QRA56" s="318"/>
      <c r="QRB56" s="318"/>
      <c r="QRC56" s="318"/>
      <c r="QRD56" s="318"/>
      <c r="QRE56" s="318"/>
      <c r="QRF56" s="318"/>
      <c r="QRG56" s="318"/>
      <c r="QRH56" s="318"/>
      <c r="QRI56" s="318"/>
      <c r="QRJ56" s="318"/>
      <c r="QRK56" s="318"/>
      <c r="QRL56" s="318"/>
      <c r="QRM56" s="318"/>
      <c r="QRN56" s="318"/>
      <c r="QRO56" s="318"/>
      <c r="QRP56" s="318"/>
      <c r="QRQ56" s="318"/>
      <c r="QRR56" s="318"/>
      <c r="QRS56" s="318"/>
      <c r="QRT56" s="318"/>
      <c r="QRU56" s="318"/>
      <c r="QRV56" s="318"/>
      <c r="QRW56" s="318"/>
      <c r="QRX56" s="318"/>
      <c r="QRY56" s="318"/>
      <c r="QRZ56" s="318"/>
      <c r="QSA56" s="318"/>
      <c r="QSB56" s="318"/>
      <c r="QSC56" s="318"/>
      <c r="QSD56" s="318"/>
      <c r="QSE56" s="318"/>
      <c r="QSF56" s="318"/>
      <c r="QSG56" s="318"/>
      <c r="QSH56" s="318"/>
      <c r="QSI56" s="318"/>
      <c r="QSJ56" s="318"/>
      <c r="QSK56" s="318"/>
      <c r="QSL56" s="318"/>
      <c r="QSM56" s="318"/>
      <c r="QSN56" s="318"/>
      <c r="QSO56" s="318"/>
      <c r="QSP56" s="318"/>
      <c r="QSQ56" s="318"/>
      <c r="QSR56" s="318"/>
      <c r="QSS56" s="318"/>
      <c r="QST56" s="318"/>
      <c r="QSU56" s="318"/>
      <c r="QSV56" s="318"/>
      <c r="QSW56" s="318"/>
      <c r="QSX56" s="318"/>
      <c r="QSY56" s="318"/>
      <c r="QSZ56" s="318"/>
      <c r="QTA56" s="318"/>
      <c r="QTB56" s="318"/>
      <c r="QTC56" s="318"/>
      <c r="QTD56" s="318"/>
      <c r="QTE56" s="318"/>
      <c r="QTF56" s="318"/>
      <c r="QTG56" s="318"/>
      <c r="QTH56" s="318"/>
      <c r="QTI56" s="318"/>
      <c r="QTJ56" s="318"/>
      <c r="QTK56" s="318"/>
      <c r="QTL56" s="318"/>
      <c r="QTM56" s="318"/>
      <c r="QTN56" s="318"/>
      <c r="QTO56" s="318"/>
      <c r="QTP56" s="318"/>
      <c r="QTQ56" s="318"/>
      <c r="QTR56" s="318"/>
      <c r="QTS56" s="318"/>
      <c r="QTT56" s="318"/>
      <c r="QTU56" s="318"/>
      <c r="QTV56" s="318"/>
      <c r="QTW56" s="318"/>
      <c r="QTX56" s="318"/>
      <c r="QTY56" s="318"/>
      <c r="QTZ56" s="318"/>
      <c r="QUA56" s="318"/>
      <c r="QUB56" s="318"/>
      <c r="QUC56" s="318"/>
      <c r="QUD56" s="318"/>
      <c r="QUE56" s="318"/>
      <c r="QUF56" s="318"/>
      <c r="QUG56" s="318"/>
      <c r="QUH56" s="318"/>
      <c r="QUI56" s="318"/>
      <c r="QUJ56" s="318"/>
      <c r="QUK56" s="318"/>
      <c r="QUL56" s="318"/>
      <c r="QUM56" s="318"/>
      <c r="QUN56" s="318"/>
      <c r="QUO56" s="318"/>
      <c r="QUP56" s="318"/>
      <c r="QUQ56" s="318"/>
      <c r="QUR56" s="318"/>
      <c r="QUS56" s="318"/>
      <c r="QUT56" s="318"/>
      <c r="QUU56" s="318"/>
      <c r="QUV56" s="318"/>
      <c r="QUW56" s="318"/>
      <c r="QUX56" s="318"/>
      <c r="QUY56" s="318"/>
      <c r="QUZ56" s="318"/>
      <c r="QVA56" s="318"/>
      <c r="QVB56" s="318"/>
      <c r="QVC56" s="318"/>
      <c r="QVD56" s="318"/>
      <c r="QVE56" s="318"/>
      <c r="QVF56" s="318"/>
      <c r="QVG56" s="318"/>
      <c r="QVH56" s="318"/>
      <c r="QVI56" s="318"/>
      <c r="QVJ56" s="318"/>
      <c r="QVK56" s="318"/>
      <c r="QVL56" s="318"/>
      <c r="QVM56" s="318"/>
      <c r="QVN56" s="318"/>
      <c r="QVO56" s="318"/>
      <c r="QVP56" s="318"/>
      <c r="QVQ56" s="318"/>
      <c r="QVR56" s="318"/>
      <c r="QVS56" s="318"/>
      <c r="QVT56" s="318"/>
      <c r="QVU56" s="318"/>
      <c r="QVV56" s="318"/>
      <c r="QVW56" s="318"/>
      <c r="QVX56" s="318"/>
      <c r="QVY56" s="318"/>
      <c r="QVZ56" s="318"/>
      <c r="QWA56" s="318"/>
      <c r="QWB56" s="318"/>
      <c r="QWC56" s="318"/>
      <c r="QWD56" s="318"/>
      <c r="QWE56" s="318"/>
      <c r="QWF56" s="318"/>
      <c r="QWG56" s="318"/>
      <c r="QWH56" s="318"/>
      <c r="QWI56" s="318"/>
      <c r="QWJ56" s="318"/>
      <c r="QWK56" s="318"/>
      <c r="QWL56" s="318"/>
      <c r="QWM56" s="318"/>
      <c r="QWN56" s="318"/>
      <c r="QWO56" s="318"/>
      <c r="QWP56" s="318"/>
      <c r="QWQ56" s="318"/>
      <c r="QWR56" s="318"/>
      <c r="QWS56" s="318"/>
      <c r="QWT56" s="318"/>
      <c r="QWU56" s="318"/>
      <c r="QWV56" s="318"/>
      <c r="QWW56" s="318"/>
      <c r="QWX56" s="318"/>
      <c r="QWY56" s="318"/>
      <c r="QWZ56" s="318"/>
      <c r="QXA56" s="318"/>
      <c r="QXB56" s="318"/>
      <c r="QXC56" s="318"/>
      <c r="QXD56" s="318"/>
      <c r="QXE56" s="318"/>
      <c r="QXF56" s="318"/>
      <c r="QXG56" s="318"/>
      <c r="QXH56" s="318"/>
      <c r="QXI56" s="318"/>
      <c r="QXJ56" s="318"/>
      <c r="QXK56" s="318"/>
      <c r="QXL56" s="318"/>
      <c r="QXM56" s="318"/>
      <c r="QXN56" s="318"/>
      <c r="QXO56" s="318"/>
      <c r="QXP56" s="318"/>
      <c r="QXQ56" s="318"/>
      <c r="QXR56" s="318"/>
      <c r="QXS56" s="318"/>
      <c r="QXT56" s="318"/>
      <c r="QXU56" s="318"/>
      <c r="QXV56" s="318"/>
      <c r="QXW56" s="318"/>
      <c r="QXX56" s="318"/>
      <c r="QXY56" s="318"/>
      <c r="QXZ56" s="318"/>
      <c r="QYA56" s="318"/>
      <c r="QYB56" s="318"/>
      <c r="QYC56" s="318"/>
      <c r="QYD56" s="318"/>
      <c r="QYE56" s="318"/>
      <c r="QYF56" s="318"/>
      <c r="QYG56" s="318"/>
      <c r="QYH56" s="318"/>
      <c r="QYI56" s="318"/>
      <c r="QYJ56" s="318"/>
      <c r="QYK56" s="318"/>
      <c r="QYL56" s="318"/>
      <c r="QYM56" s="318"/>
      <c r="QYN56" s="318"/>
      <c r="QYO56" s="318"/>
      <c r="QYP56" s="318"/>
      <c r="QYQ56" s="318"/>
      <c r="QYR56" s="318"/>
      <c r="QYS56" s="318"/>
      <c r="QYT56" s="318"/>
      <c r="QYU56" s="318"/>
      <c r="QYV56" s="318"/>
      <c r="QYW56" s="318"/>
      <c r="QYX56" s="318"/>
      <c r="QYY56" s="318"/>
      <c r="QYZ56" s="318"/>
      <c r="QZA56" s="318"/>
      <c r="QZB56" s="318"/>
      <c r="QZC56" s="318"/>
      <c r="QZD56" s="318"/>
      <c r="QZE56" s="318"/>
      <c r="QZF56" s="318"/>
      <c r="QZG56" s="318"/>
      <c r="QZH56" s="318"/>
      <c r="QZI56" s="318"/>
      <c r="QZJ56" s="318"/>
      <c r="QZK56" s="318"/>
      <c r="QZL56" s="318"/>
      <c r="QZM56" s="318"/>
      <c r="QZN56" s="318"/>
      <c r="QZO56" s="318"/>
      <c r="QZP56" s="318"/>
      <c r="QZQ56" s="318"/>
      <c r="QZR56" s="318"/>
      <c r="QZS56" s="318"/>
      <c r="QZT56" s="318"/>
      <c r="QZU56" s="318"/>
      <c r="QZV56" s="318"/>
      <c r="QZW56" s="318"/>
      <c r="QZX56" s="318"/>
      <c r="QZY56" s="318"/>
      <c r="QZZ56" s="318"/>
      <c r="RAA56" s="318"/>
      <c r="RAB56" s="318"/>
      <c r="RAC56" s="318"/>
      <c r="RAD56" s="318"/>
      <c r="RAE56" s="318"/>
      <c r="RAF56" s="318"/>
      <c r="RAG56" s="318"/>
      <c r="RAH56" s="318"/>
      <c r="RAI56" s="318"/>
      <c r="RAJ56" s="318"/>
      <c r="RAK56" s="318"/>
      <c r="RAL56" s="318"/>
      <c r="RAM56" s="318"/>
      <c r="RAN56" s="318"/>
      <c r="RAO56" s="318"/>
      <c r="RAP56" s="318"/>
      <c r="RAQ56" s="318"/>
      <c r="RAR56" s="318"/>
      <c r="RAS56" s="318"/>
      <c r="RAT56" s="318"/>
      <c r="RAU56" s="318"/>
      <c r="RAV56" s="318"/>
      <c r="RAW56" s="318"/>
      <c r="RAX56" s="318"/>
      <c r="RAY56" s="318"/>
      <c r="RAZ56" s="318"/>
      <c r="RBA56" s="318"/>
      <c r="RBB56" s="318"/>
      <c r="RBC56" s="318"/>
      <c r="RBD56" s="318"/>
      <c r="RBE56" s="318"/>
      <c r="RBF56" s="318"/>
      <c r="RBG56" s="318"/>
      <c r="RBH56" s="318"/>
      <c r="RBI56" s="318"/>
      <c r="RBJ56" s="318"/>
      <c r="RBK56" s="318"/>
      <c r="RBL56" s="318"/>
      <c r="RBM56" s="318"/>
      <c r="RBN56" s="318"/>
      <c r="RBO56" s="318"/>
      <c r="RBP56" s="318"/>
      <c r="RBQ56" s="318"/>
      <c r="RBR56" s="318"/>
      <c r="RBS56" s="318"/>
      <c r="RBT56" s="318"/>
      <c r="RBU56" s="318"/>
      <c r="RBV56" s="318"/>
      <c r="RBW56" s="318"/>
      <c r="RBX56" s="318"/>
      <c r="RBY56" s="318"/>
      <c r="RBZ56" s="318"/>
      <c r="RCA56" s="318"/>
      <c r="RCB56" s="318"/>
      <c r="RCC56" s="318"/>
      <c r="RCD56" s="318"/>
      <c r="RCE56" s="318"/>
      <c r="RCF56" s="318"/>
      <c r="RCG56" s="318"/>
      <c r="RCH56" s="318"/>
      <c r="RCI56" s="318"/>
      <c r="RCJ56" s="318"/>
      <c r="RCK56" s="318"/>
      <c r="RCL56" s="318"/>
      <c r="RCM56" s="318"/>
      <c r="RCN56" s="318"/>
      <c r="RCO56" s="318"/>
      <c r="RCP56" s="318"/>
      <c r="RCQ56" s="318"/>
      <c r="RCR56" s="318"/>
      <c r="RCS56" s="318"/>
      <c r="RCT56" s="318"/>
      <c r="RCU56" s="318"/>
      <c r="RCV56" s="318"/>
      <c r="RCW56" s="318"/>
      <c r="RCX56" s="318"/>
      <c r="RCY56" s="318"/>
      <c r="RCZ56" s="318"/>
      <c r="RDA56" s="318"/>
      <c r="RDB56" s="318"/>
      <c r="RDC56" s="318"/>
      <c r="RDD56" s="318"/>
      <c r="RDE56" s="318"/>
      <c r="RDF56" s="318"/>
      <c r="RDG56" s="318"/>
      <c r="RDH56" s="318"/>
      <c r="RDI56" s="318"/>
      <c r="RDJ56" s="318"/>
      <c r="RDK56" s="318"/>
      <c r="RDL56" s="318"/>
      <c r="RDM56" s="318"/>
      <c r="RDN56" s="318"/>
      <c r="RDO56" s="318"/>
      <c r="RDP56" s="318"/>
      <c r="RDQ56" s="318"/>
      <c r="RDR56" s="318"/>
      <c r="RDS56" s="318"/>
      <c r="RDT56" s="318"/>
      <c r="RDU56" s="318"/>
      <c r="RDV56" s="318"/>
      <c r="RDW56" s="318"/>
      <c r="RDX56" s="318"/>
      <c r="RDY56" s="318"/>
      <c r="RDZ56" s="318"/>
      <c r="REA56" s="318"/>
      <c r="REB56" s="318"/>
      <c r="REC56" s="318"/>
      <c r="RED56" s="318"/>
      <c r="REE56" s="318"/>
      <c r="REF56" s="318"/>
      <c r="REG56" s="318"/>
      <c r="REH56" s="318"/>
      <c r="REI56" s="318"/>
      <c r="REJ56" s="318"/>
      <c r="REK56" s="318"/>
      <c r="REL56" s="318"/>
      <c r="REM56" s="318"/>
      <c r="REN56" s="318"/>
      <c r="REO56" s="318"/>
      <c r="REP56" s="318"/>
      <c r="REQ56" s="318"/>
      <c r="RER56" s="318"/>
      <c r="RES56" s="318"/>
      <c r="RET56" s="318"/>
      <c r="REU56" s="318"/>
      <c r="REV56" s="318"/>
      <c r="REW56" s="318"/>
      <c r="REX56" s="318"/>
      <c r="REY56" s="318"/>
      <c r="REZ56" s="318"/>
      <c r="RFA56" s="318"/>
      <c r="RFB56" s="318"/>
      <c r="RFC56" s="318"/>
      <c r="RFD56" s="318"/>
      <c r="RFE56" s="318"/>
      <c r="RFF56" s="318"/>
      <c r="RFG56" s="318"/>
      <c r="RFH56" s="318"/>
      <c r="RFI56" s="318"/>
      <c r="RFJ56" s="318"/>
      <c r="RFK56" s="318"/>
      <c r="RFL56" s="318"/>
      <c r="RFM56" s="318"/>
      <c r="RFN56" s="318"/>
      <c r="RFO56" s="318"/>
      <c r="RFP56" s="318"/>
      <c r="RFQ56" s="318"/>
      <c r="RFR56" s="318"/>
      <c r="RFS56" s="318"/>
      <c r="RFT56" s="318"/>
      <c r="RFU56" s="318"/>
      <c r="RFV56" s="318"/>
      <c r="RFW56" s="318"/>
      <c r="RFX56" s="318"/>
      <c r="RFY56" s="318"/>
      <c r="RFZ56" s="318"/>
      <c r="RGA56" s="318"/>
      <c r="RGB56" s="318"/>
      <c r="RGC56" s="318"/>
      <c r="RGD56" s="318"/>
      <c r="RGE56" s="318"/>
      <c r="RGF56" s="318"/>
      <c r="RGG56" s="318"/>
      <c r="RGH56" s="318"/>
      <c r="RGI56" s="318"/>
      <c r="RGJ56" s="318"/>
      <c r="RGK56" s="318"/>
      <c r="RGL56" s="318"/>
      <c r="RGM56" s="318"/>
      <c r="RGN56" s="318"/>
      <c r="RGO56" s="318"/>
      <c r="RGP56" s="318"/>
      <c r="RGQ56" s="318"/>
      <c r="RGR56" s="318"/>
      <c r="RGS56" s="318"/>
      <c r="RGT56" s="318"/>
      <c r="RGU56" s="318"/>
      <c r="RGV56" s="318"/>
      <c r="RGW56" s="318"/>
      <c r="RGX56" s="318"/>
      <c r="RGY56" s="318"/>
      <c r="RGZ56" s="318"/>
      <c r="RHA56" s="318"/>
      <c r="RHB56" s="318"/>
      <c r="RHC56" s="318"/>
      <c r="RHD56" s="318"/>
      <c r="RHE56" s="318"/>
      <c r="RHF56" s="318"/>
      <c r="RHG56" s="318"/>
      <c r="RHH56" s="318"/>
      <c r="RHI56" s="318"/>
      <c r="RHJ56" s="318"/>
      <c r="RHK56" s="318"/>
      <c r="RHL56" s="318"/>
      <c r="RHM56" s="318"/>
      <c r="RHN56" s="318"/>
      <c r="RHO56" s="318"/>
      <c r="RHP56" s="318"/>
      <c r="RHQ56" s="318"/>
      <c r="RHR56" s="318"/>
      <c r="RHS56" s="318"/>
      <c r="RHT56" s="318"/>
      <c r="RHU56" s="318"/>
      <c r="RHV56" s="318"/>
      <c r="RHW56" s="318"/>
      <c r="RHX56" s="318"/>
      <c r="RHY56" s="318"/>
      <c r="RHZ56" s="318"/>
      <c r="RIA56" s="318"/>
      <c r="RIB56" s="318"/>
      <c r="RIC56" s="318"/>
      <c r="RID56" s="318"/>
      <c r="RIE56" s="318"/>
      <c r="RIF56" s="318"/>
      <c r="RIG56" s="318"/>
      <c r="RIH56" s="318"/>
      <c r="RII56" s="318"/>
      <c r="RIJ56" s="318"/>
      <c r="RIK56" s="318"/>
      <c r="RIL56" s="318"/>
      <c r="RIM56" s="318"/>
      <c r="RIN56" s="318"/>
      <c r="RIO56" s="318"/>
      <c r="RIP56" s="318"/>
      <c r="RIQ56" s="318"/>
      <c r="RIR56" s="318"/>
      <c r="RIS56" s="318"/>
      <c r="RIT56" s="318"/>
      <c r="RIU56" s="318"/>
      <c r="RIV56" s="318"/>
      <c r="RIW56" s="318"/>
      <c r="RIX56" s="318"/>
      <c r="RIY56" s="318"/>
      <c r="RIZ56" s="318"/>
      <c r="RJA56" s="318"/>
      <c r="RJB56" s="318"/>
      <c r="RJC56" s="318"/>
      <c r="RJD56" s="318"/>
      <c r="RJE56" s="318"/>
      <c r="RJF56" s="318"/>
      <c r="RJG56" s="318"/>
      <c r="RJH56" s="318"/>
      <c r="RJI56" s="318"/>
      <c r="RJJ56" s="318"/>
      <c r="RJK56" s="318"/>
      <c r="RJL56" s="318"/>
      <c r="RJM56" s="318"/>
      <c r="RJN56" s="318"/>
      <c r="RJO56" s="318"/>
      <c r="RJP56" s="318"/>
      <c r="RJQ56" s="318"/>
      <c r="RJR56" s="318"/>
      <c r="RJS56" s="318"/>
      <c r="RJT56" s="318"/>
      <c r="RJU56" s="318"/>
      <c r="RJV56" s="318"/>
      <c r="RJW56" s="318"/>
      <c r="RJX56" s="318"/>
      <c r="RJY56" s="318"/>
      <c r="RJZ56" s="318"/>
      <c r="RKA56" s="318"/>
      <c r="RKB56" s="318"/>
      <c r="RKC56" s="318"/>
      <c r="RKD56" s="318"/>
      <c r="RKE56" s="318"/>
      <c r="RKF56" s="318"/>
      <c r="RKG56" s="318"/>
      <c r="RKH56" s="318"/>
      <c r="RKI56" s="318"/>
      <c r="RKJ56" s="318"/>
      <c r="RKK56" s="318"/>
      <c r="RKL56" s="318"/>
      <c r="RKM56" s="318"/>
      <c r="RKN56" s="318"/>
      <c r="RKO56" s="318"/>
      <c r="RKP56" s="318"/>
      <c r="RKQ56" s="318"/>
      <c r="RKR56" s="318"/>
      <c r="RKS56" s="318"/>
      <c r="RKT56" s="318"/>
      <c r="RKU56" s="318"/>
      <c r="RKV56" s="318"/>
      <c r="RKW56" s="318"/>
      <c r="RKX56" s="318"/>
      <c r="RKY56" s="318"/>
      <c r="RKZ56" s="318"/>
      <c r="RLA56" s="318"/>
      <c r="RLB56" s="318"/>
      <c r="RLC56" s="318"/>
      <c r="RLD56" s="318"/>
      <c r="RLE56" s="318"/>
      <c r="RLF56" s="318"/>
      <c r="RLG56" s="318"/>
      <c r="RLH56" s="318"/>
      <c r="RLI56" s="318"/>
      <c r="RLJ56" s="318"/>
      <c r="RLK56" s="318"/>
      <c r="RLL56" s="318"/>
      <c r="RLM56" s="318"/>
      <c r="RLN56" s="318"/>
      <c r="RLO56" s="318"/>
      <c r="RLP56" s="318"/>
      <c r="RLQ56" s="318"/>
      <c r="RLR56" s="318"/>
      <c r="RLS56" s="318"/>
      <c r="RLT56" s="318"/>
      <c r="RLU56" s="318"/>
      <c r="RLV56" s="318"/>
      <c r="RLW56" s="318"/>
      <c r="RLX56" s="318"/>
      <c r="RLY56" s="318"/>
      <c r="RLZ56" s="318"/>
      <c r="RMA56" s="318"/>
      <c r="RMB56" s="318"/>
      <c r="RMC56" s="318"/>
      <c r="RMD56" s="318"/>
      <c r="RME56" s="318"/>
      <c r="RMF56" s="318"/>
      <c r="RMG56" s="318"/>
      <c r="RMH56" s="318"/>
      <c r="RMI56" s="318"/>
      <c r="RMJ56" s="318"/>
      <c r="RMK56" s="318"/>
      <c r="RML56" s="318"/>
      <c r="RMM56" s="318"/>
      <c r="RMN56" s="318"/>
      <c r="RMO56" s="318"/>
      <c r="RMP56" s="318"/>
      <c r="RMQ56" s="318"/>
      <c r="RMR56" s="318"/>
      <c r="RMS56" s="318"/>
      <c r="RMT56" s="318"/>
      <c r="RMU56" s="318"/>
      <c r="RMV56" s="318"/>
      <c r="RMW56" s="318"/>
      <c r="RMX56" s="318"/>
      <c r="RMY56" s="318"/>
      <c r="RMZ56" s="318"/>
      <c r="RNA56" s="318"/>
      <c r="RNB56" s="318"/>
      <c r="RNC56" s="318"/>
      <c r="RND56" s="318"/>
      <c r="RNE56" s="318"/>
      <c r="RNF56" s="318"/>
      <c r="RNG56" s="318"/>
      <c r="RNH56" s="318"/>
      <c r="RNI56" s="318"/>
      <c r="RNJ56" s="318"/>
      <c r="RNK56" s="318"/>
      <c r="RNL56" s="318"/>
      <c r="RNM56" s="318"/>
      <c r="RNN56" s="318"/>
      <c r="RNO56" s="318"/>
      <c r="RNP56" s="318"/>
      <c r="RNQ56" s="318"/>
      <c r="RNR56" s="318"/>
      <c r="RNS56" s="318"/>
      <c r="RNT56" s="318"/>
      <c r="RNU56" s="318"/>
      <c r="RNV56" s="318"/>
      <c r="RNW56" s="318"/>
      <c r="RNX56" s="318"/>
      <c r="RNY56" s="318"/>
      <c r="RNZ56" s="318"/>
      <c r="ROA56" s="318"/>
      <c r="ROB56" s="318"/>
      <c r="ROC56" s="318"/>
      <c r="ROD56" s="318"/>
      <c r="ROE56" s="318"/>
      <c r="ROF56" s="318"/>
      <c r="ROG56" s="318"/>
      <c r="ROH56" s="318"/>
      <c r="ROI56" s="318"/>
      <c r="ROJ56" s="318"/>
      <c r="ROK56" s="318"/>
      <c r="ROL56" s="318"/>
      <c r="ROM56" s="318"/>
      <c r="RON56" s="318"/>
      <c r="ROO56" s="318"/>
      <c r="ROP56" s="318"/>
      <c r="ROQ56" s="318"/>
      <c r="ROR56" s="318"/>
      <c r="ROS56" s="318"/>
      <c r="ROT56" s="318"/>
      <c r="ROU56" s="318"/>
      <c r="ROV56" s="318"/>
      <c r="ROW56" s="318"/>
      <c r="ROX56" s="318"/>
      <c r="ROY56" s="318"/>
      <c r="ROZ56" s="318"/>
      <c r="RPA56" s="318"/>
      <c r="RPB56" s="318"/>
      <c r="RPC56" s="318"/>
      <c r="RPD56" s="318"/>
      <c r="RPE56" s="318"/>
      <c r="RPF56" s="318"/>
      <c r="RPG56" s="318"/>
      <c r="RPH56" s="318"/>
      <c r="RPI56" s="318"/>
      <c r="RPJ56" s="318"/>
      <c r="RPK56" s="318"/>
      <c r="RPL56" s="318"/>
      <c r="RPM56" s="318"/>
      <c r="RPN56" s="318"/>
      <c r="RPO56" s="318"/>
      <c r="RPP56" s="318"/>
      <c r="RPQ56" s="318"/>
      <c r="RPR56" s="318"/>
      <c r="RPS56" s="318"/>
      <c r="RPT56" s="318"/>
      <c r="RPU56" s="318"/>
      <c r="RPV56" s="318"/>
      <c r="RPW56" s="318"/>
      <c r="RPX56" s="318"/>
      <c r="RPY56" s="318"/>
      <c r="RPZ56" s="318"/>
      <c r="RQA56" s="318"/>
      <c r="RQB56" s="318"/>
      <c r="RQC56" s="318"/>
      <c r="RQD56" s="318"/>
      <c r="RQE56" s="318"/>
      <c r="RQF56" s="318"/>
      <c r="RQG56" s="318"/>
      <c r="RQH56" s="318"/>
      <c r="RQI56" s="318"/>
      <c r="RQJ56" s="318"/>
      <c r="RQK56" s="318"/>
      <c r="RQL56" s="318"/>
      <c r="RQM56" s="318"/>
      <c r="RQN56" s="318"/>
      <c r="RQO56" s="318"/>
      <c r="RQP56" s="318"/>
      <c r="RQQ56" s="318"/>
      <c r="RQR56" s="318"/>
      <c r="RQS56" s="318"/>
      <c r="RQT56" s="318"/>
      <c r="RQU56" s="318"/>
      <c r="RQV56" s="318"/>
      <c r="RQW56" s="318"/>
      <c r="RQX56" s="318"/>
      <c r="RQY56" s="318"/>
      <c r="RQZ56" s="318"/>
      <c r="RRA56" s="318"/>
      <c r="RRB56" s="318"/>
      <c r="RRC56" s="318"/>
      <c r="RRD56" s="318"/>
      <c r="RRE56" s="318"/>
      <c r="RRF56" s="318"/>
      <c r="RRG56" s="318"/>
      <c r="RRH56" s="318"/>
      <c r="RRI56" s="318"/>
      <c r="RRJ56" s="318"/>
      <c r="RRK56" s="318"/>
      <c r="RRL56" s="318"/>
      <c r="RRM56" s="318"/>
      <c r="RRN56" s="318"/>
      <c r="RRO56" s="318"/>
      <c r="RRP56" s="318"/>
      <c r="RRQ56" s="318"/>
      <c r="RRR56" s="318"/>
      <c r="RRS56" s="318"/>
      <c r="RRT56" s="318"/>
      <c r="RRU56" s="318"/>
      <c r="RRV56" s="318"/>
      <c r="RRW56" s="318"/>
      <c r="RRX56" s="318"/>
      <c r="RRY56" s="318"/>
      <c r="RRZ56" s="318"/>
      <c r="RSA56" s="318"/>
      <c r="RSB56" s="318"/>
      <c r="RSC56" s="318"/>
      <c r="RSD56" s="318"/>
      <c r="RSE56" s="318"/>
      <c r="RSF56" s="318"/>
      <c r="RSG56" s="318"/>
      <c r="RSH56" s="318"/>
      <c r="RSI56" s="318"/>
      <c r="RSJ56" s="318"/>
      <c r="RSK56" s="318"/>
      <c r="RSL56" s="318"/>
      <c r="RSM56" s="318"/>
      <c r="RSN56" s="318"/>
      <c r="RSO56" s="318"/>
      <c r="RSP56" s="318"/>
      <c r="RSQ56" s="318"/>
      <c r="RSR56" s="318"/>
      <c r="RSS56" s="318"/>
      <c r="RST56" s="318"/>
      <c r="RSU56" s="318"/>
      <c r="RSV56" s="318"/>
      <c r="RSW56" s="318"/>
      <c r="RSX56" s="318"/>
      <c r="RSY56" s="318"/>
      <c r="RSZ56" s="318"/>
      <c r="RTA56" s="318"/>
      <c r="RTB56" s="318"/>
      <c r="RTC56" s="318"/>
      <c r="RTD56" s="318"/>
      <c r="RTE56" s="318"/>
      <c r="RTF56" s="318"/>
      <c r="RTG56" s="318"/>
      <c r="RTH56" s="318"/>
      <c r="RTI56" s="318"/>
      <c r="RTJ56" s="318"/>
      <c r="RTK56" s="318"/>
      <c r="RTL56" s="318"/>
      <c r="RTM56" s="318"/>
      <c r="RTN56" s="318"/>
      <c r="RTO56" s="318"/>
      <c r="RTP56" s="318"/>
      <c r="RTQ56" s="318"/>
      <c r="RTR56" s="318"/>
      <c r="RTS56" s="318"/>
      <c r="RTT56" s="318"/>
      <c r="RTU56" s="318"/>
      <c r="RTV56" s="318"/>
      <c r="RTW56" s="318"/>
      <c r="RTX56" s="318"/>
      <c r="RTY56" s="318"/>
      <c r="RTZ56" s="318"/>
      <c r="RUA56" s="318"/>
      <c r="RUB56" s="318"/>
      <c r="RUC56" s="318"/>
      <c r="RUD56" s="318"/>
      <c r="RUE56" s="318"/>
      <c r="RUF56" s="318"/>
      <c r="RUG56" s="318"/>
      <c r="RUH56" s="318"/>
      <c r="RUI56" s="318"/>
      <c r="RUJ56" s="318"/>
      <c r="RUK56" s="318"/>
      <c r="RUL56" s="318"/>
      <c r="RUM56" s="318"/>
      <c r="RUN56" s="318"/>
      <c r="RUO56" s="318"/>
      <c r="RUP56" s="318"/>
      <c r="RUQ56" s="318"/>
      <c r="RUR56" s="318"/>
      <c r="RUS56" s="318"/>
      <c r="RUT56" s="318"/>
      <c r="RUU56" s="318"/>
      <c r="RUV56" s="318"/>
      <c r="RUW56" s="318"/>
      <c r="RUX56" s="318"/>
      <c r="RUY56" s="318"/>
      <c r="RUZ56" s="318"/>
      <c r="RVA56" s="318"/>
      <c r="RVB56" s="318"/>
      <c r="RVC56" s="318"/>
      <c r="RVD56" s="318"/>
      <c r="RVE56" s="318"/>
      <c r="RVF56" s="318"/>
      <c r="RVG56" s="318"/>
      <c r="RVH56" s="318"/>
      <c r="RVI56" s="318"/>
      <c r="RVJ56" s="318"/>
      <c r="RVK56" s="318"/>
      <c r="RVL56" s="318"/>
      <c r="RVM56" s="318"/>
      <c r="RVN56" s="318"/>
      <c r="RVO56" s="318"/>
      <c r="RVP56" s="318"/>
      <c r="RVQ56" s="318"/>
      <c r="RVR56" s="318"/>
      <c r="RVS56" s="318"/>
      <c r="RVT56" s="318"/>
      <c r="RVU56" s="318"/>
      <c r="RVV56" s="318"/>
      <c r="RVW56" s="318"/>
      <c r="RVX56" s="318"/>
      <c r="RVY56" s="318"/>
      <c r="RVZ56" s="318"/>
      <c r="RWA56" s="318"/>
      <c r="RWB56" s="318"/>
      <c r="RWC56" s="318"/>
      <c r="RWD56" s="318"/>
      <c r="RWE56" s="318"/>
      <c r="RWF56" s="318"/>
      <c r="RWG56" s="318"/>
      <c r="RWH56" s="318"/>
      <c r="RWI56" s="318"/>
      <c r="RWJ56" s="318"/>
      <c r="RWK56" s="318"/>
      <c r="RWL56" s="318"/>
      <c r="RWM56" s="318"/>
      <c r="RWN56" s="318"/>
      <c r="RWO56" s="318"/>
      <c r="RWP56" s="318"/>
      <c r="RWQ56" s="318"/>
      <c r="RWR56" s="318"/>
      <c r="RWS56" s="318"/>
      <c r="RWT56" s="318"/>
      <c r="RWU56" s="318"/>
      <c r="RWV56" s="318"/>
      <c r="RWW56" s="318"/>
      <c r="RWX56" s="318"/>
      <c r="RWY56" s="318"/>
      <c r="RWZ56" s="318"/>
      <c r="RXA56" s="318"/>
      <c r="RXB56" s="318"/>
      <c r="RXC56" s="318"/>
      <c r="RXD56" s="318"/>
      <c r="RXE56" s="318"/>
      <c r="RXF56" s="318"/>
      <c r="RXG56" s="318"/>
      <c r="RXH56" s="318"/>
      <c r="RXI56" s="318"/>
      <c r="RXJ56" s="318"/>
      <c r="RXK56" s="318"/>
      <c r="RXL56" s="318"/>
      <c r="RXM56" s="318"/>
      <c r="RXN56" s="318"/>
      <c r="RXO56" s="318"/>
      <c r="RXP56" s="318"/>
      <c r="RXQ56" s="318"/>
      <c r="RXR56" s="318"/>
      <c r="RXS56" s="318"/>
      <c r="RXT56" s="318"/>
      <c r="RXU56" s="318"/>
      <c r="RXV56" s="318"/>
      <c r="RXW56" s="318"/>
      <c r="RXX56" s="318"/>
      <c r="RXY56" s="318"/>
      <c r="RXZ56" s="318"/>
      <c r="RYA56" s="318"/>
      <c r="RYB56" s="318"/>
      <c r="RYC56" s="318"/>
      <c r="RYD56" s="318"/>
      <c r="RYE56" s="318"/>
      <c r="RYF56" s="318"/>
      <c r="RYG56" s="318"/>
      <c r="RYH56" s="318"/>
      <c r="RYI56" s="318"/>
      <c r="RYJ56" s="318"/>
      <c r="RYK56" s="318"/>
      <c r="RYL56" s="318"/>
      <c r="RYM56" s="318"/>
      <c r="RYN56" s="318"/>
      <c r="RYO56" s="318"/>
      <c r="RYP56" s="318"/>
      <c r="RYQ56" s="318"/>
      <c r="RYR56" s="318"/>
      <c r="RYS56" s="318"/>
      <c r="RYT56" s="318"/>
      <c r="RYU56" s="318"/>
      <c r="RYV56" s="318"/>
      <c r="RYW56" s="318"/>
      <c r="RYX56" s="318"/>
      <c r="RYY56" s="318"/>
      <c r="RYZ56" s="318"/>
      <c r="RZA56" s="318"/>
      <c r="RZB56" s="318"/>
      <c r="RZC56" s="318"/>
      <c r="RZD56" s="318"/>
      <c r="RZE56" s="318"/>
      <c r="RZF56" s="318"/>
      <c r="RZG56" s="318"/>
      <c r="RZH56" s="318"/>
      <c r="RZI56" s="318"/>
      <c r="RZJ56" s="318"/>
      <c r="RZK56" s="318"/>
      <c r="RZL56" s="318"/>
      <c r="RZM56" s="318"/>
      <c r="RZN56" s="318"/>
      <c r="RZO56" s="318"/>
      <c r="RZP56" s="318"/>
      <c r="RZQ56" s="318"/>
      <c r="RZR56" s="318"/>
      <c r="RZS56" s="318"/>
      <c r="RZT56" s="318"/>
      <c r="RZU56" s="318"/>
      <c r="RZV56" s="318"/>
      <c r="RZW56" s="318"/>
      <c r="RZX56" s="318"/>
      <c r="RZY56" s="318"/>
      <c r="RZZ56" s="318"/>
      <c r="SAA56" s="318"/>
      <c r="SAB56" s="318"/>
      <c r="SAC56" s="318"/>
      <c r="SAD56" s="318"/>
      <c r="SAE56" s="318"/>
      <c r="SAF56" s="318"/>
      <c r="SAG56" s="318"/>
      <c r="SAH56" s="318"/>
      <c r="SAI56" s="318"/>
      <c r="SAJ56" s="318"/>
      <c r="SAK56" s="318"/>
      <c r="SAL56" s="318"/>
      <c r="SAM56" s="318"/>
      <c r="SAN56" s="318"/>
      <c r="SAO56" s="318"/>
      <c r="SAP56" s="318"/>
      <c r="SAQ56" s="318"/>
      <c r="SAR56" s="318"/>
      <c r="SAS56" s="318"/>
      <c r="SAT56" s="318"/>
      <c r="SAU56" s="318"/>
      <c r="SAV56" s="318"/>
      <c r="SAW56" s="318"/>
      <c r="SAX56" s="318"/>
      <c r="SAY56" s="318"/>
      <c r="SAZ56" s="318"/>
      <c r="SBA56" s="318"/>
      <c r="SBB56" s="318"/>
      <c r="SBC56" s="318"/>
      <c r="SBD56" s="318"/>
      <c r="SBE56" s="318"/>
      <c r="SBF56" s="318"/>
      <c r="SBG56" s="318"/>
      <c r="SBH56" s="318"/>
      <c r="SBI56" s="318"/>
      <c r="SBJ56" s="318"/>
      <c r="SBK56" s="318"/>
      <c r="SBL56" s="318"/>
      <c r="SBM56" s="318"/>
      <c r="SBN56" s="318"/>
      <c r="SBO56" s="318"/>
      <c r="SBP56" s="318"/>
      <c r="SBQ56" s="318"/>
      <c r="SBR56" s="318"/>
      <c r="SBS56" s="318"/>
      <c r="SBT56" s="318"/>
      <c r="SBU56" s="318"/>
      <c r="SBV56" s="318"/>
      <c r="SBW56" s="318"/>
      <c r="SBX56" s="318"/>
      <c r="SBY56" s="318"/>
      <c r="SBZ56" s="318"/>
      <c r="SCA56" s="318"/>
      <c r="SCB56" s="318"/>
      <c r="SCC56" s="318"/>
      <c r="SCD56" s="318"/>
      <c r="SCE56" s="318"/>
      <c r="SCF56" s="318"/>
      <c r="SCG56" s="318"/>
      <c r="SCH56" s="318"/>
      <c r="SCI56" s="318"/>
      <c r="SCJ56" s="318"/>
      <c r="SCK56" s="318"/>
      <c r="SCL56" s="318"/>
      <c r="SCM56" s="318"/>
      <c r="SCN56" s="318"/>
      <c r="SCO56" s="318"/>
      <c r="SCP56" s="318"/>
      <c r="SCQ56" s="318"/>
      <c r="SCR56" s="318"/>
      <c r="SCS56" s="318"/>
      <c r="SCT56" s="318"/>
      <c r="SCU56" s="318"/>
      <c r="SCV56" s="318"/>
      <c r="SCW56" s="318"/>
      <c r="SCX56" s="318"/>
      <c r="SCY56" s="318"/>
      <c r="SCZ56" s="318"/>
      <c r="SDA56" s="318"/>
      <c r="SDB56" s="318"/>
      <c r="SDC56" s="318"/>
      <c r="SDD56" s="318"/>
      <c r="SDE56" s="318"/>
      <c r="SDF56" s="318"/>
      <c r="SDG56" s="318"/>
      <c r="SDH56" s="318"/>
      <c r="SDI56" s="318"/>
      <c r="SDJ56" s="318"/>
      <c r="SDK56" s="318"/>
      <c r="SDL56" s="318"/>
      <c r="SDM56" s="318"/>
      <c r="SDN56" s="318"/>
      <c r="SDO56" s="318"/>
      <c r="SDP56" s="318"/>
      <c r="SDQ56" s="318"/>
      <c r="SDR56" s="318"/>
      <c r="SDS56" s="318"/>
      <c r="SDT56" s="318"/>
      <c r="SDU56" s="318"/>
      <c r="SDV56" s="318"/>
      <c r="SDW56" s="318"/>
      <c r="SDX56" s="318"/>
      <c r="SDY56" s="318"/>
      <c r="SDZ56" s="318"/>
      <c r="SEA56" s="318"/>
      <c r="SEB56" s="318"/>
      <c r="SEC56" s="318"/>
      <c r="SED56" s="318"/>
      <c r="SEE56" s="318"/>
      <c r="SEF56" s="318"/>
      <c r="SEG56" s="318"/>
      <c r="SEH56" s="318"/>
      <c r="SEI56" s="318"/>
      <c r="SEJ56" s="318"/>
      <c r="SEK56" s="318"/>
      <c r="SEL56" s="318"/>
      <c r="SEM56" s="318"/>
      <c r="SEN56" s="318"/>
      <c r="SEO56" s="318"/>
      <c r="SEP56" s="318"/>
      <c r="SEQ56" s="318"/>
      <c r="SER56" s="318"/>
      <c r="SES56" s="318"/>
      <c r="SET56" s="318"/>
      <c r="SEU56" s="318"/>
      <c r="SEV56" s="318"/>
      <c r="SEW56" s="318"/>
      <c r="SEX56" s="318"/>
      <c r="SEY56" s="318"/>
      <c r="SEZ56" s="318"/>
      <c r="SFA56" s="318"/>
      <c r="SFB56" s="318"/>
      <c r="SFC56" s="318"/>
      <c r="SFD56" s="318"/>
      <c r="SFE56" s="318"/>
      <c r="SFF56" s="318"/>
      <c r="SFG56" s="318"/>
      <c r="SFH56" s="318"/>
      <c r="SFI56" s="318"/>
      <c r="SFJ56" s="318"/>
      <c r="SFK56" s="318"/>
      <c r="SFL56" s="318"/>
      <c r="SFM56" s="318"/>
      <c r="SFN56" s="318"/>
      <c r="SFO56" s="318"/>
      <c r="SFP56" s="318"/>
      <c r="SFQ56" s="318"/>
      <c r="SFR56" s="318"/>
      <c r="SFS56" s="318"/>
      <c r="SFT56" s="318"/>
      <c r="SFU56" s="318"/>
      <c r="SFV56" s="318"/>
      <c r="SFW56" s="318"/>
      <c r="SFX56" s="318"/>
      <c r="SFY56" s="318"/>
      <c r="SFZ56" s="318"/>
      <c r="SGA56" s="318"/>
      <c r="SGB56" s="318"/>
      <c r="SGC56" s="318"/>
      <c r="SGD56" s="318"/>
      <c r="SGE56" s="318"/>
      <c r="SGF56" s="318"/>
      <c r="SGG56" s="318"/>
      <c r="SGH56" s="318"/>
      <c r="SGI56" s="318"/>
      <c r="SGJ56" s="318"/>
      <c r="SGK56" s="318"/>
      <c r="SGL56" s="318"/>
      <c r="SGM56" s="318"/>
      <c r="SGN56" s="318"/>
      <c r="SGO56" s="318"/>
      <c r="SGP56" s="318"/>
      <c r="SGQ56" s="318"/>
      <c r="SGR56" s="318"/>
      <c r="SGS56" s="318"/>
      <c r="SGT56" s="318"/>
      <c r="SGU56" s="318"/>
      <c r="SGV56" s="318"/>
      <c r="SGW56" s="318"/>
      <c r="SGX56" s="318"/>
      <c r="SGY56" s="318"/>
      <c r="SGZ56" s="318"/>
      <c r="SHA56" s="318"/>
      <c r="SHB56" s="318"/>
      <c r="SHC56" s="318"/>
      <c r="SHD56" s="318"/>
      <c r="SHE56" s="318"/>
      <c r="SHF56" s="318"/>
      <c r="SHG56" s="318"/>
      <c r="SHH56" s="318"/>
      <c r="SHI56" s="318"/>
      <c r="SHJ56" s="318"/>
      <c r="SHK56" s="318"/>
      <c r="SHL56" s="318"/>
      <c r="SHM56" s="318"/>
      <c r="SHN56" s="318"/>
      <c r="SHO56" s="318"/>
      <c r="SHP56" s="318"/>
      <c r="SHQ56" s="318"/>
      <c r="SHR56" s="318"/>
      <c r="SHS56" s="318"/>
      <c r="SHT56" s="318"/>
      <c r="SHU56" s="318"/>
      <c r="SHV56" s="318"/>
      <c r="SHW56" s="318"/>
      <c r="SHX56" s="318"/>
      <c r="SHY56" s="318"/>
      <c r="SHZ56" s="318"/>
      <c r="SIA56" s="318"/>
      <c r="SIB56" s="318"/>
      <c r="SIC56" s="318"/>
      <c r="SID56" s="318"/>
      <c r="SIE56" s="318"/>
      <c r="SIF56" s="318"/>
      <c r="SIG56" s="318"/>
      <c r="SIH56" s="318"/>
      <c r="SII56" s="318"/>
      <c r="SIJ56" s="318"/>
      <c r="SIK56" s="318"/>
      <c r="SIL56" s="318"/>
      <c r="SIM56" s="318"/>
      <c r="SIN56" s="318"/>
      <c r="SIO56" s="318"/>
      <c r="SIP56" s="318"/>
      <c r="SIQ56" s="318"/>
      <c r="SIR56" s="318"/>
      <c r="SIS56" s="318"/>
      <c r="SIT56" s="318"/>
      <c r="SIU56" s="318"/>
      <c r="SIV56" s="318"/>
      <c r="SIW56" s="318"/>
      <c r="SIX56" s="318"/>
      <c r="SIY56" s="318"/>
      <c r="SIZ56" s="318"/>
      <c r="SJA56" s="318"/>
      <c r="SJB56" s="318"/>
      <c r="SJC56" s="318"/>
      <c r="SJD56" s="318"/>
      <c r="SJE56" s="318"/>
      <c r="SJF56" s="318"/>
      <c r="SJG56" s="318"/>
      <c r="SJH56" s="318"/>
      <c r="SJI56" s="318"/>
      <c r="SJJ56" s="318"/>
      <c r="SJK56" s="318"/>
      <c r="SJL56" s="318"/>
      <c r="SJM56" s="318"/>
      <c r="SJN56" s="318"/>
      <c r="SJO56" s="318"/>
      <c r="SJP56" s="318"/>
      <c r="SJQ56" s="318"/>
      <c r="SJR56" s="318"/>
      <c r="SJS56" s="318"/>
      <c r="SJT56" s="318"/>
      <c r="SJU56" s="318"/>
      <c r="SJV56" s="318"/>
      <c r="SJW56" s="318"/>
      <c r="SJX56" s="318"/>
      <c r="SJY56" s="318"/>
      <c r="SJZ56" s="318"/>
      <c r="SKA56" s="318"/>
      <c r="SKB56" s="318"/>
      <c r="SKC56" s="318"/>
      <c r="SKD56" s="318"/>
      <c r="SKE56" s="318"/>
      <c r="SKF56" s="318"/>
      <c r="SKG56" s="318"/>
      <c r="SKH56" s="318"/>
      <c r="SKI56" s="318"/>
      <c r="SKJ56" s="318"/>
      <c r="SKK56" s="318"/>
      <c r="SKL56" s="318"/>
      <c r="SKM56" s="318"/>
      <c r="SKN56" s="318"/>
      <c r="SKO56" s="318"/>
      <c r="SKP56" s="318"/>
      <c r="SKQ56" s="318"/>
      <c r="SKR56" s="318"/>
      <c r="SKS56" s="318"/>
      <c r="SKT56" s="318"/>
      <c r="SKU56" s="318"/>
      <c r="SKV56" s="318"/>
      <c r="SKW56" s="318"/>
      <c r="SKX56" s="318"/>
      <c r="SKY56" s="318"/>
      <c r="SKZ56" s="318"/>
      <c r="SLA56" s="318"/>
      <c r="SLB56" s="318"/>
      <c r="SLC56" s="318"/>
      <c r="SLD56" s="318"/>
      <c r="SLE56" s="318"/>
      <c r="SLF56" s="318"/>
      <c r="SLG56" s="318"/>
      <c r="SLH56" s="318"/>
      <c r="SLI56" s="318"/>
      <c r="SLJ56" s="318"/>
      <c r="SLK56" s="318"/>
      <c r="SLL56" s="318"/>
      <c r="SLM56" s="318"/>
      <c r="SLN56" s="318"/>
      <c r="SLO56" s="318"/>
      <c r="SLP56" s="318"/>
      <c r="SLQ56" s="318"/>
      <c r="SLR56" s="318"/>
      <c r="SLS56" s="318"/>
      <c r="SLT56" s="318"/>
      <c r="SLU56" s="318"/>
      <c r="SLV56" s="318"/>
      <c r="SLW56" s="318"/>
      <c r="SLX56" s="318"/>
      <c r="SLY56" s="318"/>
      <c r="SLZ56" s="318"/>
      <c r="SMA56" s="318"/>
      <c r="SMB56" s="318"/>
      <c r="SMC56" s="318"/>
      <c r="SMD56" s="318"/>
      <c r="SME56" s="318"/>
      <c r="SMF56" s="318"/>
      <c r="SMG56" s="318"/>
      <c r="SMH56" s="318"/>
      <c r="SMI56" s="318"/>
      <c r="SMJ56" s="318"/>
      <c r="SMK56" s="318"/>
      <c r="SML56" s="318"/>
      <c r="SMM56" s="318"/>
      <c r="SMN56" s="318"/>
      <c r="SMO56" s="318"/>
      <c r="SMP56" s="318"/>
      <c r="SMQ56" s="318"/>
      <c r="SMR56" s="318"/>
      <c r="SMS56" s="318"/>
      <c r="SMT56" s="318"/>
      <c r="SMU56" s="318"/>
      <c r="SMV56" s="318"/>
      <c r="SMW56" s="318"/>
      <c r="SMX56" s="318"/>
      <c r="SMY56" s="318"/>
      <c r="SMZ56" s="318"/>
      <c r="SNA56" s="318"/>
      <c r="SNB56" s="318"/>
      <c r="SNC56" s="318"/>
      <c r="SND56" s="318"/>
      <c r="SNE56" s="318"/>
      <c r="SNF56" s="318"/>
      <c r="SNG56" s="318"/>
      <c r="SNH56" s="318"/>
      <c r="SNI56" s="318"/>
      <c r="SNJ56" s="318"/>
      <c r="SNK56" s="318"/>
      <c r="SNL56" s="318"/>
      <c r="SNM56" s="318"/>
      <c r="SNN56" s="318"/>
      <c r="SNO56" s="318"/>
      <c r="SNP56" s="318"/>
      <c r="SNQ56" s="318"/>
      <c r="SNR56" s="318"/>
      <c r="SNS56" s="318"/>
      <c r="SNT56" s="318"/>
      <c r="SNU56" s="318"/>
      <c r="SNV56" s="318"/>
      <c r="SNW56" s="318"/>
      <c r="SNX56" s="318"/>
      <c r="SNY56" s="318"/>
      <c r="SNZ56" s="318"/>
      <c r="SOA56" s="318"/>
      <c r="SOB56" s="318"/>
      <c r="SOC56" s="318"/>
      <c r="SOD56" s="318"/>
      <c r="SOE56" s="318"/>
      <c r="SOF56" s="318"/>
      <c r="SOG56" s="318"/>
      <c r="SOH56" s="318"/>
      <c r="SOI56" s="318"/>
      <c r="SOJ56" s="318"/>
      <c r="SOK56" s="318"/>
      <c r="SOL56" s="318"/>
      <c r="SOM56" s="318"/>
      <c r="SON56" s="318"/>
      <c r="SOO56" s="318"/>
      <c r="SOP56" s="318"/>
      <c r="SOQ56" s="318"/>
      <c r="SOR56" s="318"/>
      <c r="SOS56" s="318"/>
      <c r="SOT56" s="318"/>
      <c r="SOU56" s="318"/>
      <c r="SOV56" s="318"/>
      <c r="SOW56" s="318"/>
      <c r="SOX56" s="318"/>
      <c r="SOY56" s="318"/>
      <c r="SOZ56" s="318"/>
      <c r="SPA56" s="318"/>
      <c r="SPB56" s="318"/>
      <c r="SPC56" s="318"/>
      <c r="SPD56" s="318"/>
      <c r="SPE56" s="318"/>
      <c r="SPF56" s="318"/>
      <c r="SPG56" s="318"/>
      <c r="SPH56" s="318"/>
      <c r="SPI56" s="318"/>
      <c r="SPJ56" s="318"/>
      <c r="SPK56" s="318"/>
      <c r="SPL56" s="318"/>
      <c r="SPM56" s="318"/>
      <c r="SPN56" s="318"/>
      <c r="SPO56" s="318"/>
      <c r="SPP56" s="318"/>
      <c r="SPQ56" s="318"/>
      <c r="SPR56" s="318"/>
      <c r="SPS56" s="318"/>
      <c r="SPT56" s="318"/>
      <c r="SPU56" s="318"/>
      <c r="SPV56" s="318"/>
      <c r="SPW56" s="318"/>
      <c r="SPX56" s="318"/>
      <c r="SPY56" s="318"/>
      <c r="SPZ56" s="318"/>
      <c r="SQA56" s="318"/>
      <c r="SQB56" s="318"/>
      <c r="SQC56" s="318"/>
      <c r="SQD56" s="318"/>
      <c r="SQE56" s="318"/>
      <c r="SQF56" s="318"/>
      <c r="SQG56" s="318"/>
      <c r="SQH56" s="318"/>
      <c r="SQI56" s="318"/>
      <c r="SQJ56" s="318"/>
      <c r="SQK56" s="318"/>
      <c r="SQL56" s="318"/>
      <c r="SQM56" s="318"/>
      <c r="SQN56" s="318"/>
      <c r="SQO56" s="318"/>
      <c r="SQP56" s="318"/>
      <c r="SQQ56" s="318"/>
      <c r="SQR56" s="318"/>
      <c r="SQS56" s="318"/>
      <c r="SQT56" s="318"/>
      <c r="SQU56" s="318"/>
      <c r="SQV56" s="318"/>
      <c r="SQW56" s="318"/>
      <c r="SQX56" s="318"/>
      <c r="SQY56" s="318"/>
      <c r="SQZ56" s="318"/>
      <c r="SRA56" s="318"/>
      <c r="SRB56" s="318"/>
      <c r="SRC56" s="318"/>
      <c r="SRD56" s="318"/>
      <c r="SRE56" s="318"/>
      <c r="SRF56" s="318"/>
      <c r="SRG56" s="318"/>
      <c r="SRH56" s="318"/>
      <c r="SRI56" s="318"/>
      <c r="SRJ56" s="318"/>
      <c r="SRK56" s="318"/>
      <c r="SRL56" s="318"/>
      <c r="SRM56" s="318"/>
      <c r="SRN56" s="318"/>
      <c r="SRO56" s="318"/>
      <c r="SRP56" s="318"/>
      <c r="SRQ56" s="318"/>
      <c r="SRR56" s="318"/>
      <c r="SRS56" s="318"/>
      <c r="SRT56" s="318"/>
      <c r="SRU56" s="318"/>
      <c r="SRV56" s="318"/>
      <c r="SRW56" s="318"/>
      <c r="SRX56" s="318"/>
      <c r="SRY56" s="318"/>
      <c r="SRZ56" s="318"/>
      <c r="SSA56" s="318"/>
      <c r="SSB56" s="318"/>
      <c r="SSC56" s="318"/>
      <c r="SSD56" s="318"/>
      <c r="SSE56" s="318"/>
      <c r="SSF56" s="318"/>
      <c r="SSG56" s="318"/>
      <c r="SSH56" s="318"/>
      <c r="SSI56" s="318"/>
      <c r="SSJ56" s="318"/>
      <c r="SSK56" s="318"/>
      <c r="SSL56" s="318"/>
      <c r="SSM56" s="318"/>
      <c r="SSN56" s="318"/>
      <c r="SSO56" s="318"/>
      <c r="SSP56" s="318"/>
      <c r="SSQ56" s="318"/>
      <c r="SSR56" s="318"/>
      <c r="SSS56" s="318"/>
      <c r="SST56" s="318"/>
      <c r="SSU56" s="318"/>
      <c r="SSV56" s="318"/>
      <c r="SSW56" s="318"/>
      <c r="SSX56" s="318"/>
      <c r="SSY56" s="318"/>
      <c r="SSZ56" s="318"/>
      <c r="STA56" s="318"/>
      <c r="STB56" s="318"/>
      <c r="STC56" s="318"/>
      <c r="STD56" s="318"/>
      <c r="STE56" s="318"/>
      <c r="STF56" s="318"/>
      <c r="STG56" s="318"/>
      <c r="STH56" s="318"/>
      <c r="STI56" s="318"/>
      <c r="STJ56" s="318"/>
      <c r="STK56" s="318"/>
      <c r="STL56" s="318"/>
      <c r="STM56" s="318"/>
      <c r="STN56" s="318"/>
      <c r="STO56" s="318"/>
      <c r="STP56" s="318"/>
      <c r="STQ56" s="318"/>
      <c r="STR56" s="318"/>
      <c r="STS56" s="318"/>
      <c r="STT56" s="318"/>
      <c r="STU56" s="318"/>
      <c r="STV56" s="318"/>
      <c r="STW56" s="318"/>
      <c r="STX56" s="318"/>
      <c r="STY56" s="318"/>
      <c r="STZ56" s="318"/>
      <c r="SUA56" s="318"/>
      <c r="SUB56" s="318"/>
      <c r="SUC56" s="318"/>
      <c r="SUD56" s="318"/>
      <c r="SUE56" s="318"/>
      <c r="SUF56" s="318"/>
      <c r="SUG56" s="318"/>
      <c r="SUH56" s="318"/>
      <c r="SUI56" s="318"/>
      <c r="SUJ56" s="318"/>
      <c r="SUK56" s="318"/>
      <c r="SUL56" s="318"/>
      <c r="SUM56" s="318"/>
      <c r="SUN56" s="318"/>
      <c r="SUO56" s="318"/>
      <c r="SUP56" s="318"/>
      <c r="SUQ56" s="318"/>
      <c r="SUR56" s="318"/>
      <c r="SUS56" s="318"/>
      <c r="SUT56" s="318"/>
      <c r="SUU56" s="318"/>
      <c r="SUV56" s="318"/>
      <c r="SUW56" s="318"/>
      <c r="SUX56" s="318"/>
      <c r="SUY56" s="318"/>
      <c r="SUZ56" s="318"/>
      <c r="SVA56" s="318"/>
      <c r="SVB56" s="318"/>
      <c r="SVC56" s="318"/>
      <c r="SVD56" s="318"/>
      <c r="SVE56" s="318"/>
      <c r="SVF56" s="318"/>
      <c r="SVG56" s="318"/>
      <c r="SVH56" s="318"/>
      <c r="SVI56" s="318"/>
      <c r="SVJ56" s="318"/>
      <c r="SVK56" s="318"/>
      <c r="SVL56" s="318"/>
      <c r="SVM56" s="318"/>
      <c r="SVN56" s="318"/>
      <c r="SVO56" s="318"/>
      <c r="SVP56" s="318"/>
      <c r="SVQ56" s="318"/>
      <c r="SVR56" s="318"/>
      <c r="SVS56" s="318"/>
      <c r="SVT56" s="318"/>
      <c r="SVU56" s="318"/>
      <c r="SVV56" s="318"/>
      <c r="SVW56" s="318"/>
      <c r="SVX56" s="318"/>
      <c r="SVY56" s="318"/>
      <c r="SVZ56" s="318"/>
      <c r="SWA56" s="318"/>
      <c r="SWB56" s="318"/>
      <c r="SWC56" s="318"/>
      <c r="SWD56" s="318"/>
      <c r="SWE56" s="318"/>
      <c r="SWF56" s="318"/>
      <c r="SWG56" s="318"/>
      <c r="SWH56" s="318"/>
      <c r="SWI56" s="318"/>
      <c r="SWJ56" s="318"/>
      <c r="SWK56" s="318"/>
      <c r="SWL56" s="318"/>
      <c r="SWM56" s="318"/>
      <c r="SWN56" s="318"/>
      <c r="SWO56" s="318"/>
      <c r="SWP56" s="318"/>
      <c r="SWQ56" s="318"/>
      <c r="SWR56" s="318"/>
      <c r="SWS56" s="318"/>
      <c r="SWT56" s="318"/>
      <c r="SWU56" s="318"/>
      <c r="SWV56" s="318"/>
      <c r="SWW56" s="318"/>
      <c r="SWX56" s="318"/>
      <c r="SWY56" s="318"/>
      <c r="SWZ56" s="318"/>
      <c r="SXA56" s="318"/>
      <c r="SXB56" s="318"/>
      <c r="SXC56" s="318"/>
      <c r="SXD56" s="318"/>
      <c r="SXE56" s="318"/>
      <c r="SXF56" s="318"/>
      <c r="SXG56" s="318"/>
      <c r="SXH56" s="318"/>
      <c r="SXI56" s="318"/>
      <c r="SXJ56" s="318"/>
      <c r="SXK56" s="318"/>
      <c r="SXL56" s="318"/>
      <c r="SXM56" s="318"/>
      <c r="SXN56" s="318"/>
      <c r="SXO56" s="318"/>
      <c r="SXP56" s="318"/>
      <c r="SXQ56" s="318"/>
      <c r="SXR56" s="318"/>
      <c r="SXS56" s="318"/>
      <c r="SXT56" s="318"/>
      <c r="SXU56" s="318"/>
      <c r="SXV56" s="318"/>
      <c r="SXW56" s="318"/>
      <c r="SXX56" s="318"/>
      <c r="SXY56" s="318"/>
      <c r="SXZ56" s="318"/>
      <c r="SYA56" s="318"/>
      <c r="SYB56" s="318"/>
      <c r="SYC56" s="318"/>
      <c r="SYD56" s="318"/>
      <c r="SYE56" s="318"/>
      <c r="SYF56" s="318"/>
      <c r="SYG56" s="318"/>
      <c r="SYH56" s="318"/>
      <c r="SYI56" s="318"/>
      <c r="SYJ56" s="318"/>
      <c r="SYK56" s="318"/>
      <c r="SYL56" s="318"/>
      <c r="SYM56" s="318"/>
      <c r="SYN56" s="318"/>
      <c r="SYO56" s="318"/>
      <c r="SYP56" s="318"/>
      <c r="SYQ56" s="318"/>
      <c r="SYR56" s="318"/>
      <c r="SYS56" s="318"/>
      <c r="SYT56" s="318"/>
      <c r="SYU56" s="318"/>
      <c r="SYV56" s="318"/>
      <c r="SYW56" s="318"/>
      <c r="SYX56" s="318"/>
      <c r="SYY56" s="318"/>
      <c r="SYZ56" s="318"/>
      <c r="SZA56" s="318"/>
      <c r="SZB56" s="318"/>
      <c r="SZC56" s="318"/>
      <c r="SZD56" s="318"/>
      <c r="SZE56" s="318"/>
      <c r="SZF56" s="318"/>
      <c r="SZG56" s="318"/>
      <c r="SZH56" s="318"/>
      <c r="SZI56" s="318"/>
      <c r="SZJ56" s="318"/>
      <c r="SZK56" s="318"/>
      <c r="SZL56" s="318"/>
      <c r="SZM56" s="318"/>
      <c r="SZN56" s="318"/>
      <c r="SZO56" s="318"/>
      <c r="SZP56" s="318"/>
      <c r="SZQ56" s="318"/>
      <c r="SZR56" s="318"/>
      <c r="SZS56" s="318"/>
      <c r="SZT56" s="318"/>
      <c r="SZU56" s="318"/>
      <c r="SZV56" s="318"/>
      <c r="SZW56" s="318"/>
      <c r="SZX56" s="318"/>
      <c r="SZY56" s="318"/>
      <c r="SZZ56" s="318"/>
      <c r="TAA56" s="318"/>
      <c r="TAB56" s="318"/>
      <c r="TAC56" s="318"/>
      <c r="TAD56" s="318"/>
      <c r="TAE56" s="318"/>
      <c r="TAF56" s="318"/>
      <c r="TAG56" s="318"/>
      <c r="TAH56" s="318"/>
      <c r="TAI56" s="318"/>
      <c r="TAJ56" s="318"/>
      <c r="TAK56" s="318"/>
      <c r="TAL56" s="318"/>
      <c r="TAM56" s="318"/>
      <c r="TAN56" s="318"/>
      <c r="TAO56" s="318"/>
      <c r="TAP56" s="318"/>
      <c r="TAQ56" s="318"/>
      <c r="TAR56" s="318"/>
      <c r="TAS56" s="318"/>
      <c r="TAT56" s="318"/>
      <c r="TAU56" s="318"/>
      <c r="TAV56" s="318"/>
      <c r="TAW56" s="318"/>
      <c r="TAX56" s="318"/>
      <c r="TAY56" s="318"/>
      <c r="TAZ56" s="318"/>
      <c r="TBA56" s="318"/>
      <c r="TBB56" s="318"/>
      <c r="TBC56" s="318"/>
      <c r="TBD56" s="318"/>
      <c r="TBE56" s="318"/>
      <c r="TBF56" s="318"/>
      <c r="TBG56" s="318"/>
      <c r="TBH56" s="318"/>
      <c r="TBI56" s="318"/>
      <c r="TBJ56" s="318"/>
      <c r="TBK56" s="318"/>
      <c r="TBL56" s="318"/>
      <c r="TBM56" s="318"/>
      <c r="TBN56" s="318"/>
      <c r="TBO56" s="318"/>
      <c r="TBP56" s="318"/>
      <c r="TBQ56" s="318"/>
      <c r="TBR56" s="318"/>
      <c r="TBS56" s="318"/>
      <c r="TBT56" s="318"/>
      <c r="TBU56" s="318"/>
      <c r="TBV56" s="318"/>
      <c r="TBW56" s="318"/>
      <c r="TBX56" s="318"/>
      <c r="TBY56" s="318"/>
      <c r="TBZ56" s="318"/>
      <c r="TCA56" s="318"/>
      <c r="TCB56" s="318"/>
      <c r="TCC56" s="318"/>
      <c r="TCD56" s="318"/>
      <c r="TCE56" s="318"/>
      <c r="TCF56" s="318"/>
      <c r="TCG56" s="318"/>
      <c r="TCH56" s="318"/>
      <c r="TCI56" s="318"/>
      <c r="TCJ56" s="318"/>
      <c r="TCK56" s="318"/>
      <c r="TCL56" s="318"/>
      <c r="TCM56" s="318"/>
      <c r="TCN56" s="318"/>
      <c r="TCO56" s="318"/>
      <c r="TCP56" s="318"/>
      <c r="TCQ56" s="318"/>
      <c r="TCR56" s="318"/>
      <c r="TCS56" s="318"/>
      <c r="TCT56" s="318"/>
      <c r="TCU56" s="318"/>
      <c r="TCV56" s="318"/>
      <c r="TCW56" s="318"/>
      <c r="TCX56" s="318"/>
      <c r="TCY56" s="318"/>
      <c r="TCZ56" s="318"/>
      <c r="TDA56" s="318"/>
      <c r="TDB56" s="318"/>
      <c r="TDC56" s="318"/>
      <c r="TDD56" s="318"/>
      <c r="TDE56" s="318"/>
      <c r="TDF56" s="318"/>
      <c r="TDG56" s="318"/>
      <c r="TDH56" s="318"/>
      <c r="TDI56" s="318"/>
      <c r="TDJ56" s="318"/>
      <c r="TDK56" s="318"/>
      <c r="TDL56" s="318"/>
      <c r="TDM56" s="318"/>
      <c r="TDN56" s="318"/>
      <c r="TDO56" s="318"/>
      <c r="TDP56" s="318"/>
      <c r="TDQ56" s="318"/>
      <c r="TDR56" s="318"/>
      <c r="TDS56" s="318"/>
      <c r="TDT56" s="318"/>
      <c r="TDU56" s="318"/>
      <c r="TDV56" s="318"/>
      <c r="TDW56" s="318"/>
      <c r="TDX56" s="318"/>
      <c r="TDY56" s="318"/>
      <c r="TDZ56" s="318"/>
      <c r="TEA56" s="318"/>
      <c r="TEB56" s="318"/>
      <c r="TEC56" s="318"/>
      <c r="TED56" s="318"/>
      <c r="TEE56" s="318"/>
      <c r="TEF56" s="318"/>
      <c r="TEG56" s="318"/>
      <c r="TEH56" s="318"/>
      <c r="TEI56" s="318"/>
      <c r="TEJ56" s="318"/>
      <c r="TEK56" s="318"/>
      <c r="TEL56" s="318"/>
      <c r="TEM56" s="318"/>
      <c r="TEN56" s="318"/>
      <c r="TEO56" s="318"/>
      <c r="TEP56" s="318"/>
      <c r="TEQ56" s="318"/>
      <c r="TER56" s="318"/>
      <c r="TES56" s="318"/>
      <c r="TET56" s="318"/>
      <c r="TEU56" s="318"/>
      <c r="TEV56" s="318"/>
      <c r="TEW56" s="318"/>
      <c r="TEX56" s="318"/>
      <c r="TEY56" s="318"/>
      <c r="TEZ56" s="318"/>
      <c r="TFA56" s="318"/>
      <c r="TFB56" s="318"/>
      <c r="TFC56" s="318"/>
      <c r="TFD56" s="318"/>
      <c r="TFE56" s="318"/>
      <c r="TFF56" s="318"/>
      <c r="TFG56" s="318"/>
      <c r="TFH56" s="318"/>
      <c r="TFI56" s="318"/>
      <c r="TFJ56" s="318"/>
      <c r="TFK56" s="318"/>
      <c r="TFL56" s="318"/>
      <c r="TFM56" s="318"/>
      <c r="TFN56" s="318"/>
      <c r="TFO56" s="318"/>
      <c r="TFP56" s="318"/>
      <c r="TFQ56" s="318"/>
      <c r="TFR56" s="318"/>
      <c r="TFS56" s="318"/>
      <c r="TFT56" s="318"/>
      <c r="TFU56" s="318"/>
      <c r="TFV56" s="318"/>
      <c r="TFW56" s="318"/>
      <c r="TFX56" s="318"/>
      <c r="TFY56" s="318"/>
      <c r="TFZ56" s="318"/>
      <c r="TGA56" s="318"/>
      <c r="TGB56" s="318"/>
      <c r="TGC56" s="318"/>
      <c r="TGD56" s="318"/>
      <c r="TGE56" s="318"/>
      <c r="TGF56" s="318"/>
      <c r="TGG56" s="318"/>
      <c r="TGH56" s="318"/>
      <c r="TGI56" s="318"/>
      <c r="TGJ56" s="318"/>
      <c r="TGK56" s="318"/>
      <c r="TGL56" s="318"/>
      <c r="TGM56" s="318"/>
      <c r="TGN56" s="318"/>
      <c r="TGO56" s="318"/>
      <c r="TGP56" s="318"/>
      <c r="TGQ56" s="318"/>
      <c r="TGR56" s="318"/>
      <c r="TGS56" s="318"/>
      <c r="TGT56" s="318"/>
      <c r="TGU56" s="318"/>
      <c r="TGV56" s="318"/>
      <c r="TGW56" s="318"/>
      <c r="TGX56" s="318"/>
      <c r="TGY56" s="318"/>
      <c r="TGZ56" s="318"/>
      <c r="THA56" s="318"/>
      <c r="THB56" s="318"/>
      <c r="THC56" s="318"/>
      <c r="THD56" s="318"/>
      <c r="THE56" s="318"/>
      <c r="THF56" s="318"/>
      <c r="THG56" s="318"/>
      <c r="THH56" s="318"/>
      <c r="THI56" s="318"/>
      <c r="THJ56" s="318"/>
      <c r="THK56" s="318"/>
      <c r="THL56" s="318"/>
      <c r="THM56" s="318"/>
      <c r="THN56" s="318"/>
      <c r="THO56" s="318"/>
      <c r="THP56" s="318"/>
      <c r="THQ56" s="318"/>
      <c r="THR56" s="318"/>
      <c r="THS56" s="318"/>
      <c r="THT56" s="318"/>
      <c r="THU56" s="318"/>
      <c r="THV56" s="318"/>
      <c r="THW56" s="318"/>
      <c r="THX56" s="318"/>
      <c r="THY56" s="318"/>
      <c r="THZ56" s="318"/>
      <c r="TIA56" s="318"/>
      <c r="TIB56" s="318"/>
      <c r="TIC56" s="318"/>
      <c r="TID56" s="318"/>
      <c r="TIE56" s="318"/>
      <c r="TIF56" s="318"/>
      <c r="TIG56" s="318"/>
      <c r="TIH56" s="318"/>
      <c r="TII56" s="318"/>
      <c r="TIJ56" s="318"/>
      <c r="TIK56" s="318"/>
      <c r="TIL56" s="318"/>
      <c r="TIM56" s="318"/>
      <c r="TIN56" s="318"/>
      <c r="TIO56" s="318"/>
      <c r="TIP56" s="318"/>
      <c r="TIQ56" s="318"/>
      <c r="TIR56" s="318"/>
      <c r="TIS56" s="318"/>
      <c r="TIT56" s="318"/>
      <c r="TIU56" s="318"/>
      <c r="TIV56" s="318"/>
      <c r="TIW56" s="318"/>
      <c r="TIX56" s="318"/>
      <c r="TIY56" s="318"/>
      <c r="TIZ56" s="318"/>
      <c r="TJA56" s="318"/>
      <c r="TJB56" s="318"/>
      <c r="TJC56" s="318"/>
      <c r="TJD56" s="318"/>
      <c r="TJE56" s="318"/>
      <c r="TJF56" s="318"/>
      <c r="TJG56" s="318"/>
      <c r="TJH56" s="318"/>
      <c r="TJI56" s="318"/>
      <c r="TJJ56" s="318"/>
      <c r="TJK56" s="318"/>
      <c r="TJL56" s="318"/>
      <c r="TJM56" s="318"/>
      <c r="TJN56" s="318"/>
      <c r="TJO56" s="318"/>
      <c r="TJP56" s="318"/>
      <c r="TJQ56" s="318"/>
      <c r="TJR56" s="318"/>
      <c r="TJS56" s="318"/>
      <c r="TJT56" s="318"/>
      <c r="TJU56" s="318"/>
      <c r="TJV56" s="318"/>
      <c r="TJW56" s="318"/>
      <c r="TJX56" s="318"/>
      <c r="TJY56" s="318"/>
      <c r="TJZ56" s="318"/>
      <c r="TKA56" s="318"/>
      <c r="TKB56" s="318"/>
      <c r="TKC56" s="318"/>
      <c r="TKD56" s="318"/>
      <c r="TKE56" s="318"/>
      <c r="TKF56" s="318"/>
      <c r="TKG56" s="318"/>
      <c r="TKH56" s="318"/>
      <c r="TKI56" s="318"/>
      <c r="TKJ56" s="318"/>
      <c r="TKK56" s="318"/>
      <c r="TKL56" s="318"/>
      <c r="TKM56" s="318"/>
      <c r="TKN56" s="318"/>
      <c r="TKO56" s="318"/>
      <c r="TKP56" s="318"/>
      <c r="TKQ56" s="318"/>
      <c r="TKR56" s="318"/>
      <c r="TKS56" s="318"/>
      <c r="TKT56" s="318"/>
      <c r="TKU56" s="318"/>
      <c r="TKV56" s="318"/>
      <c r="TKW56" s="318"/>
      <c r="TKX56" s="318"/>
      <c r="TKY56" s="318"/>
      <c r="TKZ56" s="318"/>
      <c r="TLA56" s="318"/>
      <c r="TLB56" s="318"/>
      <c r="TLC56" s="318"/>
      <c r="TLD56" s="318"/>
      <c r="TLE56" s="318"/>
      <c r="TLF56" s="318"/>
      <c r="TLG56" s="318"/>
      <c r="TLH56" s="318"/>
      <c r="TLI56" s="318"/>
      <c r="TLJ56" s="318"/>
      <c r="TLK56" s="318"/>
      <c r="TLL56" s="318"/>
      <c r="TLM56" s="318"/>
      <c r="TLN56" s="318"/>
      <c r="TLO56" s="318"/>
      <c r="TLP56" s="318"/>
      <c r="TLQ56" s="318"/>
      <c r="TLR56" s="318"/>
      <c r="TLS56" s="318"/>
      <c r="TLT56" s="318"/>
      <c r="TLU56" s="318"/>
      <c r="TLV56" s="318"/>
      <c r="TLW56" s="318"/>
      <c r="TLX56" s="318"/>
      <c r="TLY56" s="318"/>
      <c r="TLZ56" s="318"/>
      <c r="TMA56" s="318"/>
      <c r="TMB56" s="318"/>
      <c r="TMC56" s="318"/>
      <c r="TMD56" s="318"/>
      <c r="TME56" s="318"/>
      <c r="TMF56" s="318"/>
      <c r="TMG56" s="318"/>
      <c r="TMH56" s="318"/>
      <c r="TMI56" s="318"/>
      <c r="TMJ56" s="318"/>
      <c r="TMK56" s="318"/>
      <c r="TML56" s="318"/>
      <c r="TMM56" s="318"/>
      <c r="TMN56" s="318"/>
      <c r="TMO56" s="318"/>
      <c r="TMP56" s="318"/>
      <c r="TMQ56" s="318"/>
      <c r="TMR56" s="318"/>
      <c r="TMS56" s="318"/>
      <c r="TMT56" s="318"/>
      <c r="TMU56" s="318"/>
      <c r="TMV56" s="318"/>
      <c r="TMW56" s="318"/>
      <c r="TMX56" s="318"/>
      <c r="TMY56" s="318"/>
      <c r="TMZ56" s="318"/>
      <c r="TNA56" s="318"/>
      <c r="TNB56" s="318"/>
      <c r="TNC56" s="318"/>
      <c r="TND56" s="318"/>
      <c r="TNE56" s="318"/>
      <c r="TNF56" s="318"/>
      <c r="TNG56" s="318"/>
      <c r="TNH56" s="318"/>
      <c r="TNI56" s="318"/>
      <c r="TNJ56" s="318"/>
      <c r="TNK56" s="318"/>
      <c r="TNL56" s="318"/>
      <c r="TNM56" s="318"/>
      <c r="TNN56" s="318"/>
      <c r="TNO56" s="318"/>
      <c r="TNP56" s="318"/>
      <c r="TNQ56" s="318"/>
      <c r="TNR56" s="318"/>
      <c r="TNS56" s="318"/>
      <c r="TNT56" s="318"/>
      <c r="TNU56" s="318"/>
      <c r="TNV56" s="318"/>
      <c r="TNW56" s="318"/>
      <c r="TNX56" s="318"/>
      <c r="TNY56" s="318"/>
      <c r="TNZ56" s="318"/>
      <c r="TOA56" s="318"/>
      <c r="TOB56" s="318"/>
      <c r="TOC56" s="318"/>
      <c r="TOD56" s="318"/>
      <c r="TOE56" s="318"/>
      <c r="TOF56" s="318"/>
      <c r="TOG56" s="318"/>
      <c r="TOH56" s="318"/>
      <c r="TOI56" s="318"/>
      <c r="TOJ56" s="318"/>
      <c r="TOK56" s="318"/>
      <c r="TOL56" s="318"/>
      <c r="TOM56" s="318"/>
      <c r="TON56" s="318"/>
      <c r="TOO56" s="318"/>
      <c r="TOP56" s="318"/>
      <c r="TOQ56" s="318"/>
      <c r="TOR56" s="318"/>
      <c r="TOS56" s="318"/>
      <c r="TOT56" s="318"/>
      <c r="TOU56" s="318"/>
      <c r="TOV56" s="318"/>
      <c r="TOW56" s="318"/>
      <c r="TOX56" s="318"/>
      <c r="TOY56" s="318"/>
      <c r="TOZ56" s="318"/>
      <c r="TPA56" s="318"/>
      <c r="TPB56" s="318"/>
      <c r="TPC56" s="318"/>
      <c r="TPD56" s="318"/>
      <c r="TPE56" s="318"/>
      <c r="TPF56" s="318"/>
      <c r="TPG56" s="318"/>
      <c r="TPH56" s="318"/>
      <c r="TPI56" s="318"/>
      <c r="TPJ56" s="318"/>
      <c r="TPK56" s="318"/>
      <c r="TPL56" s="318"/>
      <c r="TPM56" s="318"/>
      <c r="TPN56" s="318"/>
      <c r="TPO56" s="318"/>
      <c r="TPP56" s="318"/>
      <c r="TPQ56" s="318"/>
      <c r="TPR56" s="318"/>
      <c r="TPS56" s="318"/>
      <c r="TPT56" s="318"/>
      <c r="TPU56" s="318"/>
      <c r="TPV56" s="318"/>
      <c r="TPW56" s="318"/>
      <c r="TPX56" s="318"/>
      <c r="TPY56" s="318"/>
      <c r="TPZ56" s="318"/>
      <c r="TQA56" s="318"/>
      <c r="TQB56" s="318"/>
      <c r="TQC56" s="318"/>
      <c r="TQD56" s="318"/>
      <c r="TQE56" s="318"/>
      <c r="TQF56" s="318"/>
      <c r="TQG56" s="318"/>
      <c r="TQH56" s="318"/>
      <c r="TQI56" s="318"/>
      <c r="TQJ56" s="318"/>
      <c r="TQK56" s="318"/>
      <c r="TQL56" s="318"/>
      <c r="TQM56" s="318"/>
      <c r="TQN56" s="318"/>
      <c r="TQO56" s="318"/>
      <c r="TQP56" s="318"/>
      <c r="TQQ56" s="318"/>
      <c r="TQR56" s="318"/>
      <c r="TQS56" s="318"/>
      <c r="TQT56" s="318"/>
      <c r="TQU56" s="318"/>
      <c r="TQV56" s="318"/>
      <c r="TQW56" s="318"/>
      <c r="TQX56" s="318"/>
      <c r="TQY56" s="318"/>
      <c r="TQZ56" s="318"/>
      <c r="TRA56" s="318"/>
      <c r="TRB56" s="318"/>
      <c r="TRC56" s="318"/>
      <c r="TRD56" s="318"/>
      <c r="TRE56" s="318"/>
      <c r="TRF56" s="318"/>
      <c r="TRG56" s="318"/>
      <c r="TRH56" s="318"/>
      <c r="TRI56" s="318"/>
      <c r="TRJ56" s="318"/>
      <c r="TRK56" s="318"/>
      <c r="TRL56" s="318"/>
      <c r="TRM56" s="318"/>
      <c r="TRN56" s="318"/>
      <c r="TRO56" s="318"/>
      <c r="TRP56" s="318"/>
      <c r="TRQ56" s="318"/>
      <c r="TRR56" s="318"/>
      <c r="TRS56" s="318"/>
      <c r="TRT56" s="318"/>
      <c r="TRU56" s="318"/>
      <c r="TRV56" s="318"/>
      <c r="TRW56" s="318"/>
      <c r="TRX56" s="318"/>
      <c r="TRY56" s="318"/>
      <c r="TRZ56" s="318"/>
      <c r="TSA56" s="318"/>
      <c r="TSB56" s="318"/>
      <c r="TSC56" s="318"/>
      <c r="TSD56" s="318"/>
      <c r="TSE56" s="318"/>
      <c r="TSF56" s="318"/>
      <c r="TSG56" s="318"/>
      <c r="TSH56" s="318"/>
      <c r="TSI56" s="318"/>
      <c r="TSJ56" s="318"/>
      <c r="TSK56" s="318"/>
      <c r="TSL56" s="318"/>
      <c r="TSM56" s="318"/>
      <c r="TSN56" s="318"/>
      <c r="TSO56" s="318"/>
      <c r="TSP56" s="318"/>
      <c r="TSQ56" s="318"/>
      <c r="TSR56" s="318"/>
      <c r="TSS56" s="318"/>
      <c r="TST56" s="318"/>
      <c r="TSU56" s="318"/>
      <c r="TSV56" s="318"/>
      <c r="TSW56" s="318"/>
      <c r="TSX56" s="318"/>
      <c r="TSY56" s="318"/>
      <c r="TSZ56" s="318"/>
      <c r="TTA56" s="318"/>
      <c r="TTB56" s="318"/>
      <c r="TTC56" s="318"/>
      <c r="TTD56" s="318"/>
      <c r="TTE56" s="318"/>
      <c r="TTF56" s="318"/>
      <c r="TTG56" s="318"/>
      <c r="TTH56" s="318"/>
      <c r="TTI56" s="318"/>
      <c r="TTJ56" s="318"/>
      <c r="TTK56" s="318"/>
      <c r="TTL56" s="318"/>
      <c r="TTM56" s="318"/>
      <c r="TTN56" s="318"/>
      <c r="TTO56" s="318"/>
      <c r="TTP56" s="318"/>
      <c r="TTQ56" s="318"/>
      <c r="TTR56" s="318"/>
      <c r="TTS56" s="318"/>
      <c r="TTT56" s="318"/>
      <c r="TTU56" s="318"/>
      <c r="TTV56" s="318"/>
      <c r="TTW56" s="318"/>
      <c r="TTX56" s="318"/>
      <c r="TTY56" s="318"/>
      <c r="TTZ56" s="318"/>
      <c r="TUA56" s="318"/>
      <c r="TUB56" s="318"/>
      <c r="TUC56" s="318"/>
      <c r="TUD56" s="318"/>
      <c r="TUE56" s="318"/>
      <c r="TUF56" s="318"/>
      <c r="TUG56" s="318"/>
      <c r="TUH56" s="318"/>
      <c r="TUI56" s="318"/>
      <c r="TUJ56" s="318"/>
      <c r="TUK56" s="318"/>
      <c r="TUL56" s="318"/>
      <c r="TUM56" s="318"/>
      <c r="TUN56" s="318"/>
      <c r="TUO56" s="318"/>
      <c r="TUP56" s="318"/>
      <c r="TUQ56" s="318"/>
      <c r="TUR56" s="318"/>
      <c r="TUS56" s="318"/>
      <c r="TUT56" s="318"/>
      <c r="TUU56" s="318"/>
      <c r="TUV56" s="318"/>
      <c r="TUW56" s="318"/>
      <c r="TUX56" s="318"/>
      <c r="TUY56" s="318"/>
      <c r="TUZ56" s="318"/>
      <c r="TVA56" s="318"/>
      <c r="TVB56" s="318"/>
      <c r="TVC56" s="318"/>
      <c r="TVD56" s="318"/>
      <c r="TVE56" s="318"/>
      <c r="TVF56" s="318"/>
      <c r="TVG56" s="318"/>
      <c r="TVH56" s="318"/>
      <c r="TVI56" s="318"/>
      <c r="TVJ56" s="318"/>
      <c r="TVK56" s="318"/>
      <c r="TVL56" s="318"/>
      <c r="TVM56" s="318"/>
      <c r="TVN56" s="318"/>
      <c r="TVO56" s="318"/>
      <c r="TVP56" s="318"/>
      <c r="TVQ56" s="318"/>
      <c r="TVR56" s="318"/>
      <c r="TVS56" s="318"/>
      <c r="TVT56" s="318"/>
      <c r="TVU56" s="318"/>
      <c r="TVV56" s="318"/>
      <c r="TVW56" s="318"/>
      <c r="TVX56" s="318"/>
      <c r="TVY56" s="318"/>
      <c r="TVZ56" s="318"/>
      <c r="TWA56" s="318"/>
      <c r="TWB56" s="318"/>
      <c r="TWC56" s="318"/>
      <c r="TWD56" s="318"/>
      <c r="TWE56" s="318"/>
      <c r="TWF56" s="318"/>
      <c r="TWG56" s="318"/>
      <c r="TWH56" s="318"/>
      <c r="TWI56" s="318"/>
      <c r="TWJ56" s="318"/>
      <c r="TWK56" s="318"/>
      <c r="TWL56" s="318"/>
      <c r="TWM56" s="318"/>
      <c r="TWN56" s="318"/>
      <c r="TWO56" s="318"/>
      <c r="TWP56" s="318"/>
      <c r="TWQ56" s="318"/>
      <c r="TWR56" s="318"/>
      <c r="TWS56" s="318"/>
      <c r="TWT56" s="318"/>
      <c r="TWU56" s="318"/>
      <c r="TWV56" s="318"/>
      <c r="TWW56" s="318"/>
      <c r="TWX56" s="318"/>
      <c r="TWY56" s="318"/>
      <c r="TWZ56" s="318"/>
      <c r="TXA56" s="318"/>
      <c r="TXB56" s="318"/>
      <c r="TXC56" s="318"/>
      <c r="TXD56" s="318"/>
      <c r="TXE56" s="318"/>
      <c r="TXF56" s="318"/>
      <c r="TXG56" s="318"/>
      <c r="TXH56" s="318"/>
      <c r="TXI56" s="318"/>
      <c r="TXJ56" s="318"/>
      <c r="TXK56" s="318"/>
      <c r="TXL56" s="318"/>
      <c r="TXM56" s="318"/>
      <c r="TXN56" s="318"/>
      <c r="TXO56" s="318"/>
      <c r="TXP56" s="318"/>
      <c r="TXQ56" s="318"/>
      <c r="TXR56" s="318"/>
      <c r="TXS56" s="318"/>
      <c r="TXT56" s="318"/>
      <c r="TXU56" s="318"/>
      <c r="TXV56" s="318"/>
      <c r="TXW56" s="318"/>
      <c r="TXX56" s="318"/>
      <c r="TXY56" s="318"/>
      <c r="TXZ56" s="318"/>
      <c r="TYA56" s="318"/>
      <c r="TYB56" s="318"/>
      <c r="TYC56" s="318"/>
      <c r="TYD56" s="318"/>
      <c r="TYE56" s="318"/>
      <c r="TYF56" s="318"/>
      <c r="TYG56" s="318"/>
      <c r="TYH56" s="318"/>
      <c r="TYI56" s="318"/>
      <c r="TYJ56" s="318"/>
      <c r="TYK56" s="318"/>
      <c r="TYL56" s="318"/>
      <c r="TYM56" s="318"/>
      <c r="TYN56" s="318"/>
      <c r="TYO56" s="318"/>
      <c r="TYP56" s="318"/>
      <c r="TYQ56" s="318"/>
      <c r="TYR56" s="318"/>
      <c r="TYS56" s="318"/>
      <c r="TYT56" s="318"/>
      <c r="TYU56" s="318"/>
      <c r="TYV56" s="318"/>
      <c r="TYW56" s="318"/>
      <c r="TYX56" s="318"/>
      <c r="TYY56" s="318"/>
      <c r="TYZ56" s="318"/>
      <c r="TZA56" s="318"/>
      <c r="TZB56" s="318"/>
      <c r="TZC56" s="318"/>
      <c r="TZD56" s="318"/>
      <c r="TZE56" s="318"/>
      <c r="TZF56" s="318"/>
      <c r="TZG56" s="318"/>
      <c r="TZH56" s="318"/>
      <c r="TZI56" s="318"/>
      <c r="TZJ56" s="318"/>
      <c r="TZK56" s="318"/>
      <c r="TZL56" s="318"/>
      <c r="TZM56" s="318"/>
      <c r="TZN56" s="318"/>
      <c r="TZO56" s="318"/>
      <c r="TZP56" s="318"/>
      <c r="TZQ56" s="318"/>
      <c r="TZR56" s="318"/>
      <c r="TZS56" s="318"/>
      <c r="TZT56" s="318"/>
      <c r="TZU56" s="318"/>
      <c r="TZV56" s="318"/>
      <c r="TZW56" s="318"/>
      <c r="TZX56" s="318"/>
      <c r="TZY56" s="318"/>
      <c r="TZZ56" s="318"/>
      <c r="UAA56" s="318"/>
      <c r="UAB56" s="318"/>
      <c r="UAC56" s="318"/>
      <c r="UAD56" s="318"/>
      <c r="UAE56" s="318"/>
      <c r="UAF56" s="318"/>
      <c r="UAG56" s="318"/>
      <c r="UAH56" s="318"/>
      <c r="UAI56" s="318"/>
      <c r="UAJ56" s="318"/>
      <c r="UAK56" s="318"/>
      <c r="UAL56" s="318"/>
      <c r="UAM56" s="318"/>
      <c r="UAN56" s="318"/>
      <c r="UAO56" s="318"/>
      <c r="UAP56" s="318"/>
      <c r="UAQ56" s="318"/>
      <c r="UAR56" s="318"/>
      <c r="UAS56" s="318"/>
      <c r="UAT56" s="318"/>
      <c r="UAU56" s="318"/>
      <c r="UAV56" s="318"/>
      <c r="UAW56" s="318"/>
      <c r="UAX56" s="318"/>
      <c r="UAY56" s="318"/>
      <c r="UAZ56" s="318"/>
      <c r="UBA56" s="318"/>
      <c r="UBB56" s="318"/>
      <c r="UBC56" s="318"/>
      <c r="UBD56" s="318"/>
      <c r="UBE56" s="318"/>
      <c r="UBF56" s="318"/>
      <c r="UBG56" s="318"/>
      <c r="UBH56" s="318"/>
      <c r="UBI56" s="318"/>
      <c r="UBJ56" s="318"/>
      <c r="UBK56" s="318"/>
      <c r="UBL56" s="318"/>
      <c r="UBM56" s="318"/>
      <c r="UBN56" s="318"/>
      <c r="UBO56" s="318"/>
      <c r="UBP56" s="318"/>
      <c r="UBQ56" s="318"/>
      <c r="UBR56" s="318"/>
      <c r="UBS56" s="318"/>
      <c r="UBT56" s="318"/>
      <c r="UBU56" s="318"/>
      <c r="UBV56" s="318"/>
      <c r="UBW56" s="318"/>
      <c r="UBX56" s="318"/>
      <c r="UBY56" s="318"/>
      <c r="UBZ56" s="318"/>
      <c r="UCA56" s="318"/>
      <c r="UCB56" s="318"/>
      <c r="UCC56" s="318"/>
      <c r="UCD56" s="318"/>
      <c r="UCE56" s="318"/>
      <c r="UCF56" s="318"/>
      <c r="UCG56" s="318"/>
      <c r="UCH56" s="318"/>
      <c r="UCI56" s="318"/>
      <c r="UCJ56" s="318"/>
      <c r="UCK56" s="318"/>
      <c r="UCL56" s="318"/>
      <c r="UCM56" s="318"/>
      <c r="UCN56" s="318"/>
      <c r="UCO56" s="318"/>
      <c r="UCP56" s="318"/>
      <c r="UCQ56" s="318"/>
      <c r="UCR56" s="318"/>
      <c r="UCS56" s="318"/>
      <c r="UCT56" s="318"/>
      <c r="UCU56" s="318"/>
      <c r="UCV56" s="318"/>
      <c r="UCW56" s="318"/>
      <c r="UCX56" s="318"/>
      <c r="UCY56" s="318"/>
      <c r="UCZ56" s="318"/>
      <c r="UDA56" s="318"/>
      <c r="UDB56" s="318"/>
      <c r="UDC56" s="318"/>
      <c r="UDD56" s="318"/>
      <c r="UDE56" s="318"/>
      <c r="UDF56" s="318"/>
      <c r="UDG56" s="318"/>
      <c r="UDH56" s="318"/>
      <c r="UDI56" s="318"/>
      <c r="UDJ56" s="318"/>
      <c r="UDK56" s="318"/>
      <c r="UDL56" s="318"/>
      <c r="UDM56" s="318"/>
      <c r="UDN56" s="318"/>
      <c r="UDO56" s="318"/>
      <c r="UDP56" s="318"/>
      <c r="UDQ56" s="318"/>
      <c r="UDR56" s="318"/>
      <c r="UDS56" s="318"/>
      <c r="UDT56" s="318"/>
      <c r="UDU56" s="318"/>
      <c r="UDV56" s="318"/>
      <c r="UDW56" s="318"/>
      <c r="UDX56" s="318"/>
      <c r="UDY56" s="318"/>
      <c r="UDZ56" s="318"/>
      <c r="UEA56" s="318"/>
      <c r="UEB56" s="318"/>
      <c r="UEC56" s="318"/>
      <c r="UED56" s="318"/>
      <c r="UEE56" s="318"/>
      <c r="UEF56" s="318"/>
      <c r="UEG56" s="318"/>
      <c r="UEH56" s="318"/>
      <c r="UEI56" s="318"/>
      <c r="UEJ56" s="318"/>
      <c r="UEK56" s="318"/>
      <c r="UEL56" s="318"/>
      <c r="UEM56" s="318"/>
      <c r="UEN56" s="318"/>
      <c r="UEO56" s="318"/>
      <c r="UEP56" s="318"/>
      <c r="UEQ56" s="318"/>
      <c r="UER56" s="318"/>
      <c r="UES56" s="318"/>
      <c r="UET56" s="318"/>
      <c r="UEU56" s="318"/>
      <c r="UEV56" s="318"/>
      <c r="UEW56" s="318"/>
      <c r="UEX56" s="318"/>
      <c r="UEY56" s="318"/>
      <c r="UEZ56" s="318"/>
      <c r="UFA56" s="318"/>
      <c r="UFB56" s="318"/>
      <c r="UFC56" s="318"/>
      <c r="UFD56" s="318"/>
      <c r="UFE56" s="318"/>
      <c r="UFF56" s="318"/>
      <c r="UFG56" s="318"/>
      <c r="UFH56" s="318"/>
      <c r="UFI56" s="318"/>
      <c r="UFJ56" s="318"/>
      <c r="UFK56" s="318"/>
      <c r="UFL56" s="318"/>
      <c r="UFM56" s="318"/>
      <c r="UFN56" s="318"/>
      <c r="UFO56" s="318"/>
      <c r="UFP56" s="318"/>
      <c r="UFQ56" s="318"/>
      <c r="UFR56" s="318"/>
      <c r="UFS56" s="318"/>
      <c r="UFT56" s="318"/>
      <c r="UFU56" s="318"/>
      <c r="UFV56" s="318"/>
      <c r="UFW56" s="318"/>
      <c r="UFX56" s="318"/>
      <c r="UFY56" s="318"/>
      <c r="UFZ56" s="318"/>
      <c r="UGA56" s="318"/>
      <c r="UGB56" s="318"/>
      <c r="UGC56" s="318"/>
      <c r="UGD56" s="318"/>
      <c r="UGE56" s="318"/>
      <c r="UGF56" s="318"/>
      <c r="UGG56" s="318"/>
      <c r="UGH56" s="318"/>
      <c r="UGI56" s="318"/>
      <c r="UGJ56" s="318"/>
      <c r="UGK56" s="318"/>
      <c r="UGL56" s="318"/>
      <c r="UGM56" s="318"/>
      <c r="UGN56" s="318"/>
      <c r="UGO56" s="318"/>
      <c r="UGP56" s="318"/>
      <c r="UGQ56" s="318"/>
      <c r="UGR56" s="318"/>
      <c r="UGS56" s="318"/>
      <c r="UGT56" s="318"/>
      <c r="UGU56" s="318"/>
      <c r="UGV56" s="318"/>
      <c r="UGW56" s="318"/>
      <c r="UGX56" s="318"/>
      <c r="UGY56" s="318"/>
      <c r="UGZ56" s="318"/>
      <c r="UHA56" s="318"/>
      <c r="UHB56" s="318"/>
      <c r="UHC56" s="318"/>
      <c r="UHD56" s="318"/>
      <c r="UHE56" s="318"/>
      <c r="UHF56" s="318"/>
      <c r="UHG56" s="318"/>
      <c r="UHH56" s="318"/>
      <c r="UHI56" s="318"/>
      <c r="UHJ56" s="318"/>
      <c r="UHK56" s="318"/>
      <c r="UHL56" s="318"/>
      <c r="UHM56" s="318"/>
      <c r="UHN56" s="318"/>
      <c r="UHO56" s="318"/>
      <c r="UHP56" s="318"/>
      <c r="UHQ56" s="318"/>
      <c r="UHR56" s="318"/>
      <c r="UHS56" s="318"/>
      <c r="UHT56" s="318"/>
      <c r="UHU56" s="318"/>
      <c r="UHV56" s="318"/>
      <c r="UHW56" s="318"/>
      <c r="UHX56" s="318"/>
      <c r="UHY56" s="318"/>
      <c r="UHZ56" s="318"/>
      <c r="UIA56" s="318"/>
      <c r="UIB56" s="318"/>
      <c r="UIC56" s="318"/>
      <c r="UID56" s="318"/>
      <c r="UIE56" s="318"/>
      <c r="UIF56" s="318"/>
      <c r="UIG56" s="318"/>
      <c r="UIH56" s="318"/>
      <c r="UII56" s="318"/>
      <c r="UIJ56" s="318"/>
      <c r="UIK56" s="318"/>
      <c r="UIL56" s="318"/>
      <c r="UIM56" s="318"/>
      <c r="UIN56" s="318"/>
      <c r="UIO56" s="318"/>
      <c r="UIP56" s="318"/>
      <c r="UIQ56" s="318"/>
      <c r="UIR56" s="318"/>
      <c r="UIS56" s="318"/>
      <c r="UIT56" s="318"/>
      <c r="UIU56" s="318"/>
      <c r="UIV56" s="318"/>
      <c r="UIW56" s="318"/>
      <c r="UIX56" s="318"/>
      <c r="UIY56" s="318"/>
      <c r="UIZ56" s="318"/>
      <c r="UJA56" s="318"/>
      <c r="UJB56" s="318"/>
      <c r="UJC56" s="318"/>
      <c r="UJD56" s="318"/>
      <c r="UJE56" s="318"/>
      <c r="UJF56" s="318"/>
      <c r="UJG56" s="318"/>
      <c r="UJH56" s="318"/>
      <c r="UJI56" s="318"/>
      <c r="UJJ56" s="318"/>
      <c r="UJK56" s="318"/>
      <c r="UJL56" s="318"/>
      <c r="UJM56" s="318"/>
      <c r="UJN56" s="318"/>
      <c r="UJO56" s="318"/>
      <c r="UJP56" s="318"/>
      <c r="UJQ56" s="318"/>
      <c r="UJR56" s="318"/>
      <c r="UJS56" s="318"/>
      <c r="UJT56" s="318"/>
      <c r="UJU56" s="318"/>
      <c r="UJV56" s="318"/>
      <c r="UJW56" s="318"/>
      <c r="UJX56" s="318"/>
      <c r="UJY56" s="318"/>
      <c r="UJZ56" s="318"/>
      <c r="UKA56" s="318"/>
      <c r="UKB56" s="318"/>
      <c r="UKC56" s="318"/>
      <c r="UKD56" s="318"/>
      <c r="UKE56" s="318"/>
      <c r="UKF56" s="318"/>
      <c r="UKG56" s="318"/>
      <c r="UKH56" s="318"/>
      <c r="UKI56" s="318"/>
      <c r="UKJ56" s="318"/>
      <c r="UKK56" s="318"/>
      <c r="UKL56" s="318"/>
      <c r="UKM56" s="318"/>
      <c r="UKN56" s="318"/>
      <c r="UKO56" s="318"/>
      <c r="UKP56" s="318"/>
      <c r="UKQ56" s="318"/>
      <c r="UKR56" s="318"/>
      <c r="UKS56" s="318"/>
      <c r="UKT56" s="318"/>
      <c r="UKU56" s="318"/>
      <c r="UKV56" s="318"/>
      <c r="UKW56" s="318"/>
      <c r="UKX56" s="318"/>
      <c r="UKY56" s="318"/>
      <c r="UKZ56" s="318"/>
      <c r="ULA56" s="318"/>
      <c r="ULB56" s="318"/>
      <c r="ULC56" s="318"/>
      <c r="ULD56" s="318"/>
      <c r="ULE56" s="318"/>
      <c r="ULF56" s="318"/>
      <c r="ULG56" s="318"/>
      <c r="ULH56" s="318"/>
      <c r="ULI56" s="318"/>
      <c r="ULJ56" s="318"/>
      <c r="ULK56" s="318"/>
      <c r="ULL56" s="318"/>
      <c r="ULM56" s="318"/>
      <c r="ULN56" s="318"/>
      <c r="ULO56" s="318"/>
      <c r="ULP56" s="318"/>
      <c r="ULQ56" s="318"/>
      <c r="ULR56" s="318"/>
      <c r="ULS56" s="318"/>
      <c r="ULT56" s="318"/>
      <c r="ULU56" s="318"/>
      <c r="ULV56" s="318"/>
      <c r="ULW56" s="318"/>
      <c r="ULX56" s="318"/>
      <c r="ULY56" s="318"/>
      <c r="ULZ56" s="318"/>
      <c r="UMA56" s="318"/>
      <c r="UMB56" s="318"/>
      <c r="UMC56" s="318"/>
      <c r="UMD56" s="318"/>
      <c r="UME56" s="318"/>
      <c r="UMF56" s="318"/>
      <c r="UMG56" s="318"/>
      <c r="UMH56" s="318"/>
      <c r="UMI56" s="318"/>
      <c r="UMJ56" s="318"/>
      <c r="UMK56" s="318"/>
      <c r="UML56" s="318"/>
      <c r="UMM56" s="318"/>
      <c r="UMN56" s="318"/>
      <c r="UMO56" s="318"/>
      <c r="UMP56" s="318"/>
      <c r="UMQ56" s="318"/>
      <c r="UMR56" s="318"/>
      <c r="UMS56" s="318"/>
      <c r="UMT56" s="318"/>
      <c r="UMU56" s="318"/>
      <c r="UMV56" s="318"/>
      <c r="UMW56" s="318"/>
      <c r="UMX56" s="318"/>
      <c r="UMY56" s="318"/>
      <c r="UMZ56" s="318"/>
      <c r="UNA56" s="318"/>
      <c r="UNB56" s="318"/>
      <c r="UNC56" s="318"/>
      <c r="UND56" s="318"/>
      <c r="UNE56" s="318"/>
      <c r="UNF56" s="318"/>
      <c r="UNG56" s="318"/>
      <c r="UNH56" s="318"/>
      <c r="UNI56" s="318"/>
      <c r="UNJ56" s="318"/>
      <c r="UNK56" s="318"/>
      <c r="UNL56" s="318"/>
      <c r="UNM56" s="318"/>
      <c r="UNN56" s="318"/>
      <c r="UNO56" s="318"/>
      <c r="UNP56" s="318"/>
      <c r="UNQ56" s="318"/>
      <c r="UNR56" s="318"/>
      <c r="UNS56" s="318"/>
      <c r="UNT56" s="318"/>
      <c r="UNU56" s="318"/>
      <c r="UNV56" s="318"/>
      <c r="UNW56" s="318"/>
      <c r="UNX56" s="318"/>
      <c r="UNY56" s="318"/>
      <c r="UNZ56" s="318"/>
      <c r="UOA56" s="318"/>
      <c r="UOB56" s="318"/>
      <c r="UOC56" s="318"/>
      <c r="UOD56" s="318"/>
      <c r="UOE56" s="318"/>
      <c r="UOF56" s="318"/>
      <c r="UOG56" s="318"/>
      <c r="UOH56" s="318"/>
      <c r="UOI56" s="318"/>
      <c r="UOJ56" s="318"/>
      <c r="UOK56" s="318"/>
      <c r="UOL56" s="318"/>
      <c r="UOM56" s="318"/>
      <c r="UON56" s="318"/>
      <c r="UOO56" s="318"/>
      <c r="UOP56" s="318"/>
      <c r="UOQ56" s="318"/>
      <c r="UOR56" s="318"/>
      <c r="UOS56" s="318"/>
      <c r="UOT56" s="318"/>
      <c r="UOU56" s="318"/>
      <c r="UOV56" s="318"/>
      <c r="UOW56" s="318"/>
      <c r="UOX56" s="318"/>
      <c r="UOY56" s="318"/>
      <c r="UOZ56" s="318"/>
      <c r="UPA56" s="318"/>
      <c r="UPB56" s="318"/>
      <c r="UPC56" s="318"/>
      <c r="UPD56" s="318"/>
      <c r="UPE56" s="318"/>
      <c r="UPF56" s="318"/>
      <c r="UPG56" s="318"/>
      <c r="UPH56" s="318"/>
      <c r="UPI56" s="318"/>
      <c r="UPJ56" s="318"/>
      <c r="UPK56" s="318"/>
      <c r="UPL56" s="318"/>
      <c r="UPM56" s="318"/>
      <c r="UPN56" s="318"/>
      <c r="UPO56" s="318"/>
      <c r="UPP56" s="318"/>
      <c r="UPQ56" s="318"/>
      <c r="UPR56" s="318"/>
      <c r="UPS56" s="318"/>
      <c r="UPT56" s="318"/>
      <c r="UPU56" s="318"/>
      <c r="UPV56" s="318"/>
      <c r="UPW56" s="318"/>
      <c r="UPX56" s="318"/>
      <c r="UPY56" s="318"/>
      <c r="UPZ56" s="318"/>
      <c r="UQA56" s="318"/>
      <c r="UQB56" s="318"/>
      <c r="UQC56" s="318"/>
      <c r="UQD56" s="318"/>
      <c r="UQE56" s="318"/>
      <c r="UQF56" s="318"/>
      <c r="UQG56" s="318"/>
      <c r="UQH56" s="318"/>
      <c r="UQI56" s="318"/>
      <c r="UQJ56" s="318"/>
      <c r="UQK56" s="318"/>
      <c r="UQL56" s="318"/>
      <c r="UQM56" s="318"/>
      <c r="UQN56" s="318"/>
      <c r="UQO56" s="318"/>
      <c r="UQP56" s="318"/>
      <c r="UQQ56" s="318"/>
      <c r="UQR56" s="318"/>
      <c r="UQS56" s="318"/>
      <c r="UQT56" s="318"/>
      <c r="UQU56" s="318"/>
      <c r="UQV56" s="318"/>
      <c r="UQW56" s="318"/>
      <c r="UQX56" s="318"/>
      <c r="UQY56" s="318"/>
      <c r="UQZ56" s="318"/>
      <c r="URA56" s="318"/>
      <c r="URB56" s="318"/>
      <c r="URC56" s="318"/>
      <c r="URD56" s="318"/>
      <c r="URE56" s="318"/>
      <c r="URF56" s="318"/>
      <c r="URG56" s="318"/>
      <c r="URH56" s="318"/>
      <c r="URI56" s="318"/>
      <c r="URJ56" s="318"/>
      <c r="URK56" s="318"/>
      <c r="URL56" s="318"/>
      <c r="URM56" s="318"/>
      <c r="URN56" s="318"/>
      <c r="URO56" s="318"/>
      <c r="URP56" s="318"/>
      <c r="URQ56" s="318"/>
      <c r="URR56" s="318"/>
      <c r="URS56" s="318"/>
      <c r="URT56" s="318"/>
      <c r="URU56" s="318"/>
      <c r="URV56" s="318"/>
      <c r="URW56" s="318"/>
      <c r="URX56" s="318"/>
      <c r="URY56" s="318"/>
      <c r="URZ56" s="318"/>
      <c r="USA56" s="318"/>
      <c r="USB56" s="318"/>
      <c r="USC56" s="318"/>
      <c r="USD56" s="318"/>
      <c r="USE56" s="318"/>
      <c r="USF56" s="318"/>
      <c r="USG56" s="318"/>
      <c r="USH56" s="318"/>
      <c r="USI56" s="318"/>
      <c r="USJ56" s="318"/>
      <c r="USK56" s="318"/>
      <c r="USL56" s="318"/>
      <c r="USM56" s="318"/>
      <c r="USN56" s="318"/>
      <c r="USO56" s="318"/>
      <c r="USP56" s="318"/>
      <c r="USQ56" s="318"/>
      <c r="USR56" s="318"/>
      <c r="USS56" s="318"/>
      <c r="UST56" s="318"/>
      <c r="USU56" s="318"/>
      <c r="USV56" s="318"/>
      <c r="USW56" s="318"/>
      <c r="USX56" s="318"/>
      <c r="USY56" s="318"/>
      <c r="USZ56" s="318"/>
      <c r="UTA56" s="318"/>
      <c r="UTB56" s="318"/>
      <c r="UTC56" s="318"/>
      <c r="UTD56" s="318"/>
      <c r="UTE56" s="318"/>
      <c r="UTF56" s="318"/>
      <c r="UTG56" s="318"/>
      <c r="UTH56" s="318"/>
      <c r="UTI56" s="318"/>
      <c r="UTJ56" s="318"/>
      <c r="UTK56" s="318"/>
      <c r="UTL56" s="318"/>
      <c r="UTM56" s="318"/>
      <c r="UTN56" s="318"/>
      <c r="UTO56" s="318"/>
      <c r="UTP56" s="318"/>
      <c r="UTQ56" s="318"/>
      <c r="UTR56" s="318"/>
      <c r="UTS56" s="318"/>
      <c r="UTT56" s="318"/>
      <c r="UTU56" s="318"/>
      <c r="UTV56" s="318"/>
      <c r="UTW56" s="318"/>
      <c r="UTX56" s="318"/>
      <c r="UTY56" s="318"/>
      <c r="UTZ56" s="318"/>
      <c r="UUA56" s="318"/>
      <c r="UUB56" s="318"/>
      <c r="UUC56" s="318"/>
      <c r="UUD56" s="318"/>
      <c r="UUE56" s="318"/>
      <c r="UUF56" s="318"/>
      <c r="UUG56" s="318"/>
      <c r="UUH56" s="318"/>
      <c r="UUI56" s="318"/>
      <c r="UUJ56" s="318"/>
      <c r="UUK56" s="318"/>
      <c r="UUL56" s="318"/>
      <c r="UUM56" s="318"/>
      <c r="UUN56" s="318"/>
      <c r="UUO56" s="318"/>
      <c r="UUP56" s="318"/>
      <c r="UUQ56" s="318"/>
      <c r="UUR56" s="318"/>
      <c r="UUS56" s="318"/>
      <c r="UUT56" s="318"/>
      <c r="UUU56" s="318"/>
      <c r="UUV56" s="318"/>
      <c r="UUW56" s="318"/>
      <c r="UUX56" s="318"/>
      <c r="UUY56" s="318"/>
      <c r="UUZ56" s="318"/>
      <c r="UVA56" s="318"/>
      <c r="UVB56" s="318"/>
      <c r="UVC56" s="318"/>
      <c r="UVD56" s="318"/>
      <c r="UVE56" s="318"/>
      <c r="UVF56" s="318"/>
      <c r="UVG56" s="318"/>
      <c r="UVH56" s="318"/>
      <c r="UVI56" s="318"/>
      <c r="UVJ56" s="318"/>
      <c r="UVK56" s="318"/>
      <c r="UVL56" s="318"/>
      <c r="UVM56" s="318"/>
      <c r="UVN56" s="318"/>
      <c r="UVO56" s="318"/>
      <c r="UVP56" s="318"/>
      <c r="UVQ56" s="318"/>
      <c r="UVR56" s="318"/>
      <c r="UVS56" s="318"/>
      <c r="UVT56" s="318"/>
      <c r="UVU56" s="318"/>
      <c r="UVV56" s="318"/>
      <c r="UVW56" s="318"/>
      <c r="UVX56" s="318"/>
      <c r="UVY56" s="318"/>
      <c r="UVZ56" s="318"/>
      <c r="UWA56" s="318"/>
      <c r="UWB56" s="318"/>
      <c r="UWC56" s="318"/>
      <c r="UWD56" s="318"/>
      <c r="UWE56" s="318"/>
      <c r="UWF56" s="318"/>
      <c r="UWG56" s="318"/>
      <c r="UWH56" s="318"/>
      <c r="UWI56" s="318"/>
      <c r="UWJ56" s="318"/>
      <c r="UWK56" s="318"/>
      <c r="UWL56" s="318"/>
      <c r="UWM56" s="318"/>
      <c r="UWN56" s="318"/>
      <c r="UWO56" s="318"/>
      <c r="UWP56" s="318"/>
      <c r="UWQ56" s="318"/>
      <c r="UWR56" s="318"/>
      <c r="UWS56" s="318"/>
      <c r="UWT56" s="318"/>
      <c r="UWU56" s="318"/>
      <c r="UWV56" s="318"/>
      <c r="UWW56" s="318"/>
      <c r="UWX56" s="318"/>
      <c r="UWY56" s="318"/>
      <c r="UWZ56" s="318"/>
      <c r="UXA56" s="318"/>
      <c r="UXB56" s="318"/>
      <c r="UXC56" s="318"/>
      <c r="UXD56" s="318"/>
      <c r="UXE56" s="318"/>
      <c r="UXF56" s="318"/>
      <c r="UXG56" s="318"/>
      <c r="UXH56" s="318"/>
      <c r="UXI56" s="318"/>
      <c r="UXJ56" s="318"/>
      <c r="UXK56" s="318"/>
      <c r="UXL56" s="318"/>
      <c r="UXM56" s="318"/>
      <c r="UXN56" s="318"/>
      <c r="UXO56" s="318"/>
      <c r="UXP56" s="318"/>
      <c r="UXQ56" s="318"/>
      <c r="UXR56" s="318"/>
      <c r="UXS56" s="318"/>
      <c r="UXT56" s="318"/>
      <c r="UXU56" s="318"/>
      <c r="UXV56" s="318"/>
      <c r="UXW56" s="318"/>
      <c r="UXX56" s="318"/>
      <c r="UXY56" s="318"/>
      <c r="UXZ56" s="318"/>
      <c r="UYA56" s="318"/>
      <c r="UYB56" s="318"/>
      <c r="UYC56" s="318"/>
      <c r="UYD56" s="318"/>
      <c r="UYE56" s="318"/>
      <c r="UYF56" s="318"/>
      <c r="UYG56" s="318"/>
      <c r="UYH56" s="318"/>
      <c r="UYI56" s="318"/>
      <c r="UYJ56" s="318"/>
      <c r="UYK56" s="318"/>
      <c r="UYL56" s="318"/>
      <c r="UYM56" s="318"/>
      <c r="UYN56" s="318"/>
      <c r="UYO56" s="318"/>
      <c r="UYP56" s="318"/>
      <c r="UYQ56" s="318"/>
      <c r="UYR56" s="318"/>
      <c r="UYS56" s="318"/>
      <c r="UYT56" s="318"/>
      <c r="UYU56" s="318"/>
      <c r="UYV56" s="318"/>
      <c r="UYW56" s="318"/>
      <c r="UYX56" s="318"/>
      <c r="UYY56" s="318"/>
      <c r="UYZ56" s="318"/>
      <c r="UZA56" s="318"/>
      <c r="UZB56" s="318"/>
      <c r="UZC56" s="318"/>
      <c r="UZD56" s="318"/>
      <c r="UZE56" s="318"/>
      <c r="UZF56" s="318"/>
      <c r="UZG56" s="318"/>
      <c r="UZH56" s="318"/>
      <c r="UZI56" s="318"/>
      <c r="UZJ56" s="318"/>
      <c r="UZK56" s="318"/>
      <c r="UZL56" s="318"/>
      <c r="UZM56" s="318"/>
      <c r="UZN56" s="318"/>
      <c r="UZO56" s="318"/>
      <c r="UZP56" s="318"/>
      <c r="UZQ56" s="318"/>
      <c r="UZR56" s="318"/>
      <c r="UZS56" s="318"/>
      <c r="UZT56" s="318"/>
      <c r="UZU56" s="318"/>
      <c r="UZV56" s="318"/>
      <c r="UZW56" s="318"/>
      <c r="UZX56" s="318"/>
      <c r="UZY56" s="318"/>
      <c r="UZZ56" s="318"/>
      <c r="VAA56" s="318"/>
      <c r="VAB56" s="318"/>
      <c r="VAC56" s="318"/>
      <c r="VAD56" s="318"/>
      <c r="VAE56" s="318"/>
      <c r="VAF56" s="318"/>
      <c r="VAG56" s="318"/>
      <c r="VAH56" s="318"/>
      <c r="VAI56" s="318"/>
      <c r="VAJ56" s="318"/>
      <c r="VAK56" s="318"/>
      <c r="VAL56" s="318"/>
      <c r="VAM56" s="318"/>
      <c r="VAN56" s="318"/>
      <c r="VAO56" s="318"/>
      <c r="VAP56" s="318"/>
      <c r="VAQ56" s="318"/>
      <c r="VAR56" s="318"/>
      <c r="VAS56" s="318"/>
      <c r="VAT56" s="318"/>
      <c r="VAU56" s="318"/>
      <c r="VAV56" s="318"/>
      <c r="VAW56" s="318"/>
      <c r="VAX56" s="318"/>
      <c r="VAY56" s="318"/>
      <c r="VAZ56" s="318"/>
      <c r="VBA56" s="318"/>
      <c r="VBB56" s="318"/>
      <c r="VBC56" s="318"/>
      <c r="VBD56" s="318"/>
      <c r="VBE56" s="318"/>
      <c r="VBF56" s="318"/>
      <c r="VBG56" s="318"/>
      <c r="VBH56" s="318"/>
      <c r="VBI56" s="318"/>
      <c r="VBJ56" s="318"/>
      <c r="VBK56" s="318"/>
      <c r="VBL56" s="318"/>
      <c r="VBM56" s="318"/>
      <c r="VBN56" s="318"/>
      <c r="VBO56" s="318"/>
      <c r="VBP56" s="318"/>
      <c r="VBQ56" s="318"/>
      <c r="VBR56" s="318"/>
      <c r="VBS56" s="318"/>
      <c r="VBT56" s="318"/>
      <c r="VBU56" s="318"/>
      <c r="VBV56" s="318"/>
      <c r="VBW56" s="318"/>
      <c r="VBX56" s="318"/>
      <c r="VBY56" s="318"/>
      <c r="VBZ56" s="318"/>
      <c r="VCA56" s="318"/>
      <c r="VCB56" s="318"/>
      <c r="VCC56" s="318"/>
      <c r="VCD56" s="318"/>
      <c r="VCE56" s="318"/>
      <c r="VCF56" s="318"/>
      <c r="VCG56" s="318"/>
      <c r="VCH56" s="318"/>
      <c r="VCI56" s="318"/>
      <c r="VCJ56" s="318"/>
      <c r="VCK56" s="318"/>
      <c r="VCL56" s="318"/>
      <c r="VCM56" s="318"/>
      <c r="VCN56" s="318"/>
      <c r="VCO56" s="318"/>
      <c r="VCP56" s="318"/>
      <c r="VCQ56" s="318"/>
      <c r="VCR56" s="318"/>
      <c r="VCS56" s="318"/>
      <c r="VCT56" s="318"/>
      <c r="VCU56" s="318"/>
      <c r="VCV56" s="318"/>
      <c r="VCW56" s="318"/>
      <c r="VCX56" s="318"/>
      <c r="VCY56" s="318"/>
      <c r="VCZ56" s="318"/>
      <c r="VDA56" s="318"/>
      <c r="VDB56" s="318"/>
      <c r="VDC56" s="318"/>
      <c r="VDD56" s="318"/>
      <c r="VDE56" s="318"/>
      <c r="VDF56" s="318"/>
      <c r="VDG56" s="318"/>
      <c r="VDH56" s="318"/>
      <c r="VDI56" s="318"/>
      <c r="VDJ56" s="318"/>
      <c r="VDK56" s="318"/>
      <c r="VDL56" s="318"/>
      <c r="VDM56" s="318"/>
      <c r="VDN56" s="318"/>
      <c r="VDO56" s="318"/>
      <c r="VDP56" s="318"/>
      <c r="VDQ56" s="318"/>
      <c r="VDR56" s="318"/>
      <c r="VDS56" s="318"/>
      <c r="VDT56" s="318"/>
      <c r="VDU56" s="318"/>
      <c r="VDV56" s="318"/>
      <c r="VDW56" s="318"/>
      <c r="VDX56" s="318"/>
      <c r="VDY56" s="318"/>
      <c r="VDZ56" s="318"/>
      <c r="VEA56" s="318"/>
      <c r="VEB56" s="318"/>
      <c r="VEC56" s="318"/>
      <c r="VED56" s="318"/>
      <c r="VEE56" s="318"/>
      <c r="VEF56" s="318"/>
      <c r="VEG56" s="318"/>
      <c r="VEH56" s="318"/>
      <c r="VEI56" s="318"/>
      <c r="VEJ56" s="318"/>
      <c r="VEK56" s="318"/>
      <c r="VEL56" s="318"/>
      <c r="VEM56" s="318"/>
      <c r="VEN56" s="318"/>
      <c r="VEO56" s="318"/>
      <c r="VEP56" s="318"/>
      <c r="VEQ56" s="318"/>
      <c r="VER56" s="318"/>
      <c r="VES56" s="318"/>
      <c r="VET56" s="318"/>
      <c r="VEU56" s="318"/>
      <c r="VEV56" s="318"/>
      <c r="VEW56" s="318"/>
      <c r="VEX56" s="318"/>
      <c r="VEY56" s="318"/>
      <c r="VEZ56" s="318"/>
      <c r="VFA56" s="318"/>
      <c r="VFB56" s="318"/>
      <c r="VFC56" s="318"/>
      <c r="VFD56" s="318"/>
      <c r="VFE56" s="318"/>
      <c r="VFF56" s="318"/>
      <c r="VFG56" s="318"/>
      <c r="VFH56" s="318"/>
      <c r="VFI56" s="318"/>
      <c r="VFJ56" s="318"/>
      <c r="VFK56" s="318"/>
      <c r="VFL56" s="318"/>
      <c r="VFM56" s="318"/>
      <c r="VFN56" s="318"/>
      <c r="VFO56" s="318"/>
      <c r="VFP56" s="318"/>
      <c r="VFQ56" s="318"/>
      <c r="VFR56" s="318"/>
      <c r="VFS56" s="318"/>
      <c r="VFT56" s="318"/>
      <c r="VFU56" s="318"/>
      <c r="VFV56" s="318"/>
      <c r="VFW56" s="318"/>
      <c r="VFX56" s="318"/>
      <c r="VFY56" s="318"/>
      <c r="VFZ56" s="318"/>
      <c r="VGA56" s="318"/>
      <c r="VGB56" s="318"/>
      <c r="VGC56" s="318"/>
      <c r="VGD56" s="318"/>
      <c r="VGE56" s="318"/>
      <c r="VGF56" s="318"/>
      <c r="VGG56" s="318"/>
      <c r="VGH56" s="318"/>
      <c r="VGI56" s="318"/>
      <c r="VGJ56" s="318"/>
      <c r="VGK56" s="318"/>
      <c r="VGL56" s="318"/>
      <c r="VGM56" s="318"/>
      <c r="VGN56" s="318"/>
      <c r="VGO56" s="318"/>
      <c r="VGP56" s="318"/>
      <c r="VGQ56" s="318"/>
      <c r="VGR56" s="318"/>
      <c r="VGS56" s="318"/>
      <c r="VGT56" s="318"/>
      <c r="VGU56" s="318"/>
      <c r="VGV56" s="318"/>
      <c r="VGW56" s="318"/>
      <c r="VGX56" s="318"/>
      <c r="VGY56" s="318"/>
      <c r="VGZ56" s="318"/>
      <c r="VHA56" s="318"/>
      <c r="VHB56" s="318"/>
      <c r="VHC56" s="318"/>
      <c r="VHD56" s="318"/>
      <c r="VHE56" s="318"/>
      <c r="VHF56" s="318"/>
      <c r="VHG56" s="318"/>
      <c r="VHH56" s="318"/>
      <c r="VHI56" s="318"/>
      <c r="VHJ56" s="318"/>
      <c r="VHK56" s="318"/>
      <c r="VHL56" s="318"/>
      <c r="VHM56" s="318"/>
      <c r="VHN56" s="318"/>
      <c r="VHO56" s="318"/>
      <c r="VHP56" s="318"/>
      <c r="VHQ56" s="318"/>
      <c r="VHR56" s="318"/>
      <c r="VHS56" s="318"/>
      <c r="VHT56" s="318"/>
      <c r="VHU56" s="318"/>
      <c r="VHV56" s="318"/>
      <c r="VHW56" s="318"/>
      <c r="VHX56" s="318"/>
      <c r="VHY56" s="318"/>
      <c r="VHZ56" s="318"/>
      <c r="VIA56" s="318"/>
      <c r="VIB56" s="318"/>
      <c r="VIC56" s="318"/>
      <c r="VID56" s="318"/>
      <c r="VIE56" s="318"/>
      <c r="VIF56" s="318"/>
      <c r="VIG56" s="318"/>
      <c r="VIH56" s="318"/>
      <c r="VII56" s="318"/>
      <c r="VIJ56" s="318"/>
      <c r="VIK56" s="318"/>
      <c r="VIL56" s="318"/>
      <c r="VIM56" s="318"/>
      <c r="VIN56" s="318"/>
      <c r="VIO56" s="318"/>
      <c r="VIP56" s="318"/>
      <c r="VIQ56" s="318"/>
      <c r="VIR56" s="318"/>
      <c r="VIS56" s="318"/>
      <c r="VIT56" s="318"/>
      <c r="VIU56" s="318"/>
      <c r="VIV56" s="318"/>
      <c r="VIW56" s="318"/>
      <c r="VIX56" s="318"/>
      <c r="VIY56" s="318"/>
      <c r="VIZ56" s="318"/>
      <c r="VJA56" s="318"/>
      <c r="VJB56" s="318"/>
      <c r="VJC56" s="318"/>
      <c r="VJD56" s="318"/>
      <c r="VJE56" s="318"/>
      <c r="VJF56" s="318"/>
      <c r="VJG56" s="318"/>
      <c r="VJH56" s="318"/>
      <c r="VJI56" s="318"/>
      <c r="VJJ56" s="318"/>
      <c r="VJK56" s="318"/>
      <c r="VJL56" s="318"/>
      <c r="VJM56" s="318"/>
      <c r="VJN56" s="318"/>
      <c r="VJO56" s="318"/>
      <c r="VJP56" s="318"/>
      <c r="VJQ56" s="318"/>
      <c r="VJR56" s="318"/>
      <c r="VJS56" s="318"/>
      <c r="VJT56" s="318"/>
      <c r="VJU56" s="318"/>
      <c r="VJV56" s="318"/>
      <c r="VJW56" s="318"/>
      <c r="VJX56" s="318"/>
      <c r="VJY56" s="318"/>
      <c r="VJZ56" s="318"/>
      <c r="VKA56" s="318"/>
      <c r="VKB56" s="318"/>
      <c r="VKC56" s="318"/>
      <c r="VKD56" s="318"/>
      <c r="VKE56" s="318"/>
      <c r="VKF56" s="318"/>
      <c r="VKG56" s="318"/>
      <c r="VKH56" s="318"/>
      <c r="VKI56" s="318"/>
      <c r="VKJ56" s="318"/>
      <c r="VKK56" s="318"/>
      <c r="VKL56" s="318"/>
      <c r="VKM56" s="318"/>
      <c r="VKN56" s="318"/>
      <c r="VKO56" s="318"/>
      <c r="VKP56" s="318"/>
      <c r="VKQ56" s="318"/>
      <c r="VKR56" s="318"/>
      <c r="VKS56" s="318"/>
      <c r="VKT56" s="318"/>
      <c r="VKU56" s="318"/>
      <c r="VKV56" s="318"/>
      <c r="VKW56" s="318"/>
      <c r="VKX56" s="318"/>
      <c r="VKY56" s="318"/>
      <c r="VKZ56" s="318"/>
      <c r="VLA56" s="318"/>
      <c r="VLB56" s="318"/>
      <c r="VLC56" s="318"/>
      <c r="VLD56" s="318"/>
      <c r="VLE56" s="318"/>
      <c r="VLF56" s="318"/>
      <c r="VLG56" s="318"/>
      <c r="VLH56" s="318"/>
      <c r="VLI56" s="318"/>
      <c r="VLJ56" s="318"/>
      <c r="VLK56" s="318"/>
      <c r="VLL56" s="318"/>
      <c r="VLM56" s="318"/>
      <c r="VLN56" s="318"/>
      <c r="VLO56" s="318"/>
      <c r="VLP56" s="318"/>
      <c r="VLQ56" s="318"/>
      <c r="VLR56" s="318"/>
      <c r="VLS56" s="318"/>
      <c r="VLT56" s="318"/>
      <c r="VLU56" s="318"/>
      <c r="VLV56" s="318"/>
      <c r="VLW56" s="318"/>
      <c r="VLX56" s="318"/>
      <c r="VLY56" s="318"/>
      <c r="VLZ56" s="318"/>
      <c r="VMA56" s="318"/>
      <c r="VMB56" s="318"/>
      <c r="VMC56" s="318"/>
      <c r="VMD56" s="318"/>
      <c r="VME56" s="318"/>
      <c r="VMF56" s="318"/>
      <c r="VMG56" s="318"/>
      <c r="VMH56" s="318"/>
      <c r="VMI56" s="318"/>
      <c r="VMJ56" s="318"/>
      <c r="VMK56" s="318"/>
      <c r="VML56" s="318"/>
      <c r="VMM56" s="318"/>
      <c r="VMN56" s="318"/>
      <c r="VMO56" s="318"/>
      <c r="VMP56" s="318"/>
      <c r="VMQ56" s="318"/>
      <c r="VMR56" s="318"/>
      <c r="VMS56" s="318"/>
      <c r="VMT56" s="318"/>
      <c r="VMU56" s="318"/>
      <c r="VMV56" s="318"/>
      <c r="VMW56" s="318"/>
      <c r="VMX56" s="318"/>
      <c r="VMY56" s="318"/>
      <c r="VMZ56" s="318"/>
      <c r="VNA56" s="318"/>
      <c r="VNB56" s="318"/>
      <c r="VNC56" s="318"/>
      <c r="VND56" s="318"/>
      <c r="VNE56" s="318"/>
      <c r="VNF56" s="318"/>
      <c r="VNG56" s="318"/>
      <c r="VNH56" s="318"/>
      <c r="VNI56" s="318"/>
      <c r="VNJ56" s="318"/>
      <c r="VNK56" s="318"/>
      <c r="VNL56" s="318"/>
      <c r="VNM56" s="318"/>
      <c r="VNN56" s="318"/>
      <c r="VNO56" s="318"/>
      <c r="VNP56" s="318"/>
      <c r="VNQ56" s="318"/>
      <c r="VNR56" s="318"/>
      <c r="VNS56" s="318"/>
      <c r="VNT56" s="318"/>
      <c r="VNU56" s="318"/>
      <c r="VNV56" s="318"/>
      <c r="VNW56" s="318"/>
      <c r="VNX56" s="318"/>
      <c r="VNY56" s="318"/>
      <c r="VNZ56" s="318"/>
      <c r="VOA56" s="318"/>
      <c r="VOB56" s="318"/>
      <c r="VOC56" s="318"/>
      <c r="VOD56" s="318"/>
      <c r="VOE56" s="318"/>
      <c r="VOF56" s="318"/>
      <c r="VOG56" s="318"/>
      <c r="VOH56" s="318"/>
      <c r="VOI56" s="318"/>
      <c r="VOJ56" s="318"/>
      <c r="VOK56" s="318"/>
      <c r="VOL56" s="318"/>
      <c r="VOM56" s="318"/>
      <c r="VON56" s="318"/>
      <c r="VOO56" s="318"/>
      <c r="VOP56" s="318"/>
      <c r="VOQ56" s="318"/>
      <c r="VOR56" s="318"/>
      <c r="VOS56" s="318"/>
      <c r="VOT56" s="318"/>
      <c r="VOU56" s="318"/>
      <c r="VOV56" s="318"/>
      <c r="VOW56" s="318"/>
      <c r="VOX56" s="318"/>
      <c r="VOY56" s="318"/>
      <c r="VOZ56" s="318"/>
      <c r="VPA56" s="318"/>
      <c r="VPB56" s="318"/>
      <c r="VPC56" s="318"/>
      <c r="VPD56" s="318"/>
      <c r="VPE56" s="318"/>
      <c r="VPF56" s="318"/>
      <c r="VPG56" s="318"/>
      <c r="VPH56" s="318"/>
      <c r="VPI56" s="318"/>
      <c r="VPJ56" s="318"/>
      <c r="VPK56" s="318"/>
      <c r="VPL56" s="318"/>
      <c r="VPM56" s="318"/>
      <c r="VPN56" s="318"/>
      <c r="VPO56" s="318"/>
      <c r="VPP56" s="318"/>
      <c r="VPQ56" s="318"/>
      <c r="VPR56" s="318"/>
      <c r="VPS56" s="318"/>
      <c r="VPT56" s="318"/>
      <c r="VPU56" s="318"/>
      <c r="VPV56" s="318"/>
      <c r="VPW56" s="318"/>
      <c r="VPX56" s="318"/>
      <c r="VPY56" s="318"/>
      <c r="VPZ56" s="318"/>
      <c r="VQA56" s="318"/>
      <c r="VQB56" s="318"/>
      <c r="VQC56" s="318"/>
      <c r="VQD56" s="318"/>
      <c r="VQE56" s="318"/>
      <c r="VQF56" s="318"/>
      <c r="VQG56" s="318"/>
      <c r="VQH56" s="318"/>
      <c r="VQI56" s="318"/>
      <c r="VQJ56" s="318"/>
      <c r="VQK56" s="318"/>
      <c r="VQL56" s="318"/>
      <c r="VQM56" s="318"/>
      <c r="VQN56" s="318"/>
      <c r="VQO56" s="318"/>
      <c r="VQP56" s="318"/>
      <c r="VQQ56" s="318"/>
      <c r="VQR56" s="318"/>
      <c r="VQS56" s="318"/>
      <c r="VQT56" s="318"/>
      <c r="VQU56" s="318"/>
      <c r="VQV56" s="318"/>
      <c r="VQW56" s="318"/>
      <c r="VQX56" s="318"/>
      <c r="VQY56" s="318"/>
      <c r="VQZ56" s="318"/>
      <c r="VRA56" s="318"/>
      <c r="VRB56" s="318"/>
      <c r="VRC56" s="318"/>
      <c r="VRD56" s="318"/>
      <c r="VRE56" s="318"/>
      <c r="VRF56" s="318"/>
      <c r="VRG56" s="318"/>
      <c r="VRH56" s="318"/>
      <c r="VRI56" s="318"/>
      <c r="VRJ56" s="318"/>
      <c r="VRK56" s="318"/>
      <c r="VRL56" s="318"/>
      <c r="VRM56" s="318"/>
      <c r="VRN56" s="318"/>
      <c r="VRO56" s="318"/>
      <c r="VRP56" s="318"/>
      <c r="VRQ56" s="318"/>
      <c r="VRR56" s="318"/>
      <c r="VRS56" s="318"/>
      <c r="VRT56" s="318"/>
      <c r="VRU56" s="318"/>
      <c r="VRV56" s="318"/>
      <c r="VRW56" s="318"/>
      <c r="VRX56" s="318"/>
      <c r="VRY56" s="318"/>
      <c r="VRZ56" s="318"/>
      <c r="VSA56" s="318"/>
      <c r="VSB56" s="318"/>
      <c r="VSC56" s="318"/>
      <c r="VSD56" s="318"/>
      <c r="VSE56" s="318"/>
      <c r="VSF56" s="318"/>
      <c r="VSG56" s="318"/>
      <c r="VSH56" s="318"/>
      <c r="VSI56" s="318"/>
      <c r="VSJ56" s="318"/>
      <c r="VSK56" s="318"/>
      <c r="VSL56" s="318"/>
      <c r="VSM56" s="318"/>
      <c r="VSN56" s="318"/>
      <c r="VSO56" s="318"/>
      <c r="VSP56" s="318"/>
      <c r="VSQ56" s="318"/>
      <c r="VSR56" s="318"/>
      <c r="VSS56" s="318"/>
      <c r="VST56" s="318"/>
      <c r="VSU56" s="318"/>
      <c r="VSV56" s="318"/>
      <c r="VSW56" s="318"/>
      <c r="VSX56" s="318"/>
      <c r="VSY56" s="318"/>
      <c r="VSZ56" s="318"/>
      <c r="VTA56" s="318"/>
      <c r="VTB56" s="318"/>
      <c r="VTC56" s="318"/>
      <c r="VTD56" s="318"/>
      <c r="VTE56" s="318"/>
      <c r="VTF56" s="318"/>
      <c r="VTG56" s="318"/>
      <c r="VTH56" s="318"/>
      <c r="VTI56" s="318"/>
      <c r="VTJ56" s="318"/>
      <c r="VTK56" s="318"/>
      <c r="VTL56" s="318"/>
      <c r="VTM56" s="318"/>
      <c r="VTN56" s="318"/>
      <c r="VTO56" s="318"/>
      <c r="VTP56" s="318"/>
      <c r="VTQ56" s="318"/>
      <c r="VTR56" s="318"/>
      <c r="VTS56" s="318"/>
      <c r="VTT56" s="318"/>
      <c r="VTU56" s="318"/>
      <c r="VTV56" s="318"/>
      <c r="VTW56" s="318"/>
      <c r="VTX56" s="318"/>
      <c r="VTY56" s="318"/>
      <c r="VTZ56" s="318"/>
      <c r="VUA56" s="318"/>
      <c r="VUB56" s="318"/>
      <c r="VUC56" s="318"/>
      <c r="VUD56" s="318"/>
      <c r="VUE56" s="318"/>
      <c r="VUF56" s="318"/>
      <c r="VUG56" s="318"/>
      <c r="VUH56" s="318"/>
      <c r="VUI56" s="318"/>
      <c r="VUJ56" s="318"/>
      <c r="VUK56" s="318"/>
      <c r="VUL56" s="318"/>
      <c r="VUM56" s="318"/>
      <c r="VUN56" s="318"/>
      <c r="VUO56" s="318"/>
      <c r="VUP56" s="318"/>
      <c r="VUQ56" s="318"/>
      <c r="VUR56" s="318"/>
      <c r="VUS56" s="318"/>
      <c r="VUT56" s="318"/>
      <c r="VUU56" s="318"/>
      <c r="VUV56" s="318"/>
      <c r="VUW56" s="318"/>
      <c r="VUX56" s="318"/>
      <c r="VUY56" s="318"/>
      <c r="VUZ56" s="318"/>
      <c r="VVA56" s="318"/>
      <c r="VVB56" s="318"/>
      <c r="VVC56" s="318"/>
      <c r="VVD56" s="318"/>
      <c r="VVE56" s="318"/>
      <c r="VVF56" s="318"/>
      <c r="VVG56" s="318"/>
      <c r="VVH56" s="318"/>
      <c r="VVI56" s="318"/>
      <c r="VVJ56" s="318"/>
      <c r="VVK56" s="318"/>
      <c r="VVL56" s="318"/>
      <c r="VVM56" s="318"/>
      <c r="VVN56" s="318"/>
      <c r="VVO56" s="318"/>
      <c r="VVP56" s="318"/>
      <c r="VVQ56" s="318"/>
      <c r="VVR56" s="318"/>
      <c r="VVS56" s="318"/>
      <c r="VVT56" s="318"/>
      <c r="VVU56" s="318"/>
      <c r="VVV56" s="318"/>
      <c r="VVW56" s="318"/>
      <c r="VVX56" s="318"/>
      <c r="VVY56" s="318"/>
      <c r="VVZ56" s="318"/>
      <c r="VWA56" s="318"/>
      <c r="VWB56" s="318"/>
      <c r="VWC56" s="318"/>
      <c r="VWD56" s="318"/>
      <c r="VWE56" s="318"/>
      <c r="VWF56" s="318"/>
      <c r="VWG56" s="318"/>
      <c r="VWH56" s="318"/>
      <c r="VWI56" s="318"/>
      <c r="VWJ56" s="318"/>
      <c r="VWK56" s="318"/>
      <c r="VWL56" s="318"/>
      <c r="VWM56" s="318"/>
      <c r="VWN56" s="318"/>
      <c r="VWO56" s="318"/>
      <c r="VWP56" s="318"/>
      <c r="VWQ56" s="318"/>
      <c r="VWR56" s="318"/>
      <c r="VWS56" s="318"/>
      <c r="VWT56" s="318"/>
      <c r="VWU56" s="318"/>
      <c r="VWV56" s="318"/>
      <c r="VWW56" s="318"/>
      <c r="VWX56" s="318"/>
      <c r="VWY56" s="318"/>
      <c r="VWZ56" s="318"/>
      <c r="VXA56" s="318"/>
      <c r="VXB56" s="318"/>
      <c r="VXC56" s="318"/>
      <c r="VXD56" s="318"/>
      <c r="VXE56" s="318"/>
      <c r="VXF56" s="318"/>
      <c r="VXG56" s="318"/>
      <c r="VXH56" s="318"/>
      <c r="VXI56" s="318"/>
      <c r="VXJ56" s="318"/>
      <c r="VXK56" s="318"/>
      <c r="VXL56" s="318"/>
      <c r="VXM56" s="318"/>
      <c r="VXN56" s="318"/>
      <c r="VXO56" s="318"/>
      <c r="VXP56" s="318"/>
      <c r="VXQ56" s="318"/>
      <c r="VXR56" s="318"/>
      <c r="VXS56" s="318"/>
      <c r="VXT56" s="318"/>
      <c r="VXU56" s="318"/>
      <c r="VXV56" s="318"/>
      <c r="VXW56" s="318"/>
      <c r="VXX56" s="318"/>
      <c r="VXY56" s="318"/>
      <c r="VXZ56" s="318"/>
      <c r="VYA56" s="318"/>
      <c r="VYB56" s="318"/>
      <c r="VYC56" s="318"/>
      <c r="VYD56" s="318"/>
      <c r="VYE56" s="318"/>
      <c r="VYF56" s="318"/>
      <c r="VYG56" s="318"/>
      <c r="VYH56" s="318"/>
      <c r="VYI56" s="318"/>
      <c r="VYJ56" s="318"/>
      <c r="VYK56" s="318"/>
      <c r="VYL56" s="318"/>
      <c r="VYM56" s="318"/>
      <c r="VYN56" s="318"/>
      <c r="VYO56" s="318"/>
      <c r="VYP56" s="318"/>
      <c r="VYQ56" s="318"/>
      <c r="VYR56" s="318"/>
      <c r="VYS56" s="318"/>
      <c r="VYT56" s="318"/>
      <c r="VYU56" s="318"/>
      <c r="VYV56" s="318"/>
      <c r="VYW56" s="318"/>
      <c r="VYX56" s="318"/>
      <c r="VYY56" s="318"/>
      <c r="VYZ56" s="318"/>
      <c r="VZA56" s="318"/>
      <c r="VZB56" s="318"/>
      <c r="VZC56" s="318"/>
      <c r="VZD56" s="318"/>
      <c r="VZE56" s="318"/>
      <c r="VZF56" s="318"/>
      <c r="VZG56" s="318"/>
      <c r="VZH56" s="318"/>
      <c r="VZI56" s="318"/>
      <c r="VZJ56" s="318"/>
      <c r="VZK56" s="318"/>
      <c r="VZL56" s="318"/>
      <c r="VZM56" s="318"/>
      <c r="VZN56" s="318"/>
      <c r="VZO56" s="318"/>
      <c r="VZP56" s="318"/>
      <c r="VZQ56" s="318"/>
      <c r="VZR56" s="318"/>
      <c r="VZS56" s="318"/>
      <c r="VZT56" s="318"/>
      <c r="VZU56" s="318"/>
      <c r="VZV56" s="318"/>
      <c r="VZW56" s="318"/>
      <c r="VZX56" s="318"/>
      <c r="VZY56" s="318"/>
      <c r="VZZ56" s="318"/>
      <c r="WAA56" s="318"/>
      <c r="WAB56" s="318"/>
      <c r="WAC56" s="318"/>
      <c r="WAD56" s="318"/>
      <c r="WAE56" s="318"/>
      <c r="WAF56" s="318"/>
      <c r="WAG56" s="318"/>
      <c r="WAH56" s="318"/>
      <c r="WAI56" s="318"/>
      <c r="WAJ56" s="318"/>
      <c r="WAK56" s="318"/>
      <c r="WAL56" s="318"/>
      <c r="WAM56" s="318"/>
      <c r="WAN56" s="318"/>
      <c r="WAO56" s="318"/>
      <c r="WAP56" s="318"/>
      <c r="WAQ56" s="318"/>
      <c r="WAR56" s="318"/>
      <c r="WAS56" s="318"/>
      <c r="WAT56" s="318"/>
      <c r="WAU56" s="318"/>
      <c r="WAV56" s="318"/>
      <c r="WAW56" s="318"/>
      <c r="WAX56" s="318"/>
      <c r="WAY56" s="318"/>
      <c r="WAZ56" s="318"/>
      <c r="WBA56" s="318"/>
      <c r="WBB56" s="318"/>
      <c r="WBC56" s="318"/>
      <c r="WBD56" s="318"/>
      <c r="WBE56" s="318"/>
      <c r="WBF56" s="318"/>
      <c r="WBG56" s="318"/>
      <c r="WBH56" s="318"/>
      <c r="WBI56" s="318"/>
      <c r="WBJ56" s="318"/>
      <c r="WBK56" s="318"/>
      <c r="WBL56" s="318"/>
      <c r="WBM56" s="318"/>
      <c r="WBN56" s="318"/>
      <c r="WBO56" s="318"/>
      <c r="WBP56" s="318"/>
      <c r="WBQ56" s="318"/>
      <c r="WBR56" s="318"/>
      <c r="WBS56" s="318"/>
      <c r="WBT56" s="318"/>
      <c r="WBU56" s="318"/>
      <c r="WBV56" s="318"/>
      <c r="WBW56" s="318"/>
      <c r="WBX56" s="318"/>
      <c r="WBY56" s="318"/>
      <c r="WBZ56" s="318"/>
      <c r="WCA56" s="318"/>
      <c r="WCB56" s="318"/>
      <c r="WCC56" s="318"/>
      <c r="WCD56" s="318"/>
      <c r="WCE56" s="318"/>
      <c r="WCF56" s="318"/>
      <c r="WCG56" s="318"/>
      <c r="WCH56" s="318"/>
      <c r="WCI56" s="318"/>
      <c r="WCJ56" s="318"/>
      <c r="WCK56" s="318"/>
      <c r="WCL56" s="318"/>
      <c r="WCM56" s="318"/>
      <c r="WCN56" s="318"/>
      <c r="WCO56" s="318"/>
      <c r="WCP56" s="318"/>
      <c r="WCQ56" s="318"/>
      <c r="WCR56" s="318"/>
      <c r="WCS56" s="318"/>
      <c r="WCT56" s="318"/>
      <c r="WCU56" s="318"/>
      <c r="WCV56" s="318"/>
      <c r="WCW56" s="318"/>
      <c r="WCX56" s="318"/>
      <c r="WCY56" s="318"/>
      <c r="WCZ56" s="318"/>
      <c r="WDA56" s="318"/>
      <c r="WDB56" s="318"/>
      <c r="WDC56" s="318"/>
      <c r="WDD56" s="318"/>
      <c r="WDE56" s="318"/>
      <c r="WDF56" s="318"/>
      <c r="WDG56" s="318"/>
      <c r="WDH56" s="318"/>
      <c r="WDI56" s="318"/>
      <c r="WDJ56" s="318"/>
      <c r="WDK56" s="318"/>
      <c r="WDL56" s="318"/>
      <c r="WDM56" s="318"/>
      <c r="WDN56" s="318"/>
      <c r="WDO56" s="318"/>
      <c r="WDP56" s="318"/>
      <c r="WDQ56" s="318"/>
      <c r="WDR56" s="318"/>
      <c r="WDS56" s="318"/>
      <c r="WDT56" s="318"/>
      <c r="WDU56" s="318"/>
      <c r="WDV56" s="318"/>
      <c r="WDW56" s="318"/>
      <c r="WDX56" s="318"/>
      <c r="WDY56" s="318"/>
      <c r="WDZ56" s="318"/>
      <c r="WEA56" s="318"/>
      <c r="WEB56" s="318"/>
      <c r="WEC56" s="318"/>
      <c r="WED56" s="318"/>
      <c r="WEE56" s="318"/>
      <c r="WEF56" s="318"/>
      <c r="WEG56" s="318"/>
      <c r="WEH56" s="318"/>
      <c r="WEI56" s="318"/>
      <c r="WEJ56" s="318"/>
      <c r="WEK56" s="318"/>
      <c r="WEL56" s="318"/>
      <c r="WEM56" s="318"/>
      <c r="WEN56" s="318"/>
      <c r="WEO56" s="318"/>
      <c r="WEP56" s="318"/>
      <c r="WEQ56" s="318"/>
      <c r="WER56" s="318"/>
      <c r="WES56" s="318"/>
      <c r="WET56" s="318"/>
      <c r="WEU56" s="318"/>
      <c r="WEV56" s="318"/>
      <c r="WEW56" s="318"/>
      <c r="WEX56" s="318"/>
      <c r="WEY56" s="318"/>
      <c r="WEZ56" s="318"/>
      <c r="WFA56" s="318"/>
      <c r="WFB56" s="318"/>
      <c r="WFC56" s="318"/>
      <c r="WFD56" s="318"/>
      <c r="WFE56" s="318"/>
      <c r="WFF56" s="318"/>
      <c r="WFG56" s="318"/>
      <c r="WFH56" s="318"/>
      <c r="WFI56" s="318"/>
      <c r="WFJ56" s="318"/>
      <c r="WFK56" s="318"/>
      <c r="WFL56" s="318"/>
      <c r="WFM56" s="318"/>
      <c r="WFN56" s="318"/>
      <c r="WFO56" s="318"/>
      <c r="WFP56" s="318"/>
      <c r="WFQ56" s="318"/>
      <c r="WFR56" s="318"/>
      <c r="WFS56" s="318"/>
      <c r="WFT56" s="318"/>
      <c r="WFU56" s="318"/>
      <c r="WFV56" s="318"/>
      <c r="WFW56" s="318"/>
      <c r="WFX56" s="318"/>
      <c r="WFY56" s="318"/>
      <c r="WFZ56" s="318"/>
      <c r="WGA56" s="318"/>
      <c r="WGB56" s="318"/>
      <c r="WGC56" s="318"/>
      <c r="WGD56" s="318"/>
      <c r="WGE56" s="318"/>
      <c r="WGF56" s="318"/>
      <c r="WGG56" s="318"/>
      <c r="WGH56" s="318"/>
      <c r="WGI56" s="318"/>
      <c r="WGJ56" s="318"/>
      <c r="WGK56" s="318"/>
      <c r="WGL56" s="318"/>
      <c r="WGM56" s="318"/>
      <c r="WGN56" s="318"/>
      <c r="WGO56" s="318"/>
      <c r="WGP56" s="318"/>
      <c r="WGQ56" s="318"/>
      <c r="WGR56" s="318"/>
      <c r="WGS56" s="318"/>
      <c r="WGT56" s="318"/>
      <c r="WGU56" s="318"/>
      <c r="WGV56" s="318"/>
      <c r="WGW56" s="318"/>
      <c r="WGX56" s="318"/>
      <c r="WGY56" s="318"/>
      <c r="WGZ56" s="318"/>
      <c r="WHA56" s="318"/>
      <c r="WHB56" s="318"/>
      <c r="WHC56" s="318"/>
      <c r="WHD56" s="318"/>
      <c r="WHE56" s="318"/>
      <c r="WHF56" s="318"/>
      <c r="WHG56" s="318"/>
      <c r="WHH56" s="318"/>
      <c r="WHI56" s="318"/>
      <c r="WHJ56" s="318"/>
      <c r="WHK56" s="318"/>
      <c r="WHL56" s="318"/>
      <c r="WHM56" s="318"/>
      <c r="WHN56" s="318"/>
      <c r="WHO56" s="318"/>
      <c r="WHP56" s="318"/>
      <c r="WHQ56" s="318"/>
      <c r="WHR56" s="318"/>
      <c r="WHS56" s="318"/>
      <c r="WHT56" s="318"/>
      <c r="WHU56" s="318"/>
      <c r="WHV56" s="318"/>
      <c r="WHW56" s="318"/>
      <c r="WHX56" s="318"/>
      <c r="WHY56" s="318"/>
      <c r="WHZ56" s="318"/>
      <c r="WIA56" s="318"/>
      <c r="WIB56" s="318"/>
      <c r="WIC56" s="318"/>
      <c r="WID56" s="318"/>
      <c r="WIE56" s="318"/>
      <c r="WIF56" s="318"/>
      <c r="WIG56" s="318"/>
      <c r="WIH56" s="318"/>
      <c r="WII56" s="318"/>
      <c r="WIJ56" s="318"/>
      <c r="WIK56" s="318"/>
      <c r="WIL56" s="318"/>
      <c r="WIM56" s="318"/>
      <c r="WIN56" s="318"/>
      <c r="WIO56" s="318"/>
      <c r="WIP56" s="318"/>
      <c r="WIQ56" s="318"/>
      <c r="WIR56" s="318"/>
      <c r="WIS56" s="318"/>
      <c r="WIT56" s="318"/>
      <c r="WIU56" s="318"/>
      <c r="WIV56" s="318"/>
      <c r="WIW56" s="318"/>
      <c r="WIX56" s="318"/>
      <c r="WIY56" s="318"/>
      <c r="WIZ56" s="318"/>
      <c r="WJA56" s="318"/>
      <c r="WJB56" s="318"/>
      <c r="WJC56" s="318"/>
      <c r="WJD56" s="318"/>
      <c r="WJE56" s="318"/>
      <c r="WJF56" s="318"/>
      <c r="WJG56" s="318"/>
      <c r="WJH56" s="318"/>
      <c r="WJI56" s="318"/>
      <c r="WJJ56" s="318"/>
      <c r="WJK56" s="318"/>
      <c r="WJL56" s="318"/>
      <c r="WJM56" s="318"/>
      <c r="WJN56" s="318"/>
      <c r="WJO56" s="318"/>
      <c r="WJP56" s="318"/>
      <c r="WJQ56" s="318"/>
      <c r="WJR56" s="318"/>
      <c r="WJS56" s="318"/>
      <c r="WJT56" s="318"/>
      <c r="WJU56" s="318"/>
      <c r="WJV56" s="318"/>
      <c r="WJW56" s="318"/>
      <c r="WJX56" s="318"/>
      <c r="WJY56" s="318"/>
      <c r="WJZ56" s="318"/>
      <c r="WKA56" s="318"/>
      <c r="WKB56" s="318"/>
      <c r="WKC56" s="318"/>
      <c r="WKD56" s="318"/>
      <c r="WKE56" s="318"/>
      <c r="WKF56" s="318"/>
      <c r="WKG56" s="318"/>
      <c r="WKH56" s="318"/>
      <c r="WKI56" s="318"/>
      <c r="WKJ56" s="318"/>
      <c r="WKK56" s="318"/>
      <c r="WKL56" s="318"/>
      <c r="WKM56" s="318"/>
      <c r="WKN56" s="318"/>
      <c r="WKO56" s="318"/>
      <c r="WKP56" s="318"/>
      <c r="WKQ56" s="318"/>
      <c r="WKR56" s="318"/>
      <c r="WKS56" s="318"/>
      <c r="WKT56" s="318"/>
      <c r="WKU56" s="318"/>
      <c r="WKV56" s="318"/>
      <c r="WKW56" s="318"/>
      <c r="WKX56" s="318"/>
      <c r="WKY56" s="318"/>
      <c r="WKZ56" s="318"/>
      <c r="WLA56" s="318"/>
      <c r="WLB56" s="318"/>
      <c r="WLC56" s="318"/>
      <c r="WLD56" s="318"/>
      <c r="WLE56" s="318"/>
      <c r="WLF56" s="318"/>
      <c r="WLG56" s="318"/>
      <c r="WLH56" s="318"/>
      <c r="WLI56" s="318"/>
      <c r="WLJ56" s="318"/>
      <c r="WLK56" s="318"/>
      <c r="WLL56" s="318"/>
      <c r="WLM56" s="318"/>
      <c r="WLN56" s="318"/>
      <c r="WLO56" s="318"/>
      <c r="WLP56" s="318"/>
      <c r="WLQ56" s="318"/>
      <c r="WLR56" s="318"/>
      <c r="WLS56" s="318"/>
      <c r="WLT56" s="318"/>
      <c r="WLU56" s="318"/>
      <c r="WLV56" s="318"/>
      <c r="WLW56" s="318"/>
      <c r="WLX56" s="318"/>
      <c r="WLY56" s="318"/>
      <c r="WLZ56" s="318"/>
      <c r="WMA56" s="318"/>
      <c r="WMB56" s="318"/>
      <c r="WMC56" s="318"/>
      <c r="WMD56" s="318"/>
      <c r="WME56" s="318"/>
      <c r="WMF56" s="318"/>
      <c r="WMG56" s="318"/>
      <c r="WMH56" s="318"/>
      <c r="WMI56" s="318"/>
      <c r="WMJ56" s="318"/>
      <c r="WMK56" s="318"/>
      <c r="WML56" s="318"/>
      <c r="WMM56" s="318"/>
      <c r="WMN56" s="318"/>
      <c r="WMO56" s="318"/>
      <c r="WMP56" s="318"/>
      <c r="WMQ56" s="318"/>
      <c r="WMR56" s="318"/>
      <c r="WMS56" s="318"/>
      <c r="WMT56" s="318"/>
      <c r="WMU56" s="318"/>
      <c r="WMV56" s="318"/>
      <c r="WMW56" s="318"/>
      <c r="WMX56" s="318"/>
      <c r="WMY56" s="318"/>
      <c r="WMZ56" s="318"/>
      <c r="WNA56" s="318"/>
      <c r="WNB56" s="318"/>
      <c r="WNC56" s="318"/>
      <c r="WND56" s="318"/>
      <c r="WNE56" s="318"/>
      <c r="WNF56" s="318"/>
      <c r="WNG56" s="318"/>
      <c r="WNH56" s="318"/>
      <c r="WNI56" s="318"/>
      <c r="WNJ56" s="318"/>
      <c r="WNK56" s="318"/>
      <c r="WNL56" s="318"/>
      <c r="WNM56" s="318"/>
      <c r="WNN56" s="318"/>
      <c r="WNO56" s="318"/>
      <c r="WNP56" s="318"/>
      <c r="WNQ56" s="318"/>
      <c r="WNR56" s="318"/>
      <c r="WNS56" s="318"/>
      <c r="WNT56" s="318"/>
      <c r="WNU56" s="318"/>
      <c r="WNV56" s="318"/>
      <c r="WNW56" s="318"/>
      <c r="WNX56" s="318"/>
      <c r="WNY56" s="318"/>
      <c r="WNZ56" s="318"/>
      <c r="WOA56" s="318"/>
      <c r="WOB56" s="318"/>
      <c r="WOC56" s="318"/>
      <c r="WOD56" s="318"/>
      <c r="WOE56" s="318"/>
      <c r="WOF56" s="318"/>
      <c r="WOG56" s="318"/>
      <c r="WOH56" s="318"/>
      <c r="WOI56" s="318"/>
      <c r="WOJ56" s="318"/>
      <c r="WOK56" s="318"/>
      <c r="WOL56" s="318"/>
      <c r="WOM56" s="318"/>
      <c r="WON56" s="318"/>
      <c r="WOO56" s="318"/>
      <c r="WOP56" s="318"/>
      <c r="WOQ56" s="318"/>
      <c r="WOR56" s="318"/>
      <c r="WOS56" s="318"/>
      <c r="WOT56" s="318"/>
      <c r="WOU56" s="318"/>
      <c r="WOV56" s="318"/>
      <c r="WOW56" s="318"/>
      <c r="WOX56" s="318"/>
      <c r="WOY56" s="318"/>
      <c r="WOZ56" s="318"/>
      <c r="WPA56" s="318"/>
      <c r="WPB56" s="318"/>
      <c r="WPC56" s="318"/>
      <c r="WPD56" s="318"/>
      <c r="WPE56" s="318"/>
      <c r="WPF56" s="318"/>
      <c r="WPG56" s="318"/>
      <c r="WPH56" s="318"/>
      <c r="WPI56" s="318"/>
      <c r="WPJ56" s="318"/>
      <c r="WPK56" s="318"/>
      <c r="WPL56" s="318"/>
      <c r="WPM56" s="318"/>
      <c r="WPN56" s="318"/>
      <c r="WPO56" s="318"/>
      <c r="WPP56" s="318"/>
      <c r="WPQ56" s="318"/>
      <c r="WPR56" s="318"/>
      <c r="WPS56" s="318"/>
      <c r="WPT56" s="318"/>
      <c r="WPU56" s="318"/>
      <c r="WPV56" s="318"/>
      <c r="WPW56" s="318"/>
      <c r="WPX56" s="318"/>
      <c r="WPY56" s="318"/>
      <c r="WPZ56" s="318"/>
      <c r="WQA56" s="318"/>
      <c r="WQB56" s="318"/>
      <c r="WQC56" s="318"/>
      <c r="WQD56" s="318"/>
      <c r="WQE56" s="318"/>
      <c r="WQF56" s="318"/>
      <c r="WQG56" s="318"/>
      <c r="WQH56" s="318"/>
      <c r="WQI56" s="318"/>
      <c r="WQJ56" s="318"/>
      <c r="WQK56" s="318"/>
      <c r="WQL56" s="318"/>
      <c r="WQM56" s="318"/>
      <c r="WQN56" s="318"/>
      <c r="WQO56" s="318"/>
      <c r="WQP56" s="318"/>
      <c r="WQQ56" s="318"/>
      <c r="WQR56" s="318"/>
      <c r="WQS56" s="318"/>
      <c r="WQT56" s="318"/>
      <c r="WQU56" s="318"/>
      <c r="WQV56" s="318"/>
      <c r="WQW56" s="318"/>
      <c r="WQX56" s="318"/>
      <c r="WQY56" s="318"/>
      <c r="WQZ56" s="318"/>
      <c r="WRA56" s="318"/>
      <c r="WRB56" s="318"/>
      <c r="WRC56" s="318"/>
      <c r="WRD56" s="318"/>
      <c r="WRE56" s="318"/>
      <c r="WRF56" s="318"/>
      <c r="WRG56" s="318"/>
      <c r="WRH56" s="318"/>
      <c r="WRI56" s="318"/>
      <c r="WRJ56" s="318"/>
      <c r="WRK56" s="318"/>
      <c r="WRL56" s="318"/>
      <c r="WRM56" s="318"/>
      <c r="WRN56" s="318"/>
      <c r="WRO56" s="318"/>
      <c r="WRP56" s="318"/>
      <c r="WRQ56" s="318"/>
      <c r="WRR56" s="318"/>
      <c r="WRS56" s="318"/>
      <c r="WRT56" s="318"/>
      <c r="WRU56" s="318"/>
      <c r="WRV56" s="318"/>
      <c r="WRW56" s="318"/>
      <c r="WRX56" s="318"/>
      <c r="WRY56" s="318"/>
      <c r="WRZ56" s="318"/>
      <c r="WSA56" s="318"/>
      <c r="WSB56" s="318"/>
      <c r="WSC56" s="318"/>
      <c r="WSD56" s="318"/>
      <c r="WSE56" s="318"/>
      <c r="WSF56" s="318"/>
      <c r="WSG56" s="318"/>
      <c r="WSH56" s="318"/>
      <c r="WSI56" s="318"/>
      <c r="WSJ56" s="318"/>
      <c r="WSK56" s="318"/>
      <c r="WSL56" s="318"/>
      <c r="WSM56" s="318"/>
      <c r="WSN56" s="318"/>
      <c r="WSO56" s="318"/>
      <c r="WSP56" s="318"/>
      <c r="WSQ56" s="318"/>
      <c r="WSR56" s="318"/>
      <c r="WSS56" s="318"/>
      <c r="WST56" s="318"/>
      <c r="WSU56" s="318"/>
      <c r="WSV56" s="318"/>
      <c r="WSW56" s="318"/>
      <c r="WSX56" s="318"/>
      <c r="WSY56" s="318"/>
      <c r="WSZ56" s="318"/>
      <c r="WTA56" s="318"/>
      <c r="WTB56" s="318"/>
      <c r="WTC56" s="318"/>
      <c r="WTD56" s="318"/>
      <c r="WTE56" s="318"/>
      <c r="WTF56" s="318"/>
      <c r="WTG56" s="318"/>
      <c r="WTH56" s="318"/>
      <c r="WTI56" s="318"/>
      <c r="WTJ56" s="318"/>
      <c r="WTK56" s="318"/>
      <c r="WTL56" s="318"/>
      <c r="WTM56" s="318"/>
      <c r="WTN56" s="318"/>
      <c r="WTO56" s="318"/>
      <c r="WTP56" s="318"/>
      <c r="WTQ56" s="318"/>
      <c r="WTR56" s="318"/>
      <c r="WTS56" s="318"/>
      <c r="WTT56" s="318"/>
      <c r="WTU56" s="318"/>
      <c r="WTV56" s="318"/>
      <c r="WTW56" s="318"/>
      <c r="WTX56" s="318"/>
      <c r="WTY56" s="318"/>
      <c r="WTZ56" s="318"/>
      <c r="WUA56" s="318"/>
      <c r="WUB56" s="318"/>
      <c r="WUC56" s="318"/>
      <c r="WUD56" s="318"/>
      <c r="WUE56" s="318"/>
      <c r="WUF56" s="318"/>
      <c r="WUG56" s="318"/>
      <c r="WUH56" s="318"/>
      <c r="WUI56" s="318"/>
      <c r="WUJ56" s="318"/>
      <c r="WUK56" s="318"/>
      <c r="WUL56" s="318"/>
      <c r="WUM56" s="318"/>
      <c r="WUN56" s="318"/>
      <c r="WUO56" s="318"/>
      <c r="WUP56" s="318"/>
      <c r="WUQ56" s="318"/>
      <c r="WUR56" s="318"/>
      <c r="WUS56" s="318"/>
      <c r="WUT56" s="318"/>
      <c r="WUU56" s="318"/>
      <c r="WUV56" s="318"/>
      <c r="WUW56" s="318"/>
      <c r="WUX56" s="318"/>
      <c r="WUY56" s="318"/>
      <c r="WUZ56" s="318"/>
      <c r="WVA56" s="318"/>
      <c r="WVB56" s="318"/>
      <c r="WVC56" s="318"/>
      <c r="WVD56" s="318"/>
      <c r="WVE56" s="318"/>
      <c r="WVF56" s="318"/>
      <c r="WVG56" s="318"/>
      <c r="WVH56" s="318"/>
      <c r="WVI56" s="318"/>
      <c r="WVJ56" s="318"/>
      <c r="WVK56" s="318"/>
      <c r="WVL56" s="318"/>
      <c r="WVM56" s="318"/>
      <c r="WVN56" s="318"/>
      <c r="WVO56" s="318"/>
      <c r="WVP56" s="318"/>
      <c r="WVQ56" s="318"/>
      <c r="WVR56" s="318"/>
      <c r="WVS56" s="318"/>
      <c r="WVT56" s="318"/>
      <c r="WVU56" s="318"/>
      <c r="WVV56" s="318"/>
      <c r="WVW56" s="318"/>
      <c r="WVX56" s="318"/>
      <c r="WVY56" s="318"/>
      <c r="WVZ56" s="318"/>
      <c r="WWA56" s="318"/>
      <c r="WWB56" s="318"/>
      <c r="WWC56" s="318"/>
      <c r="WWD56" s="318"/>
      <c r="WWE56" s="318"/>
      <c r="WWF56" s="318"/>
      <c r="WWG56" s="318"/>
      <c r="WWH56" s="318"/>
      <c r="WWI56" s="318"/>
      <c r="WWJ56" s="318"/>
      <c r="WWK56" s="318"/>
      <c r="WWL56" s="318"/>
      <c r="WWM56" s="318"/>
      <c r="WWN56" s="318"/>
      <c r="WWO56" s="318"/>
      <c r="WWP56" s="318"/>
      <c r="WWQ56" s="318"/>
      <c r="WWR56" s="318"/>
      <c r="WWS56" s="318"/>
      <c r="WWT56" s="318"/>
      <c r="WWU56" s="318"/>
      <c r="WWV56" s="318"/>
      <c r="WWW56" s="318"/>
      <c r="WWX56" s="318"/>
      <c r="WWY56" s="318"/>
      <c r="WWZ56" s="318"/>
      <c r="WXA56" s="318"/>
      <c r="WXB56" s="318"/>
      <c r="WXC56" s="318"/>
      <c r="WXD56" s="318"/>
      <c r="WXE56" s="318"/>
      <c r="WXF56" s="318"/>
      <c r="WXG56" s="318"/>
      <c r="WXH56" s="318"/>
      <c r="WXI56" s="318"/>
      <c r="WXJ56" s="318"/>
      <c r="WXK56" s="318"/>
      <c r="WXL56" s="318"/>
      <c r="WXM56" s="318"/>
      <c r="WXN56" s="318"/>
      <c r="WXO56" s="318"/>
      <c r="WXP56" s="318"/>
      <c r="WXQ56" s="318"/>
      <c r="WXR56" s="318"/>
      <c r="WXS56" s="318"/>
      <c r="WXT56" s="318"/>
      <c r="WXU56" s="318"/>
      <c r="WXV56" s="318"/>
      <c r="WXW56" s="318"/>
      <c r="WXX56" s="318"/>
      <c r="WXY56" s="318"/>
      <c r="WXZ56" s="318"/>
      <c r="WYA56" s="318"/>
      <c r="WYB56" s="318"/>
      <c r="WYC56" s="318"/>
      <c r="WYD56" s="318"/>
      <c r="WYE56" s="318"/>
      <c r="WYF56" s="318"/>
      <c r="WYG56" s="318"/>
      <c r="WYH56" s="318"/>
      <c r="WYI56" s="318"/>
      <c r="WYJ56" s="318"/>
      <c r="WYK56" s="318"/>
      <c r="WYL56" s="318"/>
      <c r="WYM56" s="318"/>
      <c r="WYN56" s="318"/>
      <c r="WYO56" s="318"/>
      <c r="WYP56" s="318"/>
      <c r="WYQ56" s="318"/>
      <c r="WYR56" s="318"/>
      <c r="WYS56" s="318"/>
      <c r="WYT56" s="318"/>
      <c r="WYU56" s="318"/>
      <c r="WYV56" s="318"/>
      <c r="WYW56" s="318"/>
      <c r="WYX56" s="318"/>
      <c r="WYY56" s="318"/>
      <c r="WYZ56" s="318"/>
      <c r="WZA56" s="318"/>
      <c r="WZB56" s="318"/>
      <c r="WZC56" s="318"/>
      <c r="WZD56" s="318"/>
      <c r="WZE56" s="318"/>
      <c r="WZF56" s="318"/>
      <c r="WZG56" s="318"/>
      <c r="WZH56" s="318"/>
      <c r="WZI56" s="318"/>
      <c r="WZJ56" s="318"/>
      <c r="WZK56" s="318"/>
      <c r="WZL56" s="318"/>
      <c r="WZM56" s="318"/>
      <c r="WZN56" s="318"/>
      <c r="WZO56" s="318"/>
      <c r="WZP56" s="318"/>
      <c r="WZQ56" s="318"/>
      <c r="WZR56" s="318"/>
      <c r="WZS56" s="318"/>
      <c r="WZT56" s="318"/>
      <c r="WZU56" s="318"/>
      <c r="WZV56" s="318"/>
      <c r="WZW56" s="318"/>
      <c r="WZX56" s="318"/>
      <c r="WZY56" s="318"/>
      <c r="WZZ56" s="318"/>
      <c r="XAA56" s="318"/>
      <c r="XAB56" s="318"/>
      <c r="XAC56" s="318"/>
      <c r="XAD56" s="318"/>
      <c r="XAE56" s="318"/>
      <c r="XAF56" s="318"/>
      <c r="XAG56" s="318"/>
      <c r="XAH56" s="318"/>
      <c r="XAI56" s="318"/>
      <c r="XAJ56" s="318"/>
      <c r="XAK56" s="318"/>
      <c r="XAL56" s="318"/>
      <c r="XAM56" s="318"/>
      <c r="XAN56" s="318"/>
      <c r="XAO56" s="318"/>
      <c r="XAP56" s="318"/>
      <c r="XAQ56" s="318"/>
      <c r="XAR56" s="318"/>
      <c r="XAS56" s="318"/>
      <c r="XAT56" s="318"/>
      <c r="XAU56" s="318"/>
      <c r="XAV56" s="318"/>
      <c r="XAW56" s="318"/>
      <c r="XAX56" s="318"/>
      <c r="XAY56" s="318"/>
      <c r="XAZ56" s="318"/>
      <c r="XBA56" s="318"/>
      <c r="XBB56" s="318"/>
      <c r="XBC56" s="318"/>
      <c r="XBD56" s="318"/>
      <c r="XBE56" s="318"/>
      <c r="XBF56" s="318"/>
      <c r="XBG56" s="318"/>
      <c r="XBH56" s="318"/>
      <c r="XBI56" s="318"/>
      <c r="XBJ56" s="318"/>
      <c r="XBK56" s="318"/>
      <c r="XBL56" s="318"/>
      <c r="XBM56" s="318"/>
      <c r="XBN56" s="318"/>
      <c r="XBO56" s="318"/>
      <c r="XBP56" s="318"/>
      <c r="XBQ56" s="318"/>
      <c r="XBR56" s="318"/>
      <c r="XBS56" s="318"/>
      <c r="XBT56" s="318"/>
      <c r="XBU56" s="318"/>
      <c r="XBV56" s="318"/>
      <c r="XBW56" s="318"/>
      <c r="XBX56" s="318"/>
      <c r="XBY56" s="318"/>
      <c r="XBZ56" s="318"/>
      <c r="XCA56" s="318"/>
      <c r="XCB56" s="318"/>
      <c r="XCC56" s="318"/>
      <c r="XCD56" s="318"/>
      <c r="XCE56" s="318"/>
      <c r="XCF56" s="318"/>
      <c r="XCG56" s="318"/>
      <c r="XCH56" s="318"/>
      <c r="XCI56" s="318"/>
      <c r="XCJ56" s="318"/>
      <c r="XCK56" s="318"/>
      <c r="XCL56" s="318"/>
      <c r="XCM56" s="318"/>
      <c r="XCN56" s="318"/>
      <c r="XCO56" s="318"/>
      <c r="XCP56" s="318"/>
      <c r="XCQ56" s="318"/>
      <c r="XCR56" s="318"/>
      <c r="XCS56" s="318"/>
      <c r="XCT56" s="318"/>
      <c r="XCU56" s="318"/>
      <c r="XCV56" s="318"/>
      <c r="XCW56" s="318"/>
      <c r="XCX56" s="318"/>
      <c r="XCY56" s="318"/>
      <c r="XCZ56" s="318"/>
      <c r="XDA56" s="318"/>
      <c r="XDB56" s="318"/>
      <c r="XDC56" s="318"/>
      <c r="XDD56" s="318"/>
      <c r="XDE56" s="318"/>
      <c r="XDF56" s="318"/>
      <c r="XDG56" s="318"/>
      <c r="XDH56" s="318"/>
      <c r="XDI56" s="318"/>
      <c r="XDJ56" s="318"/>
      <c r="XDK56" s="318"/>
      <c r="XDL56" s="318"/>
      <c r="XDM56" s="318"/>
      <c r="XDN56" s="318"/>
      <c r="XDO56" s="318"/>
      <c r="XDP56" s="318"/>
      <c r="XDQ56" s="318"/>
      <c r="XDR56" s="318"/>
      <c r="XDS56" s="318"/>
      <c r="XDT56" s="318"/>
      <c r="XDU56" s="318"/>
      <c r="XDV56" s="318"/>
      <c r="XDW56" s="318"/>
      <c r="XDX56" s="318"/>
      <c r="XDY56" s="318"/>
      <c r="XDZ56" s="318"/>
      <c r="XEA56" s="318"/>
      <c r="XEB56" s="318"/>
      <c r="XEC56" s="318"/>
      <c r="XED56" s="318"/>
      <c r="XEE56" s="318"/>
      <c r="XEF56" s="318"/>
      <c r="XEG56" s="318"/>
      <c r="XEH56" s="318"/>
      <c r="XEI56" s="318"/>
      <c r="XEJ56" s="318"/>
      <c r="XEK56" s="318"/>
      <c r="XEL56" s="318"/>
      <c r="XEM56" s="318"/>
      <c r="XEN56" s="318"/>
      <c r="XEO56" s="318"/>
      <c r="XEP56" s="318"/>
      <c r="XEQ56" s="318"/>
      <c r="XER56" s="318"/>
      <c r="XES56" s="318"/>
      <c r="XET56" s="318"/>
      <c r="XEU56" s="318"/>
      <c r="XEV56" s="318"/>
      <c r="XEW56" s="318"/>
      <c r="XEX56" s="318"/>
      <c r="XEY56" s="318"/>
      <c r="XEZ56" s="318"/>
      <c r="XFA56" s="318"/>
      <c r="XFB56" s="318"/>
      <c r="XFC56" s="318"/>
    </row>
    <row r="59" spans="1:16383" s="604" customFormat="1" ht="21" customHeight="1">
      <c r="A59" s="586" t="s">
        <v>1120</v>
      </c>
      <c r="B59" s="584" t="s">
        <v>1679</v>
      </c>
      <c r="C59" s="605">
        <v>83754026</v>
      </c>
      <c r="D59" s="587" t="s">
        <v>448</v>
      </c>
      <c r="E59" s="579" t="s">
        <v>20</v>
      </c>
      <c r="F59" s="584" t="s">
        <v>304</v>
      </c>
      <c r="G59" s="586" t="s">
        <v>433</v>
      </c>
      <c r="H59" s="586" t="s">
        <v>433</v>
      </c>
      <c r="I59" s="584" t="s">
        <v>1808</v>
      </c>
      <c r="J59" s="586" t="s">
        <v>991</v>
      </c>
      <c r="K59" s="607">
        <v>43540</v>
      </c>
      <c r="L59" s="591"/>
      <c r="M59" s="591" t="s">
        <v>1538</v>
      </c>
      <c r="N59" s="609" t="s">
        <v>974</v>
      </c>
      <c r="O59" s="582" t="s">
        <v>1714</v>
      </c>
      <c r="P59" s="583" t="s">
        <v>40</v>
      </c>
      <c r="Q59" s="587" t="s">
        <v>25</v>
      </c>
      <c r="R59" s="592">
        <f>VLOOKUP($G$59:$G$59,TABULADOR!$D$6:$E$41,2,0)</f>
        <v>9.968</v>
      </c>
      <c r="S59" s="593">
        <f>DATEDIF($K59,GLOBAL!$M$2,"Y")</f>
        <v>2</v>
      </c>
      <c r="T59" s="584">
        <v>0</v>
      </c>
      <c r="U59" s="593">
        <f>$S59+$T59</f>
        <v>2</v>
      </c>
      <c r="V59" s="594">
        <f>VLOOKUP($U59,TABULADOR!$A$51:$B$74,2)</f>
        <v>0.04</v>
      </c>
      <c r="W59" s="594">
        <v>0</v>
      </c>
      <c r="X59" s="595">
        <v>3</v>
      </c>
      <c r="Y59" s="596">
        <v>3</v>
      </c>
      <c r="Z59" s="597">
        <v>15</v>
      </c>
      <c r="AA59" s="598">
        <f>+($R59/30*$Z59)</f>
        <v>4.984</v>
      </c>
      <c r="AB59" s="598">
        <f>$AA59*$W59</f>
        <v>0</v>
      </c>
      <c r="AC59" s="598">
        <f>$AA59*$V59</f>
        <v>0.19936000000000001</v>
      </c>
      <c r="AD59" s="598">
        <f>VLOOKUP($H$59:$H$59,TABULADOR!$D$6:$E$41,2,0)-VLOOKUP($G$59:$G$59,TABULADOR!$D$6:$E$41,2,0)</f>
        <v>0</v>
      </c>
      <c r="AE59" s="598">
        <f>+(TABULADOR!$D$67)*(SUSPENDIDOS!$Y59)/2</f>
        <v>2.625</v>
      </c>
      <c r="AF59" s="592">
        <f>+(TABULADOR!$D$67)*($X59)/2</f>
        <v>2.625</v>
      </c>
      <c r="AG59" s="598"/>
      <c r="AH59" s="592">
        <f>SUM($AA59:$AG59)</f>
        <v>10.43336</v>
      </c>
      <c r="AI59" s="599">
        <f>IF($S59&gt;=1,IF(MONTH(GLOBAL!$M$2)=MONTH($K59),(((($AA59+$AB59+$AC59+$AD59)*2)/30)*50),0))</f>
        <v>0</v>
      </c>
      <c r="AJ59" s="599"/>
      <c r="AK59" s="598">
        <f>($AA59+$AB59+$AC59)*2/30*$Z59*TABULADOR!$D$70</f>
        <v>4.1466880000000002</v>
      </c>
      <c r="AL59" s="600">
        <v>21000000</v>
      </c>
      <c r="AM59" s="600"/>
      <c r="AN59" s="598"/>
      <c r="AO59" s="598">
        <f>($AH59*GLOBAL!$BO$5/GLOBAL!$BO$6*GLOBAL!$BO$7*GLOBAL!$BO$8)</f>
        <v>0.38523175384615388</v>
      </c>
      <c r="AP59" s="598">
        <f>($AH59+$AI59)*GLOBAL!$BQ$2</f>
        <v>0.10433360000000001</v>
      </c>
      <c r="AQ59" s="598">
        <f>($AH59*GLOBAL!$BQ$5/GLOBAL!$BQ$6*GLOBAL!$BQ$7*GLOBAL!$BQ$8)</f>
        <v>4.8153969230769235E-2</v>
      </c>
      <c r="AR59" s="598">
        <f>$AH59*GLOBAL!$BS$2</f>
        <v>0.31300080000000002</v>
      </c>
      <c r="AS59" s="598">
        <f>$AO59*GLOBAL!$BP$2/GLOBAL!$BO$2</f>
        <v>0.86677144615384616</v>
      </c>
      <c r="AT59" s="598">
        <f>($AH59+$AI59)*GLOBAL!$BR$2</f>
        <v>0.20866720000000002</v>
      </c>
      <c r="AU59" s="598">
        <f>$AQ59*GLOBAL!$BT$2/GLOBAL!$BU$2</f>
        <v>0.19261587692307694</v>
      </c>
      <c r="AV59" s="598">
        <f>$AH59*GLOBAL!$BS$2</f>
        <v>0.31300080000000002</v>
      </c>
      <c r="AW59" s="598">
        <f>$AH59+$AJ59+$AK59</f>
        <v>14.580048000000001</v>
      </c>
      <c r="AX59" s="598">
        <f>$AN59+$AO59+$AP59+$AQ59</f>
        <v>0.53771932307692316</v>
      </c>
      <c r="AY59" s="598"/>
      <c r="AZ59" s="598">
        <f>$AS59+$AT59+$AU59+$AV59+$AR59</f>
        <v>1.8940561230769231</v>
      </c>
      <c r="BA59" s="601">
        <f>ROUND(SUM($AW59-$AX59),)</f>
        <v>14</v>
      </c>
      <c r="BB59" s="602"/>
      <c r="BC59" s="603"/>
      <c r="BE59" s="608"/>
    </row>
    <row r="60" spans="1:16383" s="318" customFormat="1" ht="21" customHeight="1">
      <c r="A60" s="336" t="s">
        <v>1120</v>
      </c>
      <c r="B60" s="401" t="s">
        <v>1680</v>
      </c>
      <c r="C60" s="385">
        <v>19012213</v>
      </c>
      <c r="D60" s="322" t="s">
        <v>300</v>
      </c>
      <c r="E60" s="401" t="s">
        <v>20</v>
      </c>
      <c r="F60" s="328" t="s">
        <v>293</v>
      </c>
      <c r="G60" s="326" t="s">
        <v>596</v>
      </c>
      <c r="H60" s="326" t="s">
        <v>596</v>
      </c>
      <c r="I60" s="569" t="s">
        <v>1761</v>
      </c>
      <c r="J60" s="540" t="s">
        <v>983</v>
      </c>
      <c r="K60" s="324">
        <v>42552</v>
      </c>
      <c r="L60" s="338" t="s">
        <v>1342</v>
      </c>
      <c r="M60" s="432"/>
      <c r="N60" s="334" t="s">
        <v>914</v>
      </c>
      <c r="O60" s="328" t="s">
        <v>254</v>
      </c>
      <c r="P60" s="334" t="s">
        <v>63</v>
      </c>
      <c r="Q60" s="328" t="s">
        <v>254</v>
      </c>
      <c r="R60" s="394">
        <f>VLOOKUP($G$9:$G$362,TABULADOR!$D$6:$E$41,2,0)</f>
        <v>8.484</v>
      </c>
      <c r="S60" s="387">
        <f t="shared" ref="S60:S61" si="40">DATEDIF($K60,$M$2,"Y")</f>
        <v>4</v>
      </c>
      <c r="T60" s="328">
        <v>0</v>
      </c>
      <c r="U60" s="387">
        <f t="shared" ref="U60:U61" si="41">$S60+$T60</f>
        <v>4</v>
      </c>
      <c r="V60" s="389">
        <f>VLOOKUP($U60,TABULADOR!$A$51:$B$74,2)</f>
        <v>0.08</v>
      </c>
      <c r="W60" s="389">
        <v>0</v>
      </c>
      <c r="X60" s="391">
        <v>2</v>
      </c>
      <c r="Y60" s="414">
        <v>2</v>
      </c>
      <c r="Z60" s="481">
        <v>15</v>
      </c>
      <c r="AA60" s="386">
        <f t="shared" ref="AA60:AA61" si="42">+($R60/30*$Z60)</f>
        <v>4.242</v>
      </c>
      <c r="AB60" s="386">
        <f t="shared" ref="AB60:AB61" si="43">$AA60*$W60</f>
        <v>0</v>
      </c>
      <c r="AC60" s="386">
        <f t="shared" ref="AC60:AC61" si="44">$AA60*$V60</f>
        <v>0.33935999999999999</v>
      </c>
      <c r="AD60" s="386">
        <f>VLOOKUP($H$9:$H$1970,TABULADOR!$D$6:$E$41,2,0)-VLOOKUP($G$9:$G$1970,TABULADOR!$D$6:$E$41,2,0)</f>
        <v>0</v>
      </c>
      <c r="AE60" s="386">
        <f>+(TABULADOR!$D$67)*(GLOBAL!$Y47)/2</f>
        <v>0</v>
      </c>
      <c r="AF60" s="394">
        <f>+(TABULADOR!$D$67)*($X60)/2</f>
        <v>1.75</v>
      </c>
      <c r="AG60" s="386"/>
      <c r="AH60" s="394">
        <f t="shared" ref="AH60:AH61" si="45">SUM($AA60:$AG60)</f>
        <v>6.3313600000000001</v>
      </c>
      <c r="AI60" s="395">
        <f t="shared" ref="AI60:AI61" si="46">IF($S60&gt;=1,IF(MONTH($M$2)=MONTH($K60),(((($AA60+$AB60+$AC60+$AD60)*2)/30)*50),0))</f>
        <v>0</v>
      </c>
      <c r="AJ60" s="395"/>
      <c r="AK60" s="386">
        <f>($AA60+$AB60+$AC60)*2/30*$Z60*TABULADOR!$D$70</f>
        <v>3.6650880000000003</v>
      </c>
      <c r="AL60" s="508">
        <v>21000000</v>
      </c>
      <c r="AM60" s="508"/>
      <c r="AN60" s="386"/>
      <c r="AO60" s="386">
        <f t="shared" ref="AO60:AO61" si="47">($AH60*$BP$5/$BP$6*$BP$7*$BP$8)</f>
        <v>0.29221661538461541</v>
      </c>
      <c r="AP60" s="386">
        <f t="shared" ref="AP60:AP61" si="48">($AH60+$AI60)*$BR$2</f>
        <v>6.3313599999999998E-2</v>
      </c>
      <c r="AQ60" s="386">
        <f t="shared" ref="AQ60:AQ61" si="49">($AH60*$BR$5/$BR$6*$BR$7*$BR$8)</f>
        <v>3.6527076923076926E-2</v>
      </c>
      <c r="AR60" s="386">
        <f t="shared" ref="AR60:AR61" si="50">$AH60*$BT$2</f>
        <v>0.18994079999999999</v>
      </c>
      <c r="AS60" s="386">
        <f t="shared" ref="AS60:AS61" si="51">$AO60*$BQ$2/$BP$2</f>
        <v>0.6574873846153847</v>
      </c>
      <c r="AT60" s="386">
        <f t="shared" ref="AT60:AT61" si="52">($AH60+$AI60)*$BS$2</f>
        <v>0.1266272</v>
      </c>
      <c r="AU60" s="386">
        <f t="shared" ref="AU60:AU61" si="53">$AQ60*$BU$2/$BV$2</f>
        <v>0.1461083076923077</v>
      </c>
      <c r="AV60" s="386">
        <f t="shared" ref="AV60:AV61" si="54">$AH60*$BT$2</f>
        <v>0.18994079999999999</v>
      </c>
      <c r="AW60" s="386">
        <f t="shared" ref="AW60:AW61" si="55">$AH60+$AJ60+$AK60+$AM60</f>
        <v>9.9964480000000009</v>
      </c>
      <c r="AX60" s="386">
        <f t="shared" ref="AX60:AX61" si="56">$AN60+$AO60+$AP60+$AQ60</f>
        <v>0.39205729230769232</v>
      </c>
      <c r="AY60" s="386"/>
      <c r="AZ60" s="386">
        <f t="shared" ref="AZ60:AZ61" si="57">$AS60+$AT60+$AU60+$AV60+$AR60</f>
        <v>1.3101044923076925</v>
      </c>
      <c r="BA60" s="422">
        <f t="shared" ref="BA60:BA61" si="58">ROUND(SUM($AW60-$AX60),)</f>
        <v>10</v>
      </c>
      <c r="BB60" s="396"/>
      <c r="BC60" s="323"/>
      <c r="BE60" s="419"/>
    </row>
    <row r="61" spans="1:16383" s="318" customFormat="1" ht="21" customHeight="1">
      <c r="A61" s="336" t="s">
        <v>1120</v>
      </c>
      <c r="B61" s="401" t="s">
        <v>1680</v>
      </c>
      <c r="C61" s="385">
        <v>16068386</v>
      </c>
      <c r="D61" s="322" t="s">
        <v>331</v>
      </c>
      <c r="E61" s="401" t="s">
        <v>34</v>
      </c>
      <c r="F61" s="328" t="s">
        <v>289</v>
      </c>
      <c r="G61" s="326" t="s">
        <v>596</v>
      </c>
      <c r="H61" s="326" t="s">
        <v>596</v>
      </c>
      <c r="I61" s="569" t="s">
        <v>1702</v>
      </c>
      <c r="J61" s="317" t="s">
        <v>984</v>
      </c>
      <c r="K61" s="324">
        <v>43328</v>
      </c>
      <c r="L61" s="338" t="s">
        <v>1368</v>
      </c>
      <c r="M61" s="432"/>
      <c r="N61" s="334" t="s">
        <v>914</v>
      </c>
      <c r="O61" s="328" t="s">
        <v>126</v>
      </c>
      <c r="P61" s="334" t="s">
        <v>44</v>
      </c>
      <c r="Q61" s="328" t="s">
        <v>126</v>
      </c>
      <c r="R61" s="394">
        <f>VLOOKUP($G$9:$G$362,TABULADOR!$D$6:$E$41,2,0)</f>
        <v>8.484</v>
      </c>
      <c r="S61" s="387">
        <f t="shared" si="40"/>
        <v>2</v>
      </c>
      <c r="T61" s="328">
        <v>0</v>
      </c>
      <c r="U61" s="387">
        <f t="shared" si="41"/>
        <v>2</v>
      </c>
      <c r="V61" s="389">
        <f>VLOOKUP($U61,TABULADOR!$A$51:$B$74,2)</f>
        <v>0.04</v>
      </c>
      <c r="W61" s="389">
        <v>0</v>
      </c>
      <c r="X61" s="391">
        <v>1</v>
      </c>
      <c r="Y61" s="414">
        <v>1</v>
      </c>
      <c r="Z61" s="481">
        <v>15</v>
      </c>
      <c r="AA61" s="386">
        <f t="shared" si="42"/>
        <v>4.242</v>
      </c>
      <c r="AB61" s="386">
        <f t="shared" si="43"/>
        <v>0</v>
      </c>
      <c r="AC61" s="386">
        <f t="shared" si="44"/>
        <v>0.16968</v>
      </c>
      <c r="AD61" s="386">
        <f>VLOOKUP($H$9:$H$1970,TABULADOR!$D$6:$E$41,2,0)-VLOOKUP($G$9:$G$1970,TABULADOR!$D$6:$E$41,2,0)</f>
        <v>0</v>
      </c>
      <c r="AE61" s="386">
        <f>+(TABULADOR!$D$67)*(GLOBAL!$Y48)/2</f>
        <v>0</v>
      </c>
      <c r="AF61" s="394">
        <f>+(TABULADOR!$D$67)*($X61)/2</f>
        <v>0.875</v>
      </c>
      <c r="AG61" s="386"/>
      <c r="AH61" s="394">
        <f t="shared" si="45"/>
        <v>5.2866799999999996</v>
      </c>
      <c r="AI61" s="395">
        <f t="shared" si="46"/>
        <v>0</v>
      </c>
      <c r="AJ61" s="395"/>
      <c r="AK61" s="386">
        <f>($AA61+$AB61+$AC61)*2/30*$Z61*TABULADOR!$D$70</f>
        <v>3.529344</v>
      </c>
      <c r="AL61" s="508">
        <v>21000000</v>
      </c>
      <c r="AM61" s="508"/>
      <c r="AN61" s="386"/>
      <c r="AO61" s="386">
        <f t="shared" si="47"/>
        <v>0.24400061538461537</v>
      </c>
      <c r="AP61" s="386">
        <f t="shared" si="48"/>
        <v>5.2866799999999999E-2</v>
      </c>
      <c r="AQ61" s="386">
        <f t="shared" si="49"/>
        <v>3.0500076923076921E-2</v>
      </c>
      <c r="AR61" s="386">
        <f t="shared" si="50"/>
        <v>0.15860039999999997</v>
      </c>
      <c r="AS61" s="386">
        <f t="shared" si="51"/>
        <v>0.54900138461538461</v>
      </c>
      <c r="AT61" s="386">
        <f t="shared" si="52"/>
        <v>0.1057336</v>
      </c>
      <c r="AU61" s="386">
        <f t="shared" si="53"/>
        <v>0.1220003076923077</v>
      </c>
      <c r="AV61" s="386">
        <f t="shared" si="54"/>
        <v>0.15860039999999997</v>
      </c>
      <c r="AW61" s="386">
        <f t="shared" si="55"/>
        <v>8.8160239999999988</v>
      </c>
      <c r="AX61" s="386">
        <f t="shared" si="56"/>
        <v>0.3273674923076923</v>
      </c>
      <c r="AY61" s="386"/>
      <c r="AZ61" s="386">
        <f t="shared" si="57"/>
        <v>1.0939360923076924</v>
      </c>
      <c r="BA61" s="422">
        <f t="shared" si="58"/>
        <v>8</v>
      </c>
      <c r="BB61" s="396"/>
      <c r="BC61" s="323"/>
      <c r="BE61" s="419"/>
    </row>
    <row r="62" spans="1:16383">
      <c r="C62" s="308"/>
    </row>
    <row r="63" spans="1:16383">
      <c r="C63" s="308"/>
    </row>
    <row r="64" spans="1:16383">
      <c r="C64" s="308"/>
    </row>
    <row r="65" spans="1:65" s="318" customFormat="1" ht="21.75" customHeight="1">
      <c r="A65" s="616" t="s">
        <v>1119</v>
      </c>
      <c r="B65" s="615" t="s">
        <v>972</v>
      </c>
      <c r="C65" s="611">
        <v>29738610</v>
      </c>
      <c r="D65" s="613" t="s">
        <v>1857</v>
      </c>
      <c r="E65" s="616"/>
      <c r="F65" s="615" t="s">
        <v>104</v>
      </c>
      <c r="G65" s="616" t="s">
        <v>146</v>
      </c>
      <c r="H65" s="616" t="s">
        <v>146</v>
      </c>
      <c r="I65" s="636" t="s">
        <v>1801</v>
      </c>
      <c r="J65" s="616"/>
      <c r="K65" s="619">
        <v>44378</v>
      </c>
      <c r="L65" s="620" t="s">
        <v>1877</v>
      </c>
      <c r="M65" s="622"/>
      <c r="N65" s="616" t="s">
        <v>914</v>
      </c>
      <c r="O65" s="620" t="s">
        <v>25</v>
      </c>
      <c r="P65" s="618" t="s">
        <v>63</v>
      </c>
      <c r="Q65" s="620" t="s">
        <v>25</v>
      </c>
      <c r="R65" s="623">
        <f>VLOOKUP($G$65:$G$65,TABULADOR!$D$6:$E$41,2,0)</f>
        <v>7</v>
      </c>
      <c r="S65" s="624">
        <f>DATEDIF($K65,GLOBAL!$M$2,"Y")</f>
        <v>0</v>
      </c>
      <c r="T65" s="625">
        <v>0</v>
      </c>
      <c r="U65" s="625">
        <f>$S65+$T65</f>
        <v>0</v>
      </c>
      <c r="V65" s="626">
        <f>VLOOKUP($U65,TABULADOR!$A$51:$B$74,2)</f>
        <v>0</v>
      </c>
      <c r="W65" s="626">
        <v>0</v>
      </c>
      <c r="X65" s="627">
        <v>0</v>
      </c>
      <c r="Y65" s="628">
        <v>0</v>
      </c>
      <c r="Z65" s="629">
        <v>15</v>
      </c>
      <c r="AA65" s="630">
        <f>+($R65/30*$Z65)</f>
        <v>3.5</v>
      </c>
      <c r="AB65" s="630">
        <f>$AA65*$W65</f>
        <v>0</v>
      </c>
      <c r="AC65" s="630">
        <f>$AA65*$V65</f>
        <v>0</v>
      </c>
      <c r="AD65" s="630">
        <f>VLOOKUP($H$65:$H$65,TABULADOR!$D$6:$E$41,2,0)-VLOOKUP($G$65:$G$65,TABULADOR!$D$6:$E$41,2,0)</f>
        <v>0</v>
      </c>
      <c r="AE65" s="630">
        <f>+(TABULADOR!$D$67)*(SUSPENDIDOS!$Y65)/2</f>
        <v>0</v>
      </c>
      <c r="AF65" s="631">
        <f>+(TABULADOR!$D$67)*($X65)/2</f>
        <v>0</v>
      </c>
      <c r="AG65" s="623"/>
      <c r="AH65" s="394">
        <f>SUM($AA65:$AG65)</f>
        <v>3.5</v>
      </c>
      <c r="AI65" s="623" t="b">
        <f>IF($S65&gt;=1,IF(MONTH(GLOBAL!$M$2)=MONTH($K65),(((($AA65+$AB65+$AC65+$AD65)*2)/30)*50),0))</f>
        <v>0</v>
      </c>
      <c r="AJ65" s="632"/>
      <c r="AK65" s="630">
        <f>($AA65+$AB65+$AC65)*2/30*$Z65*TABULADOR!$D$70</f>
        <v>2.8000000000000003</v>
      </c>
      <c r="AL65" s="630">
        <v>21000026</v>
      </c>
      <c r="AM65" s="644">
        <v>12600000</v>
      </c>
      <c r="AN65" s="631"/>
      <c r="AO65" s="631">
        <f>($AH65*GLOBAL!$BO$5/GLOBAL!$BO$6*GLOBAL!$BO$7*GLOBAL!$BO$8)</f>
        <v>0.12923076923076923</v>
      </c>
      <c r="AP65" s="631">
        <f>($AH65+$AI65)*GLOBAL!$BQ$2</f>
        <v>3.5000000000000003E-2</v>
      </c>
      <c r="AQ65" s="631">
        <f>($AH65*GLOBAL!$BQ$5/GLOBAL!$BQ$6*GLOBAL!$BQ$7*GLOBAL!$BQ$8)</f>
        <v>1.6153846153846154E-2</v>
      </c>
      <c r="AR65" s="631">
        <f>$AH65*GLOBAL!$BS$2</f>
        <v>0.105</v>
      </c>
      <c r="AS65" s="631">
        <f>$AO65*GLOBAL!$BP$2/GLOBAL!$BO$2</f>
        <v>0.29076923076923078</v>
      </c>
      <c r="AT65" s="631">
        <f>($AH65+$AI65)*GLOBAL!$BR$2</f>
        <v>7.0000000000000007E-2</v>
      </c>
      <c r="AU65" s="631">
        <f>$AQ65*GLOBAL!$BT$2/GLOBAL!$BU$2</f>
        <v>6.4615384615384616E-2</v>
      </c>
      <c r="AV65" s="631">
        <f>GLOBAL!$AH310*GLOBAL!$BS$2</f>
        <v>0.12720000000000001</v>
      </c>
      <c r="AW65" s="630">
        <f>$AH65+$AJ65+$AK65+$AM65</f>
        <v>12600006.300000001</v>
      </c>
      <c r="AX65" s="386">
        <f>$AN65+$AO65+$AP65+$AQ65+$BH65</f>
        <v>0.18038461538461539</v>
      </c>
      <c r="AY65" s="631"/>
      <c r="AZ65" s="386">
        <f>$AS65+$AT65+$AU65+$AV65+$AR65+$BM65</f>
        <v>0.65758461538461543</v>
      </c>
      <c r="BA65" s="633">
        <f>ROUND(SUM($AW65-$AX65),)</f>
        <v>12600006</v>
      </c>
      <c r="BD65" s="386"/>
      <c r="BE65" s="386"/>
      <c r="BF65" s="386"/>
      <c r="BG65" s="386"/>
      <c r="BH65" s="638"/>
      <c r="BI65" s="386"/>
      <c r="BJ65" s="386"/>
      <c r="BK65" s="386"/>
      <c r="BL65" s="386"/>
      <c r="BM65" s="638"/>
    </row>
    <row r="66" spans="1:65">
      <c r="C66" s="308"/>
    </row>
    <row r="67" spans="1:65" s="318" customFormat="1" ht="21" customHeight="1">
      <c r="A67" s="336" t="s">
        <v>1120</v>
      </c>
      <c r="B67" s="401" t="s">
        <v>971</v>
      </c>
      <c r="C67" s="385">
        <v>17329854</v>
      </c>
      <c r="D67" s="322" t="s">
        <v>277</v>
      </c>
      <c r="E67" s="401" t="s">
        <v>34</v>
      </c>
      <c r="F67" s="328" t="s">
        <v>104</v>
      </c>
      <c r="G67" s="328" t="s">
        <v>252</v>
      </c>
      <c r="H67" s="328" t="s">
        <v>252</v>
      </c>
      <c r="I67" s="547" t="s">
        <v>1769</v>
      </c>
      <c r="J67" s="540" t="s">
        <v>981</v>
      </c>
      <c r="K67" s="324">
        <v>42779</v>
      </c>
      <c r="L67" s="338" t="s">
        <v>1322</v>
      </c>
      <c r="M67" s="432"/>
      <c r="N67" s="334" t="s">
        <v>914</v>
      </c>
      <c r="O67" s="328" t="s">
        <v>50</v>
      </c>
      <c r="P67" s="334" t="s">
        <v>24</v>
      </c>
      <c r="Q67" s="328" t="s">
        <v>50</v>
      </c>
      <c r="R67" s="394">
        <f>VLOOKUP($G$67:$G$67,TABULADOR!$D$6:$E$41,2,0)</f>
        <v>15.96</v>
      </c>
      <c r="S67" s="387">
        <f>DATEDIF($K67,GLOBAL!$M$2,"Y")</f>
        <v>5</v>
      </c>
      <c r="T67" s="328">
        <v>0</v>
      </c>
      <c r="U67" s="387">
        <f>$S67+$T67</f>
        <v>5</v>
      </c>
      <c r="V67" s="389">
        <f>VLOOKUP($U67,TABULADOR!$A$51:$B$74,2)</f>
        <v>0.1</v>
      </c>
      <c r="W67" s="389">
        <v>0.3</v>
      </c>
      <c r="X67" s="391">
        <v>2</v>
      </c>
      <c r="Y67" s="414">
        <v>2</v>
      </c>
      <c r="Z67" s="481">
        <v>15</v>
      </c>
      <c r="AA67" s="386">
        <f>+($R67/30*$Z67)</f>
        <v>7.98</v>
      </c>
      <c r="AB67" s="386">
        <f>$AA67*$W67</f>
        <v>2.3940000000000001</v>
      </c>
      <c r="AC67" s="386">
        <f>$AA67*$V67</f>
        <v>0.79800000000000004</v>
      </c>
      <c r="AD67" s="386">
        <f>VLOOKUP($H$67:$H$67,TABULADOR!$D$6:$E$41,2,0)-VLOOKUP($G$67:$G$67,TABULADOR!$D$6:$E$41,2,0)</f>
        <v>0</v>
      </c>
      <c r="AE67" s="386">
        <f>+(TABULADOR!$D$67)*(SUSPENDIDOS!$Y67)/2</f>
        <v>1.75</v>
      </c>
      <c r="AF67" s="394">
        <f>+(TABULADOR!$D$67)*($X67)/2</f>
        <v>1.75</v>
      </c>
      <c r="AG67" s="386"/>
      <c r="AH67" s="394">
        <f>SUM($AA67:$AG67)</f>
        <v>14.672000000000001</v>
      </c>
      <c r="AI67" s="395">
        <f>IF($S67&gt;=1,IF(MONTH(GLOBAL!$M$2)=MONTH($K67),(((($AA67+$AB67+$AC67+$AD67)*2)/30)*50),0))</f>
        <v>37.24</v>
      </c>
      <c r="AJ67" s="395">
        <v>0</v>
      </c>
      <c r="AK67" s="386">
        <f>($AA67+$AB67+$AC67)*2/30*$Z67*TABULADOR!$D$70</f>
        <v>8.9376000000000015</v>
      </c>
      <c r="AL67" s="508"/>
      <c r="AM67" s="508"/>
      <c r="AN67" s="386"/>
      <c r="AO67" s="386">
        <f>($AH67*GLOBAL!$BO$5/GLOBAL!$BO$6*GLOBAL!$BO$7*GLOBAL!$BO$8)</f>
        <v>0.54173538461538473</v>
      </c>
      <c r="AP67" s="386">
        <f>($AH67+$AI67)*GLOBAL!$BQ$2</f>
        <v>0.51912000000000003</v>
      </c>
      <c r="AQ67" s="386">
        <f>($AH67*GLOBAL!$BQ$5/GLOBAL!$BQ$6*GLOBAL!$BQ$7*GLOBAL!$BQ$8)</f>
        <v>6.7716923076923091E-2</v>
      </c>
      <c r="AR67" s="386">
        <f>$AH67*GLOBAL!$BS$2</f>
        <v>0.44016</v>
      </c>
      <c r="AS67" s="386">
        <f>$AO67*GLOBAL!$BP$2/GLOBAL!$BO$2</f>
        <v>1.2189046153846157</v>
      </c>
      <c r="AT67" s="386">
        <f>($AH67+$AI67)*GLOBAL!$BR$2</f>
        <v>1.0382400000000001</v>
      </c>
      <c r="AU67" s="386">
        <f>$AQ67*GLOBAL!$BT$2/GLOBAL!$BU$2</f>
        <v>0.27086769230769236</v>
      </c>
      <c r="AV67" s="386">
        <f>$AH67*GLOBAL!$BS$2</f>
        <v>0.44016</v>
      </c>
      <c r="AW67" s="386">
        <f>$AH67+$AJ67+$AK67+$AM67</f>
        <v>23.6096</v>
      </c>
      <c r="AX67" s="386">
        <f>$AN67+$AO67+$AP67+$AQ67+$BH67</f>
        <v>1.1285723076923078</v>
      </c>
      <c r="AY67" s="386"/>
      <c r="AZ67" s="386">
        <f>$AS67+$AT67+$AU67+$AV67+$AR67+$BM67</f>
        <v>3.4083323076923082</v>
      </c>
      <c r="BA67" s="422">
        <f>ROUND(SUM($AW67-$AX67),)</f>
        <v>22</v>
      </c>
      <c r="BB67" s="396" t="s">
        <v>1927</v>
      </c>
      <c r="BC67" s="323"/>
      <c r="BD67" s="386"/>
      <c r="BE67" s="386"/>
      <c r="BF67" s="386"/>
      <c r="BG67" s="386"/>
      <c r="BH67" s="638"/>
      <c r="BI67" s="386"/>
      <c r="BJ67" s="386"/>
      <c r="BK67" s="386"/>
      <c r="BL67" s="386"/>
      <c r="BM67" s="638"/>
    </row>
    <row r="68" spans="1:65" s="685" customFormat="1" ht="21" customHeight="1">
      <c r="R68" s="754">
        <f>VLOOKUP('EGRESO 2022 '!$G$13:$G$13,TABULADOR!$D$6:$E$41,2,0)</f>
        <v>7</v>
      </c>
      <c r="S68" s="741">
        <f ca="1">DATEDIF('EGRESO 2022 '!$K13,'EGRESO 2021'!$M$2,"Y")</f>
        <v>0</v>
      </c>
      <c r="T68" s="740">
        <v>0</v>
      </c>
      <c r="U68" s="741">
        <f ca="1">$S68+$T68</f>
        <v>0</v>
      </c>
      <c r="V68" s="771">
        <f ca="1">VLOOKUP($U68,TABULADOR!$A$51:$B$74,2)</f>
        <v>0</v>
      </c>
      <c r="W68" s="771">
        <v>0</v>
      </c>
      <c r="X68" s="750">
        <v>2</v>
      </c>
      <c r="Y68" s="772">
        <v>2</v>
      </c>
      <c r="Z68" s="752">
        <v>15</v>
      </c>
      <c r="AA68" s="753">
        <f>+($R68/30*$Z68)</f>
        <v>3.5</v>
      </c>
      <c r="AB68" s="753">
        <f>$AA68*$W68</f>
        <v>0</v>
      </c>
      <c r="AC68" s="753">
        <f ca="1">$AA68*$V68</f>
        <v>0</v>
      </c>
      <c r="AD68" s="753">
        <f>VLOOKUP('EGRESO 2022 '!$H$13:$H$13,TABULADOR!$D$6:$E$41,2,0)-VLOOKUP('EGRESO 2022 '!$G$13:$G$13,TABULADOR!$D$6:$E$41,2,0)</f>
        <v>0</v>
      </c>
      <c r="AE68" s="753">
        <f>+(TABULADOR!$D$67)*(GLOBAL!$Y198)/2</f>
        <v>0</v>
      </c>
      <c r="AF68" s="753"/>
      <c r="AG68" s="753"/>
      <c r="AH68" s="754">
        <f ca="1">SUM($AA68:$AG68)</f>
        <v>3.5</v>
      </c>
      <c r="AI68" s="773" t="b">
        <f ca="1">IF($S68&gt;=1,IF(MONTH('EGRESO 2021'!$M$2)=MONTH('EGRESO 2022 '!$K13),(((($AA68+$AB68+$AC68+$AD68)*2)/30)*50),0))</f>
        <v>0</v>
      </c>
      <c r="AJ68" s="753"/>
      <c r="AK68" s="753">
        <f ca="1">($AA68+$AB68+$AC68)*2/30*$Z68*TABULADOR!$D$70</f>
        <v>2.8000000000000003</v>
      </c>
      <c r="AL68" s="753"/>
      <c r="AM68" s="753"/>
      <c r="AN68" s="753"/>
      <c r="AO68" s="753" t="e">
        <f ca="1">($AH68*'EGRESO 2021'!$BO$5/'EGRESO 2021'!$BO$6*'EGRESO 2021'!$BO$7*'EGRESO 2021'!$BO$8)</f>
        <v>#DIV/0!</v>
      </c>
      <c r="AP68" s="753">
        <f ca="1">($AH68+$AI68)*'EGRESO 2021'!$BQ$2</f>
        <v>0</v>
      </c>
      <c r="AQ68" s="753" t="e">
        <f ca="1">($AH68*'EGRESO 2021'!$BQ$5/'EGRESO 2021'!$BQ$6*'EGRESO 2021'!$BQ$7*'EGRESO 2021'!$BQ$8)</f>
        <v>#DIV/0!</v>
      </c>
      <c r="AR68" s="753">
        <f ca="1">$AH68*'EGRESO 2021'!$BS$2</f>
        <v>0</v>
      </c>
      <c r="AS68" s="753" t="e">
        <f ca="1">$AO68*'EGRESO 2021'!$BP$2/'EGRESO 2021'!$BO$2</f>
        <v>#DIV/0!</v>
      </c>
      <c r="AT68" s="753">
        <f ca="1">($AH68+$AI68)*'EGRESO 2021'!$BR$2</f>
        <v>0</v>
      </c>
      <c r="AU68" s="753" t="e">
        <f ca="1">$AQ68*'EGRESO 2021'!$BT$2/'EGRESO 2021'!$BU$2</f>
        <v>#DIV/0!</v>
      </c>
      <c r="AV68" s="753">
        <f ca="1">$AH68*'EGRESO 2021'!$BS$2</f>
        <v>0</v>
      </c>
      <c r="AW68" s="753">
        <f ca="1">$AH68+$AJ68+$AK68+$AM68+$AL68</f>
        <v>6.3000000000000007</v>
      </c>
      <c r="AX68" s="753" t="e">
        <f ca="1">$AN68+$AO68+$AP68+$AQ68+$BH68</f>
        <v>#DIV/0!</v>
      </c>
      <c r="AY68" s="753"/>
      <c r="AZ68" s="753" t="e">
        <f ca="1">$AS68+$AT68+$AU68+$AV68+$AR68+$BM68</f>
        <v>#DIV/0!</v>
      </c>
      <c r="BA68" s="755" t="e">
        <f ca="1">ROUND(SUM($AW68-$AX68),)</f>
        <v>#DIV/0!</v>
      </c>
      <c r="BB68" s="756"/>
      <c r="BC68" s="757"/>
      <c r="BD68" s="885"/>
      <c r="BE68" s="886"/>
      <c r="BF68" s="886"/>
      <c r="BG68" s="886"/>
      <c r="BH68" s="887"/>
      <c r="BI68" s="886"/>
      <c r="BJ68" s="886"/>
      <c r="BK68" s="886"/>
      <c r="BL68" s="886"/>
      <c r="BM68" s="887"/>
    </row>
    <row r="69" spans="1:65">
      <c r="C69" s="308"/>
    </row>
    <row r="70" spans="1:65">
      <c r="C70" s="308"/>
    </row>
    <row r="71" spans="1:65">
      <c r="C71" s="308"/>
    </row>
    <row r="72" spans="1:65">
      <c r="C72" s="308"/>
    </row>
    <row r="73" spans="1:65">
      <c r="C73" s="308"/>
    </row>
    <row r="74" spans="1:65">
      <c r="C74" s="308"/>
    </row>
    <row r="75" spans="1:65">
      <c r="C75" s="308"/>
    </row>
    <row r="76" spans="1:65">
      <c r="C76" s="308"/>
    </row>
    <row r="77" spans="1:65">
      <c r="C77" s="308"/>
    </row>
    <row r="78" spans="1:65">
      <c r="C78" s="308"/>
    </row>
    <row r="79" spans="1:65">
      <c r="C79" s="308"/>
    </row>
    <row r="80" spans="1:65">
      <c r="C80" s="308"/>
    </row>
    <row r="81" spans="1:83">
      <c r="C81" s="308"/>
    </row>
    <row r="82" spans="1:83">
      <c r="C82" s="309"/>
    </row>
    <row r="83" spans="1:83">
      <c r="C83" s="308"/>
    </row>
    <row r="84" spans="1:83" s="685" customFormat="1" ht="21.75" customHeight="1">
      <c r="A84" s="739" t="s">
        <v>1119</v>
      </c>
      <c r="B84" s="739" t="s">
        <v>970</v>
      </c>
      <c r="C84" s="875">
        <v>19960191</v>
      </c>
      <c r="D84" s="876" t="s">
        <v>2029</v>
      </c>
      <c r="E84" s="831" t="s">
        <v>34</v>
      </c>
      <c r="F84" s="860" t="s">
        <v>2034</v>
      </c>
      <c r="G84" s="739" t="s">
        <v>27</v>
      </c>
      <c r="H84" s="739" t="s">
        <v>27</v>
      </c>
      <c r="I84" s="818" t="s">
        <v>1778</v>
      </c>
      <c r="J84" s="739"/>
      <c r="K84" s="856">
        <v>44440</v>
      </c>
      <c r="L84" s="745"/>
      <c r="M84" s="870" t="s">
        <v>2044</v>
      </c>
      <c r="N84" s="840" t="s">
        <v>2050</v>
      </c>
      <c r="O84" s="857" t="s">
        <v>25</v>
      </c>
      <c r="P84" s="670" t="s">
        <v>63</v>
      </c>
      <c r="Q84" s="865" t="s">
        <v>25</v>
      </c>
      <c r="R84" s="747">
        <f>VLOOKUP($G$84:$G$88,TABULADOR!$D$6:$E$41,2,0)</f>
        <v>23.8</v>
      </c>
      <c r="S84" s="741">
        <f>DATEDIF($K84,GLOBAL!$M$2,"Y")</f>
        <v>0</v>
      </c>
      <c r="T84" s="741">
        <v>0</v>
      </c>
      <c r="U84" s="748">
        <f t="shared" ref="U84:U88" si="59">$S84+$T84</f>
        <v>0</v>
      </c>
      <c r="V84" s="749">
        <f>VLOOKUP($U84,TABULADOR!$A$51:$B$74,2)</f>
        <v>0</v>
      </c>
      <c r="W84" s="749">
        <v>0</v>
      </c>
      <c r="X84" s="750">
        <v>0</v>
      </c>
      <c r="Y84" s="751">
        <v>0</v>
      </c>
      <c r="Z84" s="752">
        <v>30</v>
      </c>
      <c r="AA84" s="753">
        <f t="shared" ref="AA84:AA88" si="60">+($R84/30*$Z84)</f>
        <v>23.8</v>
      </c>
      <c r="AB84" s="753">
        <f t="shared" ref="AB84:AB88" si="61">$AA84*$W84</f>
        <v>0</v>
      </c>
      <c r="AC84" s="753">
        <f t="shared" ref="AC84:AC88" si="62">$AA84*$V84</f>
        <v>0</v>
      </c>
      <c r="AD84" s="753">
        <f>VLOOKUP($H$84:$H$88,TABULADOR!$D$6:$E$41,2,0)-VLOOKUP($G$84:$G$88,TABULADOR!$D$6:$E$41,2,0)</f>
        <v>0</v>
      </c>
      <c r="AE84" s="753">
        <f>+(TABULADOR!$D$67)*(SUSPENDIDOS!$Y84)/2</f>
        <v>0</v>
      </c>
      <c r="AF84" s="753">
        <f>+(TABULADOR!$D$67)*(SUSPENDIDOS!$Y84)/2</f>
        <v>0</v>
      </c>
      <c r="AG84" s="747"/>
      <c r="AH84" s="747">
        <f t="shared" ref="AH84:AH88" si="63">SUM($AA84:$AG84)</f>
        <v>23.8</v>
      </c>
      <c r="AI84" s="747" t="b">
        <f>IF($S84&gt;=1,IF(MONTH(GLOBAL!$M$2)=MONTH($K84),(((($AA84+$AB84+$AC84+$AD84)*2)/30)*50),0))</f>
        <v>0</v>
      </c>
      <c r="AJ84" s="753">
        <f>($AA84+$AB84+$AC84+$AD84)*2/30*$Z84*TABULADOR!$D$72</f>
        <v>38.080000000000005</v>
      </c>
      <c r="AK84" s="753">
        <f>($AA84+$AB84+$AC84)*2/30*$Z84*TABULADOR!$D$70</f>
        <v>38.080000000000005</v>
      </c>
      <c r="AL84" s="753">
        <v>21000000</v>
      </c>
      <c r="AM84" s="753"/>
      <c r="AN84" s="754"/>
      <c r="AO84" s="754">
        <f>($AH84*GLOBAL!$BO$5/GLOBAL!$BO$6*GLOBAL!$BO$7*GLOBAL!$BO$8)</f>
        <v>0.87876923076923075</v>
      </c>
      <c r="AP84" s="754">
        <f>($AH84+$AI84)*GLOBAL!$BQ$2</f>
        <v>0.23800000000000002</v>
      </c>
      <c r="AQ84" s="754">
        <f>($AH84*GLOBAL!$BQ$5/GLOBAL!$BQ$6*GLOBAL!$BQ$7*GLOBAL!$BQ$8)</f>
        <v>0.10984615384615384</v>
      </c>
      <c r="AR84" s="753">
        <f>$AH84*GLOBAL!$BS$2</f>
        <v>0.71399999999999997</v>
      </c>
      <c r="AS84" s="754">
        <f>$AO84*GLOBAL!$BP$2/GLOBAL!$BO$2</f>
        <v>1.9772307692307689</v>
      </c>
      <c r="AT84" s="754">
        <f>($AH84+$AI84)*GLOBAL!$BR$2</f>
        <v>0.47600000000000003</v>
      </c>
      <c r="AU84" s="754">
        <f>$AQ84*GLOBAL!$BT$2/GLOBAL!$BU$2</f>
        <v>0.43938461538461537</v>
      </c>
      <c r="AV84" s="753">
        <f>$AH84*GLOBAL!$BS$2</f>
        <v>0.71399999999999997</v>
      </c>
      <c r="AW84" s="753">
        <f t="shared" ref="AW84:AW88" si="64">$AH84+$AJ84+$AK84+$AM84+$AI84</f>
        <v>99.960000000000008</v>
      </c>
      <c r="AX84" s="753">
        <f t="shared" ref="AX84:AX88" si="65">$AN84+$AO84+$AP84+$AQ84+$BH84</f>
        <v>1.2266153846153847</v>
      </c>
      <c r="AY84" s="754"/>
      <c r="AZ84" s="753">
        <f t="shared" ref="AZ84:AZ88" si="66">$AS84+$AT84+$AU84+$AV84+$AR84+$BM84</f>
        <v>4.3206153846153841</v>
      </c>
      <c r="BA84" s="755">
        <f t="shared" ref="BA84:BA88" si="67">ROUND(SUM($AW84-$AX84),)</f>
        <v>99</v>
      </c>
    </row>
    <row r="85" spans="1:83" s="685" customFormat="1" ht="21.75" customHeight="1">
      <c r="A85" s="739" t="s">
        <v>1119</v>
      </c>
      <c r="B85" s="739" t="s">
        <v>972</v>
      </c>
      <c r="C85" s="859">
        <v>25557487</v>
      </c>
      <c r="D85" s="868" t="s">
        <v>2030</v>
      </c>
      <c r="E85" s="831" t="s">
        <v>20</v>
      </c>
      <c r="F85" s="860" t="s">
        <v>2035</v>
      </c>
      <c r="G85" s="739" t="s">
        <v>146</v>
      </c>
      <c r="H85" s="739" t="s">
        <v>146</v>
      </c>
      <c r="I85" s="818" t="s">
        <v>1778</v>
      </c>
      <c r="J85" s="739"/>
      <c r="K85" s="856">
        <v>44440</v>
      </c>
      <c r="L85" s="869" t="s">
        <v>2046</v>
      </c>
      <c r="M85" s="745"/>
      <c r="N85" s="864" t="s">
        <v>914</v>
      </c>
      <c r="O85" s="857" t="s">
        <v>25</v>
      </c>
      <c r="P85" s="670" t="s">
        <v>63</v>
      </c>
      <c r="Q85" s="865" t="s">
        <v>25</v>
      </c>
      <c r="R85" s="747">
        <f>VLOOKUP($G$84:$G$88,TABULADOR!$D$6:$E$41,2,0)</f>
        <v>7</v>
      </c>
      <c r="S85" s="741">
        <f>DATEDIF($K85,GLOBAL!$M$2,"Y")</f>
        <v>0</v>
      </c>
      <c r="T85" s="741">
        <v>0</v>
      </c>
      <c r="U85" s="748">
        <f t="shared" si="59"/>
        <v>0</v>
      </c>
      <c r="V85" s="749">
        <f>VLOOKUP($U85,TABULADOR!$A$51:$B$74,2)</f>
        <v>0</v>
      </c>
      <c r="W85" s="749">
        <v>0</v>
      </c>
      <c r="X85" s="750">
        <v>0</v>
      </c>
      <c r="Y85" s="751">
        <v>0</v>
      </c>
      <c r="Z85" s="752">
        <v>30</v>
      </c>
      <c r="AA85" s="753">
        <f t="shared" si="60"/>
        <v>7</v>
      </c>
      <c r="AB85" s="753">
        <f t="shared" si="61"/>
        <v>0</v>
      </c>
      <c r="AC85" s="753">
        <f t="shared" si="62"/>
        <v>0</v>
      </c>
      <c r="AD85" s="753">
        <f>VLOOKUP($H$84:$H$88,TABULADOR!$D$6:$E$41,2,0)-VLOOKUP($G$84:$G$88,TABULADOR!$D$6:$E$41,2,0)</f>
        <v>0</v>
      </c>
      <c r="AE85" s="753">
        <f>+(TABULADOR!$D$67)*(SUSPENDIDOS!$Y85)/2</f>
        <v>0</v>
      </c>
      <c r="AF85" s="753">
        <f>+(TABULADOR!$D$67)*(SUSPENDIDOS!$Y85)/2</f>
        <v>0</v>
      </c>
      <c r="AG85" s="747"/>
      <c r="AH85" s="747">
        <f t="shared" si="63"/>
        <v>7</v>
      </c>
      <c r="AI85" s="747" t="b">
        <f>IF($S85&gt;=1,IF(MONTH(GLOBAL!$M$2)=MONTH($K85),(((($AA85+$AB85+$AC85+$AD85)*2)/30)*50),0))</f>
        <v>0</v>
      </c>
      <c r="AJ85" s="753"/>
      <c r="AK85" s="753">
        <f>($AA85+$AB85+$AC85)*2/30*$Z85*TABULADOR!$D$70</f>
        <v>11.200000000000001</v>
      </c>
      <c r="AL85" s="753">
        <v>21000000</v>
      </c>
      <c r="AM85" s="753"/>
      <c r="AN85" s="754"/>
      <c r="AO85" s="754">
        <f>($AH85*GLOBAL!$BO$5/GLOBAL!$BO$6*GLOBAL!$BO$7*GLOBAL!$BO$8)</f>
        <v>0.25846153846153846</v>
      </c>
      <c r="AP85" s="754">
        <f>($AH85+$AI85)*GLOBAL!$BQ$2</f>
        <v>7.0000000000000007E-2</v>
      </c>
      <c r="AQ85" s="754">
        <f>($AH85*GLOBAL!$BQ$5/GLOBAL!$BQ$6*GLOBAL!$BQ$7*GLOBAL!$BQ$8)</f>
        <v>3.2307692307692308E-2</v>
      </c>
      <c r="AR85" s="753">
        <f>$AH85*GLOBAL!$BS$2</f>
        <v>0.21</v>
      </c>
      <c r="AS85" s="754">
        <f>$AO85*GLOBAL!$BP$2/GLOBAL!$BO$2</f>
        <v>0.58153846153846156</v>
      </c>
      <c r="AT85" s="754">
        <f>($AH85+$AI85)*GLOBAL!$BR$2</f>
        <v>0.14000000000000001</v>
      </c>
      <c r="AU85" s="754">
        <f>$AQ85*GLOBAL!$BT$2/GLOBAL!$BU$2</f>
        <v>0.12923076923076923</v>
      </c>
      <c r="AV85" s="753">
        <f>$AH85*GLOBAL!$BS$2</f>
        <v>0.21</v>
      </c>
      <c r="AW85" s="753">
        <f t="shared" si="64"/>
        <v>18.200000000000003</v>
      </c>
      <c r="AX85" s="753">
        <f t="shared" si="65"/>
        <v>0.36076923076923079</v>
      </c>
      <c r="AY85" s="754"/>
      <c r="AZ85" s="753">
        <f t="shared" si="66"/>
        <v>1.2707692307692309</v>
      </c>
      <c r="BA85" s="755">
        <f t="shared" si="67"/>
        <v>18</v>
      </c>
    </row>
    <row r="86" spans="1:83" s="685" customFormat="1" ht="21.75" customHeight="1">
      <c r="A86" s="739" t="s">
        <v>1119</v>
      </c>
      <c r="B86" s="739" t="s">
        <v>972</v>
      </c>
      <c r="C86" s="855">
        <v>11202318</v>
      </c>
      <c r="D86" s="877" t="s">
        <v>2031</v>
      </c>
      <c r="E86" s="831" t="s">
        <v>34</v>
      </c>
      <c r="F86" s="860" t="s">
        <v>2035</v>
      </c>
      <c r="G86" s="739" t="s">
        <v>596</v>
      </c>
      <c r="H86" s="739" t="s">
        <v>596</v>
      </c>
      <c r="I86" s="818" t="s">
        <v>1778</v>
      </c>
      <c r="J86" s="739"/>
      <c r="K86" s="856">
        <v>44441</v>
      </c>
      <c r="L86" s="869" t="s">
        <v>2047</v>
      </c>
      <c r="M86" s="745"/>
      <c r="N86" s="864" t="s">
        <v>914</v>
      </c>
      <c r="O86" s="857" t="s">
        <v>25</v>
      </c>
      <c r="P86" s="670" t="s">
        <v>2052</v>
      </c>
      <c r="Q86" s="865" t="s">
        <v>25</v>
      </c>
      <c r="R86" s="747">
        <f>VLOOKUP($G$84:$G$88,TABULADOR!$D$6:$E$41,2,0)</f>
        <v>8.484</v>
      </c>
      <c r="S86" s="741">
        <f>DATEDIF($K86,GLOBAL!$M$2,"Y")</f>
        <v>0</v>
      </c>
      <c r="T86" s="741">
        <v>0</v>
      </c>
      <c r="U86" s="748">
        <f t="shared" si="59"/>
        <v>0</v>
      </c>
      <c r="V86" s="749">
        <f>VLOOKUP($U86,TABULADOR!$A$51:$B$74,2)</f>
        <v>0</v>
      </c>
      <c r="W86" s="749">
        <v>0</v>
      </c>
      <c r="X86" s="750">
        <v>0</v>
      </c>
      <c r="Y86" s="751">
        <v>0</v>
      </c>
      <c r="Z86" s="752">
        <v>30</v>
      </c>
      <c r="AA86" s="753">
        <f t="shared" si="60"/>
        <v>8.484</v>
      </c>
      <c r="AB86" s="753">
        <f t="shared" si="61"/>
        <v>0</v>
      </c>
      <c r="AC86" s="753">
        <f t="shared" si="62"/>
        <v>0</v>
      </c>
      <c r="AD86" s="753">
        <f>VLOOKUP($H$84:$H$88,TABULADOR!$D$6:$E$41,2,0)-VLOOKUP($G$84:$G$88,TABULADOR!$D$6:$E$41,2,0)</f>
        <v>0</v>
      </c>
      <c r="AE86" s="753">
        <f>+(TABULADOR!$D$67)*(SUSPENDIDOS!$Y86)/2</f>
        <v>0</v>
      </c>
      <c r="AF86" s="753">
        <f>+(TABULADOR!$D$67)*(SUSPENDIDOS!$Y86)/2</f>
        <v>0</v>
      </c>
      <c r="AG86" s="747"/>
      <c r="AH86" s="747">
        <f t="shared" si="63"/>
        <v>8.484</v>
      </c>
      <c r="AI86" s="747" t="b">
        <f>IF($S86&gt;=1,IF(MONTH(GLOBAL!$M$2)=MONTH($K86),(((($AA86+$AB86+$AC86+$AD86)*2)/30)*50),0))</f>
        <v>0</v>
      </c>
      <c r="AJ86" s="753"/>
      <c r="AK86" s="753">
        <f>($AA86+$AB86+$AC86)*2/30*$Z86*TABULADOR!$D$70</f>
        <v>13.574400000000001</v>
      </c>
      <c r="AL86" s="753">
        <v>21000000</v>
      </c>
      <c r="AM86" s="753"/>
      <c r="AN86" s="754"/>
      <c r="AO86" s="754">
        <f>($AH86*GLOBAL!$BO$5/GLOBAL!$BO$6*GLOBAL!$BO$7*GLOBAL!$BO$8)</f>
        <v>0.3132553846153846</v>
      </c>
      <c r="AP86" s="754">
        <f>($AH86+$AI86)*GLOBAL!$BQ$2</f>
        <v>8.4839999999999999E-2</v>
      </c>
      <c r="AQ86" s="754">
        <f>($AH86*GLOBAL!$BQ$5/GLOBAL!$BQ$6*GLOBAL!$BQ$7*GLOBAL!$BQ$8)</f>
        <v>3.9156923076923075E-2</v>
      </c>
      <c r="AR86" s="753">
        <f>$AH86*GLOBAL!$BS$2</f>
        <v>0.25451999999999997</v>
      </c>
      <c r="AS86" s="754">
        <f>$AO86*GLOBAL!$BP$2/GLOBAL!$BO$2</f>
        <v>0.70482461538461527</v>
      </c>
      <c r="AT86" s="754">
        <f>($AH86+$AI86)*GLOBAL!$BR$2</f>
        <v>0.16968</v>
      </c>
      <c r="AU86" s="754">
        <f>$AQ86*GLOBAL!$BT$2/GLOBAL!$BU$2</f>
        <v>0.1566276923076923</v>
      </c>
      <c r="AV86" s="753">
        <f>$AH86*GLOBAL!$BS$2</f>
        <v>0.25451999999999997</v>
      </c>
      <c r="AW86" s="753">
        <f t="shared" si="64"/>
        <v>22.058399999999999</v>
      </c>
      <c r="AX86" s="753">
        <f t="shared" si="65"/>
        <v>0.43725230769230772</v>
      </c>
      <c r="AY86" s="754"/>
      <c r="AZ86" s="753">
        <f t="shared" si="66"/>
        <v>1.5401723076923073</v>
      </c>
      <c r="BA86" s="755">
        <f t="shared" si="67"/>
        <v>22</v>
      </c>
    </row>
    <row r="87" spans="1:83" s="685" customFormat="1" ht="21.75" customHeight="1">
      <c r="A87" s="739" t="s">
        <v>1119</v>
      </c>
      <c r="B87" s="739" t="s">
        <v>972</v>
      </c>
      <c r="C87" s="855">
        <v>26253951</v>
      </c>
      <c r="D87" s="877" t="s">
        <v>2032</v>
      </c>
      <c r="E87" s="831" t="s">
        <v>20</v>
      </c>
      <c r="F87" s="860" t="s">
        <v>2035</v>
      </c>
      <c r="G87" s="739" t="s">
        <v>146</v>
      </c>
      <c r="H87" s="739" t="s">
        <v>146</v>
      </c>
      <c r="I87" s="818" t="s">
        <v>1778</v>
      </c>
      <c r="J87" s="739"/>
      <c r="K87" s="856">
        <v>44440</v>
      </c>
      <c r="L87" s="869" t="s">
        <v>2048</v>
      </c>
      <c r="M87" s="745"/>
      <c r="N87" s="864" t="s">
        <v>914</v>
      </c>
      <c r="O87" s="857" t="s">
        <v>25</v>
      </c>
      <c r="P87" s="670" t="s">
        <v>63</v>
      </c>
      <c r="Q87" s="865" t="s">
        <v>25</v>
      </c>
      <c r="R87" s="747">
        <f>VLOOKUP($G$84:$G$88,TABULADOR!$D$6:$E$41,2,0)</f>
        <v>7</v>
      </c>
      <c r="S87" s="741">
        <f>DATEDIF($K87,GLOBAL!$M$2,"Y")</f>
        <v>0</v>
      </c>
      <c r="T87" s="741">
        <v>0</v>
      </c>
      <c r="U87" s="748">
        <f t="shared" si="59"/>
        <v>0</v>
      </c>
      <c r="V87" s="749">
        <f>VLOOKUP($U87,TABULADOR!$A$51:$B$74,2)</f>
        <v>0</v>
      </c>
      <c r="W87" s="749">
        <v>0</v>
      </c>
      <c r="X87" s="750">
        <v>0</v>
      </c>
      <c r="Y87" s="751">
        <v>0</v>
      </c>
      <c r="Z87" s="752">
        <v>30</v>
      </c>
      <c r="AA87" s="753">
        <f t="shared" si="60"/>
        <v>7</v>
      </c>
      <c r="AB87" s="753">
        <f t="shared" si="61"/>
        <v>0</v>
      </c>
      <c r="AC87" s="753">
        <f t="shared" si="62"/>
        <v>0</v>
      </c>
      <c r="AD87" s="753">
        <f>VLOOKUP($H$84:$H$88,TABULADOR!$D$6:$E$41,2,0)-VLOOKUP($G$84:$G$88,TABULADOR!$D$6:$E$41,2,0)</f>
        <v>0</v>
      </c>
      <c r="AE87" s="753">
        <f>+(TABULADOR!$D$67)*(SUSPENDIDOS!$Y87)/2</f>
        <v>0</v>
      </c>
      <c r="AF87" s="753">
        <f>+(TABULADOR!$D$67)*(SUSPENDIDOS!$Y87)/2</f>
        <v>0</v>
      </c>
      <c r="AG87" s="747"/>
      <c r="AH87" s="747">
        <f t="shared" si="63"/>
        <v>7</v>
      </c>
      <c r="AI87" s="747" t="b">
        <f>IF($S87&gt;=1,IF(MONTH(GLOBAL!$M$2)=MONTH($K87),(((($AA87+$AB87+$AC87+$AD87)*2)/30)*50),0))</f>
        <v>0</v>
      </c>
      <c r="AJ87" s="753"/>
      <c r="AK87" s="753">
        <f>($AA87+$AB87+$AC87)*2/30*$Z87*TABULADOR!$D$70</f>
        <v>11.200000000000001</v>
      </c>
      <c r="AL87" s="753">
        <v>21000000</v>
      </c>
      <c r="AM87" s="753"/>
      <c r="AN87" s="754"/>
      <c r="AO87" s="754">
        <f>($AH87*GLOBAL!$BO$5/GLOBAL!$BO$6*GLOBAL!$BO$7*GLOBAL!$BO$8)</f>
        <v>0.25846153846153846</v>
      </c>
      <c r="AP87" s="754">
        <f>($AH87+$AI87)*GLOBAL!$BQ$2</f>
        <v>7.0000000000000007E-2</v>
      </c>
      <c r="AQ87" s="754">
        <f>($AH87*GLOBAL!$BQ$5/GLOBAL!$BQ$6*GLOBAL!$BQ$7*GLOBAL!$BQ$8)</f>
        <v>3.2307692307692308E-2</v>
      </c>
      <c r="AR87" s="753">
        <f>$AH87*GLOBAL!$BS$2</f>
        <v>0.21</v>
      </c>
      <c r="AS87" s="754">
        <f>$AO87*GLOBAL!$BP$2/GLOBAL!$BO$2</f>
        <v>0.58153846153846156</v>
      </c>
      <c r="AT87" s="754">
        <f>($AH87+$AI87)*GLOBAL!$BR$2</f>
        <v>0.14000000000000001</v>
      </c>
      <c r="AU87" s="754">
        <f>$AQ87*GLOBAL!$BT$2/GLOBAL!$BU$2</f>
        <v>0.12923076923076923</v>
      </c>
      <c r="AV87" s="753">
        <f>$AH87*GLOBAL!$BS$2</f>
        <v>0.21</v>
      </c>
      <c r="AW87" s="753">
        <f t="shared" si="64"/>
        <v>18.200000000000003</v>
      </c>
      <c r="AX87" s="753">
        <f t="shared" si="65"/>
        <v>0.36076923076923079</v>
      </c>
      <c r="AY87" s="754"/>
      <c r="AZ87" s="753">
        <f t="shared" si="66"/>
        <v>1.2707692307692309</v>
      </c>
      <c r="BA87" s="755">
        <f t="shared" si="67"/>
        <v>18</v>
      </c>
    </row>
    <row r="88" spans="1:83" s="685" customFormat="1" ht="21.75" customHeight="1">
      <c r="A88" s="739" t="s">
        <v>1119</v>
      </c>
      <c r="B88" s="739" t="s">
        <v>972</v>
      </c>
      <c r="C88" s="858">
        <v>25617898</v>
      </c>
      <c r="D88" s="878" t="s">
        <v>2033</v>
      </c>
      <c r="E88" s="831" t="s">
        <v>20</v>
      </c>
      <c r="F88" s="860" t="s">
        <v>2035</v>
      </c>
      <c r="G88" s="867" t="s">
        <v>526</v>
      </c>
      <c r="H88" s="867" t="s">
        <v>526</v>
      </c>
      <c r="I88" s="818" t="s">
        <v>1778</v>
      </c>
      <c r="J88" s="739"/>
      <c r="K88" s="856">
        <v>44440</v>
      </c>
      <c r="L88" s="670" t="s">
        <v>2049</v>
      </c>
      <c r="M88" s="745"/>
      <c r="N88" s="864" t="s">
        <v>914</v>
      </c>
      <c r="O88" s="857" t="s">
        <v>25</v>
      </c>
      <c r="P88" s="670" t="s">
        <v>2053</v>
      </c>
      <c r="Q88" s="865" t="s">
        <v>25</v>
      </c>
      <c r="R88" s="747">
        <f>VLOOKUP($G$84:$G$88,TABULADOR!$D$6:$E$41,2,0)</f>
        <v>18.2</v>
      </c>
      <c r="S88" s="741">
        <f>DATEDIF($K88,GLOBAL!$M$2,"Y")</f>
        <v>0</v>
      </c>
      <c r="T88" s="741">
        <v>1</v>
      </c>
      <c r="U88" s="748">
        <f t="shared" si="59"/>
        <v>1</v>
      </c>
      <c r="V88" s="749">
        <f>VLOOKUP($U88,TABULADOR!$A$51:$B$74,2)</f>
        <v>0.02</v>
      </c>
      <c r="W88" s="749">
        <v>0.3</v>
      </c>
      <c r="X88" s="750">
        <v>0</v>
      </c>
      <c r="Y88" s="751">
        <v>0</v>
      </c>
      <c r="Z88" s="752">
        <v>30</v>
      </c>
      <c r="AA88" s="753">
        <f t="shared" si="60"/>
        <v>18.2</v>
      </c>
      <c r="AB88" s="753">
        <f t="shared" si="61"/>
        <v>5.46</v>
      </c>
      <c r="AC88" s="753">
        <f t="shared" si="62"/>
        <v>0.36399999999999999</v>
      </c>
      <c r="AD88" s="753">
        <f>VLOOKUP($H$84:$H$88,TABULADOR!$D$6:$E$41,2,0)-VLOOKUP($G$84:$G$88,TABULADOR!$D$6:$E$41,2,0)</f>
        <v>0</v>
      </c>
      <c r="AE88" s="753">
        <f>+(TABULADOR!$D$67)*(SUSPENDIDOS!$Y88)/2</f>
        <v>0</v>
      </c>
      <c r="AF88" s="753">
        <f>+(TABULADOR!$D$67)*(SUSPENDIDOS!$Y88)/2</f>
        <v>0</v>
      </c>
      <c r="AG88" s="747"/>
      <c r="AH88" s="747">
        <f t="shared" si="63"/>
        <v>24.024000000000001</v>
      </c>
      <c r="AI88" s="747" t="b">
        <f>IF($S88&gt;=1,IF(MONTH(GLOBAL!$M$2)=MONTH($K88),(((($AA88+$AB88+$AC88+$AD88)*2)/30)*50),0))</f>
        <v>0</v>
      </c>
      <c r="AJ88" s="753"/>
      <c r="AK88" s="753">
        <f>($AA88+$AB88+$AC88)*2/30*$Z88*TABULADOR!$D$70</f>
        <v>38.438400000000001</v>
      </c>
      <c r="AL88" s="753">
        <v>21000000</v>
      </c>
      <c r="AM88" s="753"/>
      <c r="AN88" s="754"/>
      <c r="AO88" s="754">
        <f>($AH88*GLOBAL!$BO$5/GLOBAL!$BO$6*GLOBAL!$BO$7*GLOBAL!$BO$8)</f>
        <v>0.88704000000000005</v>
      </c>
      <c r="AP88" s="754">
        <f>($AH88+$AI88)*GLOBAL!$BQ$2</f>
        <v>0.24024000000000001</v>
      </c>
      <c r="AQ88" s="754">
        <f>($AH88*GLOBAL!$BQ$5/GLOBAL!$BQ$6*GLOBAL!$BQ$7*GLOBAL!$BQ$8)</f>
        <v>0.11088000000000001</v>
      </c>
      <c r="AR88" s="753">
        <f>$AH88*GLOBAL!$BS$2</f>
        <v>0.72072000000000003</v>
      </c>
      <c r="AS88" s="754">
        <f>$AO88*GLOBAL!$BP$2/GLOBAL!$BO$2</f>
        <v>1.9958400000000001</v>
      </c>
      <c r="AT88" s="754">
        <f>($AH88+$AI88)*GLOBAL!$BR$2</f>
        <v>0.48048000000000002</v>
      </c>
      <c r="AU88" s="754">
        <f>$AQ88*GLOBAL!$BT$2/GLOBAL!$BU$2</f>
        <v>0.44352000000000003</v>
      </c>
      <c r="AV88" s="753">
        <f>$AH88*GLOBAL!$BS$2</f>
        <v>0.72072000000000003</v>
      </c>
      <c r="AW88" s="753">
        <f t="shared" si="64"/>
        <v>62.462400000000002</v>
      </c>
      <c r="AX88" s="753">
        <f t="shared" si="65"/>
        <v>1.2381600000000001</v>
      </c>
      <c r="AY88" s="754"/>
      <c r="AZ88" s="753">
        <f t="shared" si="66"/>
        <v>4.3612800000000007</v>
      </c>
      <c r="BA88" s="755">
        <f t="shared" si="67"/>
        <v>61</v>
      </c>
    </row>
    <row r="89" spans="1:83" s="685" customFormat="1" ht="21" customHeight="1">
      <c r="A89" s="739" t="s">
        <v>1120</v>
      </c>
      <c r="B89" s="765" t="s">
        <v>971</v>
      </c>
      <c r="C89" s="874">
        <v>16075234</v>
      </c>
      <c r="D89" s="776" t="s">
        <v>274</v>
      </c>
      <c r="E89" s="827" t="s">
        <v>34</v>
      </c>
      <c r="F89" s="842" t="s">
        <v>104</v>
      </c>
      <c r="G89" s="746" t="s">
        <v>44</v>
      </c>
      <c r="H89" s="746" t="s">
        <v>44</v>
      </c>
      <c r="I89" s="766" t="s">
        <v>1799</v>
      </c>
      <c r="J89" s="760" t="s">
        <v>980</v>
      </c>
      <c r="K89" s="778">
        <v>42773</v>
      </c>
      <c r="L89" s="768" t="s">
        <v>1319</v>
      </c>
      <c r="M89" s="769"/>
      <c r="N89" s="845" t="s">
        <v>914</v>
      </c>
      <c r="O89" s="827" t="s">
        <v>70</v>
      </c>
      <c r="P89" s="801" t="s">
        <v>44</v>
      </c>
      <c r="Q89" s="827" t="s">
        <v>70</v>
      </c>
      <c r="R89" s="754">
        <f>VLOOKUP($G$89:$G$89,TABULADOR!$D$6:$E$41,2,0)</f>
        <v>11.76</v>
      </c>
      <c r="S89" s="741">
        <f ca="1">DATEDIF($K89,'EGRESO 2021'!$M$2,"Y")</f>
        <v>5</v>
      </c>
      <c r="T89" s="740">
        <v>0</v>
      </c>
      <c r="U89" s="741">
        <f ca="1">$S89+$T89</f>
        <v>5</v>
      </c>
      <c r="V89" s="771">
        <f ca="1">VLOOKUP($U89,TABULADOR!$A$51:$B$74,2)</f>
        <v>0.1</v>
      </c>
      <c r="W89" s="771">
        <v>0.2</v>
      </c>
      <c r="X89" s="750">
        <v>0</v>
      </c>
      <c r="Y89" s="772">
        <v>0</v>
      </c>
      <c r="Z89" s="752">
        <v>15</v>
      </c>
      <c r="AA89" s="753">
        <f>+($R89/30*$Z89)</f>
        <v>5.88</v>
      </c>
      <c r="AB89" s="753">
        <f>$AA89*$W89</f>
        <v>1.1759999999999999</v>
      </c>
      <c r="AC89" s="753">
        <f ca="1">$AA89*$V89</f>
        <v>0.58799999999999997</v>
      </c>
      <c r="AD89" s="753">
        <f>VLOOKUP($H$89:$H$89,TABULADOR!$D$6:$E$41,2,0)-VLOOKUP($G$89:$G$89,TABULADOR!$D$6:$E$41,2,0)</f>
        <v>0</v>
      </c>
      <c r="AE89" s="753">
        <f>+(TABULADOR!$D$67)*(GLOBAL!$Y177)/2</f>
        <v>0</v>
      </c>
      <c r="AF89" s="753"/>
      <c r="AG89" s="753"/>
      <c r="AH89" s="754">
        <f ca="1">SUM($AA89:$AG89)</f>
        <v>7.6440000000000001</v>
      </c>
      <c r="AI89" s="773">
        <f ca="1">IF($S89&gt;=1,IF(MONTH('EGRESO 2021'!$M$2)=MONTH($K89),(((($AA89+$AB89+$AC89+$AD89)*2)/30)*50),0))</f>
        <v>25.480000000000004</v>
      </c>
      <c r="AJ89" s="753"/>
      <c r="AK89" s="753">
        <f ca="1">($AA89+$AB89+$AC89)*2/30*$Z89*TABULADOR!$D$70</f>
        <v>6.1152000000000015</v>
      </c>
      <c r="AL89" s="753"/>
      <c r="AM89" s="753"/>
      <c r="AN89" s="753"/>
      <c r="AO89" s="753" t="e">
        <f ca="1">($AH89*'EGRESO 2021'!#REF!/'EGRESO 2021'!#REF!*'EGRESO 2021'!#REF!*'EGRESO 2021'!#REF!)</f>
        <v>#REF!</v>
      </c>
      <c r="AP89" s="753">
        <f ca="1">($AH89+$AI89)*'EGRESO 2021'!$BE$2</f>
        <v>0</v>
      </c>
      <c r="AQ89" s="753" t="e">
        <f ca="1">($AH89*'EGRESO 2021'!$BE$5/'EGRESO 2021'!$BE$6*'EGRESO 2021'!$BE$7*'EGRESO 2021'!$BE$8)</f>
        <v>#DIV/0!</v>
      </c>
      <c r="AR89" s="753">
        <f ca="1">$AH89*'EGRESO 2021'!$BG$2</f>
        <v>0</v>
      </c>
      <c r="AS89" s="753" t="e">
        <f ca="1">$AO89*'EGRESO 2021'!#REF!/'EGRESO 2021'!#REF!</f>
        <v>#REF!</v>
      </c>
      <c r="AT89" s="753">
        <f ca="1">($AH89+$AI89)*'EGRESO 2021'!$BF$2</f>
        <v>0</v>
      </c>
      <c r="AU89" s="753" t="e">
        <f ca="1">$AQ89*'EGRESO 2021'!$BH$2/'EGRESO 2021'!$BI$2</f>
        <v>#DIV/0!</v>
      </c>
      <c r="AV89" s="753">
        <f ca="1">$AH89*'EGRESO 2021'!$BG$2</f>
        <v>0</v>
      </c>
      <c r="AW89" s="753">
        <f ca="1">$AH89+$AJ89+$AK89+$AM89+$AL89</f>
        <v>13.759200000000002</v>
      </c>
      <c r="AX89" s="753" t="e">
        <f ca="1">$AN89+$AO89+$AP89+$AQ89+$BH89</f>
        <v>#REF!</v>
      </c>
      <c r="AY89" s="753"/>
      <c r="AZ89" s="753" t="e">
        <f ca="1">$AS89+$AT89+$AU89+$AV89+$AR89+$BM89</f>
        <v>#REF!</v>
      </c>
      <c r="BA89" s="755" t="e">
        <f ca="1">ROUND(SUM($AW89-$AX89),)</f>
        <v>#REF!</v>
      </c>
      <c r="BB89" s="884">
        <v>44452</v>
      </c>
      <c r="BC89" s="802"/>
      <c r="BD89" s="753"/>
      <c r="BE89" s="753"/>
      <c r="BF89" s="753"/>
      <c r="BG89" s="753"/>
      <c r="BH89" s="758"/>
      <c r="BI89" s="753"/>
      <c r="BJ89" s="753"/>
      <c r="BK89" s="753"/>
      <c r="BL89" s="753"/>
      <c r="BM89" s="758"/>
      <c r="BN89" s="704"/>
      <c r="BO89" s="704"/>
      <c r="BP89" s="704"/>
      <c r="BQ89" s="704"/>
      <c r="BR89" s="704"/>
      <c r="BS89" s="704"/>
      <c r="BT89" s="704"/>
      <c r="BU89" s="704"/>
    </row>
    <row r="90" spans="1:83" s="685" customFormat="1" ht="21" customHeight="1">
      <c r="A90" s="739" t="s">
        <v>1606</v>
      </c>
      <c r="B90" s="740" t="s">
        <v>1679</v>
      </c>
      <c r="C90" s="847">
        <v>6324854</v>
      </c>
      <c r="D90" s="739" t="s">
        <v>1650</v>
      </c>
      <c r="E90" s="831" t="s">
        <v>20</v>
      </c>
      <c r="F90" s="840" t="s">
        <v>304</v>
      </c>
      <c r="G90" s="739" t="s">
        <v>433</v>
      </c>
      <c r="H90" s="739" t="s">
        <v>433</v>
      </c>
      <c r="I90" s="760" t="s">
        <v>1760</v>
      </c>
      <c r="J90" s="739"/>
      <c r="K90" s="743">
        <v>44349</v>
      </c>
      <c r="L90" s="744" t="s">
        <v>1651</v>
      </c>
      <c r="M90" s="745"/>
      <c r="N90" s="840" t="s">
        <v>914</v>
      </c>
      <c r="O90" s="827" t="s">
        <v>1714</v>
      </c>
      <c r="P90" s="739" t="s">
        <v>63</v>
      </c>
      <c r="Q90" s="835" t="s">
        <v>25</v>
      </c>
      <c r="R90" s="747">
        <f>VLOOKUP($G$9:$G$332,TABULADOR!$D$6:$E$41,2,0)</f>
        <v>9.968</v>
      </c>
      <c r="S90" s="741" t="e">
        <f t="shared" ref="S90" si="68">DATEDIF($K90,$M$2,"Y")</f>
        <v>#NUM!</v>
      </c>
      <c r="T90" s="740">
        <v>3</v>
      </c>
      <c r="U90" s="741" t="e">
        <f t="shared" ref="U90" si="69">$S90+$T90</f>
        <v>#NUM!</v>
      </c>
      <c r="V90" s="749" t="e">
        <f>VLOOKUP($U90,TABULADOR!$A$51:$B$74,2)</f>
        <v>#NUM!</v>
      </c>
      <c r="W90" s="771">
        <v>0</v>
      </c>
      <c r="X90" s="750">
        <v>0</v>
      </c>
      <c r="Y90" s="751">
        <v>0</v>
      </c>
      <c r="Z90" s="752">
        <v>15</v>
      </c>
      <c r="AA90" s="747">
        <f t="shared" ref="AA90" si="70">+($R90/30*$Z90)</f>
        <v>4.984</v>
      </c>
      <c r="AB90" s="753">
        <f t="shared" ref="AB90" si="71">$AA90*$W90</f>
        <v>0</v>
      </c>
      <c r="AC90" s="753" t="e">
        <f t="shared" ref="AC90" si="72">$AA90*$V90</f>
        <v>#NUM!</v>
      </c>
      <c r="AD90" s="753">
        <f>VLOOKUP($H$9:$H$1922,TABULADOR!$D$6:$E$41,2,0)-VLOOKUP($G$9:$G$1922,TABULADOR!$D$6:$E$41,2,0)</f>
        <v>0</v>
      </c>
      <c r="AE90" s="753">
        <f>+(TABULADOR!$D$67)*('EGRESO 2022 '!$Y20)/2</f>
        <v>0</v>
      </c>
      <c r="AF90" s="753"/>
      <c r="AG90" s="747"/>
      <c r="AH90" s="754" t="e">
        <f t="shared" ref="AH90" si="73">SUM($AA90:$AG90)</f>
        <v>#NUM!</v>
      </c>
      <c r="AI90" s="747" t="e">
        <f t="shared" ref="AI90" si="74">IF($S90&gt;=1,IF(MONTH($M$2)=MONTH($K90),(((($AA90+$AB90+$AC90+$AD90)*2)/30)*50),0))</f>
        <v>#NUM!</v>
      </c>
      <c r="AJ90" s="799"/>
      <c r="AK90" s="753" t="e">
        <f>($AA90+$AB90+$AC90)*2/30*$Z90*TABULADOR!$D$70</f>
        <v>#NUM!</v>
      </c>
      <c r="AL90" s="753"/>
      <c r="AM90" s="753"/>
      <c r="AN90" s="754"/>
      <c r="AO90" s="754" t="e">
        <f t="shared" ref="AO90" si="75">($AH90*$BO$5/$BO$6*$BO$7*$BO$8)</f>
        <v>#NUM!</v>
      </c>
      <c r="AP90" s="754" t="e">
        <f t="shared" ref="AP90" si="76">($AH90+$AI90)*$BQ$2</f>
        <v>#NUM!</v>
      </c>
      <c r="AQ90" s="754" t="e">
        <f t="shared" ref="AQ90" si="77">($AH90*$BQ$5/$BQ$6*$BQ$7*$BQ$8)</f>
        <v>#NUM!</v>
      </c>
      <c r="AR90" s="753" t="e">
        <f t="shared" ref="AR90" si="78">$AH90*$BS$2</f>
        <v>#NUM!</v>
      </c>
      <c r="AS90" s="754" t="e">
        <f t="shared" ref="AS90" si="79">$AO90*$BP$2/$BO$2</f>
        <v>#NUM!</v>
      </c>
      <c r="AT90" s="754" t="e">
        <f t="shared" ref="AT90" si="80">($AH90+$AI90)*$BR$2</f>
        <v>#NUM!</v>
      </c>
      <c r="AU90" s="754" t="e">
        <f t="shared" ref="AU90" si="81">$AQ90*$BT$2/$BU$2</f>
        <v>#NUM!</v>
      </c>
      <c r="AV90" s="753" t="e">
        <f t="shared" ref="AV90" si="82">$AH90*$BS$2</f>
        <v>#NUM!</v>
      </c>
      <c r="AW90" s="753" t="e">
        <f t="shared" ref="AW90" si="83">$AH90+$AJ90+$AK90+$AM90+$AL90</f>
        <v>#NUM!</v>
      </c>
      <c r="AX90" s="753" t="e">
        <f t="shared" ref="AX90" si="84">$AN90+$AO90+$AP90+$AQ90+$BH90</f>
        <v>#NUM!</v>
      </c>
      <c r="AY90" s="754"/>
      <c r="AZ90" s="753" t="e">
        <f t="shared" ref="AZ90" si="85">$AS90+$AT90+$AU90+$AV90+$AR90+$BM90</f>
        <v>#NUM!</v>
      </c>
      <c r="BA90" s="755" t="e">
        <f t="shared" ref="BA90" si="86">ROUND(SUM($AW90-$AX90),)</f>
        <v>#NUM!</v>
      </c>
      <c r="BB90" s="820">
        <v>44455</v>
      </c>
      <c r="BC90" s="757"/>
      <c r="BD90" s="753"/>
      <c r="BE90" s="753"/>
      <c r="BF90" s="753"/>
      <c r="BG90" s="753"/>
      <c r="BH90" s="758"/>
      <c r="BI90" s="753"/>
      <c r="BJ90" s="753"/>
      <c r="BK90" s="753"/>
      <c r="BL90" s="753"/>
      <c r="BM90" s="758"/>
      <c r="BN90" s="759"/>
      <c r="BO90" s="759"/>
      <c r="BP90" s="759"/>
      <c r="BQ90" s="759"/>
      <c r="BR90" s="759"/>
      <c r="BS90" s="759"/>
      <c r="BT90" s="759"/>
      <c r="BU90" s="759"/>
      <c r="BV90" s="759"/>
      <c r="BW90" s="759"/>
      <c r="BX90" s="759"/>
      <c r="BY90" s="759"/>
      <c r="BZ90" s="759"/>
      <c r="CA90" s="759"/>
      <c r="CB90" s="759"/>
      <c r="CC90" s="759"/>
      <c r="CD90" s="759"/>
      <c r="CE90" s="759"/>
    </row>
    <row r="93" spans="1:83" s="685" customFormat="1" ht="21.75" customHeight="1">
      <c r="A93" s="739" t="s">
        <v>1119</v>
      </c>
      <c r="B93" s="673" t="s">
        <v>972</v>
      </c>
      <c r="C93" s="905">
        <v>22093695</v>
      </c>
      <c r="D93" s="822" t="s">
        <v>1946</v>
      </c>
      <c r="E93" s="831" t="s">
        <v>34</v>
      </c>
      <c r="F93" s="848" t="s">
        <v>289</v>
      </c>
      <c r="G93" s="840" t="s">
        <v>596</v>
      </c>
      <c r="H93" s="840" t="s">
        <v>596</v>
      </c>
      <c r="I93" s="760" t="s">
        <v>1954</v>
      </c>
      <c r="J93" s="739"/>
      <c r="K93" s="929">
        <v>44440</v>
      </c>
      <c r="L93" s="744" t="s">
        <v>1970</v>
      </c>
      <c r="M93" s="850"/>
      <c r="N93" s="840" t="s">
        <v>914</v>
      </c>
      <c r="O93" s="827" t="s">
        <v>1714</v>
      </c>
      <c r="P93" s="669" t="s">
        <v>63</v>
      </c>
      <c r="Q93" s="849" t="s">
        <v>25</v>
      </c>
      <c r="R93" s="747">
        <f>VLOOKUP($G$93:$G$93,TABULADOR!$D$6:$E$41,2,0)</f>
        <v>8.484</v>
      </c>
      <c r="S93" s="741">
        <f>DATEDIF($K93,GLOBAL!$M$2,"Y")</f>
        <v>0</v>
      </c>
      <c r="T93" s="741">
        <v>0</v>
      </c>
      <c r="U93" s="748">
        <f t="shared" ref="U93:U98" si="87">$S93+$T93</f>
        <v>0</v>
      </c>
      <c r="V93" s="749">
        <f>VLOOKUP($U93,TABULADOR!$A$51:$B$74,2)</f>
        <v>0</v>
      </c>
      <c r="W93" s="749">
        <v>0</v>
      </c>
      <c r="X93" s="750">
        <v>0</v>
      </c>
      <c r="Y93" s="751">
        <v>0</v>
      </c>
      <c r="Z93" s="752">
        <v>30</v>
      </c>
      <c r="AA93" s="753">
        <f t="shared" ref="AA93:AA98" si="88">+($R93/30*$Z93)</f>
        <v>8.484</v>
      </c>
      <c r="AB93" s="753">
        <f t="shared" ref="AB93:AB98" si="89">$AA93*$W93</f>
        <v>0</v>
      </c>
      <c r="AC93" s="753">
        <f t="shared" ref="AC93:AC98" si="90">$AA93*$V93</f>
        <v>0</v>
      </c>
      <c r="AD93" s="753">
        <f>VLOOKUP($H$93:$H$93,TABULADOR!$D$6:$E$41,2,0)-VLOOKUP($G$93:$G$93,TABULADOR!$D$6:$E$41,2,0)</f>
        <v>0</v>
      </c>
      <c r="AE93" s="753">
        <f>+(TABULADOR!$D$67)*(SUSPENDIDOS!$Y93)/2</f>
        <v>0</v>
      </c>
      <c r="AF93" s="753"/>
      <c r="AG93" s="747"/>
      <c r="AH93" s="754">
        <f t="shared" ref="AH93:AH98" si="91">SUM($AA93:$AG93)</f>
        <v>8.484</v>
      </c>
      <c r="AI93" s="747" t="b">
        <f>IF($S93&gt;=1,IF(MONTH(GLOBAL!$M$2)=MONTH($K93),(((($AA93+$AB93+$AC93+$AD93)*2)/30)*50),0))</f>
        <v>0</v>
      </c>
      <c r="AJ93" s="753"/>
      <c r="AK93" s="753">
        <f>($AA93+$AB93+$AC93)*2/30*$Z93*TABULADOR!$D$70</f>
        <v>13.574400000000001</v>
      </c>
      <c r="AL93" s="753"/>
      <c r="AM93" s="753"/>
      <c r="AN93" s="754"/>
      <c r="AO93" s="754">
        <f>($AH93*GLOBAL!$BO$5/GLOBAL!$BO$6*GLOBAL!$BO$7*GLOBAL!$BO$8)</f>
        <v>0.3132553846153846</v>
      </c>
      <c r="AP93" s="754">
        <f>($AH93+$AI93)*GLOBAL!$BQ$2</f>
        <v>8.4839999999999999E-2</v>
      </c>
      <c r="AQ93" s="754">
        <f>($AH93*GLOBAL!$BQ$5/GLOBAL!$BQ$6*GLOBAL!$BQ$7*GLOBAL!$BQ$8)</f>
        <v>3.9156923076923075E-2</v>
      </c>
      <c r="AR93" s="753">
        <f>$AH93*GLOBAL!$BS$2</f>
        <v>0.25451999999999997</v>
      </c>
      <c r="AS93" s="754">
        <f>$AO93*GLOBAL!$BP$2/GLOBAL!$BO$2</f>
        <v>0.70482461538461527</v>
      </c>
      <c r="AT93" s="754">
        <f>($AH93+$AI93)*GLOBAL!$BR$2</f>
        <v>0.16968</v>
      </c>
      <c r="AU93" s="754">
        <f>$AQ93*GLOBAL!$BT$2/GLOBAL!$BU$2</f>
        <v>0.1566276923076923</v>
      </c>
      <c r="AV93" s="753">
        <f>$AH93*GLOBAL!$BS$2</f>
        <v>0.25451999999999997</v>
      </c>
      <c r="AW93" s="753">
        <f>$AH93+$AJ93+$AK93+$AM93+$AL93+$AI93</f>
        <v>22.058399999999999</v>
      </c>
      <c r="AX93" s="753">
        <f t="shared" ref="AX93:AX98" si="92">$AN93+$AO93+$AP93+$AQ93+$BH93</f>
        <v>0.43725230769230772</v>
      </c>
      <c r="AY93" s="754"/>
      <c r="AZ93" s="753">
        <f t="shared" ref="AZ93:AZ98" si="93">$AS93+$AT93+$AU93+$AV93+$AR93+$BM93</f>
        <v>1.5401723076923073</v>
      </c>
      <c r="BA93" s="755">
        <f>ROUND(SUM($AW93-$AX93),)</f>
        <v>22</v>
      </c>
      <c r="BB93" s="757"/>
      <c r="BC93" s="757"/>
      <c r="BD93" s="753"/>
      <c r="BE93" s="753"/>
      <c r="BF93" s="753"/>
      <c r="BG93" s="753"/>
      <c r="BH93" s="758"/>
      <c r="BI93" s="753"/>
      <c r="BJ93" s="753"/>
      <c r="BK93" s="753"/>
      <c r="BL93" s="753"/>
      <c r="BM93" s="758"/>
    </row>
    <row r="94" spans="1:83" s="685" customFormat="1" ht="21" customHeight="1">
      <c r="A94" s="1108" t="s">
        <v>1120</v>
      </c>
      <c r="B94" s="1201" t="s">
        <v>971</v>
      </c>
      <c r="C94" s="1139">
        <v>14617936</v>
      </c>
      <c r="D94" s="1140" t="s">
        <v>271</v>
      </c>
      <c r="E94" s="1141" t="s">
        <v>34</v>
      </c>
      <c r="F94" s="1109" t="s">
        <v>104</v>
      </c>
      <c r="G94" s="1142" t="s">
        <v>44</v>
      </c>
      <c r="H94" s="1142" t="s">
        <v>44</v>
      </c>
      <c r="I94" s="945" t="s">
        <v>1799</v>
      </c>
      <c r="J94" s="1135" t="s">
        <v>977</v>
      </c>
      <c r="K94" s="1143">
        <v>42310</v>
      </c>
      <c r="L94" s="1144" t="s">
        <v>1316</v>
      </c>
      <c r="M94" s="1145"/>
      <c r="N94" s="1146" t="s">
        <v>914</v>
      </c>
      <c r="O94" s="1158" t="s">
        <v>254</v>
      </c>
      <c r="P94" s="1161" t="s">
        <v>44</v>
      </c>
      <c r="Q94" s="1158" t="s">
        <v>254</v>
      </c>
      <c r="R94" s="1127">
        <f>VLOOKUP($G$94:$G$94,TABULADOR!$D$6:$E$41,2,0)</f>
        <v>11.76</v>
      </c>
      <c r="S94" s="1120">
        <f>DATEDIF($K94,GLOBAL!$M$2,"Y")</f>
        <v>6</v>
      </c>
      <c r="T94" s="1109">
        <v>0</v>
      </c>
      <c r="U94" s="1120">
        <f t="shared" si="87"/>
        <v>6</v>
      </c>
      <c r="V94" s="1148">
        <f>VLOOKUP($U94,TABULADOR!$A$51:$B$74,2)</f>
        <v>0.12</v>
      </c>
      <c r="W94" s="1148">
        <v>0.2</v>
      </c>
      <c r="X94" s="1123">
        <v>1</v>
      </c>
      <c r="Y94" s="1149">
        <v>1</v>
      </c>
      <c r="Z94" s="1125">
        <v>15</v>
      </c>
      <c r="AA94" s="1126">
        <f t="shared" si="88"/>
        <v>5.88</v>
      </c>
      <c r="AB94" s="1126">
        <f t="shared" si="89"/>
        <v>1.1759999999999999</v>
      </c>
      <c r="AC94" s="1126">
        <f t="shared" si="90"/>
        <v>0.7056</v>
      </c>
      <c r="AD94" s="1126">
        <f>VLOOKUP($H$94:$H$94,TABULADOR!$D$6:$E$41,2,0)-VLOOKUP($G$94:$G$94,TABULADOR!$D$6:$E$41,2,0)</f>
        <v>0</v>
      </c>
      <c r="AE94" s="1126">
        <f>+(TABULADOR!$D$67)*(SUSPENDIDOS!$Y94)/2</f>
        <v>0.875</v>
      </c>
      <c r="AF94" s="1126"/>
      <c r="AG94" s="1126"/>
      <c r="AH94" s="1127">
        <f t="shared" si="91"/>
        <v>8.6365999999999996</v>
      </c>
      <c r="AI94" s="1150">
        <f>IF($S94&gt;=1,IF(MONTH(GLOBAL!$M$2)=MONTH($K94),(((($AA94+$AB94+$AC94+$AD94)*2)/30)*50),0))</f>
        <v>0</v>
      </c>
      <c r="AJ94" s="1126"/>
      <c r="AK94" s="1126">
        <f>($AA94+$AB94+$AC94)*2/30*$Z94*TABULADOR!$D$70</f>
        <v>6.2092800000000006</v>
      </c>
      <c r="AL94" s="1126"/>
      <c r="AM94" s="1126"/>
      <c r="AN94" s="1126"/>
      <c r="AO94" s="1126">
        <f>($AH94*GLOBAL!$BO$5/GLOBAL!$BO$6*GLOBAL!$BO$7*GLOBAL!$BO$8)</f>
        <v>0.31888984615384613</v>
      </c>
      <c r="AP94" s="1126">
        <f>($AH94+$AI94)*GLOBAL!$BQ$2</f>
        <v>8.6365999999999998E-2</v>
      </c>
      <c r="AQ94" s="1126">
        <f>($AH94*GLOBAL!$BQ$5/GLOBAL!$BQ$6*GLOBAL!$BQ$7*GLOBAL!$BQ$8)</f>
        <v>3.9861230769230767E-2</v>
      </c>
      <c r="AR94" s="1126">
        <f>$AH94*GLOBAL!$BS$2</f>
        <v>0.25909799999999999</v>
      </c>
      <c r="AS94" s="1126">
        <f>$AO94*GLOBAL!$BP$2/GLOBAL!$BO$2</f>
        <v>0.71750215384615379</v>
      </c>
      <c r="AT94" s="1126">
        <f>($AH94+$AI94)*GLOBAL!$BR$2</f>
        <v>0.172732</v>
      </c>
      <c r="AU94" s="1126">
        <f>$AQ94*GLOBAL!$BT$2/GLOBAL!$BU$2</f>
        <v>0.15944492307692307</v>
      </c>
      <c r="AV94" s="1126">
        <f>$AH94*GLOBAL!$BS$2</f>
        <v>0.25909799999999999</v>
      </c>
      <c r="AW94" s="1126">
        <f>$AH94+$AJ94+$AK94+$AM94+$AL94+$AI94</f>
        <v>14.845880000000001</v>
      </c>
      <c r="AX94" s="1126">
        <f t="shared" si="92"/>
        <v>0.44511707692307689</v>
      </c>
      <c r="AY94" s="1126"/>
      <c r="AZ94" s="1126">
        <f t="shared" si="93"/>
        <v>1.5678750769230769</v>
      </c>
      <c r="BA94" s="1128">
        <f>ROUND(SUM($AW94-$AX94),2)</f>
        <v>14.4</v>
      </c>
      <c r="BB94" s="1277">
        <v>44517</v>
      </c>
      <c r="BC94" s="1130"/>
      <c r="BD94" s="1126"/>
      <c r="BE94" s="1126"/>
      <c r="BF94" s="1126"/>
      <c r="BG94" s="1126"/>
      <c r="BH94" s="1131"/>
      <c r="BI94" s="1126"/>
      <c r="BJ94" s="1126"/>
      <c r="BK94" s="1126"/>
      <c r="BL94" s="1126"/>
      <c r="BM94" s="1131"/>
    </row>
    <row r="95" spans="1:83" s="685" customFormat="1" ht="21.75" customHeight="1">
      <c r="A95" s="1121" t="s">
        <v>1119</v>
      </c>
      <c r="B95" s="1108" t="s">
        <v>970</v>
      </c>
      <c r="C95" s="1243">
        <v>14711060</v>
      </c>
      <c r="D95" s="1134" t="s">
        <v>2089</v>
      </c>
      <c r="E95" s="1112" t="s">
        <v>20</v>
      </c>
      <c r="F95" s="1230" t="s">
        <v>27</v>
      </c>
      <c r="G95" s="1113" t="s">
        <v>27</v>
      </c>
      <c r="H95" s="1113" t="s">
        <v>27</v>
      </c>
      <c r="I95" s="1191" t="s">
        <v>1799</v>
      </c>
      <c r="J95" s="1108"/>
      <c r="K95" s="1136">
        <v>44432</v>
      </c>
      <c r="L95" s="1247" t="s">
        <v>1926</v>
      </c>
      <c r="M95" s="1117"/>
      <c r="N95" s="1113" t="s">
        <v>914</v>
      </c>
      <c r="O95" s="1253" t="s">
        <v>2051</v>
      </c>
      <c r="P95" s="1248" t="s">
        <v>63</v>
      </c>
      <c r="Q95" s="1253" t="s">
        <v>2051</v>
      </c>
      <c r="R95" s="1119">
        <f>VLOOKUP($G$95:$G$95,TABULADOR!$D$6:$E$41,2,0)</f>
        <v>23.8</v>
      </c>
      <c r="S95" s="1120">
        <f>DATEDIF($K95,GLOBAL!$M$2,"Y")</f>
        <v>0</v>
      </c>
      <c r="T95" s="1120">
        <v>0</v>
      </c>
      <c r="U95" s="1121">
        <f t="shared" si="87"/>
        <v>0</v>
      </c>
      <c r="V95" s="1122">
        <f>VLOOKUP($U95,TABULADOR!$A$51:$B$74,2)</f>
        <v>0</v>
      </c>
      <c r="W95" s="1148">
        <v>0</v>
      </c>
      <c r="X95" s="1123">
        <v>0</v>
      </c>
      <c r="Y95" s="1124">
        <v>0</v>
      </c>
      <c r="Z95" s="1125">
        <v>15</v>
      </c>
      <c r="AA95" s="1126">
        <f t="shared" si="88"/>
        <v>11.9</v>
      </c>
      <c r="AB95" s="1126">
        <f t="shared" si="89"/>
        <v>0</v>
      </c>
      <c r="AC95" s="1126">
        <f t="shared" si="90"/>
        <v>0</v>
      </c>
      <c r="AD95" s="1126">
        <f>VLOOKUP($H$95:$H$95,TABULADOR!$D$6:$E$41,2,0)-VLOOKUP($G$95:$G$95,TABULADOR!$D$6:$E$41,2,0)</f>
        <v>0</v>
      </c>
      <c r="AE95" s="1126">
        <f>+(TABULADOR!$D$67)*(SUSPENDIDOS!$Y95)/2</f>
        <v>0</v>
      </c>
      <c r="AF95" s="1126"/>
      <c r="AG95" s="1119"/>
      <c r="AH95" s="1127">
        <f t="shared" si="91"/>
        <v>11.9</v>
      </c>
      <c r="AI95" s="1119" t="b">
        <f>IF($S95&gt;=1,IF(MONTH(GLOBAL!$M$2)=MONTH($K95),(((($AA95+$AB95+$AC95+$AD95)*2)/30)*50),0))</f>
        <v>0</v>
      </c>
      <c r="AJ95" s="1126">
        <f>($AA95+$AB95+$AC95+$AD95)*2/30*$Z95*TABULADOR!$D$72</f>
        <v>9.5200000000000014</v>
      </c>
      <c r="AK95" s="1126">
        <f>($AA95+$AB95+$AC95)*2/30*$Z95*TABULADOR!$D$70</f>
        <v>9.5200000000000014</v>
      </c>
      <c r="AL95" s="1126"/>
      <c r="AM95" s="1126"/>
      <c r="AN95" s="1127"/>
      <c r="AO95" s="1127">
        <f>($AH95*GLOBAL!$BO$5/GLOBAL!$BO$6*GLOBAL!$BO$7*GLOBAL!$BO$8)</f>
        <v>0.43938461538461537</v>
      </c>
      <c r="AP95" s="1127">
        <f>($AH95+$AI95)*GLOBAL!$BQ$2</f>
        <v>0.11900000000000001</v>
      </c>
      <c r="AQ95" s="1127">
        <f>($AH95*GLOBAL!$BQ$5/GLOBAL!$BQ$6*GLOBAL!$BQ$7*GLOBAL!$BQ$8)</f>
        <v>5.4923076923076922E-2</v>
      </c>
      <c r="AR95" s="1126">
        <f>$AH95*GLOBAL!$BS$2</f>
        <v>0.35699999999999998</v>
      </c>
      <c r="AS95" s="1127">
        <f>$AO95*GLOBAL!$BP$2/GLOBAL!$BO$2</f>
        <v>0.98861538461538445</v>
      </c>
      <c r="AT95" s="1127">
        <f>($AH95+$AI95)*GLOBAL!$BR$2</f>
        <v>0.23800000000000002</v>
      </c>
      <c r="AU95" s="1127">
        <f>$AQ95*GLOBAL!$BT$2/GLOBAL!$BU$2</f>
        <v>0.21969230769230769</v>
      </c>
      <c r="AV95" s="1126">
        <f>$AH95*GLOBAL!$BS$2</f>
        <v>0.35699999999999998</v>
      </c>
      <c r="AW95" s="1126">
        <f>$AH95+$AJ95+$AK95+$AM95+$AL95+$AI95</f>
        <v>30.940000000000005</v>
      </c>
      <c r="AX95" s="1126">
        <f t="shared" si="92"/>
        <v>0.61330769230769233</v>
      </c>
      <c r="AY95" s="1127"/>
      <c r="AZ95" s="1126">
        <f t="shared" si="93"/>
        <v>2.160307692307692</v>
      </c>
      <c r="BA95" s="1128">
        <f>ROUND(SUM($AW95-$AX95),2)</f>
        <v>30.33</v>
      </c>
      <c r="BB95" s="1276">
        <v>44512</v>
      </c>
      <c r="BC95" s="1130"/>
      <c r="BD95" s="1126"/>
      <c r="BE95" s="1126"/>
      <c r="BF95" s="1126"/>
      <c r="BG95" s="1126"/>
      <c r="BH95" s="1131"/>
      <c r="BI95" s="1126"/>
      <c r="BJ95" s="1126"/>
      <c r="BK95" s="1126"/>
      <c r="BL95" s="1126"/>
      <c r="BM95" s="1131"/>
    </row>
    <row r="96" spans="1:83" s="685" customFormat="1" ht="21.75" customHeight="1">
      <c r="A96" s="1108" t="s">
        <v>1119</v>
      </c>
      <c r="B96" s="1138" t="s">
        <v>972</v>
      </c>
      <c r="C96" s="1259">
        <v>15968168</v>
      </c>
      <c r="D96" s="1111" t="s">
        <v>2019</v>
      </c>
      <c r="E96" s="1112" t="s">
        <v>20</v>
      </c>
      <c r="F96" s="1164" t="s">
        <v>104</v>
      </c>
      <c r="G96" s="1155" t="s">
        <v>527</v>
      </c>
      <c r="H96" s="1155" t="s">
        <v>527</v>
      </c>
      <c r="I96" s="945" t="s">
        <v>1703</v>
      </c>
      <c r="J96" s="1108"/>
      <c r="K96" s="1165">
        <v>44409</v>
      </c>
      <c r="L96" s="1116" t="s">
        <v>2038</v>
      </c>
      <c r="M96" s="1117"/>
      <c r="N96" s="1161" t="s">
        <v>914</v>
      </c>
      <c r="O96" s="1237" t="s">
        <v>2051</v>
      </c>
      <c r="P96" s="1137" t="s">
        <v>527</v>
      </c>
      <c r="Q96" s="1112" t="s">
        <v>29</v>
      </c>
      <c r="R96" s="1119">
        <f>VLOOKUP($G$96:$G$96,TABULADOR!$D$6:$E$41,2,0)</f>
        <v>20.440000000000001</v>
      </c>
      <c r="S96" s="1120">
        <f>DATEDIF($K96,GLOBAL!$M$2,"Y")</f>
        <v>0</v>
      </c>
      <c r="T96" s="1120">
        <v>0</v>
      </c>
      <c r="U96" s="1121">
        <f t="shared" si="87"/>
        <v>0</v>
      </c>
      <c r="V96" s="1122">
        <f>VLOOKUP($U96,TABULADOR!$A$51:$B$74,2)</f>
        <v>0</v>
      </c>
      <c r="W96" s="1122">
        <v>0.3</v>
      </c>
      <c r="X96" s="1123">
        <v>0</v>
      </c>
      <c r="Y96" s="1124">
        <v>0</v>
      </c>
      <c r="Z96" s="1125">
        <v>15</v>
      </c>
      <c r="AA96" s="1126">
        <f t="shared" si="88"/>
        <v>10.220000000000001</v>
      </c>
      <c r="AB96" s="1126">
        <f t="shared" si="89"/>
        <v>3.0660000000000003</v>
      </c>
      <c r="AC96" s="1126">
        <f t="shared" si="90"/>
        <v>0</v>
      </c>
      <c r="AD96" s="1126">
        <f>VLOOKUP($H$96:$H$96,TABULADOR!$D$6:$E$41,2,0)-VLOOKUP($G$96:$G$96,TABULADOR!$D$6:$E$41,2,0)</f>
        <v>0</v>
      </c>
      <c r="AE96" s="1126">
        <f>+(TABULADOR!$D$67)*(SUSPENDIDOS!$Y96)/2</f>
        <v>0</v>
      </c>
      <c r="AF96" s="1126"/>
      <c r="AG96" s="1119"/>
      <c r="AH96" s="1127">
        <f t="shared" si="91"/>
        <v>13.286000000000001</v>
      </c>
      <c r="AI96" s="1119" t="b">
        <f>IF($S96&gt;=1,IF(MONTH(GLOBAL!$M$2)=MONTH($K96),(((($AA96+$AB96+$AC96+$AD96)*2)/30)*50),0))</f>
        <v>0</v>
      </c>
      <c r="AJ96" s="1126"/>
      <c r="AK96" s="1126">
        <f>($AA96+$AB96+$AC96)*2/30*$Z96*TABULADOR!$D$70</f>
        <v>10.628800000000002</v>
      </c>
      <c r="AL96" s="1126"/>
      <c r="AM96" s="1126"/>
      <c r="AN96" s="1127"/>
      <c r="AO96" s="1127">
        <f>($AH96*GLOBAL!$BO$5/GLOBAL!$BO$6*GLOBAL!$BO$7*GLOBAL!$BO$8)</f>
        <v>0.49056000000000005</v>
      </c>
      <c r="AP96" s="1127">
        <f>($AH96+$AI96)*GLOBAL!$BQ$2</f>
        <v>0.13286000000000001</v>
      </c>
      <c r="AQ96" s="1127">
        <f>($AH96*GLOBAL!$BQ$5/GLOBAL!$BQ$6*GLOBAL!$BQ$7*GLOBAL!$BQ$8)</f>
        <v>6.1320000000000006E-2</v>
      </c>
      <c r="AR96" s="1126">
        <f>$AH96*GLOBAL!$BS$2</f>
        <v>0.39858000000000005</v>
      </c>
      <c r="AS96" s="1127">
        <f>$AO96*GLOBAL!$BP$2/GLOBAL!$BO$2</f>
        <v>1.1037600000000001</v>
      </c>
      <c r="AT96" s="1127">
        <f>($AH96+$AI96)*GLOBAL!$BR$2</f>
        <v>0.26572000000000001</v>
      </c>
      <c r="AU96" s="1127">
        <f>$AQ96*GLOBAL!$BT$2/GLOBAL!$BU$2</f>
        <v>0.24528000000000003</v>
      </c>
      <c r="AV96" s="1126">
        <f>$AH96*GLOBAL!$BS$2</f>
        <v>0.39858000000000005</v>
      </c>
      <c r="AW96" s="1126">
        <f>$AH96+$AJ96+$AK96+$AM96+$AL96+$AI96</f>
        <v>23.914800000000003</v>
      </c>
      <c r="AX96" s="1126">
        <f t="shared" si="92"/>
        <v>0.68474000000000013</v>
      </c>
      <c r="AY96" s="1127"/>
      <c r="AZ96" s="1126">
        <f t="shared" si="93"/>
        <v>2.4119199999999998</v>
      </c>
      <c r="BA96" s="1128">
        <f>ROUND(SUM($AW96-$AX96),2)</f>
        <v>23.23</v>
      </c>
      <c r="BB96" s="1276">
        <v>44512</v>
      </c>
      <c r="BC96" s="1130"/>
      <c r="BD96" s="1126"/>
      <c r="BE96" s="1126"/>
      <c r="BF96" s="1126"/>
      <c r="BG96" s="1126"/>
      <c r="BH96" s="1131"/>
      <c r="BI96" s="1126"/>
      <c r="BJ96" s="1126"/>
      <c r="BK96" s="1126"/>
      <c r="BL96" s="1126"/>
      <c r="BM96" s="1131"/>
    </row>
    <row r="97" spans="1:65" s="685" customFormat="1" ht="21.75" customHeight="1">
      <c r="A97" s="1108" t="s">
        <v>1119</v>
      </c>
      <c r="B97" s="1138" t="s">
        <v>970</v>
      </c>
      <c r="C97" s="1167">
        <v>24807059</v>
      </c>
      <c r="D97" s="1111" t="s">
        <v>2020</v>
      </c>
      <c r="E97" s="1112" t="s">
        <v>34</v>
      </c>
      <c r="F97" s="1132" t="s">
        <v>2025</v>
      </c>
      <c r="G97" s="1113" t="s">
        <v>27</v>
      </c>
      <c r="H97" s="1113" t="s">
        <v>27</v>
      </c>
      <c r="I97" s="945" t="s">
        <v>1703</v>
      </c>
      <c r="J97" s="1108"/>
      <c r="K97" s="1165">
        <v>44409</v>
      </c>
      <c r="L97" s="1117"/>
      <c r="M97" s="1116" t="s">
        <v>2039</v>
      </c>
      <c r="N97" s="1113" t="s">
        <v>974</v>
      </c>
      <c r="O97" s="1237" t="s">
        <v>2051</v>
      </c>
      <c r="P97" s="1137" t="s">
        <v>525</v>
      </c>
      <c r="Q97" s="1112" t="s">
        <v>29</v>
      </c>
      <c r="R97" s="1119">
        <f>VLOOKUP($G$97:$G$97,TABULADOR!$D$6:$E$41,2,0)</f>
        <v>23.8</v>
      </c>
      <c r="S97" s="1120">
        <f>DATEDIF($K97,GLOBAL!$M$2,"Y")</f>
        <v>0</v>
      </c>
      <c r="T97" s="1120">
        <v>0</v>
      </c>
      <c r="U97" s="1121">
        <f t="shared" si="87"/>
        <v>0</v>
      </c>
      <c r="V97" s="1122">
        <f>VLOOKUP($U97,TABULADOR!$A$51:$B$74,2)</f>
        <v>0</v>
      </c>
      <c r="W97" s="1122">
        <v>0</v>
      </c>
      <c r="X97" s="1123">
        <v>0</v>
      </c>
      <c r="Y97" s="1124">
        <v>0</v>
      </c>
      <c r="Z97" s="1125">
        <v>15</v>
      </c>
      <c r="AA97" s="1126">
        <f t="shared" si="88"/>
        <v>11.9</v>
      </c>
      <c r="AB97" s="1126">
        <f t="shared" si="89"/>
        <v>0</v>
      </c>
      <c r="AC97" s="1126">
        <f t="shared" si="90"/>
        <v>0</v>
      </c>
      <c r="AD97" s="1126">
        <f>VLOOKUP($H$97:$H$97,TABULADOR!$D$6:$E$41,2,0)-VLOOKUP($G$97:$G$97,TABULADOR!$D$6:$E$41,2,0)</f>
        <v>0</v>
      </c>
      <c r="AE97" s="1126">
        <f>+(TABULADOR!$D$67)*(SUSPENDIDOS!$Y97)/2</f>
        <v>0</v>
      </c>
      <c r="AF97" s="1126"/>
      <c r="AG97" s="1119"/>
      <c r="AH97" s="1127">
        <f t="shared" si="91"/>
        <v>11.9</v>
      </c>
      <c r="AI97" s="1119" t="b">
        <f>IF($S97&gt;=1,IF(MONTH(GLOBAL!$M$2)=MONTH($K97),(((($AA97+$AB97+$AC97+$AD97)*2)/30)*50),0))</f>
        <v>0</v>
      </c>
      <c r="AJ97" s="1126">
        <f>($AA97+$AB97+$AC97+$AD97)*2/30*$Z97*TABULADOR!$D$72</f>
        <v>9.5200000000000014</v>
      </c>
      <c r="AK97" s="1126">
        <f>($AA97+$AB97+$AC97)*2/30*$Z97*TABULADOR!$D$70</f>
        <v>9.5200000000000014</v>
      </c>
      <c r="AL97" s="1126">
        <v>0</v>
      </c>
      <c r="AM97" s="1126"/>
      <c r="AN97" s="1127"/>
      <c r="AO97" s="1127">
        <f>($AH97*GLOBAL!$BO$5/GLOBAL!$BO$6*GLOBAL!$BO$7*GLOBAL!$BO$8)</f>
        <v>0.43938461538461537</v>
      </c>
      <c r="AP97" s="1127">
        <f>($AH97+$AI97)*GLOBAL!$BQ$2</f>
        <v>0.11900000000000001</v>
      </c>
      <c r="AQ97" s="1127">
        <f>($AH97*GLOBAL!$BQ$5/GLOBAL!$BQ$6*GLOBAL!$BQ$7*GLOBAL!$BQ$8)</f>
        <v>5.4923076923076922E-2</v>
      </c>
      <c r="AR97" s="1126">
        <f>$AH97*GLOBAL!$BS$2</f>
        <v>0.35699999999999998</v>
      </c>
      <c r="AS97" s="1127">
        <f>$AO97*GLOBAL!$BP$2/GLOBAL!$BO$2</f>
        <v>0.98861538461538445</v>
      </c>
      <c r="AT97" s="1127">
        <f>($AH97+$AI97)*GLOBAL!$BR$2</f>
        <v>0.23800000000000002</v>
      </c>
      <c r="AU97" s="1127">
        <f>$AQ97*GLOBAL!$BT$2/GLOBAL!$BU$2</f>
        <v>0.21969230769230769</v>
      </c>
      <c r="AV97" s="1126">
        <f>$AH97*GLOBAL!$BS$2</f>
        <v>0.35699999999999998</v>
      </c>
      <c r="AW97" s="1126">
        <f>$AH97+$AJ97+$AK97+$AM97+$AL97+$AI97</f>
        <v>30.940000000000005</v>
      </c>
      <c r="AX97" s="1126">
        <f t="shared" si="92"/>
        <v>0.61330769230769233</v>
      </c>
      <c r="AY97" s="1127"/>
      <c r="AZ97" s="1126">
        <f t="shared" si="93"/>
        <v>2.160307692307692</v>
      </c>
      <c r="BA97" s="1128">
        <f>ROUND(SUM($AW97-$AX97),2)</f>
        <v>30.33</v>
      </c>
      <c r="BB97" s="1276">
        <v>44512</v>
      </c>
      <c r="BC97" s="1130"/>
      <c r="BD97" s="1126"/>
      <c r="BE97" s="1126"/>
      <c r="BF97" s="1126"/>
      <c r="BG97" s="1126"/>
      <c r="BH97" s="1131"/>
      <c r="BI97" s="1126"/>
      <c r="BJ97" s="1126"/>
      <c r="BK97" s="1126"/>
      <c r="BL97" s="1126"/>
      <c r="BM97" s="1131"/>
    </row>
    <row r="98" spans="1:65" s="685" customFormat="1" ht="21" customHeight="1">
      <c r="A98" s="1108" t="s">
        <v>1119</v>
      </c>
      <c r="B98" s="1201" t="s">
        <v>971</v>
      </c>
      <c r="C98" s="1139">
        <v>15486560</v>
      </c>
      <c r="D98" s="1140" t="s">
        <v>273</v>
      </c>
      <c r="E98" s="1141" t="s">
        <v>20</v>
      </c>
      <c r="F98" s="1109" t="s">
        <v>104</v>
      </c>
      <c r="G98" s="1142" t="s">
        <v>252</v>
      </c>
      <c r="H98" s="1142" t="s">
        <v>252</v>
      </c>
      <c r="I98" s="945" t="s">
        <v>1799</v>
      </c>
      <c r="J98" s="1135" t="s">
        <v>979</v>
      </c>
      <c r="K98" s="1143">
        <v>42324</v>
      </c>
      <c r="L98" s="1144" t="s">
        <v>1318</v>
      </c>
      <c r="M98" s="1145"/>
      <c r="N98" s="1146" t="s">
        <v>914</v>
      </c>
      <c r="O98" s="1158" t="s">
        <v>50</v>
      </c>
      <c r="P98" s="1122" t="s">
        <v>1982</v>
      </c>
      <c r="Q98" s="1158" t="s">
        <v>50</v>
      </c>
      <c r="R98" s="1127">
        <f>VLOOKUP($G$98:$G$98,TABULADOR!$D$6:$E$41,2,0)</f>
        <v>15.96</v>
      </c>
      <c r="S98" s="1120">
        <f>DATEDIF($K98,GLOBAL!$M$2,"Y")</f>
        <v>6</v>
      </c>
      <c r="T98" s="1109">
        <v>0</v>
      </c>
      <c r="U98" s="1120">
        <f t="shared" si="87"/>
        <v>6</v>
      </c>
      <c r="V98" s="1148">
        <f>VLOOKUP($U98,TABULADOR!$A$51:$B$74,2)</f>
        <v>0.12</v>
      </c>
      <c r="W98" s="1148">
        <v>0.3</v>
      </c>
      <c r="X98" s="1123">
        <v>0</v>
      </c>
      <c r="Y98" s="1149">
        <v>0</v>
      </c>
      <c r="Z98" s="1125">
        <v>15</v>
      </c>
      <c r="AA98" s="1126">
        <f t="shared" si="88"/>
        <v>7.98</v>
      </c>
      <c r="AB98" s="1126">
        <f t="shared" si="89"/>
        <v>2.3940000000000001</v>
      </c>
      <c r="AC98" s="1126">
        <f t="shared" si="90"/>
        <v>0.95760000000000001</v>
      </c>
      <c r="AD98" s="1126">
        <f>VLOOKUP($H$98:$H$98,TABULADOR!$D$6:$E$41,2,0)-VLOOKUP($G$98:$G$98,TABULADOR!$D$6:$E$41,2,0)</f>
        <v>0</v>
      </c>
      <c r="AE98" s="1126">
        <f>+(TABULADOR!$D$67)*(SUSPENDIDOS!$Y98)/2</f>
        <v>0</v>
      </c>
      <c r="AF98" s="1126"/>
      <c r="AG98" s="1126"/>
      <c r="AH98" s="1127">
        <f t="shared" si="91"/>
        <v>11.3316</v>
      </c>
      <c r="AI98" s="1150">
        <f>IF($S98&gt;=1,IF(MONTH(GLOBAL!$M$2)=MONTH($K98),(((($AA98+$AB98+$AC98+$AD98)*2)/30)*50),0))</f>
        <v>0</v>
      </c>
      <c r="AJ98" s="1126"/>
      <c r="AK98" s="1126">
        <f>($AA98+$AB98+$AC98)*2/30*$Z98*TABULADOR!$D$70</f>
        <v>9.0652799999999996</v>
      </c>
      <c r="AL98" s="1126"/>
      <c r="AM98" s="1126"/>
      <c r="AN98" s="1126"/>
      <c r="AO98" s="1126">
        <f>($AH98*GLOBAL!$BO$5/GLOBAL!$BO$6*GLOBAL!$BO$7*GLOBAL!$BO$8)</f>
        <v>0.41839753846153843</v>
      </c>
      <c r="AP98" s="1126">
        <f>($AH98+$AI98)*GLOBAL!$BQ$2</f>
        <v>0.113316</v>
      </c>
      <c r="AQ98" s="1126">
        <f>($AH98*GLOBAL!$BQ$5/GLOBAL!$BQ$6*GLOBAL!$BQ$7*GLOBAL!$BQ$8)</f>
        <v>5.2299692307692304E-2</v>
      </c>
      <c r="AR98" s="1126">
        <f>$AH98*GLOBAL!$BS$2</f>
        <v>0.33994799999999997</v>
      </c>
      <c r="AS98" s="1126">
        <f>$AO98*GLOBAL!$BP$2/GLOBAL!$BO$2</f>
        <v>0.94139446153846129</v>
      </c>
      <c r="AT98" s="1126">
        <f>($AH98+$AI98)*GLOBAL!$BR$2</f>
        <v>0.226632</v>
      </c>
      <c r="AU98" s="1126">
        <f>$AQ98*GLOBAL!$BT$2/GLOBAL!$BU$2</f>
        <v>0.20919876923076922</v>
      </c>
      <c r="AV98" s="1126">
        <f>$AH98*GLOBAL!$BS$2</f>
        <v>0.33994799999999997</v>
      </c>
      <c r="AW98" s="1126">
        <f>$AH98+$AJ98+$AK98+$AM98+$AL98+AI98</f>
        <v>20.396879999999999</v>
      </c>
      <c r="AX98" s="1126">
        <f t="shared" si="92"/>
        <v>0.58401323076923073</v>
      </c>
      <c r="AY98" s="1126"/>
      <c r="AZ98" s="1126">
        <f t="shared" si="93"/>
        <v>2.0571212307692304</v>
      </c>
      <c r="BA98" s="1128">
        <f>ROUND(SUM($AW98-$AX98),2)</f>
        <v>19.809999999999999</v>
      </c>
      <c r="BB98" s="1129"/>
      <c r="BC98" s="1130"/>
      <c r="BD98" s="1126"/>
      <c r="BE98" s="1126"/>
      <c r="BF98" s="1126"/>
      <c r="BG98" s="1126"/>
      <c r="BH98" s="1131"/>
      <c r="BI98" s="1126"/>
      <c r="BJ98" s="1126"/>
      <c r="BK98" s="1126"/>
      <c r="BL98" s="1126"/>
      <c r="BM98" s="1131"/>
    </row>
    <row r="101" spans="1:65" ht="44.25" customHeight="1">
      <c r="A101" s="1628">
        <v>2022</v>
      </c>
      <c r="B101" s="1628"/>
      <c r="C101" s="1628"/>
      <c r="D101" s="1628"/>
      <c r="E101" s="1628"/>
      <c r="F101" s="1628"/>
      <c r="G101" s="1628"/>
      <c r="H101" s="1628"/>
      <c r="I101" s="1628"/>
      <c r="J101" s="1628"/>
      <c r="K101" s="1628"/>
      <c r="L101" s="1628"/>
      <c r="M101" s="1628"/>
      <c r="N101" s="1628"/>
      <c r="O101" s="1628"/>
      <c r="P101" s="1628"/>
      <c r="Q101" s="1628"/>
      <c r="R101" s="1628"/>
      <c r="S101" s="1628"/>
      <c r="T101" s="1628"/>
      <c r="U101" s="1628"/>
      <c r="V101" s="1628"/>
      <c r="W101" s="1628"/>
      <c r="X101" s="1628"/>
      <c r="Y101" s="1628"/>
      <c r="Z101" s="1628"/>
      <c r="AA101" s="1628"/>
      <c r="AB101" s="1628"/>
      <c r="AC101" s="1628"/>
      <c r="AD101" s="1628"/>
      <c r="AE101" s="1628"/>
      <c r="AF101" s="1628"/>
      <c r="AG101" s="1628"/>
      <c r="AH101" s="1628"/>
      <c r="AI101" s="1628"/>
      <c r="AJ101" s="1628"/>
      <c r="AK101" s="1628"/>
      <c r="AL101" s="1628"/>
      <c r="AM101" s="1628"/>
      <c r="AN101" s="1628"/>
      <c r="AO101" s="1628"/>
      <c r="AP101" s="1628"/>
      <c r="AQ101" s="1628"/>
      <c r="AR101" s="1628"/>
      <c r="AS101" s="1628"/>
      <c r="AT101" s="1628"/>
      <c r="AU101" s="1628"/>
      <c r="AV101" s="1628"/>
      <c r="AW101" s="1628"/>
      <c r="AX101" s="1628"/>
      <c r="AY101" s="1628"/>
      <c r="AZ101" s="1628"/>
      <c r="BA101" s="1628"/>
      <c r="BB101" s="1628"/>
    </row>
    <row r="102" spans="1:65" ht="27.75" customHeight="1">
      <c r="A102" t="s">
        <v>3</v>
      </c>
      <c r="B102" t="s">
        <v>10</v>
      </c>
      <c r="C102" s="311" t="s">
        <v>4</v>
      </c>
      <c r="D102" t="s">
        <v>1809</v>
      </c>
      <c r="E102" t="s">
        <v>6</v>
      </c>
      <c r="F102" t="s">
        <v>7</v>
      </c>
      <c r="G102" t="s">
        <v>8</v>
      </c>
      <c r="H102" t="s">
        <v>606</v>
      </c>
      <c r="I102" t="s">
        <v>9</v>
      </c>
      <c r="J102" t="s">
        <v>0</v>
      </c>
      <c r="K102" t="s">
        <v>11</v>
      </c>
      <c r="L102" t="s">
        <v>12</v>
      </c>
      <c r="M102" t="s">
        <v>13</v>
      </c>
      <c r="N102" t="s">
        <v>14</v>
      </c>
      <c r="O102" t="s">
        <v>15</v>
      </c>
      <c r="P102" t="s">
        <v>16</v>
      </c>
      <c r="Q102" t="s">
        <v>17</v>
      </c>
      <c r="R102" t="s">
        <v>1122</v>
      </c>
      <c r="S102" t="s">
        <v>531</v>
      </c>
      <c r="T102" t="s">
        <v>530</v>
      </c>
      <c r="U102" t="s">
        <v>532</v>
      </c>
      <c r="V102" t="s">
        <v>533</v>
      </c>
      <c r="W102" t="s">
        <v>534</v>
      </c>
      <c r="X102" t="s">
        <v>1147</v>
      </c>
      <c r="Y102" t="s">
        <v>529</v>
      </c>
      <c r="Z102" t="s">
        <v>1124</v>
      </c>
      <c r="AA102" t="s">
        <v>506</v>
      </c>
      <c r="AB102" t="s">
        <v>507</v>
      </c>
      <c r="AC102" s="295" t="s">
        <v>508</v>
      </c>
      <c r="AD102" s="295" t="s">
        <v>509</v>
      </c>
      <c r="AE102" s="295" t="s">
        <v>513</v>
      </c>
      <c r="AF102" s="295" t="s">
        <v>511</v>
      </c>
      <c r="AG102" s="295" t="s">
        <v>512</v>
      </c>
      <c r="AH102" s="295" t="s">
        <v>621</v>
      </c>
      <c r="AI102" s="295" t="s">
        <v>514</v>
      </c>
      <c r="AJ102" s="295" t="s">
        <v>510</v>
      </c>
      <c r="AK102" s="295" t="s">
        <v>608</v>
      </c>
      <c r="AL102" s="295" t="s">
        <v>1684</v>
      </c>
      <c r="AM102" s="295" t="s">
        <v>968</v>
      </c>
      <c r="AN102" s="295" t="s">
        <v>515</v>
      </c>
      <c r="AO102" s="295" t="s">
        <v>516</v>
      </c>
      <c r="AP102" s="295" t="s">
        <v>517</v>
      </c>
      <c r="AQ102" s="295" t="s">
        <v>518</v>
      </c>
      <c r="AR102" s="295" t="s">
        <v>519</v>
      </c>
      <c r="AS102" s="295" t="s">
        <v>516</v>
      </c>
      <c r="AT102" s="295" t="s">
        <v>517</v>
      </c>
      <c r="AU102" s="295" t="s">
        <v>518</v>
      </c>
      <c r="AV102" s="295" t="s">
        <v>519</v>
      </c>
      <c r="AW102" s="295" t="s">
        <v>520</v>
      </c>
      <c r="AX102" s="295" t="s">
        <v>521</v>
      </c>
      <c r="AY102" s="295" t="s">
        <v>522</v>
      </c>
      <c r="AZ102" s="295" t="s">
        <v>523</v>
      </c>
      <c r="BA102" s="295" t="s">
        <v>524</v>
      </c>
      <c r="BB102" s="295" t="s">
        <v>915</v>
      </c>
    </row>
    <row r="103" spans="1:65" s="759" customFormat="1" ht="21" customHeight="1">
      <c r="A103" s="1108" t="s">
        <v>1119</v>
      </c>
      <c r="B103" s="1135" t="s">
        <v>972</v>
      </c>
      <c r="C103" s="1188">
        <v>28058825</v>
      </c>
      <c r="D103" s="1174" t="s">
        <v>2278</v>
      </c>
      <c r="E103" s="1112" t="s">
        <v>34</v>
      </c>
      <c r="F103" s="1108" t="s">
        <v>104</v>
      </c>
      <c r="G103" s="1109" t="s">
        <v>146</v>
      </c>
      <c r="H103" s="1109" t="s">
        <v>146</v>
      </c>
      <c r="I103" s="1135" t="s">
        <v>179</v>
      </c>
      <c r="J103" s="1108"/>
      <c r="K103" s="1115">
        <v>44508</v>
      </c>
      <c r="L103" s="1229" t="s">
        <v>2279</v>
      </c>
      <c r="M103" s="1145"/>
      <c r="N103" s="1146" t="s">
        <v>914</v>
      </c>
      <c r="O103" s="1112" t="s">
        <v>1714</v>
      </c>
      <c r="P103" s="1161" t="s">
        <v>63</v>
      </c>
      <c r="Q103" s="1112" t="s">
        <v>25</v>
      </c>
      <c r="R103" s="1119">
        <f>VLOOKUP($G$103:$G$103,TABULADOR!$D$6:$E$41,2,0)</f>
        <v>7</v>
      </c>
      <c r="S103" s="1177">
        <f>DATEDIF($K103,GLOBAL!$M$2,"Y")</f>
        <v>0</v>
      </c>
      <c r="T103" s="1177">
        <v>0</v>
      </c>
      <c r="U103" s="1121">
        <f>$S103+$T103</f>
        <v>0</v>
      </c>
      <c r="V103" s="1122">
        <f>VLOOKUP($U103,TABULADOR!$A$51:$B$74,2)</f>
        <v>0</v>
      </c>
      <c r="W103" s="1178">
        <v>0</v>
      </c>
      <c r="X103" s="1179">
        <v>0</v>
      </c>
      <c r="Y103" s="1180">
        <v>0</v>
      </c>
      <c r="Z103" s="1208">
        <v>15</v>
      </c>
      <c r="AA103" s="1181">
        <f>+($R103/30*$Z103)</f>
        <v>3.5</v>
      </c>
      <c r="AB103" s="1181">
        <f>$AA103*$W103</f>
        <v>0</v>
      </c>
      <c r="AC103" s="1181">
        <f>$AA103*$V103</f>
        <v>0</v>
      </c>
      <c r="AD103" s="1181">
        <f>VLOOKUP($H$103:$H$103,TABULADOR!$D$6:$E$41,2,0)-VLOOKUP($G$103:$G$103,TABULADOR!$D$6:$E$41,2,0)</f>
        <v>0</v>
      </c>
      <c r="AE103" s="1181">
        <f>+(TABULADOR!$D$67)*(SUSPENDIDOS!$Y103)/2</f>
        <v>0</v>
      </c>
      <c r="AF103" s="1126">
        <f>((TABULADOR!$D$67)*(SUSPENDIDOS!$Y103)/2)*2</f>
        <v>0</v>
      </c>
      <c r="AG103" s="1119"/>
      <c r="AH103" s="1182">
        <f>SUM($AA103:$AG103)</f>
        <v>3.5</v>
      </c>
      <c r="AI103" s="1119" t="b">
        <f>IF($S103&gt;=1,IF(MONTH(GLOBAL!$M$2)=MONTH($K103),(((($AA103+$AB103+$AC103+$AD103)*2)/30)*50),0))</f>
        <v>0</v>
      </c>
      <c r="AJ103" s="1126"/>
      <c r="AK103" s="1181">
        <f>($AA103+$AB103+$AC103)*2/30*$Z103*TABULADOR!$D$70</f>
        <v>2.8000000000000003</v>
      </c>
      <c r="AL103" s="1181"/>
      <c r="AM103" s="1181"/>
      <c r="AN103" s="1182"/>
      <c r="AO103" s="1182">
        <f>($AH103*GLOBAL!$BO$5/GLOBAL!$BO$6*GLOBAL!$BO$7*GLOBAL!$BO$8)</f>
        <v>0.12923076923076923</v>
      </c>
      <c r="AP103" s="1182">
        <f>($AH103+$AI103)*GLOBAL!$BQ$2</f>
        <v>3.5000000000000003E-2</v>
      </c>
      <c r="AQ103" s="1182">
        <f>($AH103*GLOBAL!$BQ$5/GLOBAL!$BQ$6*GLOBAL!$BQ$7*GLOBAL!$BQ$8)</f>
        <v>1.6153846153846154E-2</v>
      </c>
      <c r="AR103" s="1181">
        <f>$AH103*GLOBAL!$BS$2</f>
        <v>0.105</v>
      </c>
      <c r="AS103" s="1182">
        <f>$AO103*GLOBAL!$BP$2/GLOBAL!$BO$2</f>
        <v>0.29076923076923078</v>
      </c>
      <c r="AT103" s="1182">
        <f>($AH103+$AI103)*GLOBAL!$BR$2</f>
        <v>7.0000000000000007E-2</v>
      </c>
      <c r="AU103" s="1182">
        <f>$AQ103*GLOBAL!$BT$2/GLOBAL!$BU$2</f>
        <v>6.4615384615384616E-2</v>
      </c>
      <c r="AV103" s="1181">
        <f>$AH103*GLOBAL!$BS$2</f>
        <v>0.105</v>
      </c>
      <c r="AW103" s="1126">
        <f>ROUND(SUM($AH103++$AK103+$AM103+$AL103+GLOBAL!$AF$9+GLOBAL!$AI$9),2)</f>
        <v>6.3</v>
      </c>
      <c r="AX103" s="1126">
        <f>ROUND(SUM($AN103+$AO103+$AP103+$AQ103+$BH103),2)</f>
        <v>0.18</v>
      </c>
      <c r="AY103" s="1182"/>
      <c r="AZ103" s="1126">
        <f>ROUND(SUM($AS103+$AT103+$AU103+$AV103+$AR103+$BM103),2)</f>
        <v>0.64</v>
      </c>
      <c r="BA103" s="1310">
        <f>ROUND(SUM($AW103-$AX103),2)</f>
        <v>6.12</v>
      </c>
      <c r="BB103" s="1130" t="s">
        <v>2297</v>
      </c>
      <c r="BC103" s="1130"/>
      <c r="BD103" s="1126"/>
      <c r="BE103" s="1126"/>
      <c r="BF103" s="1126"/>
      <c r="BG103" s="1126"/>
      <c r="BH103" s="1131"/>
      <c r="BI103" s="1126"/>
      <c r="BJ103" s="1126"/>
      <c r="BK103" s="1126"/>
      <c r="BL103" s="1126"/>
      <c r="BM103" s="1131"/>
    </row>
  </sheetData>
  <autoFilter ref="A8:BX47"/>
  <mergeCells count="4">
    <mergeCell ref="I4:O4"/>
    <mergeCell ref="I5:O5"/>
    <mergeCell ref="I6:O6"/>
    <mergeCell ref="A101:BB101"/>
  </mergeCells>
  <conditionalFormatting sqref="C9:C11 C13:C45 C84:C88 C47">
    <cfRule type="cellIs" dxfId="1561" priority="386" operator="equal">
      <formula>41877013.5</formula>
    </cfRule>
  </conditionalFormatting>
  <conditionalFormatting sqref="C1:C7">
    <cfRule type="duplicateValues" dxfId="1560" priority="382"/>
  </conditionalFormatting>
  <conditionalFormatting sqref="C8">
    <cfRule type="duplicateValues" dxfId="1559" priority="373"/>
  </conditionalFormatting>
  <conditionalFormatting sqref="D8">
    <cfRule type="duplicateValues" dxfId="1558" priority="374"/>
  </conditionalFormatting>
  <conditionalFormatting sqref="AK9:AK11 AK13:AK45 AI84:AI88 AK47">
    <cfRule type="cellIs" dxfId="1557" priority="372" operator="greaterThan">
      <formula>1</formula>
    </cfRule>
  </conditionalFormatting>
  <conditionalFormatting sqref="C62:C64 C69:C81 C83 C66">
    <cfRule type="cellIs" dxfId="1556" priority="371" operator="equal">
      <formula>41877013.5</formula>
    </cfRule>
  </conditionalFormatting>
  <conditionalFormatting sqref="C67">
    <cfRule type="cellIs" dxfId="1555" priority="369" operator="equal">
      <formula>41877013.5</formula>
    </cfRule>
  </conditionalFormatting>
  <conditionalFormatting sqref="C82">
    <cfRule type="cellIs" dxfId="1554" priority="367" operator="equal">
      <formula>41877013.5</formula>
    </cfRule>
  </conditionalFormatting>
  <conditionalFormatting sqref="C91:C92 C62:C64 C1:C11 C13:C45 C66:C67 C69:C88 C94:C100 C47 C104:C1048576 C102">
    <cfRule type="duplicateValues" dxfId="1553" priority="366"/>
  </conditionalFormatting>
  <conditionalFormatting sqref="C48">
    <cfRule type="cellIs" dxfId="1552" priority="346" operator="equal">
      <formula>41877013.5</formula>
    </cfRule>
  </conditionalFormatting>
  <conditionalFormatting sqref="AK48:AL48">
    <cfRule type="cellIs" dxfId="1551" priority="345" operator="greaterThan">
      <formula>1</formula>
    </cfRule>
  </conditionalFormatting>
  <conditionalFormatting sqref="C48">
    <cfRule type="duplicateValues" dxfId="1550" priority="344"/>
  </conditionalFormatting>
  <conditionalFormatting sqref="C48">
    <cfRule type="duplicateValues" dxfId="1549" priority="347"/>
  </conditionalFormatting>
  <conditionalFormatting sqref="C48">
    <cfRule type="duplicateValues" dxfId="1548" priority="348"/>
  </conditionalFormatting>
  <conditionalFormatting sqref="L48">
    <cfRule type="duplicateValues" dxfId="1547" priority="343"/>
  </conditionalFormatting>
  <conditionalFormatting sqref="C48">
    <cfRule type="duplicateValues" dxfId="1546" priority="342"/>
  </conditionalFormatting>
  <conditionalFormatting sqref="C49:C55">
    <cfRule type="cellIs" dxfId="1545" priority="339" operator="equal">
      <formula>41877013.5</formula>
    </cfRule>
  </conditionalFormatting>
  <conditionalFormatting sqref="AI49:AJ55">
    <cfRule type="cellIs" dxfId="1544" priority="338" operator="greaterThan">
      <formula>1</formula>
    </cfRule>
  </conditionalFormatting>
  <conditionalFormatting sqref="C49:C55">
    <cfRule type="duplicateValues" dxfId="1543" priority="337"/>
  </conditionalFormatting>
  <conditionalFormatting sqref="C49:C55">
    <cfRule type="duplicateValues" dxfId="1542" priority="340"/>
  </conditionalFormatting>
  <conditionalFormatting sqref="C49:C55">
    <cfRule type="duplicateValues" dxfId="1541" priority="341"/>
  </conditionalFormatting>
  <conditionalFormatting sqref="L49:L55">
    <cfRule type="duplicateValues" dxfId="1540" priority="336"/>
  </conditionalFormatting>
  <conditionalFormatting sqref="C49:C55">
    <cfRule type="duplicateValues" dxfId="1539" priority="335"/>
  </conditionalFormatting>
  <conditionalFormatting sqref="C49:C55">
    <cfRule type="duplicateValues" dxfId="1538" priority="334"/>
  </conditionalFormatting>
  <conditionalFormatting sqref="C49:C55">
    <cfRule type="duplicateValues" dxfId="1537" priority="333"/>
  </conditionalFormatting>
  <conditionalFormatting sqref="C49:C55">
    <cfRule type="duplicateValues" dxfId="1536" priority="332"/>
  </conditionalFormatting>
  <conditionalFormatting sqref="C49:C55">
    <cfRule type="duplicateValues" dxfId="1535" priority="331"/>
  </conditionalFormatting>
  <conditionalFormatting sqref="C49:C55">
    <cfRule type="duplicateValues" dxfId="1534" priority="330"/>
  </conditionalFormatting>
  <conditionalFormatting sqref="C49:C55">
    <cfRule type="duplicateValues" dxfId="1533" priority="329"/>
  </conditionalFormatting>
  <conditionalFormatting sqref="C56">
    <cfRule type="cellIs" dxfId="1532" priority="312" operator="equal">
      <formula>41877013.5</formula>
    </cfRule>
  </conditionalFormatting>
  <conditionalFormatting sqref="C56">
    <cfRule type="duplicateValues" dxfId="1531" priority="311"/>
  </conditionalFormatting>
  <conditionalFormatting sqref="C56">
    <cfRule type="duplicateValues" dxfId="1530" priority="313"/>
  </conditionalFormatting>
  <conditionalFormatting sqref="C56">
    <cfRule type="duplicateValues" dxfId="1529" priority="310"/>
  </conditionalFormatting>
  <conditionalFormatting sqref="C56">
    <cfRule type="duplicateValues" dxfId="1528" priority="309"/>
  </conditionalFormatting>
  <conditionalFormatting sqref="C56">
    <cfRule type="duplicateValues" dxfId="1527" priority="308"/>
  </conditionalFormatting>
  <conditionalFormatting sqref="C56">
    <cfRule type="duplicateValues" dxfId="1526" priority="307"/>
  </conditionalFormatting>
  <conditionalFormatting sqref="C56">
    <cfRule type="duplicateValues" dxfId="1525" priority="306"/>
  </conditionalFormatting>
  <conditionalFormatting sqref="C56">
    <cfRule type="duplicateValues" dxfId="1524" priority="305"/>
  </conditionalFormatting>
  <conditionalFormatting sqref="C56">
    <cfRule type="duplicateValues" dxfId="1523" priority="304"/>
  </conditionalFormatting>
  <conditionalFormatting sqref="C56">
    <cfRule type="duplicateValues" dxfId="1522" priority="303"/>
  </conditionalFormatting>
  <conditionalFormatting sqref="C56">
    <cfRule type="duplicateValues" dxfId="1521" priority="301"/>
    <cfRule type="duplicateValues" dxfId="1520" priority="302"/>
  </conditionalFormatting>
  <conditionalFormatting sqref="AH56:AI56">
    <cfRule type="cellIs" dxfId="1519" priority="300" operator="greaterThan">
      <formula>1</formula>
    </cfRule>
  </conditionalFormatting>
  <conditionalFormatting sqref="K56">
    <cfRule type="duplicateValues" dxfId="1518" priority="299"/>
  </conditionalFormatting>
  <conditionalFormatting sqref="C59">
    <cfRule type="cellIs" dxfId="1517" priority="237" operator="equal">
      <formula>41877013.5</formula>
    </cfRule>
  </conditionalFormatting>
  <conditionalFormatting sqref="AI59:AJ59">
    <cfRule type="cellIs" dxfId="1516" priority="236" operator="greaterThan">
      <formula>1</formula>
    </cfRule>
  </conditionalFormatting>
  <conditionalFormatting sqref="C59">
    <cfRule type="duplicateValues" dxfId="1515" priority="235"/>
  </conditionalFormatting>
  <conditionalFormatting sqref="C59">
    <cfRule type="duplicateValues" dxfId="1514" priority="238"/>
  </conditionalFormatting>
  <conditionalFormatting sqref="L59">
    <cfRule type="duplicateValues" dxfId="1513" priority="234"/>
  </conditionalFormatting>
  <conditionalFormatting sqref="C59">
    <cfRule type="duplicateValues" dxfId="1512" priority="233"/>
  </conditionalFormatting>
  <conditionalFormatting sqref="C59">
    <cfRule type="duplicateValues" dxfId="1511" priority="232"/>
  </conditionalFormatting>
  <conditionalFormatting sqref="C59">
    <cfRule type="duplicateValues" dxfId="1510" priority="231"/>
  </conditionalFormatting>
  <conditionalFormatting sqref="C59">
    <cfRule type="duplicateValues" dxfId="1509" priority="230"/>
  </conditionalFormatting>
  <conditionalFormatting sqref="C59">
    <cfRule type="duplicateValues" dxfId="1508" priority="229"/>
  </conditionalFormatting>
  <conditionalFormatting sqref="C59">
    <cfRule type="duplicateValues" dxfId="1507" priority="228"/>
  </conditionalFormatting>
  <conditionalFormatting sqref="C59">
    <cfRule type="duplicateValues" dxfId="1506" priority="227"/>
  </conditionalFormatting>
  <conditionalFormatting sqref="C59">
    <cfRule type="duplicateValues" dxfId="1505" priority="226"/>
  </conditionalFormatting>
  <conditionalFormatting sqref="C59">
    <cfRule type="duplicateValues" dxfId="1504" priority="224"/>
    <cfRule type="duplicateValues" dxfId="1503" priority="225"/>
  </conditionalFormatting>
  <conditionalFormatting sqref="C60">
    <cfRule type="cellIs" dxfId="1502" priority="222" operator="equal">
      <formula>41877013.5</formula>
    </cfRule>
  </conditionalFormatting>
  <conditionalFormatting sqref="AI60:AJ60">
    <cfRule type="cellIs" dxfId="1501" priority="221" operator="greaterThan">
      <formula>1</formula>
    </cfRule>
  </conditionalFormatting>
  <conditionalFormatting sqref="C60">
    <cfRule type="duplicateValues" dxfId="1500" priority="220"/>
  </conditionalFormatting>
  <conditionalFormatting sqref="C60">
    <cfRule type="duplicateValues" dxfId="1499" priority="223"/>
  </conditionalFormatting>
  <conditionalFormatting sqref="L60">
    <cfRule type="duplicateValues" dxfId="1498" priority="219"/>
  </conditionalFormatting>
  <conditionalFormatting sqref="C60">
    <cfRule type="duplicateValues" dxfId="1497" priority="218"/>
  </conditionalFormatting>
  <conditionalFormatting sqref="C60">
    <cfRule type="duplicateValues" dxfId="1496" priority="217"/>
  </conditionalFormatting>
  <conditionalFormatting sqref="C60">
    <cfRule type="duplicateValues" dxfId="1495" priority="216"/>
  </conditionalFormatting>
  <conditionalFormatting sqref="C60">
    <cfRule type="duplicateValues" dxfId="1494" priority="215"/>
  </conditionalFormatting>
  <conditionalFormatting sqref="C60">
    <cfRule type="duplicateValues" dxfId="1493" priority="214"/>
  </conditionalFormatting>
  <conditionalFormatting sqref="C60">
    <cfRule type="duplicateValues" dxfId="1492" priority="213"/>
  </conditionalFormatting>
  <conditionalFormatting sqref="C60">
    <cfRule type="duplicateValues" dxfId="1491" priority="212"/>
  </conditionalFormatting>
  <conditionalFormatting sqref="C60">
    <cfRule type="duplicateValues" dxfId="1490" priority="211"/>
  </conditionalFormatting>
  <conditionalFormatting sqref="C60">
    <cfRule type="duplicateValues" dxfId="1489" priority="209"/>
    <cfRule type="duplicateValues" dxfId="1488" priority="210"/>
  </conditionalFormatting>
  <conditionalFormatting sqref="C61">
    <cfRule type="cellIs" dxfId="1487" priority="207" operator="equal">
      <formula>41877013.5</formula>
    </cfRule>
  </conditionalFormatting>
  <conditionalFormatting sqref="AI61:AJ61">
    <cfRule type="cellIs" dxfId="1486" priority="206" operator="greaterThan">
      <formula>1</formula>
    </cfRule>
  </conditionalFormatting>
  <conditionalFormatting sqref="C61">
    <cfRule type="duplicateValues" dxfId="1485" priority="205"/>
  </conditionalFormatting>
  <conditionalFormatting sqref="C61">
    <cfRule type="duplicateValues" dxfId="1484" priority="208"/>
  </conditionalFormatting>
  <conditionalFormatting sqref="L61">
    <cfRule type="duplicateValues" dxfId="1483" priority="204"/>
  </conditionalFormatting>
  <conditionalFormatting sqref="C61">
    <cfRule type="duplicateValues" dxfId="1482" priority="203"/>
  </conditionalFormatting>
  <conditionalFormatting sqref="C61">
    <cfRule type="duplicateValues" dxfId="1481" priority="202"/>
  </conditionalFormatting>
  <conditionalFormatting sqref="C61">
    <cfRule type="duplicateValues" dxfId="1480" priority="201"/>
  </conditionalFormatting>
  <conditionalFormatting sqref="C61">
    <cfRule type="duplicateValues" dxfId="1479" priority="200"/>
  </conditionalFormatting>
  <conditionalFormatting sqref="C61">
    <cfRule type="duplicateValues" dxfId="1478" priority="199"/>
  </conditionalFormatting>
  <conditionalFormatting sqref="C61">
    <cfRule type="duplicateValues" dxfId="1477" priority="198"/>
  </conditionalFormatting>
  <conditionalFormatting sqref="C61">
    <cfRule type="duplicateValues" dxfId="1476" priority="197"/>
  </conditionalFormatting>
  <conditionalFormatting sqref="C61">
    <cfRule type="duplicateValues" dxfId="1475" priority="196"/>
  </conditionalFormatting>
  <conditionalFormatting sqref="C61">
    <cfRule type="duplicateValues" dxfId="1474" priority="194"/>
    <cfRule type="duplicateValues" dxfId="1473" priority="195"/>
  </conditionalFormatting>
  <conditionalFormatting sqref="AJ65">
    <cfRule type="cellIs" dxfId="1472" priority="193" operator="greaterThan">
      <formula>1</formula>
    </cfRule>
  </conditionalFormatting>
  <conditionalFormatting sqref="AI65">
    <cfRule type="cellIs" dxfId="1471" priority="192" operator="greaterThan">
      <formula>1</formula>
    </cfRule>
  </conditionalFormatting>
  <conditionalFormatting sqref="D65">
    <cfRule type="duplicateValues" dxfId="1470" priority="191"/>
  </conditionalFormatting>
  <conditionalFormatting sqref="C67">
    <cfRule type="cellIs" dxfId="1469" priority="190" operator="equal">
      <formula>41877013.5</formula>
    </cfRule>
  </conditionalFormatting>
  <conditionalFormatting sqref="AI67:AJ67">
    <cfRule type="cellIs" dxfId="1468" priority="189" operator="greaterThan">
      <formula>1</formula>
    </cfRule>
  </conditionalFormatting>
  <conditionalFormatting sqref="C67">
    <cfRule type="duplicateValues" dxfId="1467" priority="188"/>
  </conditionalFormatting>
  <conditionalFormatting sqref="C67">
    <cfRule type="duplicateValues" dxfId="1466" priority="187"/>
  </conditionalFormatting>
  <conditionalFormatting sqref="L67">
    <cfRule type="duplicateValues" dxfId="1465" priority="186"/>
  </conditionalFormatting>
  <conditionalFormatting sqref="C67">
    <cfRule type="duplicateValues" dxfId="1464" priority="185"/>
  </conditionalFormatting>
  <conditionalFormatting sqref="C67">
    <cfRule type="duplicateValues" dxfId="1463" priority="184"/>
  </conditionalFormatting>
  <conditionalFormatting sqref="C67">
    <cfRule type="duplicateValues" dxfId="1462" priority="183"/>
  </conditionalFormatting>
  <conditionalFormatting sqref="C67">
    <cfRule type="duplicateValues" dxfId="1461" priority="182"/>
  </conditionalFormatting>
  <conditionalFormatting sqref="C67">
    <cfRule type="duplicateValues" dxfId="1460" priority="181"/>
  </conditionalFormatting>
  <conditionalFormatting sqref="C67">
    <cfRule type="duplicateValues" dxfId="1459" priority="180"/>
  </conditionalFormatting>
  <conditionalFormatting sqref="C67">
    <cfRule type="duplicateValues" dxfId="1458" priority="179"/>
  </conditionalFormatting>
  <conditionalFormatting sqref="C67">
    <cfRule type="duplicateValues" dxfId="1457" priority="178"/>
  </conditionalFormatting>
  <conditionalFormatting sqref="C67">
    <cfRule type="duplicateValues" dxfId="1456" priority="176"/>
    <cfRule type="duplicateValues" dxfId="1455" priority="177"/>
  </conditionalFormatting>
  <conditionalFormatting sqref="C67">
    <cfRule type="duplicateValues" dxfId="1454" priority="175"/>
  </conditionalFormatting>
  <conditionalFormatting sqref="D84">
    <cfRule type="duplicateValues" dxfId="1453" priority="160"/>
  </conditionalFormatting>
  <conditionalFormatting sqref="C89">
    <cfRule type="cellIs" dxfId="1452" priority="143" operator="equal">
      <formula>41877013.5</formula>
    </cfRule>
  </conditionalFormatting>
  <conditionalFormatting sqref="AI89">
    <cfRule type="cellIs" dxfId="1451" priority="142" operator="greaterThan">
      <formula>1</formula>
    </cfRule>
  </conditionalFormatting>
  <conditionalFormatting sqref="L89">
    <cfRule type="duplicateValues" dxfId="1450" priority="141"/>
  </conditionalFormatting>
  <conditionalFormatting sqref="C89">
    <cfRule type="duplicateValues" dxfId="1449" priority="144"/>
  </conditionalFormatting>
  <conditionalFormatting sqref="C89">
    <cfRule type="duplicateValues" dxfId="1448" priority="145"/>
  </conditionalFormatting>
  <conditionalFormatting sqref="C89">
    <cfRule type="duplicateValues" dxfId="1447" priority="146"/>
  </conditionalFormatting>
  <conditionalFormatting sqref="C89">
    <cfRule type="duplicateValues" dxfId="1446" priority="147"/>
  </conditionalFormatting>
  <conditionalFormatting sqref="C89">
    <cfRule type="duplicateValues" dxfId="1445" priority="148"/>
  </conditionalFormatting>
  <conditionalFormatting sqref="C89">
    <cfRule type="duplicateValues" dxfId="1444" priority="149"/>
  </conditionalFormatting>
  <conditionalFormatting sqref="C89">
    <cfRule type="duplicateValues" dxfId="1443" priority="150"/>
  </conditionalFormatting>
  <conditionalFormatting sqref="C89">
    <cfRule type="duplicateValues" dxfId="1442" priority="151"/>
  </conditionalFormatting>
  <conditionalFormatting sqref="C89">
    <cfRule type="duplicateValues" dxfId="1441" priority="152"/>
  </conditionalFormatting>
  <conditionalFormatting sqref="C89">
    <cfRule type="duplicateValues" dxfId="1440" priority="153"/>
  </conditionalFormatting>
  <conditionalFormatting sqref="C89">
    <cfRule type="duplicateValues" dxfId="1439" priority="154"/>
    <cfRule type="duplicateValues" dxfId="1438" priority="155"/>
  </conditionalFormatting>
  <conditionalFormatting sqref="C89">
    <cfRule type="duplicateValues" dxfId="1437" priority="156"/>
  </conditionalFormatting>
  <conditionalFormatting sqref="C89">
    <cfRule type="duplicateValues" dxfId="1436" priority="140"/>
  </conditionalFormatting>
  <conditionalFormatting sqref="AI90:AJ90">
    <cfRule type="cellIs" dxfId="1435" priority="126" operator="greaterThan">
      <formula>1</formula>
    </cfRule>
  </conditionalFormatting>
  <conditionalFormatting sqref="D90">
    <cfRule type="duplicateValues" dxfId="1434" priority="125"/>
  </conditionalFormatting>
  <conditionalFormatting sqref="L90">
    <cfRule type="duplicateValues" dxfId="1433" priority="124"/>
  </conditionalFormatting>
  <conditionalFormatting sqref="C90">
    <cfRule type="duplicateValues" dxfId="1432" priority="127"/>
  </conditionalFormatting>
  <conditionalFormatting sqref="C90">
    <cfRule type="duplicateValues" dxfId="1431" priority="128"/>
  </conditionalFormatting>
  <conditionalFormatting sqref="C90">
    <cfRule type="duplicateValues" dxfId="1430" priority="129"/>
  </conditionalFormatting>
  <conditionalFormatting sqref="C90">
    <cfRule type="duplicateValues" dxfId="1429" priority="130"/>
  </conditionalFormatting>
  <conditionalFormatting sqref="C90">
    <cfRule type="duplicateValues" dxfId="1428" priority="131"/>
  </conditionalFormatting>
  <conditionalFormatting sqref="C90">
    <cfRule type="duplicateValues" dxfId="1427" priority="132"/>
  </conditionalFormatting>
  <conditionalFormatting sqref="C90">
    <cfRule type="duplicateValues" dxfId="1426" priority="133"/>
  </conditionalFormatting>
  <conditionalFormatting sqref="C90">
    <cfRule type="duplicateValues" dxfId="1425" priority="134"/>
  </conditionalFormatting>
  <conditionalFormatting sqref="C90">
    <cfRule type="duplicateValues" dxfId="1424" priority="135"/>
  </conditionalFormatting>
  <conditionalFormatting sqref="C90">
    <cfRule type="duplicateValues" dxfId="1423" priority="136"/>
  </conditionalFormatting>
  <conditionalFormatting sqref="C90">
    <cfRule type="duplicateValues" dxfId="1422" priority="137"/>
    <cfRule type="duplicateValues" dxfId="1421" priority="138"/>
  </conditionalFormatting>
  <conditionalFormatting sqref="C90">
    <cfRule type="duplicateValues" dxfId="1420" priority="139"/>
  </conditionalFormatting>
  <conditionalFormatting sqref="C90">
    <cfRule type="duplicateValues" dxfId="1419" priority="123"/>
  </conditionalFormatting>
  <conditionalFormatting sqref="AI68">
    <cfRule type="cellIs" dxfId="1418" priority="108" operator="greaterThan">
      <formula>1</formula>
    </cfRule>
  </conditionalFormatting>
  <conditionalFormatting sqref="D84:D88">
    <cfRule type="duplicateValues" dxfId="1417" priority="2315"/>
  </conditionalFormatting>
  <conditionalFormatting sqref="C84:C88">
    <cfRule type="duplicateValues" dxfId="1416" priority="2317"/>
  </conditionalFormatting>
  <conditionalFormatting sqref="C84:C88">
    <cfRule type="duplicateValues" dxfId="1415" priority="2333"/>
    <cfRule type="duplicateValues" dxfId="1414" priority="2334"/>
  </conditionalFormatting>
  <conditionalFormatting sqref="C93">
    <cfRule type="cellIs" dxfId="1413" priority="93" operator="equal">
      <formula>41877013.5</formula>
    </cfRule>
  </conditionalFormatting>
  <conditionalFormatting sqref="AI93">
    <cfRule type="cellIs" dxfId="1412" priority="92" operator="greaterThan">
      <formula>1</formula>
    </cfRule>
  </conditionalFormatting>
  <conditionalFormatting sqref="D93">
    <cfRule type="duplicateValues" dxfId="1411" priority="91"/>
  </conditionalFormatting>
  <conditionalFormatting sqref="L93">
    <cfRule type="duplicateValues" dxfId="1410" priority="90"/>
  </conditionalFormatting>
  <conditionalFormatting sqref="C93">
    <cfRule type="duplicateValues" dxfId="1409" priority="94"/>
  </conditionalFormatting>
  <conditionalFormatting sqref="C93">
    <cfRule type="duplicateValues" dxfId="1408" priority="95"/>
  </conditionalFormatting>
  <conditionalFormatting sqref="C93">
    <cfRule type="duplicateValues" dxfId="1407" priority="96"/>
  </conditionalFormatting>
  <conditionalFormatting sqref="C93">
    <cfRule type="duplicateValues" dxfId="1406" priority="97"/>
  </conditionalFormatting>
  <conditionalFormatting sqref="C93">
    <cfRule type="duplicateValues" dxfId="1405" priority="98"/>
  </conditionalFormatting>
  <conditionalFormatting sqref="C93">
    <cfRule type="duplicateValues" dxfId="1404" priority="99"/>
  </conditionalFormatting>
  <conditionalFormatting sqref="C93">
    <cfRule type="duplicateValues" dxfId="1403" priority="100"/>
  </conditionalFormatting>
  <conditionalFormatting sqref="C93">
    <cfRule type="duplicateValues" dxfId="1402" priority="101"/>
  </conditionalFormatting>
  <conditionalFormatting sqref="C93">
    <cfRule type="duplicateValues" dxfId="1401" priority="102"/>
    <cfRule type="duplicateValues" dxfId="1400" priority="103"/>
  </conditionalFormatting>
  <conditionalFormatting sqref="C93">
    <cfRule type="duplicateValues" dxfId="1399" priority="104"/>
  </conditionalFormatting>
  <conditionalFormatting sqref="C93">
    <cfRule type="duplicateValues" dxfId="1398" priority="89"/>
  </conditionalFormatting>
  <conditionalFormatting sqref="C93">
    <cfRule type="duplicateValues" dxfId="1397" priority="105"/>
  </conditionalFormatting>
  <conditionalFormatting sqref="C93">
    <cfRule type="duplicateValues" dxfId="1396" priority="88"/>
  </conditionalFormatting>
  <conditionalFormatting sqref="C93">
    <cfRule type="duplicateValues" dxfId="1395" priority="87"/>
  </conditionalFormatting>
  <conditionalFormatting sqref="C94">
    <cfRule type="cellIs" dxfId="1394" priority="86" operator="equal">
      <formula>41877013.5</formula>
    </cfRule>
  </conditionalFormatting>
  <conditionalFormatting sqref="AI94">
    <cfRule type="cellIs" dxfId="1393" priority="85" operator="greaterThan">
      <formula>1</formula>
    </cfRule>
  </conditionalFormatting>
  <conditionalFormatting sqref="L94">
    <cfRule type="duplicateValues" dxfId="1392" priority="84"/>
  </conditionalFormatting>
  <conditionalFormatting sqref="C94">
    <cfRule type="duplicateValues" dxfId="1391" priority="83"/>
  </conditionalFormatting>
  <conditionalFormatting sqref="C94">
    <cfRule type="duplicateValues" dxfId="1390" priority="82"/>
  </conditionalFormatting>
  <conditionalFormatting sqref="C94">
    <cfRule type="duplicateValues" dxfId="1389" priority="81"/>
  </conditionalFormatting>
  <conditionalFormatting sqref="C94">
    <cfRule type="duplicateValues" dxfId="1388" priority="80"/>
  </conditionalFormatting>
  <conditionalFormatting sqref="C94">
    <cfRule type="duplicateValues" dxfId="1387" priority="79"/>
  </conditionalFormatting>
  <conditionalFormatting sqref="C94">
    <cfRule type="duplicateValues" dxfId="1386" priority="78"/>
  </conditionalFormatting>
  <conditionalFormatting sqref="C94">
    <cfRule type="duplicateValues" dxfId="1385" priority="77"/>
  </conditionalFormatting>
  <conditionalFormatting sqref="C94">
    <cfRule type="duplicateValues" dxfId="1384" priority="76"/>
  </conditionalFormatting>
  <conditionalFormatting sqref="C94">
    <cfRule type="duplicateValues" dxfId="1383" priority="75"/>
  </conditionalFormatting>
  <conditionalFormatting sqref="C94">
    <cfRule type="duplicateValues" dxfId="1382" priority="73"/>
    <cfRule type="duplicateValues" dxfId="1381" priority="74"/>
  </conditionalFormatting>
  <conditionalFormatting sqref="C94">
    <cfRule type="duplicateValues" dxfId="1380" priority="72"/>
  </conditionalFormatting>
  <conditionalFormatting sqref="C94">
    <cfRule type="duplicateValues" dxfId="1379" priority="71"/>
  </conditionalFormatting>
  <conditionalFormatting sqref="C94">
    <cfRule type="duplicateValues" dxfId="1378" priority="70"/>
  </conditionalFormatting>
  <conditionalFormatting sqref="C94">
    <cfRule type="duplicateValues" dxfId="1377" priority="68"/>
    <cfRule type="duplicateValues" dxfId="1376" priority="69"/>
  </conditionalFormatting>
  <conditionalFormatting sqref="AI95">
    <cfRule type="cellIs" dxfId="1375" priority="67" operator="greaterThan">
      <formula>1</formula>
    </cfRule>
  </conditionalFormatting>
  <conditionalFormatting sqref="C95">
    <cfRule type="duplicateValues" dxfId="1374" priority="65"/>
    <cfRule type="duplicateValues" dxfId="1373" priority="66"/>
  </conditionalFormatting>
  <conditionalFormatting sqref="C96">
    <cfRule type="cellIs" dxfId="1372" priority="64" operator="equal">
      <formula>41877013.5</formula>
    </cfRule>
  </conditionalFormatting>
  <conditionalFormatting sqref="AI96">
    <cfRule type="cellIs" dxfId="1371" priority="63" operator="greaterThan">
      <formula>1</formula>
    </cfRule>
  </conditionalFormatting>
  <conditionalFormatting sqref="D96">
    <cfRule type="duplicateValues" dxfId="1370" priority="62"/>
  </conditionalFormatting>
  <conditionalFormatting sqref="L96">
    <cfRule type="duplicateValues" dxfId="1369" priority="61"/>
  </conditionalFormatting>
  <conditionalFormatting sqref="C96">
    <cfRule type="duplicateValues" dxfId="1368" priority="60"/>
  </conditionalFormatting>
  <conditionalFormatting sqref="C96">
    <cfRule type="duplicateValues" dxfId="1367" priority="59"/>
  </conditionalFormatting>
  <conditionalFormatting sqref="C96">
    <cfRule type="duplicateValues" dxfId="1366" priority="58"/>
  </conditionalFormatting>
  <conditionalFormatting sqref="C96">
    <cfRule type="duplicateValues" dxfId="1365" priority="57"/>
  </conditionalFormatting>
  <conditionalFormatting sqref="C96">
    <cfRule type="duplicateValues" dxfId="1364" priority="56"/>
  </conditionalFormatting>
  <conditionalFormatting sqref="C96">
    <cfRule type="duplicateValues" dxfId="1363" priority="55"/>
  </conditionalFormatting>
  <conditionalFormatting sqref="C96">
    <cfRule type="duplicateValues" dxfId="1362" priority="54"/>
  </conditionalFormatting>
  <conditionalFormatting sqref="C96">
    <cfRule type="duplicateValues" dxfId="1361" priority="53"/>
  </conditionalFormatting>
  <conditionalFormatting sqref="C96">
    <cfRule type="duplicateValues" dxfId="1360" priority="51"/>
    <cfRule type="duplicateValues" dxfId="1359" priority="52"/>
  </conditionalFormatting>
  <conditionalFormatting sqref="C96">
    <cfRule type="duplicateValues" dxfId="1358" priority="50"/>
  </conditionalFormatting>
  <conditionalFormatting sqref="C96">
    <cfRule type="duplicateValues" dxfId="1357" priority="49"/>
  </conditionalFormatting>
  <conditionalFormatting sqref="C96">
    <cfRule type="duplicateValues" dxfId="1356" priority="48"/>
  </conditionalFormatting>
  <conditionalFormatting sqref="C96">
    <cfRule type="duplicateValues" dxfId="1355" priority="47"/>
  </conditionalFormatting>
  <conditionalFormatting sqref="C96">
    <cfRule type="duplicateValues" dxfId="1354" priority="45"/>
    <cfRule type="duplicateValues" dxfId="1353" priority="46"/>
  </conditionalFormatting>
  <conditionalFormatting sqref="C97">
    <cfRule type="cellIs" dxfId="1352" priority="44" operator="equal">
      <formula>41877013.5</formula>
    </cfRule>
  </conditionalFormatting>
  <conditionalFormatting sqref="AI97">
    <cfRule type="cellIs" dxfId="1351" priority="43" operator="greaterThan">
      <formula>1</formula>
    </cfRule>
  </conditionalFormatting>
  <conditionalFormatting sqref="D97">
    <cfRule type="duplicateValues" dxfId="1350" priority="42"/>
  </conditionalFormatting>
  <conditionalFormatting sqref="M97">
    <cfRule type="duplicateValues" dxfId="1349" priority="41"/>
  </conditionalFormatting>
  <conditionalFormatting sqref="C97">
    <cfRule type="duplicateValues" dxfId="1348" priority="40"/>
  </conditionalFormatting>
  <conditionalFormatting sqref="C97">
    <cfRule type="duplicateValues" dxfId="1347" priority="39"/>
  </conditionalFormatting>
  <conditionalFormatting sqref="C97">
    <cfRule type="duplicateValues" dxfId="1346" priority="38"/>
  </conditionalFormatting>
  <conditionalFormatting sqref="C97">
    <cfRule type="duplicateValues" dxfId="1345" priority="37"/>
  </conditionalFormatting>
  <conditionalFormatting sqref="C97">
    <cfRule type="duplicateValues" dxfId="1344" priority="36"/>
  </conditionalFormatting>
  <conditionalFormatting sqref="C97">
    <cfRule type="duplicateValues" dxfId="1343" priority="35"/>
  </conditionalFormatting>
  <conditionalFormatting sqref="C97">
    <cfRule type="duplicateValues" dxfId="1342" priority="34"/>
  </conditionalFormatting>
  <conditionalFormatting sqref="C97">
    <cfRule type="duplicateValues" dxfId="1341" priority="33"/>
  </conditionalFormatting>
  <conditionalFormatting sqref="C97">
    <cfRule type="duplicateValues" dxfId="1340" priority="31"/>
    <cfRule type="duplicateValues" dxfId="1339" priority="32"/>
  </conditionalFormatting>
  <conditionalFormatting sqref="C97">
    <cfRule type="duplicateValues" dxfId="1338" priority="30"/>
  </conditionalFormatting>
  <conditionalFormatting sqref="C97">
    <cfRule type="duplicateValues" dxfId="1337" priority="29"/>
  </conditionalFormatting>
  <conditionalFormatting sqref="C97">
    <cfRule type="duplicateValues" dxfId="1336" priority="28"/>
  </conditionalFormatting>
  <conditionalFormatting sqref="C97">
    <cfRule type="duplicateValues" dxfId="1335" priority="27"/>
  </conditionalFormatting>
  <conditionalFormatting sqref="C97">
    <cfRule type="duplicateValues" dxfId="1334" priority="25"/>
    <cfRule type="duplicateValues" dxfId="1333" priority="26"/>
  </conditionalFormatting>
  <conditionalFormatting sqref="C98">
    <cfRule type="cellIs" dxfId="1332" priority="24" operator="equal">
      <formula>41877013.5</formula>
    </cfRule>
  </conditionalFormatting>
  <conditionalFormatting sqref="AI98">
    <cfRule type="cellIs" dxfId="1331" priority="23" operator="greaterThan">
      <formula>1</formula>
    </cfRule>
  </conditionalFormatting>
  <conditionalFormatting sqref="L98">
    <cfRule type="duplicateValues" dxfId="1330" priority="22"/>
  </conditionalFormatting>
  <conditionalFormatting sqref="C98">
    <cfRule type="duplicateValues" dxfId="1329" priority="21"/>
  </conditionalFormatting>
  <conditionalFormatting sqref="C98">
    <cfRule type="duplicateValues" dxfId="1328" priority="20"/>
  </conditionalFormatting>
  <conditionalFormatting sqref="C98">
    <cfRule type="duplicateValues" dxfId="1327" priority="19"/>
  </conditionalFormatting>
  <conditionalFormatting sqref="C98">
    <cfRule type="duplicateValues" dxfId="1326" priority="18"/>
  </conditionalFormatting>
  <conditionalFormatting sqref="C98">
    <cfRule type="duplicateValues" dxfId="1325" priority="17"/>
  </conditionalFormatting>
  <conditionalFormatting sqref="C98">
    <cfRule type="duplicateValues" dxfId="1324" priority="16"/>
  </conditionalFormatting>
  <conditionalFormatting sqref="C98">
    <cfRule type="duplicateValues" dxfId="1323" priority="15"/>
  </conditionalFormatting>
  <conditionalFormatting sqref="C98">
    <cfRule type="duplicateValues" dxfId="1322" priority="14"/>
  </conditionalFormatting>
  <conditionalFormatting sqref="C98">
    <cfRule type="duplicateValues" dxfId="1321" priority="12"/>
    <cfRule type="duplicateValues" dxfId="1320" priority="13"/>
  </conditionalFormatting>
  <conditionalFormatting sqref="C98">
    <cfRule type="duplicateValues" dxfId="1319" priority="11"/>
  </conditionalFormatting>
  <conditionalFormatting sqref="C98">
    <cfRule type="duplicateValues" dxfId="1318" priority="10"/>
  </conditionalFormatting>
  <conditionalFormatting sqref="C98">
    <cfRule type="duplicateValues" dxfId="1317" priority="9"/>
  </conditionalFormatting>
  <conditionalFormatting sqref="C98">
    <cfRule type="duplicateValues" dxfId="1316" priority="7"/>
    <cfRule type="duplicateValues" dxfId="1315" priority="8"/>
  </conditionalFormatting>
  <conditionalFormatting sqref="AI103">
    <cfRule type="cellIs" dxfId="1314" priority="6" operator="greaterThan">
      <formula>1</formula>
    </cfRule>
  </conditionalFormatting>
  <conditionalFormatting sqref="D103">
    <cfRule type="duplicateValues" dxfId="1313" priority="5"/>
  </conditionalFormatting>
  <conditionalFormatting sqref="L103">
    <cfRule type="duplicateValues" dxfId="1312" priority="4"/>
  </conditionalFormatting>
  <conditionalFormatting sqref="C103">
    <cfRule type="duplicateValues" dxfId="1311" priority="3"/>
  </conditionalFormatting>
  <conditionalFormatting sqref="C103">
    <cfRule type="duplicateValues" dxfId="1310" priority="1"/>
    <cfRule type="duplicateValues" dxfId="1309" priority="2"/>
  </conditionalFormatting>
  <dataValidations disablePrompts="1" count="1">
    <dataValidation type="whole" allowBlank="1" showInputMessage="1" showErrorMessage="1" errorTitle="CEDULA" error="DEBE SER SOLO NUMERO SIN COMA O PUNTO Y NO COLOCAR EL (V,E,P)" sqref="C56">
      <formula1>0</formula1>
      <formula2>9999999999</formula2>
    </dataValidation>
  </dataValidations>
  <hyperlinks>
    <hyperlink ref="AL2" r:id="rId1" display="CADR.IUTARC@G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24"/>
  <sheetViews>
    <sheetView topLeftCell="A10" workbookViewId="0">
      <selection activeCell="A14" sqref="A14"/>
    </sheetView>
  </sheetViews>
  <sheetFormatPr baseColWidth="10" defaultRowHeight="15"/>
  <cols>
    <col min="53" max="53" width="15.5703125" customWidth="1"/>
    <col min="54" max="54" width="24.140625" customWidth="1"/>
  </cols>
  <sheetData>
    <row r="1" spans="1:83">
      <c r="BN1">
        <f ca="1">+TODAY()</f>
        <v>44615</v>
      </c>
      <c r="BO1" t="s">
        <v>629</v>
      </c>
      <c r="BP1" t="s">
        <v>629</v>
      </c>
      <c r="BQ1" t="s">
        <v>630</v>
      </c>
      <c r="BR1" t="s">
        <v>631</v>
      </c>
      <c r="BS1" t="s">
        <v>632</v>
      </c>
      <c r="BT1" t="s">
        <v>633</v>
      </c>
      <c r="BU1" t="s">
        <v>633</v>
      </c>
    </row>
    <row r="2" spans="1:83">
      <c r="BB2" t="s">
        <v>625</v>
      </c>
      <c r="BC2" t="s">
        <v>627</v>
      </c>
      <c r="BD2" t="s">
        <v>626</v>
      </c>
      <c r="BN2">
        <v>44324</v>
      </c>
      <c r="BO2">
        <v>0.04</v>
      </c>
      <c r="BP2">
        <v>0.09</v>
      </c>
      <c r="BQ2">
        <v>0.01</v>
      </c>
      <c r="BR2">
        <v>0.02</v>
      </c>
      <c r="BS2">
        <v>0.03</v>
      </c>
      <c r="BT2">
        <v>0.02</v>
      </c>
      <c r="BU2">
        <v>5.0000000000000001E-3</v>
      </c>
    </row>
    <row r="3" spans="1:83">
      <c r="AA3">
        <f>AA5+AL5+AM5</f>
        <v>138.26400000000004</v>
      </c>
      <c r="AK3">
        <f>AK5+AJ5</f>
        <v>145.97128000000001</v>
      </c>
      <c r="AO3">
        <f>AO5+BD6</f>
        <v>5.9858141538461531</v>
      </c>
      <c r="AP3">
        <f>AP5+BE6</f>
        <v>3.2601846666666665</v>
      </c>
      <c r="AQ3">
        <v>0</v>
      </c>
      <c r="AR3">
        <f>AR5+BG6</f>
        <v>4.8634740000000001</v>
      </c>
      <c r="AS3">
        <f>AS5+BI6</f>
        <v>13.468081846153847</v>
      </c>
      <c r="AT3">
        <f>AT5+BJ6</f>
        <v>6.520369333333333</v>
      </c>
      <c r="AU3">
        <f>AU5+BK6</f>
        <v>2.9929070769230766</v>
      </c>
      <c r="AV3">
        <f>AV5+BL6</f>
        <v>4.8634740000000001</v>
      </c>
      <c r="BB3" t="s">
        <v>622</v>
      </c>
      <c r="BC3">
        <f>+COUNTA(M9:M3833)</f>
        <v>4</v>
      </c>
      <c r="BD3">
        <f>+SUM($BA$9:$BA$848)-BD4</f>
        <v>28.349999999999909</v>
      </c>
      <c r="BN3" t="s">
        <v>609</v>
      </c>
      <c r="BO3" t="s">
        <v>610</v>
      </c>
      <c r="BP3" t="s">
        <v>611</v>
      </c>
      <c r="BQ3" t="s">
        <v>612</v>
      </c>
      <c r="BR3" t="s">
        <v>613</v>
      </c>
    </row>
    <row r="4" spans="1:83">
      <c r="I4" t="s">
        <v>0</v>
      </c>
      <c r="AA4">
        <f t="shared" ref="AA4:AU4" si="0">SUBTOTAL(3,AA9:AA816)</f>
        <v>16</v>
      </c>
      <c r="AB4">
        <f t="shared" si="0"/>
        <v>16</v>
      </c>
      <c r="AC4">
        <f t="shared" si="0"/>
        <v>16</v>
      </c>
      <c r="AD4">
        <f t="shared" si="0"/>
        <v>16</v>
      </c>
      <c r="AE4">
        <f t="shared" si="0"/>
        <v>16</v>
      </c>
      <c r="AF4">
        <f t="shared" si="0"/>
        <v>16</v>
      </c>
      <c r="AG4">
        <f t="shared" si="0"/>
        <v>0</v>
      </c>
      <c r="AH4">
        <f t="shared" si="0"/>
        <v>16</v>
      </c>
      <c r="AI4">
        <f t="shared" si="0"/>
        <v>16</v>
      </c>
      <c r="AJ4">
        <f t="shared" si="0"/>
        <v>7</v>
      </c>
      <c r="AK4">
        <f t="shared" si="0"/>
        <v>16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16</v>
      </c>
      <c r="AP4">
        <f t="shared" si="0"/>
        <v>16</v>
      </c>
      <c r="AQ4">
        <f t="shared" si="0"/>
        <v>16</v>
      </c>
      <c r="AR4">
        <f t="shared" si="0"/>
        <v>16</v>
      </c>
      <c r="AS4">
        <f t="shared" si="0"/>
        <v>16</v>
      </c>
      <c r="AT4">
        <f t="shared" si="0"/>
        <v>16</v>
      </c>
      <c r="AU4">
        <f t="shared" si="0"/>
        <v>16</v>
      </c>
      <c r="AV4">
        <f>SUBTOTAL(3,AV9:AV817)</f>
        <v>16</v>
      </c>
      <c r="AW4">
        <f>SUBTOTAL(3,AW9:AW816)</f>
        <v>16</v>
      </c>
      <c r="AX4">
        <f>SUBTOTAL(3,AX9:AX816)</f>
        <v>16</v>
      </c>
      <c r="AY4">
        <f>SUBTOTAL(3,AY9:AY816)</f>
        <v>0</v>
      </c>
      <c r="AZ4">
        <f>SUBTOTAL(3,AZ9:AZ816)</f>
        <v>16</v>
      </c>
      <c r="BA4">
        <f>SUBTOTAL(3,BA9:BA816)</f>
        <v>16</v>
      </c>
      <c r="BB4" t="s">
        <v>623</v>
      </c>
      <c r="BC4">
        <f>+COUNTIFS($N$9:$N$4720,GLOBAL!$N$240)</f>
        <v>12</v>
      </c>
      <c r="BD4">
        <f>+SUMIFS($BA$9:$BA$848,$N$9:$N$848,'EGRESO 2021'!$N$246)</f>
        <v>400.35</v>
      </c>
      <c r="BN4">
        <v>7000000</v>
      </c>
      <c r="BO4">
        <v>5</v>
      </c>
      <c r="BP4">
        <f>BN4*BO4</f>
        <v>35000000</v>
      </c>
      <c r="BQ4">
        <v>5</v>
      </c>
      <c r="BR4">
        <f>BQ4*BN4</f>
        <v>35000000</v>
      </c>
    </row>
    <row r="5" spans="1:83">
      <c r="I5" t="s">
        <v>2295</v>
      </c>
      <c r="AA5">
        <f t="shared" ref="AA5:AU5" si="1">+SUBTOTAL(9,AA9:AA894)</f>
        <v>138.26400000000004</v>
      </c>
      <c r="AB5">
        <f t="shared" si="1"/>
        <v>11.389000000000001</v>
      </c>
      <c r="AC5">
        <f t="shared" si="1"/>
        <v>5.4628000000000005</v>
      </c>
      <c r="AD5">
        <f t="shared" si="1"/>
        <v>0</v>
      </c>
      <c r="AE5">
        <f t="shared" si="1"/>
        <v>5.25</v>
      </c>
      <c r="AF5">
        <f t="shared" si="1"/>
        <v>10.5</v>
      </c>
      <c r="AG5">
        <f t="shared" si="1"/>
        <v>0</v>
      </c>
      <c r="AH5">
        <f t="shared" si="1"/>
        <v>162.11580000000001</v>
      </c>
      <c r="AI5">
        <f t="shared" si="1"/>
        <v>163.90266666666668</v>
      </c>
      <c r="AJ5">
        <f t="shared" si="1"/>
        <v>21.878640000000001</v>
      </c>
      <c r="AK5">
        <f t="shared" si="1"/>
        <v>124.09264000000002</v>
      </c>
      <c r="AL5">
        <f t="shared" si="1"/>
        <v>0</v>
      </c>
      <c r="AM5">
        <f t="shared" si="1"/>
        <v>0</v>
      </c>
      <c r="AN5">
        <f t="shared" si="1"/>
        <v>0</v>
      </c>
      <c r="AO5">
        <f t="shared" si="1"/>
        <v>5.9858141538461531</v>
      </c>
      <c r="AP5">
        <f t="shared" si="1"/>
        <v>3.2601846666666665</v>
      </c>
      <c r="AQ5">
        <f t="shared" si="1"/>
        <v>0.74822676923076914</v>
      </c>
      <c r="AR5">
        <f t="shared" si="1"/>
        <v>4.8634740000000001</v>
      </c>
      <c r="AS5">
        <f t="shared" si="1"/>
        <v>13.468081846153847</v>
      </c>
      <c r="AT5">
        <f t="shared" si="1"/>
        <v>6.520369333333333</v>
      </c>
      <c r="AU5">
        <f t="shared" si="1"/>
        <v>2.9929070769230766</v>
      </c>
      <c r="AV5">
        <f>+SUBTOTAL(9,AV9:AV895)</f>
        <v>4.8634740000000001</v>
      </c>
      <c r="AW5">
        <f>+SUBTOTAL(9,AW9:AW894)</f>
        <v>438.7</v>
      </c>
      <c r="AX5">
        <f>+SUBTOTAL(9,AX9:AX894)</f>
        <v>10</v>
      </c>
      <c r="AY5">
        <f>+SUBTOTAL(9,AY9:AY894)</f>
        <v>0</v>
      </c>
      <c r="AZ5">
        <f>+SUBTOTAL(9,AZ9:AZ894)</f>
        <v>32.729999999999997</v>
      </c>
      <c r="BA5">
        <f>+SUBTOTAL(9,BA9:BA894)</f>
        <v>428.69999999999993</v>
      </c>
      <c r="BB5" t="s">
        <v>624</v>
      </c>
      <c r="BC5">
        <f>SUBTOTAL(9,BC3:BC4)</f>
        <v>16</v>
      </c>
      <c r="BD5">
        <f>SUM(BD3:BD4)</f>
        <v>428.69999999999993</v>
      </c>
      <c r="BN5" t="s">
        <v>614</v>
      </c>
      <c r="BO5">
        <v>12</v>
      </c>
      <c r="BP5">
        <f>BO5*BP4</f>
        <v>420000000</v>
      </c>
      <c r="BQ5">
        <v>12</v>
      </c>
      <c r="BR5">
        <f>BR4*BQ5</f>
        <v>420000000</v>
      </c>
    </row>
    <row r="6" spans="1:83">
      <c r="I6" t="s">
        <v>2</v>
      </c>
      <c r="BD6">
        <f>+SUBTOTAL(9,BD9:BD896)</f>
        <v>0</v>
      </c>
      <c r="BE6">
        <f>+SUBTOTAL(9,BE9:BE896)</f>
        <v>0</v>
      </c>
      <c r="BF6">
        <f>+SUBTOTAL(9,BF9:BF896)</f>
        <v>0</v>
      </c>
      <c r="BG6">
        <f>+SUBTOTAL(9,BG9:BG896)</f>
        <v>0</v>
      </c>
      <c r="BH6">
        <f>SUBTOTAL(3,BH9:BH818)</f>
        <v>16</v>
      </c>
      <c r="BI6">
        <f>+SUBTOTAL(9,BI9:BI896)</f>
        <v>0</v>
      </c>
      <c r="BJ6">
        <f>+SUBTOTAL(9,BJ9:BJ896)</f>
        <v>0</v>
      </c>
      <c r="BK6">
        <f>+SUBTOTAL(9,BK9:BK896)</f>
        <v>0</v>
      </c>
      <c r="BL6">
        <f>+SUBTOTAL(9,BL9:BL896)</f>
        <v>0</v>
      </c>
      <c r="BM6">
        <f>SUBTOTAL(3,BM9:BM818)</f>
        <v>16</v>
      </c>
      <c r="BN6" t="s">
        <v>615</v>
      </c>
      <c r="BO6">
        <v>52</v>
      </c>
      <c r="BP6">
        <f>BP5/BO6</f>
        <v>8076923.076923077</v>
      </c>
      <c r="BQ6">
        <v>52</v>
      </c>
      <c r="BR6">
        <f>BR5/BQ6</f>
        <v>8076923.076923077</v>
      </c>
    </row>
    <row r="7" spans="1:83">
      <c r="A7">
        <f>SUBTOTAL(3,A9:A819)</f>
        <v>16</v>
      </c>
      <c r="AA7" t="s">
        <v>502</v>
      </c>
      <c r="AN7" t="s">
        <v>503</v>
      </c>
      <c r="AS7" t="s">
        <v>504</v>
      </c>
      <c r="AW7" t="s">
        <v>505</v>
      </c>
      <c r="BD7" t="s">
        <v>1900</v>
      </c>
      <c r="BH7">
        <f>+SUBTOTAL(9,BH9:BH897)</f>
        <v>0</v>
      </c>
      <c r="BI7" t="s">
        <v>1902</v>
      </c>
      <c r="BM7">
        <f>+SUBTOTAL(9,BM9:BM897)</f>
        <v>0</v>
      </c>
      <c r="BN7" t="s">
        <v>620</v>
      </c>
      <c r="BO7">
        <v>0.04</v>
      </c>
      <c r="BP7">
        <f>BP6*BO7</f>
        <v>323076.92307692306</v>
      </c>
      <c r="BQ7">
        <v>5.0000000000000001E-3</v>
      </c>
      <c r="BR7">
        <f>BR6*BQ7</f>
        <v>40384.615384615383</v>
      </c>
    </row>
    <row r="8" spans="1:83" s="1401" customFormat="1" ht="37.5" customHeight="1">
      <c r="A8" s="1401" t="s">
        <v>3</v>
      </c>
      <c r="B8" s="1401" t="s">
        <v>10</v>
      </c>
      <c r="C8" s="1401" t="s">
        <v>4</v>
      </c>
      <c r="D8" s="1401" t="s">
        <v>1809</v>
      </c>
      <c r="E8" s="1401" t="s">
        <v>6</v>
      </c>
      <c r="F8" s="1401" t="s">
        <v>7</v>
      </c>
      <c r="G8" s="1401" t="s">
        <v>8</v>
      </c>
      <c r="H8" s="1401" t="s">
        <v>606</v>
      </c>
      <c r="I8" s="1401" t="s">
        <v>9</v>
      </c>
      <c r="J8" s="1401" t="s">
        <v>0</v>
      </c>
      <c r="K8" s="1401" t="s">
        <v>11</v>
      </c>
      <c r="L8" s="1401" t="s">
        <v>12</v>
      </c>
      <c r="M8" s="1401" t="s">
        <v>13</v>
      </c>
      <c r="N8" s="1401" t="s">
        <v>14</v>
      </c>
      <c r="O8" s="1401" t="s">
        <v>15</v>
      </c>
      <c r="P8" s="1401" t="s">
        <v>16</v>
      </c>
      <c r="Q8" s="1401" t="s">
        <v>17</v>
      </c>
      <c r="R8" s="1401" t="s">
        <v>1122</v>
      </c>
      <c r="S8" s="1401" t="s">
        <v>531</v>
      </c>
      <c r="T8" s="1401" t="s">
        <v>530</v>
      </c>
      <c r="U8" s="1401" t="s">
        <v>532</v>
      </c>
      <c r="V8" s="1401" t="s">
        <v>533</v>
      </c>
      <c r="W8" s="1401" t="s">
        <v>534</v>
      </c>
      <c r="X8" s="1401" t="s">
        <v>1147</v>
      </c>
      <c r="Y8" s="1401" t="s">
        <v>529</v>
      </c>
      <c r="Z8" s="1401" t="s">
        <v>1124</v>
      </c>
      <c r="AA8" s="1401" t="s">
        <v>506</v>
      </c>
      <c r="AB8" s="1401" t="s">
        <v>507</v>
      </c>
      <c r="AC8" s="1401" t="s">
        <v>508</v>
      </c>
      <c r="AD8" s="1401" t="s">
        <v>509</v>
      </c>
      <c r="AE8" s="1401" t="s">
        <v>513</v>
      </c>
      <c r="AF8" s="1401" t="s">
        <v>511</v>
      </c>
      <c r="AG8" s="1401" t="s">
        <v>512</v>
      </c>
      <c r="AH8" s="1401" t="s">
        <v>621</v>
      </c>
      <c r="AI8" s="1401" t="s">
        <v>514</v>
      </c>
      <c r="AJ8" s="1401" t="s">
        <v>510</v>
      </c>
      <c r="AK8" s="1401" t="s">
        <v>608</v>
      </c>
      <c r="AL8" s="1401" t="s">
        <v>1684</v>
      </c>
      <c r="AM8" s="1401" t="s">
        <v>968</v>
      </c>
      <c r="AN8" s="1401" t="s">
        <v>515</v>
      </c>
      <c r="AO8" s="1401" t="s">
        <v>516</v>
      </c>
      <c r="AP8" s="1401" t="s">
        <v>517</v>
      </c>
      <c r="AQ8" s="1401" t="s">
        <v>518</v>
      </c>
      <c r="AR8" s="1401" t="s">
        <v>519</v>
      </c>
      <c r="AS8" s="1401" t="s">
        <v>516</v>
      </c>
      <c r="AT8" s="1401" t="s">
        <v>517</v>
      </c>
      <c r="AU8" s="1401" t="s">
        <v>518</v>
      </c>
      <c r="AV8" s="1401" t="s">
        <v>519</v>
      </c>
      <c r="AW8" s="1401" t="s">
        <v>520</v>
      </c>
      <c r="AX8" s="1401" t="s">
        <v>521</v>
      </c>
      <c r="AY8" s="1401" t="s">
        <v>522</v>
      </c>
      <c r="AZ8" s="1401" t="s">
        <v>523</v>
      </c>
      <c r="BA8" s="1401" t="s">
        <v>524</v>
      </c>
      <c r="BB8" s="1401" t="s">
        <v>2296</v>
      </c>
      <c r="BD8" s="1401" t="s">
        <v>1896</v>
      </c>
      <c r="BE8" s="1401" t="s">
        <v>1897</v>
      </c>
      <c r="BF8" s="1401" t="s">
        <v>1898</v>
      </c>
      <c r="BG8" s="1401" t="s">
        <v>1899</v>
      </c>
      <c r="BH8" s="1401" t="s">
        <v>959</v>
      </c>
      <c r="BI8" s="1401" t="s">
        <v>1896</v>
      </c>
      <c r="BJ8" s="1401" t="s">
        <v>1897</v>
      </c>
      <c r="BK8" s="1401" t="s">
        <v>1898</v>
      </c>
      <c r="BL8" s="1401" t="s">
        <v>1899</v>
      </c>
      <c r="BM8" s="1401" t="s">
        <v>1901</v>
      </c>
      <c r="BN8" s="1401" t="s">
        <v>617</v>
      </c>
      <c r="BO8" s="1401">
        <v>4</v>
      </c>
      <c r="BP8" s="1401">
        <f>BP7*BO8</f>
        <v>1292307.6923076923</v>
      </c>
      <c r="BQ8" s="1401">
        <v>4</v>
      </c>
      <c r="BR8" s="1401">
        <f>BR7*BQ8</f>
        <v>161538.46153846153</v>
      </c>
    </row>
    <row r="9" spans="1:83" s="759" customFormat="1" ht="21" customHeight="1">
      <c r="A9" s="1108" t="s">
        <v>1119</v>
      </c>
      <c r="B9" s="1135" t="s">
        <v>972</v>
      </c>
      <c r="C9" s="1278">
        <v>28520345</v>
      </c>
      <c r="D9" s="1278" t="s">
        <v>2245</v>
      </c>
      <c r="E9" s="1112" t="s">
        <v>20</v>
      </c>
      <c r="F9" s="1313" t="s">
        <v>104</v>
      </c>
      <c r="G9" s="1113" t="s">
        <v>146</v>
      </c>
      <c r="H9" s="1113" t="s">
        <v>146</v>
      </c>
      <c r="I9" s="1249" t="s">
        <v>1802</v>
      </c>
      <c r="J9" s="1108"/>
      <c r="K9" s="1115">
        <v>44510</v>
      </c>
      <c r="L9" s="1117"/>
      <c r="M9" s="1116" t="s">
        <v>2268</v>
      </c>
      <c r="N9" s="1113" t="s">
        <v>974</v>
      </c>
      <c r="O9" s="1278" t="s">
        <v>29</v>
      </c>
      <c r="P9" s="1278" t="s">
        <v>63</v>
      </c>
      <c r="Q9" s="1278" t="s">
        <v>29</v>
      </c>
      <c r="R9" s="1119">
        <f>VLOOKUP($G$9:$G$9,TABULADOR!$D$6:$E$41,2,0)</f>
        <v>7</v>
      </c>
      <c r="S9" s="1120">
        <f>DATEDIF($K9,GLOBAL!$M$2,"Y")</f>
        <v>0</v>
      </c>
      <c r="T9" s="1120">
        <v>0</v>
      </c>
      <c r="U9" s="1121">
        <f t="shared" ref="U9:U17" si="2">$S9+$T9</f>
        <v>0</v>
      </c>
      <c r="V9" s="1122">
        <f>VLOOKUP($U9,TABULADOR!$A$51:$B$74,2)</f>
        <v>0</v>
      </c>
      <c r="W9" s="1148">
        <v>0</v>
      </c>
      <c r="X9" s="1123">
        <v>0</v>
      </c>
      <c r="Y9" s="1124">
        <v>0</v>
      </c>
      <c r="Z9" s="1125">
        <v>15</v>
      </c>
      <c r="AA9" s="1126">
        <f t="shared" ref="AA9:AA17" si="3">+($R9/30*$Z9)</f>
        <v>3.5</v>
      </c>
      <c r="AB9" s="1126">
        <f t="shared" ref="AB9:AB17" si="4">$AA9*$W9</f>
        <v>0</v>
      </c>
      <c r="AC9" s="1126">
        <f t="shared" ref="AC9:AC17" si="5">$AA9*$V9</f>
        <v>0</v>
      </c>
      <c r="AD9" s="1126">
        <f>VLOOKUP($H$9:$H$9,TABULADOR!$D$6:$E$41,2,0)-VLOOKUP($G$9:$G$9,TABULADOR!$D$6:$E$41,2,0)</f>
        <v>0</v>
      </c>
      <c r="AE9" s="1126">
        <f>+(TABULADOR!$D$67)*('EGRESO 2022 '!$Y9)/2</f>
        <v>0</v>
      </c>
      <c r="AF9" s="1126">
        <f>((TABULADOR!$D$67)*('EGRESO 2022 '!$Y9)/2)*2</f>
        <v>0</v>
      </c>
      <c r="AG9" s="1119"/>
      <c r="AH9" s="1127">
        <f t="shared" ref="AH9:AH17" si="6">SUM($AA9:$AG9)</f>
        <v>3.5</v>
      </c>
      <c r="AI9" s="1119" t="b">
        <f>IF($S9&gt;=1,IF(MONTH(GLOBAL!$M$2)=MONTH($K9),(((($AA9+$AB9+$AC9+$AD9)*2)/30)*50),0))</f>
        <v>0</v>
      </c>
      <c r="AJ9" s="1126"/>
      <c r="AK9" s="1126">
        <f>($AA9+$AB9+$AC9)*2/30*$Z9*TABULADOR!$D$70</f>
        <v>2.8000000000000003</v>
      </c>
      <c r="AL9" s="1126"/>
      <c r="AM9" s="1126"/>
      <c r="AN9" s="1127"/>
      <c r="AO9" s="1127">
        <f>($AH9*GLOBAL!$BO$5/GLOBAL!$BO$6*GLOBAL!$BO$7*GLOBAL!$BO$8)</f>
        <v>0.12923076923076923</v>
      </c>
      <c r="AP9" s="1127">
        <f>($AH9+$AI9)*GLOBAL!$BQ$2</f>
        <v>3.5000000000000003E-2</v>
      </c>
      <c r="AQ9" s="1127">
        <f>($AH9*GLOBAL!$BQ$5/GLOBAL!$BQ$6*GLOBAL!$BQ$7*GLOBAL!$BQ$8)</f>
        <v>1.6153846153846154E-2</v>
      </c>
      <c r="AR9" s="1126">
        <f>$AH9*GLOBAL!$BS$2</f>
        <v>0.105</v>
      </c>
      <c r="AS9" s="1127">
        <f>$AO9*GLOBAL!$BP$2/GLOBAL!$BO$2</f>
        <v>0.29076923076923078</v>
      </c>
      <c r="AT9" s="1127">
        <f>($AH9+$AI9)*GLOBAL!$BR$2</f>
        <v>7.0000000000000007E-2</v>
      </c>
      <c r="AU9" s="1127">
        <f>$AQ9*GLOBAL!$BT$2/GLOBAL!$BU$2</f>
        <v>6.4615384615384616E-2</v>
      </c>
      <c r="AV9" s="1126">
        <f>$AH9*GLOBAL!$BS$2</f>
        <v>0.105</v>
      </c>
      <c r="AW9" s="1126">
        <f>ROUND(SUM($AH9++$AK9+$AM9+$AL9+GLOBAL!$AF$9+GLOBAL!$AI$9),2)</f>
        <v>6.3</v>
      </c>
      <c r="AX9" s="1126">
        <f t="shared" ref="AX9:AX17" si="7">ROUND(SUM($AN9+$AO9+$AP9+$AQ9+$BH9),2)</f>
        <v>0.18</v>
      </c>
      <c r="AY9" s="1127"/>
      <c r="AZ9" s="1126">
        <f t="shared" ref="AZ9:AZ17" si="8">ROUND(SUM($AS9+$AT9+$AU9+$AV9+$AR9+$BM9),2)</f>
        <v>0.64</v>
      </c>
      <c r="BA9" s="1128">
        <f t="shared" ref="BA9:BA17" si="9">ROUND(SUM($AW9-$AX9),2)</f>
        <v>6.12</v>
      </c>
      <c r="BB9" s="1276">
        <v>44566</v>
      </c>
      <c r="BC9" s="1130"/>
      <c r="BD9" s="1126">
        <f>($AM9*GLOBAL!$BO$5/GLOBAL!$BO$6*GLOBAL!$BO$7*GLOBAL!$BO$8)</f>
        <v>0</v>
      </c>
      <c r="BE9" s="1126">
        <f>($AM9)*GLOBAL!$BQ$2</f>
        <v>0</v>
      </c>
      <c r="BF9" s="1126">
        <f>($AM9*GLOBAL!$BQ$5/GLOBAL!$BQ$6*GLOBAL!$BQ$7*GLOBAL!$BQ$8)</f>
        <v>0</v>
      </c>
      <c r="BG9" s="1126">
        <f>$AM9*GLOBAL!$BS$2</f>
        <v>0</v>
      </c>
      <c r="BH9" s="1131">
        <f t="shared" ref="BH9:BH17" si="10">SUM(BD9:BF9)</f>
        <v>0</v>
      </c>
      <c r="BI9" s="1126">
        <f>$BD9*GLOBAL!$BP$2/GLOBAL!$BO$2</f>
        <v>0</v>
      </c>
      <c r="BJ9" s="1126">
        <f>($AM9)*GLOBAL!$BR$2</f>
        <v>0</v>
      </c>
      <c r="BK9" s="1126">
        <f>$BF9*GLOBAL!$BT$2/GLOBAL!$BU$2</f>
        <v>0</v>
      </c>
      <c r="BL9" s="1126">
        <f>$AM9*GLOBAL!$BS$2</f>
        <v>0</v>
      </c>
      <c r="BM9" s="1131">
        <f t="shared" ref="BM9:BM17" si="11">SUM(BI9:BL9)+BG9</f>
        <v>0</v>
      </c>
    </row>
    <row r="10" spans="1:83" s="685" customFormat="1" ht="21" customHeight="1">
      <c r="A10" s="1108" t="s">
        <v>1119</v>
      </c>
      <c r="B10" s="1138" t="s">
        <v>970</v>
      </c>
      <c r="C10" s="1151">
        <v>26372338</v>
      </c>
      <c r="D10" s="1152" t="s">
        <v>162</v>
      </c>
      <c r="E10" s="1153" t="s">
        <v>34</v>
      </c>
      <c r="F10" s="1154" t="s">
        <v>27</v>
      </c>
      <c r="G10" s="1169" t="s">
        <v>27</v>
      </c>
      <c r="H10" s="1169" t="s">
        <v>27</v>
      </c>
      <c r="I10" s="1114" t="s">
        <v>1802</v>
      </c>
      <c r="J10" s="1108"/>
      <c r="K10" s="1156">
        <v>43497</v>
      </c>
      <c r="L10" s="1144" t="s">
        <v>1249</v>
      </c>
      <c r="M10" s="1145"/>
      <c r="N10" s="1146" t="s">
        <v>914</v>
      </c>
      <c r="O10" s="1118" t="s">
        <v>29</v>
      </c>
      <c r="P10" s="1159" t="s">
        <v>63</v>
      </c>
      <c r="Q10" s="1118" t="s">
        <v>29</v>
      </c>
      <c r="R10" s="1119">
        <f>VLOOKUP($G$10:$G$10,TABULADOR!$D$6:$E$41,2,0)</f>
        <v>23.8</v>
      </c>
      <c r="S10" s="1120">
        <f>DATEDIF($K10,GLOBAL!$M$2,"Y")</f>
        <v>3</v>
      </c>
      <c r="T10" s="1120">
        <v>0</v>
      </c>
      <c r="U10" s="1121">
        <f t="shared" si="2"/>
        <v>3</v>
      </c>
      <c r="V10" s="1122">
        <f>VLOOKUP($U10,TABULADOR!$A$51:$B$74,2)</f>
        <v>0.06</v>
      </c>
      <c r="W10" s="1122">
        <v>0</v>
      </c>
      <c r="X10" s="1123">
        <v>0</v>
      </c>
      <c r="Y10" s="1124">
        <v>0</v>
      </c>
      <c r="Z10" s="1125">
        <v>15</v>
      </c>
      <c r="AA10" s="1126">
        <f t="shared" si="3"/>
        <v>11.9</v>
      </c>
      <c r="AB10" s="1126">
        <f t="shared" si="4"/>
        <v>0</v>
      </c>
      <c r="AC10" s="1126">
        <f t="shared" si="5"/>
        <v>0.71399999999999997</v>
      </c>
      <c r="AD10" s="1126">
        <f>VLOOKUP($H$10:$H$10,TABULADOR!$D$6:$E$41,2,0)-VLOOKUP($G$10:$G$10,TABULADOR!$D$6:$E$41,2,0)</f>
        <v>0</v>
      </c>
      <c r="AE10" s="1126">
        <f>+(TABULADOR!$D$67)*('EGRESO 2022 '!$Y10)/2</f>
        <v>0</v>
      </c>
      <c r="AF10" s="1126">
        <f>((TABULADOR!$D$67)*('EGRESO 2022 '!$Y10)/2)*2</f>
        <v>0</v>
      </c>
      <c r="AG10" s="1119"/>
      <c r="AH10" s="1127">
        <f t="shared" si="6"/>
        <v>12.614000000000001</v>
      </c>
      <c r="AI10" s="1119">
        <f>IF($S10&gt;=1,IF(MONTH(GLOBAL!$M$2)=MONTH($K10),(((($AA10+$AB10+$AC10+$AD10)*2)/30)*50),0))</f>
        <v>42.046666666666674</v>
      </c>
      <c r="AJ10" s="1126"/>
      <c r="AK10" s="1126">
        <f>($AA10+$AB10+$AC10)*2/30*$Z10*TABULADOR!$D$70</f>
        <v>10.091200000000001</v>
      </c>
      <c r="AL10" s="1126"/>
      <c r="AM10" s="1126"/>
      <c r="AN10" s="1127"/>
      <c r="AO10" s="1127">
        <f>($AH10*GLOBAL!$BO$5/GLOBAL!$BO$6*GLOBAL!$BO$7*GLOBAL!$BO$8)</f>
        <v>0.46574769230769231</v>
      </c>
      <c r="AP10" s="1127">
        <f>($AH10+$AI10)*GLOBAL!$BQ$2</f>
        <v>0.54660666666666669</v>
      </c>
      <c r="AQ10" s="1127">
        <f>($AH10*GLOBAL!$BQ$5/GLOBAL!$BQ$6*GLOBAL!$BQ$7*GLOBAL!$BQ$8)</f>
        <v>5.8218461538461538E-2</v>
      </c>
      <c r="AR10" s="1126">
        <f>$AH10*GLOBAL!$BS$2</f>
        <v>0.37842000000000003</v>
      </c>
      <c r="AS10" s="1127">
        <f>$AO10*GLOBAL!$BP$2/GLOBAL!$BO$2</f>
        <v>1.0479323076923075</v>
      </c>
      <c r="AT10" s="1127">
        <f>($AH10+$AI10)*GLOBAL!$BR$2</f>
        <v>1.0932133333333334</v>
      </c>
      <c r="AU10" s="1127">
        <f>$AQ10*GLOBAL!$BT$2/GLOBAL!$BU$2</f>
        <v>0.23287384615384613</v>
      </c>
      <c r="AV10" s="1126">
        <f>$AH10*GLOBAL!$BS$2</f>
        <v>0.37842000000000003</v>
      </c>
      <c r="AW10" s="1126">
        <f>ROUND(SUM($AH10++$AK10+$AM10+$AL10+GLOBAL!$AF$9+GLOBAL!$AI$9),2)</f>
        <v>22.71</v>
      </c>
      <c r="AX10" s="1126">
        <f t="shared" si="7"/>
        <v>1.07</v>
      </c>
      <c r="AY10" s="1127"/>
      <c r="AZ10" s="1126">
        <f t="shared" si="8"/>
        <v>3.13</v>
      </c>
      <c r="BA10" s="1128">
        <f t="shared" si="9"/>
        <v>21.64</v>
      </c>
      <c r="BB10" s="1276">
        <v>44573</v>
      </c>
      <c r="BC10" s="1130"/>
      <c r="BD10" s="1126">
        <f>($AM10*GLOBAL!$BO$5/GLOBAL!$BO$6*GLOBAL!$BO$7*GLOBAL!$BO$8)</f>
        <v>0</v>
      </c>
      <c r="BE10" s="1126">
        <f>($AM10)*GLOBAL!$BQ$2</f>
        <v>0</v>
      </c>
      <c r="BF10" s="1126">
        <f>($AM10*GLOBAL!$BQ$5/GLOBAL!$BQ$6*GLOBAL!$BQ$7*GLOBAL!$BQ$8)</f>
        <v>0</v>
      </c>
      <c r="BG10" s="1126">
        <f>$AM10*GLOBAL!$BS$2</f>
        <v>0</v>
      </c>
      <c r="BH10" s="1131">
        <f t="shared" si="10"/>
        <v>0</v>
      </c>
      <c r="BI10" s="1126">
        <f>$BD10*GLOBAL!$BP$2/GLOBAL!$BO$2</f>
        <v>0</v>
      </c>
      <c r="BJ10" s="1126">
        <f>($AM10)*GLOBAL!$BR$2</f>
        <v>0</v>
      </c>
      <c r="BK10" s="1126">
        <f>$BF10*GLOBAL!$BT$2/GLOBAL!$BU$2</f>
        <v>0</v>
      </c>
      <c r="BL10" s="1126">
        <f>$AM10*GLOBAL!$BS$2</f>
        <v>0</v>
      </c>
      <c r="BM10" s="1131">
        <f t="shared" si="11"/>
        <v>0</v>
      </c>
    </row>
    <row r="11" spans="1:83" s="685" customFormat="1" ht="21" customHeight="1">
      <c r="A11" s="1108" t="s">
        <v>1119</v>
      </c>
      <c r="B11" s="1132" t="s">
        <v>972</v>
      </c>
      <c r="C11" s="1251">
        <v>4925155</v>
      </c>
      <c r="D11" s="1111" t="s">
        <v>1939</v>
      </c>
      <c r="E11" s="1112" t="s">
        <v>34</v>
      </c>
      <c r="F11" s="1137" t="s">
        <v>1953</v>
      </c>
      <c r="G11" s="1169" t="s">
        <v>526</v>
      </c>
      <c r="H11" s="1169" t="s">
        <v>526</v>
      </c>
      <c r="I11" s="944" t="s">
        <v>1827</v>
      </c>
      <c r="J11" s="1108"/>
      <c r="K11" s="1165">
        <v>44440</v>
      </c>
      <c r="L11" s="1116" t="s">
        <v>1963</v>
      </c>
      <c r="M11" s="1117"/>
      <c r="N11" s="1113" t="s">
        <v>914</v>
      </c>
      <c r="O11" s="1221" t="s">
        <v>29</v>
      </c>
      <c r="P11" s="1244" t="s">
        <v>1977</v>
      </c>
      <c r="Q11" s="1221" t="s">
        <v>29</v>
      </c>
      <c r="R11" s="1119">
        <f>VLOOKUP($G$11:$G$11,TABULADOR!$D$6:$E$41,2,0)</f>
        <v>18.2</v>
      </c>
      <c r="S11" s="1120">
        <f>DATEDIF($K11,GLOBAL!$M$2,"Y")</f>
        <v>0</v>
      </c>
      <c r="T11" s="1120">
        <v>0</v>
      </c>
      <c r="U11" s="1121">
        <f t="shared" si="2"/>
        <v>0</v>
      </c>
      <c r="V11" s="1122">
        <f>VLOOKUP($U11,TABULADOR!$A$51:$B$74,2)</f>
        <v>0</v>
      </c>
      <c r="W11" s="1122">
        <v>0.3</v>
      </c>
      <c r="X11" s="1123">
        <v>0</v>
      </c>
      <c r="Y11" s="1124">
        <v>0</v>
      </c>
      <c r="Z11" s="1125">
        <v>15</v>
      </c>
      <c r="AA11" s="1126">
        <f t="shared" si="3"/>
        <v>9.1</v>
      </c>
      <c r="AB11" s="1126">
        <f t="shared" si="4"/>
        <v>2.73</v>
      </c>
      <c r="AC11" s="1126">
        <f t="shared" si="5"/>
        <v>0</v>
      </c>
      <c r="AD11" s="1126">
        <f>VLOOKUP($H$11:$H$11,TABULADOR!$D$6:$E$41,2,0)-VLOOKUP($G$11:$G$11,TABULADOR!$D$6:$E$41,2,0)</f>
        <v>0</v>
      </c>
      <c r="AE11" s="1126">
        <f>+(TABULADOR!$D$67)*('EGRESO 2022 '!$Y11)/2</f>
        <v>0</v>
      </c>
      <c r="AF11" s="1126">
        <f>((TABULADOR!$D$67)*('EGRESO 2022 '!$Y11)/2)*2</f>
        <v>0</v>
      </c>
      <c r="AG11" s="1119"/>
      <c r="AH11" s="1127">
        <f t="shared" si="6"/>
        <v>11.83</v>
      </c>
      <c r="AI11" s="1119" t="b">
        <f>IF($S11&gt;=1,IF(MONTH(GLOBAL!$M$2)=MONTH($K11),(((($AA11+$AB11+$AC11+$AD11)*2)/30)*50),0))</f>
        <v>0</v>
      </c>
      <c r="AJ11" s="1126"/>
      <c r="AK11" s="1126">
        <f>($AA11+$AB11+$AC11)*2/30*$Z11*TABULADOR!$D$70</f>
        <v>9.4640000000000004</v>
      </c>
      <c r="AL11" s="1126"/>
      <c r="AM11" s="1126"/>
      <c r="AN11" s="1127"/>
      <c r="AO11" s="1127">
        <f>($AH11*GLOBAL!$BO$5/GLOBAL!$BO$6*GLOBAL!$BO$7*GLOBAL!$BO$8)</f>
        <v>0.43680000000000002</v>
      </c>
      <c r="AP11" s="1127">
        <f>($AH11+$AI11)*GLOBAL!$BQ$2</f>
        <v>0.1183</v>
      </c>
      <c r="AQ11" s="1127">
        <f>($AH11*GLOBAL!$BQ$5/GLOBAL!$BQ$6*GLOBAL!$BQ$7*GLOBAL!$BQ$8)</f>
        <v>5.4600000000000003E-2</v>
      </c>
      <c r="AR11" s="1126">
        <f>$AH11*GLOBAL!$BS$2</f>
        <v>0.35489999999999999</v>
      </c>
      <c r="AS11" s="1127">
        <f>$AO11*GLOBAL!$BP$2/GLOBAL!$BO$2</f>
        <v>0.98280000000000001</v>
      </c>
      <c r="AT11" s="1127">
        <f>($AH11+$AI11)*GLOBAL!$BR$2</f>
        <v>0.2366</v>
      </c>
      <c r="AU11" s="1127">
        <f>$AQ11*GLOBAL!$BT$2/GLOBAL!$BU$2</f>
        <v>0.21840000000000001</v>
      </c>
      <c r="AV11" s="1126">
        <f>$AH11*GLOBAL!$BS$2</f>
        <v>0.35489999999999999</v>
      </c>
      <c r="AW11" s="1126">
        <f>ROUND(SUM($AH11++$AK11+$AM11+$AL11+GLOBAL!$AF$9+GLOBAL!$AI$9),2)</f>
        <v>21.29</v>
      </c>
      <c r="AX11" s="1126">
        <f t="shared" si="7"/>
        <v>0.61</v>
      </c>
      <c r="AY11" s="1127"/>
      <c r="AZ11" s="1126">
        <f t="shared" si="8"/>
        <v>2.15</v>
      </c>
      <c r="BA11" s="1128">
        <f t="shared" si="9"/>
        <v>20.68</v>
      </c>
      <c r="BB11" s="1276">
        <v>44573</v>
      </c>
      <c r="BC11" s="1130"/>
      <c r="BD11" s="1126">
        <f>($AM11*GLOBAL!$BO$5/GLOBAL!$BO$6*GLOBAL!$BO$7*GLOBAL!$BO$8)</f>
        <v>0</v>
      </c>
      <c r="BE11" s="1126">
        <f>($AM11)*GLOBAL!$BQ$2</f>
        <v>0</v>
      </c>
      <c r="BF11" s="1126">
        <f>($AM11*GLOBAL!$BQ$5/GLOBAL!$BQ$6*GLOBAL!$BQ$7*GLOBAL!$BQ$8)</f>
        <v>0</v>
      </c>
      <c r="BG11" s="1126">
        <f>$AM11*GLOBAL!$BS$2</f>
        <v>0</v>
      </c>
      <c r="BH11" s="1131">
        <f t="shared" si="10"/>
        <v>0</v>
      </c>
      <c r="BI11" s="1126">
        <f>$BD11*GLOBAL!$BP$2/GLOBAL!$BO$2</f>
        <v>0</v>
      </c>
      <c r="BJ11" s="1126">
        <f>($AM11)*GLOBAL!$BR$2</f>
        <v>0</v>
      </c>
      <c r="BK11" s="1126">
        <f>$BF11*GLOBAL!$BT$2/GLOBAL!$BU$2</f>
        <v>0</v>
      </c>
      <c r="BL11" s="1126">
        <f>$AM11*GLOBAL!$BS$2</f>
        <v>0</v>
      </c>
      <c r="BM11" s="1131">
        <f t="shared" si="11"/>
        <v>0</v>
      </c>
    </row>
    <row r="12" spans="1:83" s="685" customFormat="1" ht="21" customHeight="1">
      <c r="A12" s="1108" t="s">
        <v>1119</v>
      </c>
      <c r="B12" s="1108" t="s">
        <v>972</v>
      </c>
      <c r="C12" s="1151">
        <v>18559946</v>
      </c>
      <c r="D12" s="1113" t="s">
        <v>2058</v>
      </c>
      <c r="E12" s="1112" t="s">
        <v>20</v>
      </c>
      <c r="F12" s="1108" t="s">
        <v>104</v>
      </c>
      <c r="G12" s="1113" t="s">
        <v>146</v>
      </c>
      <c r="H12" s="1113" t="s">
        <v>146</v>
      </c>
      <c r="I12" s="1135" t="s">
        <v>2292</v>
      </c>
      <c r="J12" s="1108"/>
      <c r="K12" s="1165">
        <v>44409</v>
      </c>
      <c r="L12" s="1232"/>
      <c r="M12" s="1116" t="s">
        <v>2059</v>
      </c>
      <c r="N12" s="1113" t="s">
        <v>974</v>
      </c>
      <c r="O12" s="1112" t="s">
        <v>29</v>
      </c>
      <c r="P12" s="1108"/>
      <c r="Q12" s="1112" t="s">
        <v>29</v>
      </c>
      <c r="R12" s="1119">
        <f>VLOOKUP($G$12:$G$12,TABULADOR!$D$6:$E$41,2,0)</f>
        <v>7</v>
      </c>
      <c r="S12" s="1120">
        <f>DATEDIF($K12,GLOBAL!$M$2,"Y")</f>
        <v>0</v>
      </c>
      <c r="T12" s="1120">
        <v>0</v>
      </c>
      <c r="U12" s="1121">
        <f t="shared" si="2"/>
        <v>0</v>
      </c>
      <c r="V12" s="1122">
        <f>VLOOKUP($U12,TABULADOR!$A$51:$B$74,2)</f>
        <v>0</v>
      </c>
      <c r="W12" s="1122">
        <v>0</v>
      </c>
      <c r="X12" s="1123">
        <v>0</v>
      </c>
      <c r="Y12" s="1124">
        <v>0</v>
      </c>
      <c r="Z12" s="1125">
        <v>15</v>
      </c>
      <c r="AA12" s="1126">
        <f t="shared" si="3"/>
        <v>3.5</v>
      </c>
      <c r="AB12" s="1126">
        <f t="shared" si="4"/>
        <v>0</v>
      </c>
      <c r="AC12" s="1126">
        <f t="shared" si="5"/>
        <v>0</v>
      </c>
      <c r="AD12" s="1126">
        <f>VLOOKUP($H$12:$H$12,TABULADOR!$D$6:$E$41,2,0)-VLOOKUP($G$12:$G$12,TABULADOR!$D$6:$E$41,2,0)</f>
        <v>0</v>
      </c>
      <c r="AE12" s="1126">
        <f>+(TABULADOR!$D$67)*('EGRESO 2022 '!$Y12)/2</f>
        <v>0</v>
      </c>
      <c r="AF12" s="1126">
        <f>((TABULADOR!$D$67)*('EGRESO 2022 '!$Y12)/2)*2</f>
        <v>0</v>
      </c>
      <c r="AG12" s="1119"/>
      <c r="AH12" s="1127">
        <f t="shared" si="6"/>
        <v>3.5</v>
      </c>
      <c r="AI12" s="1119" t="b">
        <f>IF($S12&gt;=1,IF(MONTH(GLOBAL!$M$2)=MONTH($K12),(((($AA12+$AB12+$AC12+$AD12)*2)/30)*50),0))</f>
        <v>0</v>
      </c>
      <c r="AJ12" s="1126"/>
      <c r="AK12" s="1126">
        <f>($AA12+$AB12+$AC12)*2/30*$Z12*TABULADOR!$D$70</f>
        <v>2.8000000000000003</v>
      </c>
      <c r="AL12" s="1126"/>
      <c r="AM12" s="1126"/>
      <c r="AN12" s="1127"/>
      <c r="AO12" s="1127">
        <f>($AH12*GLOBAL!$BO$5/GLOBAL!$BO$6*GLOBAL!$BO$7*GLOBAL!$BO$8)</f>
        <v>0.12923076923076923</v>
      </c>
      <c r="AP12" s="1127">
        <f>($AH12+$AI12)*GLOBAL!$BQ$2</f>
        <v>3.5000000000000003E-2</v>
      </c>
      <c r="AQ12" s="1127">
        <f>($AH12*GLOBAL!$BQ$5/GLOBAL!$BQ$6*GLOBAL!$BQ$7*GLOBAL!$BQ$8)</f>
        <v>1.6153846153846154E-2</v>
      </c>
      <c r="AR12" s="1126">
        <f>$AH12*GLOBAL!$BS$2</f>
        <v>0.105</v>
      </c>
      <c r="AS12" s="1127">
        <f>$AO12*GLOBAL!$BP$2/GLOBAL!$BO$2</f>
        <v>0.29076923076923078</v>
      </c>
      <c r="AT12" s="1127">
        <f>($AH12+$AI12)*GLOBAL!$BR$2</f>
        <v>7.0000000000000007E-2</v>
      </c>
      <c r="AU12" s="1127">
        <f>$AQ12*GLOBAL!$BT$2/GLOBAL!$BU$2</f>
        <v>6.4615384615384616E-2</v>
      </c>
      <c r="AV12" s="1126">
        <f>$AH12*GLOBAL!$BS$2</f>
        <v>0.105</v>
      </c>
      <c r="AW12" s="1126">
        <f>ROUND(SUM($AH12++$AK12+$AM12+$AL12+GLOBAL!$AF$9+GLOBAL!$AI$9),2)</f>
        <v>6.3</v>
      </c>
      <c r="AX12" s="1126">
        <f t="shared" si="7"/>
        <v>0.18</v>
      </c>
      <c r="AY12" s="1127"/>
      <c r="AZ12" s="1126">
        <f t="shared" si="8"/>
        <v>0.64</v>
      </c>
      <c r="BA12" s="1128">
        <f t="shared" si="9"/>
        <v>6.12</v>
      </c>
      <c r="BB12" s="1276">
        <v>44573</v>
      </c>
      <c r="BC12" s="1130"/>
      <c r="BD12" s="1126">
        <f>($AM12*GLOBAL!$BO$5/GLOBAL!$BO$6*GLOBAL!$BO$7*GLOBAL!$BO$8)</f>
        <v>0</v>
      </c>
      <c r="BE12" s="1126">
        <f>($AM12)*GLOBAL!$BQ$2</f>
        <v>0</v>
      </c>
      <c r="BF12" s="1126">
        <f>($AM12*GLOBAL!$BQ$5/GLOBAL!$BQ$6*GLOBAL!$BQ$7*GLOBAL!$BQ$8)</f>
        <v>0</v>
      </c>
      <c r="BG12" s="1126">
        <f>$AM12*GLOBAL!$BS$2</f>
        <v>0</v>
      </c>
      <c r="BH12" s="1131">
        <f t="shared" si="10"/>
        <v>0</v>
      </c>
      <c r="BI12" s="1126">
        <f>$BD12*GLOBAL!$BP$2/GLOBAL!$BO$2</f>
        <v>0</v>
      </c>
      <c r="BJ12" s="1126">
        <f>($AM12)*GLOBAL!$BR$2</f>
        <v>0</v>
      </c>
      <c r="BK12" s="1126">
        <f>$BF12*GLOBAL!$BT$2/GLOBAL!$BU$2</f>
        <v>0</v>
      </c>
      <c r="BL12" s="1126">
        <f>$AM12*GLOBAL!$BS$2</f>
        <v>0</v>
      </c>
      <c r="BM12" s="1131">
        <f t="shared" si="11"/>
        <v>0</v>
      </c>
    </row>
    <row r="13" spans="1:83" s="759" customFormat="1" ht="21" customHeight="1">
      <c r="A13" s="1108" t="s">
        <v>1119</v>
      </c>
      <c r="B13" s="1201" t="s">
        <v>971</v>
      </c>
      <c r="C13" s="1314">
        <v>19613091</v>
      </c>
      <c r="D13" s="1138" t="s">
        <v>281</v>
      </c>
      <c r="E13" s="1141" t="s">
        <v>34</v>
      </c>
      <c r="F13" s="1142" t="s">
        <v>104</v>
      </c>
      <c r="G13" s="1109" t="s">
        <v>146</v>
      </c>
      <c r="H13" s="1109" t="s">
        <v>146</v>
      </c>
      <c r="I13" s="1135" t="s">
        <v>2292</v>
      </c>
      <c r="J13" s="1135" t="s">
        <v>982</v>
      </c>
      <c r="K13" s="1315">
        <v>44510</v>
      </c>
      <c r="L13" s="1144" t="s">
        <v>1326</v>
      </c>
      <c r="M13" s="1145"/>
      <c r="N13" s="1146" t="s">
        <v>914</v>
      </c>
      <c r="O13" s="1158" t="s">
        <v>29</v>
      </c>
      <c r="P13" s="1161" t="s">
        <v>63</v>
      </c>
      <c r="Q13" s="1158" t="s">
        <v>29</v>
      </c>
      <c r="R13" s="1119">
        <f>VLOOKUP($G$13:$G$13,TABULADOR!$D$6:$E$41,2,0)</f>
        <v>7</v>
      </c>
      <c r="S13" s="1177">
        <f>DATEDIF($K13,GLOBAL!$M$2,"Y")</f>
        <v>0</v>
      </c>
      <c r="T13" s="1177">
        <v>4</v>
      </c>
      <c r="U13" s="1121">
        <f t="shared" si="2"/>
        <v>4</v>
      </c>
      <c r="V13" s="1122">
        <f>VLOOKUP($U13,TABULADOR!$A$51:$B$74,2)</f>
        <v>0.08</v>
      </c>
      <c r="W13" s="1178">
        <v>0</v>
      </c>
      <c r="X13" s="1179">
        <v>0</v>
      </c>
      <c r="Y13" s="1180">
        <v>0</v>
      </c>
      <c r="Z13" s="1208">
        <v>15</v>
      </c>
      <c r="AA13" s="1181">
        <f t="shared" si="3"/>
        <v>3.5</v>
      </c>
      <c r="AB13" s="1181">
        <f t="shared" si="4"/>
        <v>0</v>
      </c>
      <c r="AC13" s="1181">
        <f t="shared" si="5"/>
        <v>0.28000000000000003</v>
      </c>
      <c r="AD13" s="1181">
        <f>VLOOKUP($H$13:$H$13,TABULADOR!$D$6:$E$41,2,0)-VLOOKUP($G$13:$G$13,TABULADOR!$D$6:$E$41,2,0)</f>
        <v>0</v>
      </c>
      <c r="AE13" s="1181">
        <f>+(TABULADOR!$D$67)*('EGRESO 2022 '!$Y13)/2</f>
        <v>0</v>
      </c>
      <c r="AF13" s="1126">
        <f>((TABULADOR!$D$67)*('EGRESO 2022 '!$Y13)/2)*2</f>
        <v>0</v>
      </c>
      <c r="AG13" s="1119"/>
      <c r="AH13" s="1182">
        <f t="shared" si="6"/>
        <v>3.7800000000000002</v>
      </c>
      <c r="AI13" s="1119" t="b">
        <f>IF($S13&gt;=1,IF(MONTH(GLOBAL!$M$2)=MONTH($K13),(((($AA13+$AB13+$AC13+$AD13)*2)/30)*50),0))</f>
        <v>0</v>
      </c>
      <c r="AJ13" s="1126"/>
      <c r="AK13" s="1181">
        <f>($AA13+$AB13+$AC13)*2/30*$Z13*TABULADOR!$D$70</f>
        <v>3.0240000000000005</v>
      </c>
      <c r="AL13" s="1181"/>
      <c r="AM13" s="1181"/>
      <c r="AN13" s="1182"/>
      <c r="AO13" s="1182">
        <f>($AH13*GLOBAL!$BO$5/GLOBAL!$BO$6*GLOBAL!$BO$7*GLOBAL!$BO$8)</f>
        <v>0.13956923076923078</v>
      </c>
      <c r="AP13" s="1182">
        <f>($AH13+$AI13)*GLOBAL!$BQ$2</f>
        <v>3.78E-2</v>
      </c>
      <c r="AQ13" s="1182">
        <f>($AH13*GLOBAL!$BQ$5/GLOBAL!$BQ$6*GLOBAL!$BQ$7*GLOBAL!$BQ$8)</f>
        <v>1.7446153846153847E-2</v>
      </c>
      <c r="AR13" s="1181">
        <f>$AH13*GLOBAL!$BS$2</f>
        <v>0.1134</v>
      </c>
      <c r="AS13" s="1182">
        <f>$AO13*GLOBAL!$BP$2/GLOBAL!$BO$2</f>
        <v>0.31403076923076922</v>
      </c>
      <c r="AT13" s="1182">
        <f>($AH13+$AI13)*GLOBAL!$BR$2</f>
        <v>7.5600000000000001E-2</v>
      </c>
      <c r="AU13" s="1182">
        <f>$AQ13*GLOBAL!$BT$2/GLOBAL!$BU$2</f>
        <v>6.9784615384615389E-2</v>
      </c>
      <c r="AV13" s="1181">
        <f>$AH13*GLOBAL!$BS$2</f>
        <v>0.1134</v>
      </c>
      <c r="AW13" s="1126">
        <f>ROUND(SUM($AH13++$AK13+$AM13+$AL13+GLOBAL!$AF$9+GLOBAL!$AI$9),2)</f>
        <v>6.8</v>
      </c>
      <c r="AX13" s="1126">
        <f t="shared" si="7"/>
        <v>0.19</v>
      </c>
      <c r="AY13" s="1182"/>
      <c r="AZ13" s="1126">
        <f t="shared" si="8"/>
        <v>0.69</v>
      </c>
      <c r="BA13" s="1310">
        <f t="shared" si="9"/>
        <v>6.61</v>
      </c>
      <c r="BB13" s="1402">
        <v>44573</v>
      </c>
      <c r="BC13" s="1171"/>
      <c r="BD13" s="1181">
        <f>($AM13*GLOBAL!$BO$5/GLOBAL!$BO$6*GLOBAL!$BO$7*GLOBAL!$BO$8)</f>
        <v>0</v>
      </c>
      <c r="BE13" s="1181">
        <f>($AM13)*GLOBAL!$BQ$2</f>
        <v>0</v>
      </c>
      <c r="BF13" s="1181">
        <f>($AM13*GLOBAL!$BQ$5/GLOBAL!$BQ$6*GLOBAL!$BQ$7*GLOBAL!$BQ$8)</f>
        <v>0</v>
      </c>
      <c r="BG13" s="1181">
        <f>$AM13*GLOBAL!$BS$2</f>
        <v>0</v>
      </c>
      <c r="BH13" s="1312">
        <f t="shared" si="10"/>
        <v>0</v>
      </c>
      <c r="BI13" s="1181">
        <f>$BD13*GLOBAL!$BP$2/GLOBAL!$BO$2</f>
        <v>0</v>
      </c>
      <c r="BJ13" s="1181">
        <f>($AM13)*GLOBAL!$BR$2</f>
        <v>0</v>
      </c>
      <c r="BK13" s="1181">
        <f>$BF13*GLOBAL!$BT$2/GLOBAL!$BU$2</f>
        <v>0</v>
      </c>
      <c r="BL13" s="1181">
        <f>$AM13*GLOBAL!$BS$2</f>
        <v>0</v>
      </c>
      <c r="BM13" s="1312">
        <f t="shared" si="11"/>
        <v>0</v>
      </c>
    </row>
    <row r="14" spans="1:83" s="685" customFormat="1" ht="21" customHeight="1">
      <c r="A14" s="1108" t="s">
        <v>1119</v>
      </c>
      <c r="B14" s="1132" t="s">
        <v>1679</v>
      </c>
      <c r="C14" s="1167">
        <v>18599363</v>
      </c>
      <c r="D14" s="1111" t="s">
        <v>1841</v>
      </c>
      <c r="E14" s="1112" t="s">
        <v>20</v>
      </c>
      <c r="F14" s="1132" t="s">
        <v>289</v>
      </c>
      <c r="G14" s="1113" t="s">
        <v>596</v>
      </c>
      <c r="H14" s="1113" t="s">
        <v>596</v>
      </c>
      <c r="I14" s="1135" t="s">
        <v>2292</v>
      </c>
      <c r="J14" s="1108"/>
      <c r="K14" s="1165">
        <v>44410</v>
      </c>
      <c r="L14" s="1117"/>
      <c r="M14" s="1137" t="s">
        <v>1895</v>
      </c>
      <c r="N14" s="1113" t="s">
        <v>455</v>
      </c>
      <c r="O14" s="1237" t="s">
        <v>25</v>
      </c>
      <c r="P14" s="1137" t="s">
        <v>63</v>
      </c>
      <c r="Q14" s="1237" t="s">
        <v>25</v>
      </c>
      <c r="R14" s="1119">
        <f>VLOOKUP($G$14:$G$14,TABULADOR!$D$6:$E$41,2,0)</f>
        <v>8.484</v>
      </c>
      <c r="S14" s="1120">
        <f>DATEDIF($K14,GLOBAL!$M$2,"Y")</f>
        <v>0</v>
      </c>
      <c r="T14" s="1121">
        <v>0</v>
      </c>
      <c r="U14" s="1121">
        <f t="shared" si="2"/>
        <v>0</v>
      </c>
      <c r="V14" s="1122">
        <f>VLOOKUP($U14,TABULADOR!$A$51:$B$74,2)</f>
        <v>0</v>
      </c>
      <c r="W14" s="1122">
        <v>0</v>
      </c>
      <c r="X14" s="1123">
        <v>0</v>
      </c>
      <c r="Y14" s="1124">
        <v>0</v>
      </c>
      <c r="Z14" s="1125">
        <v>15</v>
      </c>
      <c r="AA14" s="1126">
        <f t="shared" si="3"/>
        <v>4.242</v>
      </c>
      <c r="AB14" s="1126">
        <f t="shared" si="4"/>
        <v>0</v>
      </c>
      <c r="AC14" s="1126">
        <f t="shared" si="5"/>
        <v>0</v>
      </c>
      <c r="AD14" s="1126">
        <f>VLOOKUP($H$14:$H$14,TABULADOR!$D$6:$E$41,2,0)-VLOOKUP($G$14:$G$14,TABULADOR!$D$6:$E$41,2,0)</f>
        <v>0</v>
      </c>
      <c r="AE14" s="1126">
        <f>+(TABULADOR!$D$67)*('EGRESO 2022 '!$Y14)/2</f>
        <v>0</v>
      </c>
      <c r="AF14" s="1126">
        <f>((TABULADOR!$D$67)*('EGRESO 2022 '!$Y14)/2)*2</f>
        <v>0</v>
      </c>
      <c r="AG14" s="1119"/>
      <c r="AH14" s="1127">
        <f t="shared" si="6"/>
        <v>4.242</v>
      </c>
      <c r="AI14" s="1119" t="b">
        <f>IF($S14&gt;=1,IF(MONTH(GLOBAL!$M$2)=MONTH($K14),(((($AA14+$AB14+$AC14+$AD14)*2)/30)*50),0))</f>
        <v>0</v>
      </c>
      <c r="AJ14" s="1126"/>
      <c r="AK14" s="1126">
        <f>($AA14+$AB14+$AC14)*2/30*$Z14*TABULADOR!$D$70</f>
        <v>3.3936000000000002</v>
      </c>
      <c r="AL14" s="1126"/>
      <c r="AM14" s="1126"/>
      <c r="AN14" s="1127"/>
      <c r="AO14" s="1127">
        <f>($AH14*GLOBAL!$BO$5/GLOBAL!$BO$6*GLOBAL!$BO$7*GLOBAL!$BO$8)</f>
        <v>0.1566276923076923</v>
      </c>
      <c r="AP14" s="1127">
        <f>($AH14+$AI14)*GLOBAL!$BQ$2</f>
        <v>4.2419999999999999E-2</v>
      </c>
      <c r="AQ14" s="1127">
        <f>($AH14*GLOBAL!$BQ$5/GLOBAL!$BQ$6*GLOBAL!$BQ$7*GLOBAL!$BQ$8)</f>
        <v>1.9578461538461538E-2</v>
      </c>
      <c r="AR14" s="1126">
        <f>$AH14*GLOBAL!$BS$2</f>
        <v>0.12725999999999998</v>
      </c>
      <c r="AS14" s="1127">
        <f>$AO14*GLOBAL!$BP$2/GLOBAL!$BO$2</f>
        <v>0.35241230769230764</v>
      </c>
      <c r="AT14" s="1127">
        <f>($AH14+$AI14)*GLOBAL!$BR$2</f>
        <v>8.4839999999999999E-2</v>
      </c>
      <c r="AU14" s="1127">
        <f>$AQ14*GLOBAL!$BT$2/GLOBAL!$BU$2</f>
        <v>7.8313846153846151E-2</v>
      </c>
      <c r="AV14" s="1126">
        <f>$AH14*GLOBAL!$BS$2</f>
        <v>0.12725999999999998</v>
      </c>
      <c r="AW14" s="1126">
        <f>ROUND(SUM($AH14++$AK14+$AM14+$AL14+GLOBAL!$AF$9+GLOBAL!$AI$9),2)</f>
        <v>7.64</v>
      </c>
      <c r="AX14" s="1126">
        <f t="shared" si="7"/>
        <v>0.22</v>
      </c>
      <c r="AY14" s="1127"/>
      <c r="AZ14" s="1126">
        <f t="shared" si="8"/>
        <v>0.77</v>
      </c>
      <c r="BA14" s="1128">
        <f t="shared" si="9"/>
        <v>7.42</v>
      </c>
      <c r="BB14" s="1276">
        <v>44566</v>
      </c>
      <c r="BC14" s="1130"/>
      <c r="BD14" s="1126">
        <f>($AM14*GLOBAL!$BO$5/GLOBAL!$BO$6*GLOBAL!$BO$7*GLOBAL!$BO$8)</f>
        <v>0</v>
      </c>
      <c r="BE14" s="1126">
        <f>($AM14)*GLOBAL!$BQ$2</f>
        <v>0</v>
      </c>
      <c r="BF14" s="1126">
        <f>($AM14*GLOBAL!$BQ$5/GLOBAL!$BQ$6*GLOBAL!$BQ$7*GLOBAL!$BQ$8)</f>
        <v>0</v>
      </c>
      <c r="BG14" s="1126">
        <f>$AM14*GLOBAL!$BS$2</f>
        <v>0</v>
      </c>
      <c r="BH14" s="1131">
        <f t="shared" si="10"/>
        <v>0</v>
      </c>
      <c r="BI14" s="1126">
        <f>$BD14*GLOBAL!$BP$2/GLOBAL!$BO$2</f>
        <v>0</v>
      </c>
      <c r="BJ14" s="1126">
        <f>($AM14)*GLOBAL!$BR$2</f>
        <v>0</v>
      </c>
      <c r="BK14" s="1126">
        <f>$BF14*GLOBAL!$BT$2/GLOBAL!$BU$2</f>
        <v>0</v>
      </c>
      <c r="BL14" s="1126">
        <f>$AM14*GLOBAL!$BS$2</f>
        <v>0</v>
      </c>
      <c r="BM14" s="1131">
        <f t="shared" si="11"/>
        <v>0</v>
      </c>
    </row>
    <row r="15" spans="1:83" s="685" customFormat="1" ht="21" customHeight="1">
      <c r="A15" s="1108" t="s">
        <v>1119</v>
      </c>
      <c r="B15" s="1138" t="s">
        <v>970</v>
      </c>
      <c r="C15" s="1110">
        <v>26837281</v>
      </c>
      <c r="D15" s="1113" t="s">
        <v>1664</v>
      </c>
      <c r="E15" s="1112" t="s">
        <v>20</v>
      </c>
      <c r="F15" s="1108" t="s">
        <v>2213</v>
      </c>
      <c r="G15" s="1113" t="s">
        <v>27</v>
      </c>
      <c r="H15" s="1113" t="s">
        <v>27</v>
      </c>
      <c r="I15" s="945" t="s">
        <v>1777</v>
      </c>
      <c r="J15" s="1108"/>
      <c r="K15" s="1115">
        <v>44317</v>
      </c>
      <c r="L15" s="1116" t="s">
        <v>1665</v>
      </c>
      <c r="M15" s="1117"/>
      <c r="N15" s="1113" t="s">
        <v>914</v>
      </c>
      <c r="O15" s="1112" t="s">
        <v>218</v>
      </c>
      <c r="P15" s="1108" t="s">
        <v>63</v>
      </c>
      <c r="Q15" s="1112" t="s">
        <v>218</v>
      </c>
      <c r="R15" s="1119">
        <f>VLOOKUP($G$15:$G$15,TABULADOR!$D$6:$E$41,2,0)</f>
        <v>23.8</v>
      </c>
      <c r="S15" s="1120">
        <f>DATEDIF($K15,GLOBAL!$M$2,"Y")</f>
        <v>0</v>
      </c>
      <c r="T15" s="1109">
        <v>0</v>
      </c>
      <c r="U15" s="1120">
        <f t="shared" si="2"/>
        <v>0</v>
      </c>
      <c r="V15" s="1122">
        <f>VLOOKUP($U15,TABULADOR!$A$51:$B$74,2)</f>
        <v>0</v>
      </c>
      <c r="W15" s="1148">
        <v>0</v>
      </c>
      <c r="X15" s="1123">
        <v>0</v>
      </c>
      <c r="Y15" s="1124">
        <v>0</v>
      </c>
      <c r="Z15" s="1125">
        <v>15</v>
      </c>
      <c r="AA15" s="1119">
        <f t="shared" si="3"/>
        <v>11.9</v>
      </c>
      <c r="AB15" s="1126">
        <f t="shared" si="4"/>
        <v>0</v>
      </c>
      <c r="AC15" s="1126">
        <f t="shared" si="5"/>
        <v>0</v>
      </c>
      <c r="AD15" s="1126">
        <f>VLOOKUP($H$15:$H$15,TABULADOR!$D$6:$E$41,2,0)-VLOOKUP($G$15:$G$15,TABULADOR!$D$6:$E$41,2,0)</f>
        <v>0</v>
      </c>
      <c r="AE15" s="1126">
        <f>+(TABULADOR!$D$67)*('EGRESO 2022 '!$Y15)/2</f>
        <v>0</v>
      </c>
      <c r="AF15" s="1126">
        <f>((TABULADOR!$D$67)*('EGRESO 2022 '!$Y15)/2)*2</f>
        <v>0</v>
      </c>
      <c r="AG15" s="1119"/>
      <c r="AH15" s="1127">
        <f t="shared" si="6"/>
        <v>11.9</v>
      </c>
      <c r="AI15" s="1150" t="b">
        <f>IF($S15&gt;=1,IF(MONTH(GLOBAL!$M$2)=MONTH($K15),(((($AA15+$AB15+$AC15+$AD15)*2)/30)*50),0))</f>
        <v>0</v>
      </c>
      <c r="AJ15" s="1126"/>
      <c r="AK15" s="1126">
        <f>($AA15+$AB15+$AC15)*2/30*$Z15*TABULADOR!$D$70</f>
        <v>9.5200000000000014</v>
      </c>
      <c r="AL15" s="1126"/>
      <c r="AM15" s="1126"/>
      <c r="AN15" s="1127"/>
      <c r="AO15" s="1127">
        <f>($AH15*GLOBAL!$BO$5/GLOBAL!$BO$6*GLOBAL!$BO$7*GLOBAL!$BO$8)</f>
        <v>0.43938461538461537</v>
      </c>
      <c r="AP15" s="1127">
        <f>($AH15+$AI15)*GLOBAL!$BQ$2</f>
        <v>0.11900000000000001</v>
      </c>
      <c r="AQ15" s="1127">
        <f>($AH15*GLOBAL!$BQ$5/GLOBAL!$BQ$6*GLOBAL!$BQ$7*GLOBAL!$BQ$8)</f>
        <v>5.4923076923076922E-2</v>
      </c>
      <c r="AR15" s="1126">
        <f>$AH15*GLOBAL!$BS$2</f>
        <v>0.35699999999999998</v>
      </c>
      <c r="AS15" s="1127">
        <f>$AO15*GLOBAL!$BP$2/GLOBAL!$BO$2</f>
        <v>0.98861538461538445</v>
      </c>
      <c r="AT15" s="1127">
        <f>($AH15+$AI15)*GLOBAL!$BR$2</f>
        <v>0.23800000000000002</v>
      </c>
      <c r="AU15" s="1127">
        <f>$AQ15*GLOBAL!$BT$2/GLOBAL!$BU$2</f>
        <v>0.21969230769230769</v>
      </c>
      <c r="AV15" s="1126">
        <f>$AH15*GLOBAL!$BS$2</f>
        <v>0.35699999999999998</v>
      </c>
      <c r="AW15" s="1126">
        <f>ROUND(SUM($AH15++$AK15+$AM15+$AL15+GLOBAL!$AF$9+GLOBAL!$AI$9),2)</f>
        <v>21.42</v>
      </c>
      <c r="AX15" s="1126">
        <f t="shared" si="7"/>
        <v>0.61</v>
      </c>
      <c r="AY15" s="1127"/>
      <c r="AZ15" s="1126">
        <f t="shared" si="8"/>
        <v>2.16</v>
      </c>
      <c r="BA15" s="1128">
        <f t="shared" si="9"/>
        <v>20.81</v>
      </c>
      <c r="BB15" s="1277">
        <v>44577</v>
      </c>
      <c r="BC15" s="1130"/>
      <c r="BD15" s="1126">
        <f>($AM15*GLOBAL!$BO$5/GLOBAL!$BO$6*GLOBAL!$BO$7*GLOBAL!$BO$8)</f>
        <v>0</v>
      </c>
      <c r="BE15" s="1126">
        <f>($AM15)*GLOBAL!$BQ$2</f>
        <v>0</v>
      </c>
      <c r="BF15" s="1126">
        <f>($AM15*GLOBAL!$BQ$5/GLOBAL!$BQ$6*GLOBAL!$BQ$7*GLOBAL!$BQ$8)</f>
        <v>0</v>
      </c>
      <c r="BG15" s="1126">
        <f>$AM15*GLOBAL!$BS$2</f>
        <v>0</v>
      </c>
      <c r="BH15" s="1131">
        <f t="shared" si="10"/>
        <v>0</v>
      </c>
      <c r="BI15" s="1126">
        <f>$BD15*GLOBAL!$BP$2/GLOBAL!$BO$2</f>
        <v>0</v>
      </c>
      <c r="BJ15" s="1126">
        <f>($AM15)*GLOBAL!$BR$2</f>
        <v>0</v>
      </c>
      <c r="BK15" s="1126">
        <f>$BF15*GLOBAL!$BT$2/GLOBAL!$BU$2</f>
        <v>0</v>
      </c>
      <c r="BL15" s="1126">
        <f>$AM15*GLOBAL!$BS$2</f>
        <v>0</v>
      </c>
      <c r="BM15" s="1131">
        <f t="shared" si="11"/>
        <v>0</v>
      </c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</row>
    <row r="16" spans="1:83" s="685" customFormat="1" ht="21" customHeight="1">
      <c r="A16" s="1108" t="s">
        <v>1119</v>
      </c>
      <c r="B16" s="1138" t="s">
        <v>970</v>
      </c>
      <c r="C16" s="1139">
        <v>13853987</v>
      </c>
      <c r="D16" s="1140" t="s">
        <v>58</v>
      </c>
      <c r="E16" s="1141" t="s">
        <v>34</v>
      </c>
      <c r="F16" s="1109" t="s">
        <v>59</v>
      </c>
      <c r="G16" s="1155" t="s">
        <v>59</v>
      </c>
      <c r="H16" s="1155" t="s">
        <v>59</v>
      </c>
      <c r="I16" s="945" t="s">
        <v>32</v>
      </c>
      <c r="J16" s="1108"/>
      <c r="K16" s="1143">
        <v>42961</v>
      </c>
      <c r="L16" s="1144" t="s">
        <v>1204</v>
      </c>
      <c r="M16" s="1145"/>
      <c r="N16" s="1146" t="s">
        <v>914</v>
      </c>
      <c r="O16" s="1118" t="s">
        <v>1714</v>
      </c>
      <c r="P16" s="1161" t="s">
        <v>24</v>
      </c>
      <c r="Q16" s="1183" t="s">
        <v>25</v>
      </c>
      <c r="R16" s="1127">
        <f>VLOOKUP($G$16:$G$16,TABULADOR!$D$6:$E$41,2,0)</f>
        <v>25.9</v>
      </c>
      <c r="S16" s="1120">
        <f>DATEDIF($K16,GLOBAL!$M$2,"Y")</f>
        <v>4</v>
      </c>
      <c r="T16" s="1109">
        <v>0</v>
      </c>
      <c r="U16" s="1120">
        <f t="shared" si="2"/>
        <v>4</v>
      </c>
      <c r="V16" s="1148">
        <f>VLOOKUP($U16,TABULADOR!$A$51:$B$74,2)</f>
        <v>0.08</v>
      </c>
      <c r="W16" s="1148">
        <v>0.3</v>
      </c>
      <c r="X16" s="1123">
        <v>1</v>
      </c>
      <c r="Y16" s="1149">
        <v>1</v>
      </c>
      <c r="Z16" s="1125">
        <v>15</v>
      </c>
      <c r="AA16" s="1126">
        <f t="shared" si="3"/>
        <v>12.95</v>
      </c>
      <c r="AB16" s="1126">
        <f t="shared" si="4"/>
        <v>3.8849999999999998</v>
      </c>
      <c r="AC16" s="1126">
        <f t="shared" si="5"/>
        <v>1.036</v>
      </c>
      <c r="AD16" s="1126">
        <f>VLOOKUP($H$16:$H$16,TABULADOR!$D$6:$E$41,2,0)-VLOOKUP($G$16:$G$16,TABULADOR!$D$6:$E$41,2,0)</f>
        <v>0</v>
      </c>
      <c r="AE16" s="1126">
        <f>+(TABULADOR!$D$67)*('EGRESO 2022 '!$Y16)/2</f>
        <v>0.875</v>
      </c>
      <c r="AF16" s="1126">
        <f>((TABULADOR!$D$67)*('EGRESO 2022 '!$Y16)/2)*2</f>
        <v>1.75</v>
      </c>
      <c r="AG16" s="1126"/>
      <c r="AH16" s="1127">
        <f t="shared" si="6"/>
        <v>20.496000000000002</v>
      </c>
      <c r="AI16" s="1150">
        <f>IF($S16&gt;=1,IF(MONTH(GLOBAL!$M$2)=MONTH($K16),(((($AA16+$AB16+$AC16+$AD16)*2)/30)*50),0))</f>
        <v>0</v>
      </c>
      <c r="AJ16" s="1126"/>
      <c r="AK16" s="1126">
        <f>($AA16+$AB16+$AC16)*2/30*$Z16*TABULADOR!$D$70</f>
        <v>14.296800000000003</v>
      </c>
      <c r="AL16" s="1126"/>
      <c r="AM16" s="1126"/>
      <c r="AN16" s="1126"/>
      <c r="AO16" s="1126">
        <f>($AH16*GLOBAL!$BO$5/GLOBAL!$BO$6*GLOBAL!$BO$7*GLOBAL!$BO$8)</f>
        <v>0.75677538461538474</v>
      </c>
      <c r="AP16" s="1126">
        <f>($AH16+$AI16)*GLOBAL!$BQ$2</f>
        <v>0.20496000000000003</v>
      </c>
      <c r="AQ16" s="1126">
        <f>($AH16*GLOBAL!$BQ$5/GLOBAL!$BQ$6*GLOBAL!$BQ$7*GLOBAL!$BQ$8)</f>
        <v>9.4596923076923092E-2</v>
      </c>
      <c r="AR16" s="1126">
        <f>$AH16*GLOBAL!$BS$2</f>
        <v>0.61488000000000009</v>
      </c>
      <c r="AS16" s="1126">
        <f>$AO16*GLOBAL!$BP$2/GLOBAL!$BO$2</f>
        <v>1.7027446153846155</v>
      </c>
      <c r="AT16" s="1126">
        <f>($AH16+$AI16)*GLOBAL!$BR$2</f>
        <v>0.40992000000000006</v>
      </c>
      <c r="AU16" s="1126">
        <f>$AQ16*GLOBAL!$BT$2/GLOBAL!$BU$2</f>
        <v>0.37838769230769237</v>
      </c>
      <c r="AV16" s="1126">
        <f>$AH16*GLOBAL!$BS$2</f>
        <v>0.61488000000000009</v>
      </c>
      <c r="AW16" s="1126">
        <f>ROUND(SUM($AH16++$AK16+$AM16+$AL16+GLOBAL!$AF$9+GLOBAL!$AI$9),2)</f>
        <v>34.79</v>
      </c>
      <c r="AX16" s="1126">
        <f t="shared" si="7"/>
        <v>1.06</v>
      </c>
      <c r="AY16" s="1126"/>
      <c r="AZ16" s="1126">
        <f t="shared" si="8"/>
        <v>3.72</v>
      </c>
      <c r="BA16" s="1128">
        <f t="shared" si="9"/>
        <v>33.729999999999997</v>
      </c>
      <c r="BB16" s="1402">
        <v>44577</v>
      </c>
      <c r="BC16" s="1130"/>
      <c r="BD16" s="1126">
        <f>($AM16*GLOBAL!$BO$5/GLOBAL!$BO$6*GLOBAL!$BO$7*GLOBAL!$BO$8)</f>
        <v>0</v>
      </c>
      <c r="BE16" s="1126">
        <f>($AM16)*GLOBAL!$BQ$2</f>
        <v>0</v>
      </c>
      <c r="BF16" s="1126">
        <f>($AM16*GLOBAL!$BQ$5/GLOBAL!$BQ$6*GLOBAL!$BQ$7*GLOBAL!$BQ$8)</f>
        <v>0</v>
      </c>
      <c r="BG16" s="1126">
        <f>$AM16*GLOBAL!$BS$2</f>
        <v>0</v>
      </c>
      <c r="BH16" s="1131">
        <f t="shared" si="10"/>
        <v>0</v>
      </c>
      <c r="BI16" s="1126">
        <f>$BD16*GLOBAL!$BP$2/GLOBAL!$BO$2</f>
        <v>0</v>
      </c>
      <c r="BJ16" s="1126">
        <f>($AM16)*GLOBAL!$BR$2</f>
        <v>0</v>
      </c>
      <c r="BK16" s="1126">
        <f>$BF16*GLOBAL!$BT$2/GLOBAL!$BU$2</f>
        <v>0</v>
      </c>
      <c r="BL16" s="1126">
        <f>$AM16*GLOBAL!$BS$2</f>
        <v>0</v>
      </c>
      <c r="BM16" s="1131">
        <f t="shared" si="11"/>
        <v>0</v>
      </c>
    </row>
    <row r="17" spans="1:65" s="785" customFormat="1" ht="21" customHeight="1">
      <c r="A17" s="1108" t="s">
        <v>1119</v>
      </c>
      <c r="B17" s="1138" t="s">
        <v>970</v>
      </c>
      <c r="C17" s="1309">
        <v>25849529</v>
      </c>
      <c r="D17" s="1309" t="s">
        <v>2244</v>
      </c>
      <c r="E17" s="1173" t="s">
        <v>20</v>
      </c>
      <c r="F17" s="1135" t="s">
        <v>59</v>
      </c>
      <c r="G17" s="1174" t="s">
        <v>59</v>
      </c>
      <c r="H17" s="1174" t="s">
        <v>59</v>
      </c>
      <c r="I17" s="945" t="s">
        <v>1767</v>
      </c>
      <c r="J17" s="1135"/>
      <c r="K17" s="1258">
        <v>44487</v>
      </c>
      <c r="L17" s="1263" t="s">
        <v>2272</v>
      </c>
      <c r="M17" s="1117"/>
      <c r="N17" s="1113" t="s">
        <v>914</v>
      </c>
      <c r="O17" s="1309" t="s">
        <v>75</v>
      </c>
      <c r="P17" s="1309" t="s">
        <v>63</v>
      </c>
      <c r="Q17" s="1309" t="s">
        <v>75</v>
      </c>
      <c r="R17" s="1119">
        <f>VLOOKUP($G$17:$G$17,TABULADOR!$D$6:$E$41,2,0)</f>
        <v>25.9</v>
      </c>
      <c r="S17" s="1177">
        <f>DATEDIF($K17,GLOBAL!$M$2,"Y")</f>
        <v>0</v>
      </c>
      <c r="T17" s="1177">
        <v>0</v>
      </c>
      <c r="U17" s="1121">
        <f t="shared" si="2"/>
        <v>0</v>
      </c>
      <c r="V17" s="1122">
        <f>VLOOKUP($U17,TABULADOR!$A$51:$B$74,2)</f>
        <v>0</v>
      </c>
      <c r="W17" s="1178">
        <v>0</v>
      </c>
      <c r="X17" s="1179">
        <v>0</v>
      </c>
      <c r="Y17" s="1180">
        <v>0</v>
      </c>
      <c r="Z17" s="1208">
        <v>15</v>
      </c>
      <c r="AA17" s="1181">
        <f t="shared" si="3"/>
        <v>12.95</v>
      </c>
      <c r="AB17" s="1181">
        <f t="shared" si="4"/>
        <v>0</v>
      </c>
      <c r="AC17" s="1181">
        <f t="shared" si="5"/>
        <v>0</v>
      </c>
      <c r="AD17" s="1181">
        <f>VLOOKUP($H$17:$H$17,TABULADOR!$D$6:$E$41,2,0)-VLOOKUP($G$17:$G$17,TABULADOR!$D$6:$E$41,2,0)</f>
        <v>0</v>
      </c>
      <c r="AE17" s="1181">
        <f>+(TABULADOR!$D$67)*('EGRESO 2022 '!$Y17)/2</f>
        <v>0</v>
      </c>
      <c r="AF17" s="1126">
        <f>((TABULADOR!$D$67)*('EGRESO 2022 '!$Y17)/2)*2</f>
        <v>0</v>
      </c>
      <c r="AG17" s="1119"/>
      <c r="AH17" s="1182">
        <f t="shared" si="6"/>
        <v>12.95</v>
      </c>
      <c r="AI17" s="1119" t="b">
        <f>IF($S17&gt;=1,IF(MONTH(GLOBAL!$M$2)=MONTH($K17),(((($AA17+$AB17+$AC17+$AD17)*2)/30)*50),0))</f>
        <v>0</v>
      </c>
      <c r="AJ17" s="1126"/>
      <c r="AK17" s="1181">
        <f>($AA17+$AB17+$AC17)*2/30*$Z17*TABULADOR!$D$70</f>
        <v>10.36</v>
      </c>
      <c r="AL17" s="1181"/>
      <c r="AM17" s="1181"/>
      <c r="AN17" s="1182"/>
      <c r="AO17" s="1182">
        <f>($AH17*GLOBAL!$BO$5/GLOBAL!$BO$6*GLOBAL!$BO$7*GLOBAL!$BO$8)</f>
        <v>0.4781538461538461</v>
      </c>
      <c r="AP17" s="1182">
        <f>($AH17+$AI17)*GLOBAL!$BQ$2</f>
        <v>0.1295</v>
      </c>
      <c r="AQ17" s="1182">
        <f>($AH17*GLOBAL!$BQ$5/GLOBAL!$BQ$6*GLOBAL!$BQ$7*GLOBAL!$BQ$8)</f>
        <v>5.9769230769230762E-2</v>
      </c>
      <c r="AR17" s="1181">
        <f>$AH17*GLOBAL!$BS$2</f>
        <v>0.38849999999999996</v>
      </c>
      <c r="AS17" s="1182">
        <f>$AO17*GLOBAL!$BP$2/GLOBAL!$BO$2</f>
        <v>1.0758461538461537</v>
      </c>
      <c r="AT17" s="1182">
        <f>($AH17+$AI17)*GLOBAL!$BR$2</f>
        <v>0.25900000000000001</v>
      </c>
      <c r="AU17" s="1182">
        <f>$AQ17*GLOBAL!$BT$2/GLOBAL!$BU$2</f>
        <v>0.23907692307692305</v>
      </c>
      <c r="AV17" s="1181">
        <f>$AH17*GLOBAL!$BS$2</f>
        <v>0.38849999999999996</v>
      </c>
      <c r="AW17" s="1126">
        <f>ROUND(SUM($AH17++$AK17+$AM17+$AL17+GLOBAL!$AF$9+GLOBAL!$AI$9),2)</f>
        <v>23.31</v>
      </c>
      <c r="AX17" s="1126">
        <f t="shared" si="7"/>
        <v>0.67</v>
      </c>
      <c r="AY17" s="1182"/>
      <c r="AZ17" s="1126">
        <f t="shared" si="8"/>
        <v>2.35</v>
      </c>
      <c r="BA17" s="1310">
        <f t="shared" si="9"/>
        <v>22.64</v>
      </c>
      <c r="BB17" s="1403">
        <v>44577</v>
      </c>
      <c r="BC17" s="1171"/>
      <c r="BD17" s="1181">
        <f>($AM17*GLOBAL!$BO$5/GLOBAL!$BO$6*GLOBAL!$BO$7*GLOBAL!$BO$8)</f>
        <v>0</v>
      </c>
      <c r="BE17" s="1181">
        <f>($AM17)*GLOBAL!$BQ$2</f>
        <v>0</v>
      </c>
      <c r="BF17" s="1181">
        <f>($AM17*GLOBAL!$BQ$5/GLOBAL!$BQ$6*GLOBAL!$BQ$7*GLOBAL!$BQ$8)</f>
        <v>0</v>
      </c>
      <c r="BG17" s="1181">
        <f>$AM17*GLOBAL!$BS$2</f>
        <v>0</v>
      </c>
      <c r="BH17" s="1312">
        <f t="shared" si="10"/>
        <v>0</v>
      </c>
      <c r="BI17" s="1181">
        <f>$BD17*GLOBAL!$BP$2/GLOBAL!$BO$2</f>
        <v>0</v>
      </c>
      <c r="BJ17" s="1181">
        <f>($AM17)*GLOBAL!$BR$2</f>
        <v>0</v>
      </c>
      <c r="BK17" s="1181">
        <f>$BF17*GLOBAL!$BT$2/GLOBAL!$BU$2</f>
        <v>0</v>
      </c>
      <c r="BL17" s="1181">
        <f>$AM17*GLOBAL!$BS$2</f>
        <v>0</v>
      </c>
      <c r="BM17" s="1312">
        <f t="shared" si="11"/>
        <v>0</v>
      </c>
    </row>
    <row r="18" spans="1:65" s="685" customFormat="1" ht="21" customHeight="1">
      <c r="A18" s="1113" t="s">
        <v>1119</v>
      </c>
      <c r="B18" s="1142" t="s">
        <v>972</v>
      </c>
      <c r="C18" s="1520">
        <v>21004645</v>
      </c>
      <c r="D18" s="1555" t="s">
        <v>354</v>
      </c>
      <c r="E18" s="1541" t="s">
        <v>34</v>
      </c>
      <c r="F18" s="1142" t="s">
        <v>104</v>
      </c>
      <c r="G18" s="1142" t="s">
        <v>252</v>
      </c>
      <c r="H18" s="1142" t="s">
        <v>252</v>
      </c>
      <c r="I18" s="1191" t="s">
        <v>1766</v>
      </c>
      <c r="J18" s="1113" t="s">
        <v>991</v>
      </c>
      <c r="K18" s="1462">
        <v>43512</v>
      </c>
      <c r="L18" s="1463" t="s">
        <v>1390</v>
      </c>
      <c r="M18" s="1464"/>
      <c r="N18" s="1146" t="s">
        <v>914</v>
      </c>
      <c r="O18" s="1142" t="s">
        <v>62</v>
      </c>
      <c r="P18" s="1465" t="s">
        <v>1986</v>
      </c>
      <c r="Q18" s="1142" t="s">
        <v>62</v>
      </c>
      <c r="R18" s="1127">
        <f>VLOOKUP($G$18:$G$18,TABULADOR!$D$6:$E$41,2,0)</f>
        <v>15.96</v>
      </c>
      <c r="S18" s="1120">
        <f>DATEDIF($K18,GLOBAL!$M$2,"Y")</f>
        <v>3</v>
      </c>
      <c r="T18" s="1109">
        <v>0</v>
      </c>
      <c r="U18" s="1120">
        <f t="shared" ref="U18:U24" si="12">$S18+$T18</f>
        <v>3</v>
      </c>
      <c r="V18" s="1148">
        <f>VLOOKUP($U18,TABULADOR!$A$51:$B$74,2)</f>
        <v>0.06</v>
      </c>
      <c r="W18" s="1148">
        <v>0.3</v>
      </c>
      <c r="X18" s="1123">
        <v>0</v>
      </c>
      <c r="Y18" s="1149">
        <v>0</v>
      </c>
      <c r="Z18" s="1511">
        <v>15</v>
      </c>
      <c r="AA18" s="1126">
        <f t="shared" ref="AA18:AA24" si="13">+($R18/30*$Z18)</f>
        <v>7.98</v>
      </c>
      <c r="AB18" s="1126">
        <f t="shared" ref="AB18:AB24" si="14">$AA18*$W18</f>
        <v>2.3940000000000001</v>
      </c>
      <c r="AC18" s="1126">
        <f t="shared" ref="AC18:AC24" si="15">$AA18*$V18</f>
        <v>0.4788</v>
      </c>
      <c r="AD18" s="1126">
        <f>VLOOKUP($H$18:$H$18,TABULADOR!$D$6:$E$41,2,0)-VLOOKUP($G$18:$G$18,TABULADOR!$D$6:$E$41,2,0)</f>
        <v>0</v>
      </c>
      <c r="AE18" s="1126">
        <f>+(TABULADOR!$D$67)*('EGRESO 2022 '!$Y18)/2</f>
        <v>0</v>
      </c>
      <c r="AF18" s="1126">
        <f>((TABULADOR!$D$67)*('EGRESO 2022 '!$Y18)/2)*2</f>
        <v>0</v>
      </c>
      <c r="AG18" s="1126"/>
      <c r="AH18" s="1127">
        <f t="shared" ref="AH18:AH24" si="16">SUM(AA18:AE18)</f>
        <v>10.8528</v>
      </c>
      <c r="AI18" s="1150">
        <f>IF($S18&gt;=1,IF(MONTH(GLOBAL!$M$2)=MONTH($K18),(((($AA18+$AB18+$AC18+$AD18)*2)/30)*50),0))</f>
        <v>36.176000000000002</v>
      </c>
      <c r="AJ18" s="1126">
        <f>($AA18+$AB18+$AC18)*2/30*$Z18*TABULADOR!$D$71</f>
        <v>3.2558400000000001</v>
      </c>
      <c r="AK18" s="1126">
        <f>($AA18+$AB18+$AC18)*2/30*$Z18*TABULADOR!$D$70</f>
        <v>8.6822400000000002</v>
      </c>
      <c r="AL18" s="1126"/>
      <c r="AM18" s="1126"/>
      <c r="AN18" s="1126"/>
      <c r="AO18" s="1126">
        <f>($AH18*GLOBAL!$BO$5/GLOBAL!$BO$6*GLOBAL!$BO$7*GLOBAL!$BO$8)</f>
        <v>0.40071876923076921</v>
      </c>
      <c r="AP18" s="1126">
        <f>($AH18+$AI18)*GLOBAL!$BQ$2</f>
        <v>0.47028800000000004</v>
      </c>
      <c r="AQ18" s="1126">
        <f>($AH18*GLOBAL!$BQ$5/GLOBAL!$BQ$6*GLOBAL!$BQ$7*GLOBAL!$BQ$8)</f>
        <v>5.0089846153846151E-2</v>
      </c>
      <c r="AR18" s="1126">
        <f>$AH18*GLOBAL!$BS$2</f>
        <v>0.32558399999999998</v>
      </c>
      <c r="AS18" s="1126">
        <f>$AO18*GLOBAL!$BP$2/GLOBAL!$BO$2</f>
        <v>0.90161723076923062</v>
      </c>
      <c r="AT18" s="1126">
        <f>($AH18+$AI18)*GLOBAL!$BR$2</f>
        <v>0.94057600000000008</v>
      </c>
      <c r="AU18" s="1126">
        <f>$AQ18*GLOBAL!$BT$2/GLOBAL!$BU$2</f>
        <v>0.20035938461538458</v>
      </c>
      <c r="AV18" s="1126">
        <f>$AH18*GLOBAL!$BS$2</f>
        <v>0.32558399999999998</v>
      </c>
      <c r="AW18" s="1126">
        <f t="shared" ref="AW18:AW24" si="17">ROUND(SUM($AH18+$AK18+$AM18+$AL18+$AF18+$AI18+$AJ18),2)</f>
        <v>58.97</v>
      </c>
      <c r="AX18" s="1126">
        <f t="shared" ref="AX18:AX24" si="18">ROUND(SUM($AN18+$AO18+$AP18+$AQ18+$BH18),2)</f>
        <v>0.92</v>
      </c>
      <c r="AY18" s="1126"/>
      <c r="AZ18" s="1126">
        <f t="shared" ref="AZ18:AZ24" si="19">ROUND(SUM($AS18+$AT18+$AU18+$AV18+$AR18+$BM18),2)</f>
        <v>2.69</v>
      </c>
      <c r="BA18" s="1128">
        <f t="shared" ref="BA18:BA24" si="20">ROUND(SUM($AW18-$AX18),2)</f>
        <v>58.05</v>
      </c>
      <c r="BB18" s="1277">
        <v>44582</v>
      </c>
      <c r="BC18" s="1130"/>
      <c r="BD18" s="1126">
        <f>($AM18*GLOBAL!$BO$5/GLOBAL!$BO$6*GLOBAL!$BO$7*GLOBAL!$BO$8)</f>
        <v>0</v>
      </c>
      <c r="BE18" s="1126">
        <f>($AM18)*GLOBAL!$BQ$2</f>
        <v>0</v>
      </c>
      <c r="BF18" s="1126">
        <f>($AM18*GLOBAL!$BQ$5/GLOBAL!$BQ$6*GLOBAL!$BQ$7*GLOBAL!$BQ$8)</f>
        <v>0</v>
      </c>
      <c r="BG18" s="1126">
        <f>$AM18*GLOBAL!$BS$2</f>
        <v>0</v>
      </c>
      <c r="BH18" s="1131">
        <f t="shared" ref="BH18:BH24" si="21">SUM(BD18:BF18)</f>
        <v>0</v>
      </c>
      <c r="BI18" s="1126">
        <f>$BD18*GLOBAL!$BP$2/GLOBAL!$BO$2</f>
        <v>0</v>
      </c>
      <c r="BJ18" s="1126">
        <f>($AM18)*GLOBAL!$BR$2</f>
        <v>0</v>
      </c>
      <c r="BK18" s="1126">
        <f>$BF18*GLOBAL!$BT$2/GLOBAL!$BU$2</f>
        <v>0</v>
      </c>
      <c r="BL18" s="1126">
        <f>$AM18*GLOBAL!$BS$2</f>
        <v>0</v>
      </c>
      <c r="BM18" s="1131">
        <f t="shared" ref="BM18:BM24" si="22">SUM(BI18:BL18)+BG18</f>
        <v>0</v>
      </c>
    </row>
    <row r="19" spans="1:65" s="774" customFormat="1" ht="21" customHeight="1">
      <c r="A19" s="1113" t="s">
        <v>1119</v>
      </c>
      <c r="B19" s="1191" t="s">
        <v>972</v>
      </c>
      <c r="C19" s="1524">
        <v>14016576</v>
      </c>
      <c r="D19" s="1556" t="s">
        <v>400</v>
      </c>
      <c r="E19" s="1546" t="s">
        <v>34</v>
      </c>
      <c r="F19" s="1191" t="s">
        <v>401</v>
      </c>
      <c r="G19" s="1191" t="s">
        <v>379</v>
      </c>
      <c r="H19" s="1191" t="s">
        <v>379</v>
      </c>
      <c r="I19" s="1191" t="s">
        <v>1894</v>
      </c>
      <c r="J19" s="1113" t="s">
        <v>991</v>
      </c>
      <c r="K19" s="1471">
        <v>44105</v>
      </c>
      <c r="L19" s="1472" t="s">
        <v>1436</v>
      </c>
      <c r="M19" s="1464"/>
      <c r="N19" s="1194" t="s">
        <v>914</v>
      </c>
      <c r="O19" s="1191" t="s">
        <v>1714</v>
      </c>
      <c r="P19" s="1134" t="s">
        <v>63</v>
      </c>
      <c r="Q19" s="1189" t="s">
        <v>25</v>
      </c>
      <c r="R19" s="1182">
        <f>VLOOKUP($G$19:$G$19,TABULADOR!$D$6:$E$41,2,0)</f>
        <v>9.8000000000000007</v>
      </c>
      <c r="S19" s="1177">
        <f>DATEDIF($K19,GLOBAL!$M$2,"Y")</f>
        <v>1</v>
      </c>
      <c r="T19" s="945">
        <v>0</v>
      </c>
      <c r="U19" s="1177">
        <f t="shared" si="12"/>
        <v>1</v>
      </c>
      <c r="V19" s="1178">
        <f>VLOOKUP($U19,TABULADOR!$A$51:$B$74,2)</f>
        <v>0.02</v>
      </c>
      <c r="W19" s="1178">
        <v>0</v>
      </c>
      <c r="X19" s="1179">
        <v>0</v>
      </c>
      <c r="Y19" s="1157">
        <v>0</v>
      </c>
      <c r="Z19" s="1513">
        <v>15</v>
      </c>
      <c r="AA19" s="1181">
        <f t="shared" si="13"/>
        <v>4.9000000000000004</v>
      </c>
      <c r="AB19" s="1126">
        <f t="shared" si="14"/>
        <v>0</v>
      </c>
      <c r="AC19" s="1126">
        <f t="shared" si="15"/>
        <v>9.8000000000000004E-2</v>
      </c>
      <c r="AD19" s="1126">
        <f>VLOOKUP($H$19:$H$19,TABULADOR!$D$6:$E$41,2,0)-VLOOKUP($G$19:$G$19,TABULADOR!$D$6:$E$41,2,0)</f>
        <v>0</v>
      </c>
      <c r="AE19" s="1126">
        <f>+(TABULADOR!$D$67)*('EGRESO 2022 '!$Y19)/2</f>
        <v>0</v>
      </c>
      <c r="AF19" s="1126">
        <f>((TABULADOR!$D$67)*('EGRESO 2022 '!$Y19)/2)*2</f>
        <v>0</v>
      </c>
      <c r="AG19" s="1181"/>
      <c r="AH19" s="1127">
        <f t="shared" si="16"/>
        <v>4.9980000000000002</v>
      </c>
      <c r="AI19" s="1195">
        <f>IF($S19&gt;=1,IF(MONTH(GLOBAL!$M$2)=MONTH($K19),(((($AA19+$AB19+$AC19+$AD19)*2)/30)*50),0))</f>
        <v>0</v>
      </c>
      <c r="AJ19" s="1126">
        <f>($AA19+$AB19+$AC19)*2/30*$Z19*TABULADOR!$D$71</f>
        <v>1.4994000000000001</v>
      </c>
      <c r="AK19" s="1181">
        <f>($AA19+$AB19+$AC19)*2/30*$Z19*TABULADOR!$D$70</f>
        <v>3.9984000000000002</v>
      </c>
      <c r="AL19" s="1126"/>
      <c r="AM19" s="1181"/>
      <c r="AN19" s="1181"/>
      <c r="AO19" s="1181">
        <f>($AH19*GLOBAL!$BO$5/GLOBAL!$BO$6*GLOBAL!$BO$7*GLOBAL!$BO$8)</f>
        <v>0.18454153846153848</v>
      </c>
      <c r="AP19" s="1181">
        <f>($AH19+$AI19)*GLOBAL!$BQ$2</f>
        <v>4.9980000000000004E-2</v>
      </c>
      <c r="AQ19" s="1181">
        <f>($AH19*GLOBAL!$BQ$5/GLOBAL!$BQ$6*GLOBAL!$BQ$7*GLOBAL!$BQ$8)</f>
        <v>2.306769230769231E-2</v>
      </c>
      <c r="AR19" s="1181">
        <f>$AH19*GLOBAL!$BS$2</f>
        <v>0.14993999999999999</v>
      </c>
      <c r="AS19" s="1181">
        <f>$AO19*GLOBAL!$BP$2/GLOBAL!$BO$2</f>
        <v>0.41521846153846154</v>
      </c>
      <c r="AT19" s="1181">
        <f>($AH19+$AI19)*GLOBAL!$BR$2</f>
        <v>9.9960000000000007E-2</v>
      </c>
      <c r="AU19" s="1181">
        <f>$AQ19*GLOBAL!$BT$2/GLOBAL!$BU$2</f>
        <v>9.227076923076924E-2</v>
      </c>
      <c r="AV19" s="1181">
        <f>$AH19*GLOBAL!$BS$2</f>
        <v>0.14993999999999999</v>
      </c>
      <c r="AW19" s="1126">
        <f t="shared" si="17"/>
        <v>10.5</v>
      </c>
      <c r="AX19" s="1126">
        <f t="shared" si="18"/>
        <v>0.26</v>
      </c>
      <c r="AY19" s="1181"/>
      <c r="AZ19" s="1126">
        <f t="shared" si="19"/>
        <v>0.91</v>
      </c>
      <c r="BA19" s="1128">
        <f t="shared" si="20"/>
        <v>10.24</v>
      </c>
      <c r="BB19" s="1584">
        <v>44592</v>
      </c>
      <c r="BC19" s="1171"/>
      <c r="BD19" s="1126">
        <f>($AM19*GLOBAL!$BO$5/GLOBAL!$BO$6*GLOBAL!$BO$7*GLOBAL!$BO$8)</f>
        <v>0</v>
      </c>
      <c r="BE19" s="1126">
        <f>($AM19)*GLOBAL!$BQ$2</f>
        <v>0</v>
      </c>
      <c r="BF19" s="1126">
        <f>($AM19*GLOBAL!$BQ$5/GLOBAL!$BQ$6*GLOBAL!$BQ$7*GLOBAL!$BQ$8)</f>
        <v>0</v>
      </c>
      <c r="BG19" s="1126">
        <f>$AM19*GLOBAL!$BS$2</f>
        <v>0</v>
      </c>
      <c r="BH19" s="1131">
        <f t="shared" si="21"/>
        <v>0</v>
      </c>
      <c r="BI19" s="1126">
        <f>$BD19*GLOBAL!$BP$2/GLOBAL!$BO$2</f>
        <v>0</v>
      </c>
      <c r="BJ19" s="1126">
        <f>($AM19)*GLOBAL!$BR$2</f>
        <v>0</v>
      </c>
      <c r="BK19" s="1126">
        <f>$BF19*GLOBAL!$BT$2/GLOBAL!$BU$2</f>
        <v>0</v>
      </c>
      <c r="BL19" s="1126">
        <f>$AM19*GLOBAL!$BS$2</f>
        <v>0</v>
      </c>
      <c r="BM19" s="1131">
        <f t="shared" si="22"/>
        <v>0</v>
      </c>
    </row>
    <row r="20" spans="1:65" s="685" customFormat="1" ht="21" customHeight="1">
      <c r="A20" s="1113" t="s">
        <v>1119</v>
      </c>
      <c r="B20" s="1140" t="s">
        <v>970</v>
      </c>
      <c r="C20" s="1520">
        <v>25214731</v>
      </c>
      <c r="D20" s="1555" t="s">
        <v>190</v>
      </c>
      <c r="E20" s="1541" t="s">
        <v>20</v>
      </c>
      <c r="F20" s="1142" t="s">
        <v>191</v>
      </c>
      <c r="G20" s="1146" t="s">
        <v>27</v>
      </c>
      <c r="H20" s="1146" t="s">
        <v>27</v>
      </c>
      <c r="I20" s="1191" t="s">
        <v>1808</v>
      </c>
      <c r="J20" s="1174" t="s">
        <v>991</v>
      </c>
      <c r="K20" s="1462">
        <v>44075</v>
      </c>
      <c r="L20" s="1463" t="s">
        <v>1267</v>
      </c>
      <c r="M20" s="1464"/>
      <c r="N20" s="1146" t="s">
        <v>914</v>
      </c>
      <c r="O20" s="1169" t="s">
        <v>1714</v>
      </c>
      <c r="P20" s="1465" t="s">
        <v>2346</v>
      </c>
      <c r="Q20" s="1140" t="s">
        <v>25</v>
      </c>
      <c r="R20" s="1127">
        <f>VLOOKUP($G$20:$G$20,TABULADOR!$D$6:$E$41,2,0)</f>
        <v>23.8</v>
      </c>
      <c r="S20" s="1120">
        <f>DATEDIF($K20,GLOBAL!$M$2,"Y")</f>
        <v>1</v>
      </c>
      <c r="T20" s="1109">
        <v>3</v>
      </c>
      <c r="U20" s="1120">
        <f t="shared" si="12"/>
        <v>4</v>
      </c>
      <c r="V20" s="1148">
        <f>VLOOKUP($U20,TABULADOR!$A$51:$B$74,2)</f>
        <v>0.08</v>
      </c>
      <c r="W20" s="1148">
        <v>0.2</v>
      </c>
      <c r="X20" s="1123">
        <v>0</v>
      </c>
      <c r="Y20" s="1149">
        <v>0</v>
      </c>
      <c r="Z20" s="1511">
        <v>15</v>
      </c>
      <c r="AA20" s="1126">
        <f t="shared" si="13"/>
        <v>11.9</v>
      </c>
      <c r="AB20" s="1126">
        <f t="shared" si="14"/>
        <v>2.3800000000000003</v>
      </c>
      <c r="AC20" s="1126">
        <f t="shared" si="15"/>
        <v>0.95200000000000007</v>
      </c>
      <c r="AD20" s="1126">
        <f>VLOOKUP($H$20:$H$20,TABULADOR!$D$6:$E$41,2,0)-VLOOKUP($G$20:$G$20,TABULADOR!$D$6:$E$41,2,0)</f>
        <v>0</v>
      </c>
      <c r="AE20" s="1126">
        <f>+(TABULADOR!$D$67)*('EGRESO 2022 '!$Y20)/2</f>
        <v>0</v>
      </c>
      <c r="AF20" s="1126">
        <f>((TABULADOR!$D$67)*('EGRESO 2022 '!$Y20)/2)*2</f>
        <v>0</v>
      </c>
      <c r="AG20" s="1126"/>
      <c r="AH20" s="1127">
        <f t="shared" si="16"/>
        <v>15.232000000000001</v>
      </c>
      <c r="AI20" s="1150">
        <f>IF($S20&gt;=1,IF(MONTH(GLOBAL!$M$2)=MONTH($K20),(((($AA20+$AB20+$AC20+$AD20)*2)/30)*50),0))</f>
        <v>0</v>
      </c>
      <c r="AJ20" s="1126">
        <f>($AA20+$AB20+$AC20)*2/30*$Z20*TABULADOR!$D$71</f>
        <v>4.5696000000000003</v>
      </c>
      <c r="AK20" s="1126">
        <f>($AA20+$AB20+$AC20)*2/30*$Z20*TABULADOR!$D$70</f>
        <v>12.185600000000001</v>
      </c>
      <c r="AL20" s="1126"/>
      <c r="AM20" s="1126"/>
      <c r="AN20" s="1126"/>
      <c r="AO20" s="1126">
        <f>($AH20*GLOBAL!$BO$5/GLOBAL!$BO$6*GLOBAL!$BO$7*GLOBAL!$BO$8)</f>
        <v>0.56241230769230777</v>
      </c>
      <c r="AP20" s="1126">
        <f>($AH20+$AI20)*GLOBAL!$BQ$2</f>
        <v>0.15232000000000001</v>
      </c>
      <c r="AQ20" s="1126">
        <f>($AH20*GLOBAL!$BQ$5/GLOBAL!$BQ$6*GLOBAL!$BQ$7*GLOBAL!$BQ$8)</f>
        <v>7.0301538461538471E-2</v>
      </c>
      <c r="AR20" s="1126">
        <f>$AH20*GLOBAL!$BS$2</f>
        <v>0.45696000000000003</v>
      </c>
      <c r="AS20" s="1126">
        <f>$AO20*GLOBAL!$BP$2/GLOBAL!$BO$2</f>
        <v>1.2654276923076924</v>
      </c>
      <c r="AT20" s="1126">
        <f>($AH20+$AI20)*GLOBAL!$BR$2</f>
        <v>0.30464000000000002</v>
      </c>
      <c r="AU20" s="1126">
        <f>$AQ20*GLOBAL!$BT$2/GLOBAL!$BU$2</f>
        <v>0.28120615384615388</v>
      </c>
      <c r="AV20" s="1126">
        <f>$AH20*GLOBAL!$BS$2</f>
        <v>0.45696000000000003</v>
      </c>
      <c r="AW20" s="1126">
        <f t="shared" si="17"/>
        <v>31.99</v>
      </c>
      <c r="AX20" s="1126">
        <f t="shared" si="18"/>
        <v>0.79</v>
      </c>
      <c r="AY20" s="1126"/>
      <c r="AZ20" s="1126">
        <f t="shared" si="19"/>
        <v>2.77</v>
      </c>
      <c r="BA20" s="1128">
        <f t="shared" si="20"/>
        <v>31.2</v>
      </c>
      <c r="BB20" s="1584">
        <v>44592</v>
      </c>
      <c r="BC20" s="1130"/>
      <c r="BD20" s="1126">
        <f>($AM20*GLOBAL!$BO$5/GLOBAL!$BO$6*GLOBAL!$BO$7*GLOBAL!$BO$8)</f>
        <v>0</v>
      </c>
      <c r="BE20" s="1126">
        <f>($AM20)*GLOBAL!$BQ$2</f>
        <v>0</v>
      </c>
      <c r="BF20" s="1126">
        <f>($AM20*GLOBAL!$BQ$5/GLOBAL!$BQ$6*GLOBAL!$BQ$7*GLOBAL!$BQ$8)</f>
        <v>0</v>
      </c>
      <c r="BG20" s="1126">
        <f>$AM20*GLOBAL!$BS$2</f>
        <v>0</v>
      </c>
      <c r="BH20" s="1131">
        <f t="shared" si="21"/>
        <v>0</v>
      </c>
      <c r="BI20" s="1126">
        <f>$BD20*GLOBAL!$BP$2/GLOBAL!$BO$2</f>
        <v>0</v>
      </c>
      <c r="BJ20" s="1126">
        <f>($AM20)*GLOBAL!$BR$2</f>
        <v>0</v>
      </c>
      <c r="BK20" s="1126">
        <f>$BF20*GLOBAL!$BT$2/GLOBAL!$BU$2</f>
        <v>0</v>
      </c>
      <c r="BL20" s="1126">
        <f>$AM20*GLOBAL!$BS$2</f>
        <v>0</v>
      </c>
      <c r="BM20" s="1131">
        <f t="shared" si="22"/>
        <v>0</v>
      </c>
    </row>
    <row r="21" spans="1:65" s="785" customFormat="1" ht="21" customHeight="1">
      <c r="A21" s="1113" t="s">
        <v>1119</v>
      </c>
      <c r="B21" s="1140" t="s">
        <v>970</v>
      </c>
      <c r="C21" s="1537">
        <v>16268821</v>
      </c>
      <c r="D21" s="1558" t="s">
        <v>2325</v>
      </c>
      <c r="E21" s="1551" t="s">
        <v>34</v>
      </c>
      <c r="F21" s="1239" t="s">
        <v>2247</v>
      </c>
      <c r="G21" s="1174" t="s">
        <v>27</v>
      </c>
      <c r="H21" s="1174" t="s">
        <v>27</v>
      </c>
      <c r="I21" s="1174" t="s">
        <v>1704</v>
      </c>
      <c r="J21" s="1174" t="s">
        <v>991</v>
      </c>
      <c r="K21" s="1490">
        <v>44440</v>
      </c>
      <c r="L21" s="1492" t="s">
        <v>2280</v>
      </c>
      <c r="M21" s="1468"/>
      <c r="N21" s="1113" t="s">
        <v>914</v>
      </c>
      <c r="O21" s="1254" t="s">
        <v>78</v>
      </c>
      <c r="P21" s="1134" t="s">
        <v>63</v>
      </c>
      <c r="Q21" s="1254" t="s">
        <v>78</v>
      </c>
      <c r="R21" s="1119">
        <f>VLOOKUP($G$21:$G$21,TABULADOR!$D$6:$E$41,2,0)</f>
        <v>23.8</v>
      </c>
      <c r="S21" s="1177">
        <f>DATEDIF($K21,GLOBAL!$M$2,"Y")</f>
        <v>0</v>
      </c>
      <c r="T21" s="1177">
        <v>0</v>
      </c>
      <c r="U21" s="1121">
        <f t="shared" si="12"/>
        <v>0</v>
      </c>
      <c r="V21" s="1122">
        <f>VLOOKUP($U21,TABULADOR!$A$51:$B$74,2)</f>
        <v>0</v>
      </c>
      <c r="W21" s="1178">
        <v>0</v>
      </c>
      <c r="X21" s="1179">
        <v>0</v>
      </c>
      <c r="Y21" s="1180">
        <v>0</v>
      </c>
      <c r="Z21" s="1513">
        <v>15</v>
      </c>
      <c r="AA21" s="1181">
        <f t="shared" si="13"/>
        <v>11.9</v>
      </c>
      <c r="AB21" s="1181">
        <f t="shared" si="14"/>
        <v>0</v>
      </c>
      <c r="AC21" s="1181">
        <f t="shared" si="15"/>
        <v>0</v>
      </c>
      <c r="AD21" s="1181">
        <f>VLOOKUP($H$21:$H$21,TABULADOR!$D$6:$E$41,2,0)-VLOOKUP($G$21:$G$21,TABULADOR!$D$6:$E$41,2,0)</f>
        <v>0</v>
      </c>
      <c r="AE21" s="1181">
        <f>+(TABULADOR!$D$67)*('EGRESO 2022 '!$Y21)/2</f>
        <v>0</v>
      </c>
      <c r="AF21" s="1126">
        <f>((TABULADOR!$D$67)*('EGRESO 2022 '!$Y21)/2)*2</f>
        <v>0</v>
      </c>
      <c r="AG21" s="1119"/>
      <c r="AH21" s="1127">
        <f t="shared" si="16"/>
        <v>11.9</v>
      </c>
      <c r="AI21" s="1119" t="b">
        <f>IF($S21&gt;=1,IF(MONTH(GLOBAL!$M$2)=MONTH($K21),(((($AA21+$AB21+$AC21+$AD21)*2)/30)*50),0))</f>
        <v>0</v>
      </c>
      <c r="AJ21" s="1126">
        <f>($AA21+$AB21+$AC21)*2/30*$Z21*TABULADOR!$D$71</f>
        <v>3.57</v>
      </c>
      <c r="AK21" s="1181">
        <f>($AA21+$AB21+$AC21)*2/30*$Z21*TABULADOR!$D$70</f>
        <v>9.5200000000000014</v>
      </c>
      <c r="AL21" s="1181"/>
      <c r="AM21" s="1181"/>
      <c r="AN21" s="1182"/>
      <c r="AO21" s="1182">
        <f>($AH21*GLOBAL!$BO$5/GLOBAL!$BO$6*GLOBAL!$BO$7*GLOBAL!$BO$8)</f>
        <v>0.43938461538461537</v>
      </c>
      <c r="AP21" s="1182">
        <f>($AH21+$AI21)*GLOBAL!$BQ$2</f>
        <v>0.11900000000000001</v>
      </c>
      <c r="AQ21" s="1182">
        <f>($AH21*GLOBAL!$BQ$5/GLOBAL!$BQ$6*GLOBAL!$BQ$7*GLOBAL!$BQ$8)</f>
        <v>5.4923076923076922E-2</v>
      </c>
      <c r="AR21" s="1181">
        <f>$AH21*GLOBAL!$BS$2</f>
        <v>0.35699999999999998</v>
      </c>
      <c r="AS21" s="1182">
        <f>$AO21*GLOBAL!$BP$2/GLOBAL!$BO$2</f>
        <v>0.98861538461538445</v>
      </c>
      <c r="AT21" s="1182">
        <f>($AH21+$AI21)*GLOBAL!$BR$2</f>
        <v>0.23800000000000002</v>
      </c>
      <c r="AU21" s="1182">
        <f>$AQ21*GLOBAL!$BT$2/GLOBAL!$BU$2</f>
        <v>0.21969230769230769</v>
      </c>
      <c r="AV21" s="1181">
        <f>$AH21*GLOBAL!$BS$2</f>
        <v>0.35699999999999998</v>
      </c>
      <c r="AW21" s="1126">
        <f t="shared" si="17"/>
        <v>24.99</v>
      </c>
      <c r="AX21" s="1126">
        <f t="shared" si="18"/>
        <v>0.61</v>
      </c>
      <c r="AY21" s="1182"/>
      <c r="AZ21" s="1126">
        <f t="shared" si="19"/>
        <v>2.16</v>
      </c>
      <c r="BA21" s="1310">
        <f t="shared" si="20"/>
        <v>24.38</v>
      </c>
      <c r="BB21" s="1584">
        <v>44592</v>
      </c>
      <c r="BC21" s="1171"/>
      <c r="BD21" s="1181">
        <f>($AM21*GLOBAL!$BO$5/GLOBAL!$BO$6*GLOBAL!$BO$7*GLOBAL!$BO$8)</f>
        <v>0</v>
      </c>
      <c r="BE21" s="1181">
        <f>($AM21)*GLOBAL!$BQ$2</f>
        <v>0</v>
      </c>
      <c r="BF21" s="1181">
        <f>($AM21*GLOBAL!$BQ$5/GLOBAL!$BQ$6*GLOBAL!$BQ$7*GLOBAL!$BQ$8)</f>
        <v>0</v>
      </c>
      <c r="BG21" s="1181">
        <f>$AM21*GLOBAL!$BS$2</f>
        <v>0</v>
      </c>
      <c r="BH21" s="1312">
        <f t="shared" si="21"/>
        <v>0</v>
      </c>
      <c r="BI21" s="1181">
        <f>$BD21*GLOBAL!$BP$2/GLOBAL!$BO$2</f>
        <v>0</v>
      </c>
      <c r="BJ21" s="1181">
        <f>($AM21)*GLOBAL!$BR$2</f>
        <v>0</v>
      </c>
      <c r="BK21" s="1181">
        <f>$BF21*GLOBAL!$BT$2/GLOBAL!$BU$2</f>
        <v>0</v>
      </c>
      <c r="BL21" s="1181">
        <f>$AM21*GLOBAL!$BS$2</f>
        <v>0</v>
      </c>
      <c r="BM21" s="1312">
        <f t="shared" si="22"/>
        <v>0</v>
      </c>
    </row>
    <row r="22" spans="1:65" s="759" customFormat="1" ht="21" customHeight="1">
      <c r="A22" s="1113" t="s">
        <v>1119</v>
      </c>
      <c r="B22" s="1174" t="s">
        <v>1679</v>
      </c>
      <c r="C22" s="1524">
        <v>15490651</v>
      </c>
      <c r="D22" s="1556" t="s">
        <v>2217</v>
      </c>
      <c r="E22" s="1540" t="s">
        <v>34</v>
      </c>
      <c r="F22" s="1113" t="s">
        <v>289</v>
      </c>
      <c r="G22" s="1113" t="s">
        <v>596</v>
      </c>
      <c r="H22" s="1113" t="s">
        <v>596</v>
      </c>
      <c r="I22" s="1174" t="s">
        <v>1704</v>
      </c>
      <c r="J22" s="1113" t="s">
        <v>991</v>
      </c>
      <c r="K22" s="1476">
        <v>44487</v>
      </c>
      <c r="L22" s="1468"/>
      <c r="M22" s="1474" t="s">
        <v>2229</v>
      </c>
      <c r="N22" s="1113" t="s">
        <v>974</v>
      </c>
      <c r="O22" s="1113" t="s">
        <v>78</v>
      </c>
      <c r="P22" s="1134" t="s">
        <v>63</v>
      </c>
      <c r="Q22" s="1113" t="s">
        <v>78</v>
      </c>
      <c r="R22" s="1119">
        <f>VLOOKUP($G$22:$G$22,TABULADOR!$D$6:$E$41,2,0)</f>
        <v>8.484</v>
      </c>
      <c r="S22" s="1120">
        <f>DATEDIF($K22,GLOBAL!$M$2,"Y")</f>
        <v>0</v>
      </c>
      <c r="T22" s="1120">
        <v>0</v>
      </c>
      <c r="U22" s="1121">
        <f t="shared" si="12"/>
        <v>0</v>
      </c>
      <c r="V22" s="1122">
        <f>VLOOKUP($U22,TABULADOR!$A$51:$B$74,2)</f>
        <v>0</v>
      </c>
      <c r="W22" s="1148">
        <v>0</v>
      </c>
      <c r="X22" s="1123">
        <v>0</v>
      </c>
      <c r="Y22" s="1124">
        <v>0</v>
      </c>
      <c r="Z22" s="1511">
        <v>15</v>
      </c>
      <c r="AA22" s="1126">
        <f t="shared" si="13"/>
        <v>4.242</v>
      </c>
      <c r="AB22" s="1126">
        <f t="shared" si="14"/>
        <v>0</v>
      </c>
      <c r="AC22" s="1126">
        <f t="shared" si="15"/>
        <v>0</v>
      </c>
      <c r="AD22" s="1126">
        <f>VLOOKUP($H$22:$H$22,TABULADOR!$D$6:$E$41,2,0)-VLOOKUP($G$22:$G$22,TABULADOR!$D$6:$E$41,2,0)</f>
        <v>0</v>
      </c>
      <c r="AE22" s="1126">
        <f>+(TABULADOR!$D$67)*('EGRESO 2022 '!$Y22)/2</f>
        <v>0</v>
      </c>
      <c r="AF22" s="1126">
        <f>((TABULADOR!$D$67)*('EGRESO 2022 '!$Y22)/2)*2</f>
        <v>0</v>
      </c>
      <c r="AG22" s="1119"/>
      <c r="AH22" s="1127">
        <f t="shared" si="16"/>
        <v>4.242</v>
      </c>
      <c r="AI22" s="1119" t="b">
        <f>IF($S22&gt;=1,IF(MONTH(GLOBAL!$M$2)=MONTH($K22),(((($AA22+$AB22+$AC22+$AD22)*2)/30)*50),0))</f>
        <v>0</v>
      </c>
      <c r="AJ22" s="1126">
        <f>($AA22+$AB22+$AC22)*2/30*$Z22*TABULADOR!$D$71</f>
        <v>1.2726</v>
      </c>
      <c r="AK22" s="1126">
        <f>($AA22+$AB22+$AC22)*2/30*$Z22*TABULADOR!$D$70</f>
        <v>3.3936000000000002</v>
      </c>
      <c r="AL22" s="1126"/>
      <c r="AM22" s="1126"/>
      <c r="AN22" s="1127"/>
      <c r="AO22" s="1127">
        <f>($AH22*GLOBAL!$BO$5/GLOBAL!$BO$6*GLOBAL!$BO$7*GLOBAL!$BO$8)</f>
        <v>0.1566276923076923</v>
      </c>
      <c r="AP22" s="1127">
        <f>($AH22+$AI22)*GLOBAL!$BQ$2</f>
        <v>4.2419999999999999E-2</v>
      </c>
      <c r="AQ22" s="1127">
        <f>($AH22*GLOBAL!$BQ$5/GLOBAL!$BQ$6*GLOBAL!$BQ$7*GLOBAL!$BQ$8)</f>
        <v>1.9578461538461538E-2</v>
      </c>
      <c r="AR22" s="1126">
        <f>$AH22*GLOBAL!$BS$2</f>
        <v>0.12725999999999998</v>
      </c>
      <c r="AS22" s="1127">
        <f>$AO22*GLOBAL!$BP$2/GLOBAL!$BO$2</f>
        <v>0.35241230769230764</v>
      </c>
      <c r="AT22" s="1127">
        <f>($AH22+$AI22)*GLOBAL!$BR$2</f>
        <v>8.4839999999999999E-2</v>
      </c>
      <c r="AU22" s="1127">
        <f>$AQ22*GLOBAL!$BT$2/GLOBAL!$BU$2</f>
        <v>7.8313846153846151E-2</v>
      </c>
      <c r="AV22" s="1126">
        <f>$AH22*GLOBAL!$BS$2</f>
        <v>0.12725999999999998</v>
      </c>
      <c r="AW22" s="1126">
        <f t="shared" si="17"/>
        <v>8.91</v>
      </c>
      <c r="AX22" s="1126">
        <f t="shared" si="18"/>
        <v>0.22</v>
      </c>
      <c r="AY22" s="1127"/>
      <c r="AZ22" s="1126">
        <f t="shared" si="19"/>
        <v>0.77</v>
      </c>
      <c r="BA22" s="1128">
        <f t="shared" si="20"/>
        <v>8.69</v>
      </c>
      <c r="BB22" s="1584">
        <v>44592</v>
      </c>
      <c r="BC22" s="1130"/>
      <c r="BD22" s="1126">
        <f>($AM22*GLOBAL!$BO$5/GLOBAL!$BO$6*GLOBAL!$BO$7*GLOBAL!$BO$8)</f>
        <v>0</v>
      </c>
      <c r="BE22" s="1126">
        <f>($AM22)*GLOBAL!$BQ$2</f>
        <v>0</v>
      </c>
      <c r="BF22" s="1126">
        <f>($AM22*GLOBAL!$BQ$5/GLOBAL!$BQ$6*GLOBAL!$BQ$7*GLOBAL!$BQ$8)</f>
        <v>0</v>
      </c>
      <c r="BG22" s="1126">
        <f>$AM22*GLOBAL!$BS$2</f>
        <v>0</v>
      </c>
      <c r="BH22" s="1131">
        <f t="shared" si="21"/>
        <v>0</v>
      </c>
      <c r="BI22" s="1126">
        <f>$BD22*GLOBAL!$BP$2/GLOBAL!$BO$2</f>
        <v>0</v>
      </c>
      <c r="BJ22" s="1126">
        <f>($AM22)*GLOBAL!$BR$2</f>
        <v>0</v>
      </c>
      <c r="BK22" s="1126">
        <f>$BF22*GLOBAL!$BT$2/GLOBAL!$BU$2</f>
        <v>0</v>
      </c>
      <c r="BL22" s="1126">
        <f>$AM22*GLOBAL!$BS$2</f>
        <v>0</v>
      </c>
      <c r="BM22" s="1131">
        <f t="shared" si="22"/>
        <v>0</v>
      </c>
    </row>
    <row r="23" spans="1:65" s="685" customFormat="1" ht="21" customHeight="1">
      <c r="A23" s="1113" t="s">
        <v>1119</v>
      </c>
      <c r="B23" s="1140" t="s">
        <v>970</v>
      </c>
      <c r="C23" s="1521">
        <v>18170838</v>
      </c>
      <c r="D23" s="1555" t="s">
        <v>88</v>
      </c>
      <c r="E23" s="1542" t="s">
        <v>34</v>
      </c>
      <c r="F23" s="1142" t="s">
        <v>27</v>
      </c>
      <c r="G23" s="1169" t="s">
        <v>27</v>
      </c>
      <c r="H23" s="1169" t="s">
        <v>27</v>
      </c>
      <c r="I23" s="1191" t="s">
        <v>1799</v>
      </c>
      <c r="J23" s="1174" t="s">
        <v>991</v>
      </c>
      <c r="K23" s="1466">
        <v>43133</v>
      </c>
      <c r="L23" s="1463" t="s">
        <v>1217</v>
      </c>
      <c r="M23" s="1464"/>
      <c r="N23" s="1146" t="s">
        <v>914</v>
      </c>
      <c r="O23" s="1169" t="s">
        <v>75</v>
      </c>
      <c r="P23" s="1134" t="s">
        <v>63</v>
      </c>
      <c r="Q23" s="1169" t="s">
        <v>75</v>
      </c>
      <c r="R23" s="1127">
        <f>VLOOKUP($G$23:$G$23,TABULADOR!$D$6:$E$41,2,0)</f>
        <v>23.8</v>
      </c>
      <c r="S23" s="1120">
        <f>DATEDIF($K23,GLOBAL!$M$2,"Y")</f>
        <v>4</v>
      </c>
      <c r="T23" s="1109">
        <v>0</v>
      </c>
      <c r="U23" s="1120">
        <f t="shared" si="12"/>
        <v>4</v>
      </c>
      <c r="V23" s="1148">
        <f>VLOOKUP($U23,TABULADOR!$A$51:$B$74,2)</f>
        <v>0.08</v>
      </c>
      <c r="W23" s="1148">
        <v>0</v>
      </c>
      <c r="X23" s="1123">
        <v>3</v>
      </c>
      <c r="Y23" s="1149">
        <v>3</v>
      </c>
      <c r="Z23" s="1511">
        <v>15</v>
      </c>
      <c r="AA23" s="1126">
        <f t="shared" si="13"/>
        <v>11.9</v>
      </c>
      <c r="AB23" s="1126">
        <f t="shared" si="14"/>
        <v>0</v>
      </c>
      <c r="AC23" s="1126">
        <f t="shared" si="15"/>
        <v>0.95200000000000007</v>
      </c>
      <c r="AD23" s="1126">
        <f>VLOOKUP($H$23:$H$23,TABULADOR!$D$6:$E$41,2,0)-VLOOKUP($G$23:$G$23,TABULADOR!$D$6:$E$41,2,0)</f>
        <v>0</v>
      </c>
      <c r="AE23" s="1126">
        <f>+(TABULADOR!$D$67)*('EGRESO 2022 '!$Y23)/2</f>
        <v>2.625</v>
      </c>
      <c r="AF23" s="1126">
        <f>((TABULADOR!$D$67)*('EGRESO 2022 '!$Y23)/2)*2</f>
        <v>5.25</v>
      </c>
      <c r="AG23" s="1126"/>
      <c r="AH23" s="1127">
        <f t="shared" si="16"/>
        <v>15.477</v>
      </c>
      <c r="AI23" s="1150">
        <f>IF($S23&gt;=1,IF(MONTH(GLOBAL!$M$2)=MONTH($K23),(((($AA23+$AB23+$AC23+$AD23)*2)/30)*50),0))</f>
        <v>42.84</v>
      </c>
      <c r="AJ23" s="1126">
        <f>($AA23+$AB23+$AC23)*2/30*$Z23*TABULADOR!$D$71</f>
        <v>3.8555999999999999</v>
      </c>
      <c r="AK23" s="1126">
        <f>($AA23+$AB23+$AC23)*2/30*$Z23*TABULADOR!$D$70</f>
        <v>10.281600000000001</v>
      </c>
      <c r="AL23" s="1126"/>
      <c r="AM23" s="1126"/>
      <c r="AN23" s="1126"/>
      <c r="AO23" s="1126">
        <f>($AH23*GLOBAL!$BO$5/GLOBAL!$BO$6*GLOBAL!$BO$7*GLOBAL!$BO$8)</f>
        <v>0.57145846153846147</v>
      </c>
      <c r="AP23" s="1126">
        <f>($AH23+$AI23)*GLOBAL!$BQ$2</f>
        <v>0.58317000000000008</v>
      </c>
      <c r="AQ23" s="1126">
        <f>($AH23*GLOBAL!$BQ$5/GLOBAL!$BQ$6*GLOBAL!$BQ$7*GLOBAL!$BQ$8)</f>
        <v>7.1432307692307684E-2</v>
      </c>
      <c r="AR23" s="1126">
        <f>$AH23*GLOBAL!$BS$2</f>
        <v>0.46431</v>
      </c>
      <c r="AS23" s="1126">
        <f>$AO23*GLOBAL!$BP$2/GLOBAL!$BO$2</f>
        <v>1.2857815384615383</v>
      </c>
      <c r="AT23" s="1126">
        <f>($AH23+$AI23)*GLOBAL!$BR$2</f>
        <v>1.1663400000000002</v>
      </c>
      <c r="AU23" s="1126">
        <f>$AQ23*GLOBAL!$BT$2/GLOBAL!$BU$2</f>
        <v>0.28572923076923074</v>
      </c>
      <c r="AV23" s="1126">
        <f>$AH23*GLOBAL!$BS$2</f>
        <v>0.46431</v>
      </c>
      <c r="AW23" s="1126">
        <f t="shared" si="17"/>
        <v>77.7</v>
      </c>
      <c r="AX23" s="1126">
        <f t="shared" si="18"/>
        <v>1.23</v>
      </c>
      <c r="AY23" s="1126"/>
      <c r="AZ23" s="1126">
        <f t="shared" si="19"/>
        <v>3.67</v>
      </c>
      <c r="BA23" s="1128">
        <f t="shared" si="20"/>
        <v>76.47</v>
      </c>
      <c r="BB23" s="1584">
        <v>44592</v>
      </c>
      <c r="BC23" s="1130"/>
      <c r="BD23" s="1126">
        <f>($AM23*GLOBAL!$BO$5/GLOBAL!$BO$6*GLOBAL!$BO$7*GLOBAL!$BO$8)</f>
        <v>0</v>
      </c>
      <c r="BE23" s="1126">
        <f>($AM23)*GLOBAL!$BQ$2</f>
        <v>0</v>
      </c>
      <c r="BF23" s="1126">
        <f>($AM23*GLOBAL!$BQ$5/GLOBAL!$BQ$6*GLOBAL!$BQ$7*GLOBAL!$BQ$8)</f>
        <v>0</v>
      </c>
      <c r="BG23" s="1126">
        <f>$AM23*GLOBAL!$BS$2</f>
        <v>0</v>
      </c>
      <c r="BH23" s="1131">
        <f t="shared" si="21"/>
        <v>0</v>
      </c>
      <c r="BI23" s="1126">
        <f>$BD23*GLOBAL!$BP$2/GLOBAL!$BO$2</f>
        <v>0</v>
      </c>
      <c r="BJ23" s="1126">
        <f>($AM23)*GLOBAL!$BR$2</f>
        <v>0</v>
      </c>
      <c r="BK23" s="1126">
        <f>$BF23*GLOBAL!$BT$2/GLOBAL!$BU$2</f>
        <v>0</v>
      </c>
      <c r="BL23" s="1126">
        <f>$AM23*GLOBAL!$BS$2</f>
        <v>0</v>
      </c>
      <c r="BM23" s="1131">
        <f t="shared" si="22"/>
        <v>0</v>
      </c>
    </row>
    <row r="24" spans="1:65" s="685" customFormat="1" ht="21" customHeight="1">
      <c r="A24" s="1113" t="s">
        <v>1119</v>
      </c>
      <c r="B24" s="1140" t="s">
        <v>970</v>
      </c>
      <c r="C24" s="1520">
        <v>17430661</v>
      </c>
      <c r="D24" s="1555" t="s">
        <v>74</v>
      </c>
      <c r="E24" s="1541" t="s">
        <v>20</v>
      </c>
      <c r="F24" s="1142" t="s">
        <v>27</v>
      </c>
      <c r="G24" s="1142" t="s">
        <v>27</v>
      </c>
      <c r="H24" s="1142" t="s">
        <v>27</v>
      </c>
      <c r="I24" s="1249" t="s">
        <v>1802</v>
      </c>
      <c r="J24" s="1174" t="s">
        <v>991</v>
      </c>
      <c r="K24" s="1462">
        <v>43133</v>
      </c>
      <c r="L24" s="1463" t="s">
        <v>1210</v>
      </c>
      <c r="M24" s="1464"/>
      <c r="N24" s="1146" t="s">
        <v>914</v>
      </c>
      <c r="O24" s="1142" t="s">
        <v>75</v>
      </c>
      <c r="P24" s="1134" t="s">
        <v>63</v>
      </c>
      <c r="Q24" s="1142" t="s">
        <v>75</v>
      </c>
      <c r="R24" s="1127">
        <f>VLOOKUP($G$24:$G$24,TABULADOR!$D$6:$E$41,2,0)</f>
        <v>23.8</v>
      </c>
      <c r="S24" s="1120">
        <f>DATEDIF($K24,GLOBAL!$M$2,"Y")</f>
        <v>4</v>
      </c>
      <c r="T24" s="1109">
        <v>0</v>
      </c>
      <c r="U24" s="1120">
        <f t="shared" si="12"/>
        <v>4</v>
      </c>
      <c r="V24" s="1148">
        <f>VLOOKUP($U24,TABULADOR!$A$51:$B$74,2)</f>
        <v>0.08</v>
      </c>
      <c r="W24" s="1148">
        <v>0</v>
      </c>
      <c r="X24" s="1123">
        <v>2</v>
      </c>
      <c r="Y24" s="1149">
        <v>2</v>
      </c>
      <c r="Z24" s="1511">
        <v>15</v>
      </c>
      <c r="AA24" s="1126">
        <f t="shared" si="13"/>
        <v>11.9</v>
      </c>
      <c r="AB24" s="1126">
        <f t="shared" si="14"/>
        <v>0</v>
      </c>
      <c r="AC24" s="1126">
        <f t="shared" si="15"/>
        <v>0.95200000000000007</v>
      </c>
      <c r="AD24" s="1126">
        <f>VLOOKUP($H$24:$H$24,TABULADOR!$D$6:$E$41,2,0)-VLOOKUP($G$24:$G$24,TABULADOR!$D$6:$E$41,2,0)</f>
        <v>0</v>
      </c>
      <c r="AE24" s="1126">
        <f>+(TABULADOR!$D$67)*('EGRESO 2022 '!$Y24)/2</f>
        <v>1.75</v>
      </c>
      <c r="AF24" s="1126">
        <f>((TABULADOR!$D$67)*('EGRESO 2022 '!$Y24)/2)*2</f>
        <v>3.5</v>
      </c>
      <c r="AG24" s="1126"/>
      <c r="AH24" s="1127">
        <f t="shared" si="16"/>
        <v>14.602</v>
      </c>
      <c r="AI24" s="1150">
        <f>IF($S24&gt;=1,IF(MONTH(GLOBAL!$M$2)=MONTH($K24),(((($AA24+$AB24+$AC24+$AD24)*2)/30)*50),0))</f>
        <v>42.84</v>
      </c>
      <c r="AJ24" s="1126">
        <f>($AA24+$AB24+$AC24)*2/30*$Z24*TABULADOR!$D$71</f>
        <v>3.8555999999999999</v>
      </c>
      <c r="AK24" s="1126">
        <f>($AA24+$AB24+$AC24)*2/30*$Z24*TABULADOR!$D$70</f>
        <v>10.281600000000001</v>
      </c>
      <c r="AL24" s="1126"/>
      <c r="AM24" s="1126"/>
      <c r="AN24" s="1126"/>
      <c r="AO24" s="1126">
        <f>($AH24*GLOBAL!$BO$5/GLOBAL!$BO$6*GLOBAL!$BO$7*GLOBAL!$BO$8)</f>
        <v>0.53915076923076921</v>
      </c>
      <c r="AP24" s="1126">
        <f>($AH24+$AI24)*GLOBAL!$BQ$2</f>
        <v>0.57442000000000004</v>
      </c>
      <c r="AQ24" s="1126">
        <f>($AH24*GLOBAL!$BQ$5/GLOBAL!$BQ$6*GLOBAL!$BQ$7*GLOBAL!$BQ$8)</f>
        <v>6.7393846153846151E-2</v>
      </c>
      <c r="AR24" s="1126">
        <f>$AH24*GLOBAL!$BS$2</f>
        <v>0.43806</v>
      </c>
      <c r="AS24" s="1126">
        <f>$AO24*GLOBAL!$BP$2/GLOBAL!$BO$2</f>
        <v>1.2130892307692307</v>
      </c>
      <c r="AT24" s="1126">
        <f>($AH24+$AI24)*GLOBAL!$BR$2</f>
        <v>1.1488400000000001</v>
      </c>
      <c r="AU24" s="1126">
        <f>$AQ24*GLOBAL!$BT$2/GLOBAL!$BU$2</f>
        <v>0.26957538461538461</v>
      </c>
      <c r="AV24" s="1126">
        <f>$AH24*GLOBAL!$BS$2</f>
        <v>0.43806</v>
      </c>
      <c r="AW24" s="1126">
        <f t="shared" si="17"/>
        <v>75.08</v>
      </c>
      <c r="AX24" s="1126">
        <f t="shared" si="18"/>
        <v>1.18</v>
      </c>
      <c r="AY24" s="1126"/>
      <c r="AZ24" s="1126">
        <f t="shared" si="19"/>
        <v>3.51</v>
      </c>
      <c r="BA24" s="1128">
        <f t="shared" si="20"/>
        <v>73.900000000000006</v>
      </c>
      <c r="BB24" s="1584">
        <v>44592</v>
      </c>
      <c r="BC24" s="1130"/>
      <c r="BD24" s="1126">
        <f>($AM24*GLOBAL!$BO$5/GLOBAL!$BO$6*GLOBAL!$BO$7*GLOBAL!$BO$8)</f>
        <v>0</v>
      </c>
      <c r="BE24" s="1126">
        <f>($AM24)*GLOBAL!$BQ$2</f>
        <v>0</v>
      </c>
      <c r="BF24" s="1126">
        <f>($AM24*GLOBAL!$BQ$5/GLOBAL!$BQ$6*GLOBAL!$BQ$7*GLOBAL!$BQ$8)</f>
        <v>0</v>
      </c>
      <c r="BG24" s="1126">
        <f>$AM24*GLOBAL!$BS$2</f>
        <v>0</v>
      </c>
      <c r="BH24" s="1131">
        <f t="shared" si="21"/>
        <v>0</v>
      </c>
      <c r="BI24" s="1126">
        <f>$BD24*GLOBAL!$BP$2/GLOBAL!$BO$2</f>
        <v>0</v>
      </c>
      <c r="BJ24" s="1126">
        <f>($AM24)*GLOBAL!$BR$2</f>
        <v>0</v>
      </c>
      <c r="BK24" s="1126">
        <f>$BF24*GLOBAL!$BT$2/GLOBAL!$BU$2</f>
        <v>0</v>
      </c>
      <c r="BL24" s="1126">
        <f>$AM24*GLOBAL!$BS$2</f>
        <v>0</v>
      </c>
      <c r="BM24" s="1131">
        <f t="shared" si="22"/>
        <v>0</v>
      </c>
    </row>
  </sheetData>
  <conditionalFormatting sqref="AI9">
    <cfRule type="cellIs" dxfId="1308" priority="207" operator="greaterThan">
      <formula>1</formula>
    </cfRule>
  </conditionalFormatting>
  <conditionalFormatting sqref="D9">
    <cfRule type="duplicateValues" dxfId="1307" priority="206"/>
  </conditionalFormatting>
  <conditionalFormatting sqref="C9">
    <cfRule type="duplicateValues" dxfId="1306" priority="205"/>
  </conditionalFormatting>
  <conditionalFormatting sqref="C9">
    <cfRule type="duplicateValues" dxfId="1305" priority="203"/>
    <cfRule type="duplicateValues" dxfId="1304" priority="204"/>
  </conditionalFormatting>
  <conditionalFormatting sqref="C10">
    <cfRule type="cellIs" dxfId="1303" priority="189" operator="equal">
      <formula>41877013.5</formula>
    </cfRule>
  </conditionalFormatting>
  <conditionalFormatting sqref="AI10">
    <cfRule type="cellIs" dxfId="1302" priority="188" operator="greaterThan">
      <formula>1</formula>
    </cfRule>
  </conditionalFormatting>
  <conditionalFormatting sqref="D10">
    <cfRule type="duplicateValues" dxfId="1301" priority="187"/>
  </conditionalFormatting>
  <conditionalFormatting sqref="L10">
    <cfRule type="duplicateValues" dxfId="1300" priority="186"/>
  </conditionalFormatting>
  <conditionalFormatting sqref="L10">
    <cfRule type="duplicateValues" dxfId="1299" priority="185"/>
  </conditionalFormatting>
  <conditionalFormatting sqref="C10">
    <cfRule type="duplicateValues" dxfId="1298" priority="190"/>
  </conditionalFormatting>
  <conditionalFormatting sqref="C10">
    <cfRule type="duplicateValues" dxfId="1297" priority="191"/>
  </conditionalFormatting>
  <conditionalFormatting sqref="C10">
    <cfRule type="duplicateValues" dxfId="1296" priority="192"/>
  </conditionalFormatting>
  <conditionalFormatting sqref="C10">
    <cfRule type="duplicateValues" dxfId="1295" priority="193"/>
  </conditionalFormatting>
  <conditionalFormatting sqref="C10">
    <cfRule type="duplicateValues" dxfId="1294" priority="194"/>
  </conditionalFormatting>
  <conditionalFormatting sqref="C10">
    <cfRule type="duplicateValues" dxfId="1293" priority="195"/>
  </conditionalFormatting>
  <conditionalFormatting sqref="C10">
    <cfRule type="duplicateValues" dxfId="1292" priority="196"/>
    <cfRule type="duplicateValues" dxfId="1291" priority="197"/>
  </conditionalFormatting>
  <conditionalFormatting sqref="C10">
    <cfRule type="duplicateValues" dxfId="1290" priority="198"/>
  </conditionalFormatting>
  <conditionalFormatting sqref="C10">
    <cfRule type="duplicateValues" dxfId="1289" priority="199"/>
  </conditionalFormatting>
  <conditionalFormatting sqref="C10">
    <cfRule type="duplicateValues" dxfId="1288" priority="200"/>
    <cfRule type="duplicateValues" dxfId="1287" priority="201"/>
  </conditionalFormatting>
  <conditionalFormatting sqref="C10">
    <cfRule type="duplicateValues" dxfId="1286" priority="184"/>
  </conditionalFormatting>
  <conditionalFormatting sqref="C10">
    <cfRule type="duplicateValues" dxfId="1285" priority="202"/>
  </conditionalFormatting>
  <conditionalFormatting sqref="C10">
    <cfRule type="duplicateValues" dxfId="1284" priority="183"/>
  </conditionalFormatting>
  <conditionalFormatting sqref="C10">
    <cfRule type="duplicateValues" dxfId="1283" priority="181"/>
    <cfRule type="duplicateValues" dxfId="1282" priority="182"/>
  </conditionalFormatting>
  <conditionalFormatting sqref="C11">
    <cfRule type="cellIs" dxfId="1281" priority="170" operator="equal">
      <formula>41877013.5</formula>
    </cfRule>
  </conditionalFormatting>
  <conditionalFormatting sqref="AI11">
    <cfRule type="cellIs" dxfId="1280" priority="169" operator="greaterThan">
      <formula>1</formula>
    </cfRule>
  </conditionalFormatting>
  <conditionalFormatting sqref="D11">
    <cfRule type="duplicateValues" dxfId="1279" priority="168"/>
  </conditionalFormatting>
  <conditionalFormatting sqref="L11">
    <cfRule type="duplicateValues" dxfId="1278" priority="167"/>
  </conditionalFormatting>
  <conditionalFormatting sqref="C11">
    <cfRule type="duplicateValues" dxfId="1277" priority="171"/>
  </conditionalFormatting>
  <conditionalFormatting sqref="C11">
    <cfRule type="duplicateValues" dxfId="1276" priority="172"/>
  </conditionalFormatting>
  <conditionalFormatting sqref="C11">
    <cfRule type="duplicateValues" dxfId="1275" priority="173"/>
  </conditionalFormatting>
  <conditionalFormatting sqref="C11">
    <cfRule type="duplicateValues" dxfId="1274" priority="174"/>
  </conditionalFormatting>
  <conditionalFormatting sqref="C11">
    <cfRule type="duplicateValues" dxfId="1273" priority="175"/>
  </conditionalFormatting>
  <conditionalFormatting sqref="C11">
    <cfRule type="duplicateValues" dxfId="1272" priority="176"/>
  </conditionalFormatting>
  <conditionalFormatting sqref="C11">
    <cfRule type="duplicateValues" dxfId="1271" priority="177"/>
    <cfRule type="duplicateValues" dxfId="1270" priority="178"/>
  </conditionalFormatting>
  <conditionalFormatting sqref="C11">
    <cfRule type="duplicateValues" dxfId="1269" priority="179"/>
  </conditionalFormatting>
  <conditionalFormatting sqref="C11">
    <cfRule type="duplicateValues" dxfId="1268" priority="166"/>
  </conditionalFormatting>
  <conditionalFormatting sqref="C11">
    <cfRule type="duplicateValues" dxfId="1267" priority="180"/>
  </conditionalFormatting>
  <conditionalFormatting sqref="C11">
    <cfRule type="duplicateValues" dxfId="1266" priority="165"/>
  </conditionalFormatting>
  <conditionalFormatting sqref="C11">
    <cfRule type="duplicateValues" dxfId="1265" priority="163"/>
    <cfRule type="duplicateValues" dxfId="1264" priority="164"/>
  </conditionalFormatting>
  <conditionalFormatting sqref="C12">
    <cfRule type="cellIs" dxfId="1263" priority="152" operator="equal">
      <formula>41877013.5</formula>
    </cfRule>
  </conditionalFormatting>
  <conditionalFormatting sqref="AI12">
    <cfRule type="cellIs" dxfId="1262" priority="151" operator="greaterThan">
      <formula>1</formula>
    </cfRule>
  </conditionalFormatting>
  <conditionalFormatting sqref="D12">
    <cfRule type="duplicateValues" dxfId="1261" priority="150"/>
  </conditionalFormatting>
  <conditionalFormatting sqref="C12">
    <cfRule type="duplicateValues" dxfId="1260" priority="153"/>
  </conditionalFormatting>
  <conditionalFormatting sqref="C12">
    <cfRule type="duplicateValues" dxfId="1259" priority="154"/>
  </conditionalFormatting>
  <conditionalFormatting sqref="C12">
    <cfRule type="duplicateValues" dxfId="1258" priority="155"/>
  </conditionalFormatting>
  <conditionalFormatting sqref="C12">
    <cfRule type="duplicateValues" dxfId="1257" priority="156"/>
  </conditionalFormatting>
  <conditionalFormatting sqref="C12">
    <cfRule type="duplicateValues" dxfId="1256" priority="157"/>
  </conditionalFormatting>
  <conditionalFormatting sqref="C12">
    <cfRule type="duplicateValues" dxfId="1255" priority="158"/>
  </conditionalFormatting>
  <conditionalFormatting sqref="C12">
    <cfRule type="duplicateValues" dxfId="1254" priority="159"/>
    <cfRule type="duplicateValues" dxfId="1253" priority="160"/>
  </conditionalFormatting>
  <conditionalFormatting sqref="C12">
    <cfRule type="duplicateValues" dxfId="1252" priority="161"/>
  </conditionalFormatting>
  <conditionalFormatting sqref="C12">
    <cfRule type="duplicateValues" dxfId="1251" priority="149"/>
  </conditionalFormatting>
  <conditionalFormatting sqref="C12">
    <cfRule type="duplicateValues" dxfId="1250" priority="162"/>
  </conditionalFormatting>
  <conditionalFormatting sqref="C12">
    <cfRule type="duplicateValues" dxfId="1249" priority="148"/>
  </conditionalFormatting>
  <conditionalFormatting sqref="C12">
    <cfRule type="duplicateValues" dxfId="1248" priority="146"/>
    <cfRule type="duplicateValues" dxfId="1247" priority="147"/>
  </conditionalFormatting>
  <conditionalFormatting sqref="C13">
    <cfRule type="cellIs" dxfId="1246" priority="145" operator="equal">
      <formula>41877013.5</formula>
    </cfRule>
  </conditionalFormatting>
  <conditionalFormatting sqref="AI13">
    <cfRule type="cellIs" dxfId="1245" priority="144" operator="greaterThan">
      <formula>1</formula>
    </cfRule>
  </conditionalFormatting>
  <conditionalFormatting sqref="D13">
    <cfRule type="duplicateValues" dxfId="1244" priority="143"/>
  </conditionalFormatting>
  <conditionalFormatting sqref="L13">
    <cfRule type="duplicateValues" dxfId="1243" priority="142"/>
  </conditionalFormatting>
  <conditionalFormatting sqref="C13">
    <cfRule type="duplicateValues" dxfId="1242" priority="141"/>
  </conditionalFormatting>
  <conditionalFormatting sqref="C13">
    <cfRule type="duplicateValues" dxfId="1241" priority="139"/>
    <cfRule type="duplicateValues" dxfId="1240" priority="140"/>
  </conditionalFormatting>
  <conditionalFormatting sqref="L13">
    <cfRule type="duplicateValues" dxfId="1239" priority="138"/>
  </conditionalFormatting>
  <conditionalFormatting sqref="C13">
    <cfRule type="duplicateValues" dxfId="1238" priority="137"/>
  </conditionalFormatting>
  <conditionalFormatting sqref="C13">
    <cfRule type="duplicateValues" dxfId="1237" priority="135"/>
    <cfRule type="duplicateValues" dxfId="1236" priority="136"/>
  </conditionalFormatting>
  <conditionalFormatting sqref="AI14">
    <cfRule type="cellIs" dxfId="1235" priority="133" operator="greaterThan">
      <formula>1</formula>
    </cfRule>
  </conditionalFormatting>
  <conditionalFormatting sqref="C14">
    <cfRule type="duplicateValues" dxfId="1234" priority="134"/>
  </conditionalFormatting>
  <conditionalFormatting sqref="C14">
    <cfRule type="duplicateValues" dxfId="1233" priority="132"/>
  </conditionalFormatting>
  <conditionalFormatting sqref="C14">
    <cfRule type="duplicateValues" dxfId="1232" priority="131"/>
  </conditionalFormatting>
  <conditionalFormatting sqref="C14">
    <cfRule type="duplicateValues" dxfId="1231" priority="129"/>
    <cfRule type="duplicateValues" dxfId="1230" priority="130"/>
  </conditionalFormatting>
  <conditionalFormatting sqref="C15">
    <cfRule type="cellIs" dxfId="1229" priority="120" operator="equal">
      <formula>41877013.5</formula>
    </cfRule>
  </conditionalFormatting>
  <conditionalFormatting sqref="AI15">
    <cfRule type="cellIs" dxfId="1228" priority="119" operator="greaterThan">
      <formula>1</formula>
    </cfRule>
  </conditionalFormatting>
  <conditionalFormatting sqref="D15">
    <cfRule type="duplicateValues" dxfId="1227" priority="118"/>
  </conditionalFormatting>
  <conditionalFormatting sqref="L15">
    <cfRule type="duplicateValues" dxfId="1226" priority="117"/>
  </conditionalFormatting>
  <conditionalFormatting sqref="C15">
    <cfRule type="duplicateValues" dxfId="1225" priority="121"/>
  </conditionalFormatting>
  <conditionalFormatting sqref="C15">
    <cfRule type="duplicateValues" dxfId="1224" priority="122"/>
  </conditionalFormatting>
  <conditionalFormatting sqref="C15">
    <cfRule type="duplicateValues" dxfId="1223" priority="123"/>
  </conditionalFormatting>
  <conditionalFormatting sqref="C15">
    <cfRule type="duplicateValues" dxfId="1222" priority="124"/>
  </conditionalFormatting>
  <conditionalFormatting sqref="C15">
    <cfRule type="duplicateValues" dxfId="1221" priority="125"/>
  </conditionalFormatting>
  <conditionalFormatting sqref="C15">
    <cfRule type="duplicateValues" dxfId="1220" priority="126"/>
    <cfRule type="duplicateValues" dxfId="1219" priority="127"/>
  </conditionalFormatting>
  <conditionalFormatting sqref="C15">
    <cfRule type="duplicateValues" dxfId="1218" priority="128"/>
  </conditionalFormatting>
  <conditionalFormatting sqref="C15">
    <cfRule type="duplicateValues" dxfId="1217" priority="116"/>
  </conditionalFormatting>
  <conditionalFormatting sqref="C15">
    <cfRule type="duplicateValues" dxfId="1216" priority="115"/>
  </conditionalFormatting>
  <conditionalFormatting sqref="C15">
    <cfRule type="duplicateValues" dxfId="1215" priority="113"/>
    <cfRule type="duplicateValues" dxfId="1214" priority="114"/>
  </conditionalFormatting>
  <conditionalFormatting sqref="C16">
    <cfRule type="cellIs" dxfId="1213" priority="103" operator="equal">
      <formula>41877013.5</formula>
    </cfRule>
  </conditionalFormatting>
  <conditionalFormatting sqref="AI16">
    <cfRule type="cellIs" dxfId="1212" priority="102" operator="greaterThan">
      <formula>1</formula>
    </cfRule>
  </conditionalFormatting>
  <conditionalFormatting sqref="L16">
    <cfRule type="duplicateValues" dxfId="1211" priority="101"/>
  </conditionalFormatting>
  <conditionalFormatting sqref="C16">
    <cfRule type="duplicateValues" dxfId="1210" priority="104"/>
  </conditionalFormatting>
  <conditionalFormatting sqref="C16">
    <cfRule type="duplicateValues" dxfId="1209" priority="105"/>
  </conditionalFormatting>
  <conditionalFormatting sqref="C16">
    <cfRule type="duplicateValues" dxfId="1208" priority="106"/>
  </conditionalFormatting>
  <conditionalFormatting sqref="C16">
    <cfRule type="duplicateValues" dxfId="1207" priority="107"/>
  </conditionalFormatting>
  <conditionalFormatting sqref="C16">
    <cfRule type="duplicateValues" dxfId="1206" priority="108"/>
  </conditionalFormatting>
  <conditionalFormatting sqref="C16">
    <cfRule type="duplicateValues" dxfId="1205" priority="109"/>
  </conditionalFormatting>
  <conditionalFormatting sqref="C16">
    <cfRule type="duplicateValues" dxfId="1204" priority="110"/>
    <cfRule type="duplicateValues" dxfId="1203" priority="111"/>
  </conditionalFormatting>
  <conditionalFormatting sqref="C16">
    <cfRule type="duplicateValues" dxfId="1202" priority="112"/>
  </conditionalFormatting>
  <conditionalFormatting sqref="C16">
    <cfRule type="duplicateValues" dxfId="1201" priority="100"/>
  </conditionalFormatting>
  <conditionalFormatting sqref="C16">
    <cfRule type="duplicateValues" dxfId="1200" priority="99"/>
  </conditionalFormatting>
  <conditionalFormatting sqref="C16">
    <cfRule type="duplicateValues" dxfId="1199" priority="97"/>
    <cfRule type="duplicateValues" dxfId="1198" priority="98"/>
  </conditionalFormatting>
  <conditionalFormatting sqref="AI17">
    <cfRule type="cellIs" dxfId="1197" priority="96" operator="greaterThan">
      <formula>1</formula>
    </cfRule>
  </conditionalFormatting>
  <conditionalFormatting sqref="D17">
    <cfRule type="duplicateValues" dxfId="1196" priority="95"/>
  </conditionalFormatting>
  <conditionalFormatting sqref="L17">
    <cfRule type="duplicateValues" dxfId="1195" priority="94"/>
  </conditionalFormatting>
  <conditionalFormatting sqref="C17">
    <cfRule type="duplicateValues" dxfId="1194" priority="93"/>
  </conditionalFormatting>
  <conditionalFormatting sqref="C17">
    <cfRule type="duplicateValues" dxfId="1193" priority="91"/>
    <cfRule type="duplicateValues" dxfId="1192" priority="92"/>
  </conditionalFormatting>
  <conditionalFormatting sqref="C18">
    <cfRule type="cellIs" dxfId="1191" priority="81" operator="equal">
      <formula>41877013.5</formula>
    </cfRule>
  </conditionalFormatting>
  <conditionalFormatting sqref="AI18">
    <cfRule type="cellIs" dxfId="1190" priority="80" operator="greaterThan">
      <formula>1</formula>
    </cfRule>
  </conditionalFormatting>
  <conditionalFormatting sqref="L18">
    <cfRule type="duplicateValues" dxfId="1189" priority="79"/>
  </conditionalFormatting>
  <conditionalFormatting sqref="C18">
    <cfRule type="duplicateValues" dxfId="1188" priority="82"/>
  </conditionalFormatting>
  <conditionalFormatting sqref="C18">
    <cfRule type="duplicateValues" dxfId="1187" priority="83"/>
  </conditionalFormatting>
  <conditionalFormatting sqref="C18">
    <cfRule type="duplicateValues" dxfId="1186" priority="84"/>
  </conditionalFormatting>
  <conditionalFormatting sqref="C18">
    <cfRule type="duplicateValues" dxfId="1185" priority="85"/>
  </conditionalFormatting>
  <conditionalFormatting sqref="C18">
    <cfRule type="duplicateValues" dxfId="1184" priority="86"/>
  </conditionalFormatting>
  <conditionalFormatting sqref="C18">
    <cfRule type="duplicateValues" dxfId="1183" priority="87"/>
  </conditionalFormatting>
  <conditionalFormatting sqref="C18">
    <cfRule type="duplicateValues" dxfId="1182" priority="88"/>
    <cfRule type="duplicateValues" dxfId="1181" priority="89"/>
  </conditionalFormatting>
  <conditionalFormatting sqref="C18">
    <cfRule type="duplicateValues" dxfId="1180" priority="90"/>
  </conditionalFormatting>
  <conditionalFormatting sqref="C18">
    <cfRule type="duplicateValues" dxfId="1179" priority="78"/>
  </conditionalFormatting>
  <conditionalFormatting sqref="C18">
    <cfRule type="duplicateValues" dxfId="1178" priority="77"/>
  </conditionalFormatting>
  <conditionalFormatting sqref="C18">
    <cfRule type="duplicateValues" dxfId="1177" priority="75"/>
    <cfRule type="duplicateValues" dxfId="1176" priority="76"/>
  </conditionalFormatting>
  <conditionalFormatting sqref="C19">
    <cfRule type="cellIs" dxfId="1175" priority="65" operator="equal">
      <formula>41877013.5</formula>
    </cfRule>
  </conditionalFormatting>
  <conditionalFormatting sqref="AI19">
    <cfRule type="cellIs" dxfId="1174" priority="64" operator="greaterThan">
      <formula>1</formula>
    </cfRule>
  </conditionalFormatting>
  <conditionalFormatting sqref="L19">
    <cfRule type="duplicateValues" dxfId="1173" priority="63"/>
  </conditionalFormatting>
  <conditionalFormatting sqref="C19">
    <cfRule type="duplicateValues" dxfId="1172" priority="66"/>
  </conditionalFormatting>
  <conditionalFormatting sqref="C19">
    <cfRule type="duplicateValues" dxfId="1171" priority="67"/>
  </conditionalFormatting>
  <conditionalFormatting sqref="C19">
    <cfRule type="duplicateValues" dxfId="1170" priority="68"/>
  </conditionalFormatting>
  <conditionalFormatting sqref="C19">
    <cfRule type="duplicateValues" dxfId="1169" priority="69"/>
  </conditionalFormatting>
  <conditionalFormatting sqref="C19">
    <cfRule type="duplicateValues" dxfId="1168" priority="70"/>
  </conditionalFormatting>
  <conditionalFormatting sqref="C19">
    <cfRule type="duplicateValues" dxfId="1167" priority="71"/>
  </conditionalFormatting>
  <conditionalFormatting sqref="C19">
    <cfRule type="duplicateValues" dxfId="1166" priority="72"/>
    <cfRule type="duplicateValues" dxfId="1165" priority="73"/>
  </conditionalFormatting>
  <conditionalFormatting sqref="C19">
    <cfRule type="duplicateValues" dxfId="1164" priority="74"/>
  </conditionalFormatting>
  <conditionalFormatting sqref="C19">
    <cfRule type="duplicateValues" dxfId="1163" priority="62"/>
  </conditionalFormatting>
  <conditionalFormatting sqref="C19">
    <cfRule type="duplicateValues" dxfId="1162" priority="61"/>
  </conditionalFormatting>
  <conditionalFormatting sqref="C19">
    <cfRule type="duplicateValues" dxfId="1161" priority="59"/>
    <cfRule type="duplicateValues" dxfId="1160" priority="60"/>
  </conditionalFormatting>
  <conditionalFormatting sqref="C20">
    <cfRule type="cellIs" dxfId="1159" priority="49" operator="equal">
      <formula>41877013.5</formula>
    </cfRule>
  </conditionalFormatting>
  <conditionalFormatting sqref="AI20">
    <cfRule type="cellIs" dxfId="1158" priority="48" operator="greaterThan">
      <formula>1</formula>
    </cfRule>
  </conditionalFormatting>
  <conditionalFormatting sqref="L20">
    <cfRule type="duplicateValues" dxfId="1157" priority="47"/>
  </conditionalFormatting>
  <conditionalFormatting sqref="C20">
    <cfRule type="duplicateValues" dxfId="1156" priority="50"/>
  </conditionalFormatting>
  <conditionalFormatting sqref="C20">
    <cfRule type="duplicateValues" dxfId="1155" priority="51"/>
  </conditionalFormatting>
  <conditionalFormatting sqref="C20">
    <cfRule type="duplicateValues" dxfId="1154" priority="52"/>
  </conditionalFormatting>
  <conditionalFormatting sqref="C20">
    <cfRule type="duplicateValues" dxfId="1153" priority="53"/>
  </conditionalFormatting>
  <conditionalFormatting sqref="C20">
    <cfRule type="duplicateValues" dxfId="1152" priority="54"/>
  </conditionalFormatting>
  <conditionalFormatting sqref="C20">
    <cfRule type="duplicateValues" dxfId="1151" priority="55"/>
  </conditionalFormatting>
  <conditionalFormatting sqref="C20">
    <cfRule type="duplicateValues" dxfId="1150" priority="56"/>
    <cfRule type="duplicateValues" dxfId="1149" priority="57"/>
  </conditionalFormatting>
  <conditionalFormatting sqref="C20">
    <cfRule type="duplicateValues" dxfId="1148" priority="58"/>
  </conditionalFormatting>
  <conditionalFormatting sqref="C20">
    <cfRule type="duplicateValues" dxfId="1147" priority="46"/>
  </conditionalFormatting>
  <conditionalFormatting sqref="C20">
    <cfRule type="duplicateValues" dxfId="1146" priority="45"/>
  </conditionalFormatting>
  <conditionalFormatting sqref="C20">
    <cfRule type="duplicateValues" dxfId="1145" priority="43"/>
    <cfRule type="duplicateValues" dxfId="1144" priority="44"/>
  </conditionalFormatting>
  <conditionalFormatting sqref="AI21">
    <cfRule type="cellIs" dxfId="1143" priority="42" operator="greaterThan">
      <formula>1</formula>
    </cfRule>
  </conditionalFormatting>
  <conditionalFormatting sqref="L21">
    <cfRule type="duplicateValues" dxfId="1142" priority="41"/>
  </conditionalFormatting>
  <conditionalFormatting sqref="C21">
    <cfRule type="duplicateValues" dxfId="1141" priority="40"/>
  </conditionalFormatting>
  <conditionalFormatting sqref="C21">
    <cfRule type="duplicateValues" dxfId="1140" priority="38"/>
    <cfRule type="duplicateValues" dxfId="1139" priority="39"/>
  </conditionalFormatting>
  <conditionalFormatting sqref="AI22">
    <cfRule type="cellIs" dxfId="1138" priority="37" operator="greaterThan">
      <formula>1</formula>
    </cfRule>
  </conditionalFormatting>
  <conditionalFormatting sqref="M22">
    <cfRule type="duplicateValues" dxfId="1137" priority="36"/>
  </conditionalFormatting>
  <conditionalFormatting sqref="C22">
    <cfRule type="duplicateValues" dxfId="1136" priority="35"/>
  </conditionalFormatting>
  <conditionalFormatting sqref="C22">
    <cfRule type="duplicateValues" dxfId="1135" priority="33"/>
    <cfRule type="duplicateValues" dxfId="1134" priority="34"/>
  </conditionalFormatting>
  <conditionalFormatting sqref="C23">
    <cfRule type="cellIs" dxfId="1133" priority="23" operator="equal">
      <formula>41877013.5</formula>
    </cfRule>
  </conditionalFormatting>
  <conditionalFormatting sqref="AI23">
    <cfRule type="cellIs" dxfId="1132" priority="22" operator="greaterThan">
      <formula>1</formula>
    </cfRule>
  </conditionalFormatting>
  <conditionalFormatting sqref="L23">
    <cfRule type="duplicateValues" dxfId="1131" priority="21"/>
  </conditionalFormatting>
  <conditionalFormatting sqref="C23">
    <cfRule type="duplicateValues" dxfId="1130" priority="24"/>
  </conditionalFormatting>
  <conditionalFormatting sqref="C23">
    <cfRule type="duplicateValues" dxfId="1129" priority="25"/>
  </conditionalFormatting>
  <conditionalFormatting sqref="C23">
    <cfRule type="duplicateValues" dxfId="1128" priority="26"/>
  </conditionalFormatting>
  <conditionalFormatting sqref="C23">
    <cfRule type="duplicateValues" dxfId="1127" priority="27"/>
  </conditionalFormatting>
  <conditionalFormatting sqref="C23">
    <cfRule type="duplicateValues" dxfId="1126" priority="28"/>
  </conditionalFormatting>
  <conditionalFormatting sqref="C23">
    <cfRule type="duplicateValues" dxfId="1125" priority="29"/>
  </conditionalFormatting>
  <conditionalFormatting sqref="C23">
    <cfRule type="duplicateValues" dxfId="1124" priority="30"/>
    <cfRule type="duplicateValues" dxfId="1123" priority="31"/>
  </conditionalFormatting>
  <conditionalFormatting sqref="C23">
    <cfRule type="duplicateValues" dxfId="1122" priority="32"/>
  </conditionalFormatting>
  <conditionalFormatting sqref="C23">
    <cfRule type="duplicateValues" dxfId="1121" priority="20"/>
  </conditionalFormatting>
  <conditionalFormatting sqref="C23">
    <cfRule type="duplicateValues" dxfId="1120" priority="19"/>
  </conditionalFormatting>
  <conditionalFormatting sqref="C23">
    <cfRule type="duplicateValues" dxfId="1119" priority="17"/>
    <cfRule type="duplicateValues" dxfId="1118" priority="18"/>
  </conditionalFormatting>
  <conditionalFormatting sqref="C24">
    <cfRule type="cellIs" dxfId="1117" priority="7" operator="equal">
      <formula>41877013.5</formula>
    </cfRule>
  </conditionalFormatting>
  <conditionalFormatting sqref="AI24">
    <cfRule type="cellIs" dxfId="1116" priority="6" operator="greaterThan">
      <formula>1</formula>
    </cfRule>
  </conditionalFormatting>
  <conditionalFormatting sqref="L24">
    <cfRule type="duplicateValues" dxfId="1115" priority="5"/>
  </conditionalFormatting>
  <conditionalFormatting sqref="C24">
    <cfRule type="duplicateValues" dxfId="1114" priority="8"/>
  </conditionalFormatting>
  <conditionalFormatting sqref="C24">
    <cfRule type="duplicateValues" dxfId="1113" priority="9"/>
  </conditionalFormatting>
  <conditionalFormatting sqref="C24">
    <cfRule type="duplicateValues" dxfId="1112" priority="10"/>
  </conditionalFormatting>
  <conditionalFormatting sqref="C24">
    <cfRule type="duplicateValues" dxfId="1111" priority="11"/>
  </conditionalFormatting>
  <conditionalFormatting sqref="C24">
    <cfRule type="duplicateValues" dxfId="1110" priority="12"/>
  </conditionalFormatting>
  <conditionalFormatting sqref="C24">
    <cfRule type="duplicateValues" dxfId="1109" priority="13"/>
  </conditionalFormatting>
  <conditionalFormatting sqref="C24">
    <cfRule type="duplicateValues" dxfId="1108" priority="14"/>
    <cfRule type="duplicateValues" dxfId="1107" priority="15"/>
  </conditionalFormatting>
  <conditionalFormatting sqref="C24">
    <cfRule type="duplicateValues" dxfId="1106" priority="16"/>
  </conditionalFormatting>
  <conditionalFormatting sqref="C24">
    <cfRule type="duplicateValues" dxfId="1105" priority="4"/>
  </conditionalFormatting>
  <conditionalFormatting sqref="C24">
    <cfRule type="duplicateValues" dxfId="1104" priority="3"/>
  </conditionalFormatting>
  <conditionalFormatting sqref="C24">
    <cfRule type="duplicateValues" dxfId="1103" priority="1"/>
    <cfRule type="duplicateValues" dxfId="1102" priority="2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Q301"/>
  <sheetViews>
    <sheetView topLeftCell="C229" workbookViewId="0">
      <selection activeCell="C239" sqref="C239"/>
    </sheetView>
  </sheetViews>
  <sheetFormatPr baseColWidth="10" defaultRowHeight="12.75"/>
  <cols>
    <col min="1" max="1" width="11.5703125" style="186" bestFit="1" customWidth="1"/>
    <col min="2" max="2" width="18.28515625" style="186" customWidth="1"/>
    <col min="3" max="3" width="14.140625" style="897" bestFit="1" customWidth="1"/>
    <col min="4" max="4" width="17" style="186" customWidth="1"/>
    <col min="5" max="5" width="11.42578125" style="186"/>
    <col min="6" max="6" width="17.28515625" style="186" customWidth="1"/>
    <col min="7" max="7" width="16.5703125" style="186" customWidth="1"/>
    <col min="8" max="8" width="11.42578125" style="186"/>
    <col min="9" max="9" width="20" style="186" customWidth="1"/>
    <col min="10" max="10" width="11.42578125" style="186"/>
    <col min="11" max="11" width="14.7109375" style="186" bestFit="1" customWidth="1"/>
    <col min="12" max="12" width="11.42578125" style="186"/>
    <col min="13" max="13" width="14.7109375" style="186" bestFit="1" customWidth="1"/>
    <col min="14" max="14" width="11.42578125" style="186"/>
    <col min="15" max="15" width="11.5703125" style="186" bestFit="1" customWidth="1"/>
    <col min="16" max="16" width="11.42578125" style="186"/>
    <col min="17" max="17" width="11.5703125" style="186" bestFit="1" customWidth="1"/>
    <col min="18" max="19" width="11.42578125" style="186"/>
    <col min="20" max="20" width="14.28515625" style="186" bestFit="1" customWidth="1"/>
    <col min="21" max="21" width="13.5703125" style="186" bestFit="1" customWidth="1"/>
    <col min="22" max="23" width="15.85546875" style="186" bestFit="1" customWidth="1"/>
    <col min="24" max="25" width="18.5703125" style="186" customWidth="1"/>
    <col min="26" max="26" width="11.85546875" style="186" bestFit="1" customWidth="1"/>
    <col min="27" max="27" width="14" style="186" customWidth="1"/>
    <col min="28" max="28" width="18.140625" style="186" customWidth="1"/>
    <col min="29" max="29" width="14.85546875" style="186" customWidth="1"/>
    <col min="30" max="30" width="19.28515625" style="186" customWidth="1"/>
    <col min="31" max="31" width="15.140625" style="186" customWidth="1"/>
    <col min="32" max="32" width="14.7109375" style="186" customWidth="1"/>
    <col min="33" max="33" width="11.42578125" style="186"/>
    <col min="34" max="34" width="13.140625" style="186" customWidth="1"/>
    <col min="35" max="35" width="17.140625" style="186" customWidth="1"/>
    <col min="36" max="37" width="15.7109375" style="186" customWidth="1"/>
    <col min="38" max="38" width="18.7109375" style="186" customWidth="1"/>
    <col min="39" max="39" width="17" style="186" customWidth="1"/>
    <col min="40" max="41" width="11.42578125" style="186"/>
    <col min="42" max="42" width="14.7109375" style="186" customWidth="1"/>
    <col min="43" max="43" width="16.42578125" style="186" customWidth="1"/>
    <col min="44" max="44" width="16.28515625" style="186" customWidth="1"/>
    <col min="45" max="45" width="18.42578125" style="186" customWidth="1"/>
    <col min="46" max="46" width="18.140625" style="186" customWidth="1"/>
    <col min="47" max="47" width="18.7109375" style="186" customWidth="1"/>
    <col min="48" max="48" width="23.140625" style="186" customWidth="1"/>
    <col min="49" max="49" width="13.140625" style="186" customWidth="1"/>
    <col min="50" max="52" width="11.42578125" style="186"/>
    <col min="53" max="53" width="16.85546875" style="186" bestFit="1" customWidth="1"/>
    <col min="54" max="54" width="11.42578125" style="186"/>
    <col min="55" max="55" width="21" style="186" customWidth="1"/>
    <col min="56" max="56" width="27.5703125" style="1318" bestFit="1" customWidth="1"/>
    <col min="57" max="16384" width="11.42578125" style="186"/>
  </cols>
  <sheetData>
    <row r="1" spans="1:56">
      <c r="P1" s="187"/>
    </row>
    <row r="2" spans="1:56">
      <c r="M2" s="187">
        <f ca="1">TODAY()</f>
        <v>44615</v>
      </c>
    </row>
    <row r="3" spans="1:56" s="188" customFormat="1" ht="105" customHeight="1">
      <c r="C3" s="898"/>
      <c r="BD3" s="1319"/>
    </row>
    <row r="4" spans="1:56" ht="15" customHeight="1"/>
    <row r="5" spans="1:56" ht="15" customHeight="1"/>
    <row r="6" spans="1:56" ht="15" customHeight="1"/>
    <row r="7" spans="1:56" ht="51.75" customHeight="1">
      <c r="A7" s="189">
        <f>SUBTOTAL(3,A9:A773)</f>
        <v>244</v>
      </c>
      <c r="B7" s="133"/>
      <c r="C7" s="890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90"/>
      <c r="U7" s="129"/>
      <c r="V7" s="190"/>
      <c r="W7" s="191"/>
      <c r="X7" s="129"/>
      <c r="Y7" s="129"/>
      <c r="Z7" s="129"/>
      <c r="AA7" s="1634" t="s">
        <v>1143</v>
      </c>
      <c r="AB7" s="1635"/>
      <c r="AC7" s="1635"/>
      <c r="AD7" s="1635"/>
      <c r="AE7" s="1635"/>
      <c r="AF7" s="1635"/>
      <c r="AG7" s="1635"/>
      <c r="AH7" s="1635"/>
      <c r="AI7" s="1635"/>
      <c r="AJ7" s="1635"/>
      <c r="AK7" s="1635"/>
      <c r="AL7" s="1635"/>
      <c r="AM7" s="1635"/>
      <c r="AN7" s="1635"/>
      <c r="AO7" s="1636"/>
      <c r="AP7" s="1629" t="s">
        <v>1140</v>
      </c>
      <c r="AQ7" s="1630"/>
      <c r="AR7" s="1631"/>
      <c r="AS7" s="1632" t="s">
        <v>1141</v>
      </c>
      <c r="AT7" s="1633"/>
    </row>
    <row r="8" spans="1:56" s="198" customFormat="1" ht="111.75" customHeight="1">
      <c r="A8" s="192" t="s">
        <v>3</v>
      </c>
      <c r="B8" s="192" t="s">
        <v>10</v>
      </c>
      <c r="C8" s="891" t="s">
        <v>4</v>
      </c>
      <c r="D8" s="194" t="s">
        <v>5</v>
      </c>
      <c r="E8" s="192" t="s">
        <v>6</v>
      </c>
      <c r="F8" s="192" t="s">
        <v>7</v>
      </c>
      <c r="G8" s="192" t="s">
        <v>8</v>
      </c>
      <c r="H8" s="192" t="s">
        <v>606</v>
      </c>
      <c r="I8" s="192" t="s">
        <v>9</v>
      </c>
      <c r="J8" s="192" t="s">
        <v>0</v>
      </c>
      <c r="K8" s="192" t="s">
        <v>11</v>
      </c>
      <c r="L8" s="192" t="s">
        <v>12</v>
      </c>
      <c r="M8" s="192" t="s">
        <v>13</v>
      </c>
      <c r="N8" s="192" t="s">
        <v>14</v>
      </c>
      <c r="O8" s="192" t="s">
        <v>15</v>
      </c>
      <c r="P8" s="192" t="s">
        <v>16</v>
      </c>
      <c r="Q8" s="192" t="s">
        <v>17</v>
      </c>
      <c r="R8" s="195"/>
      <c r="S8" s="195"/>
      <c r="T8" s="193" t="s">
        <v>531</v>
      </c>
      <c r="U8" s="192" t="s">
        <v>530</v>
      </c>
      <c r="V8" s="193" t="s">
        <v>532</v>
      </c>
      <c r="W8" s="196" t="s">
        <v>533</v>
      </c>
      <c r="X8" s="192" t="s">
        <v>534</v>
      </c>
      <c r="Y8" s="263" t="s">
        <v>1147</v>
      </c>
      <c r="Z8" s="197" t="s">
        <v>529</v>
      </c>
      <c r="AA8" s="250" t="s">
        <v>1125</v>
      </c>
      <c r="AB8" s="250" t="s">
        <v>1131</v>
      </c>
      <c r="AC8" s="250" t="s">
        <v>1126</v>
      </c>
      <c r="AD8" s="250" t="s">
        <v>1127</v>
      </c>
      <c r="AE8" s="250" t="s">
        <v>1128</v>
      </c>
      <c r="AF8" s="250" t="s">
        <v>1129</v>
      </c>
      <c r="AG8" s="251" t="s">
        <v>1130</v>
      </c>
      <c r="AH8" s="256" t="s">
        <v>1132</v>
      </c>
      <c r="AI8" s="256" t="s">
        <v>512</v>
      </c>
      <c r="AJ8" s="257" t="s">
        <v>1133</v>
      </c>
      <c r="AK8" s="257" t="s">
        <v>1136</v>
      </c>
      <c r="AL8" s="258" t="s">
        <v>1134</v>
      </c>
      <c r="AM8" s="258" t="s">
        <v>1135</v>
      </c>
      <c r="AN8" s="259" t="s">
        <v>1137</v>
      </c>
      <c r="AO8" s="259" t="s">
        <v>1138</v>
      </c>
      <c r="AP8" s="255" t="s">
        <v>1139</v>
      </c>
      <c r="AQ8" s="254">
        <v>31</v>
      </c>
      <c r="AR8" s="260" t="s">
        <v>1142</v>
      </c>
      <c r="AS8" s="254" t="s">
        <v>1144</v>
      </c>
      <c r="AT8" s="261" t="s">
        <v>1145</v>
      </c>
      <c r="AU8" s="249" t="s">
        <v>503</v>
      </c>
      <c r="AV8" s="262" t="s">
        <v>1146</v>
      </c>
      <c r="BD8" s="1320"/>
    </row>
    <row r="9" spans="1:56" s="199" customFormat="1" ht="35.1" customHeight="1">
      <c r="A9" s="199" t="s">
        <v>18</v>
      </c>
      <c r="B9" s="135" t="s">
        <v>975</v>
      </c>
      <c r="C9" s="892">
        <v>16966615</v>
      </c>
      <c r="D9" s="136" t="s">
        <v>636</v>
      </c>
      <c r="E9" s="201" t="s">
        <v>20</v>
      </c>
      <c r="F9" s="202" t="s">
        <v>27</v>
      </c>
      <c r="G9" s="202" t="s">
        <v>27</v>
      </c>
      <c r="H9" s="203"/>
      <c r="I9" s="202" t="s">
        <v>61</v>
      </c>
      <c r="J9" s="203"/>
      <c r="K9" s="204">
        <v>43709</v>
      </c>
      <c r="L9" s="205" t="s">
        <v>635</v>
      </c>
      <c r="M9" s="201"/>
      <c r="N9" s="201"/>
      <c r="O9" s="202" t="s">
        <v>123</v>
      </c>
      <c r="P9" s="206" t="s">
        <v>40</v>
      </c>
      <c r="Q9" s="202" t="s">
        <v>123</v>
      </c>
      <c r="R9" s="203"/>
      <c r="S9" s="203"/>
      <c r="T9" s="207">
        <f t="shared" ref="T9:T41" ca="1" si="0">DATEDIF(K9,$M$2,"Y")</f>
        <v>2</v>
      </c>
      <c r="U9" s="208">
        <v>0</v>
      </c>
      <c r="V9" s="207">
        <f t="shared" ref="V9:V41" ca="1" si="1">T9+U9</f>
        <v>2</v>
      </c>
      <c r="W9" s="209">
        <f ca="1">VLOOKUP(V9,TABULADOR!$A$51:$B$74,2)</f>
        <v>0.04</v>
      </c>
      <c r="X9" s="210">
        <v>0</v>
      </c>
      <c r="Y9" s="210"/>
      <c r="Z9" s="211">
        <v>0</v>
      </c>
      <c r="AP9" s="253"/>
      <c r="AQ9" s="253"/>
      <c r="AR9" s="203"/>
      <c r="AS9" s="203"/>
      <c r="BD9" s="1321"/>
    </row>
    <row r="10" spans="1:56" s="199" customFormat="1" ht="35.1" customHeight="1">
      <c r="A10" s="199" t="s">
        <v>18</v>
      </c>
      <c r="B10" s="135" t="s">
        <v>975</v>
      </c>
      <c r="C10" s="892">
        <v>24118648</v>
      </c>
      <c r="D10" s="136" t="s">
        <v>638</v>
      </c>
      <c r="E10" s="137" t="s">
        <v>34</v>
      </c>
      <c r="F10" s="135" t="s">
        <v>72</v>
      </c>
      <c r="G10" s="212" t="s">
        <v>59</v>
      </c>
      <c r="I10" s="135" t="s">
        <v>639</v>
      </c>
      <c r="K10" s="138">
        <v>43713</v>
      </c>
      <c r="L10" s="145" t="s">
        <v>637</v>
      </c>
      <c r="M10" s="137"/>
      <c r="N10" s="137"/>
      <c r="O10" s="135" t="s">
        <v>96</v>
      </c>
      <c r="P10" s="213" t="s">
        <v>63</v>
      </c>
      <c r="Q10" s="135" t="s">
        <v>96</v>
      </c>
      <c r="T10" s="140">
        <f t="shared" ca="1" si="0"/>
        <v>2</v>
      </c>
      <c r="U10" s="141">
        <v>0</v>
      </c>
      <c r="V10" s="140">
        <f t="shared" ca="1" si="1"/>
        <v>2</v>
      </c>
      <c r="W10" s="142">
        <f ca="1">VLOOKUP(V10,TABULADOR!$A$51:$B$74,2)</f>
        <v>0.04</v>
      </c>
      <c r="X10" s="214">
        <v>0</v>
      </c>
      <c r="Y10" s="214"/>
      <c r="Z10" s="215">
        <v>0</v>
      </c>
      <c r="AP10" s="252"/>
      <c r="AQ10" s="252"/>
      <c r="BD10" s="1321"/>
    </row>
    <row r="11" spans="1:56" s="199" customFormat="1" ht="35.1" customHeight="1">
      <c r="A11" s="199" t="s">
        <v>18</v>
      </c>
      <c r="B11" s="135" t="s">
        <v>975</v>
      </c>
      <c r="C11" s="892">
        <v>18938368</v>
      </c>
      <c r="D11" s="136" t="s">
        <v>641</v>
      </c>
      <c r="E11" s="137" t="s">
        <v>20</v>
      </c>
      <c r="F11" s="135" t="s">
        <v>642</v>
      </c>
      <c r="G11" s="135" t="s">
        <v>27</v>
      </c>
      <c r="I11" s="135" t="s">
        <v>156</v>
      </c>
      <c r="K11" s="138">
        <v>43557</v>
      </c>
      <c r="L11" s="145" t="s">
        <v>640</v>
      </c>
      <c r="M11" s="137"/>
      <c r="N11" s="137"/>
      <c r="O11" s="135" t="s">
        <v>23</v>
      </c>
      <c r="P11" s="213" t="s">
        <v>40</v>
      </c>
      <c r="Q11" s="135" t="s">
        <v>25</v>
      </c>
      <c r="T11" s="140">
        <f t="shared" ca="1" si="0"/>
        <v>2</v>
      </c>
      <c r="U11" s="141">
        <v>0</v>
      </c>
      <c r="V11" s="140">
        <f t="shared" ca="1" si="1"/>
        <v>2</v>
      </c>
      <c r="W11" s="142">
        <f ca="1">VLOOKUP(V11,TABULADOR!$A$51:$B$74,2)</f>
        <v>0.04</v>
      </c>
      <c r="X11" s="214">
        <v>0</v>
      </c>
      <c r="Y11" s="214"/>
      <c r="Z11" s="215">
        <v>0</v>
      </c>
      <c r="BD11" s="1321"/>
    </row>
    <row r="12" spans="1:56" s="199" customFormat="1" ht="35.1" customHeight="1">
      <c r="A12" s="199" t="s">
        <v>18</v>
      </c>
      <c r="B12" s="135" t="s">
        <v>975</v>
      </c>
      <c r="C12" s="892">
        <v>27967494</v>
      </c>
      <c r="D12" s="136" t="s">
        <v>644</v>
      </c>
      <c r="E12" s="137" t="s">
        <v>20</v>
      </c>
      <c r="F12" s="135" t="s">
        <v>27</v>
      </c>
      <c r="G12" s="212" t="s">
        <v>27</v>
      </c>
      <c r="I12" s="135" t="s">
        <v>61</v>
      </c>
      <c r="K12" s="138">
        <v>44075</v>
      </c>
      <c r="L12" s="145" t="s">
        <v>643</v>
      </c>
      <c r="M12" s="139"/>
      <c r="N12" s="137"/>
      <c r="O12" s="135" t="s">
        <v>184</v>
      </c>
      <c r="P12" s="213"/>
      <c r="Q12" s="135" t="s">
        <v>184</v>
      </c>
      <c r="T12" s="140">
        <f t="shared" ca="1" si="0"/>
        <v>1</v>
      </c>
      <c r="U12" s="141">
        <v>0</v>
      </c>
      <c r="V12" s="140">
        <f t="shared" ca="1" si="1"/>
        <v>1</v>
      </c>
      <c r="W12" s="142">
        <f ca="1">VLOOKUP(V12,TABULADOR!$A$51:$B$74,2)</f>
        <v>0.02</v>
      </c>
      <c r="X12" s="214">
        <v>0</v>
      </c>
      <c r="Y12" s="214"/>
      <c r="Z12" s="215">
        <v>0</v>
      </c>
      <c r="BD12" s="1321"/>
    </row>
    <row r="13" spans="1:56" s="199" customFormat="1" ht="35.1" customHeight="1">
      <c r="A13" s="199" t="s">
        <v>18</v>
      </c>
      <c r="B13" s="137" t="s">
        <v>972</v>
      </c>
      <c r="C13" s="892">
        <v>17718039</v>
      </c>
      <c r="D13" s="136" t="s">
        <v>646</v>
      </c>
      <c r="E13" s="137" t="s">
        <v>34</v>
      </c>
      <c r="F13" s="135" t="s">
        <v>104</v>
      </c>
      <c r="G13" s="135" t="s">
        <v>146</v>
      </c>
      <c r="I13" s="135" t="s">
        <v>55</v>
      </c>
      <c r="K13" s="138">
        <v>43753</v>
      </c>
      <c r="L13" s="216" t="s">
        <v>645</v>
      </c>
      <c r="M13" s="137"/>
      <c r="N13" s="137"/>
      <c r="O13" s="135" t="s">
        <v>23</v>
      </c>
      <c r="P13" s="213"/>
      <c r="Q13" s="135" t="s">
        <v>25</v>
      </c>
      <c r="T13" s="140">
        <f t="shared" ca="1" si="0"/>
        <v>2</v>
      </c>
      <c r="U13" s="141">
        <v>0</v>
      </c>
      <c r="V13" s="140">
        <f t="shared" ca="1" si="1"/>
        <v>2</v>
      </c>
      <c r="W13" s="142">
        <f ca="1">VLOOKUP(V13,TABULADOR!$A$51:$B$74,2)</f>
        <v>0.04</v>
      </c>
      <c r="X13" s="214">
        <v>0</v>
      </c>
      <c r="Y13" s="214"/>
      <c r="Z13" s="215">
        <v>0</v>
      </c>
      <c r="BD13" s="1321"/>
    </row>
    <row r="14" spans="1:56" s="199" customFormat="1" ht="35.1" customHeight="1">
      <c r="A14" s="199" t="s">
        <v>18</v>
      </c>
      <c r="B14" s="137" t="s">
        <v>972</v>
      </c>
      <c r="C14" s="892">
        <v>18732001</v>
      </c>
      <c r="D14" s="136" t="s">
        <v>648</v>
      </c>
      <c r="E14" s="137" t="s">
        <v>20</v>
      </c>
      <c r="F14" s="135" t="s">
        <v>104</v>
      </c>
      <c r="G14" s="135" t="s">
        <v>252</v>
      </c>
      <c r="I14" s="135" t="s">
        <v>259</v>
      </c>
      <c r="K14" s="138">
        <v>43151</v>
      </c>
      <c r="L14" s="145" t="s">
        <v>647</v>
      </c>
      <c r="M14" s="137"/>
      <c r="N14" s="137"/>
      <c r="O14" s="135" t="s">
        <v>123</v>
      </c>
      <c r="P14" s="213" t="s">
        <v>24</v>
      </c>
      <c r="Q14" s="135" t="s">
        <v>123</v>
      </c>
      <c r="T14" s="140">
        <f t="shared" ca="1" si="0"/>
        <v>4</v>
      </c>
      <c r="U14" s="141">
        <v>0</v>
      </c>
      <c r="V14" s="140">
        <f t="shared" ca="1" si="1"/>
        <v>4</v>
      </c>
      <c r="W14" s="142">
        <f ca="1">VLOOKUP(V14,TABULADOR!$A$51:$B$74,2)</f>
        <v>0.08</v>
      </c>
      <c r="X14" s="214">
        <v>0</v>
      </c>
      <c r="Y14" s="214"/>
      <c r="Z14" s="215">
        <v>0</v>
      </c>
      <c r="BD14" s="1321"/>
    </row>
    <row r="15" spans="1:56" s="199" customFormat="1" ht="35.1" customHeight="1">
      <c r="A15" s="199" t="s">
        <v>18</v>
      </c>
      <c r="B15" s="137" t="s">
        <v>972</v>
      </c>
      <c r="C15" s="892">
        <v>27903962</v>
      </c>
      <c r="D15" s="136" t="s">
        <v>650</v>
      </c>
      <c r="E15" s="137" t="s">
        <v>20</v>
      </c>
      <c r="F15" s="135" t="s">
        <v>104</v>
      </c>
      <c r="G15" s="135" t="s">
        <v>146</v>
      </c>
      <c r="I15" s="135" t="s">
        <v>179</v>
      </c>
      <c r="K15" s="138">
        <v>43864</v>
      </c>
      <c r="L15" s="145" t="s">
        <v>649</v>
      </c>
      <c r="M15" s="137"/>
      <c r="N15" s="139"/>
      <c r="O15" s="135" t="s">
        <v>23</v>
      </c>
      <c r="P15" s="213" t="s">
        <v>63</v>
      </c>
      <c r="Q15" s="135" t="s">
        <v>25</v>
      </c>
      <c r="T15" s="140">
        <f t="shared" ca="1" si="0"/>
        <v>2</v>
      </c>
      <c r="U15" s="141">
        <v>0</v>
      </c>
      <c r="V15" s="140">
        <f t="shared" ca="1" si="1"/>
        <v>2</v>
      </c>
      <c r="W15" s="142">
        <f ca="1">VLOOKUP(V15,TABULADOR!$A$51:$B$74,2)</f>
        <v>0.04</v>
      </c>
      <c r="X15" s="214">
        <v>0</v>
      </c>
      <c r="Y15" s="214"/>
      <c r="Z15" s="215">
        <v>0</v>
      </c>
      <c r="BD15" s="1321"/>
    </row>
    <row r="16" spans="1:56" s="199" customFormat="1" ht="35.1" customHeight="1">
      <c r="A16" s="199" t="s">
        <v>18</v>
      </c>
      <c r="B16" s="137" t="s">
        <v>972</v>
      </c>
      <c r="C16" s="892">
        <v>13502652</v>
      </c>
      <c r="D16" s="136" t="s">
        <v>652</v>
      </c>
      <c r="E16" s="137" t="s">
        <v>34</v>
      </c>
      <c r="F16" s="135" t="s">
        <v>293</v>
      </c>
      <c r="G16" s="212" t="s">
        <v>290</v>
      </c>
      <c r="I16" s="135" t="s">
        <v>189</v>
      </c>
      <c r="K16" s="138">
        <v>44075</v>
      </c>
      <c r="L16" s="145" t="s">
        <v>651</v>
      </c>
      <c r="M16" s="137"/>
      <c r="N16" s="137"/>
      <c r="O16" s="135" t="s">
        <v>184</v>
      </c>
      <c r="P16" s="213"/>
      <c r="Q16" s="135" t="s">
        <v>184</v>
      </c>
      <c r="T16" s="140">
        <f t="shared" ca="1" si="0"/>
        <v>1</v>
      </c>
      <c r="U16" s="141">
        <v>0</v>
      </c>
      <c r="V16" s="140">
        <f t="shared" ca="1" si="1"/>
        <v>1</v>
      </c>
      <c r="W16" s="142">
        <f ca="1">VLOOKUP(V16,TABULADOR!$A$51:$B$74,2)</f>
        <v>0.02</v>
      </c>
      <c r="X16" s="214">
        <v>0</v>
      </c>
      <c r="Y16" s="214"/>
      <c r="Z16" s="215">
        <v>0</v>
      </c>
      <c r="BD16" s="1321"/>
    </row>
    <row r="17" spans="1:56" s="199" customFormat="1" ht="35.1" customHeight="1">
      <c r="A17" s="199" t="s">
        <v>18</v>
      </c>
      <c r="B17" s="137" t="s">
        <v>971</v>
      </c>
      <c r="C17" s="892">
        <v>13888729</v>
      </c>
      <c r="D17" s="136" t="s">
        <v>654</v>
      </c>
      <c r="E17" s="137" t="s">
        <v>34</v>
      </c>
      <c r="F17" s="135" t="s">
        <v>104</v>
      </c>
      <c r="G17" s="212" t="s">
        <v>44</v>
      </c>
      <c r="I17" s="135" t="s">
        <v>211</v>
      </c>
      <c r="K17" s="138">
        <v>43641</v>
      </c>
      <c r="L17" s="145" t="s">
        <v>653</v>
      </c>
      <c r="M17" s="137"/>
      <c r="N17" s="137"/>
      <c r="O17" s="135" t="s">
        <v>23</v>
      </c>
      <c r="P17" s="213" t="s">
        <v>44</v>
      </c>
      <c r="Q17" s="135" t="s">
        <v>25</v>
      </c>
      <c r="T17" s="140">
        <f t="shared" ca="1" si="0"/>
        <v>2</v>
      </c>
      <c r="U17" s="141">
        <v>0</v>
      </c>
      <c r="V17" s="140">
        <f t="shared" ca="1" si="1"/>
        <v>2</v>
      </c>
      <c r="W17" s="142">
        <f ca="1">VLOOKUP(V17,TABULADOR!$A$51:$B$74,2)</f>
        <v>0.04</v>
      </c>
      <c r="X17" s="214"/>
      <c r="Y17" s="214"/>
      <c r="Z17" s="215"/>
      <c r="BD17" s="1321"/>
    </row>
    <row r="18" spans="1:56" s="199" customFormat="1" ht="35.1" customHeight="1">
      <c r="A18" s="199" t="s">
        <v>18</v>
      </c>
      <c r="B18" s="137" t="s">
        <v>972</v>
      </c>
      <c r="C18" s="892">
        <v>6000960</v>
      </c>
      <c r="D18" s="136" t="s">
        <v>656</v>
      </c>
      <c r="E18" s="137" t="s">
        <v>34</v>
      </c>
      <c r="F18" s="135" t="s">
        <v>104</v>
      </c>
      <c r="G18" s="135" t="s">
        <v>527</v>
      </c>
      <c r="I18" s="135" t="s">
        <v>139</v>
      </c>
      <c r="K18" s="138">
        <v>43617</v>
      </c>
      <c r="L18" s="145" t="s">
        <v>655</v>
      </c>
      <c r="M18" s="137"/>
      <c r="N18" s="137"/>
      <c r="O18" s="135" t="s">
        <v>23</v>
      </c>
      <c r="P18" s="213" t="s">
        <v>544</v>
      </c>
      <c r="Q18" s="135" t="s">
        <v>25</v>
      </c>
      <c r="T18" s="140">
        <f t="shared" ca="1" si="0"/>
        <v>2</v>
      </c>
      <c r="U18" s="141">
        <v>0</v>
      </c>
      <c r="V18" s="140">
        <f t="shared" ca="1" si="1"/>
        <v>2</v>
      </c>
      <c r="W18" s="142">
        <f ca="1">VLOOKUP(V18,TABULADOR!$A$51:$B$74,2)</f>
        <v>0.04</v>
      </c>
      <c r="X18" s="214">
        <v>0</v>
      </c>
      <c r="Y18" s="214"/>
      <c r="Z18" s="215">
        <v>0</v>
      </c>
      <c r="BD18" s="1321"/>
    </row>
    <row r="19" spans="1:56" s="199" customFormat="1" ht="35.1" customHeight="1">
      <c r="A19" s="199" t="s">
        <v>18</v>
      </c>
      <c r="B19" s="137" t="s">
        <v>972</v>
      </c>
      <c r="C19" s="892">
        <v>20827009</v>
      </c>
      <c r="D19" s="136" t="s">
        <v>658</v>
      </c>
      <c r="E19" s="135" t="s">
        <v>20</v>
      </c>
      <c r="F19" s="135" t="s">
        <v>104</v>
      </c>
      <c r="G19" s="135" t="s">
        <v>146</v>
      </c>
      <c r="I19" s="135" t="s">
        <v>55</v>
      </c>
      <c r="K19" s="138">
        <v>43497</v>
      </c>
      <c r="L19" s="216" t="s">
        <v>657</v>
      </c>
      <c r="M19" s="136"/>
      <c r="N19" s="146"/>
      <c r="O19" s="135" t="s">
        <v>23</v>
      </c>
      <c r="P19" s="213" t="s">
        <v>40</v>
      </c>
      <c r="Q19" s="135" t="s">
        <v>25</v>
      </c>
      <c r="T19" s="140">
        <f t="shared" ca="1" si="0"/>
        <v>3</v>
      </c>
      <c r="U19" s="141">
        <v>0</v>
      </c>
      <c r="V19" s="140">
        <f t="shared" ca="1" si="1"/>
        <v>3</v>
      </c>
      <c r="W19" s="142">
        <f ca="1">VLOOKUP(V19,TABULADOR!$A$51:$B$74,2)</f>
        <v>0.06</v>
      </c>
      <c r="X19" s="214">
        <v>0</v>
      </c>
      <c r="Y19" s="214"/>
      <c r="Z19" s="215">
        <v>0</v>
      </c>
      <c r="BD19" s="1321"/>
    </row>
    <row r="20" spans="1:56" s="199" customFormat="1" ht="35.1" customHeight="1">
      <c r="A20" s="199" t="s">
        <v>18</v>
      </c>
      <c r="B20" s="137" t="s">
        <v>972</v>
      </c>
      <c r="C20" s="892">
        <v>22352214</v>
      </c>
      <c r="D20" s="136" t="s">
        <v>660</v>
      </c>
      <c r="E20" s="137" t="s">
        <v>20</v>
      </c>
      <c r="F20" s="135" t="s">
        <v>104</v>
      </c>
      <c r="G20" s="135" t="s">
        <v>44</v>
      </c>
      <c r="I20" s="135" t="s">
        <v>55</v>
      </c>
      <c r="K20" s="138">
        <v>43514</v>
      </c>
      <c r="L20" s="145" t="s">
        <v>659</v>
      </c>
      <c r="M20" s="137"/>
      <c r="N20" s="137"/>
      <c r="O20" s="135" t="s">
        <v>23</v>
      </c>
      <c r="P20" s="213" t="s">
        <v>44</v>
      </c>
      <c r="Q20" s="135" t="s">
        <v>25</v>
      </c>
      <c r="T20" s="140">
        <f t="shared" ca="1" si="0"/>
        <v>3</v>
      </c>
      <c r="U20" s="141">
        <v>0</v>
      </c>
      <c r="V20" s="140">
        <f t="shared" ca="1" si="1"/>
        <v>3</v>
      </c>
      <c r="W20" s="142">
        <f ca="1">VLOOKUP(V20,TABULADOR!$A$51:$B$74,2)</f>
        <v>0.06</v>
      </c>
      <c r="X20" s="214">
        <v>0</v>
      </c>
      <c r="Y20" s="214"/>
      <c r="Z20" s="215">
        <v>0</v>
      </c>
      <c r="BD20" s="1321"/>
    </row>
    <row r="21" spans="1:56" s="199" customFormat="1" ht="35.1" customHeight="1">
      <c r="A21" s="199" t="s">
        <v>18</v>
      </c>
      <c r="B21" s="137" t="s">
        <v>972</v>
      </c>
      <c r="C21" s="892">
        <v>25575869</v>
      </c>
      <c r="D21" s="136" t="s">
        <v>663</v>
      </c>
      <c r="E21" s="137" t="s">
        <v>34</v>
      </c>
      <c r="F21" s="135" t="s">
        <v>104</v>
      </c>
      <c r="G21" s="135" t="s">
        <v>146</v>
      </c>
      <c r="I21" s="135" t="s">
        <v>99</v>
      </c>
      <c r="K21" s="138">
        <v>43754</v>
      </c>
      <c r="L21" s="145"/>
      <c r="M21" s="137" t="s">
        <v>662</v>
      </c>
      <c r="N21" s="137" t="s">
        <v>661</v>
      </c>
      <c r="O21" s="135" t="s">
        <v>23</v>
      </c>
      <c r="P21" s="213" t="s">
        <v>40</v>
      </c>
      <c r="Q21" s="135" t="s">
        <v>25</v>
      </c>
      <c r="T21" s="140">
        <f t="shared" ca="1" si="0"/>
        <v>2</v>
      </c>
      <c r="U21" s="141">
        <v>0</v>
      </c>
      <c r="V21" s="140">
        <f t="shared" ca="1" si="1"/>
        <v>2</v>
      </c>
      <c r="W21" s="142">
        <f ca="1">VLOOKUP(V21,TABULADOR!$A$51:$B$74,2)</f>
        <v>0.04</v>
      </c>
      <c r="X21" s="214">
        <v>0</v>
      </c>
      <c r="Y21" s="214"/>
      <c r="Z21" s="215">
        <v>0</v>
      </c>
      <c r="BD21" s="1321"/>
    </row>
    <row r="22" spans="1:56" s="199" customFormat="1" ht="35.1" customHeight="1">
      <c r="A22" s="199" t="s">
        <v>18</v>
      </c>
      <c r="B22" s="137" t="s">
        <v>972</v>
      </c>
      <c r="C22" s="892">
        <v>26454034</v>
      </c>
      <c r="D22" s="136" t="s">
        <v>665</v>
      </c>
      <c r="E22" s="137" t="s">
        <v>20</v>
      </c>
      <c r="F22" s="135" t="s">
        <v>104</v>
      </c>
      <c r="G22" s="135" t="s">
        <v>146</v>
      </c>
      <c r="I22" s="135" t="s">
        <v>139</v>
      </c>
      <c r="K22" s="138">
        <v>43678</v>
      </c>
      <c r="L22" s="145" t="s">
        <v>664</v>
      </c>
      <c r="M22" s="137"/>
      <c r="N22" s="139"/>
      <c r="O22" s="135" t="s">
        <v>23</v>
      </c>
      <c r="P22" s="213" t="s">
        <v>40</v>
      </c>
      <c r="Q22" s="135" t="s">
        <v>25</v>
      </c>
      <c r="T22" s="140">
        <f t="shared" ca="1" si="0"/>
        <v>2</v>
      </c>
      <c r="U22" s="141">
        <v>0</v>
      </c>
      <c r="V22" s="140">
        <f t="shared" ca="1" si="1"/>
        <v>2</v>
      </c>
      <c r="W22" s="142">
        <f ca="1">VLOOKUP(V22,TABULADOR!$A$51:$B$74,2)</f>
        <v>0.04</v>
      </c>
      <c r="X22" s="214">
        <v>0</v>
      </c>
      <c r="Y22" s="214"/>
      <c r="Z22" s="215">
        <v>0</v>
      </c>
      <c r="BD22" s="1321"/>
    </row>
    <row r="23" spans="1:56" s="199" customFormat="1" ht="35.1" customHeight="1">
      <c r="A23" s="199" t="s">
        <v>18</v>
      </c>
      <c r="B23" s="137" t="s">
        <v>972</v>
      </c>
      <c r="C23" s="892">
        <v>27190936</v>
      </c>
      <c r="D23" s="136" t="s">
        <v>667</v>
      </c>
      <c r="E23" s="135" t="s">
        <v>34</v>
      </c>
      <c r="F23" s="135" t="s">
        <v>104</v>
      </c>
      <c r="G23" s="135" t="s">
        <v>146</v>
      </c>
      <c r="I23" s="135" t="s">
        <v>156</v>
      </c>
      <c r="K23" s="138">
        <v>43497</v>
      </c>
      <c r="L23" s="216" t="s">
        <v>666</v>
      </c>
      <c r="M23" s="217"/>
      <c r="N23" s="217"/>
      <c r="O23" s="135" t="s">
        <v>23</v>
      </c>
      <c r="P23" s="213" t="s">
        <v>40</v>
      </c>
      <c r="Q23" s="135" t="s">
        <v>25</v>
      </c>
      <c r="T23" s="140">
        <f t="shared" ca="1" si="0"/>
        <v>3</v>
      </c>
      <c r="U23" s="141">
        <v>0</v>
      </c>
      <c r="V23" s="140">
        <f t="shared" ca="1" si="1"/>
        <v>3</v>
      </c>
      <c r="W23" s="142">
        <f ca="1">VLOOKUP(V23,TABULADOR!$A$51:$B$74,2)</f>
        <v>0.06</v>
      </c>
      <c r="X23" s="214">
        <v>0</v>
      </c>
      <c r="Y23" s="214"/>
      <c r="Z23" s="215">
        <v>0</v>
      </c>
      <c r="BD23" s="1321"/>
    </row>
    <row r="24" spans="1:56" s="199" customFormat="1" ht="35.1" customHeight="1">
      <c r="A24" s="199" t="s">
        <v>18</v>
      </c>
      <c r="B24" s="137" t="s">
        <v>972</v>
      </c>
      <c r="C24" s="892">
        <v>27380881</v>
      </c>
      <c r="D24" s="136" t="s">
        <v>669</v>
      </c>
      <c r="E24" s="137" t="s">
        <v>34</v>
      </c>
      <c r="F24" s="135" t="s">
        <v>104</v>
      </c>
      <c r="G24" s="135" t="s">
        <v>146</v>
      </c>
      <c r="I24" s="135" t="s">
        <v>161</v>
      </c>
      <c r="K24" s="138">
        <v>43746</v>
      </c>
      <c r="L24" s="145" t="s">
        <v>668</v>
      </c>
      <c r="M24" s="137"/>
      <c r="N24" s="137"/>
      <c r="O24" s="135" t="s">
        <v>23</v>
      </c>
      <c r="P24" s="213" t="s">
        <v>40</v>
      </c>
      <c r="Q24" s="135" t="s">
        <v>25</v>
      </c>
      <c r="T24" s="140">
        <f t="shared" ca="1" si="0"/>
        <v>2</v>
      </c>
      <c r="U24" s="141">
        <v>0</v>
      </c>
      <c r="V24" s="140">
        <f t="shared" ca="1" si="1"/>
        <v>2</v>
      </c>
      <c r="W24" s="142">
        <f ca="1">VLOOKUP(V24,TABULADOR!$A$51:$B$74,2)</f>
        <v>0.04</v>
      </c>
      <c r="X24" s="214">
        <v>0</v>
      </c>
      <c r="Y24" s="214"/>
      <c r="Z24" s="215">
        <v>0</v>
      </c>
      <c r="BD24" s="1321"/>
    </row>
    <row r="25" spans="1:56" s="199" customFormat="1" ht="35.1" customHeight="1">
      <c r="A25" s="199" t="s">
        <v>18</v>
      </c>
      <c r="B25" s="137" t="s">
        <v>972</v>
      </c>
      <c r="C25" s="892">
        <v>27694934</v>
      </c>
      <c r="D25" s="136" t="s">
        <v>671</v>
      </c>
      <c r="E25" s="137" t="s">
        <v>34</v>
      </c>
      <c r="F25" s="135" t="s">
        <v>104</v>
      </c>
      <c r="G25" s="135" t="s">
        <v>146</v>
      </c>
      <c r="I25" s="135" t="s">
        <v>161</v>
      </c>
      <c r="K25" s="138">
        <v>43587</v>
      </c>
      <c r="L25" s="145" t="s">
        <v>670</v>
      </c>
      <c r="M25" s="137"/>
      <c r="N25" s="137"/>
      <c r="O25" s="135" t="s">
        <v>23</v>
      </c>
      <c r="P25" s="213" t="s">
        <v>40</v>
      </c>
      <c r="Q25" s="135" t="s">
        <v>25</v>
      </c>
      <c r="T25" s="140">
        <f t="shared" ca="1" si="0"/>
        <v>2</v>
      </c>
      <c r="U25" s="141">
        <v>0</v>
      </c>
      <c r="V25" s="140">
        <f t="shared" ca="1" si="1"/>
        <v>2</v>
      </c>
      <c r="W25" s="142">
        <f ca="1">VLOOKUP(V25,TABULADOR!$A$51:$B$74,2)</f>
        <v>0.04</v>
      </c>
      <c r="X25" s="214">
        <v>0</v>
      </c>
      <c r="Y25" s="214"/>
      <c r="Z25" s="215">
        <v>0</v>
      </c>
      <c r="BD25" s="1321"/>
    </row>
    <row r="26" spans="1:56" s="199" customFormat="1" ht="35.1" customHeight="1">
      <c r="A26" s="199" t="s">
        <v>18</v>
      </c>
      <c r="B26" s="137" t="s">
        <v>972</v>
      </c>
      <c r="C26" s="892">
        <v>13465439</v>
      </c>
      <c r="D26" s="136" t="s">
        <v>673</v>
      </c>
      <c r="E26" s="137" t="s">
        <v>20</v>
      </c>
      <c r="F26" s="135" t="s">
        <v>304</v>
      </c>
      <c r="G26" s="135" t="s">
        <v>146</v>
      </c>
      <c r="I26" s="135" t="s">
        <v>99</v>
      </c>
      <c r="K26" s="138">
        <v>43893</v>
      </c>
      <c r="L26" s="145" t="s">
        <v>672</v>
      </c>
      <c r="M26" s="146"/>
      <c r="N26" s="217"/>
      <c r="O26" s="135" t="s">
        <v>23</v>
      </c>
      <c r="P26" s="213" t="s">
        <v>40</v>
      </c>
      <c r="Q26" s="135" t="s">
        <v>25</v>
      </c>
      <c r="T26" s="140">
        <f t="shared" ca="1" si="0"/>
        <v>1</v>
      </c>
      <c r="U26" s="141">
        <v>0</v>
      </c>
      <c r="V26" s="140">
        <f t="shared" ca="1" si="1"/>
        <v>1</v>
      </c>
      <c r="W26" s="142">
        <f ca="1">VLOOKUP(V26,TABULADOR!$A$51:$B$74,2)</f>
        <v>0.02</v>
      </c>
      <c r="X26" s="214">
        <v>0</v>
      </c>
      <c r="Y26" s="214"/>
      <c r="Z26" s="215">
        <v>0</v>
      </c>
      <c r="BD26" s="1321"/>
    </row>
    <row r="27" spans="1:56" s="199" customFormat="1" ht="35.1" customHeight="1">
      <c r="A27" s="199" t="s">
        <v>18</v>
      </c>
      <c r="B27" s="137" t="s">
        <v>972</v>
      </c>
      <c r="C27" s="892">
        <v>16023322</v>
      </c>
      <c r="D27" s="136" t="s">
        <v>675</v>
      </c>
      <c r="E27" s="137" t="s">
        <v>20</v>
      </c>
      <c r="F27" s="135" t="s">
        <v>304</v>
      </c>
      <c r="G27" s="135" t="s">
        <v>146</v>
      </c>
      <c r="I27" s="135" t="s">
        <v>99</v>
      </c>
      <c r="K27" s="138">
        <v>43893</v>
      </c>
      <c r="L27" s="145" t="s">
        <v>674</v>
      </c>
      <c r="M27" s="146"/>
      <c r="N27" s="217"/>
      <c r="O27" s="135" t="s">
        <v>23</v>
      </c>
      <c r="P27" s="213" t="s">
        <v>40</v>
      </c>
      <c r="Q27" s="135" t="s">
        <v>25</v>
      </c>
      <c r="T27" s="140">
        <f t="shared" ca="1" si="0"/>
        <v>1</v>
      </c>
      <c r="U27" s="141">
        <v>0</v>
      </c>
      <c r="V27" s="140">
        <f t="shared" ca="1" si="1"/>
        <v>1</v>
      </c>
      <c r="W27" s="142">
        <f ca="1">VLOOKUP(V27,TABULADOR!$A$51:$B$74,2)</f>
        <v>0.02</v>
      </c>
      <c r="X27" s="214">
        <v>0</v>
      </c>
      <c r="Y27" s="214"/>
      <c r="Z27" s="215">
        <v>0</v>
      </c>
      <c r="BD27" s="1321"/>
    </row>
    <row r="28" spans="1:56" s="199" customFormat="1" ht="35.1" customHeight="1">
      <c r="A28" s="199" t="s">
        <v>18</v>
      </c>
      <c r="B28" s="137" t="s">
        <v>972</v>
      </c>
      <c r="C28" s="892">
        <v>10072578</v>
      </c>
      <c r="D28" s="136" t="s">
        <v>677</v>
      </c>
      <c r="E28" s="137" t="s">
        <v>20</v>
      </c>
      <c r="F28" s="135" t="s">
        <v>104</v>
      </c>
      <c r="G28" s="135" t="s">
        <v>146</v>
      </c>
      <c r="I28" s="135" t="s">
        <v>55</v>
      </c>
      <c r="K28" s="138">
        <v>43892</v>
      </c>
      <c r="L28" s="145" t="s">
        <v>676</v>
      </c>
      <c r="M28" s="137"/>
      <c r="N28" s="137"/>
      <c r="O28" s="135" t="s">
        <v>23</v>
      </c>
      <c r="P28" s="213" t="s">
        <v>40</v>
      </c>
      <c r="Q28" s="135" t="s">
        <v>25</v>
      </c>
      <c r="T28" s="140">
        <f t="shared" ca="1" si="0"/>
        <v>1</v>
      </c>
      <c r="U28" s="141">
        <v>0</v>
      </c>
      <c r="V28" s="140">
        <f t="shared" ca="1" si="1"/>
        <v>1</v>
      </c>
      <c r="W28" s="142">
        <f ca="1">VLOOKUP(V28,TABULADOR!$A$51:$B$74,2)</f>
        <v>0.02</v>
      </c>
      <c r="X28" s="214">
        <v>0</v>
      </c>
      <c r="Y28" s="214"/>
      <c r="Z28" s="215">
        <v>0</v>
      </c>
      <c r="BD28" s="1321"/>
    </row>
    <row r="29" spans="1:56" s="199" customFormat="1" ht="35.1" customHeight="1">
      <c r="A29" s="199" t="s">
        <v>18</v>
      </c>
      <c r="B29" s="137" t="s">
        <v>972</v>
      </c>
      <c r="C29" s="892">
        <v>11034153</v>
      </c>
      <c r="D29" s="136" t="s">
        <v>679</v>
      </c>
      <c r="E29" s="137" t="s">
        <v>20</v>
      </c>
      <c r="F29" s="135" t="s">
        <v>289</v>
      </c>
      <c r="G29" s="212" t="s">
        <v>290</v>
      </c>
      <c r="I29" s="135" t="s">
        <v>55</v>
      </c>
      <c r="K29" s="138">
        <v>43710</v>
      </c>
      <c r="L29" s="145" t="s">
        <v>678</v>
      </c>
      <c r="M29" s="137"/>
      <c r="N29" s="139"/>
      <c r="O29" s="135" t="s">
        <v>23</v>
      </c>
      <c r="P29" s="213" t="s">
        <v>40</v>
      </c>
      <c r="Q29" s="135" t="s">
        <v>25</v>
      </c>
      <c r="T29" s="140">
        <f t="shared" ca="1" si="0"/>
        <v>2</v>
      </c>
      <c r="U29" s="141">
        <v>0</v>
      </c>
      <c r="V29" s="140">
        <f t="shared" ca="1" si="1"/>
        <v>2</v>
      </c>
      <c r="W29" s="142">
        <f ca="1">VLOOKUP(V29,TABULADOR!$A$51:$B$74,2)</f>
        <v>0.04</v>
      </c>
      <c r="X29" s="214">
        <v>0</v>
      </c>
      <c r="Y29" s="214"/>
      <c r="Z29" s="215">
        <v>0</v>
      </c>
      <c r="BD29" s="1321"/>
    </row>
    <row r="30" spans="1:56" s="199" customFormat="1" ht="35.1" customHeight="1">
      <c r="A30" s="199" t="s">
        <v>18</v>
      </c>
      <c r="B30" s="137" t="s">
        <v>972</v>
      </c>
      <c r="C30" s="892">
        <v>14528079</v>
      </c>
      <c r="D30" s="136" t="s">
        <v>681</v>
      </c>
      <c r="E30" s="137" t="s">
        <v>20</v>
      </c>
      <c r="F30" s="135" t="s">
        <v>289</v>
      </c>
      <c r="G30" s="212" t="s">
        <v>290</v>
      </c>
      <c r="I30" s="135" t="s">
        <v>55</v>
      </c>
      <c r="K30" s="138">
        <v>43598</v>
      </c>
      <c r="L30" s="145" t="s">
        <v>680</v>
      </c>
      <c r="M30" s="137"/>
      <c r="N30" s="137"/>
      <c r="O30" s="135" t="s">
        <v>23</v>
      </c>
      <c r="P30" s="213" t="s">
        <v>40</v>
      </c>
      <c r="Q30" s="135" t="s">
        <v>25</v>
      </c>
      <c r="T30" s="140">
        <f t="shared" ca="1" si="0"/>
        <v>2</v>
      </c>
      <c r="U30" s="141">
        <v>0</v>
      </c>
      <c r="V30" s="140">
        <f t="shared" ca="1" si="1"/>
        <v>2</v>
      </c>
      <c r="W30" s="142">
        <f ca="1">VLOOKUP(V30,TABULADOR!$A$51:$B$74,2)</f>
        <v>0.04</v>
      </c>
      <c r="X30" s="214">
        <v>0</v>
      </c>
      <c r="Y30" s="214"/>
      <c r="Z30" s="215">
        <v>0</v>
      </c>
      <c r="BD30" s="1321"/>
    </row>
    <row r="31" spans="1:56" s="199" customFormat="1" ht="35.1" customHeight="1">
      <c r="A31" s="199" t="s">
        <v>18</v>
      </c>
      <c r="B31" s="137" t="s">
        <v>972</v>
      </c>
      <c r="C31" s="892">
        <v>18111735</v>
      </c>
      <c r="D31" s="136" t="s">
        <v>683</v>
      </c>
      <c r="E31" s="137" t="s">
        <v>20</v>
      </c>
      <c r="F31" s="135" t="s">
        <v>289</v>
      </c>
      <c r="G31" s="212" t="s">
        <v>290</v>
      </c>
      <c r="I31" s="135" t="s">
        <v>87</v>
      </c>
      <c r="K31" s="138">
        <v>43710</v>
      </c>
      <c r="L31" s="145" t="s">
        <v>682</v>
      </c>
      <c r="M31" s="137"/>
      <c r="N31" s="137"/>
      <c r="O31" s="135" t="s">
        <v>23</v>
      </c>
      <c r="P31" s="213" t="s">
        <v>40</v>
      </c>
      <c r="Q31" s="135" t="s">
        <v>25</v>
      </c>
      <c r="T31" s="140">
        <f t="shared" ca="1" si="0"/>
        <v>2</v>
      </c>
      <c r="U31" s="141">
        <v>0</v>
      </c>
      <c r="V31" s="140">
        <f t="shared" ca="1" si="1"/>
        <v>2</v>
      </c>
      <c r="W31" s="142">
        <f ca="1">VLOOKUP(V31,TABULADOR!$A$51:$B$74,2)</f>
        <v>0.04</v>
      </c>
      <c r="X31" s="214">
        <v>0</v>
      </c>
      <c r="Y31" s="214"/>
      <c r="Z31" s="215">
        <v>0</v>
      </c>
      <c r="BD31" s="1321"/>
    </row>
    <row r="32" spans="1:56" s="199" customFormat="1" ht="35.1" customHeight="1">
      <c r="A32" s="199" t="s">
        <v>18</v>
      </c>
      <c r="B32" s="137" t="s">
        <v>972</v>
      </c>
      <c r="C32" s="892">
        <v>19710535</v>
      </c>
      <c r="D32" s="136" t="s">
        <v>685</v>
      </c>
      <c r="E32" s="137" t="s">
        <v>20</v>
      </c>
      <c r="F32" s="135" t="s">
        <v>289</v>
      </c>
      <c r="G32" s="212" t="s">
        <v>290</v>
      </c>
      <c r="I32" s="135" t="s">
        <v>87</v>
      </c>
      <c r="K32" s="138">
        <v>43710</v>
      </c>
      <c r="L32" s="145" t="s">
        <v>684</v>
      </c>
      <c r="M32" s="137"/>
      <c r="N32" s="137"/>
      <c r="O32" s="135" t="s">
        <v>23</v>
      </c>
      <c r="P32" s="213" t="s">
        <v>40</v>
      </c>
      <c r="Q32" s="135" t="s">
        <v>25</v>
      </c>
      <c r="T32" s="140">
        <f t="shared" ca="1" si="0"/>
        <v>2</v>
      </c>
      <c r="U32" s="141">
        <v>0</v>
      </c>
      <c r="V32" s="140">
        <f t="shared" ca="1" si="1"/>
        <v>2</v>
      </c>
      <c r="W32" s="142">
        <f ca="1">VLOOKUP(V32,TABULADOR!$A$51:$B$74,2)</f>
        <v>0.04</v>
      </c>
      <c r="X32" s="214">
        <v>0</v>
      </c>
      <c r="Y32" s="214"/>
      <c r="Z32" s="215">
        <v>0</v>
      </c>
      <c r="BD32" s="1321"/>
    </row>
    <row r="33" spans="1:56" s="199" customFormat="1" ht="35.1" customHeight="1">
      <c r="A33" s="199" t="s">
        <v>18</v>
      </c>
      <c r="B33" s="137" t="s">
        <v>972</v>
      </c>
      <c r="C33" s="892">
        <v>19979397</v>
      </c>
      <c r="D33" s="136" t="s">
        <v>687</v>
      </c>
      <c r="E33" s="137" t="s">
        <v>20</v>
      </c>
      <c r="F33" s="135" t="s">
        <v>289</v>
      </c>
      <c r="G33" s="212" t="s">
        <v>290</v>
      </c>
      <c r="I33" s="135" t="s">
        <v>55</v>
      </c>
      <c r="K33" s="138">
        <v>43601</v>
      </c>
      <c r="L33" s="145" t="s">
        <v>686</v>
      </c>
      <c r="M33" s="137"/>
      <c r="N33" s="137"/>
      <c r="O33" s="135" t="s">
        <v>23</v>
      </c>
      <c r="P33" s="213" t="s">
        <v>40</v>
      </c>
      <c r="Q33" s="135" t="s">
        <v>25</v>
      </c>
      <c r="T33" s="140">
        <f t="shared" ca="1" si="0"/>
        <v>2</v>
      </c>
      <c r="U33" s="141">
        <v>0</v>
      </c>
      <c r="V33" s="140">
        <f t="shared" ca="1" si="1"/>
        <v>2</v>
      </c>
      <c r="W33" s="142">
        <f ca="1">VLOOKUP(V33,TABULADOR!$A$51:$B$74,2)</f>
        <v>0.04</v>
      </c>
      <c r="X33" s="214">
        <v>0</v>
      </c>
      <c r="Y33" s="214"/>
      <c r="Z33" s="215">
        <v>0</v>
      </c>
      <c r="BD33" s="1321"/>
    </row>
    <row r="34" spans="1:56" s="199" customFormat="1" ht="35.1" customHeight="1">
      <c r="A34" s="199" t="s">
        <v>18</v>
      </c>
      <c r="B34" s="137" t="s">
        <v>972</v>
      </c>
      <c r="C34" s="892">
        <v>22354296</v>
      </c>
      <c r="D34" s="136" t="s">
        <v>689</v>
      </c>
      <c r="E34" s="135" t="s">
        <v>20</v>
      </c>
      <c r="F34" s="135" t="s">
        <v>289</v>
      </c>
      <c r="G34" s="212" t="s">
        <v>290</v>
      </c>
      <c r="I34" s="135" t="s">
        <v>55</v>
      </c>
      <c r="K34" s="138">
        <v>43119</v>
      </c>
      <c r="L34" s="216" t="s">
        <v>688</v>
      </c>
      <c r="M34" s="217"/>
      <c r="N34" s="217"/>
      <c r="O34" s="135" t="s">
        <v>23</v>
      </c>
      <c r="P34" s="213" t="s">
        <v>40</v>
      </c>
      <c r="Q34" s="135" t="s">
        <v>25</v>
      </c>
      <c r="T34" s="140">
        <f t="shared" ca="1" si="0"/>
        <v>4</v>
      </c>
      <c r="U34" s="141">
        <v>0</v>
      </c>
      <c r="V34" s="140">
        <f t="shared" ca="1" si="1"/>
        <v>4</v>
      </c>
      <c r="W34" s="142">
        <f ca="1">VLOOKUP(V34,TABULADOR!$A$51:$B$74,2)</f>
        <v>0.08</v>
      </c>
      <c r="X34" s="214">
        <v>0</v>
      </c>
      <c r="Y34" s="214"/>
      <c r="Z34" s="215">
        <v>0</v>
      </c>
      <c r="BD34" s="1321"/>
    </row>
    <row r="35" spans="1:56" s="199" customFormat="1" ht="35.1" customHeight="1">
      <c r="A35" s="199" t="s">
        <v>18</v>
      </c>
      <c r="B35" s="137" t="s">
        <v>972</v>
      </c>
      <c r="C35" s="892">
        <v>28053834</v>
      </c>
      <c r="D35" s="136" t="s">
        <v>691</v>
      </c>
      <c r="E35" s="135" t="s">
        <v>20</v>
      </c>
      <c r="F35" s="135" t="s">
        <v>289</v>
      </c>
      <c r="G35" s="212" t="s">
        <v>290</v>
      </c>
      <c r="I35" s="135" t="s">
        <v>156</v>
      </c>
      <c r="K35" s="138">
        <v>43617</v>
      </c>
      <c r="L35" s="145" t="s">
        <v>690</v>
      </c>
      <c r="M35" s="146"/>
      <c r="N35" s="217"/>
      <c r="O35" s="135" t="s">
        <v>23</v>
      </c>
      <c r="P35" s="213" t="s">
        <v>40</v>
      </c>
      <c r="Q35" s="135" t="s">
        <v>25</v>
      </c>
      <c r="T35" s="140">
        <f t="shared" ca="1" si="0"/>
        <v>2</v>
      </c>
      <c r="U35" s="141">
        <v>0</v>
      </c>
      <c r="V35" s="140">
        <f t="shared" ca="1" si="1"/>
        <v>2</v>
      </c>
      <c r="W35" s="142">
        <f ca="1">VLOOKUP(V35,TABULADOR!$A$51:$B$74,2)</f>
        <v>0.04</v>
      </c>
      <c r="X35" s="214">
        <v>0</v>
      </c>
      <c r="Y35" s="214"/>
      <c r="Z35" s="215">
        <v>0</v>
      </c>
      <c r="BD35" s="1321"/>
    </row>
    <row r="36" spans="1:56" s="199" customFormat="1" ht="35.1" customHeight="1">
      <c r="A36" s="199" t="s">
        <v>18</v>
      </c>
      <c r="B36" s="137" t="s">
        <v>972</v>
      </c>
      <c r="C36" s="892">
        <v>13125760</v>
      </c>
      <c r="D36" s="136" t="s">
        <v>693</v>
      </c>
      <c r="E36" s="137" t="s">
        <v>20</v>
      </c>
      <c r="F36" s="135" t="s">
        <v>289</v>
      </c>
      <c r="G36" s="212" t="s">
        <v>290</v>
      </c>
      <c r="I36" s="135" t="s">
        <v>87</v>
      </c>
      <c r="K36" s="138">
        <v>43892</v>
      </c>
      <c r="L36" s="145" t="s">
        <v>692</v>
      </c>
      <c r="M36" s="137"/>
      <c r="N36" s="137"/>
      <c r="O36" s="135" t="s">
        <v>23</v>
      </c>
      <c r="P36" s="213" t="s">
        <v>40</v>
      </c>
      <c r="Q36" s="135" t="s">
        <v>25</v>
      </c>
      <c r="T36" s="140">
        <f t="shared" ca="1" si="0"/>
        <v>1</v>
      </c>
      <c r="U36" s="141">
        <v>0</v>
      </c>
      <c r="V36" s="140">
        <f t="shared" ca="1" si="1"/>
        <v>1</v>
      </c>
      <c r="W36" s="142">
        <f ca="1">VLOOKUP(V36,TABULADOR!$A$51:$B$74,2)</f>
        <v>0.02</v>
      </c>
      <c r="X36" s="214">
        <v>0</v>
      </c>
      <c r="Y36" s="214"/>
      <c r="Z36" s="215">
        <v>0</v>
      </c>
      <c r="BD36" s="1321"/>
    </row>
    <row r="37" spans="1:56" s="199" customFormat="1" ht="35.1" customHeight="1">
      <c r="A37" s="199" t="s">
        <v>18</v>
      </c>
      <c r="B37" s="137" t="s">
        <v>971</v>
      </c>
      <c r="C37" s="892">
        <v>27447930</v>
      </c>
      <c r="D37" s="136" t="s">
        <v>695</v>
      </c>
      <c r="E37" s="135" t="s">
        <v>20</v>
      </c>
      <c r="F37" s="135" t="s">
        <v>104</v>
      </c>
      <c r="G37" s="135" t="s">
        <v>44</v>
      </c>
      <c r="I37" s="135" t="s">
        <v>259</v>
      </c>
      <c r="K37" s="138">
        <v>42810</v>
      </c>
      <c r="L37" s="216" t="s">
        <v>694</v>
      </c>
      <c r="M37" s="136"/>
      <c r="N37" s="146"/>
      <c r="O37" s="135" t="s">
        <v>126</v>
      </c>
      <c r="P37" s="213" t="s">
        <v>44</v>
      </c>
      <c r="Q37" s="135" t="s">
        <v>126</v>
      </c>
      <c r="T37" s="140">
        <f t="shared" ca="1" si="0"/>
        <v>4</v>
      </c>
      <c r="U37" s="141">
        <v>0</v>
      </c>
      <c r="V37" s="140">
        <f t="shared" ca="1" si="1"/>
        <v>4</v>
      </c>
      <c r="W37" s="142">
        <f ca="1">VLOOKUP(V37,TABULADOR!$A$51:$B$74,2)</f>
        <v>0.08</v>
      </c>
      <c r="X37" s="214">
        <v>0</v>
      </c>
      <c r="Y37" s="214"/>
      <c r="Z37" s="215">
        <v>0</v>
      </c>
      <c r="BD37" s="1321"/>
    </row>
    <row r="38" spans="1:56" s="199" customFormat="1" ht="35.1" customHeight="1">
      <c r="A38" s="199" t="s">
        <v>18</v>
      </c>
      <c r="B38" s="137" t="s">
        <v>972</v>
      </c>
      <c r="C38" s="892">
        <v>29594963</v>
      </c>
      <c r="D38" s="136" t="s">
        <v>697</v>
      </c>
      <c r="E38" s="137" t="s">
        <v>20</v>
      </c>
      <c r="F38" s="135" t="s">
        <v>289</v>
      </c>
      <c r="G38" s="212" t="s">
        <v>290</v>
      </c>
      <c r="I38" s="135" t="s">
        <v>87</v>
      </c>
      <c r="K38" s="138">
        <v>43892</v>
      </c>
      <c r="L38" s="145" t="s">
        <v>696</v>
      </c>
      <c r="M38" s="137"/>
      <c r="N38" s="137"/>
      <c r="O38" s="135" t="s">
        <v>23</v>
      </c>
      <c r="P38" s="213" t="s">
        <v>40</v>
      </c>
      <c r="Q38" s="135" t="s">
        <v>25</v>
      </c>
      <c r="T38" s="140">
        <f t="shared" ca="1" si="0"/>
        <v>1</v>
      </c>
      <c r="U38" s="141">
        <v>0</v>
      </c>
      <c r="V38" s="140">
        <f t="shared" ca="1" si="1"/>
        <v>1</v>
      </c>
      <c r="W38" s="142">
        <f ca="1">VLOOKUP(V38,TABULADOR!$A$51:$B$74,2)</f>
        <v>0.02</v>
      </c>
      <c r="X38" s="214">
        <v>0</v>
      </c>
      <c r="Y38" s="214"/>
      <c r="Z38" s="215">
        <v>0</v>
      </c>
      <c r="BD38" s="1321"/>
    </row>
    <row r="39" spans="1:56" s="199" customFormat="1" ht="35.1" customHeight="1">
      <c r="A39" s="199" t="s">
        <v>18</v>
      </c>
      <c r="B39" s="135" t="s">
        <v>975</v>
      </c>
      <c r="C39" s="892">
        <v>6440364</v>
      </c>
      <c r="D39" s="136" t="s">
        <v>699</v>
      </c>
      <c r="E39" s="135" t="s">
        <v>34</v>
      </c>
      <c r="F39" s="135" t="s">
        <v>700</v>
      </c>
      <c r="G39" s="135" t="s">
        <v>252</v>
      </c>
      <c r="H39" s="135" t="s">
        <v>27</v>
      </c>
      <c r="I39" s="135" t="s">
        <v>36</v>
      </c>
      <c r="K39" s="138">
        <v>43601</v>
      </c>
      <c r="L39" s="216" t="s">
        <v>698</v>
      </c>
      <c r="M39" s="217"/>
      <c r="N39" s="217"/>
      <c r="O39" s="135" t="s">
        <v>23</v>
      </c>
      <c r="P39" s="213" t="s">
        <v>24</v>
      </c>
      <c r="Q39" s="135" t="s">
        <v>25</v>
      </c>
      <c r="T39" s="140">
        <f t="shared" ca="1" si="0"/>
        <v>2</v>
      </c>
      <c r="U39" s="141">
        <v>0</v>
      </c>
      <c r="V39" s="140">
        <f t="shared" ca="1" si="1"/>
        <v>2</v>
      </c>
      <c r="W39" s="142">
        <f ca="1">VLOOKUP(V39,TABULADOR!$A$51:$B$74,2)</f>
        <v>0.04</v>
      </c>
      <c r="X39" s="214">
        <v>0</v>
      </c>
      <c r="Y39" s="214"/>
      <c r="Z39" s="215">
        <v>0</v>
      </c>
      <c r="BD39" s="1321"/>
    </row>
    <row r="40" spans="1:56" s="199" customFormat="1" ht="35.1" customHeight="1">
      <c r="A40" s="199" t="s">
        <v>18</v>
      </c>
      <c r="B40" s="135" t="s">
        <v>975</v>
      </c>
      <c r="C40" s="892">
        <v>6864689</v>
      </c>
      <c r="D40" s="136" t="s">
        <v>702</v>
      </c>
      <c r="E40" s="135" t="s">
        <v>20</v>
      </c>
      <c r="F40" s="135" t="s">
        <v>27</v>
      </c>
      <c r="G40" s="135" t="s">
        <v>27</v>
      </c>
      <c r="I40" s="135" t="s">
        <v>28</v>
      </c>
      <c r="K40" s="138">
        <v>43507</v>
      </c>
      <c r="L40" s="216" t="s">
        <v>701</v>
      </c>
      <c r="M40" s="146"/>
      <c r="N40" s="136"/>
      <c r="O40" s="135" t="s">
        <v>128</v>
      </c>
      <c r="P40" s="213" t="s">
        <v>544</v>
      </c>
      <c r="Q40" s="135" t="s">
        <v>128</v>
      </c>
      <c r="T40" s="140">
        <f t="shared" ca="1" si="0"/>
        <v>3</v>
      </c>
      <c r="U40" s="141">
        <v>0</v>
      </c>
      <c r="V40" s="140">
        <f t="shared" ca="1" si="1"/>
        <v>3</v>
      </c>
      <c r="W40" s="142">
        <f ca="1">VLOOKUP(V40,TABULADOR!$A$51:$B$74,2)</f>
        <v>0.06</v>
      </c>
      <c r="X40" s="214">
        <v>0</v>
      </c>
      <c r="Y40" s="214"/>
      <c r="Z40" s="215">
        <v>0</v>
      </c>
      <c r="BD40" s="1321"/>
    </row>
    <row r="41" spans="1:56" s="199" customFormat="1" ht="35.1" customHeight="1">
      <c r="A41" s="199" t="s">
        <v>18</v>
      </c>
      <c r="B41" s="135" t="s">
        <v>975</v>
      </c>
      <c r="C41" s="892">
        <v>18077642</v>
      </c>
      <c r="D41" s="136" t="s">
        <v>704</v>
      </c>
      <c r="E41" s="135" t="s">
        <v>20</v>
      </c>
      <c r="F41" s="135" t="s">
        <v>72</v>
      </c>
      <c r="G41" s="212" t="s">
        <v>59</v>
      </c>
      <c r="I41" s="135" t="s">
        <v>80</v>
      </c>
      <c r="K41" s="138">
        <v>43133</v>
      </c>
      <c r="L41" s="216" t="s">
        <v>703</v>
      </c>
      <c r="M41" s="217"/>
      <c r="N41" s="217"/>
      <c r="O41" s="135" t="s">
        <v>75</v>
      </c>
      <c r="P41" s="213" t="s">
        <v>40</v>
      </c>
      <c r="Q41" s="135" t="s">
        <v>75</v>
      </c>
      <c r="T41" s="140">
        <f t="shared" ca="1" si="0"/>
        <v>4</v>
      </c>
      <c r="U41" s="141">
        <v>0</v>
      </c>
      <c r="V41" s="140">
        <f t="shared" ca="1" si="1"/>
        <v>4</v>
      </c>
      <c r="W41" s="142">
        <f ca="1">VLOOKUP(V41,TABULADOR!$A$51:$B$74,2)</f>
        <v>0.08</v>
      </c>
      <c r="X41" s="214">
        <v>0</v>
      </c>
      <c r="Y41" s="214"/>
      <c r="Z41" s="215">
        <v>0</v>
      </c>
      <c r="BD41" s="1321"/>
    </row>
    <row r="43" spans="1:56" s="199" customFormat="1" ht="35.1" customHeight="1">
      <c r="A43" s="199" t="s">
        <v>18</v>
      </c>
      <c r="B43" s="135" t="s">
        <v>975</v>
      </c>
      <c r="C43" s="892">
        <v>19422352</v>
      </c>
      <c r="D43" s="136" t="s">
        <v>709</v>
      </c>
      <c r="E43" s="137" t="s">
        <v>20</v>
      </c>
      <c r="F43" s="135" t="s">
        <v>27</v>
      </c>
      <c r="G43" s="135" t="s">
        <v>27</v>
      </c>
      <c r="I43" s="135" t="s">
        <v>69</v>
      </c>
      <c r="K43" s="138">
        <v>43538</v>
      </c>
      <c r="L43" s="145" t="s">
        <v>708</v>
      </c>
      <c r="M43" s="137"/>
      <c r="N43" s="137"/>
      <c r="O43" s="135" t="s">
        <v>65</v>
      </c>
      <c r="P43" s="213" t="s">
        <v>63</v>
      </c>
      <c r="Q43" s="135" t="s">
        <v>65</v>
      </c>
      <c r="T43" s="140">
        <f t="shared" ref="T43:T74" ca="1" si="2">DATEDIF(K43,$M$2,"Y")</f>
        <v>2</v>
      </c>
      <c r="U43" s="141">
        <v>0</v>
      </c>
      <c r="V43" s="140">
        <f t="shared" ref="V43:V74" ca="1" si="3">T43+U43</f>
        <v>2</v>
      </c>
      <c r="W43" s="142">
        <f ca="1">VLOOKUP(V43,TABULADOR!$A$51:$B$74,2)</f>
        <v>0.04</v>
      </c>
      <c r="X43" s="214">
        <v>0</v>
      </c>
      <c r="Y43" s="214"/>
      <c r="Z43" s="215">
        <v>0</v>
      </c>
      <c r="BD43" s="1321"/>
    </row>
    <row r="44" spans="1:56" s="199" customFormat="1" ht="35.1" customHeight="1">
      <c r="A44" s="199" t="s">
        <v>18</v>
      </c>
      <c r="B44" s="135" t="s">
        <v>975</v>
      </c>
      <c r="C44" s="892">
        <v>20066316</v>
      </c>
      <c r="D44" s="136" t="s">
        <v>711</v>
      </c>
      <c r="E44" s="137" t="s">
        <v>20</v>
      </c>
      <c r="F44" s="135" t="s">
        <v>27</v>
      </c>
      <c r="G44" s="135" t="s">
        <v>27</v>
      </c>
      <c r="I44" s="135" t="s">
        <v>69</v>
      </c>
      <c r="K44" s="138">
        <v>43709</v>
      </c>
      <c r="L44" s="145" t="s">
        <v>710</v>
      </c>
      <c r="M44" s="137"/>
      <c r="N44" s="137"/>
      <c r="O44" s="135" t="s">
        <v>78</v>
      </c>
      <c r="P44" s="213" t="s">
        <v>40</v>
      </c>
      <c r="Q44" s="135" t="s">
        <v>78</v>
      </c>
      <c r="T44" s="140">
        <f t="shared" ca="1" si="2"/>
        <v>2</v>
      </c>
      <c r="U44" s="141">
        <v>0</v>
      </c>
      <c r="V44" s="140">
        <f t="shared" ca="1" si="3"/>
        <v>2</v>
      </c>
      <c r="W44" s="142">
        <f ca="1">VLOOKUP(V44,TABULADOR!$A$51:$B$74,2)</f>
        <v>0.04</v>
      </c>
      <c r="X44" s="214">
        <v>0</v>
      </c>
      <c r="Y44" s="214"/>
      <c r="Z44" s="215">
        <v>0</v>
      </c>
      <c r="BD44" s="1321"/>
    </row>
    <row r="45" spans="1:56" s="199" customFormat="1" ht="35.1" customHeight="1">
      <c r="A45" s="199" t="s">
        <v>18</v>
      </c>
      <c r="B45" s="135" t="s">
        <v>975</v>
      </c>
      <c r="C45" s="892">
        <v>20720556</v>
      </c>
      <c r="D45" s="136" t="s">
        <v>713</v>
      </c>
      <c r="E45" s="135" t="s">
        <v>20</v>
      </c>
      <c r="F45" s="135" t="s">
        <v>72</v>
      </c>
      <c r="G45" s="212" t="s">
        <v>59</v>
      </c>
      <c r="I45" s="135" t="s">
        <v>714</v>
      </c>
      <c r="K45" s="138">
        <v>43362</v>
      </c>
      <c r="L45" s="216" t="s">
        <v>712</v>
      </c>
      <c r="M45" s="146"/>
      <c r="N45" s="136"/>
      <c r="O45" s="135" t="s">
        <v>218</v>
      </c>
      <c r="P45" s="213" t="s">
        <v>63</v>
      </c>
      <c r="Q45" s="135" t="s">
        <v>218</v>
      </c>
      <c r="T45" s="140">
        <f t="shared" ca="1" si="2"/>
        <v>3</v>
      </c>
      <c r="U45" s="141">
        <v>0</v>
      </c>
      <c r="V45" s="140">
        <f t="shared" ca="1" si="3"/>
        <v>3</v>
      </c>
      <c r="W45" s="142">
        <f ca="1">VLOOKUP(V45,TABULADOR!$A$51:$B$74,2)</f>
        <v>0.06</v>
      </c>
      <c r="X45" s="214">
        <v>0</v>
      </c>
      <c r="Y45" s="214"/>
      <c r="Z45" s="215">
        <v>0</v>
      </c>
      <c r="BD45" s="1321"/>
    </row>
    <row r="46" spans="1:56" s="199" customFormat="1" ht="35.1" customHeight="1">
      <c r="A46" s="199" t="s">
        <v>18</v>
      </c>
      <c r="B46" s="135" t="s">
        <v>975</v>
      </c>
      <c r="C46" s="892">
        <v>21706003</v>
      </c>
      <c r="D46" s="136" t="s">
        <v>716</v>
      </c>
      <c r="E46" s="137" t="s">
        <v>20</v>
      </c>
      <c r="F46" s="135" t="s">
        <v>27</v>
      </c>
      <c r="G46" s="135" t="s">
        <v>27</v>
      </c>
      <c r="I46" s="135" t="s">
        <v>38</v>
      </c>
      <c r="K46" s="138">
        <v>43778</v>
      </c>
      <c r="L46" s="145" t="s">
        <v>715</v>
      </c>
      <c r="M46" s="139"/>
      <c r="N46" s="137"/>
      <c r="O46" s="135" t="s">
        <v>25</v>
      </c>
      <c r="P46" s="213" t="s">
        <v>40</v>
      </c>
      <c r="Q46" s="135" t="s">
        <v>25</v>
      </c>
      <c r="T46" s="140">
        <f t="shared" ca="1" si="2"/>
        <v>2</v>
      </c>
      <c r="U46" s="141">
        <v>0</v>
      </c>
      <c r="V46" s="140">
        <f t="shared" ca="1" si="3"/>
        <v>2</v>
      </c>
      <c r="W46" s="142">
        <f ca="1">VLOOKUP(V46,TABULADOR!$A$51:$B$74,2)</f>
        <v>0.04</v>
      </c>
      <c r="X46" s="214">
        <v>0</v>
      </c>
      <c r="Y46" s="214"/>
      <c r="Z46" s="215">
        <v>0</v>
      </c>
      <c r="BD46" s="1321"/>
    </row>
    <row r="47" spans="1:56" s="199" customFormat="1" ht="35.1" customHeight="1">
      <c r="A47" s="199" t="s">
        <v>18</v>
      </c>
      <c r="B47" s="135" t="s">
        <v>975</v>
      </c>
      <c r="C47" s="892">
        <v>22388186</v>
      </c>
      <c r="D47" s="136" t="s">
        <v>718</v>
      </c>
      <c r="E47" s="135" t="s">
        <v>34</v>
      </c>
      <c r="F47" s="135" t="s">
        <v>72</v>
      </c>
      <c r="G47" s="212" t="s">
        <v>59</v>
      </c>
      <c r="I47" s="135" t="s">
        <v>719</v>
      </c>
      <c r="K47" s="138">
        <v>43497</v>
      </c>
      <c r="L47" s="216" t="s">
        <v>717</v>
      </c>
      <c r="M47" s="146"/>
      <c r="N47" s="136"/>
      <c r="O47" s="135" t="s">
        <v>128</v>
      </c>
      <c r="P47" s="213" t="s">
        <v>63</v>
      </c>
      <c r="Q47" s="135" t="s">
        <v>128</v>
      </c>
      <c r="T47" s="140">
        <f t="shared" ca="1" si="2"/>
        <v>3</v>
      </c>
      <c r="U47" s="141">
        <v>0</v>
      </c>
      <c r="V47" s="140">
        <f t="shared" ca="1" si="3"/>
        <v>3</v>
      </c>
      <c r="W47" s="142">
        <f ca="1">VLOOKUP(V47,TABULADOR!$A$51:$B$74,2)</f>
        <v>0.06</v>
      </c>
      <c r="X47" s="214">
        <v>0</v>
      </c>
      <c r="Y47" s="214"/>
      <c r="Z47" s="215">
        <v>0</v>
      </c>
      <c r="BD47" s="1321"/>
    </row>
    <row r="48" spans="1:56" s="199" customFormat="1" ht="35.1" customHeight="1">
      <c r="A48" s="199" t="s">
        <v>18</v>
      </c>
      <c r="B48" s="135" t="s">
        <v>975</v>
      </c>
      <c r="C48" s="892">
        <v>25172173</v>
      </c>
      <c r="D48" s="136" t="s">
        <v>721</v>
      </c>
      <c r="E48" s="137" t="s">
        <v>20</v>
      </c>
      <c r="F48" s="135" t="s">
        <v>27</v>
      </c>
      <c r="G48" s="135" t="s">
        <v>27</v>
      </c>
      <c r="I48" s="135" t="s">
        <v>38</v>
      </c>
      <c r="K48" s="138">
        <v>43133</v>
      </c>
      <c r="L48" s="145" t="s">
        <v>720</v>
      </c>
      <c r="M48" s="137"/>
      <c r="N48" s="137"/>
      <c r="O48" s="135" t="s">
        <v>67</v>
      </c>
      <c r="P48" s="213" t="s">
        <v>63</v>
      </c>
      <c r="Q48" s="135" t="s">
        <v>67</v>
      </c>
      <c r="T48" s="140">
        <f t="shared" ca="1" si="2"/>
        <v>4</v>
      </c>
      <c r="U48" s="141">
        <v>0</v>
      </c>
      <c r="V48" s="140">
        <f t="shared" ca="1" si="3"/>
        <v>4</v>
      </c>
      <c r="W48" s="142">
        <f ca="1">VLOOKUP(V48,TABULADOR!$A$51:$B$74,2)</f>
        <v>0.08</v>
      </c>
      <c r="X48" s="214">
        <v>0</v>
      </c>
      <c r="Y48" s="214"/>
      <c r="Z48" s="215">
        <v>0</v>
      </c>
      <c r="BD48" s="1321"/>
    </row>
    <row r="49" spans="1:56" s="199" customFormat="1" ht="35.1" customHeight="1">
      <c r="A49" s="199" t="s">
        <v>18</v>
      </c>
      <c r="B49" s="135" t="s">
        <v>975</v>
      </c>
      <c r="C49" s="892">
        <v>25575636</v>
      </c>
      <c r="D49" s="136" t="s">
        <v>723</v>
      </c>
      <c r="E49" s="135" t="s">
        <v>20</v>
      </c>
      <c r="F49" s="135" t="s">
        <v>72</v>
      </c>
      <c r="G49" s="212" t="s">
        <v>59</v>
      </c>
      <c r="I49" s="135" t="s">
        <v>724</v>
      </c>
      <c r="K49" s="138">
        <v>43405</v>
      </c>
      <c r="L49" s="216" t="s">
        <v>722</v>
      </c>
      <c r="M49" s="217"/>
      <c r="N49" s="146"/>
      <c r="O49" s="135" t="s">
        <v>46</v>
      </c>
      <c r="P49" s="213" t="s">
        <v>63</v>
      </c>
      <c r="Q49" s="135" t="s">
        <v>46</v>
      </c>
      <c r="T49" s="140">
        <f t="shared" ca="1" si="2"/>
        <v>3</v>
      </c>
      <c r="U49" s="141">
        <v>0</v>
      </c>
      <c r="V49" s="140">
        <f t="shared" ca="1" si="3"/>
        <v>3</v>
      </c>
      <c r="W49" s="142">
        <f ca="1">VLOOKUP(V49,TABULADOR!$A$51:$B$74,2)</f>
        <v>0.06</v>
      </c>
      <c r="X49" s="214">
        <v>0</v>
      </c>
      <c r="Y49" s="214"/>
      <c r="Z49" s="215">
        <v>0</v>
      </c>
      <c r="BD49" s="1321"/>
    </row>
    <row r="50" spans="1:56" s="218" customFormat="1" ht="35.1" customHeight="1">
      <c r="A50" s="218" t="s">
        <v>18</v>
      </c>
      <c r="B50" s="219" t="s">
        <v>975</v>
      </c>
      <c r="C50" s="899">
        <v>26180770</v>
      </c>
      <c r="D50" s="220" t="s">
        <v>726</v>
      </c>
      <c r="E50" s="221" t="s">
        <v>34</v>
      </c>
      <c r="F50" s="219"/>
      <c r="G50" s="219"/>
      <c r="I50" s="219" t="s">
        <v>112</v>
      </c>
      <c r="K50" s="222">
        <v>43709</v>
      </c>
      <c r="L50" s="223" t="s">
        <v>725</v>
      </c>
      <c r="M50" s="221"/>
      <c r="N50" s="221"/>
      <c r="O50" s="219" t="s">
        <v>46</v>
      </c>
      <c r="P50" s="224" t="s">
        <v>40</v>
      </c>
      <c r="Q50" s="219" t="s">
        <v>46</v>
      </c>
      <c r="T50" s="225">
        <f t="shared" ca="1" si="2"/>
        <v>2</v>
      </c>
      <c r="U50" s="226">
        <v>0</v>
      </c>
      <c r="V50" s="225">
        <f t="shared" ca="1" si="3"/>
        <v>2</v>
      </c>
      <c r="W50" s="227">
        <f ca="1">VLOOKUP(V50,TABULADOR!$A$51:$B$74,2)</f>
        <v>0.04</v>
      </c>
      <c r="X50" s="228">
        <v>0</v>
      </c>
      <c r="Y50" s="228"/>
      <c r="Z50" s="229">
        <v>0</v>
      </c>
      <c r="BD50" s="1321"/>
    </row>
    <row r="51" spans="1:56" s="218" customFormat="1" ht="35.1" customHeight="1">
      <c r="A51" s="218" t="s">
        <v>18</v>
      </c>
      <c r="B51" s="219" t="s">
        <v>975</v>
      </c>
      <c r="C51" s="899">
        <v>26597356</v>
      </c>
      <c r="D51" s="220" t="s">
        <v>728</v>
      </c>
      <c r="E51" s="221" t="s">
        <v>20</v>
      </c>
      <c r="F51" s="219"/>
      <c r="G51" s="219"/>
      <c r="I51" s="219" t="s">
        <v>61</v>
      </c>
      <c r="K51" s="222">
        <v>43678</v>
      </c>
      <c r="L51" s="223" t="s">
        <v>727</v>
      </c>
      <c r="M51" s="221"/>
      <c r="N51" s="221"/>
      <c r="O51" s="219" t="s">
        <v>46</v>
      </c>
      <c r="P51" s="224" t="s">
        <v>40</v>
      </c>
      <c r="Q51" s="219" t="s">
        <v>46</v>
      </c>
      <c r="T51" s="225">
        <f t="shared" ca="1" si="2"/>
        <v>2</v>
      </c>
      <c r="U51" s="226">
        <v>0</v>
      </c>
      <c r="V51" s="225">
        <f t="shared" ca="1" si="3"/>
        <v>2</v>
      </c>
      <c r="W51" s="227">
        <f ca="1">VLOOKUP(V51,TABULADOR!$A$51:$B$74,2)</f>
        <v>0.04</v>
      </c>
      <c r="X51" s="228">
        <v>0</v>
      </c>
      <c r="Y51" s="228"/>
      <c r="Z51" s="229">
        <v>0</v>
      </c>
      <c r="BD51" s="1321"/>
    </row>
    <row r="52" spans="1:56" s="199" customFormat="1" ht="35.1" customHeight="1">
      <c r="A52" s="199" t="s">
        <v>18</v>
      </c>
      <c r="B52" s="135" t="s">
        <v>975</v>
      </c>
      <c r="C52" s="892">
        <v>17078494</v>
      </c>
      <c r="D52" s="136" t="s">
        <v>730</v>
      </c>
      <c r="E52" s="137" t="s">
        <v>20</v>
      </c>
      <c r="F52" s="135" t="s">
        <v>59</v>
      </c>
      <c r="G52" s="135" t="s">
        <v>59</v>
      </c>
      <c r="I52" s="135" t="s">
        <v>139</v>
      </c>
      <c r="K52" s="138">
        <v>44087</v>
      </c>
      <c r="L52" s="145" t="s">
        <v>729</v>
      </c>
      <c r="M52" s="137"/>
      <c r="N52" s="137"/>
      <c r="O52" s="135" t="s">
        <v>23</v>
      </c>
      <c r="P52" s="213" t="s">
        <v>24</v>
      </c>
      <c r="Q52" s="135" t="s">
        <v>25</v>
      </c>
      <c r="T52" s="140">
        <f t="shared" ca="1" si="2"/>
        <v>1</v>
      </c>
      <c r="U52" s="141">
        <v>0</v>
      </c>
      <c r="V52" s="140">
        <f t="shared" ca="1" si="3"/>
        <v>1</v>
      </c>
      <c r="W52" s="142">
        <f ca="1">VLOOKUP(V52,TABULADOR!$A$51:$B$74,2)</f>
        <v>0.02</v>
      </c>
      <c r="X52" s="230">
        <v>0</v>
      </c>
      <c r="Y52" s="230"/>
      <c r="Z52" s="231">
        <v>0</v>
      </c>
      <c r="BD52" s="1321"/>
    </row>
    <row r="53" spans="1:56" s="218" customFormat="1" ht="35.1" customHeight="1">
      <c r="A53" s="218" t="s">
        <v>18</v>
      </c>
      <c r="B53" s="219" t="s">
        <v>975</v>
      </c>
      <c r="C53" s="899">
        <v>20988848</v>
      </c>
      <c r="D53" s="220" t="s">
        <v>732</v>
      </c>
      <c r="E53" s="221" t="s">
        <v>20</v>
      </c>
      <c r="F53" s="219"/>
      <c r="G53" s="219"/>
      <c r="I53" s="219" t="s">
        <v>28</v>
      </c>
      <c r="K53" s="222">
        <v>43864</v>
      </c>
      <c r="L53" s="223" t="s">
        <v>731</v>
      </c>
      <c r="M53" s="221"/>
      <c r="N53" s="221"/>
      <c r="O53" s="219" t="s">
        <v>78</v>
      </c>
      <c r="P53" s="224" t="s">
        <v>215</v>
      </c>
      <c r="Q53" s="219" t="s">
        <v>78</v>
      </c>
      <c r="T53" s="225">
        <f t="shared" ca="1" si="2"/>
        <v>2</v>
      </c>
      <c r="U53" s="226">
        <v>0</v>
      </c>
      <c r="V53" s="225">
        <f t="shared" ca="1" si="3"/>
        <v>2</v>
      </c>
      <c r="W53" s="227">
        <f ca="1">VLOOKUP(V53,TABULADOR!$A$51:$B$74,2)</f>
        <v>0.04</v>
      </c>
      <c r="X53" s="228">
        <v>0</v>
      </c>
      <c r="Y53" s="228"/>
      <c r="Z53" s="229">
        <v>0</v>
      </c>
      <c r="BD53" s="1321"/>
    </row>
    <row r="54" spans="1:56" s="218" customFormat="1" ht="35.1" customHeight="1">
      <c r="A54" s="218" t="s">
        <v>18</v>
      </c>
      <c r="B54" s="219" t="s">
        <v>975</v>
      </c>
      <c r="C54" s="899">
        <v>27662004</v>
      </c>
      <c r="D54" s="220" t="s">
        <v>734</v>
      </c>
      <c r="E54" s="221" t="s">
        <v>20</v>
      </c>
      <c r="F54" s="219"/>
      <c r="G54" s="219"/>
      <c r="I54" s="219" t="s">
        <v>89</v>
      </c>
      <c r="K54" s="222">
        <v>44013</v>
      </c>
      <c r="L54" s="223"/>
      <c r="M54" s="223" t="s">
        <v>733</v>
      </c>
      <c r="N54" s="221" t="s">
        <v>455</v>
      </c>
      <c r="O54" s="219" t="s">
        <v>78</v>
      </c>
      <c r="P54" s="224" t="s">
        <v>40</v>
      </c>
      <c r="Q54" s="219" t="s">
        <v>78</v>
      </c>
      <c r="T54" s="225">
        <f t="shared" ca="1" si="2"/>
        <v>1</v>
      </c>
      <c r="U54" s="226">
        <v>0</v>
      </c>
      <c r="V54" s="225">
        <f t="shared" ca="1" si="3"/>
        <v>1</v>
      </c>
      <c r="W54" s="227">
        <f ca="1">VLOOKUP(V54,TABULADOR!$A$51:$B$74,2)</f>
        <v>0.02</v>
      </c>
      <c r="X54" s="228">
        <v>0</v>
      </c>
      <c r="Y54" s="228"/>
      <c r="Z54" s="229">
        <v>0</v>
      </c>
      <c r="BD54" s="1321"/>
    </row>
    <row r="55" spans="1:56" s="218" customFormat="1" ht="35.1" customHeight="1">
      <c r="A55" s="218" t="s">
        <v>18</v>
      </c>
      <c r="B55" s="219" t="s">
        <v>975</v>
      </c>
      <c r="C55" s="899">
        <v>22706943</v>
      </c>
      <c r="D55" s="220" t="s">
        <v>736</v>
      </c>
      <c r="E55" s="221" t="s">
        <v>34</v>
      </c>
      <c r="F55" s="219"/>
      <c r="G55" s="219"/>
      <c r="I55" s="219" t="s">
        <v>28</v>
      </c>
      <c r="K55" s="222">
        <v>44044</v>
      </c>
      <c r="L55" s="223" t="s">
        <v>735</v>
      </c>
      <c r="M55" s="221"/>
      <c r="N55" s="221"/>
      <c r="O55" s="219" t="s">
        <v>25</v>
      </c>
      <c r="P55" s="219" t="s">
        <v>24</v>
      </c>
      <c r="Q55" s="219" t="s">
        <v>25</v>
      </c>
      <c r="T55" s="225">
        <f t="shared" ca="1" si="2"/>
        <v>1</v>
      </c>
      <c r="U55" s="226">
        <v>0</v>
      </c>
      <c r="V55" s="225">
        <f t="shared" ca="1" si="3"/>
        <v>1</v>
      </c>
      <c r="W55" s="227">
        <f ca="1">VLOOKUP(V55,TABULADOR!$A$51:$B$74,2)</f>
        <v>0.02</v>
      </c>
      <c r="X55" s="228">
        <v>0</v>
      </c>
      <c r="Y55" s="228"/>
      <c r="Z55" s="229">
        <v>0</v>
      </c>
      <c r="BD55" s="1321"/>
    </row>
    <row r="56" spans="1:56" s="218" customFormat="1" ht="35.1" customHeight="1">
      <c r="A56" s="218" t="s">
        <v>18</v>
      </c>
      <c r="B56" s="219" t="s">
        <v>975</v>
      </c>
      <c r="C56" s="899">
        <v>18330899</v>
      </c>
      <c r="D56" s="220" t="s">
        <v>738</v>
      </c>
      <c r="E56" s="221" t="s">
        <v>34</v>
      </c>
      <c r="F56" s="219"/>
      <c r="G56" s="219"/>
      <c r="I56" s="219" t="s">
        <v>32</v>
      </c>
      <c r="K56" s="222">
        <v>43864</v>
      </c>
      <c r="L56" s="223" t="s">
        <v>737</v>
      </c>
      <c r="M56" s="232"/>
      <c r="N56" s="233"/>
      <c r="O56" s="219" t="s">
        <v>23</v>
      </c>
      <c r="P56" s="224" t="s">
        <v>24</v>
      </c>
      <c r="Q56" s="219" t="s">
        <v>25</v>
      </c>
      <c r="T56" s="225">
        <f t="shared" ca="1" si="2"/>
        <v>2</v>
      </c>
      <c r="U56" s="226">
        <v>0</v>
      </c>
      <c r="V56" s="225">
        <f t="shared" ca="1" si="3"/>
        <v>2</v>
      </c>
      <c r="W56" s="227">
        <f ca="1">VLOOKUP(V56,TABULADOR!$A$51:$B$74,2)</f>
        <v>0.04</v>
      </c>
      <c r="X56" s="228">
        <v>0</v>
      </c>
      <c r="Y56" s="228"/>
      <c r="Z56" s="229">
        <v>0</v>
      </c>
      <c r="BD56" s="1321"/>
    </row>
    <row r="57" spans="1:56" s="218" customFormat="1" ht="35.1" customHeight="1">
      <c r="A57" s="218" t="s">
        <v>18</v>
      </c>
      <c r="B57" s="219" t="s">
        <v>975</v>
      </c>
      <c r="C57" s="899">
        <v>18760357</v>
      </c>
      <c r="D57" s="220" t="s">
        <v>740</v>
      </c>
      <c r="E57" s="221" t="s">
        <v>20</v>
      </c>
      <c r="F57" s="219"/>
      <c r="G57" s="219"/>
      <c r="I57" s="219" t="s">
        <v>99</v>
      </c>
      <c r="K57" s="222">
        <v>44105</v>
      </c>
      <c r="L57" s="234" t="s">
        <v>739</v>
      </c>
      <c r="M57" s="235"/>
      <c r="N57" s="233"/>
      <c r="O57" s="219" t="s">
        <v>23</v>
      </c>
      <c r="P57" s="224" t="s">
        <v>63</v>
      </c>
      <c r="Q57" s="219" t="s">
        <v>25</v>
      </c>
      <c r="T57" s="225">
        <f t="shared" ca="1" si="2"/>
        <v>1</v>
      </c>
      <c r="U57" s="226">
        <v>0</v>
      </c>
      <c r="V57" s="225">
        <f t="shared" ca="1" si="3"/>
        <v>1</v>
      </c>
      <c r="W57" s="227">
        <f ca="1">VLOOKUP(V57,TABULADOR!$A$51:$B$74,2)</f>
        <v>0.02</v>
      </c>
      <c r="X57" s="228">
        <v>0</v>
      </c>
      <c r="Y57" s="228"/>
      <c r="Z57" s="229">
        <v>0</v>
      </c>
      <c r="BD57" s="1321"/>
    </row>
    <row r="58" spans="1:56" s="199" customFormat="1" ht="35.1" customHeight="1">
      <c r="A58" s="199" t="s">
        <v>18</v>
      </c>
      <c r="B58" s="135" t="s">
        <v>975</v>
      </c>
      <c r="C58" s="892">
        <v>24656472</v>
      </c>
      <c r="D58" s="136" t="s">
        <v>742</v>
      </c>
      <c r="E58" s="137" t="s">
        <v>20</v>
      </c>
      <c r="F58" s="135" t="s">
        <v>743</v>
      </c>
      <c r="G58" s="135" t="s">
        <v>59</v>
      </c>
      <c r="I58" s="135" t="s">
        <v>161</v>
      </c>
      <c r="K58" s="138">
        <v>44136</v>
      </c>
      <c r="L58" s="139" t="s">
        <v>741</v>
      </c>
      <c r="M58" s="137"/>
      <c r="N58" s="137"/>
      <c r="O58" s="135" t="s">
        <v>23</v>
      </c>
      <c r="P58" s="135" t="s">
        <v>63</v>
      </c>
      <c r="Q58" s="135" t="s">
        <v>25</v>
      </c>
      <c r="T58" s="140">
        <f t="shared" ca="1" si="2"/>
        <v>1</v>
      </c>
      <c r="U58" s="141">
        <v>0</v>
      </c>
      <c r="V58" s="140">
        <f t="shared" ca="1" si="3"/>
        <v>1</v>
      </c>
      <c r="W58" s="142">
        <f ca="1">VLOOKUP(V58,TABULADOR!$A$51:$B$74,2)</f>
        <v>0.02</v>
      </c>
      <c r="X58" s="214">
        <v>0</v>
      </c>
      <c r="Y58" s="214"/>
      <c r="Z58" s="215">
        <v>0</v>
      </c>
      <c r="BD58" s="1321"/>
    </row>
    <row r="59" spans="1:56" s="199" customFormat="1" ht="35.1" customHeight="1">
      <c r="A59" s="199" t="s">
        <v>18</v>
      </c>
      <c r="B59" s="135" t="s">
        <v>975</v>
      </c>
      <c r="C59" s="892">
        <v>24982018</v>
      </c>
      <c r="D59" s="136" t="s">
        <v>745</v>
      </c>
      <c r="E59" s="137" t="s">
        <v>20</v>
      </c>
      <c r="F59" s="135" t="s">
        <v>743</v>
      </c>
      <c r="G59" s="135" t="s">
        <v>59</v>
      </c>
      <c r="I59" s="135" t="s">
        <v>147</v>
      </c>
      <c r="K59" s="138">
        <v>44136</v>
      </c>
      <c r="L59" s="139" t="s">
        <v>744</v>
      </c>
      <c r="M59" s="137"/>
      <c r="N59" s="137"/>
      <c r="O59" s="135" t="s">
        <v>23</v>
      </c>
      <c r="P59" s="135" t="s">
        <v>63</v>
      </c>
      <c r="Q59" s="135" t="s">
        <v>25</v>
      </c>
      <c r="T59" s="140">
        <f t="shared" ca="1" si="2"/>
        <v>1</v>
      </c>
      <c r="U59" s="141">
        <v>0</v>
      </c>
      <c r="V59" s="140">
        <f t="shared" ca="1" si="3"/>
        <v>1</v>
      </c>
      <c r="W59" s="142">
        <f ca="1">VLOOKUP(V59,TABULADOR!$A$51:$B$74,2)</f>
        <v>0.02</v>
      </c>
      <c r="X59" s="214">
        <v>0</v>
      </c>
      <c r="Y59" s="214"/>
      <c r="Z59" s="215">
        <v>0</v>
      </c>
      <c r="BD59" s="1321"/>
    </row>
    <row r="60" spans="1:56" s="199" customFormat="1" ht="35.1" customHeight="1">
      <c r="A60" s="199" t="s">
        <v>18</v>
      </c>
      <c r="B60" s="137" t="s">
        <v>971</v>
      </c>
      <c r="C60" s="892">
        <v>19427080</v>
      </c>
      <c r="D60" s="136" t="s">
        <v>747</v>
      </c>
      <c r="E60" s="137" t="s">
        <v>20</v>
      </c>
      <c r="F60" s="135" t="s">
        <v>104</v>
      </c>
      <c r="G60" s="135" t="s">
        <v>146</v>
      </c>
      <c r="I60" s="135" t="s">
        <v>748</v>
      </c>
      <c r="K60" s="138">
        <v>42475</v>
      </c>
      <c r="L60" s="145" t="s">
        <v>746</v>
      </c>
      <c r="M60" s="137"/>
      <c r="N60" s="137"/>
      <c r="O60" s="135" t="s">
        <v>67</v>
      </c>
      <c r="P60" s="213" t="s">
        <v>63</v>
      </c>
      <c r="Q60" s="135" t="s">
        <v>67</v>
      </c>
      <c r="T60" s="140">
        <f t="shared" ca="1" si="2"/>
        <v>5</v>
      </c>
      <c r="U60" s="141">
        <v>0</v>
      </c>
      <c r="V60" s="140">
        <f t="shared" ca="1" si="3"/>
        <v>5</v>
      </c>
      <c r="W60" s="142">
        <f ca="1">VLOOKUP(V60,TABULADOR!$A$51:$B$74,2)</f>
        <v>0.1</v>
      </c>
      <c r="X60" s="214">
        <v>0</v>
      </c>
      <c r="Y60" s="214"/>
      <c r="Z60" s="215">
        <v>0</v>
      </c>
      <c r="BD60" s="1321"/>
    </row>
    <row r="61" spans="1:56" s="199" customFormat="1" ht="35.1" customHeight="1">
      <c r="A61" s="199" t="s">
        <v>18</v>
      </c>
      <c r="B61" s="137" t="s">
        <v>971</v>
      </c>
      <c r="C61" s="892">
        <v>6837660</v>
      </c>
      <c r="D61" s="136" t="s">
        <v>750</v>
      </c>
      <c r="E61" s="137" t="s">
        <v>20</v>
      </c>
      <c r="F61" s="135" t="s">
        <v>304</v>
      </c>
      <c r="G61" s="212" t="s">
        <v>290</v>
      </c>
      <c r="I61" s="135" t="s">
        <v>99</v>
      </c>
      <c r="K61" s="138">
        <v>42774</v>
      </c>
      <c r="L61" s="145" t="s">
        <v>749</v>
      </c>
      <c r="M61" s="137"/>
      <c r="N61" s="137"/>
      <c r="O61" s="135" t="s">
        <v>23</v>
      </c>
      <c r="P61" s="213" t="s">
        <v>40</v>
      </c>
      <c r="Q61" s="135" t="s">
        <v>25</v>
      </c>
      <c r="T61" s="140">
        <f t="shared" ca="1" si="2"/>
        <v>5</v>
      </c>
      <c r="U61" s="141">
        <v>0</v>
      </c>
      <c r="V61" s="140">
        <f t="shared" ca="1" si="3"/>
        <v>5</v>
      </c>
      <c r="W61" s="142">
        <f ca="1">VLOOKUP(V61,TABULADOR!$A$51:$B$74,2)</f>
        <v>0.1</v>
      </c>
      <c r="X61" s="214">
        <v>0</v>
      </c>
      <c r="Y61" s="214"/>
      <c r="Z61" s="215">
        <v>0</v>
      </c>
      <c r="BD61" s="1321"/>
    </row>
    <row r="62" spans="1:56" s="199" customFormat="1" ht="35.1" customHeight="1">
      <c r="A62" s="199" t="s">
        <v>18</v>
      </c>
      <c r="B62" s="137" t="s">
        <v>972</v>
      </c>
      <c r="C62" s="892">
        <v>10481651</v>
      </c>
      <c r="D62" s="136" t="s">
        <v>752</v>
      </c>
      <c r="E62" s="137" t="s">
        <v>20</v>
      </c>
      <c r="F62" s="135" t="s">
        <v>304</v>
      </c>
      <c r="G62" s="135" t="s">
        <v>146</v>
      </c>
      <c r="I62" s="135" t="s">
        <v>99</v>
      </c>
      <c r="K62" s="138">
        <v>43508</v>
      </c>
      <c r="L62" s="145" t="s">
        <v>751</v>
      </c>
      <c r="M62" s="137"/>
      <c r="N62" s="137"/>
      <c r="O62" s="135" t="s">
        <v>23</v>
      </c>
      <c r="P62" s="213" t="s">
        <v>63</v>
      </c>
      <c r="Q62" s="135" t="s">
        <v>25</v>
      </c>
      <c r="T62" s="140">
        <f t="shared" ca="1" si="2"/>
        <v>3</v>
      </c>
      <c r="U62" s="141">
        <v>0</v>
      </c>
      <c r="V62" s="140">
        <f t="shared" ca="1" si="3"/>
        <v>3</v>
      </c>
      <c r="W62" s="142">
        <f ca="1">VLOOKUP(V62,TABULADOR!$A$51:$B$74,2)</f>
        <v>0.06</v>
      </c>
      <c r="X62" s="214">
        <v>0</v>
      </c>
      <c r="Y62" s="214"/>
      <c r="Z62" s="215">
        <v>0</v>
      </c>
      <c r="BD62" s="1321"/>
    </row>
    <row r="63" spans="1:56" s="199" customFormat="1" ht="35.1" customHeight="1">
      <c r="A63" s="199" t="s">
        <v>18</v>
      </c>
      <c r="B63" s="137" t="s">
        <v>971</v>
      </c>
      <c r="C63" s="892">
        <v>11603866</v>
      </c>
      <c r="D63" s="136" t="s">
        <v>754</v>
      </c>
      <c r="E63" s="137" t="s">
        <v>34</v>
      </c>
      <c r="F63" s="135" t="s">
        <v>104</v>
      </c>
      <c r="G63" s="135" t="s">
        <v>44</v>
      </c>
      <c r="I63" s="135" t="s">
        <v>259</v>
      </c>
      <c r="K63" s="138">
        <v>43290</v>
      </c>
      <c r="L63" s="145" t="s">
        <v>753</v>
      </c>
      <c r="M63" s="137"/>
      <c r="N63" s="137"/>
      <c r="O63" s="135" t="s">
        <v>25</v>
      </c>
      <c r="P63" s="213" t="s">
        <v>545</v>
      </c>
      <c r="Q63" s="135" t="s">
        <v>25</v>
      </c>
      <c r="T63" s="140">
        <f t="shared" ca="1" si="2"/>
        <v>3</v>
      </c>
      <c r="U63" s="141">
        <v>0</v>
      </c>
      <c r="V63" s="140">
        <f t="shared" ca="1" si="3"/>
        <v>3</v>
      </c>
      <c r="W63" s="142">
        <f ca="1">VLOOKUP(V63,TABULADOR!$A$51:$B$74,2)</f>
        <v>0.06</v>
      </c>
      <c r="X63" s="214">
        <v>0</v>
      </c>
      <c r="Y63" s="214"/>
      <c r="Z63" s="215">
        <v>0</v>
      </c>
      <c r="BD63" s="1321"/>
    </row>
    <row r="64" spans="1:56" s="199" customFormat="1" ht="35.1" customHeight="1">
      <c r="A64" s="199" t="s">
        <v>18</v>
      </c>
      <c r="B64" s="137" t="s">
        <v>972</v>
      </c>
      <c r="C64" s="892">
        <v>13884633</v>
      </c>
      <c r="D64" s="136" t="s">
        <v>756</v>
      </c>
      <c r="E64" s="135" t="s">
        <v>20</v>
      </c>
      <c r="F64" s="135" t="s">
        <v>104</v>
      </c>
      <c r="G64" s="135" t="s">
        <v>252</v>
      </c>
      <c r="I64" s="135" t="s">
        <v>55</v>
      </c>
      <c r="K64" s="138">
        <v>43507</v>
      </c>
      <c r="L64" s="216" t="s">
        <v>755</v>
      </c>
      <c r="M64" s="136"/>
      <c r="N64" s="146"/>
      <c r="O64" s="135" t="s">
        <v>23</v>
      </c>
      <c r="P64" s="213" t="s">
        <v>24</v>
      </c>
      <c r="Q64" s="135" t="s">
        <v>25</v>
      </c>
      <c r="T64" s="140">
        <f t="shared" ca="1" si="2"/>
        <v>3</v>
      </c>
      <c r="U64" s="141">
        <v>0</v>
      </c>
      <c r="V64" s="140">
        <f t="shared" ca="1" si="3"/>
        <v>3</v>
      </c>
      <c r="W64" s="142">
        <f ca="1">VLOOKUP(V64,TABULADOR!$A$51:$B$74,2)</f>
        <v>0.06</v>
      </c>
      <c r="X64" s="214">
        <v>0</v>
      </c>
      <c r="Y64" s="214"/>
      <c r="Z64" s="215">
        <v>0</v>
      </c>
      <c r="BD64" s="1321"/>
    </row>
    <row r="65" spans="1:56" s="199" customFormat="1" ht="35.1" customHeight="1">
      <c r="A65" s="199" t="s">
        <v>18</v>
      </c>
      <c r="B65" s="137" t="s">
        <v>972</v>
      </c>
      <c r="C65" s="892">
        <v>15557895</v>
      </c>
      <c r="D65" s="136" t="s">
        <v>758</v>
      </c>
      <c r="E65" s="137" t="s">
        <v>20</v>
      </c>
      <c r="F65" s="135" t="s">
        <v>104</v>
      </c>
      <c r="G65" s="135" t="s">
        <v>146</v>
      </c>
      <c r="I65" s="135" t="s">
        <v>189</v>
      </c>
      <c r="K65" s="138">
        <v>43525</v>
      </c>
      <c r="L65" s="145" t="s">
        <v>757</v>
      </c>
      <c r="M65" s="137"/>
      <c r="N65" s="139"/>
      <c r="O65" s="135" t="s">
        <v>115</v>
      </c>
      <c r="P65" s="213" t="s">
        <v>63</v>
      </c>
      <c r="Q65" s="135" t="s">
        <v>115</v>
      </c>
      <c r="T65" s="140">
        <f t="shared" ca="1" si="2"/>
        <v>2</v>
      </c>
      <c r="U65" s="141">
        <v>0</v>
      </c>
      <c r="V65" s="140">
        <f t="shared" ca="1" si="3"/>
        <v>2</v>
      </c>
      <c r="W65" s="142">
        <f ca="1">VLOOKUP(V65,TABULADOR!$A$51:$B$74,2)</f>
        <v>0.04</v>
      </c>
      <c r="X65" s="214">
        <v>0</v>
      </c>
      <c r="Y65" s="214"/>
      <c r="Z65" s="215">
        <v>0</v>
      </c>
      <c r="BD65" s="1321"/>
    </row>
    <row r="66" spans="1:56" s="199" customFormat="1" ht="35.1" customHeight="1">
      <c r="A66" s="199" t="s">
        <v>18</v>
      </c>
      <c r="B66" s="137" t="s">
        <v>972</v>
      </c>
      <c r="C66" s="892">
        <v>18028170</v>
      </c>
      <c r="D66" s="136" t="s">
        <v>760</v>
      </c>
      <c r="E66" s="137" t="s">
        <v>20</v>
      </c>
      <c r="F66" s="135" t="s">
        <v>104</v>
      </c>
      <c r="G66" s="135" t="s">
        <v>146</v>
      </c>
      <c r="I66" s="135" t="s">
        <v>87</v>
      </c>
      <c r="K66" s="138">
        <v>43693</v>
      </c>
      <c r="L66" s="145" t="s">
        <v>759</v>
      </c>
      <c r="M66" s="137"/>
      <c r="N66" s="137"/>
      <c r="O66" s="135" t="s">
        <v>23</v>
      </c>
      <c r="P66" s="213" t="s">
        <v>63</v>
      </c>
      <c r="Q66" s="135" t="s">
        <v>25</v>
      </c>
      <c r="T66" s="140">
        <f t="shared" ca="1" si="2"/>
        <v>2</v>
      </c>
      <c r="U66" s="141">
        <v>0</v>
      </c>
      <c r="V66" s="140">
        <f t="shared" ca="1" si="3"/>
        <v>2</v>
      </c>
      <c r="W66" s="142">
        <f ca="1">VLOOKUP(V66,TABULADOR!$A$51:$B$74,2)</f>
        <v>0.04</v>
      </c>
      <c r="X66" s="214">
        <v>0</v>
      </c>
      <c r="Y66" s="214"/>
      <c r="Z66" s="215">
        <v>0</v>
      </c>
      <c r="BD66" s="1321"/>
    </row>
    <row r="67" spans="1:56" s="199" customFormat="1" ht="35.1" customHeight="1">
      <c r="A67" s="199" t="s">
        <v>18</v>
      </c>
      <c r="B67" s="137" t="s">
        <v>972</v>
      </c>
      <c r="C67" s="892">
        <v>18976614</v>
      </c>
      <c r="D67" s="136" t="s">
        <v>762</v>
      </c>
      <c r="E67" s="135" t="s">
        <v>34</v>
      </c>
      <c r="F67" s="135" t="s">
        <v>104</v>
      </c>
      <c r="G67" s="135" t="s">
        <v>44</v>
      </c>
      <c r="I67" s="135" t="s">
        <v>259</v>
      </c>
      <c r="K67" s="138">
        <v>43709</v>
      </c>
      <c r="L67" s="216" t="s">
        <v>761</v>
      </c>
      <c r="M67" s="136"/>
      <c r="N67" s="146"/>
      <c r="O67" s="135" t="s">
        <v>218</v>
      </c>
      <c r="P67" s="213" t="s">
        <v>44</v>
      </c>
      <c r="Q67" s="135" t="s">
        <v>218</v>
      </c>
      <c r="T67" s="140">
        <f t="shared" ca="1" si="2"/>
        <v>2</v>
      </c>
      <c r="U67" s="141">
        <v>0</v>
      </c>
      <c r="V67" s="140">
        <f t="shared" ca="1" si="3"/>
        <v>2</v>
      </c>
      <c r="W67" s="142">
        <f ca="1">VLOOKUP(V67,TABULADOR!$A$51:$B$74,2)</f>
        <v>0.04</v>
      </c>
      <c r="X67" s="214">
        <v>0</v>
      </c>
      <c r="Y67" s="214"/>
      <c r="Z67" s="215">
        <v>0</v>
      </c>
      <c r="BD67" s="1321"/>
    </row>
    <row r="68" spans="1:56" s="199" customFormat="1" ht="35.1" customHeight="1">
      <c r="A68" s="199" t="s">
        <v>18</v>
      </c>
      <c r="B68" s="137" t="s">
        <v>972</v>
      </c>
      <c r="C68" s="892">
        <v>19656342</v>
      </c>
      <c r="D68" s="136" t="s">
        <v>764</v>
      </c>
      <c r="E68" s="137" t="s">
        <v>34</v>
      </c>
      <c r="F68" s="135" t="s">
        <v>104</v>
      </c>
      <c r="G68" s="135" t="s">
        <v>252</v>
      </c>
      <c r="I68" s="135" t="s">
        <v>61</v>
      </c>
      <c r="K68" s="138">
        <v>43511</v>
      </c>
      <c r="L68" s="145" t="s">
        <v>763</v>
      </c>
      <c r="M68" s="137"/>
      <c r="N68" s="137"/>
      <c r="O68" s="135" t="s">
        <v>218</v>
      </c>
      <c r="P68" s="213" t="s">
        <v>24</v>
      </c>
      <c r="Q68" s="135" t="s">
        <v>218</v>
      </c>
      <c r="T68" s="140">
        <f t="shared" ca="1" si="2"/>
        <v>3</v>
      </c>
      <c r="U68" s="141">
        <v>0</v>
      </c>
      <c r="V68" s="140">
        <f t="shared" ca="1" si="3"/>
        <v>3</v>
      </c>
      <c r="W68" s="142">
        <f ca="1">VLOOKUP(V68,TABULADOR!$A$51:$B$74,2)</f>
        <v>0.06</v>
      </c>
      <c r="X68" s="214">
        <v>0</v>
      </c>
      <c r="Y68" s="214"/>
      <c r="Z68" s="215">
        <v>0</v>
      </c>
      <c r="BD68" s="1321"/>
    </row>
    <row r="69" spans="1:56" s="199" customFormat="1" ht="35.1" customHeight="1">
      <c r="A69" s="199" t="s">
        <v>18</v>
      </c>
      <c r="B69" s="137" t="s">
        <v>972</v>
      </c>
      <c r="C69" s="892">
        <v>19821335</v>
      </c>
      <c r="D69" s="136" t="s">
        <v>766</v>
      </c>
      <c r="E69" s="135" t="s">
        <v>34</v>
      </c>
      <c r="F69" s="135" t="s">
        <v>104</v>
      </c>
      <c r="G69" s="135" t="s">
        <v>146</v>
      </c>
      <c r="I69" s="135" t="s">
        <v>156</v>
      </c>
      <c r="K69" s="138">
        <v>43709</v>
      </c>
      <c r="L69" s="216" t="s">
        <v>765</v>
      </c>
      <c r="M69" s="236"/>
      <c r="N69" s="217"/>
      <c r="O69" s="135" t="s">
        <v>23</v>
      </c>
      <c r="P69" s="213" t="s">
        <v>40</v>
      </c>
      <c r="Q69" s="135" t="s">
        <v>25</v>
      </c>
      <c r="T69" s="140">
        <f t="shared" ca="1" si="2"/>
        <v>2</v>
      </c>
      <c r="U69" s="141">
        <v>0</v>
      </c>
      <c r="V69" s="140">
        <f t="shared" ca="1" si="3"/>
        <v>2</v>
      </c>
      <c r="W69" s="142">
        <f ca="1">VLOOKUP(V69,TABULADOR!$A$51:$B$74,2)</f>
        <v>0.04</v>
      </c>
      <c r="X69" s="214">
        <v>0</v>
      </c>
      <c r="Y69" s="214"/>
      <c r="Z69" s="215">
        <v>0</v>
      </c>
      <c r="BD69" s="1321"/>
    </row>
    <row r="70" spans="1:56" s="199" customFormat="1" ht="35.1" customHeight="1">
      <c r="A70" s="199" t="s">
        <v>18</v>
      </c>
      <c r="B70" s="137" t="s">
        <v>972</v>
      </c>
      <c r="C70" s="892">
        <v>20705593</v>
      </c>
      <c r="D70" s="136" t="s">
        <v>768</v>
      </c>
      <c r="E70" s="137" t="s">
        <v>34</v>
      </c>
      <c r="F70" s="135" t="s">
        <v>104</v>
      </c>
      <c r="G70" s="135" t="s">
        <v>252</v>
      </c>
      <c r="I70" s="135" t="s">
        <v>259</v>
      </c>
      <c r="K70" s="138">
        <v>43662</v>
      </c>
      <c r="L70" s="145" t="s">
        <v>767</v>
      </c>
      <c r="M70" s="137"/>
      <c r="N70" s="137"/>
      <c r="O70" s="135" t="s">
        <v>67</v>
      </c>
      <c r="P70" s="213" t="s">
        <v>40</v>
      </c>
      <c r="Q70" s="135" t="s">
        <v>67</v>
      </c>
      <c r="T70" s="140">
        <f t="shared" ca="1" si="2"/>
        <v>2</v>
      </c>
      <c r="U70" s="141">
        <v>0</v>
      </c>
      <c r="V70" s="140">
        <f t="shared" ca="1" si="3"/>
        <v>2</v>
      </c>
      <c r="W70" s="142">
        <f ca="1">VLOOKUP(V70,TABULADOR!$A$51:$B$74,2)</f>
        <v>0.04</v>
      </c>
      <c r="X70" s="214">
        <v>0</v>
      </c>
      <c r="Y70" s="214"/>
      <c r="Z70" s="215">
        <v>0</v>
      </c>
      <c r="BD70" s="1321"/>
    </row>
    <row r="71" spans="1:56" s="199" customFormat="1" ht="35.1" customHeight="1">
      <c r="A71" s="199" t="s">
        <v>18</v>
      </c>
      <c r="B71" s="137" t="s">
        <v>972</v>
      </c>
      <c r="C71" s="892">
        <v>25054408</v>
      </c>
      <c r="D71" s="136" t="s">
        <v>770</v>
      </c>
      <c r="E71" s="137" t="s">
        <v>34</v>
      </c>
      <c r="F71" s="135" t="s">
        <v>104</v>
      </c>
      <c r="G71" s="135" t="s">
        <v>146</v>
      </c>
      <c r="I71" s="135" t="s">
        <v>89</v>
      </c>
      <c r="K71" s="138">
        <v>43497</v>
      </c>
      <c r="L71" s="145" t="s">
        <v>769</v>
      </c>
      <c r="M71" s="137"/>
      <c r="N71" s="137"/>
      <c r="O71" s="135" t="s">
        <v>218</v>
      </c>
      <c r="P71" s="213" t="s">
        <v>63</v>
      </c>
      <c r="Q71" s="135" t="s">
        <v>218</v>
      </c>
      <c r="T71" s="140">
        <f t="shared" ca="1" si="2"/>
        <v>3</v>
      </c>
      <c r="U71" s="141">
        <v>0</v>
      </c>
      <c r="V71" s="140">
        <f t="shared" ca="1" si="3"/>
        <v>3</v>
      </c>
      <c r="W71" s="142">
        <f ca="1">VLOOKUP(V71,TABULADOR!$A$51:$B$74,2)</f>
        <v>0.06</v>
      </c>
      <c r="X71" s="214">
        <v>0</v>
      </c>
      <c r="Y71" s="214"/>
      <c r="Z71" s="215">
        <v>0</v>
      </c>
      <c r="BD71" s="1321"/>
    </row>
    <row r="72" spans="1:56" s="199" customFormat="1" ht="35.1" customHeight="1">
      <c r="A72" s="199" t="s">
        <v>18</v>
      </c>
      <c r="B72" s="137" t="s">
        <v>972</v>
      </c>
      <c r="C72" s="892">
        <v>27805179</v>
      </c>
      <c r="D72" s="136" t="s">
        <v>772</v>
      </c>
      <c r="E72" s="135" t="s">
        <v>20</v>
      </c>
      <c r="F72" s="135" t="s">
        <v>104</v>
      </c>
      <c r="G72" s="135" t="s">
        <v>146</v>
      </c>
      <c r="I72" s="135" t="s">
        <v>161</v>
      </c>
      <c r="K72" s="138">
        <v>43617</v>
      </c>
      <c r="L72" s="216" t="s">
        <v>771</v>
      </c>
      <c r="M72" s="217"/>
      <c r="N72" s="217"/>
      <c r="O72" s="135" t="s">
        <v>23</v>
      </c>
      <c r="P72" s="213" t="s">
        <v>40</v>
      </c>
      <c r="Q72" s="135" t="s">
        <v>25</v>
      </c>
      <c r="T72" s="140">
        <f t="shared" ca="1" si="2"/>
        <v>2</v>
      </c>
      <c r="U72" s="141">
        <v>0</v>
      </c>
      <c r="V72" s="140">
        <f t="shared" ca="1" si="3"/>
        <v>2</v>
      </c>
      <c r="W72" s="142">
        <f ca="1">VLOOKUP(V72,TABULADOR!$A$51:$B$74,2)</f>
        <v>0.04</v>
      </c>
      <c r="X72" s="214">
        <v>0</v>
      </c>
      <c r="Y72" s="214"/>
      <c r="Z72" s="215">
        <v>0</v>
      </c>
      <c r="BD72" s="1321"/>
    </row>
    <row r="73" spans="1:56" s="199" customFormat="1" ht="35.1" customHeight="1">
      <c r="A73" s="199" t="s">
        <v>18</v>
      </c>
      <c r="B73" s="137" t="s">
        <v>972</v>
      </c>
      <c r="C73" s="892">
        <v>25032793</v>
      </c>
      <c r="D73" s="136" t="s">
        <v>774</v>
      </c>
      <c r="E73" s="137" t="s">
        <v>20</v>
      </c>
      <c r="F73" s="135" t="s">
        <v>104</v>
      </c>
      <c r="G73" s="135" t="s">
        <v>379</v>
      </c>
      <c r="I73" s="135" t="s">
        <v>43</v>
      </c>
      <c r="K73" s="138">
        <v>43892</v>
      </c>
      <c r="L73" s="145" t="s">
        <v>773</v>
      </c>
      <c r="M73" s="137"/>
      <c r="N73" s="137"/>
      <c r="O73" s="135" t="s">
        <v>23</v>
      </c>
      <c r="P73" s="213" t="s">
        <v>40</v>
      </c>
      <c r="Q73" s="135" t="s">
        <v>25</v>
      </c>
      <c r="T73" s="140">
        <f t="shared" ca="1" si="2"/>
        <v>1</v>
      </c>
      <c r="U73" s="141">
        <v>0</v>
      </c>
      <c r="V73" s="140">
        <f t="shared" ca="1" si="3"/>
        <v>1</v>
      </c>
      <c r="W73" s="142">
        <f ca="1">VLOOKUP(V73,TABULADOR!$A$51:$B$74,2)</f>
        <v>0.02</v>
      </c>
      <c r="X73" s="214">
        <v>0</v>
      </c>
      <c r="Y73" s="214"/>
      <c r="Z73" s="215">
        <v>0</v>
      </c>
      <c r="BD73" s="1321"/>
    </row>
    <row r="74" spans="1:56" s="199" customFormat="1" ht="35.1" customHeight="1">
      <c r="A74" s="199" t="s">
        <v>18</v>
      </c>
      <c r="B74" s="137" t="s">
        <v>972</v>
      </c>
      <c r="C74" s="892">
        <v>9484246</v>
      </c>
      <c r="D74" s="136" t="s">
        <v>776</v>
      </c>
      <c r="E74" s="137" t="s">
        <v>20</v>
      </c>
      <c r="F74" s="135" t="s">
        <v>304</v>
      </c>
      <c r="G74" s="135" t="s">
        <v>146</v>
      </c>
      <c r="I74" s="135" t="s">
        <v>99</v>
      </c>
      <c r="K74" s="138">
        <v>44075</v>
      </c>
      <c r="L74" s="145" t="s">
        <v>775</v>
      </c>
      <c r="M74" s="137"/>
      <c r="N74" s="137"/>
      <c r="O74" s="135" t="s">
        <v>23</v>
      </c>
      <c r="P74" s="213" t="s">
        <v>40</v>
      </c>
      <c r="Q74" s="135" t="s">
        <v>25</v>
      </c>
      <c r="T74" s="140">
        <f t="shared" ca="1" si="2"/>
        <v>1</v>
      </c>
      <c r="U74" s="141">
        <v>0</v>
      </c>
      <c r="V74" s="140">
        <f t="shared" ca="1" si="3"/>
        <v>1</v>
      </c>
      <c r="W74" s="142">
        <f ca="1">VLOOKUP(V74,TABULADOR!$A$51:$B$74,2)</f>
        <v>0.02</v>
      </c>
      <c r="X74" s="214">
        <v>0</v>
      </c>
      <c r="Y74" s="214"/>
      <c r="Z74" s="215">
        <v>0</v>
      </c>
      <c r="BD74" s="1321"/>
    </row>
    <row r="75" spans="1:56" s="199" customFormat="1" ht="35.1" customHeight="1">
      <c r="A75" s="199" t="s">
        <v>18</v>
      </c>
      <c r="B75" s="137" t="s">
        <v>972</v>
      </c>
      <c r="C75" s="892">
        <v>19553009</v>
      </c>
      <c r="D75" s="136" t="s">
        <v>778</v>
      </c>
      <c r="E75" s="137" t="s">
        <v>34</v>
      </c>
      <c r="F75" s="135" t="s">
        <v>104</v>
      </c>
      <c r="G75" s="135" t="s">
        <v>146</v>
      </c>
      <c r="I75" s="135" t="s">
        <v>209</v>
      </c>
      <c r="K75" s="138">
        <v>44075</v>
      </c>
      <c r="L75" s="145" t="s">
        <v>777</v>
      </c>
      <c r="M75" s="137"/>
      <c r="N75" s="137"/>
      <c r="O75" s="135" t="s">
        <v>78</v>
      </c>
      <c r="P75" s="213" t="s">
        <v>24</v>
      </c>
      <c r="Q75" s="135" t="s">
        <v>78</v>
      </c>
      <c r="T75" s="140">
        <f t="shared" ref="T75:T95" ca="1" si="4">DATEDIF(K75,$M$2,"Y")</f>
        <v>1</v>
      </c>
      <c r="U75" s="141">
        <v>0</v>
      </c>
      <c r="V75" s="140">
        <f t="shared" ref="V75:V95" ca="1" si="5">T75+U75</f>
        <v>1</v>
      </c>
      <c r="W75" s="142">
        <f ca="1">VLOOKUP(V75,TABULADOR!$A$51:$B$74,2)</f>
        <v>0.02</v>
      </c>
      <c r="X75" s="214">
        <v>0</v>
      </c>
      <c r="Y75" s="214"/>
      <c r="Z75" s="215">
        <v>0</v>
      </c>
      <c r="BD75" s="1321"/>
    </row>
    <row r="76" spans="1:56" s="199" customFormat="1" ht="35.1" customHeight="1">
      <c r="A76" s="199" t="s">
        <v>18</v>
      </c>
      <c r="B76" s="137" t="s">
        <v>972</v>
      </c>
      <c r="C76" s="892">
        <v>26159510</v>
      </c>
      <c r="D76" s="136" t="s">
        <v>780</v>
      </c>
      <c r="E76" s="137" t="s">
        <v>34</v>
      </c>
      <c r="F76" s="135" t="s">
        <v>104</v>
      </c>
      <c r="G76" s="135" t="s">
        <v>379</v>
      </c>
      <c r="I76" s="135" t="s">
        <v>43</v>
      </c>
      <c r="K76" s="138">
        <v>44075</v>
      </c>
      <c r="L76" s="145" t="s">
        <v>779</v>
      </c>
      <c r="M76" s="137"/>
      <c r="N76" s="137"/>
      <c r="O76" s="135" t="s">
        <v>23</v>
      </c>
      <c r="P76" s="213" t="s">
        <v>40</v>
      </c>
      <c r="Q76" s="135" t="s">
        <v>25</v>
      </c>
      <c r="T76" s="140">
        <f t="shared" ca="1" si="4"/>
        <v>1</v>
      </c>
      <c r="U76" s="141">
        <v>0</v>
      </c>
      <c r="V76" s="140">
        <f t="shared" ca="1" si="5"/>
        <v>1</v>
      </c>
      <c r="W76" s="142">
        <f ca="1">VLOOKUP(V76,TABULADOR!$A$51:$B$74,2)</f>
        <v>0.02</v>
      </c>
      <c r="X76" s="214">
        <v>0</v>
      </c>
      <c r="Y76" s="214"/>
      <c r="Z76" s="215">
        <v>0</v>
      </c>
      <c r="BD76" s="1321"/>
    </row>
    <row r="77" spans="1:56" s="199" customFormat="1" ht="35.1" customHeight="1">
      <c r="A77" s="199" t="s">
        <v>18</v>
      </c>
      <c r="B77" s="137" t="s">
        <v>972</v>
      </c>
      <c r="C77" s="892">
        <v>27794142</v>
      </c>
      <c r="D77" s="136" t="s">
        <v>782</v>
      </c>
      <c r="E77" s="137" t="s">
        <v>20</v>
      </c>
      <c r="F77" s="135" t="s">
        <v>104</v>
      </c>
      <c r="G77" s="135" t="s">
        <v>379</v>
      </c>
      <c r="I77" s="135" t="s">
        <v>43</v>
      </c>
      <c r="K77" s="138">
        <v>44075</v>
      </c>
      <c r="L77" s="145" t="s">
        <v>781</v>
      </c>
      <c r="M77" s="137"/>
      <c r="N77" s="137"/>
      <c r="O77" s="135" t="s">
        <v>23</v>
      </c>
      <c r="P77" s="213" t="s">
        <v>40</v>
      </c>
      <c r="Q77" s="135" t="s">
        <v>25</v>
      </c>
      <c r="T77" s="140">
        <f t="shared" ca="1" si="4"/>
        <v>1</v>
      </c>
      <c r="U77" s="141">
        <v>0</v>
      </c>
      <c r="V77" s="140">
        <f t="shared" ca="1" si="5"/>
        <v>1</v>
      </c>
      <c r="W77" s="142">
        <f ca="1">VLOOKUP(V77,TABULADOR!$A$51:$B$74,2)</f>
        <v>0.02</v>
      </c>
      <c r="X77" s="214">
        <v>0</v>
      </c>
      <c r="Y77" s="214"/>
      <c r="Z77" s="215">
        <v>0</v>
      </c>
      <c r="BD77" s="1321"/>
    </row>
    <row r="78" spans="1:56" s="199" customFormat="1" ht="35.1" customHeight="1">
      <c r="A78" s="199" t="s">
        <v>18</v>
      </c>
      <c r="B78" s="135" t="s">
        <v>975</v>
      </c>
      <c r="C78" s="892">
        <v>16870114</v>
      </c>
      <c r="D78" s="136" t="s">
        <v>784</v>
      </c>
      <c r="E78" s="137" t="s">
        <v>20</v>
      </c>
      <c r="F78" s="135" t="s">
        <v>27</v>
      </c>
      <c r="G78" s="135" t="s">
        <v>27</v>
      </c>
      <c r="I78" s="135" t="s">
        <v>87</v>
      </c>
      <c r="K78" s="138">
        <v>44105</v>
      </c>
      <c r="L78" s="145" t="s">
        <v>783</v>
      </c>
      <c r="M78" s="139"/>
      <c r="N78" s="137"/>
      <c r="O78" s="135" t="s">
        <v>25</v>
      </c>
      <c r="P78" s="213" t="s">
        <v>40</v>
      </c>
      <c r="Q78" s="135" t="s">
        <v>25</v>
      </c>
      <c r="T78" s="140">
        <f t="shared" ca="1" si="4"/>
        <v>1</v>
      </c>
      <c r="U78" s="141">
        <v>0</v>
      </c>
      <c r="V78" s="140">
        <f t="shared" ca="1" si="5"/>
        <v>1</v>
      </c>
      <c r="W78" s="142">
        <f ca="1">VLOOKUP(V78,TABULADOR!$A$51:$B$74,2)</f>
        <v>0.02</v>
      </c>
      <c r="X78" s="214">
        <v>0</v>
      </c>
      <c r="Y78" s="214"/>
      <c r="Z78" s="215">
        <v>0</v>
      </c>
      <c r="BD78" s="1321"/>
    </row>
    <row r="79" spans="1:56" s="199" customFormat="1" ht="35.1" customHeight="1">
      <c r="A79" s="199" t="s">
        <v>18</v>
      </c>
      <c r="B79" s="137" t="s">
        <v>972</v>
      </c>
      <c r="C79" s="892">
        <v>14679559</v>
      </c>
      <c r="D79" s="136" t="s">
        <v>786</v>
      </c>
      <c r="E79" s="137" t="s">
        <v>20</v>
      </c>
      <c r="F79" s="135" t="s">
        <v>304</v>
      </c>
      <c r="G79" s="135" t="s">
        <v>146</v>
      </c>
      <c r="I79" s="135" t="s">
        <v>99</v>
      </c>
      <c r="K79" s="138">
        <v>44136</v>
      </c>
      <c r="L79" s="139" t="s">
        <v>785</v>
      </c>
      <c r="M79" s="139"/>
      <c r="N79" s="137"/>
      <c r="O79" s="135" t="s">
        <v>23</v>
      </c>
      <c r="P79" s="213" t="s">
        <v>40</v>
      </c>
      <c r="Q79" s="135" t="s">
        <v>25</v>
      </c>
      <c r="T79" s="140">
        <f t="shared" ca="1" si="4"/>
        <v>1</v>
      </c>
      <c r="U79" s="141">
        <v>0</v>
      </c>
      <c r="V79" s="140">
        <f t="shared" ca="1" si="5"/>
        <v>1</v>
      </c>
      <c r="W79" s="142">
        <f ca="1">VLOOKUP(V79,TABULADOR!$A$51:$B$74,2)</f>
        <v>0.02</v>
      </c>
      <c r="X79" s="214">
        <v>0</v>
      </c>
      <c r="Y79" s="214"/>
      <c r="Z79" s="215">
        <v>0</v>
      </c>
      <c r="BD79" s="1321"/>
    </row>
    <row r="80" spans="1:56" s="199" customFormat="1" ht="35.1" customHeight="1">
      <c r="A80" s="199" t="s">
        <v>18</v>
      </c>
      <c r="B80" s="137" t="s">
        <v>972</v>
      </c>
      <c r="C80" s="892">
        <v>12641453</v>
      </c>
      <c r="D80" s="136" t="s">
        <v>788</v>
      </c>
      <c r="E80" s="137" t="s">
        <v>20</v>
      </c>
      <c r="F80" s="135" t="s">
        <v>304</v>
      </c>
      <c r="G80" s="135" t="s">
        <v>146</v>
      </c>
      <c r="I80" s="135" t="s">
        <v>99</v>
      </c>
      <c r="K80" s="138">
        <v>44136</v>
      </c>
      <c r="L80" s="145" t="s">
        <v>787</v>
      </c>
      <c r="M80" s="139"/>
      <c r="N80" s="137"/>
      <c r="O80" s="135" t="s">
        <v>23</v>
      </c>
      <c r="P80" s="213" t="s">
        <v>40</v>
      </c>
      <c r="Q80" s="135" t="s">
        <v>25</v>
      </c>
      <c r="T80" s="140">
        <f t="shared" ca="1" si="4"/>
        <v>1</v>
      </c>
      <c r="U80" s="141">
        <v>0</v>
      </c>
      <c r="V80" s="140">
        <f t="shared" ca="1" si="5"/>
        <v>1</v>
      </c>
      <c r="W80" s="142">
        <f ca="1">VLOOKUP(V80,TABULADOR!$A$51:$B$74,2)</f>
        <v>0.02</v>
      </c>
      <c r="X80" s="214">
        <v>0</v>
      </c>
      <c r="Y80" s="214"/>
      <c r="Z80" s="215">
        <v>0</v>
      </c>
      <c r="BD80" s="1321"/>
    </row>
    <row r="81" spans="1:56" s="199" customFormat="1" ht="35.1" customHeight="1">
      <c r="A81" s="199" t="s">
        <v>18</v>
      </c>
      <c r="B81" s="137" t="s">
        <v>972</v>
      </c>
      <c r="C81" s="892">
        <v>14518088</v>
      </c>
      <c r="D81" s="136" t="s">
        <v>790</v>
      </c>
      <c r="E81" s="137" t="s">
        <v>20</v>
      </c>
      <c r="F81" s="135" t="s">
        <v>304</v>
      </c>
      <c r="G81" s="135" t="s">
        <v>146</v>
      </c>
      <c r="I81" s="135" t="s">
        <v>99</v>
      </c>
      <c r="K81" s="138">
        <v>44044</v>
      </c>
      <c r="L81" s="145" t="s">
        <v>789</v>
      </c>
      <c r="M81" s="137"/>
      <c r="N81" s="139"/>
      <c r="O81" s="135" t="s">
        <v>23</v>
      </c>
      <c r="P81" s="213" t="s">
        <v>40</v>
      </c>
      <c r="Q81" s="135" t="s">
        <v>25</v>
      </c>
      <c r="T81" s="140">
        <f t="shared" ca="1" si="4"/>
        <v>1</v>
      </c>
      <c r="U81" s="141">
        <v>0</v>
      </c>
      <c r="V81" s="140">
        <f t="shared" ca="1" si="5"/>
        <v>1</v>
      </c>
      <c r="W81" s="142">
        <f ca="1">VLOOKUP(V81,TABULADOR!$A$51:$B$74,2)</f>
        <v>0.02</v>
      </c>
      <c r="X81" s="214">
        <v>0</v>
      </c>
      <c r="Y81" s="214"/>
      <c r="Z81" s="215">
        <v>0</v>
      </c>
      <c r="BD81" s="1321"/>
    </row>
    <row r="82" spans="1:56" s="199" customFormat="1" ht="35.1" customHeight="1">
      <c r="A82" s="199" t="s">
        <v>18</v>
      </c>
      <c r="B82" s="137" t="s">
        <v>972</v>
      </c>
      <c r="C82" s="892">
        <v>10899613</v>
      </c>
      <c r="D82" s="136" t="s">
        <v>793</v>
      </c>
      <c r="E82" s="137" t="s">
        <v>20</v>
      </c>
      <c r="F82" s="135" t="s">
        <v>293</v>
      </c>
      <c r="G82" s="212" t="s">
        <v>290</v>
      </c>
      <c r="I82" s="135" t="s">
        <v>189</v>
      </c>
      <c r="K82" s="138">
        <v>43617</v>
      </c>
      <c r="L82" s="145"/>
      <c r="M82" s="145" t="s">
        <v>792</v>
      </c>
      <c r="N82" s="137" t="s">
        <v>791</v>
      </c>
      <c r="O82" s="135" t="s">
        <v>25</v>
      </c>
      <c r="P82" s="213" t="s">
        <v>63</v>
      </c>
      <c r="Q82" s="135" t="s">
        <v>25</v>
      </c>
      <c r="T82" s="140">
        <f t="shared" ca="1" si="4"/>
        <v>2</v>
      </c>
      <c r="U82" s="141">
        <v>0</v>
      </c>
      <c r="V82" s="140">
        <f t="shared" ca="1" si="5"/>
        <v>2</v>
      </c>
      <c r="W82" s="142">
        <f ca="1">VLOOKUP(V82,TABULADOR!$A$51:$B$74,2)</f>
        <v>0.04</v>
      </c>
      <c r="X82" s="214">
        <v>0</v>
      </c>
      <c r="Y82" s="214"/>
      <c r="Z82" s="215">
        <v>0</v>
      </c>
      <c r="BD82" s="1321"/>
    </row>
    <row r="83" spans="1:56" s="199" customFormat="1" ht="35.1" customHeight="1">
      <c r="A83" s="199" t="s">
        <v>18</v>
      </c>
      <c r="B83" s="137" t="s">
        <v>972</v>
      </c>
      <c r="C83" s="892">
        <v>12685554</v>
      </c>
      <c r="D83" s="136" t="s">
        <v>795</v>
      </c>
      <c r="E83" s="137" t="s">
        <v>20</v>
      </c>
      <c r="F83" s="135" t="s">
        <v>289</v>
      </c>
      <c r="G83" s="212" t="s">
        <v>290</v>
      </c>
      <c r="I83" s="135" t="s">
        <v>55</v>
      </c>
      <c r="K83" s="138">
        <v>43631</v>
      </c>
      <c r="L83" s="145" t="s">
        <v>794</v>
      </c>
      <c r="M83" s="137"/>
      <c r="N83" s="137"/>
      <c r="O83" s="135" t="s">
        <v>23</v>
      </c>
      <c r="P83" s="213" t="s">
        <v>40</v>
      </c>
      <c r="Q83" s="135" t="s">
        <v>25</v>
      </c>
      <c r="T83" s="140">
        <f t="shared" ca="1" si="4"/>
        <v>2</v>
      </c>
      <c r="U83" s="141">
        <v>0</v>
      </c>
      <c r="V83" s="140">
        <f t="shared" ca="1" si="5"/>
        <v>2</v>
      </c>
      <c r="W83" s="142">
        <f ca="1">VLOOKUP(V83,TABULADOR!$A$51:$B$74,2)</f>
        <v>0.04</v>
      </c>
      <c r="X83" s="214">
        <v>0</v>
      </c>
      <c r="Y83" s="214"/>
      <c r="Z83" s="215">
        <v>0</v>
      </c>
      <c r="BD83" s="1321"/>
    </row>
    <row r="84" spans="1:56" s="199" customFormat="1" ht="35.1" customHeight="1">
      <c r="A84" s="199" t="s">
        <v>18</v>
      </c>
      <c r="B84" s="137" t="s">
        <v>972</v>
      </c>
      <c r="C84" s="892">
        <v>17286246</v>
      </c>
      <c r="D84" s="136" t="s">
        <v>797</v>
      </c>
      <c r="E84" s="135" t="s">
        <v>20</v>
      </c>
      <c r="F84" s="135" t="s">
        <v>289</v>
      </c>
      <c r="G84" s="212" t="s">
        <v>290</v>
      </c>
      <c r="I84" s="135" t="s">
        <v>99</v>
      </c>
      <c r="K84" s="138">
        <v>43647</v>
      </c>
      <c r="L84" s="216" t="s">
        <v>796</v>
      </c>
      <c r="M84" s="146"/>
      <c r="N84" s="217"/>
      <c r="O84" s="135" t="s">
        <v>23</v>
      </c>
      <c r="P84" s="213" t="s">
        <v>40</v>
      </c>
      <c r="Q84" s="135" t="s">
        <v>25</v>
      </c>
      <c r="T84" s="140">
        <f t="shared" ca="1" si="4"/>
        <v>2</v>
      </c>
      <c r="U84" s="141">
        <v>0</v>
      </c>
      <c r="V84" s="140">
        <f t="shared" ca="1" si="5"/>
        <v>2</v>
      </c>
      <c r="W84" s="142">
        <f ca="1">VLOOKUP(V84,TABULADOR!$A$51:$B$74,2)</f>
        <v>0.04</v>
      </c>
      <c r="X84" s="214">
        <v>0</v>
      </c>
      <c r="Y84" s="214"/>
      <c r="Z84" s="215">
        <v>0</v>
      </c>
      <c r="BD84" s="1321"/>
    </row>
    <row r="85" spans="1:56" s="199" customFormat="1" ht="35.1" customHeight="1">
      <c r="A85" s="199" t="s">
        <v>18</v>
      </c>
      <c r="B85" s="137" t="s">
        <v>972</v>
      </c>
      <c r="C85" s="892">
        <v>18003677</v>
      </c>
      <c r="D85" s="136" t="s">
        <v>799</v>
      </c>
      <c r="E85" s="137" t="s">
        <v>20</v>
      </c>
      <c r="F85" s="135" t="s">
        <v>289</v>
      </c>
      <c r="G85" s="212" t="s">
        <v>290</v>
      </c>
      <c r="I85" s="135" t="s">
        <v>87</v>
      </c>
      <c r="K85" s="138">
        <v>43710</v>
      </c>
      <c r="L85" s="145" t="s">
        <v>798</v>
      </c>
      <c r="M85" s="137"/>
      <c r="N85" s="137"/>
      <c r="O85" s="135" t="s">
        <v>23</v>
      </c>
      <c r="P85" s="213" t="s">
        <v>63</v>
      </c>
      <c r="Q85" s="135" t="s">
        <v>25</v>
      </c>
      <c r="T85" s="140">
        <f t="shared" ca="1" si="4"/>
        <v>2</v>
      </c>
      <c r="U85" s="141">
        <v>0</v>
      </c>
      <c r="V85" s="140">
        <f t="shared" ca="1" si="5"/>
        <v>2</v>
      </c>
      <c r="W85" s="142">
        <f ca="1">VLOOKUP(V85,TABULADOR!$A$51:$B$74,2)</f>
        <v>0.04</v>
      </c>
      <c r="X85" s="214">
        <v>0</v>
      </c>
      <c r="Y85" s="214"/>
      <c r="Z85" s="215">
        <v>0</v>
      </c>
      <c r="BD85" s="1321"/>
    </row>
    <row r="86" spans="1:56" s="199" customFormat="1" ht="35.1" customHeight="1">
      <c r="A86" s="199" t="s">
        <v>18</v>
      </c>
      <c r="B86" s="137" t="s">
        <v>972</v>
      </c>
      <c r="C86" s="892">
        <v>18044588</v>
      </c>
      <c r="D86" s="136" t="s">
        <v>801</v>
      </c>
      <c r="E86" s="137" t="s">
        <v>20</v>
      </c>
      <c r="F86" s="135" t="s">
        <v>293</v>
      </c>
      <c r="G86" s="212" t="s">
        <v>290</v>
      </c>
      <c r="I86" s="135" t="s">
        <v>189</v>
      </c>
      <c r="K86" s="138">
        <v>43632</v>
      </c>
      <c r="L86" s="145" t="s">
        <v>800</v>
      </c>
      <c r="M86" s="137"/>
      <c r="N86" s="139"/>
      <c r="O86" s="135" t="s">
        <v>70</v>
      </c>
      <c r="P86" s="213" t="s">
        <v>40</v>
      </c>
      <c r="Q86" s="135" t="s">
        <v>70</v>
      </c>
      <c r="T86" s="140">
        <f t="shared" ca="1" si="4"/>
        <v>2</v>
      </c>
      <c r="U86" s="141">
        <v>0</v>
      </c>
      <c r="V86" s="140">
        <f t="shared" ca="1" si="5"/>
        <v>2</v>
      </c>
      <c r="W86" s="142">
        <f ca="1">VLOOKUP(V86,TABULADOR!$A$51:$B$74,2)</f>
        <v>0.04</v>
      </c>
      <c r="X86" s="214">
        <v>0</v>
      </c>
      <c r="Y86" s="214"/>
      <c r="Z86" s="215">
        <v>0</v>
      </c>
      <c r="BD86" s="1321"/>
    </row>
    <row r="87" spans="1:56" s="199" customFormat="1" ht="35.1" customHeight="1">
      <c r="A87" s="199" t="s">
        <v>18</v>
      </c>
      <c r="B87" s="137" t="s">
        <v>972</v>
      </c>
      <c r="C87" s="892">
        <v>26180886</v>
      </c>
      <c r="D87" s="136" t="s">
        <v>803</v>
      </c>
      <c r="E87" s="137" t="s">
        <v>20</v>
      </c>
      <c r="F87" s="135" t="s">
        <v>293</v>
      </c>
      <c r="G87" s="212" t="s">
        <v>290</v>
      </c>
      <c r="I87" s="135" t="s">
        <v>28</v>
      </c>
      <c r="K87" s="138">
        <v>43507</v>
      </c>
      <c r="L87" s="216" t="s">
        <v>802</v>
      </c>
      <c r="M87" s="137"/>
      <c r="N87" s="137"/>
      <c r="O87" s="135" t="s">
        <v>46</v>
      </c>
      <c r="P87" s="213" t="s">
        <v>40</v>
      </c>
      <c r="Q87" s="135" t="s">
        <v>46</v>
      </c>
      <c r="T87" s="140">
        <f t="shared" ca="1" si="4"/>
        <v>3</v>
      </c>
      <c r="U87" s="141">
        <v>0</v>
      </c>
      <c r="V87" s="140">
        <f t="shared" ca="1" si="5"/>
        <v>3</v>
      </c>
      <c r="W87" s="142">
        <f ca="1">VLOOKUP(V87,TABULADOR!$A$51:$B$74,2)</f>
        <v>0.06</v>
      </c>
      <c r="X87" s="214">
        <v>0</v>
      </c>
      <c r="Y87" s="214"/>
      <c r="Z87" s="215">
        <v>0</v>
      </c>
      <c r="BD87" s="1321"/>
    </row>
    <row r="88" spans="1:56" s="199" customFormat="1" ht="35.1" customHeight="1">
      <c r="A88" s="199" t="s">
        <v>18</v>
      </c>
      <c r="B88" s="137" t="s">
        <v>972</v>
      </c>
      <c r="C88" s="892">
        <v>26542042</v>
      </c>
      <c r="D88" s="136" t="s">
        <v>805</v>
      </c>
      <c r="E88" s="135" t="s">
        <v>34</v>
      </c>
      <c r="F88" s="135" t="s">
        <v>293</v>
      </c>
      <c r="G88" s="212" t="s">
        <v>290</v>
      </c>
      <c r="I88" s="135" t="s">
        <v>444</v>
      </c>
      <c r="K88" s="138">
        <v>43508</v>
      </c>
      <c r="L88" s="145" t="s">
        <v>804</v>
      </c>
      <c r="M88" s="217"/>
      <c r="N88" s="217"/>
      <c r="O88" s="135" t="s">
        <v>218</v>
      </c>
      <c r="P88" s="213" t="s">
        <v>40</v>
      </c>
      <c r="Q88" s="135" t="s">
        <v>218</v>
      </c>
      <c r="T88" s="140">
        <f t="shared" ca="1" si="4"/>
        <v>3</v>
      </c>
      <c r="U88" s="141">
        <v>0</v>
      </c>
      <c r="V88" s="140">
        <f t="shared" ca="1" si="5"/>
        <v>3</v>
      </c>
      <c r="W88" s="142">
        <f ca="1">VLOOKUP(V88,TABULADOR!$A$51:$B$74,2)</f>
        <v>0.06</v>
      </c>
      <c r="X88" s="214">
        <v>0</v>
      </c>
      <c r="Y88" s="214"/>
      <c r="Z88" s="215">
        <v>0</v>
      </c>
      <c r="BD88" s="1321"/>
    </row>
    <row r="89" spans="1:56" s="199" customFormat="1" ht="35.1" customHeight="1">
      <c r="A89" s="199" t="s">
        <v>18</v>
      </c>
      <c r="B89" s="137" t="s">
        <v>972</v>
      </c>
      <c r="C89" s="892">
        <v>27006471</v>
      </c>
      <c r="D89" s="136" t="s">
        <v>807</v>
      </c>
      <c r="E89" s="137" t="s">
        <v>20</v>
      </c>
      <c r="F89" s="135" t="s">
        <v>289</v>
      </c>
      <c r="G89" s="212" t="s">
        <v>290</v>
      </c>
      <c r="I89" s="135" t="s">
        <v>139</v>
      </c>
      <c r="K89" s="138">
        <v>43678</v>
      </c>
      <c r="L89" s="145" t="s">
        <v>806</v>
      </c>
      <c r="M89" s="137"/>
      <c r="N89" s="137"/>
      <c r="O89" s="135" t="s">
        <v>23</v>
      </c>
      <c r="P89" s="213" t="s">
        <v>40</v>
      </c>
      <c r="Q89" s="135" t="s">
        <v>25</v>
      </c>
      <c r="T89" s="140">
        <f t="shared" ca="1" si="4"/>
        <v>2</v>
      </c>
      <c r="U89" s="141">
        <v>0</v>
      </c>
      <c r="V89" s="140">
        <f t="shared" ca="1" si="5"/>
        <v>2</v>
      </c>
      <c r="W89" s="142">
        <f ca="1">VLOOKUP(V89,TABULADOR!$A$51:$B$74,2)</f>
        <v>0.04</v>
      </c>
      <c r="X89" s="214">
        <v>0</v>
      </c>
      <c r="Y89" s="214"/>
      <c r="Z89" s="215">
        <v>0</v>
      </c>
      <c r="BD89" s="1321"/>
    </row>
    <row r="90" spans="1:56" s="199" customFormat="1" ht="35.1" customHeight="1">
      <c r="A90" s="199" t="s">
        <v>18</v>
      </c>
      <c r="B90" s="137" t="s">
        <v>972</v>
      </c>
      <c r="C90" s="892">
        <v>30032744</v>
      </c>
      <c r="D90" s="136" t="s">
        <v>809</v>
      </c>
      <c r="E90" s="137" t="s">
        <v>20</v>
      </c>
      <c r="F90" s="135" t="s">
        <v>289</v>
      </c>
      <c r="G90" s="212" t="s">
        <v>290</v>
      </c>
      <c r="I90" s="135" t="s">
        <v>55</v>
      </c>
      <c r="K90" s="138">
        <v>43617</v>
      </c>
      <c r="L90" s="145" t="s">
        <v>808</v>
      </c>
      <c r="M90" s="137"/>
      <c r="N90" s="137"/>
      <c r="O90" s="135" t="s">
        <v>23</v>
      </c>
      <c r="P90" s="213" t="s">
        <v>40</v>
      </c>
      <c r="Q90" s="135" t="s">
        <v>25</v>
      </c>
      <c r="T90" s="140">
        <f t="shared" ca="1" si="4"/>
        <v>2</v>
      </c>
      <c r="U90" s="141">
        <v>0</v>
      </c>
      <c r="V90" s="140">
        <f t="shared" ca="1" si="5"/>
        <v>2</v>
      </c>
      <c r="W90" s="142">
        <f ca="1">VLOOKUP(V90,TABULADOR!$A$51:$B$74,2)</f>
        <v>0.04</v>
      </c>
      <c r="X90" s="214">
        <v>0</v>
      </c>
      <c r="Y90" s="214"/>
      <c r="Z90" s="215">
        <v>0</v>
      </c>
      <c r="BD90" s="1321"/>
    </row>
    <row r="91" spans="1:56" s="199" customFormat="1" ht="35.1" customHeight="1">
      <c r="A91" s="199" t="s">
        <v>18</v>
      </c>
      <c r="B91" s="137" t="s">
        <v>972</v>
      </c>
      <c r="C91" s="892">
        <v>18552363</v>
      </c>
      <c r="D91" s="136" t="s">
        <v>811</v>
      </c>
      <c r="E91" s="137" t="s">
        <v>34</v>
      </c>
      <c r="F91" s="135" t="s">
        <v>289</v>
      </c>
      <c r="G91" s="212" t="s">
        <v>290</v>
      </c>
      <c r="I91" s="135" t="s">
        <v>189</v>
      </c>
      <c r="K91" s="138">
        <v>43864</v>
      </c>
      <c r="L91" s="145" t="s">
        <v>810</v>
      </c>
      <c r="M91" s="137"/>
      <c r="N91" s="137"/>
      <c r="O91" s="135" t="s">
        <v>78</v>
      </c>
      <c r="P91" s="213" t="s">
        <v>40</v>
      </c>
      <c r="Q91" s="135" t="s">
        <v>78</v>
      </c>
      <c r="T91" s="140">
        <f t="shared" ca="1" si="4"/>
        <v>2</v>
      </c>
      <c r="U91" s="141">
        <v>0</v>
      </c>
      <c r="V91" s="140">
        <f t="shared" ca="1" si="5"/>
        <v>2</v>
      </c>
      <c r="W91" s="142">
        <f ca="1">VLOOKUP(V91,TABULADOR!$A$51:$B$74,2)</f>
        <v>0.04</v>
      </c>
      <c r="X91" s="214">
        <v>0</v>
      </c>
      <c r="Y91" s="214"/>
      <c r="Z91" s="215">
        <v>0</v>
      </c>
      <c r="BD91" s="1321"/>
    </row>
    <row r="92" spans="1:56" s="199" customFormat="1" ht="35.1" customHeight="1">
      <c r="A92" s="199" t="s">
        <v>18</v>
      </c>
      <c r="B92" s="137" t="s">
        <v>972</v>
      </c>
      <c r="C92" s="892">
        <v>26580102</v>
      </c>
      <c r="D92" s="136" t="s">
        <v>813</v>
      </c>
      <c r="E92" s="137" t="s">
        <v>20</v>
      </c>
      <c r="F92" s="135" t="s">
        <v>814</v>
      </c>
      <c r="G92" s="212" t="s">
        <v>290</v>
      </c>
      <c r="I92" s="135" t="s">
        <v>87</v>
      </c>
      <c r="K92" s="138">
        <v>44044</v>
      </c>
      <c r="L92" s="145"/>
      <c r="M92" s="145"/>
      <c r="N92" s="137" t="s">
        <v>812</v>
      </c>
      <c r="O92" s="135" t="s">
        <v>23</v>
      </c>
      <c r="P92" s="213" t="s">
        <v>40</v>
      </c>
      <c r="Q92" s="135" t="s">
        <v>25</v>
      </c>
      <c r="T92" s="140">
        <f t="shared" ca="1" si="4"/>
        <v>1</v>
      </c>
      <c r="U92" s="141">
        <v>0</v>
      </c>
      <c r="V92" s="140">
        <f t="shared" ca="1" si="5"/>
        <v>1</v>
      </c>
      <c r="W92" s="142">
        <f ca="1">VLOOKUP(V92,TABULADOR!$A$51:$B$74,2)</f>
        <v>0.02</v>
      </c>
      <c r="X92" s="214">
        <v>0</v>
      </c>
      <c r="Y92" s="214"/>
      <c r="Z92" s="215">
        <v>0</v>
      </c>
      <c r="BD92" s="1321"/>
    </row>
    <row r="93" spans="1:56" s="199" customFormat="1" ht="35.1" customHeight="1">
      <c r="A93" s="199" t="s">
        <v>18</v>
      </c>
      <c r="B93" s="137" t="s">
        <v>972</v>
      </c>
      <c r="C93" s="892">
        <v>15396719</v>
      </c>
      <c r="D93" s="136" t="s">
        <v>815</v>
      </c>
      <c r="E93" s="137" t="s">
        <v>20</v>
      </c>
      <c r="F93" s="135" t="s">
        <v>289</v>
      </c>
      <c r="G93" s="212" t="s">
        <v>290</v>
      </c>
      <c r="I93" s="135" t="s">
        <v>468</v>
      </c>
      <c r="K93" s="138">
        <v>44228</v>
      </c>
      <c r="L93" s="145" t="s">
        <v>310</v>
      </c>
      <c r="M93" s="139"/>
      <c r="N93" s="139"/>
      <c r="O93" s="135" t="s">
        <v>23</v>
      </c>
      <c r="P93" s="213" t="s">
        <v>63</v>
      </c>
      <c r="Q93" s="135" t="s">
        <v>25</v>
      </c>
      <c r="T93" s="140">
        <f t="shared" ca="1" si="4"/>
        <v>1</v>
      </c>
      <c r="U93" s="141">
        <v>0</v>
      </c>
      <c r="V93" s="140">
        <f t="shared" ca="1" si="5"/>
        <v>1</v>
      </c>
      <c r="W93" s="142">
        <f ca="1">VLOOKUP(V93,TABULADOR!$A$51:$B$74,2)</f>
        <v>0.02</v>
      </c>
      <c r="X93" s="214">
        <v>0</v>
      </c>
      <c r="Y93" s="214"/>
      <c r="Z93" s="215">
        <v>0</v>
      </c>
      <c r="BD93" s="1321"/>
    </row>
    <row r="94" spans="1:56" s="199" customFormat="1" ht="35.1" customHeight="1">
      <c r="A94" s="199" t="s">
        <v>18</v>
      </c>
      <c r="B94" s="137" t="s">
        <v>972</v>
      </c>
      <c r="C94" s="892">
        <v>18184981</v>
      </c>
      <c r="D94" s="136" t="s">
        <v>816</v>
      </c>
      <c r="E94" s="137" t="s">
        <v>20</v>
      </c>
      <c r="F94" s="135" t="s">
        <v>289</v>
      </c>
      <c r="G94" s="212" t="s">
        <v>290</v>
      </c>
      <c r="I94" s="135" t="s">
        <v>468</v>
      </c>
      <c r="K94" s="138">
        <v>44228</v>
      </c>
      <c r="L94" s="145" t="s">
        <v>310</v>
      </c>
      <c r="M94" s="139"/>
      <c r="N94" s="139"/>
      <c r="O94" s="135" t="s">
        <v>23</v>
      </c>
      <c r="P94" s="213" t="s">
        <v>63</v>
      </c>
      <c r="Q94" s="135" t="s">
        <v>25</v>
      </c>
      <c r="T94" s="140">
        <f t="shared" ca="1" si="4"/>
        <v>1</v>
      </c>
      <c r="U94" s="141">
        <v>0</v>
      </c>
      <c r="V94" s="140">
        <f t="shared" ca="1" si="5"/>
        <v>1</v>
      </c>
      <c r="W94" s="142">
        <f ca="1">VLOOKUP(V94,TABULADOR!$A$51:$B$74,2)</f>
        <v>0.02</v>
      </c>
      <c r="X94" s="214">
        <v>0</v>
      </c>
      <c r="Y94" s="214"/>
      <c r="Z94" s="215">
        <v>0</v>
      </c>
      <c r="BD94" s="1321"/>
    </row>
    <row r="95" spans="1:56" s="199" customFormat="1" ht="35.1" customHeight="1">
      <c r="A95" s="199" t="s">
        <v>18</v>
      </c>
      <c r="B95" s="137" t="s">
        <v>972</v>
      </c>
      <c r="C95" s="892">
        <v>19999720</v>
      </c>
      <c r="D95" s="136" t="s">
        <v>817</v>
      </c>
      <c r="E95" s="137" t="s">
        <v>20</v>
      </c>
      <c r="F95" s="135" t="s">
        <v>289</v>
      </c>
      <c r="G95" s="212" t="s">
        <v>290</v>
      </c>
      <c r="I95" s="135" t="s">
        <v>468</v>
      </c>
      <c r="K95" s="138">
        <v>44228</v>
      </c>
      <c r="L95" s="145" t="s">
        <v>310</v>
      </c>
      <c r="M95" s="139"/>
      <c r="N95" s="139"/>
      <c r="O95" s="135" t="s">
        <v>23</v>
      </c>
      <c r="P95" s="213" t="s">
        <v>63</v>
      </c>
      <c r="Q95" s="135" t="s">
        <v>25</v>
      </c>
      <c r="T95" s="140">
        <f t="shared" ca="1" si="4"/>
        <v>1</v>
      </c>
      <c r="U95" s="141">
        <v>0</v>
      </c>
      <c r="V95" s="140">
        <f t="shared" ca="1" si="5"/>
        <v>1</v>
      </c>
      <c r="W95" s="142">
        <f ca="1">VLOOKUP(V95,TABULADOR!$A$51:$B$74,2)</f>
        <v>0.02</v>
      </c>
      <c r="X95" s="214">
        <v>0</v>
      </c>
      <c r="Y95" s="214"/>
      <c r="Z95" s="215">
        <v>0</v>
      </c>
      <c r="BD95" s="1321"/>
    </row>
    <row r="96" spans="1:56" ht="35.1" customHeight="1">
      <c r="A96" s="199" t="s">
        <v>18</v>
      </c>
      <c r="B96" s="135" t="s">
        <v>975</v>
      </c>
      <c r="C96" s="892">
        <v>16067690</v>
      </c>
      <c r="D96" s="136" t="s">
        <v>996</v>
      </c>
      <c r="E96" s="146" t="s">
        <v>20</v>
      </c>
      <c r="F96" s="135" t="s">
        <v>743</v>
      </c>
      <c r="G96" s="237" t="s">
        <v>59</v>
      </c>
      <c r="H96" s="198"/>
      <c r="I96" s="136" t="s">
        <v>1046</v>
      </c>
      <c r="J96" s="198"/>
      <c r="K96" s="138">
        <v>43133</v>
      </c>
      <c r="L96" s="136" t="s">
        <v>1064</v>
      </c>
      <c r="M96" s="147"/>
      <c r="N96" s="147"/>
      <c r="O96" s="136" t="s">
        <v>126</v>
      </c>
      <c r="P96" s="198"/>
      <c r="Q96" s="136" t="s">
        <v>126</v>
      </c>
      <c r="R96" s="198"/>
      <c r="S96" s="198"/>
      <c r="T96" s="198"/>
      <c r="U96" s="198"/>
      <c r="V96" s="198"/>
      <c r="W96" s="198"/>
      <c r="X96" s="148">
        <v>0</v>
      </c>
      <c r="Y96" s="148"/>
      <c r="Z96" s="185"/>
    </row>
    <row r="97" spans="1:56" s="239" customFormat="1" ht="35.1" customHeight="1">
      <c r="A97" s="199"/>
      <c r="B97" s="199"/>
      <c r="C97" s="892">
        <v>22932936</v>
      </c>
      <c r="D97" s="136" t="s">
        <v>997</v>
      </c>
      <c r="E97" s="146" t="s">
        <v>34</v>
      </c>
      <c r="F97" s="136"/>
      <c r="G97" s="238" t="s">
        <v>27</v>
      </c>
      <c r="H97" s="199"/>
      <c r="I97" s="136" t="s">
        <v>1047</v>
      </c>
      <c r="J97" s="199"/>
      <c r="K97" s="138">
        <v>43405</v>
      </c>
      <c r="L97" s="136" t="s">
        <v>1065</v>
      </c>
      <c r="M97" s="147"/>
      <c r="N97" s="147"/>
      <c r="O97" s="136" t="s">
        <v>218</v>
      </c>
      <c r="P97" s="199"/>
      <c r="Q97" s="136" t="s">
        <v>218</v>
      </c>
      <c r="R97" s="199"/>
      <c r="S97" s="199"/>
      <c r="T97" s="199"/>
      <c r="U97" s="199"/>
      <c r="V97" s="199"/>
      <c r="W97" s="199"/>
      <c r="X97" s="148">
        <v>0</v>
      </c>
      <c r="Y97" s="148"/>
      <c r="Z97" s="185">
        <v>1</v>
      </c>
      <c r="BD97" s="1322"/>
    </row>
    <row r="98" spans="1:56" s="239" customFormat="1" ht="35.1" customHeight="1">
      <c r="A98" s="199"/>
      <c r="B98" s="199"/>
      <c r="C98" s="892">
        <v>24174020</v>
      </c>
      <c r="D98" s="136" t="s">
        <v>140</v>
      </c>
      <c r="E98" s="146" t="s">
        <v>34</v>
      </c>
      <c r="F98" s="136"/>
      <c r="G98" s="238" t="s">
        <v>27</v>
      </c>
      <c r="H98" s="199"/>
      <c r="I98" s="136" t="s">
        <v>141</v>
      </c>
      <c r="J98" s="199"/>
      <c r="K98" s="138">
        <v>43497</v>
      </c>
      <c r="L98" s="136" t="s">
        <v>142</v>
      </c>
      <c r="M98" s="147"/>
      <c r="N98" s="147"/>
      <c r="O98" s="136" t="s">
        <v>78</v>
      </c>
      <c r="P98" s="199"/>
      <c r="Q98" s="136" t="s">
        <v>78</v>
      </c>
      <c r="R98" s="199"/>
      <c r="S98" s="199"/>
      <c r="T98" s="199"/>
      <c r="U98" s="199"/>
      <c r="V98" s="199"/>
      <c r="W98" s="199"/>
      <c r="X98" s="148">
        <v>0</v>
      </c>
      <c r="Y98" s="148"/>
      <c r="Z98" s="185">
        <v>1</v>
      </c>
      <c r="BD98" s="1322"/>
    </row>
    <row r="99" spans="1:56" s="239" customFormat="1" ht="35.1" customHeight="1">
      <c r="A99" s="199"/>
      <c r="B99" s="199"/>
      <c r="C99" s="892">
        <v>19132966</v>
      </c>
      <c r="D99" s="136" t="s">
        <v>998</v>
      </c>
      <c r="E99" s="146" t="s">
        <v>34</v>
      </c>
      <c r="F99" s="136"/>
      <c r="G99" s="238" t="s">
        <v>27</v>
      </c>
      <c r="H99" s="199"/>
      <c r="I99" s="136" t="s">
        <v>69</v>
      </c>
      <c r="J99" s="199"/>
      <c r="K99" s="138">
        <v>43709</v>
      </c>
      <c r="L99" s="136" t="s">
        <v>1066</v>
      </c>
      <c r="M99" s="147"/>
      <c r="N99" s="147"/>
      <c r="O99" s="136" t="s">
        <v>78</v>
      </c>
      <c r="P99" s="199"/>
      <c r="Q99" s="136" t="s">
        <v>78</v>
      </c>
      <c r="R99" s="199"/>
      <c r="S99" s="199"/>
      <c r="T99" s="199"/>
      <c r="U99" s="199"/>
      <c r="V99" s="199"/>
      <c r="W99" s="199"/>
      <c r="X99" s="148">
        <v>0</v>
      </c>
      <c r="Y99" s="148"/>
      <c r="Z99" s="185"/>
      <c r="BD99" s="1322"/>
    </row>
    <row r="100" spans="1:56" s="239" customFormat="1" ht="35.1" customHeight="1">
      <c r="A100" s="199"/>
      <c r="B100" s="199"/>
      <c r="C100" s="892">
        <v>16130103</v>
      </c>
      <c r="D100" s="136" t="s">
        <v>999</v>
      </c>
      <c r="E100" s="146" t="s">
        <v>20</v>
      </c>
      <c r="F100" s="136"/>
      <c r="G100" s="238" t="s">
        <v>27</v>
      </c>
      <c r="H100" s="199"/>
      <c r="I100" s="136" t="s">
        <v>1048</v>
      </c>
      <c r="J100" s="199"/>
      <c r="K100" s="138">
        <v>43118</v>
      </c>
      <c r="L100" s="136" t="s">
        <v>1067</v>
      </c>
      <c r="M100" s="147"/>
      <c r="N100" s="147"/>
      <c r="O100" s="136" t="s">
        <v>78</v>
      </c>
      <c r="P100" s="199"/>
      <c r="Q100" s="136" t="s">
        <v>78</v>
      </c>
      <c r="R100" s="199"/>
      <c r="S100" s="199"/>
      <c r="T100" s="199"/>
      <c r="U100" s="199"/>
      <c r="V100" s="199"/>
      <c r="W100" s="199"/>
      <c r="X100" s="148">
        <v>0</v>
      </c>
      <c r="Y100" s="148"/>
      <c r="Z100" s="185">
        <v>2</v>
      </c>
      <c r="BD100" s="1322"/>
    </row>
    <row r="101" spans="1:56" s="239" customFormat="1" ht="35.1" customHeight="1">
      <c r="A101" s="199"/>
      <c r="B101" s="199"/>
      <c r="C101" s="892">
        <v>16660448</v>
      </c>
      <c r="D101" s="136" t="s">
        <v>1000</v>
      </c>
      <c r="E101" s="146" t="s">
        <v>34</v>
      </c>
      <c r="F101" s="136"/>
      <c r="G101" s="238" t="s">
        <v>27</v>
      </c>
      <c r="H101" s="199"/>
      <c r="I101" s="136" t="s">
        <v>1049</v>
      </c>
      <c r="J101" s="199"/>
      <c r="K101" s="138">
        <v>43712</v>
      </c>
      <c r="L101" s="136" t="s">
        <v>1068</v>
      </c>
      <c r="M101" s="147"/>
      <c r="N101" s="147"/>
      <c r="O101" s="136" t="s">
        <v>23</v>
      </c>
      <c r="P101" s="199"/>
      <c r="Q101" s="136" t="s">
        <v>23</v>
      </c>
      <c r="R101" s="199"/>
      <c r="S101" s="199"/>
      <c r="T101" s="199"/>
      <c r="U101" s="199"/>
      <c r="V101" s="199"/>
      <c r="W101" s="199"/>
      <c r="X101" s="148">
        <v>0</v>
      </c>
      <c r="Y101" s="148"/>
      <c r="Z101" s="185">
        <v>2</v>
      </c>
      <c r="BD101" s="1322"/>
    </row>
    <row r="102" spans="1:56" s="239" customFormat="1" ht="35.1" customHeight="1">
      <c r="A102" s="199"/>
      <c r="B102" s="199"/>
      <c r="C102" s="892">
        <v>15927470</v>
      </c>
      <c r="D102" s="136" t="s">
        <v>1001</v>
      </c>
      <c r="E102" s="146" t="s">
        <v>20</v>
      </c>
      <c r="F102" s="136"/>
      <c r="G102" s="238" t="s">
        <v>146</v>
      </c>
      <c r="H102" s="199"/>
      <c r="I102" s="136" t="s">
        <v>947</v>
      </c>
      <c r="J102" s="199"/>
      <c r="K102" s="138">
        <v>43395</v>
      </c>
      <c r="L102" s="136" t="s">
        <v>1069</v>
      </c>
      <c r="M102" s="147"/>
      <c r="N102" s="147"/>
      <c r="O102" s="136" t="s">
        <v>82</v>
      </c>
      <c r="P102" s="199"/>
      <c r="Q102" s="136" t="s">
        <v>82</v>
      </c>
      <c r="R102" s="199"/>
      <c r="S102" s="199"/>
      <c r="T102" s="199"/>
      <c r="U102" s="199"/>
      <c r="V102" s="199"/>
      <c r="W102" s="199"/>
      <c r="X102" s="148">
        <v>0</v>
      </c>
      <c r="Y102" s="148"/>
      <c r="Z102" s="185">
        <v>2</v>
      </c>
      <c r="BD102" s="1322"/>
    </row>
    <row r="103" spans="1:56" ht="35.1" customHeight="1">
      <c r="A103" s="199" t="s">
        <v>18</v>
      </c>
      <c r="B103" s="135" t="s">
        <v>975</v>
      </c>
      <c r="C103" s="892">
        <v>21404831</v>
      </c>
      <c r="D103" s="136" t="s">
        <v>1002</v>
      </c>
      <c r="E103" s="146" t="s">
        <v>34</v>
      </c>
      <c r="F103" s="135" t="s">
        <v>743</v>
      </c>
      <c r="G103" s="237" t="s">
        <v>59</v>
      </c>
      <c r="H103" s="198"/>
      <c r="I103" s="136" t="s">
        <v>1046</v>
      </c>
      <c r="J103" s="198"/>
      <c r="K103" s="138">
        <v>43133</v>
      </c>
      <c r="L103" s="136" t="s">
        <v>1070</v>
      </c>
      <c r="M103" s="147"/>
      <c r="N103" s="147"/>
      <c r="O103" s="136" t="s">
        <v>184</v>
      </c>
      <c r="P103" s="198"/>
      <c r="Q103" s="136" t="s">
        <v>184</v>
      </c>
      <c r="R103" s="198"/>
      <c r="S103" s="198"/>
      <c r="T103" s="198"/>
      <c r="U103" s="198"/>
      <c r="V103" s="198"/>
      <c r="W103" s="198"/>
      <c r="X103" s="148">
        <v>0</v>
      </c>
      <c r="Y103" s="148"/>
      <c r="Z103" s="185"/>
    </row>
    <row r="104" spans="1:56" s="239" customFormat="1" ht="35.1" customHeight="1">
      <c r="A104" s="199"/>
      <c r="B104" s="199"/>
      <c r="C104" s="892">
        <v>11207043</v>
      </c>
      <c r="D104" s="136" t="s">
        <v>1003</v>
      </c>
      <c r="E104" s="146" t="s">
        <v>20</v>
      </c>
      <c r="F104" s="136"/>
      <c r="G104" s="238" t="s">
        <v>27</v>
      </c>
      <c r="H104" s="199"/>
      <c r="I104" s="136" t="s">
        <v>1050</v>
      </c>
      <c r="J104" s="199"/>
      <c r="K104" s="138">
        <v>43206</v>
      </c>
      <c r="L104" s="136" t="s">
        <v>1071</v>
      </c>
      <c r="M104" s="147"/>
      <c r="N104" s="147"/>
      <c r="O104" s="136" t="s">
        <v>96</v>
      </c>
      <c r="P104" s="199"/>
      <c r="Q104" s="136" t="s">
        <v>96</v>
      </c>
      <c r="R104" s="199"/>
      <c r="S104" s="199"/>
      <c r="T104" s="199"/>
      <c r="U104" s="199"/>
      <c r="V104" s="199"/>
      <c r="W104" s="199"/>
      <c r="X104" s="148">
        <v>0</v>
      </c>
      <c r="Y104" s="148"/>
      <c r="Z104" s="185">
        <v>2</v>
      </c>
      <c r="BD104" s="1322"/>
    </row>
    <row r="105" spans="1:56" s="239" customFormat="1" ht="35.1" customHeight="1">
      <c r="A105" s="199"/>
      <c r="B105" s="199"/>
      <c r="C105" s="892">
        <v>18154823</v>
      </c>
      <c r="D105" s="136" t="s">
        <v>1004</v>
      </c>
      <c r="E105" s="146" t="s">
        <v>34</v>
      </c>
      <c r="F105" s="136"/>
      <c r="G105" s="238" t="s">
        <v>44</v>
      </c>
      <c r="H105" s="199"/>
      <c r="I105" s="136" t="s">
        <v>1051</v>
      </c>
      <c r="J105" s="199"/>
      <c r="K105" s="138">
        <v>43761</v>
      </c>
      <c r="L105" s="136" t="s">
        <v>1072</v>
      </c>
      <c r="M105" s="147"/>
      <c r="N105" s="147"/>
      <c r="O105" s="136" t="s">
        <v>23</v>
      </c>
      <c r="P105" s="199"/>
      <c r="Q105" s="136" t="s">
        <v>23</v>
      </c>
      <c r="R105" s="199"/>
      <c r="S105" s="199"/>
      <c r="T105" s="199"/>
      <c r="U105" s="199"/>
      <c r="V105" s="199"/>
      <c r="W105" s="199"/>
      <c r="X105" s="148">
        <v>0.2</v>
      </c>
      <c r="Y105" s="148"/>
      <c r="Z105" s="185">
        <v>2</v>
      </c>
      <c r="BD105" s="1322"/>
    </row>
    <row r="106" spans="1:56" s="239" customFormat="1" ht="35.1" customHeight="1">
      <c r="A106" s="199"/>
      <c r="B106" s="199"/>
      <c r="C106" s="892">
        <v>25700620</v>
      </c>
      <c r="D106" s="136" t="s">
        <v>1005</v>
      </c>
      <c r="E106" s="146" t="s">
        <v>20</v>
      </c>
      <c r="F106" s="136"/>
      <c r="G106" s="238" t="s">
        <v>146</v>
      </c>
      <c r="H106" s="199"/>
      <c r="I106" s="136" t="s">
        <v>947</v>
      </c>
      <c r="J106" s="199"/>
      <c r="K106" s="138">
        <v>43709</v>
      </c>
      <c r="L106" s="136" t="s">
        <v>1073</v>
      </c>
      <c r="M106" s="147"/>
      <c r="N106" s="147"/>
      <c r="O106" s="136" t="s">
        <v>84</v>
      </c>
      <c r="P106" s="199"/>
      <c r="Q106" s="136" t="s">
        <v>84</v>
      </c>
      <c r="R106" s="199"/>
      <c r="S106" s="199"/>
      <c r="T106" s="199"/>
      <c r="U106" s="199"/>
      <c r="V106" s="199"/>
      <c r="W106" s="199"/>
      <c r="X106" s="148">
        <v>0</v>
      </c>
      <c r="Y106" s="148"/>
      <c r="Z106" s="185"/>
      <c r="BD106" s="1322"/>
    </row>
    <row r="107" spans="1:56" s="239" customFormat="1" ht="35.1" customHeight="1">
      <c r="A107" s="199"/>
      <c r="B107" s="199"/>
      <c r="C107" s="892">
        <v>22683838</v>
      </c>
      <c r="D107" s="136" t="s">
        <v>1006</v>
      </c>
      <c r="E107" s="146" t="s">
        <v>34</v>
      </c>
      <c r="F107" s="136"/>
      <c r="G107" s="238" t="s">
        <v>27</v>
      </c>
      <c r="H107" s="199"/>
      <c r="I107" s="136" t="s">
        <v>1048</v>
      </c>
      <c r="J107" s="199"/>
      <c r="K107" s="138">
        <v>42842</v>
      </c>
      <c r="L107" s="136" t="s">
        <v>1074</v>
      </c>
      <c r="M107" s="147"/>
      <c r="N107" s="147"/>
      <c r="O107" s="136" t="s">
        <v>82</v>
      </c>
      <c r="P107" s="199"/>
      <c r="Q107" s="136" t="s">
        <v>82</v>
      </c>
      <c r="R107" s="199"/>
      <c r="S107" s="199"/>
      <c r="T107" s="199"/>
      <c r="U107" s="199"/>
      <c r="V107" s="199"/>
      <c r="W107" s="199"/>
      <c r="X107" s="148">
        <v>0.3</v>
      </c>
      <c r="Y107" s="148"/>
      <c r="Z107" s="185"/>
      <c r="BD107" s="1322"/>
    </row>
    <row r="108" spans="1:56" s="239" customFormat="1" ht="35.1" customHeight="1">
      <c r="A108" s="199"/>
      <c r="B108" s="199"/>
      <c r="C108" s="892">
        <v>17111403</v>
      </c>
      <c r="D108" s="136" t="s">
        <v>1007</v>
      </c>
      <c r="E108" s="146" t="s">
        <v>20</v>
      </c>
      <c r="F108" s="136"/>
      <c r="G108" s="238" t="s">
        <v>27</v>
      </c>
      <c r="H108" s="199"/>
      <c r="I108" s="136" t="s">
        <v>141</v>
      </c>
      <c r="J108" s="199"/>
      <c r="K108" s="138">
        <v>43587</v>
      </c>
      <c r="L108" s="136" t="s">
        <v>1075</v>
      </c>
      <c r="M108" s="147"/>
      <c r="N108" s="147"/>
      <c r="O108" s="136" t="s">
        <v>52</v>
      </c>
      <c r="P108" s="199"/>
      <c r="Q108" s="136" t="s">
        <v>52</v>
      </c>
      <c r="R108" s="199"/>
      <c r="S108" s="199"/>
      <c r="T108" s="199"/>
      <c r="U108" s="199"/>
      <c r="V108" s="199"/>
      <c r="W108" s="199"/>
      <c r="X108" s="148">
        <v>0.3</v>
      </c>
      <c r="Y108" s="148"/>
      <c r="Z108" s="185">
        <v>1</v>
      </c>
      <c r="BD108" s="1322"/>
    </row>
    <row r="109" spans="1:56" ht="35.1" customHeight="1">
      <c r="A109" s="199" t="s">
        <v>18</v>
      </c>
      <c r="B109" s="135" t="s">
        <v>975</v>
      </c>
      <c r="C109" s="892">
        <v>18912217</v>
      </c>
      <c r="D109" s="136" t="s">
        <v>1008</v>
      </c>
      <c r="E109" s="146" t="s">
        <v>34</v>
      </c>
      <c r="F109" s="135" t="s">
        <v>743</v>
      </c>
      <c r="G109" s="237" t="s">
        <v>59</v>
      </c>
      <c r="H109" s="198"/>
      <c r="I109" s="136" t="s">
        <v>1052</v>
      </c>
      <c r="J109" s="198"/>
      <c r="K109" s="138">
        <v>43114</v>
      </c>
      <c r="L109" s="136"/>
      <c r="M109" s="147" t="s">
        <v>1110</v>
      </c>
      <c r="N109" s="147" t="s">
        <v>974</v>
      </c>
      <c r="O109" s="136" t="s">
        <v>23</v>
      </c>
      <c r="P109" s="198"/>
      <c r="Q109" s="136" t="s">
        <v>23</v>
      </c>
      <c r="R109" s="198"/>
      <c r="S109" s="198"/>
      <c r="T109" s="198"/>
      <c r="U109" s="198"/>
      <c r="V109" s="198"/>
      <c r="W109" s="198"/>
      <c r="X109" s="148">
        <v>0</v>
      </c>
      <c r="Y109" s="148"/>
      <c r="Z109" s="185"/>
    </row>
    <row r="110" spans="1:56" s="239" customFormat="1" ht="35.1" customHeight="1">
      <c r="A110" s="199"/>
      <c r="B110" s="199"/>
      <c r="C110" s="892">
        <v>16629034</v>
      </c>
      <c r="D110" s="136" t="s">
        <v>1009</v>
      </c>
      <c r="E110" s="146" t="s">
        <v>20</v>
      </c>
      <c r="F110" s="136"/>
      <c r="G110" s="238" t="s">
        <v>146</v>
      </c>
      <c r="H110" s="199"/>
      <c r="I110" s="136" t="s">
        <v>947</v>
      </c>
      <c r="J110" s="199"/>
      <c r="K110" s="138">
        <v>43160</v>
      </c>
      <c r="L110" s="136" t="s">
        <v>1076</v>
      </c>
      <c r="M110" s="147"/>
      <c r="N110" s="147"/>
      <c r="O110" s="136" t="s">
        <v>65</v>
      </c>
      <c r="P110" s="199"/>
      <c r="Q110" s="136" t="s">
        <v>65</v>
      </c>
      <c r="R110" s="199"/>
      <c r="S110" s="199"/>
      <c r="T110" s="199"/>
      <c r="U110" s="199"/>
      <c r="V110" s="199"/>
      <c r="W110" s="199"/>
      <c r="X110" s="148">
        <v>0</v>
      </c>
      <c r="Y110" s="148"/>
      <c r="Z110" s="185"/>
      <c r="BD110" s="1322"/>
    </row>
    <row r="111" spans="1:56" s="239" customFormat="1" ht="35.1" customHeight="1">
      <c r="A111" s="199"/>
      <c r="B111" s="199"/>
      <c r="C111" s="892">
        <v>19774913</v>
      </c>
      <c r="D111" s="136" t="s">
        <v>1010</v>
      </c>
      <c r="E111" s="146" t="s">
        <v>20</v>
      </c>
      <c r="F111" s="136"/>
      <c r="G111" s="238" t="s">
        <v>290</v>
      </c>
      <c r="H111" s="199"/>
      <c r="I111" s="136" t="s">
        <v>947</v>
      </c>
      <c r="J111" s="199"/>
      <c r="K111" s="138">
        <v>43252</v>
      </c>
      <c r="L111" s="136" t="s">
        <v>1077</v>
      </c>
      <c r="M111" s="147"/>
      <c r="N111" s="147"/>
      <c r="O111" s="136" t="s">
        <v>65</v>
      </c>
      <c r="P111" s="199"/>
      <c r="Q111" s="136" t="s">
        <v>65</v>
      </c>
      <c r="R111" s="199"/>
      <c r="S111" s="199"/>
      <c r="T111" s="199"/>
      <c r="U111" s="199"/>
      <c r="V111" s="199"/>
      <c r="W111" s="199"/>
      <c r="X111" s="148">
        <v>0</v>
      </c>
      <c r="Y111" s="148"/>
      <c r="Z111" s="185"/>
      <c r="BD111" s="1322"/>
    </row>
    <row r="112" spans="1:56" s="239" customFormat="1" ht="35.1" customHeight="1">
      <c r="A112" s="199"/>
      <c r="B112" s="199"/>
      <c r="C112" s="892">
        <v>21096630</v>
      </c>
      <c r="D112" s="136" t="s">
        <v>1011</v>
      </c>
      <c r="E112" s="146" t="s">
        <v>34</v>
      </c>
      <c r="F112" s="136"/>
      <c r="G112" s="238" t="s">
        <v>27</v>
      </c>
      <c r="H112" s="199"/>
      <c r="I112" s="136" t="s">
        <v>57</v>
      </c>
      <c r="J112" s="199"/>
      <c r="K112" s="138">
        <v>43346</v>
      </c>
      <c r="L112" s="136" t="s">
        <v>1078</v>
      </c>
      <c r="M112" s="147"/>
      <c r="N112" s="147"/>
      <c r="O112" s="136" t="s">
        <v>73</v>
      </c>
      <c r="P112" s="199"/>
      <c r="Q112" s="136" t="s">
        <v>73</v>
      </c>
      <c r="R112" s="199"/>
      <c r="S112" s="199"/>
      <c r="T112" s="199"/>
      <c r="U112" s="199"/>
      <c r="V112" s="199"/>
      <c r="W112" s="199"/>
      <c r="X112" s="148">
        <v>0.2</v>
      </c>
      <c r="Y112" s="148"/>
      <c r="Z112" s="185"/>
      <c r="BD112" s="1322"/>
    </row>
    <row r="113" spans="1:56" s="239" customFormat="1" ht="35.1" customHeight="1">
      <c r="A113" s="199"/>
      <c r="B113" s="199"/>
      <c r="C113" s="892">
        <v>27428335</v>
      </c>
      <c r="D113" s="136" t="s">
        <v>1012</v>
      </c>
      <c r="E113" s="146" t="s">
        <v>34</v>
      </c>
      <c r="F113" s="136"/>
      <c r="G113" s="238" t="s">
        <v>27</v>
      </c>
      <c r="H113" s="199"/>
      <c r="I113" s="136" t="s">
        <v>1047</v>
      </c>
      <c r="J113" s="199"/>
      <c r="K113" s="138">
        <v>43146</v>
      </c>
      <c r="L113" s="136" t="s">
        <v>1079</v>
      </c>
      <c r="M113" s="147"/>
      <c r="N113" s="147"/>
      <c r="O113" s="136" t="s">
        <v>73</v>
      </c>
      <c r="P113" s="199"/>
      <c r="Q113" s="136" t="s">
        <v>73</v>
      </c>
      <c r="R113" s="199"/>
      <c r="S113" s="199"/>
      <c r="T113" s="199"/>
      <c r="U113" s="199"/>
      <c r="V113" s="199"/>
      <c r="W113" s="199"/>
      <c r="X113" s="148">
        <v>0</v>
      </c>
      <c r="Y113" s="148"/>
      <c r="Z113" s="185"/>
      <c r="BD113" s="1322"/>
    </row>
    <row r="114" spans="1:56" s="239" customFormat="1" ht="35.1" customHeight="1">
      <c r="A114" s="199"/>
      <c r="B114" s="199"/>
      <c r="C114" s="892">
        <v>19381111</v>
      </c>
      <c r="D114" s="136" t="s">
        <v>1013</v>
      </c>
      <c r="E114" s="146" t="s">
        <v>20</v>
      </c>
      <c r="F114" s="136"/>
      <c r="G114" s="238" t="s">
        <v>290</v>
      </c>
      <c r="H114" s="199"/>
      <c r="I114" s="136" t="s">
        <v>99</v>
      </c>
      <c r="J114" s="199"/>
      <c r="K114" s="138">
        <v>43647</v>
      </c>
      <c r="L114" s="136" t="s">
        <v>1080</v>
      </c>
      <c r="M114" s="147"/>
      <c r="N114" s="147"/>
      <c r="O114" s="136" t="s">
        <v>23</v>
      </c>
      <c r="P114" s="199"/>
      <c r="Q114" s="136" t="s">
        <v>23</v>
      </c>
      <c r="R114" s="199"/>
      <c r="S114" s="199"/>
      <c r="T114" s="199"/>
      <c r="U114" s="199"/>
      <c r="V114" s="199"/>
      <c r="W114" s="199"/>
      <c r="X114" s="148"/>
      <c r="Y114" s="148"/>
      <c r="Z114" s="185">
        <v>1</v>
      </c>
      <c r="BD114" s="1322"/>
    </row>
    <row r="115" spans="1:56" s="239" customFormat="1" ht="35.1" customHeight="1">
      <c r="A115" s="199"/>
      <c r="B115" s="199"/>
      <c r="C115" s="892">
        <v>19671512</v>
      </c>
      <c r="D115" s="136" t="s">
        <v>1014</v>
      </c>
      <c r="E115" s="146" t="s">
        <v>20</v>
      </c>
      <c r="F115" s="136"/>
      <c r="G115" s="238" t="s">
        <v>290</v>
      </c>
      <c r="H115" s="199"/>
      <c r="I115" s="136" t="s">
        <v>99</v>
      </c>
      <c r="J115" s="199"/>
      <c r="K115" s="138">
        <v>43647</v>
      </c>
      <c r="L115" s="136" t="s">
        <v>1081</v>
      </c>
      <c r="M115" s="147"/>
      <c r="N115" s="147"/>
      <c r="O115" s="136" t="s">
        <v>23</v>
      </c>
      <c r="P115" s="199"/>
      <c r="Q115" s="136" t="s">
        <v>23</v>
      </c>
      <c r="R115" s="199"/>
      <c r="S115" s="199"/>
      <c r="T115" s="199"/>
      <c r="U115" s="199"/>
      <c r="V115" s="199"/>
      <c r="W115" s="199"/>
      <c r="X115" s="148"/>
      <c r="Y115" s="148"/>
      <c r="Z115" s="185">
        <v>1</v>
      </c>
      <c r="BD115" s="1322"/>
    </row>
    <row r="116" spans="1:56" s="239" customFormat="1" ht="35.1" customHeight="1">
      <c r="A116" s="199"/>
      <c r="B116" s="199"/>
      <c r="C116" s="892">
        <v>18938368</v>
      </c>
      <c r="D116" s="136" t="s">
        <v>641</v>
      </c>
      <c r="E116" s="146" t="s">
        <v>20</v>
      </c>
      <c r="F116" s="136"/>
      <c r="G116" s="238" t="s">
        <v>27</v>
      </c>
      <c r="H116" s="199"/>
      <c r="I116" s="136" t="s">
        <v>1047</v>
      </c>
      <c r="J116" s="199"/>
      <c r="K116" s="138">
        <v>43557</v>
      </c>
      <c r="L116" s="136" t="s">
        <v>640</v>
      </c>
      <c r="M116" s="147"/>
      <c r="N116" s="147"/>
      <c r="O116" s="136" t="s">
        <v>23</v>
      </c>
      <c r="P116" s="199"/>
      <c r="Q116" s="136" t="s">
        <v>23</v>
      </c>
      <c r="R116" s="199"/>
      <c r="S116" s="199"/>
      <c r="T116" s="199"/>
      <c r="U116" s="199"/>
      <c r="V116" s="199"/>
      <c r="W116" s="199"/>
      <c r="X116" s="148">
        <v>0</v>
      </c>
      <c r="Y116" s="148"/>
      <c r="Z116" s="185">
        <v>1</v>
      </c>
      <c r="BD116" s="1322"/>
    </row>
    <row r="117" spans="1:56" ht="35.1" customHeight="1">
      <c r="A117" s="199" t="s">
        <v>18</v>
      </c>
      <c r="B117" s="135" t="s">
        <v>975</v>
      </c>
      <c r="C117" s="892">
        <v>17089584</v>
      </c>
      <c r="D117" s="136" t="s">
        <v>1015</v>
      </c>
      <c r="E117" s="146" t="s">
        <v>20</v>
      </c>
      <c r="F117" s="135" t="s">
        <v>743</v>
      </c>
      <c r="G117" s="237" t="s">
        <v>59</v>
      </c>
      <c r="H117" s="198"/>
      <c r="I117" s="136" t="s">
        <v>1046</v>
      </c>
      <c r="J117" s="198"/>
      <c r="K117" s="138">
        <v>43269</v>
      </c>
      <c r="L117" s="136" t="s">
        <v>1082</v>
      </c>
      <c r="M117" s="147"/>
      <c r="N117" s="147"/>
      <c r="O117" s="136" t="s">
        <v>84</v>
      </c>
      <c r="P117" s="198"/>
      <c r="Q117" s="136" t="s">
        <v>84</v>
      </c>
      <c r="R117" s="198"/>
      <c r="S117" s="198"/>
      <c r="T117" s="198"/>
      <c r="U117" s="198"/>
      <c r="V117" s="198"/>
      <c r="W117" s="198"/>
      <c r="X117" s="148"/>
      <c r="Y117" s="148"/>
      <c r="Z117" s="185">
        <v>1</v>
      </c>
    </row>
    <row r="118" spans="1:56" s="239" customFormat="1" ht="35.1" customHeight="1">
      <c r="A118" s="199"/>
      <c r="B118" s="199"/>
      <c r="C118" s="892">
        <v>18368297</v>
      </c>
      <c r="D118" s="136" t="s">
        <v>1016</v>
      </c>
      <c r="E118" s="146" t="s">
        <v>34</v>
      </c>
      <c r="F118" s="136"/>
      <c r="G118" s="238" t="s">
        <v>44</v>
      </c>
      <c r="H118" s="199"/>
      <c r="I118" s="136" t="s">
        <v>43</v>
      </c>
      <c r="J118" s="199"/>
      <c r="K118" s="138">
        <v>43748</v>
      </c>
      <c r="L118" s="136" t="s">
        <v>1083</v>
      </c>
      <c r="M118" s="147"/>
      <c r="N118" s="147"/>
      <c r="O118" s="136" t="s">
        <v>23</v>
      </c>
      <c r="P118" s="199"/>
      <c r="Q118" s="136" t="s">
        <v>23</v>
      </c>
      <c r="R118" s="199"/>
      <c r="S118" s="199"/>
      <c r="T118" s="199"/>
      <c r="U118" s="199"/>
      <c r="V118" s="199"/>
      <c r="W118" s="199"/>
      <c r="X118" s="148">
        <v>0.2</v>
      </c>
      <c r="Y118" s="148"/>
      <c r="Z118" s="185">
        <v>1</v>
      </c>
      <c r="BD118" s="1322"/>
    </row>
    <row r="119" spans="1:56" ht="35.1" customHeight="1">
      <c r="A119" s="199" t="s">
        <v>18</v>
      </c>
      <c r="B119" s="135" t="s">
        <v>975</v>
      </c>
      <c r="C119" s="892">
        <v>26880535</v>
      </c>
      <c r="D119" s="136" t="s">
        <v>1017</v>
      </c>
      <c r="E119" s="146" t="s">
        <v>20</v>
      </c>
      <c r="F119" s="135" t="s">
        <v>743</v>
      </c>
      <c r="G119" s="237" t="s">
        <v>59</v>
      </c>
      <c r="H119" s="198"/>
      <c r="I119" s="136" t="s">
        <v>1046</v>
      </c>
      <c r="J119" s="198"/>
      <c r="K119" s="138">
        <v>43375</v>
      </c>
      <c r="L119" s="136" t="s">
        <v>1084</v>
      </c>
      <c r="M119" s="147"/>
      <c r="N119" s="147"/>
      <c r="O119" s="136" t="s">
        <v>65</v>
      </c>
      <c r="P119" s="198"/>
      <c r="Q119" s="136" t="s">
        <v>65</v>
      </c>
      <c r="R119" s="198"/>
      <c r="S119" s="198"/>
      <c r="T119" s="198"/>
      <c r="U119" s="198"/>
      <c r="V119" s="198"/>
      <c r="W119" s="198"/>
      <c r="X119" s="148">
        <v>0</v>
      </c>
      <c r="Y119" s="148"/>
      <c r="Z119" s="185"/>
    </row>
    <row r="120" spans="1:56" s="239" customFormat="1" ht="35.1" customHeight="1">
      <c r="A120" s="199"/>
      <c r="B120" s="199"/>
      <c r="C120" s="892">
        <v>20312060</v>
      </c>
      <c r="D120" s="136" t="s">
        <v>1018</v>
      </c>
      <c r="E120" s="146" t="s">
        <v>34</v>
      </c>
      <c r="F120" s="136"/>
      <c r="G120" s="238" t="s">
        <v>290</v>
      </c>
      <c r="H120" s="199"/>
      <c r="I120" s="136" t="s">
        <v>947</v>
      </c>
      <c r="J120" s="199"/>
      <c r="K120" s="138">
        <v>43710</v>
      </c>
      <c r="L120" s="136" t="s">
        <v>1085</v>
      </c>
      <c r="M120" s="147"/>
      <c r="N120" s="147"/>
      <c r="O120" s="136" t="s">
        <v>48</v>
      </c>
      <c r="P120" s="199"/>
      <c r="Q120" s="136" t="s">
        <v>48</v>
      </c>
      <c r="R120" s="199"/>
      <c r="S120" s="199"/>
      <c r="T120" s="199"/>
      <c r="U120" s="199"/>
      <c r="V120" s="199"/>
      <c r="W120" s="199"/>
      <c r="X120" s="148"/>
      <c r="Y120" s="148"/>
      <c r="Z120" s="185"/>
      <c r="BD120" s="1322"/>
    </row>
    <row r="121" spans="1:56" s="239" customFormat="1" ht="35.1" customHeight="1">
      <c r="A121" s="199"/>
      <c r="B121" s="199"/>
      <c r="C121" s="892">
        <v>14768043</v>
      </c>
      <c r="D121" s="136" t="s">
        <v>1019</v>
      </c>
      <c r="E121" s="146" t="s">
        <v>20</v>
      </c>
      <c r="F121" s="136"/>
      <c r="G121" s="238" t="s">
        <v>27</v>
      </c>
      <c r="H121" s="199"/>
      <c r="I121" s="136" t="s">
        <v>1053</v>
      </c>
      <c r="J121" s="199"/>
      <c r="K121" s="138">
        <v>43864</v>
      </c>
      <c r="L121" s="136" t="s">
        <v>1086</v>
      </c>
      <c r="M121" s="147"/>
      <c r="N121" s="147"/>
      <c r="O121" s="136" t="s">
        <v>23</v>
      </c>
      <c r="P121" s="199"/>
      <c r="Q121" s="136" t="s">
        <v>23</v>
      </c>
      <c r="R121" s="199"/>
      <c r="S121" s="199"/>
      <c r="T121" s="199"/>
      <c r="U121" s="199"/>
      <c r="V121" s="199"/>
      <c r="W121" s="199"/>
      <c r="X121" s="148">
        <v>0</v>
      </c>
      <c r="Y121" s="148"/>
      <c r="Z121" s="185">
        <v>2</v>
      </c>
      <c r="BD121" s="1322"/>
    </row>
    <row r="122" spans="1:56" s="239" customFormat="1" ht="35.1" customHeight="1">
      <c r="A122" s="199"/>
      <c r="B122" s="199"/>
      <c r="C122" s="892">
        <v>17900463</v>
      </c>
      <c r="D122" s="136" t="s">
        <v>1020</v>
      </c>
      <c r="E122" s="146" t="s">
        <v>20</v>
      </c>
      <c r="F122" s="136"/>
      <c r="G122" s="238" t="s">
        <v>290</v>
      </c>
      <c r="H122" s="199"/>
      <c r="I122" s="136" t="s">
        <v>947</v>
      </c>
      <c r="J122" s="199"/>
      <c r="K122" s="138">
        <v>42774</v>
      </c>
      <c r="L122" s="136" t="s">
        <v>1087</v>
      </c>
      <c r="M122" s="147"/>
      <c r="N122" s="147" t="s">
        <v>1114</v>
      </c>
      <c r="O122" s="136" t="s">
        <v>126</v>
      </c>
      <c r="P122" s="199"/>
      <c r="Q122" s="136" t="s">
        <v>126</v>
      </c>
      <c r="R122" s="199"/>
      <c r="S122" s="199"/>
      <c r="T122" s="199"/>
      <c r="U122" s="199"/>
      <c r="V122" s="199"/>
      <c r="W122" s="199"/>
      <c r="X122" s="148"/>
      <c r="Y122" s="148"/>
      <c r="Z122" s="185">
        <v>4</v>
      </c>
      <c r="BD122" s="1322"/>
    </row>
    <row r="123" spans="1:56" s="239" customFormat="1" ht="35.1" customHeight="1">
      <c r="A123" s="199"/>
      <c r="B123" s="199"/>
      <c r="C123" s="892">
        <v>7905356</v>
      </c>
      <c r="D123" s="136" t="s">
        <v>1021</v>
      </c>
      <c r="E123" s="135" t="s">
        <v>34</v>
      </c>
      <c r="F123" s="135"/>
      <c r="G123" s="135" t="s">
        <v>27</v>
      </c>
      <c r="H123" s="199"/>
      <c r="I123" s="135" t="s">
        <v>1054</v>
      </c>
      <c r="J123" s="199"/>
      <c r="K123" s="138">
        <v>43535</v>
      </c>
      <c r="L123" s="217" t="s">
        <v>1088</v>
      </c>
      <c r="M123" s="217"/>
      <c r="N123" s="146"/>
      <c r="O123" s="135" t="s">
        <v>184</v>
      </c>
      <c r="P123" s="199"/>
      <c r="Q123" s="135" t="s">
        <v>184</v>
      </c>
      <c r="R123" s="199"/>
      <c r="S123" s="199"/>
      <c r="T123" s="199"/>
      <c r="U123" s="199"/>
      <c r="V123" s="199"/>
      <c r="W123" s="199"/>
      <c r="X123" s="148">
        <v>0.3</v>
      </c>
      <c r="Y123" s="148"/>
      <c r="Z123" s="240"/>
      <c r="BD123" s="1322"/>
    </row>
    <row r="124" spans="1:56" ht="35.1" customHeight="1">
      <c r="A124" s="199" t="s">
        <v>18</v>
      </c>
      <c r="B124" s="135" t="s">
        <v>975</v>
      </c>
      <c r="C124" s="892">
        <v>14221055</v>
      </c>
      <c r="D124" s="136" t="s">
        <v>1022</v>
      </c>
      <c r="E124" s="241" t="s">
        <v>20</v>
      </c>
      <c r="F124" s="135" t="s">
        <v>743</v>
      </c>
      <c r="G124" s="237" t="s">
        <v>59</v>
      </c>
      <c r="H124" s="198"/>
      <c r="I124" s="135" t="s">
        <v>1055</v>
      </c>
      <c r="J124" s="198"/>
      <c r="K124" s="138">
        <v>43136</v>
      </c>
      <c r="L124" s="242" t="s">
        <v>1089</v>
      </c>
      <c r="M124" s="241"/>
      <c r="N124" s="241"/>
      <c r="O124" s="135" t="s">
        <v>52</v>
      </c>
      <c r="P124" s="198"/>
      <c r="Q124" s="135" t="s">
        <v>52</v>
      </c>
      <c r="R124" s="198"/>
      <c r="S124" s="198"/>
      <c r="T124" s="198"/>
      <c r="U124" s="198"/>
      <c r="V124" s="198"/>
      <c r="W124" s="198"/>
      <c r="X124" s="243"/>
      <c r="Y124" s="243"/>
      <c r="Z124" s="240"/>
    </row>
    <row r="125" spans="1:56" s="239" customFormat="1" ht="35.1" customHeight="1">
      <c r="A125" s="199"/>
      <c r="B125" s="199"/>
      <c r="C125" s="892">
        <v>20674105</v>
      </c>
      <c r="D125" s="136" t="s">
        <v>1023</v>
      </c>
      <c r="E125" s="241" t="s">
        <v>34</v>
      </c>
      <c r="F125" s="135"/>
      <c r="G125" s="135" t="s">
        <v>27</v>
      </c>
      <c r="H125" s="199"/>
      <c r="I125" s="135" t="s">
        <v>1056</v>
      </c>
      <c r="J125" s="199"/>
      <c r="K125" s="138">
        <v>43269</v>
      </c>
      <c r="L125" s="242" t="s">
        <v>1090</v>
      </c>
      <c r="M125" s="241"/>
      <c r="N125" s="241"/>
      <c r="O125" s="135" t="s">
        <v>23</v>
      </c>
      <c r="P125" s="199"/>
      <c r="Q125" s="135" t="s">
        <v>23</v>
      </c>
      <c r="R125" s="199"/>
      <c r="S125" s="199"/>
      <c r="T125" s="199"/>
      <c r="U125" s="199"/>
      <c r="V125" s="199"/>
      <c r="W125" s="199"/>
      <c r="X125" s="244"/>
      <c r="Y125" s="244"/>
      <c r="Z125" s="240">
        <v>1</v>
      </c>
      <c r="BD125" s="1322"/>
    </row>
    <row r="126" spans="1:56" s="239" customFormat="1" ht="35.1" customHeight="1">
      <c r="A126" s="199"/>
      <c r="B126" s="199"/>
      <c r="C126" s="892">
        <v>21015522</v>
      </c>
      <c r="D126" s="136" t="s">
        <v>1024</v>
      </c>
      <c r="E126" s="241" t="s">
        <v>20</v>
      </c>
      <c r="F126" s="135"/>
      <c r="G126" s="135" t="s">
        <v>27</v>
      </c>
      <c r="H126" s="199"/>
      <c r="I126" s="135" t="s">
        <v>69</v>
      </c>
      <c r="J126" s="199"/>
      <c r="K126" s="138">
        <v>43585</v>
      </c>
      <c r="L126" s="242" t="s">
        <v>1091</v>
      </c>
      <c r="M126" s="241"/>
      <c r="N126" s="241"/>
      <c r="O126" s="135" t="s">
        <v>128</v>
      </c>
      <c r="P126" s="199"/>
      <c r="Q126" s="135" t="s">
        <v>128</v>
      </c>
      <c r="R126" s="199"/>
      <c r="S126" s="199"/>
      <c r="T126" s="199"/>
      <c r="U126" s="199"/>
      <c r="V126" s="199"/>
      <c r="W126" s="199"/>
      <c r="X126" s="244"/>
      <c r="Y126" s="244"/>
      <c r="Z126" s="240">
        <v>2</v>
      </c>
      <c r="BD126" s="1322"/>
    </row>
    <row r="127" spans="1:56" s="239" customFormat="1" ht="35.1" customHeight="1">
      <c r="A127" s="199"/>
      <c r="B127" s="199"/>
      <c r="C127" s="892">
        <v>21405760</v>
      </c>
      <c r="D127" s="136" t="s">
        <v>1025</v>
      </c>
      <c r="E127" s="241" t="s">
        <v>34</v>
      </c>
      <c r="F127" s="135"/>
      <c r="G127" s="135" t="s">
        <v>27</v>
      </c>
      <c r="H127" s="199"/>
      <c r="I127" s="135" t="s">
        <v>57</v>
      </c>
      <c r="J127" s="199"/>
      <c r="K127" s="138">
        <v>43164</v>
      </c>
      <c r="L127" s="200" t="s">
        <v>1092</v>
      </c>
      <c r="M127" s="241"/>
      <c r="N127" s="241"/>
      <c r="O127" s="135" t="s">
        <v>184</v>
      </c>
      <c r="P127" s="199"/>
      <c r="Q127" s="135" t="s">
        <v>184</v>
      </c>
      <c r="R127" s="199"/>
      <c r="S127" s="199"/>
      <c r="T127" s="199"/>
      <c r="U127" s="199"/>
      <c r="V127" s="199"/>
      <c r="W127" s="199"/>
      <c r="X127" s="244">
        <v>0.3</v>
      </c>
      <c r="Y127" s="244"/>
      <c r="Z127" s="240"/>
      <c r="BD127" s="1322"/>
    </row>
    <row r="128" spans="1:56" s="239" customFormat="1" ht="35.1" customHeight="1">
      <c r="A128" s="199"/>
      <c r="B128" s="199"/>
      <c r="C128" s="892">
        <v>22932936</v>
      </c>
      <c r="D128" s="136" t="s">
        <v>997</v>
      </c>
      <c r="E128" s="241" t="s">
        <v>34</v>
      </c>
      <c r="F128" s="135"/>
      <c r="G128" s="135" t="s">
        <v>27</v>
      </c>
      <c r="H128" s="199"/>
      <c r="I128" s="135" t="s">
        <v>1057</v>
      </c>
      <c r="J128" s="199"/>
      <c r="K128" s="138">
        <v>43405</v>
      </c>
      <c r="L128" s="241" t="s">
        <v>1065</v>
      </c>
      <c r="M128" s="241"/>
      <c r="N128" s="241"/>
      <c r="O128" s="135" t="s">
        <v>218</v>
      </c>
      <c r="P128" s="199"/>
      <c r="Q128" s="135" t="s">
        <v>218</v>
      </c>
      <c r="R128" s="199"/>
      <c r="S128" s="199"/>
      <c r="T128" s="199"/>
      <c r="U128" s="199"/>
      <c r="V128" s="199"/>
      <c r="W128" s="199"/>
      <c r="X128" s="244"/>
      <c r="Y128" s="244"/>
      <c r="Z128" s="245">
        <v>1</v>
      </c>
      <c r="BD128" s="1322"/>
    </row>
    <row r="129" spans="1:56" s="239" customFormat="1" ht="35.1" customHeight="1">
      <c r="A129" s="199"/>
      <c r="B129" s="199"/>
      <c r="C129" s="892">
        <v>23592118</v>
      </c>
      <c r="D129" s="136" t="s">
        <v>1026</v>
      </c>
      <c r="E129" s="241" t="s">
        <v>34</v>
      </c>
      <c r="F129" s="135"/>
      <c r="G129" s="135" t="s">
        <v>27</v>
      </c>
      <c r="H129" s="199"/>
      <c r="I129" s="135" t="s">
        <v>189</v>
      </c>
      <c r="J129" s="199"/>
      <c r="K129" s="138">
        <v>43497</v>
      </c>
      <c r="L129" s="242" t="s">
        <v>1093</v>
      </c>
      <c r="M129" s="241"/>
      <c r="N129" s="241"/>
      <c r="O129" s="135" t="s">
        <v>128</v>
      </c>
      <c r="P129" s="199"/>
      <c r="Q129" s="135" t="s">
        <v>128</v>
      </c>
      <c r="R129" s="199"/>
      <c r="S129" s="199"/>
      <c r="T129" s="199"/>
      <c r="U129" s="199"/>
      <c r="V129" s="199"/>
      <c r="W129" s="199"/>
      <c r="X129" s="244">
        <v>0.3</v>
      </c>
      <c r="Y129" s="244"/>
      <c r="Z129" s="240"/>
      <c r="BD129" s="1322"/>
    </row>
    <row r="130" spans="1:56" s="239" customFormat="1" ht="35.1" customHeight="1">
      <c r="A130" s="199"/>
      <c r="B130" s="199"/>
      <c r="C130" s="892">
        <v>27770212</v>
      </c>
      <c r="D130" s="136" t="s">
        <v>1027</v>
      </c>
      <c r="E130" s="241" t="s">
        <v>20</v>
      </c>
      <c r="F130" s="135"/>
      <c r="G130" s="135" t="s">
        <v>27</v>
      </c>
      <c r="H130" s="199"/>
      <c r="I130" s="135" t="s">
        <v>69</v>
      </c>
      <c r="J130" s="199"/>
      <c r="K130" s="138">
        <v>43585</v>
      </c>
      <c r="L130" s="242" t="s">
        <v>1094</v>
      </c>
      <c r="M130" s="241"/>
      <c r="N130" s="241"/>
      <c r="O130" s="135" t="s">
        <v>128</v>
      </c>
      <c r="P130" s="199"/>
      <c r="Q130" s="135" t="s">
        <v>128</v>
      </c>
      <c r="R130" s="199"/>
      <c r="S130" s="199"/>
      <c r="T130" s="199"/>
      <c r="U130" s="199"/>
      <c r="V130" s="199"/>
      <c r="W130" s="199"/>
      <c r="X130" s="244"/>
      <c r="Y130" s="244"/>
      <c r="Z130" s="240"/>
      <c r="BD130" s="1322"/>
    </row>
    <row r="131" spans="1:56" s="239" customFormat="1" ht="35.1" customHeight="1">
      <c r="A131" s="199"/>
      <c r="B131" s="199"/>
      <c r="C131" s="892">
        <v>28014498</v>
      </c>
      <c r="D131" s="136" t="s">
        <v>1028</v>
      </c>
      <c r="E131" s="241" t="s">
        <v>34</v>
      </c>
      <c r="F131" s="135"/>
      <c r="G131" s="135" t="s">
        <v>27</v>
      </c>
      <c r="H131" s="199"/>
      <c r="I131" s="135" t="s">
        <v>69</v>
      </c>
      <c r="J131" s="199"/>
      <c r="K131" s="138">
        <v>43557</v>
      </c>
      <c r="L131" s="241" t="s">
        <v>1095</v>
      </c>
      <c r="M131" s="241"/>
      <c r="N131" s="241"/>
      <c r="O131" s="135" t="s">
        <v>128</v>
      </c>
      <c r="P131" s="199"/>
      <c r="Q131" s="135" t="s">
        <v>128</v>
      </c>
      <c r="R131" s="199"/>
      <c r="S131" s="199"/>
      <c r="T131" s="199"/>
      <c r="U131" s="199"/>
      <c r="V131" s="199"/>
      <c r="W131" s="199"/>
      <c r="X131" s="244"/>
      <c r="Y131" s="244"/>
      <c r="Z131" s="240"/>
      <c r="BD131" s="1322"/>
    </row>
    <row r="132" spans="1:56" s="239" customFormat="1" ht="35.1" customHeight="1">
      <c r="A132" s="199"/>
      <c r="B132" s="199"/>
      <c r="C132" s="892">
        <v>16562687</v>
      </c>
      <c r="D132" s="136" t="s">
        <v>1029</v>
      </c>
      <c r="E132" s="241" t="s">
        <v>20</v>
      </c>
      <c r="F132" s="135"/>
      <c r="G132" s="135" t="s">
        <v>27</v>
      </c>
      <c r="H132" s="199"/>
      <c r="I132" s="135" t="s">
        <v>1058</v>
      </c>
      <c r="J132" s="199"/>
      <c r="K132" s="138">
        <v>43952</v>
      </c>
      <c r="L132" s="242" t="s">
        <v>1096</v>
      </c>
      <c r="M132" s="241"/>
      <c r="N132" s="241"/>
      <c r="O132" s="135" t="s">
        <v>23</v>
      </c>
      <c r="P132" s="199"/>
      <c r="Q132" s="135" t="s">
        <v>23</v>
      </c>
      <c r="R132" s="199"/>
      <c r="S132" s="199"/>
      <c r="T132" s="199"/>
      <c r="U132" s="199"/>
      <c r="V132" s="199"/>
      <c r="W132" s="199"/>
      <c r="X132" s="244"/>
      <c r="Y132" s="244"/>
      <c r="Z132" s="240">
        <v>0</v>
      </c>
      <c r="BD132" s="1322"/>
    </row>
    <row r="133" spans="1:56" s="239" customFormat="1" ht="35.1" customHeight="1">
      <c r="A133" s="199"/>
      <c r="B133" s="199"/>
      <c r="C133" s="892">
        <v>27400789</v>
      </c>
      <c r="D133" s="136" t="s">
        <v>1030</v>
      </c>
      <c r="E133" s="241" t="s">
        <v>20</v>
      </c>
      <c r="F133" s="135"/>
      <c r="G133" s="135" t="s">
        <v>27</v>
      </c>
      <c r="H133" s="199"/>
      <c r="I133" s="135" t="s">
        <v>1057</v>
      </c>
      <c r="J133" s="199"/>
      <c r="K133" s="138">
        <v>43895</v>
      </c>
      <c r="L133" s="242" t="s">
        <v>1097</v>
      </c>
      <c r="M133" s="241"/>
      <c r="N133" s="241"/>
      <c r="O133" s="135" t="s">
        <v>78</v>
      </c>
      <c r="P133" s="199"/>
      <c r="Q133" s="135" t="s">
        <v>78</v>
      </c>
      <c r="R133" s="199"/>
      <c r="S133" s="199"/>
      <c r="T133" s="199"/>
      <c r="U133" s="199"/>
      <c r="V133" s="199"/>
      <c r="W133" s="199"/>
      <c r="X133" s="244">
        <v>0</v>
      </c>
      <c r="Y133" s="244"/>
      <c r="Z133" s="240"/>
      <c r="BD133" s="1322"/>
    </row>
    <row r="134" spans="1:56" s="239" customFormat="1" ht="35.1" customHeight="1">
      <c r="A134" s="199"/>
      <c r="B134" s="199"/>
      <c r="C134" s="892">
        <v>20890437</v>
      </c>
      <c r="D134" s="136" t="s">
        <v>1031</v>
      </c>
      <c r="E134" s="135" t="s">
        <v>20</v>
      </c>
      <c r="F134" s="135"/>
      <c r="G134" s="135" t="s">
        <v>44</v>
      </c>
      <c r="H134" s="199"/>
      <c r="I134" s="135" t="s">
        <v>38</v>
      </c>
      <c r="J134" s="199"/>
      <c r="K134" s="138">
        <v>43710</v>
      </c>
      <c r="L134" s="217" t="s">
        <v>1098</v>
      </c>
      <c r="M134" s="136"/>
      <c r="N134" s="146" t="s">
        <v>1115</v>
      </c>
      <c r="O134" s="135" t="s">
        <v>184</v>
      </c>
      <c r="P134" s="199"/>
      <c r="Q134" s="135" t="s">
        <v>184</v>
      </c>
      <c r="R134" s="199"/>
      <c r="S134" s="199"/>
      <c r="T134" s="199"/>
      <c r="U134" s="199"/>
      <c r="V134" s="199"/>
      <c r="W134" s="199"/>
      <c r="X134" s="244">
        <v>0.2</v>
      </c>
      <c r="Y134" s="244"/>
      <c r="Z134" s="240"/>
      <c r="BD134" s="1322"/>
    </row>
    <row r="135" spans="1:56" s="239" customFormat="1" ht="35.1" customHeight="1">
      <c r="A135" s="199"/>
      <c r="B135" s="199"/>
      <c r="C135" s="892">
        <v>27863686</v>
      </c>
      <c r="D135" s="136" t="s">
        <v>1032</v>
      </c>
      <c r="E135" s="241" t="s">
        <v>34</v>
      </c>
      <c r="F135" s="135"/>
      <c r="G135" s="135" t="s">
        <v>146</v>
      </c>
      <c r="H135" s="199"/>
      <c r="I135" s="135" t="s">
        <v>209</v>
      </c>
      <c r="J135" s="199"/>
      <c r="K135" s="138">
        <v>43896</v>
      </c>
      <c r="L135" s="242" t="s">
        <v>1099</v>
      </c>
      <c r="M135" s="241"/>
      <c r="N135" s="241"/>
      <c r="O135" s="135" t="s">
        <v>78</v>
      </c>
      <c r="P135" s="199"/>
      <c r="Q135" s="135" t="s">
        <v>78</v>
      </c>
      <c r="R135" s="199"/>
      <c r="S135" s="199"/>
      <c r="T135" s="199"/>
      <c r="U135" s="199"/>
      <c r="V135" s="199"/>
      <c r="W135" s="199"/>
      <c r="X135" s="244">
        <v>0</v>
      </c>
      <c r="Y135" s="244"/>
      <c r="Z135" s="240"/>
      <c r="BD135" s="1322"/>
    </row>
    <row r="136" spans="1:56" s="239" customFormat="1" ht="35.1" customHeight="1">
      <c r="A136" s="199"/>
      <c r="B136" s="199"/>
      <c r="C136" s="892">
        <v>13626002</v>
      </c>
      <c r="D136" s="136" t="s">
        <v>1033</v>
      </c>
      <c r="E136" s="241" t="s">
        <v>20</v>
      </c>
      <c r="F136" s="135"/>
      <c r="G136" s="246" t="s">
        <v>290</v>
      </c>
      <c r="H136" s="199"/>
      <c r="I136" s="135" t="s">
        <v>189</v>
      </c>
      <c r="J136" s="199"/>
      <c r="K136" s="138">
        <v>43556</v>
      </c>
      <c r="L136" s="241" t="s">
        <v>1100</v>
      </c>
      <c r="M136" s="241"/>
      <c r="N136" s="241"/>
      <c r="O136" s="135" t="s">
        <v>78</v>
      </c>
      <c r="P136" s="199"/>
      <c r="Q136" s="135" t="s">
        <v>78</v>
      </c>
      <c r="R136" s="199"/>
      <c r="S136" s="199"/>
      <c r="T136" s="199"/>
      <c r="U136" s="199"/>
      <c r="V136" s="199"/>
      <c r="W136" s="199"/>
      <c r="X136" s="148"/>
      <c r="Y136" s="148"/>
      <c r="Z136" s="240"/>
      <c r="BD136" s="1322"/>
    </row>
    <row r="137" spans="1:56" s="239" customFormat="1" ht="35.1" customHeight="1">
      <c r="A137" s="199"/>
      <c r="B137" s="199"/>
      <c r="C137" s="892">
        <v>20705161</v>
      </c>
      <c r="D137" s="136" t="s">
        <v>1034</v>
      </c>
      <c r="E137" s="241" t="s">
        <v>20</v>
      </c>
      <c r="F137" s="135"/>
      <c r="G137" s="246" t="s">
        <v>290</v>
      </c>
      <c r="H137" s="199"/>
      <c r="I137" s="135" t="s">
        <v>189</v>
      </c>
      <c r="J137" s="199"/>
      <c r="K137" s="138">
        <v>43710</v>
      </c>
      <c r="L137" s="242"/>
      <c r="M137" s="241" t="s">
        <v>1116</v>
      </c>
      <c r="N137" s="199" t="s">
        <v>1111</v>
      </c>
      <c r="O137" s="135" t="s">
        <v>78</v>
      </c>
      <c r="P137" s="199"/>
      <c r="Q137" s="135" t="s">
        <v>78</v>
      </c>
      <c r="R137" s="199"/>
      <c r="S137" s="199"/>
      <c r="T137" s="199"/>
      <c r="U137" s="199"/>
      <c r="V137" s="199"/>
      <c r="W137" s="199"/>
      <c r="X137" s="148"/>
      <c r="Y137" s="148"/>
      <c r="Z137" s="240"/>
      <c r="BD137" s="1322"/>
    </row>
    <row r="138" spans="1:56" s="239" customFormat="1" ht="35.1" customHeight="1">
      <c r="A138" s="199"/>
      <c r="B138" s="199"/>
      <c r="C138" s="892">
        <v>22246317</v>
      </c>
      <c r="D138" s="136" t="s">
        <v>1035</v>
      </c>
      <c r="E138" s="241" t="s">
        <v>20</v>
      </c>
      <c r="F138" s="135"/>
      <c r="G138" s="246" t="s">
        <v>290</v>
      </c>
      <c r="H138" s="199"/>
      <c r="I138" s="135" t="s">
        <v>189</v>
      </c>
      <c r="J138" s="199"/>
      <c r="K138" s="138">
        <v>43709</v>
      </c>
      <c r="L138" s="242" t="s">
        <v>1101</v>
      </c>
      <c r="M138" s="241"/>
      <c r="N138" s="241"/>
      <c r="O138" s="135" t="s">
        <v>84</v>
      </c>
      <c r="P138" s="199"/>
      <c r="Q138" s="135" t="s">
        <v>84</v>
      </c>
      <c r="R138" s="199"/>
      <c r="S138" s="199"/>
      <c r="T138" s="199"/>
      <c r="U138" s="199"/>
      <c r="V138" s="199"/>
      <c r="W138" s="199"/>
      <c r="X138" s="148"/>
      <c r="Y138" s="148"/>
      <c r="Z138" s="240"/>
      <c r="BD138" s="1322"/>
    </row>
    <row r="139" spans="1:56" ht="35.1" customHeight="1">
      <c r="A139" s="198"/>
      <c r="B139" s="241" t="s">
        <v>119</v>
      </c>
      <c r="C139" s="892">
        <v>15587788</v>
      </c>
      <c r="D139" s="136" t="s">
        <v>1036</v>
      </c>
      <c r="E139" s="241" t="s">
        <v>20</v>
      </c>
      <c r="F139" s="135"/>
      <c r="G139" s="135" t="s">
        <v>27</v>
      </c>
      <c r="H139" s="198"/>
      <c r="I139" s="135" t="s">
        <v>1059</v>
      </c>
      <c r="J139" s="198"/>
      <c r="K139" s="198"/>
      <c r="L139" s="241" t="s">
        <v>1102</v>
      </c>
      <c r="M139" s="198"/>
      <c r="N139" s="241"/>
      <c r="O139" s="135" t="s">
        <v>1061</v>
      </c>
      <c r="P139" s="198"/>
      <c r="Q139" s="135" t="s">
        <v>1061</v>
      </c>
      <c r="R139" s="198"/>
      <c r="S139" s="198"/>
      <c r="T139" s="198"/>
      <c r="U139" s="198"/>
      <c r="V139" s="198"/>
      <c r="W139" s="198"/>
      <c r="X139" s="148">
        <f>VLOOKUP(W139,[1]CONTMACRO!$A$5:$B$28,2)</f>
        <v>0</v>
      </c>
      <c r="Y139" s="148"/>
      <c r="Z139" s="243"/>
    </row>
    <row r="140" spans="1:56" ht="35.1" customHeight="1">
      <c r="A140" s="198"/>
      <c r="B140" s="198"/>
      <c r="C140" s="892">
        <v>13966356</v>
      </c>
      <c r="D140" s="136" t="s">
        <v>1037</v>
      </c>
      <c r="E140" s="241" t="s">
        <v>20</v>
      </c>
      <c r="F140" s="135"/>
      <c r="G140" s="135" t="s">
        <v>27</v>
      </c>
      <c r="H140" s="198"/>
      <c r="I140" s="135" t="s">
        <v>104</v>
      </c>
      <c r="J140" s="198"/>
      <c r="K140" s="198"/>
      <c r="L140" s="241" t="s">
        <v>1103</v>
      </c>
      <c r="M140" s="241"/>
      <c r="N140" s="241"/>
      <c r="O140" s="135" t="s">
        <v>61</v>
      </c>
      <c r="P140" s="198"/>
      <c r="Q140" s="135" t="s">
        <v>61</v>
      </c>
      <c r="R140" s="198"/>
      <c r="S140" s="198"/>
      <c r="T140" s="198"/>
      <c r="U140" s="198"/>
      <c r="V140" s="198"/>
      <c r="W140" s="198"/>
      <c r="X140" s="148">
        <f>VLOOKUP(W140,[1]CONTMACRO!$A$5:$B$28,2)</f>
        <v>0</v>
      </c>
      <c r="Y140" s="148"/>
      <c r="Z140" s="243"/>
    </row>
    <row r="141" spans="1:56" ht="35.1" customHeight="1">
      <c r="A141" s="199" t="s">
        <v>18</v>
      </c>
      <c r="B141" s="135" t="s">
        <v>975</v>
      </c>
      <c r="C141" s="892">
        <v>24815991</v>
      </c>
      <c r="D141" s="136" t="s">
        <v>1038</v>
      </c>
      <c r="E141" s="241" t="s">
        <v>34</v>
      </c>
      <c r="F141" s="135" t="s">
        <v>743</v>
      </c>
      <c r="G141" s="147" t="s">
        <v>59</v>
      </c>
      <c r="H141" s="198"/>
      <c r="I141" s="135" t="s">
        <v>59</v>
      </c>
      <c r="J141" s="198"/>
      <c r="K141" s="247"/>
      <c r="L141" s="241" t="s">
        <v>1104</v>
      </c>
      <c r="M141" s="241"/>
      <c r="N141" s="241"/>
      <c r="O141" s="135" t="s">
        <v>861</v>
      </c>
      <c r="P141" s="198"/>
      <c r="Q141" s="135" t="s">
        <v>861</v>
      </c>
      <c r="R141" s="198"/>
      <c r="S141" s="198"/>
      <c r="T141" s="198"/>
      <c r="U141" s="198"/>
      <c r="V141" s="198"/>
      <c r="W141" s="198"/>
      <c r="X141" s="148">
        <v>0.3</v>
      </c>
      <c r="Y141" s="148"/>
      <c r="Z141" s="243">
        <v>0</v>
      </c>
    </row>
    <row r="142" spans="1:56" ht="35.1" customHeight="1">
      <c r="A142" s="198"/>
      <c r="B142" s="198"/>
      <c r="C142" s="892">
        <v>17614371</v>
      </c>
      <c r="D142" s="136" t="s">
        <v>1039</v>
      </c>
      <c r="E142" s="241" t="s">
        <v>34</v>
      </c>
      <c r="F142" s="135"/>
      <c r="G142" s="135" t="s">
        <v>252</v>
      </c>
      <c r="H142" s="198"/>
      <c r="I142" s="135" t="s">
        <v>104</v>
      </c>
      <c r="J142" s="198"/>
      <c r="K142" s="198"/>
      <c r="L142" s="241" t="s">
        <v>1105</v>
      </c>
      <c r="M142" s="241"/>
      <c r="N142" s="241"/>
      <c r="O142" s="135" t="s">
        <v>259</v>
      </c>
      <c r="P142" s="198"/>
      <c r="Q142" s="135" t="s">
        <v>259</v>
      </c>
      <c r="R142" s="198"/>
      <c r="S142" s="198"/>
      <c r="T142" s="198"/>
      <c r="U142" s="198"/>
      <c r="V142" s="198"/>
      <c r="W142" s="198"/>
      <c r="X142" s="148">
        <v>0.3</v>
      </c>
      <c r="Y142" s="148"/>
      <c r="Z142" s="243">
        <v>0.02</v>
      </c>
    </row>
    <row r="143" spans="1:56" ht="35.1" customHeight="1">
      <c r="A143" s="198"/>
      <c r="B143" s="198"/>
      <c r="C143" s="892">
        <v>26902322</v>
      </c>
      <c r="D143" s="136" t="s">
        <v>1040</v>
      </c>
      <c r="E143" s="241" t="s">
        <v>34</v>
      </c>
      <c r="F143" s="135"/>
      <c r="G143" s="135" t="s">
        <v>146</v>
      </c>
      <c r="H143" s="198"/>
      <c r="I143" s="135" t="e">
        <v>#N/A</v>
      </c>
      <c r="J143" s="198"/>
      <c r="K143" s="198"/>
      <c r="L143" s="241" t="s">
        <v>1106</v>
      </c>
      <c r="M143" s="241"/>
      <c r="N143" s="241"/>
      <c r="O143" s="135" t="e">
        <v>#N/A</v>
      </c>
      <c r="P143" s="198"/>
      <c r="Q143" s="135" t="e">
        <v>#N/A</v>
      </c>
      <c r="R143" s="198"/>
      <c r="S143" s="198"/>
      <c r="T143" s="198"/>
      <c r="U143" s="198"/>
      <c r="V143" s="198"/>
      <c r="W143" s="198"/>
      <c r="X143" s="148">
        <f>VLOOKUP(W143,[1]CONTMACRO!$A$5:$B$28,2)</f>
        <v>0</v>
      </c>
      <c r="Y143" s="148"/>
      <c r="Z143" s="243">
        <v>0.02</v>
      </c>
    </row>
    <row r="144" spans="1:56" ht="35.1" customHeight="1">
      <c r="A144" s="198"/>
      <c r="B144" s="198"/>
      <c r="C144" s="892">
        <v>28469471</v>
      </c>
      <c r="D144" s="136" t="s">
        <v>1041</v>
      </c>
      <c r="E144" s="241" t="s">
        <v>20</v>
      </c>
      <c r="F144" s="135"/>
      <c r="G144" s="135" t="s">
        <v>146</v>
      </c>
      <c r="H144" s="198"/>
      <c r="I144" s="135" t="s">
        <v>146</v>
      </c>
      <c r="J144" s="198"/>
      <c r="K144" s="198"/>
      <c r="L144" s="241" t="s">
        <v>1107</v>
      </c>
      <c r="M144" s="241"/>
      <c r="N144" s="241"/>
      <c r="O144" s="135" t="s">
        <v>1062</v>
      </c>
      <c r="P144" s="198"/>
      <c r="Q144" s="135" t="s">
        <v>1062</v>
      </c>
      <c r="R144" s="198"/>
      <c r="S144" s="198"/>
      <c r="T144" s="198"/>
      <c r="U144" s="198"/>
      <c r="V144" s="198"/>
      <c r="W144" s="198"/>
      <c r="X144" s="148">
        <v>0</v>
      </c>
      <c r="Y144" s="148"/>
      <c r="Z144" s="243">
        <v>0</v>
      </c>
    </row>
    <row r="145" spans="1:56" ht="35.1" customHeight="1">
      <c r="A145" s="198"/>
      <c r="B145" s="198"/>
      <c r="C145" s="892">
        <v>27989479</v>
      </c>
      <c r="D145" s="136" t="s">
        <v>1042</v>
      </c>
      <c r="E145" s="241" t="s">
        <v>34</v>
      </c>
      <c r="F145" s="135"/>
      <c r="G145" s="135" t="s">
        <v>44</v>
      </c>
      <c r="H145" s="198"/>
      <c r="I145" s="135" t="s">
        <v>104</v>
      </c>
      <c r="J145" s="198"/>
      <c r="K145" s="198"/>
      <c r="L145" s="241"/>
      <c r="M145" s="242" t="s">
        <v>1112</v>
      </c>
      <c r="N145" s="241" t="s">
        <v>1117</v>
      </c>
      <c r="O145" s="135" t="s">
        <v>380</v>
      </c>
      <c r="P145" s="198"/>
      <c r="Q145" s="135" t="s">
        <v>380</v>
      </c>
      <c r="R145" s="198"/>
      <c r="S145" s="198"/>
      <c r="T145" s="198"/>
      <c r="U145" s="198"/>
      <c r="V145" s="198"/>
      <c r="W145" s="198"/>
      <c r="X145" s="148">
        <v>0.2</v>
      </c>
      <c r="Y145" s="148"/>
      <c r="Z145" s="243"/>
    </row>
    <row r="146" spans="1:56" ht="35.1" customHeight="1">
      <c r="A146" s="198"/>
      <c r="B146" s="198"/>
      <c r="C146" s="892">
        <v>26779048</v>
      </c>
      <c r="D146" s="136" t="s">
        <v>1043</v>
      </c>
      <c r="E146" s="241" t="s">
        <v>34</v>
      </c>
      <c r="F146" s="135"/>
      <c r="G146" s="147" t="s">
        <v>290</v>
      </c>
      <c r="H146" s="198"/>
      <c r="I146" s="135" t="s">
        <v>814</v>
      </c>
      <c r="J146" s="198"/>
      <c r="K146" s="198"/>
      <c r="L146" s="248"/>
      <c r="M146" s="242" t="s">
        <v>1113</v>
      </c>
      <c r="N146" s="241" t="s">
        <v>791</v>
      </c>
      <c r="O146" s="135" t="s">
        <v>1063</v>
      </c>
      <c r="P146" s="198"/>
      <c r="Q146" s="135" t="s">
        <v>1063</v>
      </c>
      <c r="R146" s="198"/>
      <c r="S146" s="198"/>
      <c r="T146" s="198"/>
      <c r="U146" s="198"/>
      <c r="V146" s="198"/>
      <c r="W146" s="198"/>
      <c r="X146" s="148">
        <f>VLOOKUP(W146,[1]CONTMACRO!$A$5:$B$28,2)</f>
        <v>0</v>
      </c>
      <c r="Y146" s="148"/>
      <c r="Z146" s="148"/>
    </row>
    <row r="147" spans="1:56" ht="35.1" customHeight="1">
      <c r="A147" s="198"/>
      <c r="B147" s="198"/>
      <c r="C147" s="892">
        <v>17120947</v>
      </c>
      <c r="D147" s="136" t="s">
        <v>1044</v>
      </c>
      <c r="E147" s="241" t="s">
        <v>20</v>
      </c>
      <c r="F147" s="135"/>
      <c r="G147" s="147" t="s">
        <v>290</v>
      </c>
      <c r="H147" s="198"/>
      <c r="I147" s="135" t="s">
        <v>814</v>
      </c>
      <c r="J147" s="198"/>
      <c r="K147" s="198"/>
      <c r="L147" s="241" t="s">
        <v>1108</v>
      </c>
      <c r="M147" s="241"/>
      <c r="N147" s="241"/>
      <c r="O147" s="135" t="s">
        <v>1063</v>
      </c>
      <c r="P147" s="198"/>
      <c r="Q147" s="135" t="s">
        <v>1063</v>
      </c>
      <c r="R147" s="198"/>
      <c r="S147" s="198"/>
      <c r="T147" s="198"/>
      <c r="U147" s="198"/>
      <c r="V147" s="198"/>
      <c r="W147" s="198"/>
      <c r="X147" s="148">
        <f>VLOOKUP(W147,[1]CONTMACRO!$A$5:$B$28,2)</f>
        <v>0</v>
      </c>
      <c r="Y147" s="148"/>
      <c r="Z147" s="148">
        <v>0</v>
      </c>
    </row>
    <row r="148" spans="1:56" ht="35.1" customHeight="1">
      <c r="A148" s="198"/>
      <c r="B148" s="198"/>
      <c r="C148" s="892">
        <v>18529593</v>
      </c>
      <c r="D148" s="136" t="s">
        <v>1045</v>
      </c>
      <c r="E148" s="241" t="s">
        <v>20</v>
      </c>
      <c r="F148" s="135"/>
      <c r="G148" s="135" t="s">
        <v>27</v>
      </c>
      <c r="H148" s="198"/>
      <c r="I148" s="135" t="s">
        <v>1060</v>
      </c>
      <c r="J148" s="198"/>
      <c r="K148" s="198"/>
      <c r="L148" s="241" t="s">
        <v>1109</v>
      </c>
      <c r="M148" s="241"/>
      <c r="N148" s="241"/>
      <c r="O148" s="135" t="s">
        <v>1062</v>
      </c>
      <c r="P148" s="198"/>
      <c r="Q148" s="135" t="s">
        <v>1062</v>
      </c>
      <c r="R148" s="198"/>
      <c r="S148" s="198"/>
      <c r="T148" s="198"/>
      <c r="U148" s="198"/>
      <c r="V148" s="198"/>
      <c r="W148" s="198"/>
      <c r="X148" s="148">
        <f>VLOOKUP(W148,[1]CONTMACRO!$A$5:$B$28,2)</f>
        <v>0</v>
      </c>
      <c r="Y148" s="148"/>
      <c r="Z148" s="243">
        <v>0</v>
      </c>
    </row>
    <row r="150" spans="1:56" s="130" customFormat="1" ht="30" customHeight="1">
      <c r="A150" s="134" t="s">
        <v>1120</v>
      </c>
      <c r="B150" s="164" t="s">
        <v>970</v>
      </c>
      <c r="C150" s="893">
        <v>20976446</v>
      </c>
      <c r="D150" s="169" t="s">
        <v>130</v>
      </c>
      <c r="E150" s="176" t="s">
        <v>20</v>
      </c>
      <c r="F150" s="170" t="s">
        <v>59</v>
      </c>
      <c r="G150" s="172" t="s">
        <v>59</v>
      </c>
      <c r="H150" s="172" t="s">
        <v>59</v>
      </c>
      <c r="I150" s="170" t="s">
        <v>99</v>
      </c>
      <c r="J150" s="131"/>
      <c r="K150" s="171">
        <v>43542</v>
      </c>
      <c r="L150" s="175" t="s">
        <v>131</v>
      </c>
      <c r="M150" s="167"/>
      <c r="N150" s="168" t="s">
        <v>914</v>
      </c>
      <c r="O150" s="170" t="s">
        <v>23</v>
      </c>
      <c r="P150" s="172" t="s">
        <v>24</v>
      </c>
      <c r="Q150" s="164" t="s">
        <v>25</v>
      </c>
      <c r="R150" s="131"/>
      <c r="S150" s="131"/>
      <c r="T150" s="182">
        <f>VLOOKUP($G$9:$G$946,TABULADOR!$D$6:$E$41,2,0)</f>
        <v>25.9</v>
      </c>
      <c r="U150" s="140">
        <f ca="1">DATEDIF($K150,$M$2,"Y")</f>
        <v>2</v>
      </c>
      <c r="V150" s="173">
        <v>0</v>
      </c>
      <c r="W150" s="140">
        <f ca="1">$U150+$V150</f>
        <v>2</v>
      </c>
      <c r="X150" s="142">
        <f ca="1">VLOOKUP($W150,TABULADOR!$A$51:$B$74,2)</f>
        <v>0.04</v>
      </c>
      <c r="Y150" s="142"/>
      <c r="Z150" s="174">
        <v>0</v>
      </c>
      <c r="AA150" s="265"/>
      <c r="AB150" s="150">
        <v>1</v>
      </c>
      <c r="AC150" s="143">
        <v>15</v>
      </c>
      <c r="AD150" s="182">
        <f t="shared" ref="AD150:AD151" si="6">+($T150/30*$AC150)</f>
        <v>12.95</v>
      </c>
      <c r="AE150" s="182">
        <f t="shared" ref="AE150:AE151" si="7">$AD150*$Z150</f>
        <v>0</v>
      </c>
      <c r="AF150" s="182">
        <f ca="1">$AD150*$X150</f>
        <v>0.51800000000000002</v>
      </c>
      <c r="AG150" s="182">
        <f>VLOOKUP($H$9:$H$946,TABULADOR!$D$6:$E$41,2,0)-VLOOKUP($G$9:$G$946,TABULADOR!$D$6:$E$41,2,0)</f>
        <v>0</v>
      </c>
      <c r="AH150" s="182">
        <f>+(TABULADOR!$D$67)*(GLOBAL!$Y93)/2</f>
        <v>0</v>
      </c>
      <c r="AI150" s="183">
        <f>+(TABULADOR!$D$67)*(GLOBAL!$Y93+$AA150)/2</f>
        <v>0</v>
      </c>
      <c r="AJ150" s="131"/>
      <c r="AK150" s="183">
        <f ca="1">SUM($AD150:$AJ150)</f>
        <v>13.468</v>
      </c>
      <c r="AL150" s="132">
        <f ca="1">IF($U150&gt;=1,IF(MONTH($M$2)=MONTH($K150),(((($AD150+$AE150+$AF150+$AG150)*2)/30)*50),0))</f>
        <v>0</v>
      </c>
      <c r="AM150" s="132">
        <f>$AD150*TABULADOR!$D$71</f>
        <v>3.8849999999999998</v>
      </c>
      <c r="AN150" s="182">
        <f ca="1">+(TABULADOR!$D$70)*($AD150+$AE150+$AF150)/30*$AC150</f>
        <v>5.3872</v>
      </c>
      <c r="AO150" s="182"/>
      <c r="AP150" s="182" t="e">
        <f ca="1">($AK150*$BE$5/$BE$6*$BE$7*$BE$8)</f>
        <v>#DIV/0!</v>
      </c>
      <c r="AQ150" s="182">
        <f ca="1">($AK150+$AL150)*$BG$2</f>
        <v>0</v>
      </c>
      <c r="AR150" s="182" t="e">
        <f ca="1">($AK150*$BG$5/$BG$6*$BG$7*$BG$8)</f>
        <v>#DIV/0!</v>
      </c>
      <c r="AS150" s="182">
        <f ca="1">$AK150*$BI$2</f>
        <v>0</v>
      </c>
      <c r="AT150" s="182" t="e">
        <f ca="1">$AP150*$BF$2/$BE$2</f>
        <v>#DIV/0!</v>
      </c>
      <c r="AU150" s="182">
        <f ca="1">($AK150+$AL150)*$BH$2</f>
        <v>0</v>
      </c>
      <c r="AV150" s="182" t="e">
        <f ca="1">$AR150*$BJ$2/$BK$2</f>
        <v>#DIV/0!</v>
      </c>
      <c r="AW150" s="182">
        <f ca="1">$AK150*$BI$2</f>
        <v>0</v>
      </c>
      <c r="AX150" s="182">
        <f ca="1">$AN150+$AL150+$AK150+$AM150</f>
        <v>22.740200000000002</v>
      </c>
      <c r="AY150" s="182" t="e">
        <f ca="1">$AO150+$AP150+$AQ150+$AR150</f>
        <v>#DIV/0!</v>
      </c>
      <c r="AZ150" s="182"/>
      <c r="BA150" s="182" t="e">
        <f ca="1">$AT150+$AU150+$AV150+$AW150</f>
        <v>#DIV/0!</v>
      </c>
      <c r="BB150" s="182" t="e">
        <f ca="1">$AX150-$AY150</f>
        <v>#DIV/0!</v>
      </c>
      <c r="BC150" s="496" t="s">
        <v>1157</v>
      </c>
      <c r="BD150" s="1323" t="s">
        <v>1648</v>
      </c>
    </row>
    <row r="151" spans="1:56" s="130" customFormat="1" ht="30" customHeight="1">
      <c r="A151" s="134" t="s">
        <v>1120</v>
      </c>
      <c r="B151" s="164" t="s">
        <v>970</v>
      </c>
      <c r="C151" s="894">
        <v>18388859</v>
      </c>
      <c r="D151" s="165" t="s">
        <v>97</v>
      </c>
      <c r="E151" s="177" t="s">
        <v>34</v>
      </c>
      <c r="F151" s="151" t="s">
        <v>98</v>
      </c>
      <c r="G151" s="151" t="s">
        <v>27</v>
      </c>
      <c r="H151" s="151" t="s">
        <v>27</v>
      </c>
      <c r="I151" s="151" t="s">
        <v>99</v>
      </c>
      <c r="J151" s="131"/>
      <c r="K151" s="166">
        <v>43559</v>
      </c>
      <c r="L151" s="178" t="s">
        <v>100</v>
      </c>
      <c r="M151" s="167"/>
      <c r="N151" s="168" t="s">
        <v>914</v>
      </c>
      <c r="O151" s="151" t="s">
        <v>23</v>
      </c>
      <c r="P151" s="168" t="s">
        <v>44</v>
      </c>
      <c r="Q151" s="164" t="s">
        <v>25</v>
      </c>
      <c r="R151" s="131"/>
      <c r="S151" s="131"/>
      <c r="T151" s="182">
        <f>VLOOKUP($G$9:$G$945,TABULADOR!$D$6:$E$41,2,0)</f>
        <v>23.8</v>
      </c>
      <c r="U151" s="140">
        <f ca="1">DATEDIF($K151,$M$2,"Y")</f>
        <v>2</v>
      </c>
      <c r="V151" s="179">
        <v>0</v>
      </c>
      <c r="W151" s="140">
        <f ca="1">$U151+$V151</f>
        <v>2</v>
      </c>
      <c r="X151" s="142">
        <f ca="1">VLOOKUP($W151,TABULADOR!$A$51:$B$74,2)</f>
        <v>0.04</v>
      </c>
      <c r="Y151" s="142"/>
      <c r="Z151" s="142">
        <v>0</v>
      </c>
      <c r="AA151" s="266"/>
      <c r="AB151" s="149">
        <v>0</v>
      </c>
      <c r="AC151" s="143">
        <v>15</v>
      </c>
      <c r="AD151" s="182">
        <f t="shared" si="6"/>
        <v>11.9</v>
      </c>
      <c r="AE151" s="182">
        <f t="shared" si="7"/>
        <v>0</v>
      </c>
      <c r="AF151" s="182">
        <f ca="1">$AD151*$X151</f>
        <v>0.47600000000000003</v>
      </c>
      <c r="AG151" s="182">
        <f>VLOOKUP($H$9:$H$945,TABULADOR!$D$6:$E$41,2,0)-VLOOKUP($G$9:$G$945,TABULADOR!$D$6:$E$41,2,0)</f>
        <v>0</v>
      </c>
      <c r="AH151" s="182">
        <f>+(TABULADOR!$D$67)*(GLOBAL!$Y95)/2</f>
        <v>0</v>
      </c>
      <c r="AI151" s="183">
        <f>+(TABULADOR!$D$67)*(GLOBAL!$Y95+$AA151)/2</f>
        <v>0</v>
      </c>
      <c r="AJ151" s="131"/>
      <c r="AK151" s="183">
        <f ca="1">SUM($AD151:$AJ151)</f>
        <v>12.376000000000001</v>
      </c>
      <c r="AL151" s="132">
        <f ca="1">IF($U151&gt;=1,IF(MONTH($M$2)=MONTH($K151),(((($AD151+$AE151+$AF151+$AG151)*2)/30)*50),0))</f>
        <v>0</v>
      </c>
      <c r="AM151" s="132">
        <f>$AD151*TABULADOR!$D$71</f>
        <v>3.57</v>
      </c>
      <c r="AN151" s="182">
        <f ca="1">+(TABULADOR!$D$70)*($AD151+$AE151+$AF151)/30*$AC151</f>
        <v>4.950400000000001</v>
      </c>
      <c r="AO151" s="182"/>
      <c r="AP151" s="182" t="e">
        <f ca="1">($AK151*$BE$5/$BE$6*$BE$7*$BE$8)</f>
        <v>#DIV/0!</v>
      </c>
      <c r="AQ151" s="182">
        <f ca="1">($AK151+$AL151)*$BG$2</f>
        <v>0</v>
      </c>
      <c r="AR151" s="182" t="e">
        <f ca="1">($AK151*$BG$5/$BG$6*$BG$7*$BG$8)</f>
        <v>#DIV/0!</v>
      </c>
      <c r="AS151" s="182">
        <f ca="1">$AK151*$BI$2</f>
        <v>0</v>
      </c>
      <c r="AT151" s="182" t="e">
        <f ca="1">$AP151*$BF$2/$BE$2</f>
        <v>#DIV/0!</v>
      </c>
      <c r="AU151" s="182">
        <f ca="1">($AK151+$AL151)*$BH$2</f>
        <v>0</v>
      </c>
      <c r="AV151" s="182" t="e">
        <f ca="1">$AR151*$BJ$2/$BK$2</f>
        <v>#DIV/0!</v>
      </c>
      <c r="AW151" s="182">
        <f ca="1">$AK151*$BI$2</f>
        <v>0</v>
      </c>
      <c r="AX151" s="182">
        <f ca="1">$AN151+$AL151+$AK151+$AM151</f>
        <v>20.896400000000003</v>
      </c>
      <c r="AY151" s="182" t="e">
        <f ca="1">$AO151+$AP151+$AQ151+$AR151</f>
        <v>#DIV/0!</v>
      </c>
      <c r="AZ151" s="182"/>
      <c r="BA151" s="182" t="e">
        <f ca="1">$AT151+$AU151+$AV151+$AW151</f>
        <v>#DIV/0!</v>
      </c>
      <c r="BB151" s="182" t="e">
        <f ca="1">$AX151-$AY151</f>
        <v>#DIV/0!</v>
      </c>
      <c r="BC151" s="496" t="s">
        <v>1157</v>
      </c>
      <c r="BD151" s="1323" t="s">
        <v>1648</v>
      </c>
    </row>
    <row r="152" spans="1:56" s="131" customFormat="1" ht="30" customHeight="1">
      <c r="A152" s="134" t="s">
        <v>1120</v>
      </c>
      <c r="B152" s="151" t="s">
        <v>972</v>
      </c>
      <c r="C152" s="895">
        <v>11302067</v>
      </c>
      <c r="D152" s="297" t="s">
        <v>944</v>
      </c>
      <c r="E152" s="177" t="s">
        <v>20</v>
      </c>
      <c r="F152" s="151" t="s">
        <v>950</v>
      </c>
      <c r="G152" s="180" t="s">
        <v>290</v>
      </c>
      <c r="H152" s="180" t="s">
        <v>290</v>
      </c>
      <c r="I152" s="151" t="s">
        <v>87</v>
      </c>
      <c r="J152" s="131" t="s">
        <v>991</v>
      </c>
      <c r="K152" s="166">
        <v>44317</v>
      </c>
      <c r="L152" s="305" t="s">
        <v>1526</v>
      </c>
      <c r="M152" s="306"/>
      <c r="N152" s="168" t="s">
        <v>914</v>
      </c>
      <c r="O152" s="151" t="s">
        <v>25</v>
      </c>
      <c r="P152" s="170" t="s">
        <v>40</v>
      </c>
      <c r="Q152" s="151" t="s">
        <v>25</v>
      </c>
      <c r="T152" s="307">
        <f>VLOOKUP($G$10:$G$944,TABULADOR!$D$6:$E$41,2,0)</f>
        <v>7</v>
      </c>
      <c r="U152" s="140">
        <f ca="1">DATEDIF($K152,$M$2,"Y")</f>
        <v>0</v>
      </c>
      <c r="V152" s="141">
        <v>0</v>
      </c>
      <c r="W152" s="140">
        <f ca="1">$U152+$V152</f>
        <v>0</v>
      </c>
      <c r="X152" s="142">
        <f ca="1">VLOOKUP($W152,TABULADOR!$A$51:$B$74,2)</f>
        <v>0</v>
      </c>
      <c r="Y152" s="296">
        <v>0</v>
      </c>
      <c r="Z152" s="264"/>
      <c r="AA152" s="305">
        <v>0</v>
      </c>
      <c r="AB152" s="143">
        <v>15</v>
      </c>
      <c r="AC152" s="182">
        <f t="shared" ref="AC152" si="8">+($T152/30*$AB152)</f>
        <v>3.5</v>
      </c>
      <c r="AD152" s="182">
        <f t="shared" ref="AD152" si="9">$AC152*$Y152</f>
        <v>0</v>
      </c>
      <c r="AE152" s="182">
        <f ca="1">$AC152*$X152</f>
        <v>0</v>
      </c>
      <c r="AF152" s="182">
        <f>VLOOKUP($H$10:$H$944,TABULADOR!$D$6:$E$41,2,0)-VLOOKUP($G$10:$G$944,TABULADOR!$D$6:$E$41,2,0)</f>
        <v>0</v>
      </c>
      <c r="AG152" s="182">
        <f>+(TABULADOR!$D$67)*(GLOBAL!$Y96)/2</f>
        <v>0.875</v>
      </c>
      <c r="AH152" s="183">
        <f>+(TABULADOR!$D$67)*(GLOBAL!$Y96+$Z152)/2</f>
        <v>0.875</v>
      </c>
      <c r="AJ152" s="183">
        <f ca="1">SUM($AC152:$AI152)</f>
        <v>5.25</v>
      </c>
      <c r="AK152" s="132" t="b">
        <f ca="1">IF($U152&gt;=1,IF(MONTH($M$2)=MONTH($K152),(((($AC152+$AD152+$AE152+$AF152)*2)/30)*50),0))</f>
        <v>0</v>
      </c>
      <c r="AL152" s="132">
        <f>$AC152*TABULADOR!$D$71</f>
        <v>1.05</v>
      </c>
      <c r="AM152" s="182">
        <f ca="1">+(TABULADOR!$D$70)*($AC152+$AD152+$AE152)/30*$AB152</f>
        <v>1.4000000000000001</v>
      </c>
      <c r="AN152" s="182"/>
      <c r="AO152" s="182" t="e">
        <f ca="1">($AJ152*#REF!/#REF!*#REF!*#REF!)</f>
        <v>#REF!</v>
      </c>
      <c r="AP152" s="182">
        <f ca="1">($AJ152+$AK152)*$BF$2</f>
        <v>0</v>
      </c>
      <c r="AQ152" s="182" t="e">
        <f ca="1">($AJ152*$BF$5/$BF$6*$BF$7*$BF$8)</f>
        <v>#DIV/0!</v>
      </c>
      <c r="AR152" s="182">
        <f ca="1">$AJ152*$BH$2</f>
        <v>0</v>
      </c>
      <c r="AS152" s="182" t="e">
        <f ca="1">$AO152*$BE$2/#REF!</f>
        <v>#REF!</v>
      </c>
      <c r="AT152" s="182">
        <f ca="1">($AJ152+$AK152)*$BG$2</f>
        <v>0</v>
      </c>
      <c r="AU152" s="182" t="e">
        <f ca="1">$AQ152*$BI$2/$BJ$2</f>
        <v>#DIV/0!</v>
      </c>
      <c r="AV152" s="182">
        <f ca="1">$AJ152*$BH$2</f>
        <v>0</v>
      </c>
      <c r="AW152" s="182">
        <f ca="1">$AM152+$AK152+$AJ152+$AL152</f>
        <v>7.7</v>
      </c>
      <c r="AX152" s="182" t="e">
        <f ca="1">$AN152+$AO152+$AP152+$AQ152</f>
        <v>#REF!</v>
      </c>
      <c r="AY152" s="182"/>
      <c r="AZ152" s="182" t="e">
        <f ca="1">$AS152+$AT152+$AU152+$AV152+$AR152</f>
        <v>#REF!</v>
      </c>
      <c r="BA152" s="182" t="e">
        <f ca="1">$AW152-$AX152</f>
        <v>#REF!</v>
      </c>
      <c r="BB152" s="181" t="s">
        <v>1123</v>
      </c>
      <c r="BC152" s="495"/>
      <c r="BD152" s="1324"/>
    </row>
    <row r="153" spans="1:56" s="130" customFormat="1" ht="30" customHeight="1">
      <c r="A153" s="134" t="s">
        <v>1120</v>
      </c>
      <c r="B153" s="164" t="s">
        <v>970</v>
      </c>
      <c r="C153" s="893">
        <v>25127187</v>
      </c>
      <c r="D153" s="169" t="s">
        <v>143</v>
      </c>
      <c r="E153" s="170" t="s">
        <v>34</v>
      </c>
      <c r="F153" s="170" t="s">
        <v>72</v>
      </c>
      <c r="G153" s="172" t="s">
        <v>59</v>
      </c>
      <c r="H153" s="172" t="s">
        <v>59</v>
      </c>
      <c r="I153" s="170" t="s">
        <v>144</v>
      </c>
      <c r="J153" s="131"/>
      <c r="K153" s="171">
        <v>43130</v>
      </c>
      <c r="L153" s="305" t="s">
        <v>1242</v>
      </c>
      <c r="M153" s="306"/>
      <c r="N153" s="168" t="s">
        <v>914</v>
      </c>
      <c r="O153" s="170" t="s">
        <v>115</v>
      </c>
      <c r="P153" s="172" t="s">
        <v>63</v>
      </c>
      <c r="Q153" s="170" t="s">
        <v>115</v>
      </c>
      <c r="R153" s="131"/>
      <c r="S153" s="131"/>
      <c r="T153" s="307">
        <f>VLOOKUP($G$153:$G$153,TABULADOR!$D$6:$E$41,2,0)</f>
        <v>25.9</v>
      </c>
      <c r="U153" s="140">
        <f>DATEDIF($K153,GLOBAL!$M$2,"Y")</f>
        <v>4</v>
      </c>
      <c r="V153" s="141">
        <v>0</v>
      </c>
      <c r="W153" s="140">
        <f>$U153+$V153</f>
        <v>4</v>
      </c>
      <c r="X153" s="142">
        <f>VLOOKUP($W153,TABULADOR!$A$51:$B$74,2)</f>
        <v>0.08</v>
      </c>
      <c r="Y153" s="296">
        <v>0</v>
      </c>
      <c r="Z153" s="264"/>
      <c r="AA153" s="305">
        <v>0</v>
      </c>
      <c r="AB153" s="143">
        <v>15</v>
      </c>
      <c r="AC153" s="182">
        <f>+($T153/30*$AB153)</f>
        <v>12.95</v>
      </c>
      <c r="AD153" s="182">
        <f>$AC153*$Y153</f>
        <v>0</v>
      </c>
      <c r="AE153" s="182">
        <f>$AC153*$X153</f>
        <v>1.036</v>
      </c>
      <c r="AF153" s="182">
        <f>VLOOKUP($H$153:$H$153,TABULADOR!$D$6:$E$41,2,0)-VLOOKUP($G$153:$G$153,TABULADOR!$D$6:$E$41,2,0)</f>
        <v>0</v>
      </c>
      <c r="AG153" s="182">
        <f>+(TABULADOR!$D$67)*('EGRESO 2021'!$AA153)/2</f>
        <v>0</v>
      </c>
      <c r="AH153" s="183">
        <f>+(TABULADOR!$D$67)*('EGRESO 2021'!$AA153+$Z153)/2</f>
        <v>0</v>
      </c>
      <c r="AI153" s="131"/>
      <c r="AJ153" s="183">
        <f>SUM($AC153:$AI153)</f>
        <v>13.985999999999999</v>
      </c>
      <c r="AK153" s="132">
        <f>IF($U153&gt;=1,IF(MONTH(GLOBAL!$M$2)=MONTH($K153),(((($AC153+$AD153+$AE153+$AF153)*2)/30)*50),0))</f>
        <v>0</v>
      </c>
      <c r="AL153" s="132">
        <f>$AC153*TABULADOR!$D$71</f>
        <v>3.8849999999999998</v>
      </c>
      <c r="AM153" s="182">
        <f>+(TABULADOR!$D$70)*($AC153+$AD153+$AE153)/30*$AB153</f>
        <v>5.5944000000000003</v>
      </c>
      <c r="AN153" s="182"/>
      <c r="AO153" s="182">
        <f>($AJ153*GLOBAL!$BO$5/GLOBAL!$BO$6*GLOBAL!$BO$7*GLOBAL!$BO$8)</f>
        <v>0.51640615384615385</v>
      </c>
      <c r="AP153" s="182">
        <f>($AJ153+$AK153)*GLOBAL!$BQ$2</f>
        <v>0.13985999999999998</v>
      </c>
      <c r="AQ153" s="182">
        <f>($AJ153*GLOBAL!$BQ$5/GLOBAL!$BQ$6*GLOBAL!$BQ$7*GLOBAL!$BQ$8)</f>
        <v>6.4550769230769231E-2</v>
      </c>
      <c r="AR153" s="182">
        <f>$AJ153*GLOBAL!$BS$2</f>
        <v>0.41957999999999995</v>
      </c>
      <c r="AS153" s="182">
        <f>$AO153*GLOBAL!$BP$2/GLOBAL!$BO$2</f>
        <v>1.1619138461538461</v>
      </c>
      <c r="AT153" s="182">
        <f>($AJ153+$AK153)*GLOBAL!$BR$2</f>
        <v>0.27971999999999997</v>
      </c>
      <c r="AU153" s="182">
        <f>$AQ153*GLOBAL!$BT$2/GLOBAL!$BU$2</f>
        <v>0.25820307692307692</v>
      </c>
      <c r="AV153" s="182">
        <f>$AJ153*GLOBAL!$BS$2</f>
        <v>0.41957999999999995</v>
      </c>
      <c r="AW153" s="182">
        <f t="shared" ref="AW153:AW159" si="10">$AM153+$AK153+$AJ153+$AL153</f>
        <v>23.465399999999995</v>
      </c>
      <c r="AX153" s="182">
        <f>$AN153+$AO153+$AP153+$AQ153</f>
        <v>0.72081692307692302</v>
      </c>
      <c r="AY153" s="182"/>
      <c r="AZ153" s="182">
        <f>$AS153+$AT153+$AU153+$AV153+$AR153</f>
        <v>2.5389969230769229</v>
      </c>
      <c r="BA153" s="182">
        <f t="shared" ref="BA153:BA159" si="11">$AW153-$AX153</f>
        <v>22.744583076923071</v>
      </c>
      <c r="BB153" s="144"/>
      <c r="BC153" s="495"/>
      <c r="BD153" s="1323" t="s">
        <v>1648</v>
      </c>
    </row>
    <row r="154" spans="1:56" s="323" customFormat="1" ht="30" customHeight="1">
      <c r="A154" s="336" t="s">
        <v>1120</v>
      </c>
      <c r="B154" s="328" t="s">
        <v>972</v>
      </c>
      <c r="C154" s="385">
        <v>3241030</v>
      </c>
      <c r="D154" s="322" t="s">
        <v>941</v>
      </c>
      <c r="E154" s="401" t="s">
        <v>20</v>
      </c>
      <c r="F154" s="328" t="s">
        <v>475</v>
      </c>
      <c r="G154" s="335" t="s">
        <v>290</v>
      </c>
      <c r="H154" s="335" t="s">
        <v>290</v>
      </c>
      <c r="I154" s="328" t="s">
        <v>221</v>
      </c>
      <c r="J154" s="323" t="s">
        <v>991</v>
      </c>
      <c r="K154" s="324">
        <v>44317</v>
      </c>
      <c r="L154" s="325" t="s">
        <v>1523</v>
      </c>
      <c r="M154" s="340"/>
      <c r="N154" s="334" t="s">
        <v>914</v>
      </c>
      <c r="O154" s="328" t="s">
        <v>25</v>
      </c>
      <c r="P154" s="334" t="s">
        <v>40</v>
      </c>
      <c r="Q154" s="328" t="s">
        <v>25</v>
      </c>
      <c r="T154" s="386">
        <f>VLOOKUP($G$9:$G$934,TABULADOR!$D$6:$E$41,2,0)</f>
        <v>7</v>
      </c>
      <c r="U154" s="387">
        <f ca="1">DATEDIF($K154,$M$2,"Y")</f>
        <v>0</v>
      </c>
      <c r="V154" s="388">
        <v>0</v>
      </c>
      <c r="W154" s="387">
        <f ca="1">$U154+$V154</f>
        <v>0</v>
      </c>
      <c r="X154" s="389">
        <f ca="1">VLOOKUP($W154,TABULADOR!$A$51:$B$74,2)</f>
        <v>0</v>
      </c>
      <c r="Y154" s="390">
        <v>0</v>
      </c>
      <c r="Z154" s="391"/>
      <c r="AA154" s="392">
        <v>0</v>
      </c>
      <c r="AB154" s="393">
        <v>15</v>
      </c>
      <c r="AC154" s="386">
        <f t="shared" ref="AC154" si="12">+($T154/30*$AB154)</f>
        <v>3.5</v>
      </c>
      <c r="AD154" s="386">
        <f t="shared" ref="AD154" si="13">$AC154*$Y154</f>
        <v>0</v>
      </c>
      <c r="AE154" s="386">
        <f ca="1">$AC154*$X154</f>
        <v>0</v>
      </c>
      <c r="AF154" s="386">
        <f>VLOOKUP($H$9:$H$934,TABULADOR!$D$6:$E$41,2,0)-VLOOKUP($G$9:$G$934,TABULADOR!$D$6:$E$41,2,0)</f>
        <v>0</v>
      </c>
      <c r="AG154" s="386">
        <f>+(TABULADOR!$D$67)*(GLOBAL!$Y99)/2</f>
        <v>0</v>
      </c>
      <c r="AH154" s="394">
        <f>+(TABULADOR!$D$67)*(GLOBAL!$Y99+$Z154)/2</f>
        <v>0</v>
      </c>
      <c r="AI154" s="386"/>
      <c r="AJ154" s="394">
        <f ca="1">SUM($AC154:$AI154)</f>
        <v>3.5</v>
      </c>
      <c r="AK154" s="395" t="b">
        <f ca="1">IF($U154&gt;=1,IF(MONTH($M$2)=MONTH($K154),(((($AC154+$AD154+$AE154+$AF154)*2)/30)*50),0))</f>
        <v>0</v>
      </c>
      <c r="AL154" s="395">
        <f>$AC154*TABULADOR!$D$71</f>
        <v>1.05</v>
      </c>
      <c r="AM154" s="386">
        <f ca="1">+(TABULADOR!$D$70)*($AC154+$AD154+$AE154)/30*$AB154</f>
        <v>1.4000000000000001</v>
      </c>
      <c r="AN154" s="386"/>
      <c r="AO154" s="386" t="e">
        <f ca="1">($AJ154*#REF!/#REF!*#REF!*#REF!)</f>
        <v>#REF!</v>
      </c>
      <c r="AP154" s="386">
        <f ca="1">($AJ154+$AK154)*$BF$2</f>
        <v>0</v>
      </c>
      <c r="AQ154" s="386" t="e">
        <f ca="1">($AJ154*$BF$5/$BF$6*$BF$7*$BF$8)</f>
        <v>#DIV/0!</v>
      </c>
      <c r="AR154" s="386">
        <f ca="1">$AJ154*$BH$2</f>
        <v>0</v>
      </c>
      <c r="AS154" s="386" t="e">
        <f ca="1">$AO154*$BE$2/#REF!</f>
        <v>#REF!</v>
      </c>
      <c r="AT154" s="386">
        <f ca="1">($AJ154+$AK154)*$BG$2</f>
        <v>0</v>
      </c>
      <c r="AU154" s="386" t="e">
        <f ca="1">$AQ154*$BI$2/$BJ$2</f>
        <v>#DIV/0!</v>
      </c>
      <c r="AV154" s="386">
        <f ca="1">$AJ154*$BH$2</f>
        <v>0</v>
      </c>
      <c r="AW154" s="386">
        <f ca="1">$AM154+$AK154+$AJ154+$AL154</f>
        <v>5.95</v>
      </c>
      <c r="AX154" s="386" t="e">
        <f ca="1">$AN154+$AO154+$AP154+$AQ154</f>
        <v>#REF!</v>
      </c>
      <c r="AY154" s="386"/>
      <c r="AZ154" s="386" t="e">
        <f ca="1">$AS154+$AT154+$AU154+$AV154+$AR154</f>
        <v>#REF!</v>
      </c>
      <c r="BA154" s="422" t="e">
        <f ca="1">$AW154-$AX154</f>
        <v>#REF!</v>
      </c>
      <c r="BB154" s="412" t="s">
        <v>1604</v>
      </c>
      <c r="BC154" s="470" t="s">
        <v>1605</v>
      </c>
      <c r="BD154" s="1325"/>
    </row>
    <row r="155" spans="1:56" s="318" customFormat="1" ht="30" customHeight="1">
      <c r="A155" s="336" t="s">
        <v>1120</v>
      </c>
      <c r="B155" s="322" t="s">
        <v>970</v>
      </c>
      <c r="C155" s="397">
        <v>12956826</v>
      </c>
      <c r="D155" s="342" t="s">
        <v>195</v>
      </c>
      <c r="E155" s="400" t="s">
        <v>34</v>
      </c>
      <c r="F155" s="326" t="s">
        <v>196</v>
      </c>
      <c r="G155" s="326" t="s">
        <v>379</v>
      </c>
      <c r="H155" s="326" t="s">
        <v>27</v>
      </c>
      <c r="I155" s="326" t="s">
        <v>43</v>
      </c>
      <c r="J155" s="323"/>
      <c r="K155" s="327">
        <v>43732</v>
      </c>
      <c r="L155" s="325" t="s">
        <v>1269</v>
      </c>
      <c r="M155" s="340"/>
      <c r="N155" s="334" t="s">
        <v>914</v>
      </c>
      <c r="O155" s="326" t="s">
        <v>23</v>
      </c>
      <c r="P155" s="329" t="s">
        <v>63</v>
      </c>
      <c r="Q155" s="322" t="s">
        <v>25</v>
      </c>
      <c r="R155" s="323"/>
      <c r="S155" s="323"/>
      <c r="T155" s="386">
        <f>VLOOKUP($G$155:$G$155,TABULADOR!$D$6:$E$41,2,0)</f>
        <v>9.8000000000000007</v>
      </c>
      <c r="U155" s="387">
        <f>DATEDIF($K155,GLOBAL!$M$2,"Y")</f>
        <v>2</v>
      </c>
      <c r="V155" s="388">
        <v>11</v>
      </c>
      <c r="W155" s="387">
        <f t="shared" ref="W155:W161" si="14">$U155+$V155</f>
        <v>13</v>
      </c>
      <c r="X155" s="389">
        <f>VLOOKUP($W155,TABULADOR!$A$51:$B$74,2)</f>
        <v>0.3</v>
      </c>
      <c r="Y155" s="390">
        <v>0</v>
      </c>
      <c r="Z155" s="391"/>
      <c r="AA155" s="392">
        <v>1</v>
      </c>
      <c r="AB155" s="393">
        <v>15</v>
      </c>
      <c r="AC155" s="386">
        <f t="shared" ref="AC155:AC162" si="15">+($T155/30*$AB155)</f>
        <v>4.9000000000000004</v>
      </c>
      <c r="AD155" s="386">
        <f t="shared" ref="AD155:AD160" si="16">$AC155*$Y155</f>
        <v>0</v>
      </c>
      <c r="AE155" s="386">
        <f t="shared" ref="AE155:AE160" si="17">$AC155*$X155</f>
        <v>1.47</v>
      </c>
      <c r="AF155" s="386">
        <f>VLOOKUP($H$155:$H$155,TABULADOR!$D$6:$E$41,2,0)-VLOOKUP($G$155:$G$155,TABULADOR!$D$6:$E$41,2,0)</f>
        <v>14</v>
      </c>
      <c r="AG155" s="386">
        <f>+(TABULADOR!$D$67)*('EGRESO 2021'!$AA155)/2</f>
        <v>0.875</v>
      </c>
      <c r="AH155" s="394">
        <f>+(TABULADOR!$D$67)*('EGRESO 2021'!$AA155+$Z155)/2</f>
        <v>0.875</v>
      </c>
      <c r="AI155" s="386"/>
      <c r="AJ155" s="394">
        <f t="shared" ref="AJ155:AJ161" si="18">SUM($AC155:$AI155)</f>
        <v>22.12</v>
      </c>
      <c r="AK155" s="395">
        <f>IF($U155&gt;=1,IF(MONTH(GLOBAL!$M$2)=MONTH($K155),(((($AC155+$AD155+$AE155+$AF155)*2)/30)*50),0))</f>
        <v>0</v>
      </c>
      <c r="AL155" s="395">
        <f>$AC155*TABULADOR!$D$71</f>
        <v>1.47</v>
      </c>
      <c r="AM155" s="386">
        <f>+(TABULADOR!$D$70)*($AC155+$AD155+$AE155)/30*$AB155</f>
        <v>2.548</v>
      </c>
      <c r="AN155" s="386"/>
      <c r="AO155" s="386">
        <f>($AJ155*GLOBAL!$BO$5/GLOBAL!$BO$6*GLOBAL!$BO$7*GLOBAL!$BO$8)</f>
        <v>0.81673846153846164</v>
      </c>
      <c r="AP155" s="386">
        <f>($AJ155+$AK155)*GLOBAL!$BQ$2</f>
        <v>0.22120000000000001</v>
      </c>
      <c r="AQ155" s="386">
        <f>($AJ155*GLOBAL!$BQ$5/GLOBAL!$BQ$6*GLOBAL!$BQ$7*GLOBAL!$BQ$8)</f>
        <v>0.1020923076923077</v>
      </c>
      <c r="AR155" s="386">
        <f>$AJ155*GLOBAL!$BS$2</f>
        <v>0.66359999999999997</v>
      </c>
      <c r="AS155" s="386">
        <f>$AO155*GLOBAL!$BP$2/GLOBAL!$BO$2</f>
        <v>1.8376615384615387</v>
      </c>
      <c r="AT155" s="386">
        <f>($AJ155+$AK155)*GLOBAL!$BR$2</f>
        <v>0.44240000000000002</v>
      </c>
      <c r="AU155" s="386">
        <f>$AQ155*GLOBAL!$BT$2/GLOBAL!$BU$2</f>
        <v>0.40836923076923082</v>
      </c>
      <c r="AV155" s="386">
        <f>$AJ155*GLOBAL!$BS$2</f>
        <v>0.66359999999999997</v>
      </c>
      <c r="AW155" s="386">
        <f t="shared" si="10"/>
        <v>26.137999999999998</v>
      </c>
      <c r="AX155" s="386">
        <f t="shared" ref="AX155:AX160" si="19">$AN155+$AO155+$AP155+$AQ155</f>
        <v>1.1400307692307694</v>
      </c>
      <c r="AY155" s="386"/>
      <c r="AZ155" s="386">
        <f t="shared" ref="AZ155:AZ160" si="20">$AS155+$AT155+$AU155+$AV155+$AR155</f>
        <v>4.0156307692307696</v>
      </c>
      <c r="BA155" s="463">
        <f t="shared" si="11"/>
        <v>24.997969230769229</v>
      </c>
      <c r="BB155" s="396"/>
      <c r="BC155" s="470" t="s">
        <v>1610</v>
      </c>
      <c r="BD155" s="1325"/>
    </row>
    <row r="156" spans="1:56" s="318" customFormat="1" ht="30" customHeight="1">
      <c r="A156" s="336" t="s">
        <v>1120</v>
      </c>
      <c r="B156" s="401" t="s">
        <v>971</v>
      </c>
      <c r="C156" s="385">
        <v>9889552</v>
      </c>
      <c r="D156" s="322" t="s">
        <v>265</v>
      </c>
      <c r="E156" s="401" t="s">
        <v>34</v>
      </c>
      <c r="F156" s="328" t="s">
        <v>104</v>
      </c>
      <c r="G156" s="328" t="s">
        <v>252</v>
      </c>
      <c r="H156" s="328" t="s">
        <v>252</v>
      </c>
      <c r="I156" s="328" t="s">
        <v>61</v>
      </c>
      <c r="J156" s="316" t="s">
        <v>976</v>
      </c>
      <c r="K156" s="324">
        <v>42461</v>
      </c>
      <c r="L156" s="325" t="s">
        <v>1310</v>
      </c>
      <c r="M156" s="340"/>
      <c r="N156" s="334" t="s">
        <v>914</v>
      </c>
      <c r="O156" s="328" t="s">
        <v>70</v>
      </c>
      <c r="P156" s="336" t="s">
        <v>24</v>
      </c>
      <c r="Q156" s="328" t="s">
        <v>70</v>
      </c>
      <c r="R156" s="323"/>
      <c r="S156" s="323"/>
      <c r="T156" s="386">
        <f>VLOOKUP($G$156:$G$156,TABULADOR!$D$6:$E$41,2,0)</f>
        <v>15.96</v>
      </c>
      <c r="U156" s="387">
        <f>DATEDIF($K156,GLOBAL!$M$2,"Y")</f>
        <v>5</v>
      </c>
      <c r="V156" s="388">
        <v>0</v>
      </c>
      <c r="W156" s="387">
        <f t="shared" si="14"/>
        <v>5</v>
      </c>
      <c r="X156" s="389">
        <f>VLOOKUP($W156,TABULADOR!$A$51:$B$74,2)</f>
        <v>0.1</v>
      </c>
      <c r="Y156" s="390">
        <v>0.3</v>
      </c>
      <c r="Z156" s="391"/>
      <c r="AA156" s="392">
        <v>1</v>
      </c>
      <c r="AB156" s="393">
        <v>15</v>
      </c>
      <c r="AC156" s="386">
        <f t="shared" si="15"/>
        <v>7.98</v>
      </c>
      <c r="AD156" s="386">
        <f t="shared" si="16"/>
        <v>2.3940000000000001</v>
      </c>
      <c r="AE156" s="386">
        <f t="shared" si="17"/>
        <v>0.79800000000000004</v>
      </c>
      <c r="AF156" s="386">
        <f>VLOOKUP($H$156:$H$156,TABULADOR!$D$6:$E$41,2,0)-VLOOKUP($G$156:$G$156,TABULADOR!$D$6:$E$41,2,0)</f>
        <v>0</v>
      </c>
      <c r="AG156" s="386">
        <f>+(TABULADOR!$D$67)*('EGRESO 2021'!$AA156)/2</f>
        <v>0.875</v>
      </c>
      <c r="AH156" s="394">
        <f>+(TABULADOR!$D$67)*('EGRESO 2021'!$AA156+$Z156)/2</f>
        <v>0.875</v>
      </c>
      <c r="AI156" s="386"/>
      <c r="AJ156" s="394">
        <f t="shared" si="18"/>
        <v>12.922000000000001</v>
      </c>
      <c r="AK156" s="395">
        <f>IF($U156&gt;=1,IF(MONTH(GLOBAL!$M$2)=MONTH($K156),(((($AC156+$AD156+$AE156+$AF156)*2)/30)*50),0))</f>
        <v>0</v>
      </c>
      <c r="AL156" s="395">
        <f>$AC156*TABULADOR!$D$71</f>
        <v>2.3940000000000001</v>
      </c>
      <c r="AM156" s="386">
        <f>+(TABULADOR!$D$70)*($AC156+$AD156+$AE156)/30*$AB156</f>
        <v>4.4688000000000008</v>
      </c>
      <c r="AN156" s="386"/>
      <c r="AO156" s="386">
        <f>($AJ156*GLOBAL!$BO$5/GLOBAL!$BO$6*GLOBAL!$BO$7*GLOBAL!$BO$8)</f>
        <v>0.47712000000000004</v>
      </c>
      <c r="AP156" s="386">
        <f>($AJ156+$AK156)*GLOBAL!$BQ$2</f>
        <v>0.12922</v>
      </c>
      <c r="AQ156" s="386">
        <f>($AJ156*GLOBAL!$BQ$5/GLOBAL!$BQ$6*GLOBAL!$BQ$7*GLOBAL!$BQ$8)</f>
        <v>5.9640000000000006E-2</v>
      </c>
      <c r="AR156" s="386">
        <f>$AJ156*GLOBAL!$BS$2</f>
        <v>0.38766</v>
      </c>
      <c r="AS156" s="386">
        <f>$AO156*GLOBAL!$BP$2/GLOBAL!$BO$2</f>
        <v>1.07352</v>
      </c>
      <c r="AT156" s="386">
        <f>($AJ156+$AK156)*GLOBAL!$BR$2</f>
        <v>0.25844</v>
      </c>
      <c r="AU156" s="386">
        <f>$AQ156*GLOBAL!$BT$2/GLOBAL!$BU$2</f>
        <v>0.23856000000000002</v>
      </c>
      <c r="AV156" s="386">
        <f>$AJ156*GLOBAL!$BS$2</f>
        <v>0.38766</v>
      </c>
      <c r="AW156" s="386">
        <f t="shared" si="10"/>
        <v>19.784800000000004</v>
      </c>
      <c r="AX156" s="386">
        <f t="shared" si="19"/>
        <v>0.66598000000000013</v>
      </c>
      <c r="AY156" s="386"/>
      <c r="AZ156" s="386">
        <f t="shared" si="20"/>
        <v>2.3458399999999999</v>
      </c>
      <c r="BA156" s="463">
        <f t="shared" si="11"/>
        <v>19.118820000000003</v>
      </c>
      <c r="BB156" s="396"/>
      <c r="BC156" s="470" t="s">
        <v>1611</v>
      </c>
      <c r="BD156" s="1326" t="s">
        <v>1647</v>
      </c>
    </row>
    <row r="157" spans="1:56" s="318" customFormat="1" ht="30" customHeight="1">
      <c r="A157" s="336" t="s">
        <v>1120</v>
      </c>
      <c r="B157" s="328" t="s">
        <v>972</v>
      </c>
      <c r="C157" s="397">
        <v>27614785</v>
      </c>
      <c r="D157" s="342" t="s">
        <v>388</v>
      </c>
      <c r="E157" s="326" t="s">
        <v>20</v>
      </c>
      <c r="F157" s="326" t="s">
        <v>104</v>
      </c>
      <c r="G157" s="326" t="s">
        <v>146</v>
      </c>
      <c r="H157" s="326" t="s">
        <v>146</v>
      </c>
      <c r="I157" s="326" t="s">
        <v>121</v>
      </c>
      <c r="J157" s="323" t="s">
        <v>991</v>
      </c>
      <c r="K157" s="327">
        <v>43832</v>
      </c>
      <c r="L157" s="325" t="s">
        <v>1423</v>
      </c>
      <c r="M157" s="340"/>
      <c r="N157" s="334" t="s">
        <v>914</v>
      </c>
      <c r="O157" s="326" t="s">
        <v>23</v>
      </c>
      <c r="P157" s="334" t="s">
        <v>63</v>
      </c>
      <c r="Q157" s="322" t="s">
        <v>25</v>
      </c>
      <c r="R157" s="323"/>
      <c r="S157" s="323"/>
      <c r="T157" s="386">
        <f>VLOOKUP($G$157:$G$157,TABULADOR!$D$6:$E$41,2,0)</f>
        <v>7</v>
      </c>
      <c r="U157" s="387">
        <f>DATEDIF($K157,GLOBAL!$M$2,"Y")</f>
        <v>2</v>
      </c>
      <c r="V157" s="388">
        <v>0</v>
      </c>
      <c r="W157" s="387">
        <f t="shared" si="14"/>
        <v>2</v>
      </c>
      <c r="X157" s="389">
        <f>VLOOKUP($W157,TABULADOR!$A$51:$B$74,2)</f>
        <v>0.04</v>
      </c>
      <c r="Y157" s="390">
        <v>0</v>
      </c>
      <c r="Z157" s="391"/>
      <c r="AA157" s="392">
        <v>0</v>
      </c>
      <c r="AB157" s="393">
        <v>15</v>
      </c>
      <c r="AC157" s="386">
        <f t="shared" si="15"/>
        <v>3.5</v>
      </c>
      <c r="AD157" s="386">
        <f t="shared" si="16"/>
        <v>0</v>
      </c>
      <c r="AE157" s="386">
        <f t="shared" si="17"/>
        <v>0.14000000000000001</v>
      </c>
      <c r="AF157" s="386">
        <f>VLOOKUP($H$157:$H$157,TABULADOR!$D$6:$E$41,2,0)-VLOOKUP($G$157:$G$157,TABULADOR!$D$6:$E$41,2,0)</f>
        <v>0</v>
      </c>
      <c r="AG157" s="386">
        <f>+(TABULADOR!$D$67)*('EGRESO 2021'!$AA157)/2</f>
        <v>0</v>
      </c>
      <c r="AH157" s="394">
        <f>+(TABULADOR!$D$67)*('EGRESO 2021'!$AA157+$Z157)/2</f>
        <v>0</v>
      </c>
      <c r="AI157" s="386"/>
      <c r="AJ157" s="394">
        <f t="shared" si="18"/>
        <v>3.64</v>
      </c>
      <c r="AK157" s="395">
        <f>IF($U157&gt;=1,IF(MONTH(GLOBAL!$M$2)=MONTH($K157),(((($AC157+$AD157+$AE157+$AF157)*2)/30)*50),0))</f>
        <v>0</v>
      </c>
      <c r="AL157" s="395">
        <f>$AC157*TABULADOR!$D$71</f>
        <v>1.05</v>
      </c>
      <c r="AM157" s="386">
        <f>+(TABULADOR!$D$70)*($AC157+$AD157+$AE157)/30*$AB157</f>
        <v>1.4560000000000002</v>
      </c>
      <c r="AN157" s="386"/>
      <c r="AO157" s="386">
        <f>($AJ157*GLOBAL!$BO$5/GLOBAL!$BO$6*GLOBAL!$BO$7*GLOBAL!$BO$8)</f>
        <v>0.13439999999999999</v>
      </c>
      <c r="AP157" s="386">
        <f>($AJ157+$AK157)*GLOBAL!$BQ$2</f>
        <v>3.6400000000000002E-2</v>
      </c>
      <c r="AQ157" s="386">
        <f>($AJ157*GLOBAL!$BQ$5/GLOBAL!$BQ$6*GLOBAL!$BQ$7*GLOBAL!$BQ$8)</f>
        <v>1.6799999999999999E-2</v>
      </c>
      <c r="AR157" s="386">
        <f>$AJ157*GLOBAL!$BS$2</f>
        <v>0.10920000000000001</v>
      </c>
      <c r="AS157" s="386">
        <f>$AO157*GLOBAL!$BP$2/GLOBAL!$BO$2</f>
        <v>0.30239999999999995</v>
      </c>
      <c r="AT157" s="386">
        <f>($AJ157+$AK157)*GLOBAL!$BR$2</f>
        <v>7.2800000000000004E-2</v>
      </c>
      <c r="AU157" s="386">
        <f>$AQ157*GLOBAL!$BT$2/GLOBAL!$BU$2</f>
        <v>6.7199999999999996E-2</v>
      </c>
      <c r="AV157" s="386">
        <f>$AJ157*GLOBAL!$BS$2</f>
        <v>0.10920000000000001</v>
      </c>
      <c r="AW157" s="386">
        <f t="shared" si="10"/>
        <v>6.1459999999999999</v>
      </c>
      <c r="AX157" s="386">
        <f t="shared" si="19"/>
        <v>0.18760000000000002</v>
      </c>
      <c r="AY157" s="386"/>
      <c r="AZ157" s="386">
        <f t="shared" si="20"/>
        <v>0.66079999999999994</v>
      </c>
      <c r="BA157" s="463">
        <f t="shared" si="11"/>
        <v>5.9584000000000001</v>
      </c>
      <c r="BB157" s="396"/>
      <c r="BC157" s="470" t="s">
        <v>1612</v>
      </c>
      <c r="BD157" s="1325"/>
    </row>
    <row r="158" spans="1:56" s="318" customFormat="1" ht="30" customHeight="1">
      <c r="A158" s="336" t="s">
        <v>1120</v>
      </c>
      <c r="B158" s="322" t="s">
        <v>970</v>
      </c>
      <c r="C158" s="385">
        <v>25253166</v>
      </c>
      <c r="D158" s="322" t="s">
        <v>181</v>
      </c>
      <c r="E158" s="401" t="s">
        <v>20</v>
      </c>
      <c r="F158" s="328" t="s">
        <v>72</v>
      </c>
      <c r="G158" s="329" t="s">
        <v>59</v>
      </c>
      <c r="H158" s="329" t="s">
        <v>59</v>
      </c>
      <c r="I158" s="328" t="s">
        <v>182</v>
      </c>
      <c r="J158" s="323"/>
      <c r="K158" s="324">
        <v>43966</v>
      </c>
      <c r="L158" s="325" t="s">
        <v>1262</v>
      </c>
      <c r="M158" s="340"/>
      <c r="N158" s="334" t="s">
        <v>914</v>
      </c>
      <c r="O158" s="328" t="s">
        <v>25</v>
      </c>
      <c r="P158" s="329" t="s">
        <v>40</v>
      </c>
      <c r="Q158" s="328" t="s">
        <v>25</v>
      </c>
      <c r="R158" s="323"/>
      <c r="S158" s="323"/>
      <c r="T158" s="386">
        <f>VLOOKUP($G$158:$G$158,TABULADOR!$D$6:$E$41,2,0)</f>
        <v>25.9</v>
      </c>
      <c r="U158" s="387">
        <f>DATEDIF($K158,GLOBAL!$M$2,"Y")</f>
        <v>1</v>
      </c>
      <c r="V158" s="388">
        <v>0</v>
      </c>
      <c r="W158" s="387">
        <f t="shared" si="14"/>
        <v>1</v>
      </c>
      <c r="X158" s="389">
        <f>VLOOKUP($W158,TABULADOR!$A$51:$B$74,2)</f>
        <v>0.02</v>
      </c>
      <c r="Y158" s="390">
        <v>0</v>
      </c>
      <c r="Z158" s="391"/>
      <c r="AA158" s="392">
        <v>0</v>
      </c>
      <c r="AB158" s="393">
        <v>15</v>
      </c>
      <c r="AC158" s="386">
        <f t="shared" si="15"/>
        <v>12.95</v>
      </c>
      <c r="AD158" s="386">
        <f t="shared" si="16"/>
        <v>0</v>
      </c>
      <c r="AE158" s="386">
        <f t="shared" si="17"/>
        <v>0.25900000000000001</v>
      </c>
      <c r="AF158" s="386">
        <f>VLOOKUP($H$158:$H$158,TABULADOR!$D$6:$E$41,2,0)-VLOOKUP($G$158:$G$158,TABULADOR!$D$6:$E$41,2,0)</f>
        <v>0</v>
      </c>
      <c r="AG158" s="386">
        <f>+(TABULADOR!$D$67)*('EGRESO 2021'!$AA158)/2</f>
        <v>0</v>
      </c>
      <c r="AH158" s="394">
        <f>+(TABULADOR!$D$67)*('EGRESO 2021'!$AA158+$Z158)/2</f>
        <v>0</v>
      </c>
      <c r="AI158" s="386"/>
      <c r="AJ158" s="394">
        <f t="shared" si="18"/>
        <v>13.209</v>
      </c>
      <c r="AK158" s="395">
        <f>IF($U158&gt;=1,IF(MONTH(GLOBAL!$M$2)=MONTH($K158),(((($AC158+$AD158+$AE158+$AF158)*2)/30)*50),0))</f>
        <v>0</v>
      </c>
      <c r="AL158" s="395">
        <f>$AC158*TABULADOR!$D$71</f>
        <v>3.8849999999999998</v>
      </c>
      <c r="AM158" s="386">
        <f>+(TABULADOR!$D$70)*($AC158+$AD158+$AE158)/30*$AB158</f>
        <v>5.2835999999999999</v>
      </c>
      <c r="AN158" s="386"/>
      <c r="AO158" s="386">
        <f>($AJ158*GLOBAL!$BO$5/GLOBAL!$BO$6*GLOBAL!$BO$7*GLOBAL!$BO$8)</f>
        <v>0.48771692307692305</v>
      </c>
      <c r="AP158" s="386">
        <f>($AJ158+$AK158)*GLOBAL!$BQ$2</f>
        <v>0.13208999999999999</v>
      </c>
      <c r="AQ158" s="386">
        <f>($AJ158*GLOBAL!$BQ$5/GLOBAL!$BQ$6*GLOBAL!$BQ$7*GLOBAL!$BQ$8)</f>
        <v>6.0964615384615381E-2</v>
      </c>
      <c r="AR158" s="386">
        <f>$AJ158*GLOBAL!$BS$2</f>
        <v>0.39626999999999996</v>
      </c>
      <c r="AS158" s="386">
        <f>$AO158*GLOBAL!$BP$2/GLOBAL!$BO$2</f>
        <v>1.0973630769230767</v>
      </c>
      <c r="AT158" s="386">
        <f>($AJ158+$AK158)*GLOBAL!$BR$2</f>
        <v>0.26417999999999997</v>
      </c>
      <c r="AU158" s="386">
        <f>$AQ158*GLOBAL!$BT$2/GLOBAL!$BU$2</f>
        <v>0.24385846153846152</v>
      </c>
      <c r="AV158" s="386">
        <f>$AJ158*GLOBAL!$BS$2</f>
        <v>0.39626999999999996</v>
      </c>
      <c r="AW158" s="386">
        <f t="shared" si="10"/>
        <v>22.377600000000001</v>
      </c>
      <c r="AX158" s="386">
        <f t="shared" si="19"/>
        <v>0.68077153846153837</v>
      </c>
      <c r="AY158" s="386"/>
      <c r="AZ158" s="386">
        <f t="shared" si="20"/>
        <v>2.3979415384615379</v>
      </c>
      <c r="BA158" s="422">
        <f t="shared" si="11"/>
        <v>21.696828461538463</v>
      </c>
      <c r="BB158" s="396"/>
      <c r="BC158" s="470" t="s">
        <v>1613</v>
      </c>
      <c r="BD158" s="1325"/>
    </row>
    <row r="159" spans="1:56" s="318" customFormat="1" ht="30" customHeight="1">
      <c r="A159" s="336" t="s">
        <v>1120</v>
      </c>
      <c r="B159" s="328" t="s">
        <v>972</v>
      </c>
      <c r="C159" s="385">
        <v>25811471</v>
      </c>
      <c r="D159" s="322" t="s">
        <v>490</v>
      </c>
      <c r="E159" s="401" t="s">
        <v>34</v>
      </c>
      <c r="F159" s="328" t="s">
        <v>491</v>
      </c>
      <c r="G159" s="334" t="s">
        <v>290</v>
      </c>
      <c r="H159" s="334" t="s">
        <v>290</v>
      </c>
      <c r="I159" s="328" t="s">
        <v>102</v>
      </c>
      <c r="J159" s="323" t="s">
        <v>991</v>
      </c>
      <c r="K159" s="324">
        <v>44256</v>
      </c>
      <c r="L159" s="325" t="s">
        <v>1504</v>
      </c>
      <c r="M159" s="340"/>
      <c r="N159" s="334" t="s">
        <v>914</v>
      </c>
      <c r="O159" s="328" t="s">
        <v>48</v>
      </c>
      <c r="P159" s="334" t="s">
        <v>63</v>
      </c>
      <c r="Q159" s="328" t="s">
        <v>48</v>
      </c>
      <c r="R159" s="411"/>
      <c r="S159" s="389"/>
      <c r="T159" s="386">
        <f>VLOOKUP($G$159:$G$159,TABULADOR!$D$6:$E$41,2,0)</f>
        <v>7</v>
      </c>
      <c r="U159" s="387">
        <f>DATEDIF($K159,GLOBAL!$M$2,"Y")</f>
        <v>0</v>
      </c>
      <c r="V159" s="388">
        <v>0</v>
      </c>
      <c r="W159" s="387">
        <f t="shared" si="14"/>
        <v>0</v>
      </c>
      <c r="X159" s="389">
        <f>VLOOKUP($W159,TABULADOR!$A$51:$B$74,2)</f>
        <v>0</v>
      </c>
      <c r="Y159" s="390">
        <v>0</v>
      </c>
      <c r="Z159" s="391"/>
      <c r="AA159" s="392">
        <v>0</v>
      </c>
      <c r="AB159" s="393">
        <v>15</v>
      </c>
      <c r="AC159" s="386">
        <f t="shared" si="15"/>
        <v>3.5</v>
      </c>
      <c r="AD159" s="386">
        <f t="shared" si="16"/>
        <v>0</v>
      </c>
      <c r="AE159" s="386">
        <f t="shared" si="17"/>
        <v>0</v>
      </c>
      <c r="AF159" s="386">
        <f>VLOOKUP($H$159:$H$159,TABULADOR!$D$6:$E$41,2,0)-VLOOKUP($G$159:$G$159,TABULADOR!$D$6:$E$41,2,0)</f>
        <v>0</v>
      </c>
      <c r="AG159" s="386">
        <f>+(TABULADOR!$D$67)*('EGRESO 2021'!$AA159)/2</f>
        <v>0</v>
      </c>
      <c r="AH159" s="394">
        <f>+(TABULADOR!$D$67)*('EGRESO 2021'!$AA159+$Z159)/2</f>
        <v>0</v>
      </c>
      <c r="AI159" s="386"/>
      <c r="AJ159" s="394">
        <f t="shared" si="18"/>
        <v>3.5</v>
      </c>
      <c r="AK159" s="395" t="b">
        <f>IF($U159&gt;=1,IF(MONTH(GLOBAL!$M$2)=MONTH($K159),(((($AC159+$AD159+$AE159+$AF159)*2)/30)*50),0))</f>
        <v>0</v>
      </c>
      <c r="AL159" s="395">
        <f>$AC159*TABULADOR!$D$71</f>
        <v>1.05</v>
      </c>
      <c r="AM159" s="386">
        <f>+(TABULADOR!$D$70)*($AC159+$AD159+$AE159)/30*$AB159</f>
        <v>1.4000000000000001</v>
      </c>
      <c r="AN159" s="386"/>
      <c r="AO159" s="386">
        <f>($AJ159*GLOBAL!$BO$5/GLOBAL!$BO$6*GLOBAL!$BO$7*GLOBAL!$BO$8)</f>
        <v>0.12923076923076923</v>
      </c>
      <c r="AP159" s="386">
        <f>($AJ159+$AK159)*GLOBAL!$BQ$2</f>
        <v>3.5000000000000003E-2</v>
      </c>
      <c r="AQ159" s="386">
        <f>($AJ159*GLOBAL!$BQ$5/GLOBAL!$BQ$6*GLOBAL!$BQ$7*GLOBAL!$BQ$8)</f>
        <v>1.6153846153846154E-2</v>
      </c>
      <c r="AR159" s="386">
        <f>$AJ159*GLOBAL!$BS$2</f>
        <v>0.105</v>
      </c>
      <c r="AS159" s="386">
        <f>$AO159*GLOBAL!$BP$2/GLOBAL!$BO$2</f>
        <v>0.29076923076923078</v>
      </c>
      <c r="AT159" s="386">
        <f>($AJ159+$AK159)*GLOBAL!$BR$2</f>
        <v>7.0000000000000007E-2</v>
      </c>
      <c r="AU159" s="386">
        <f>$AQ159*GLOBAL!$BT$2/GLOBAL!$BU$2</f>
        <v>6.4615384615384616E-2</v>
      </c>
      <c r="AV159" s="386">
        <f>$AJ159*GLOBAL!$BS$2</f>
        <v>0.105</v>
      </c>
      <c r="AW159" s="386">
        <f t="shared" si="10"/>
        <v>5.95</v>
      </c>
      <c r="AX159" s="386">
        <f t="shared" si="19"/>
        <v>0.18038461538461539</v>
      </c>
      <c r="AY159" s="386"/>
      <c r="AZ159" s="386">
        <f t="shared" si="20"/>
        <v>0.63538461538461544</v>
      </c>
      <c r="BA159" s="422">
        <f t="shared" si="11"/>
        <v>5.7696153846153848</v>
      </c>
      <c r="BB159" s="412" t="s">
        <v>945</v>
      </c>
      <c r="BC159" s="470" t="s">
        <v>1614</v>
      </c>
      <c r="BD159" s="1325"/>
    </row>
    <row r="160" spans="1:56" s="318" customFormat="1" ht="30" customHeight="1">
      <c r="A160" s="336" t="s">
        <v>1120</v>
      </c>
      <c r="B160" s="328" t="s">
        <v>972</v>
      </c>
      <c r="C160" s="397">
        <v>25845181</v>
      </c>
      <c r="D160" s="342" t="s">
        <v>412</v>
      </c>
      <c r="E160" s="400" t="s">
        <v>34</v>
      </c>
      <c r="F160" s="326" t="s">
        <v>104</v>
      </c>
      <c r="G160" s="330" t="s">
        <v>146</v>
      </c>
      <c r="H160" s="330" t="s">
        <v>146</v>
      </c>
      <c r="I160" s="326" t="s">
        <v>413</v>
      </c>
      <c r="J160" s="336" t="s">
        <v>991</v>
      </c>
      <c r="K160" s="327">
        <v>44256</v>
      </c>
      <c r="L160" s="338" t="s">
        <v>1445</v>
      </c>
      <c r="M160" s="432"/>
      <c r="N160" s="334" t="s">
        <v>914</v>
      </c>
      <c r="O160" s="326" t="s">
        <v>23</v>
      </c>
      <c r="P160" s="329" t="s">
        <v>63</v>
      </c>
      <c r="Q160" s="322" t="s">
        <v>25</v>
      </c>
      <c r="R160" s="336"/>
      <c r="S160" s="336"/>
      <c r="T160" s="394">
        <f>VLOOKUP($G$160:$G$160,TABULADOR!$D$6:$E$41,2,0)</f>
        <v>7</v>
      </c>
      <c r="U160" s="387">
        <f>DATEDIF($K160,GLOBAL!$M$2,"Y")</f>
        <v>0</v>
      </c>
      <c r="V160" s="328">
        <v>0</v>
      </c>
      <c r="W160" s="387">
        <f t="shared" si="14"/>
        <v>0</v>
      </c>
      <c r="X160" s="389">
        <f>VLOOKUP($W160,TABULADOR!$A$51:$B$74,2)</f>
        <v>0</v>
      </c>
      <c r="Y160" s="389">
        <v>0</v>
      </c>
      <c r="Z160" s="391"/>
      <c r="AA160" s="414">
        <v>1</v>
      </c>
      <c r="AB160" s="481">
        <v>15</v>
      </c>
      <c r="AC160" s="386">
        <f t="shared" si="15"/>
        <v>3.5</v>
      </c>
      <c r="AD160" s="386">
        <f t="shared" si="16"/>
        <v>0</v>
      </c>
      <c r="AE160" s="386">
        <f t="shared" si="17"/>
        <v>0</v>
      </c>
      <c r="AF160" s="386">
        <f>VLOOKUP($H$160:$H$160,TABULADOR!$D$6:$E$41,2,0)-VLOOKUP($G$160:$G$160,TABULADOR!$D$6:$E$41,2,0)</f>
        <v>0</v>
      </c>
      <c r="AG160" s="386">
        <f>+(TABULADOR!$D$67)*('EGRESO 2021'!$AA160)/2</f>
        <v>0.875</v>
      </c>
      <c r="AH160" s="394">
        <f>+(TABULADOR!$D$67)*('EGRESO 2021'!$AA160+$Z160)/2</f>
        <v>0.875</v>
      </c>
      <c r="AI160" s="386"/>
      <c r="AJ160" s="394">
        <f t="shared" si="18"/>
        <v>5.25</v>
      </c>
      <c r="AK160" s="395" t="b">
        <f>IF($U160&gt;=1,IF(MONTH(GLOBAL!$M$2)=MONTH($K160),(((($AC160+$AD160+$AE160+$AF160)*2)/30)*50),0))</f>
        <v>0</v>
      </c>
      <c r="AL160" s="395">
        <v>0</v>
      </c>
      <c r="AM160" s="386">
        <f>($AC160+$AD160+$AE160)*2/30*$AB160*TABULADOR!$D$70</f>
        <v>2.8000000000000003</v>
      </c>
      <c r="AN160" s="386"/>
      <c r="AO160" s="386">
        <f>($AJ160*GLOBAL!$BO$5/GLOBAL!$BO$6*GLOBAL!$BO$7*GLOBAL!$BO$8)</f>
        <v>0.19384615384615383</v>
      </c>
      <c r="AP160" s="386">
        <f>($AJ160+$AK160)*GLOBAL!$BQ$2</f>
        <v>5.2499999999999998E-2</v>
      </c>
      <c r="AQ160" s="386">
        <f>($AJ160*GLOBAL!$BQ$5/GLOBAL!$BQ$6*GLOBAL!$BQ$7*GLOBAL!$BQ$8)</f>
        <v>2.4230769230769229E-2</v>
      </c>
      <c r="AR160" s="386">
        <f>$AJ160*GLOBAL!$BS$2</f>
        <v>0.1575</v>
      </c>
      <c r="AS160" s="386">
        <f>$AO160*GLOBAL!$BP$2/GLOBAL!$BO$2</f>
        <v>0.43615384615384611</v>
      </c>
      <c r="AT160" s="386">
        <f>($AJ160+$AK160)*GLOBAL!$BR$2</f>
        <v>0.105</v>
      </c>
      <c r="AU160" s="386">
        <f>$AQ160*GLOBAL!$BT$2/GLOBAL!$BU$2</f>
        <v>9.6923076923076917E-2</v>
      </c>
      <c r="AV160" s="386">
        <f>$AJ160*GLOBAL!$BS$2</f>
        <v>0.1575</v>
      </c>
      <c r="AW160" s="386">
        <f>$AM160+$AJ160+$AL160+$AK160</f>
        <v>8.0500000000000007</v>
      </c>
      <c r="AX160" s="386">
        <f t="shared" si="19"/>
        <v>0.27057692307692305</v>
      </c>
      <c r="AY160" s="386"/>
      <c r="AZ160" s="386">
        <f t="shared" si="20"/>
        <v>0.95307692307692293</v>
      </c>
      <c r="BA160" s="422">
        <f>ROUND(SUM($AW160-$AX160),2)</f>
        <v>7.78</v>
      </c>
      <c r="BB160" s="396"/>
      <c r="BC160" s="323" t="s">
        <v>1662</v>
      </c>
      <c r="BD160" s="1327"/>
    </row>
    <row r="161" spans="1:16371" s="318" customFormat="1" ht="30" customHeight="1">
      <c r="A161" s="336" t="s">
        <v>1120</v>
      </c>
      <c r="B161" s="322" t="s">
        <v>970</v>
      </c>
      <c r="C161" s="397">
        <v>27374665</v>
      </c>
      <c r="D161" s="342" t="s">
        <v>41</v>
      </c>
      <c r="E161" s="326" t="s">
        <v>34</v>
      </c>
      <c r="F161" s="326" t="s">
        <v>42</v>
      </c>
      <c r="G161" s="326" t="s">
        <v>44</v>
      </c>
      <c r="H161" s="326" t="s">
        <v>27</v>
      </c>
      <c r="I161" s="326" t="s">
        <v>43</v>
      </c>
      <c r="J161" s="323"/>
      <c r="K161" s="327">
        <v>43864</v>
      </c>
      <c r="L161" s="325" t="s">
        <v>1197</v>
      </c>
      <c r="M161" s="340"/>
      <c r="N161" s="334" t="s">
        <v>914</v>
      </c>
      <c r="O161" s="326" t="s">
        <v>23</v>
      </c>
      <c r="P161" s="329" t="s">
        <v>44</v>
      </c>
      <c r="Q161" s="322" t="s">
        <v>25</v>
      </c>
      <c r="R161" s="323"/>
      <c r="S161" s="323"/>
      <c r="T161" s="386" t="e">
        <f>VLOOKUP($G$50:$G$50,TABULADOR!$D$6:$E$41,2,0)</f>
        <v>#N/A</v>
      </c>
      <c r="U161" s="387">
        <f>DATEDIF($K161,GLOBAL!$M$2,"Y")</f>
        <v>2</v>
      </c>
      <c r="V161" s="388">
        <v>0</v>
      </c>
      <c r="W161" s="387">
        <f t="shared" si="14"/>
        <v>2</v>
      </c>
      <c r="X161" s="389">
        <f>VLOOKUP($W161,TABULADOR!$A$51:$B$74,2)</f>
        <v>0.04</v>
      </c>
      <c r="Y161" s="390">
        <v>0.2</v>
      </c>
      <c r="Z161" s="391"/>
      <c r="AA161" s="392">
        <v>0</v>
      </c>
      <c r="AB161" s="393">
        <v>15</v>
      </c>
      <c r="AC161" s="386" t="e">
        <f t="shared" si="15"/>
        <v>#N/A</v>
      </c>
      <c r="AD161" s="386" t="e">
        <f t="shared" ref="AD161:AD162" si="21">$AC161*$Y161</f>
        <v>#N/A</v>
      </c>
      <c r="AE161" s="386" t="e">
        <f t="shared" ref="AE161" si="22">$AC161*$X161</f>
        <v>#N/A</v>
      </c>
      <c r="AF161" s="386" t="e">
        <f>VLOOKUP($H$50:$H$50,TABULADOR!$D$6:$E$41,2,0)-VLOOKUP($G$50:$G$50,TABULADOR!$D$6:$E$41,2,0)</f>
        <v>#N/A</v>
      </c>
      <c r="AG161" s="386">
        <f>+(TABULADOR!$D$67)*(SUSPENDIDOS!$AA155)/2</f>
        <v>0</v>
      </c>
      <c r="AH161" s="394">
        <f>+(TABULADOR!$D$67)*(SUSPENDIDOS!$AA155+$Z161)/2</f>
        <v>0</v>
      </c>
      <c r="AI161" s="386"/>
      <c r="AJ161" s="394" t="e">
        <f t="shared" si="18"/>
        <v>#N/A</v>
      </c>
      <c r="AK161" s="395" t="e">
        <f>IF($U161&gt;=1,IF(MONTH(GLOBAL!$M$2)=MONTH($K161),(((($AC161+$AD161+$AE161+$AF161)*2)/30)*50),0))</f>
        <v>#N/A</v>
      </c>
      <c r="AL161" s="395" t="e">
        <f>$AC161*TABULADOR!$D$71</f>
        <v>#N/A</v>
      </c>
      <c r="AM161" s="386" t="e">
        <f>+(TABULADOR!$D$70)*($AC161+$AD161+$AE161)/30*$AB161</f>
        <v>#N/A</v>
      </c>
      <c r="AN161" s="386"/>
      <c r="AO161" s="386" t="e">
        <f>($AJ161*GLOBAL!$BO$5/GLOBAL!$BO$6*GLOBAL!$BO$7*GLOBAL!$BO$8)</f>
        <v>#N/A</v>
      </c>
      <c r="AP161" s="386" t="e">
        <f>($AJ161+$AK161)*GLOBAL!$BQ$2</f>
        <v>#N/A</v>
      </c>
      <c r="AQ161" s="386" t="e">
        <f>($AJ161*GLOBAL!$BQ$5/GLOBAL!$BQ$6*GLOBAL!$BQ$7*GLOBAL!$BQ$8)</f>
        <v>#N/A</v>
      </c>
      <c r="AR161" s="386" t="e">
        <f>$AJ161*GLOBAL!$BS$2</f>
        <v>#N/A</v>
      </c>
      <c r="AS161" s="386" t="e">
        <f>$AO161*GLOBAL!$BP$2/GLOBAL!$BO$2</f>
        <v>#N/A</v>
      </c>
      <c r="AT161" s="386" t="e">
        <f>($AJ161+$AK161)*GLOBAL!$BR$2</f>
        <v>#N/A</v>
      </c>
      <c r="AU161" s="386" t="e">
        <f>$AQ161*GLOBAL!$BT$2/GLOBAL!$BU$2</f>
        <v>#N/A</v>
      </c>
      <c r="AV161" s="386" t="e">
        <f>$AJ161*GLOBAL!$BS$2</f>
        <v>#N/A</v>
      </c>
      <c r="AW161" s="386" t="e">
        <f t="shared" ref="AW161" si="23">$AM161+$AK161+$AJ161+$AL161</f>
        <v>#N/A</v>
      </c>
      <c r="AX161" s="386" t="e">
        <f t="shared" ref="AX161" si="24">$AN161+$AO161+$AP161+$AQ161</f>
        <v>#N/A</v>
      </c>
      <c r="AY161" s="386"/>
      <c r="AZ161" s="386" t="e">
        <f t="shared" ref="AZ161" si="25">$AS161+$AT161+$AU161+$AV161+$AR161</f>
        <v>#N/A</v>
      </c>
      <c r="BA161" s="422" t="e">
        <f>$AW161-$AX161</f>
        <v>#N/A</v>
      </c>
      <c r="BB161" s="396" t="s">
        <v>1156</v>
      </c>
      <c r="BC161" s="323" t="s">
        <v>1663</v>
      </c>
      <c r="BD161" s="1327"/>
    </row>
    <row r="162" spans="1:16371" s="318" customFormat="1" ht="30" customHeight="1">
      <c r="A162" s="336" t="s">
        <v>1120</v>
      </c>
      <c r="B162" s="322" t="s">
        <v>970</v>
      </c>
      <c r="C162" s="385">
        <v>16173379</v>
      </c>
      <c r="D162" s="322" t="s">
        <v>174</v>
      </c>
      <c r="E162" s="401" t="s">
        <v>20</v>
      </c>
      <c r="F162" s="328" t="s">
        <v>72</v>
      </c>
      <c r="G162" s="329" t="s">
        <v>59</v>
      </c>
      <c r="H162" s="329" t="s">
        <v>59</v>
      </c>
      <c r="I162" s="328" t="s">
        <v>175</v>
      </c>
      <c r="J162" s="336"/>
      <c r="K162" s="324">
        <v>43846</v>
      </c>
      <c r="L162" s="338" t="s">
        <v>1259</v>
      </c>
      <c r="M162" s="432"/>
      <c r="N162" s="401" t="s">
        <v>914</v>
      </c>
      <c r="O162" s="328" t="s">
        <v>126</v>
      </c>
      <c r="P162" s="329" t="s">
        <v>24</v>
      </c>
      <c r="Q162" s="328" t="s">
        <v>126</v>
      </c>
      <c r="R162" s="336"/>
      <c r="S162" s="336"/>
      <c r="T162" s="394">
        <f>VLOOKUP($G$9:$G$443,TABULADOR!$D$6:$E$41,2,0)</f>
        <v>25.9</v>
      </c>
      <c r="U162" s="387">
        <f t="shared" ref="U162:U167" ca="1" si="26">DATEDIF($K162,$M$2,"Y")</f>
        <v>2</v>
      </c>
      <c r="V162" s="328">
        <v>0</v>
      </c>
      <c r="W162" s="387">
        <f t="shared" ref="W162:W167" ca="1" si="27">$U162+$V162</f>
        <v>2</v>
      </c>
      <c r="X162" s="389">
        <f ca="1">VLOOKUP($W162,TABULADOR!$A$51:$B$74,2)</f>
        <v>0.04</v>
      </c>
      <c r="Y162" s="389">
        <v>0.3</v>
      </c>
      <c r="Z162" s="391"/>
      <c r="AA162" s="414">
        <v>0</v>
      </c>
      <c r="AB162" s="393">
        <v>15</v>
      </c>
      <c r="AC162" s="386">
        <f t="shared" si="15"/>
        <v>12.95</v>
      </c>
      <c r="AD162" s="386">
        <f t="shared" si="21"/>
        <v>3.8849999999999998</v>
      </c>
      <c r="AE162" s="386">
        <f t="shared" ref="AE162:AE167" ca="1" si="28">$AC162*$X162</f>
        <v>0.51800000000000002</v>
      </c>
      <c r="AF162" s="386">
        <f>VLOOKUP($H$9:$H$443,TABULADOR!$D$6:$E$41,2,0)-VLOOKUP($G$9:$G$443,TABULADOR!$D$6:$E$41,2,0)</f>
        <v>0</v>
      </c>
      <c r="AG162" s="386">
        <f>+(TABULADOR!$D$67)*(GLOBAL!$Y109)/2</f>
        <v>0</v>
      </c>
      <c r="AH162" s="394">
        <f>+(TABULADOR!$D$67)*(GLOBAL!$Y109+$Z162)/2</f>
        <v>0</v>
      </c>
      <c r="AI162" s="386"/>
      <c r="AJ162" s="394">
        <f t="shared" ref="AJ162:AJ167" ca="1" si="29">SUM($AC162:$AI162)</f>
        <v>17.353000000000002</v>
      </c>
      <c r="AK162" s="395">
        <f t="shared" ref="AK162:AK167" ca="1" si="30">IF($U162&gt;=1,IF(MONTH($M$2)=MONTH($K162),(((($AC162+$AD162+$AE162+$AF162)*2)/30)*50),0))</f>
        <v>0</v>
      </c>
      <c r="AL162" s="395">
        <f>($AC162)*TABULADOR!$D$71</f>
        <v>3.8849999999999998</v>
      </c>
      <c r="AM162" s="386">
        <f ca="1">($AC162+$AD162+$AE162)*2/30*$AB162*TABULADOR!$D$70</f>
        <v>13.882400000000002</v>
      </c>
      <c r="AN162" s="386"/>
      <c r="AO162" s="386" t="e">
        <f ca="1">($AJ162*#REF!/#REF!*#REF!*#REF!)</f>
        <v>#REF!</v>
      </c>
      <c r="AP162" s="386">
        <f ca="1">($AJ162+$AK162)*$BF$2</f>
        <v>0</v>
      </c>
      <c r="AQ162" s="386" t="e">
        <f ca="1">($AJ162*$BF$5/$BF$6*$BF$7*$BF$8)</f>
        <v>#DIV/0!</v>
      </c>
      <c r="AR162" s="386">
        <f ca="1">$AJ162*$BH$2</f>
        <v>0</v>
      </c>
      <c r="AS162" s="386" t="e">
        <f ca="1">$AO162*$BE$2/#REF!</f>
        <v>#REF!</v>
      </c>
      <c r="AT162" s="386">
        <f ca="1">($AJ162+$AK162)*$BG$2</f>
        <v>0</v>
      </c>
      <c r="AU162" s="386" t="e">
        <f ca="1">$AQ162*$BI$2/$BJ$2</f>
        <v>#DIV/0!</v>
      </c>
      <c r="AV162" s="386">
        <f ca="1">$AJ162*$BH$2</f>
        <v>0</v>
      </c>
      <c r="AW162" s="386">
        <f ca="1">$AM162+$AJ162+$AL162+$AK162</f>
        <v>35.120400000000004</v>
      </c>
      <c r="AX162" s="386" t="e">
        <f ca="1">$AN162+$AO162+$AP162+$AQ162</f>
        <v>#REF!</v>
      </c>
      <c r="AY162" s="386"/>
      <c r="AZ162" s="386" t="e">
        <f ca="1">$AS162+$AT162+$AU162+$AV162+$AR162</f>
        <v>#REF!</v>
      </c>
      <c r="BA162" s="422" t="e">
        <f ca="1">ROUND(SUM($AW162-$AX162),)</f>
        <v>#REF!</v>
      </c>
      <c r="BB162" s="396"/>
      <c r="BC162" s="323" t="s">
        <v>1677</v>
      </c>
      <c r="BD162" s="1327"/>
    </row>
    <row r="163" spans="1:16371" s="316" customFormat="1" ht="20.25" customHeight="1">
      <c r="A163" s="317" t="s">
        <v>1120</v>
      </c>
      <c r="B163" s="403" t="s">
        <v>971</v>
      </c>
      <c r="C163" s="402">
        <v>26787248</v>
      </c>
      <c r="D163" s="343" t="s">
        <v>386</v>
      </c>
      <c r="E163" s="331" t="s">
        <v>20</v>
      </c>
      <c r="F163" s="331" t="s">
        <v>104</v>
      </c>
      <c r="G163" s="331" t="s">
        <v>146</v>
      </c>
      <c r="H163" s="331" t="s">
        <v>146</v>
      </c>
      <c r="I163" s="571" t="s">
        <v>156</v>
      </c>
      <c r="J163" s="317" t="s">
        <v>987</v>
      </c>
      <c r="K163" s="333">
        <v>43255</v>
      </c>
      <c r="L163" s="498" t="s">
        <v>1421</v>
      </c>
      <c r="M163" s="498"/>
      <c r="N163" s="339" t="s">
        <v>914</v>
      </c>
      <c r="O163" s="331" t="s">
        <v>23</v>
      </c>
      <c r="P163" s="339" t="s">
        <v>40</v>
      </c>
      <c r="Q163" s="343" t="s">
        <v>25</v>
      </c>
      <c r="R163" s="317"/>
      <c r="S163" s="317"/>
      <c r="T163" s="407">
        <f>VLOOKUP($G$9:$G$367,TABULADOR!$D$6:$E$41,2,0)</f>
        <v>7</v>
      </c>
      <c r="U163" s="405">
        <f t="shared" ca="1" si="26"/>
        <v>3</v>
      </c>
      <c r="V163" s="331">
        <v>0</v>
      </c>
      <c r="W163" s="405">
        <f t="shared" ca="1" si="27"/>
        <v>3</v>
      </c>
      <c r="X163" s="406">
        <f ca="1">VLOOKUP($W163,TABULADOR!$A$51:$B$74,2)</f>
        <v>0.06</v>
      </c>
      <c r="Y163" s="406">
        <v>0</v>
      </c>
      <c r="Z163" s="562">
        <v>0</v>
      </c>
      <c r="AA163" s="499">
        <v>0</v>
      </c>
      <c r="AB163" s="504">
        <v>15</v>
      </c>
      <c r="AC163" s="404">
        <f>+($T163/30*$AB163)</f>
        <v>3.5</v>
      </c>
      <c r="AD163" s="404">
        <f>$AC163*$Y163</f>
        <v>0</v>
      </c>
      <c r="AE163" s="404">
        <f t="shared" ca="1" si="28"/>
        <v>0.21</v>
      </c>
      <c r="AF163" s="404">
        <f>VLOOKUP($H$9:$H$367,TABULADOR!$D$6:$E$41,2,0)-VLOOKUP($G$9:$G$367,TABULADOR!$D$6:$E$41,2,0)</f>
        <v>0</v>
      </c>
      <c r="AG163" s="404">
        <f>+(TABULADOR!$D$67)*('EGRESO 2021'!$Y236)/2</f>
        <v>0</v>
      </c>
      <c r="AH163" s="407">
        <f>+(TABULADOR!$D$67)*($Z163)/2</f>
        <v>0</v>
      </c>
      <c r="AI163" s="404"/>
      <c r="AJ163" s="407">
        <f t="shared" ca="1" si="29"/>
        <v>3.71</v>
      </c>
      <c r="AK163" s="408">
        <f t="shared" ca="1" si="30"/>
        <v>0</v>
      </c>
      <c r="AL163" s="408">
        <v>0</v>
      </c>
      <c r="AM163" s="404">
        <f ca="1">($AC163+$AD163+$AE163)*2/30*$AB163*TABULADOR!$D$70</f>
        <v>2.968</v>
      </c>
      <c r="AN163" s="565">
        <f ca="1">(($AC163+$AD163+$AE163+$AF163+$AG163)*3)</f>
        <v>11.129999999999999</v>
      </c>
      <c r="AO163" s="404"/>
      <c r="AP163" s="404" t="e">
        <f ca="1">($AJ163*$BE$5/$BE$6*$BE$7*$BE$8)</f>
        <v>#DIV/0!</v>
      </c>
      <c r="AQ163" s="404">
        <f ca="1">($AJ163+$AK163)*$BG$2</f>
        <v>0</v>
      </c>
      <c r="AR163" s="404" t="e">
        <f ca="1">($AJ163*$BG$5/$BG$6*$BG$7*$BG$8)</f>
        <v>#DIV/0!</v>
      </c>
      <c r="AS163" s="404">
        <f ca="1">$AJ163*$BI$2</f>
        <v>0</v>
      </c>
      <c r="AT163" s="404" t="e">
        <f ca="1">$AP163*$BF$2/$BE$2</f>
        <v>#DIV/0!</v>
      </c>
      <c r="AU163" s="404">
        <f ca="1">($AJ163+$AK163)*$BH$2</f>
        <v>0</v>
      </c>
      <c r="AV163" s="404" t="e">
        <f ca="1">$AR163*$BJ$2/$BK$2</f>
        <v>#DIV/0!</v>
      </c>
      <c r="AW163" s="404">
        <f ca="1">$AJ163*$BI$2</f>
        <v>0</v>
      </c>
      <c r="AX163" s="404">
        <f ca="1">$AM163+$AJ163+$AL163</f>
        <v>6.6779999999999999</v>
      </c>
      <c r="AY163" s="404" t="e">
        <f ca="1">$AO163+$AP163+$AQ163+$AR163</f>
        <v>#DIV/0!</v>
      </c>
      <c r="AZ163" s="404"/>
      <c r="BA163" s="404" t="e">
        <f ca="1">$AT163+$AU163+$AV163+$AW163+$AS163</f>
        <v>#DIV/0!</v>
      </c>
      <c r="BB163" s="564" t="e">
        <f ca="1">ROUND(SUM($AX163-$AY163),)</f>
        <v>#DIV/0!</v>
      </c>
      <c r="BC163" s="409"/>
      <c r="BD163" s="1328"/>
      <c r="BE163" s="332"/>
      <c r="BF163" s="332"/>
      <c r="BG163" s="332"/>
      <c r="BH163" s="332"/>
    </row>
    <row r="164" spans="1:16371" s="316" customFormat="1" ht="20.25" customHeight="1">
      <c r="A164" s="317" t="s">
        <v>1120</v>
      </c>
      <c r="B164" s="403" t="s">
        <v>1680</v>
      </c>
      <c r="C164" s="402">
        <v>29723420</v>
      </c>
      <c r="D164" s="343" t="s">
        <v>393</v>
      </c>
      <c r="E164" s="403" t="s">
        <v>20</v>
      </c>
      <c r="F164" s="331" t="s">
        <v>293</v>
      </c>
      <c r="G164" s="331" t="s">
        <v>596</v>
      </c>
      <c r="H164" s="331" t="s">
        <v>596</v>
      </c>
      <c r="I164" s="571" t="s">
        <v>28</v>
      </c>
      <c r="J164" s="317" t="s">
        <v>988</v>
      </c>
      <c r="K164" s="333">
        <v>43328</v>
      </c>
      <c r="L164" s="498" t="s">
        <v>1429</v>
      </c>
      <c r="M164" s="498"/>
      <c r="N164" s="339" t="s">
        <v>914</v>
      </c>
      <c r="O164" s="331" t="s">
        <v>50</v>
      </c>
      <c r="P164" s="339" t="s">
        <v>40</v>
      </c>
      <c r="Q164" s="331" t="s">
        <v>50</v>
      </c>
      <c r="R164" s="317"/>
      <c r="S164" s="317"/>
      <c r="T164" s="407">
        <f>VLOOKUP($G$9:$G$367,TABULADOR!$D$6:$E$41,2,0)</f>
        <v>8.484</v>
      </c>
      <c r="U164" s="405">
        <f t="shared" ca="1" si="26"/>
        <v>3</v>
      </c>
      <c r="V164" s="331">
        <v>0</v>
      </c>
      <c r="W164" s="405">
        <f t="shared" ca="1" si="27"/>
        <v>3</v>
      </c>
      <c r="X164" s="406">
        <f ca="1">VLOOKUP($W164,TABULADOR!$A$51:$B$74,2)</f>
        <v>0.06</v>
      </c>
      <c r="Y164" s="406">
        <v>0</v>
      </c>
      <c r="Z164" s="562">
        <v>0</v>
      </c>
      <c r="AA164" s="499">
        <v>0</v>
      </c>
      <c r="AB164" s="504">
        <v>15</v>
      </c>
      <c r="AC164" s="404">
        <f>+($T164/30*$AB164)</f>
        <v>4.242</v>
      </c>
      <c r="AD164" s="404">
        <f>$AC164*$Y164</f>
        <v>0</v>
      </c>
      <c r="AE164" s="404">
        <f t="shared" ca="1" si="28"/>
        <v>0.25451999999999997</v>
      </c>
      <c r="AF164" s="404">
        <f>VLOOKUP($H$9:$H$367,TABULADOR!$D$6:$E$41,2,0)-VLOOKUP($G$9:$G$367,TABULADOR!$D$6:$E$41,2,0)</f>
        <v>0</v>
      </c>
      <c r="AG164" s="404">
        <f>+(TABULADOR!$D$67)*(GLOBAL!$Y291)/2</f>
        <v>0</v>
      </c>
      <c r="AH164" s="407">
        <f>+(TABULADOR!$D$67)*($Z164)/2</f>
        <v>0</v>
      </c>
      <c r="AI164" s="404"/>
      <c r="AJ164" s="407">
        <f t="shared" ca="1" si="29"/>
        <v>4.4965200000000003</v>
      </c>
      <c r="AK164" s="408">
        <f t="shared" ca="1" si="30"/>
        <v>0</v>
      </c>
      <c r="AL164" s="408">
        <f>($AC164)*TABULADOR!$D$71</f>
        <v>1.2726</v>
      </c>
      <c r="AM164" s="404">
        <f ca="1">($AC164+$AD164+$AE164)*2/30*$AB164*TABULADOR!$D$70</f>
        <v>3.5972160000000004</v>
      </c>
      <c r="AN164" s="565">
        <f ca="1">(($AC164+$AD164+$AE164+$AF164+$AG164)*3)</f>
        <v>13.489560000000001</v>
      </c>
      <c r="AO164" s="404"/>
      <c r="AP164" s="404" t="e">
        <f ca="1">($AJ164*$BE$5/$BE$6*$BE$7*$BE$8)</f>
        <v>#DIV/0!</v>
      </c>
      <c r="AQ164" s="404">
        <f ca="1">($AJ164+$AK164)*$BG$2</f>
        <v>0</v>
      </c>
      <c r="AR164" s="404" t="e">
        <f ca="1">($AJ164*$BG$5/$BG$6*$BG$7*$BG$8)</f>
        <v>#DIV/0!</v>
      </c>
      <c r="AS164" s="404">
        <f ca="1">$AJ164*$BI$2</f>
        <v>0</v>
      </c>
      <c r="AT164" s="404" t="e">
        <f ca="1">$AP164*$BF$2/$BE$2</f>
        <v>#DIV/0!</v>
      </c>
      <c r="AU164" s="404">
        <f ca="1">($AJ164+$AK164)*$BH$2</f>
        <v>0</v>
      </c>
      <c r="AV164" s="404" t="e">
        <f ca="1">$AR164*$BJ$2/$BK$2</f>
        <v>#DIV/0!</v>
      </c>
      <c r="AW164" s="404">
        <f ca="1">$AJ164*$BI$2</f>
        <v>0</v>
      </c>
      <c r="AX164" s="404">
        <f ca="1">$AM164+$AJ164+$AL164</f>
        <v>9.3663360000000004</v>
      </c>
      <c r="AY164" s="404" t="e">
        <f ca="1">$AO164+$AP164+$AQ164+$AR164</f>
        <v>#DIV/0!</v>
      </c>
      <c r="AZ164" s="404"/>
      <c r="BA164" s="404" t="e">
        <f ca="1">$AT164+$AU164+$AV164+$AW164+$AS164</f>
        <v>#DIV/0!</v>
      </c>
      <c r="BB164" s="564" t="e">
        <f ca="1">ROUND(SUM($AX164-$AY164),)</f>
        <v>#DIV/0!</v>
      </c>
      <c r="BC164" s="409"/>
      <c r="BD164" s="1328"/>
      <c r="BE164" s="332"/>
      <c r="BF164" s="332"/>
      <c r="BG164" s="332"/>
      <c r="BH164" s="332"/>
    </row>
    <row r="165" spans="1:16371" s="316" customFormat="1" ht="20.25" customHeight="1">
      <c r="A165" s="317" t="s">
        <v>1120</v>
      </c>
      <c r="B165" s="331" t="s">
        <v>1679</v>
      </c>
      <c r="C165" s="402">
        <v>10812113</v>
      </c>
      <c r="D165" s="343" t="s">
        <v>420</v>
      </c>
      <c r="E165" s="403" t="s">
        <v>20</v>
      </c>
      <c r="F165" s="331" t="s">
        <v>304</v>
      </c>
      <c r="G165" s="317" t="s">
        <v>433</v>
      </c>
      <c r="H165" s="317" t="s">
        <v>433</v>
      </c>
      <c r="I165" s="571" t="s">
        <v>99</v>
      </c>
      <c r="J165" s="317" t="s">
        <v>991</v>
      </c>
      <c r="K165" s="333">
        <v>43631</v>
      </c>
      <c r="L165" s="498" t="s">
        <v>1451</v>
      </c>
      <c r="M165" s="498"/>
      <c r="N165" s="339" t="s">
        <v>914</v>
      </c>
      <c r="O165" s="331" t="s">
        <v>23</v>
      </c>
      <c r="P165" s="339" t="s">
        <v>40</v>
      </c>
      <c r="Q165" s="343" t="s">
        <v>25</v>
      </c>
      <c r="R165" s="317"/>
      <c r="S165" s="317"/>
      <c r="T165" s="407">
        <f>VLOOKUP($G$9:$G$367,TABULADOR!$D$6:$E$41,2,0)</f>
        <v>9.968</v>
      </c>
      <c r="U165" s="405">
        <f t="shared" ca="1" si="26"/>
        <v>2</v>
      </c>
      <c r="V165" s="331">
        <v>0</v>
      </c>
      <c r="W165" s="405">
        <f t="shared" ca="1" si="27"/>
        <v>2</v>
      </c>
      <c r="X165" s="406">
        <f ca="1">VLOOKUP($W165,TABULADOR!$A$51:$B$74,2)</f>
        <v>0.04</v>
      </c>
      <c r="Y165" s="406">
        <v>0</v>
      </c>
      <c r="Z165" s="562">
        <v>0</v>
      </c>
      <c r="AA165" s="499">
        <v>0</v>
      </c>
      <c r="AB165" s="504">
        <v>15</v>
      </c>
      <c r="AC165" s="404">
        <f>+($T165/30*$AB165)</f>
        <v>4.984</v>
      </c>
      <c r="AD165" s="404">
        <f>$AC165*$Y165</f>
        <v>0</v>
      </c>
      <c r="AE165" s="404">
        <f t="shared" ca="1" si="28"/>
        <v>0.19936000000000001</v>
      </c>
      <c r="AF165" s="404">
        <f>VLOOKUP($H$9:$H$367,TABULADOR!$D$6:$E$41,2,0)-VLOOKUP($G$9:$G$367,TABULADOR!$D$6:$E$41,2,0)</f>
        <v>0</v>
      </c>
      <c r="AG165" s="404">
        <f>+(TABULADOR!$D$67)*('EGRESO 2022 '!$Y14)/2</f>
        <v>0</v>
      </c>
      <c r="AH165" s="407">
        <f>+(TABULADOR!$D$67)*($Z165)/2</f>
        <v>0</v>
      </c>
      <c r="AI165" s="404"/>
      <c r="AJ165" s="407">
        <f t="shared" ca="1" si="29"/>
        <v>5.1833600000000004</v>
      </c>
      <c r="AK165" s="408">
        <f t="shared" ca="1" si="30"/>
        <v>0</v>
      </c>
      <c r="AL165" s="408">
        <f>($AC165)*TABULADOR!$D$71</f>
        <v>1.4951999999999999</v>
      </c>
      <c r="AM165" s="404">
        <f ca="1">($AC165+$AD165+$AE165)*2/30*$AB165*TABULADOR!$D$70</f>
        <v>4.1466880000000002</v>
      </c>
      <c r="AN165" s="565">
        <f ca="1">(($AC165+$AD165+$AE165+$AF165+$AG165)*3)</f>
        <v>15.550080000000001</v>
      </c>
      <c r="AO165" s="404"/>
      <c r="AP165" s="404" t="e">
        <f ca="1">($AJ165*$BE$5/$BE$6*$BE$7*$BE$8)</f>
        <v>#DIV/0!</v>
      </c>
      <c r="AQ165" s="404">
        <f ca="1">($AJ165+$AK165)*$BG$2</f>
        <v>0</v>
      </c>
      <c r="AR165" s="404" t="e">
        <f ca="1">($AJ165*$BG$5/$BG$6*$BG$7*$BG$8)</f>
        <v>#DIV/0!</v>
      </c>
      <c r="AS165" s="404">
        <f ca="1">$AJ165*$BI$2</f>
        <v>0</v>
      </c>
      <c r="AT165" s="404" t="e">
        <f ca="1">$AP165*$BF$2/$BE$2</f>
        <v>#DIV/0!</v>
      </c>
      <c r="AU165" s="404">
        <f ca="1">($AJ165+$AK165)*$BH$2</f>
        <v>0</v>
      </c>
      <c r="AV165" s="404" t="e">
        <f ca="1">$AR165*$BJ$2/$BK$2</f>
        <v>#DIV/0!</v>
      </c>
      <c r="AW165" s="404">
        <f ca="1">$AJ165*$BI$2</f>
        <v>0</v>
      </c>
      <c r="AX165" s="404">
        <f ca="1">$AM165+$AJ165+$AL165</f>
        <v>10.825248000000002</v>
      </c>
      <c r="AY165" s="404" t="e">
        <f ca="1">$AO165+$AP165+$AQ165+$AR165</f>
        <v>#DIV/0!</v>
      </c>
      <c r="AZ165" s="404"/>
      <c r="BA165" s="404" t="e">
        <f ca="1">$AT165+$AU165+$AV165+$AW165+$AS165</f>
        <v>#DIV/0!</v>
      </c>
      <c r="BB165" s="564" t="e">
        <f ca="1">ROUND(SUM($AX165-$AY165),)</f>
        <v>#DIV/0!</v>
      </c>
      <c r="BC165" s="409"/>
      <c r="BD165" s="1328"/>
    </row>
    <row r="166" spans="1:16371" s="316" customFormat="1" ht="20.25" customHeight="1">
      <c r="A166" s="317" t="s">
        <v>1120</v>
      </c>
      <c r="B166" s="331" t="s">
        <v>972</v>
      </c>
      <c r="C166" s="402">
        <v>27965466</v>
      </c>
      <c r="D166" s="343" t="s">
        <v>447</v>
      </c>
      <c r="E166" s="331" t="s">
        <v>34</v>
      </c>
      <c r="F166" s="331" t="s">
        <v>104</v>
      </c>
      <c r="G166" s="339" t="s">
        <v>146</v>
      </c>
      <c r="H166" s="339" t="s">
        <v>146</v>
      </c>
      <c r="I166" s="571" t="s">
        <v>156</v>
      </c>
      <c r="J166" s="317" t="s">
        <v>991</v>
      </c>
      <c r="K166" s="572">
        <v>43601</v>
      </c>
      <c r="L166" s="498" t="s">
        <v>1475</v>
      </c>
      <c r="M166" s="498"/>
      <c r="N166" s="339" t="s">
        <v>914</v>
      </c>
      <c r="O166" s="331" t="s">
        <v>23</v>
      </c>
      <c r="P166" s="339" t="s">
        <v>40</v>
      </c>
      <c r="Q166" s="343" t="s">
        <v>25</v>
      </c>
      <c r="R166" s="317"/>
      <c r="S166" s="317"/>
      <c r="T166" s="407">
        <f>VLOOKUP($G$9:$G$367,TABULADOR!$D$6:$E$41,2,0)</f>
        <v>7</v>
      </c>
      <c r="U166" s="405">
        <f t="shared" ca="1" si="26"/>
        <v>2</v>
      </c>
      <c r="V166" s="331">
        <v>0</v>
      </c>
      <c r="W166" s="405">
        <f t="shared" ca="1" si="27"/>
        <v>2</v>
      </c>
      <c r="X166" s="406">
        <f ca="1">VLOOKUP($W166,TABULADOR!$A$51:$B$74,2)</f>
        <v>0.04</v>
      </c>
      <c r="Y166" s="406">
        <v>0</v>
      </c>
      <c r="Z166" s="562">
        <v>0</v>
      </c>
      <c r="AA166" s="499">
        <v>0</v>
      </c>
      <c r="AB166" s="504">
        <v>15</v>
      </c>
      <c r="AC166" s="404">
        <f>+($T166/30*$AB166)</f>
        <v>3.5</v>
      </c>
      <c r="AD166" s="404">
        <f>$AC166*$Y166</f>
        <v>0</v>
      </c>
      <c r="AE166" s="404">
        <f t="shared" ca="1" si="28"/>
        <v>0.14000000000000001</v>
      </c>
      <c r="AF166" s="404">
        <f>VLOOKUP($H$9:$H$367,TABULADOR!$D$6:$E$41,2,0)-VLOOKUP($G$9:$G$367,TABULADOR!$D$6:$E$41,2,0)</f>
        <v>0</v>
      </c>
      <c r="AG166" s="404">
        <f>+(TABULADOR!$D$67)*(GLOBAL!$Y314)/2</f>
        <v>0</v>
      </c>
      <c r="AH166" s="407">
        <f>+(TABULADOR!$D$67)*($Z166)/2</f>
        <v>0</v>
      </c>
      <c r="AI166" s="404"/>
      <c r="AJ166" s="407">
        <f t="shared" ca="1" si="29"/>
        <v>3.64</v>
      </c>
      <c r="AK166" s="408">
        <f t="shared" ca="1" si="30"/>
        <v>0</v>
      </c>
      <c r="AL166" s="408">
        <v>0</v>
      </c>
      <c r="AM166" s="404">
        <f ca="1">($AC166+$AD166+$AE166)*2/30*$AB166*TABULADOR!$D$70</f>
        <v>2.9120000000000004</v>
      </c>
      <c r="AN166" s="565">
        <f ca="1">(($AC166+$AD166+$AE166+$AF166+$AG166)*3)</f>
        <v>10.92</v>
      </c>
      <c r="AO166" s="404"/>
      <c r="AP166" s="404" t="e">
        <f ca="1">($AJ166*$BE$5/$BE$6*$BE$7*$BE$8)</f>
        <v>#DIV/0!</v>
      </c>
      <c r="AQ166" s="404">
        <f ca="1">($AJ166+$AK166)*$BG$2</f>
        <v>0</v>
      </c>
      <c r="AR166" s="404" t="e">
        <f ca="1">($AJ166*$BG$5/$BG$6*$BG$7*$BG$8)</f>
        <v>#DIV/0!</v>
      </c>
      <c r="AS166" s="404">
        <f ca="1">$AJ166*$BI$2</f>
        <v>0</v>
      </c>
      <c r="AT166" s="404" t="e">
        <f ca="1">$AP166*$BF$2/$BE$2</f>
        <v>#DIV/0!</v>
      </c>
      <c r="AU166" s="404">
        <f ca="1">($AJ166+$AK166)*$BH$2</f>
        <v>0</v>
      </c>
      <c r="AV166" s="404" t="e">
        <f ca="1">$AR166*$BJ$2/$BK$2</f>
        <v>#DIV/0!</v>
      </c>
      <c r="AW166" s="404">
        <f ca="1">$AJ166*$BI$2</f>
        <v>0</v>
      </c>
      <c r="AX166" s="404">
        <f ca="1">$AM166+$AJ166+$AL166</f>
        <v>6.5520000000000005</v>
      </c>
      <c r="AY166" s="404" t="e">
        <f ca="1">$AO166+$AP166+$AQ166+$AR166</f>
        <v>#DIV/0!</v>
      </c>
      <c r="AZ166" s="404"/>
      <c r="BA166" s="404" t="e">
        <f ca="1">$AT166+$AU166+$AV166+$AW166+$AS166</f>
        <v>#DIV/0!</v>
      </c>
      <c r="BB166" s="564" t="e">
        <f ca="1">ROUND(SUM($AX166-$AY166),)</f>
        <v>#DIV/0!</v>
      </c>
      <c r="BC166" s="409"/>
      <c r="BD166" s="1328"/>
    </row>
    <row r="167" spans="1:16371" s="316" customFormat="1" ht="20.25" customHeight="1">
      <c r="A167" s="317" t="s">
        <v>1119</v>
      </c>
      <c r="B167" s="317" t="s">
        <v>972</v>
      </c>
      <c r="C167" s="405">
        <v>22903333</v>
      </c>
      <c r="D167" s="317" t="s">
        <v>1666</v>
      </c>
      <c r="E167" s="317" t="s">
        <v>20</v>
      </c>
      <c r="F167" s="317" t="s">
        <v>104</v>
      </c>
      <c r="G167" s="317" t="s">
        <v>263</v>
      </c>
      <c r="H167" s="317" t="s">
        <v>263</v>
      </c>
      <c r="I167" s="573" t="s">
        <v>1710</v>
      </c>
      <c r="J167" s="317"/>
      <c r="K167" s="349">
        <v>44362</v>
      </c>
      <c r="L167" s="561" t="s">
        <v>1667</v>
      </c>
      <c r="M167" s="561"/>
      <c r="N167" s="317" t="s">
        <v>914</v>
      </c>
      <c r="O167" s="317" t="s">
        <v>23</v>
      </c>
      <c r="P167" s="317" t="s">
        <v>1668</v>
      </c>
      <c r="Q167" s="317" t="s">
        <v>25</v>
      </c>
      <c r="R167" s="317"/>
      <c r="S167" s="317"/>
      <c r="T167" s="416">
        <f>VLOOKUP($G$9:$G$367,TABULADOR!$D$6:$E$41,2,0)</f>
        <v>13.72</v>
      </c>
      <c r="U167" s="405">
        <f t="shared" ca="1" si="26"/>
        <v>0</v>
      </c>
      <c r="V167" s="331">
        <v>0</v>
      </c>
      <c r="W167" s="405">
        <f t="shared" ca="1" si="27"/>
        <v>0</v>
      </c>
      <c r="X167" s="417">
        <f ca="1">VLOOKUP($W167,TABULADOR!$A$51:$B$74,2)</f>
        <v>0</v>
      </c>
      <c r="Y167" s="406">
        <v>0.2</v>
      </c>
      <c r="Z167" s="562">
        <v>0</v>
      </c>
      <c r="AA167" s="563">
        <v>0</v>
      </c>
      <c r="AB167" s="504">
        <v>15</v>
      </c>
      <c r="AC167" s="416">
        <f>+($T167/30*$AB167)</f>
        <v>6.86</v>
      </c>
      <c r="AD167" s="416">
        <f>$AC167*$Y167</f>
        <v>1.3720000000000001</v>
      </c>
      <c r="AE167" s="416">
        <f t="shared" ca="1" si="28"/>
        <v>0</v>
      </c>
      <c r="AF167" s="416">
        <f>VLOOKUP($H$9:$H$367,TABULADOR!$D$6:$E$41,2,0)-VLOOKUP($G$9:$G$367,TABULADOR!$D$6:$E$41,2,0)</f>
        <v>0</v>
      </c>
      <c r="AG167" s="404">
        <f>+(TABULADOR!$D$67)*(GLOBAL!$Y363)/2</f>
        <v>0</v>
      </c>
      <c r="AH167" s="407">
        <f>+(TABULADOR!$D$67)*($Z167)/2</f>
        <v>0</v>
      </c>
      <c r="AI167" s="416"/>
      <c r="AJ167" s="416">
        <f t="shared" ca="1" si="29"/>
        <v>8.2320000000000011</v>
      </c>
      <c r="AK167" s="416" t="b">
        <f t="shared" ca="1" si="30"/>
        <v>0</v>
      </c>
      <c r="AL167" s="408">
        <f>($AC167)*TABULADOR!$D$71</f>
        <v>2.0579999999999998</v>
      </c>
      <c r="AM167" s="404">
        <f ca="1">($AC167+$AD167+$AE167)*2/30*$AB167*TABULADOR!$D$70</f>
        <v>6.5856000000000012</v>
      </c>
      <c r="AN167" s="565">
        <f ca="1">(($AC167+$AD167+$AE167+$AF167+$AG167)*3)</f>
        <v>24.696000000000005</v>
      </c>
      <c r="AO167" s="407"/>
      <c r="AP167" s="407" t="e">
        <f ca="1">($AJ167*$BE$5/$BE$6*$BE$7*$BE$8)</f>
        <v>#DIV/0!</v>
      </c>
      <c r="AQ167" s="407">
        <f ca="1">($AJ167+$AK167)*$BG$2</f>
        <v>0</v>
      </c>
      <c r="AR167" s="407" t="e">
        <f ca="1">($AJ167*$BG$5/$BG$6*$BG$7*$BG$8)</f>
        <v>#DIV/0!</v>
      </c>
      <c r="AS167" s="407">
        <f ca="1">$AJ167*$BI$2</f>
        <v>0</v>
      </c>
      <c r="AT167" s="407" t="e">
        <f ca="1">$AP167*$BF$2/$BE$2</f>
        <v>#DIV/0!</v>
      </c>
      <c r="AU167" s="407">
        <f ca="1">($AJ167+$AK167)*$BH$2</f>
        <v>0</v>
      </c>
      <c r="AV167" s="407" t="e">
        <f ca="1">$AR167*$BJ$2/$BK$2</f>
        <v>#DIV/0!</v>
      </c>
      <c r="AW167" s="407">
        <f ca="1">$AJ167*$BI$2</f>
        <v>0</v>
      </c>
      <c r="AX167" s="404">
        <f ca="1">$AM167+$AJ167+$AL167</f>
        <v>16.875600000000002</v>
      </c>
      <c r="AY167" s="407" t="e">
        <f ca="1">$AO167+$AP167+$AQ167+$AR167</f>
        <v>#DIV/0!</v>
      </c>
      <c r="AZ167" s="407"/>
      <c r="BA167" s="407" t="e">
        <f ca="1">$AT167+$AU167+$AV167+$AW167+$AS167</f>
        <v>#DIV/0!</v>
      </c>
      <c r="BB167" s="564" t="e">
        <f ca="1">ROUND(SUM($AX167-$AY167),)</f>
        <v>#DIV/0!</v>
      </c>
      <c r="BC167" s="332"/>
      <c r="BD167" s="1328"/>
      <c r="BE167" s="494"/>
      <c r="BF167" s="494"/>
      <c r="BG167" s="494"/>
      <c r="BH167" s="494"/>
      <c r="BI167" s="494"/>
      <c r="BJ167" s="494"/>
      <c r="BK167" s="494"/>
    </row>
    <row r="168" spans="1:16371" s="318" customFormat="1" ht="21" customHeight="1">
      <c r="A168" s="336" t="s">
        <v>1606</v>
      </c>
      <c r="B168" s="328" t="s">
        <v>1679</v>
      </c>
      <c r="C168" s="542">
        <v>29661939</v>
      </c>
      <c r="D168" s="544" t="s">
        <v>1624</v>
      </c>
      <c r="E168" s="336" t="s">
        <v>20</v>
      </c>
      <c r="F168" s="546" t="s">
        <v>289</v>
      </c>
      <c r="G168" s="326" t="s">
        <v>596</v>
      </c>
      <c r="H168" s="326" t="s">
        <v>596</v>
      </c>
      <c r="I168" s="568" t="s">
        <v>1701</v>
      </c>
      <c r="J168" s="336"/>
      <c r="K168" s="552">
        <v>44287</v>
      </c>
      <c r="L168" s="550" t="s">
        <v>1636</v>
      </c>
      <c r="M168" s="413"/>
      <c r="N168" s="336" t="s">
        <v>914</v>
      </c>
      <c r="O168" s="326" t="s">
        <v>25</v>
      </c>
      <c r="P168" s="550" t="s">
        <v>63</v>
      </c>
      <c r="Q168" s="336" t="s">
        <v>25</v>
      </c>
      <c r="R168" s="416">
        <f>VLOOKUP($G$9:$G$362,TABULADOR!$D$6:$E$41,2,0)</f>
        <v>8.484</v>
      </c>
      <c r="S168" s="387">
        <f ca="1">DATEDIF($K168,$M$2,"Y")</f>
        <v>0</v>
      </c>
      <c r="T168" s="328">
        <v>0</v>
      </c>
      <c r="U168" s="387">
        <f ca="1">$S168+$T168</f>
        <v>0</v>
      </c>
      <c r="V168" s="417">
        <f ca="1">VLOOKUP($U168,TABULADOR!$A$51:$B$74,2)</f>
        <v>0</v>
      </c>
      <c r="W168" s="389">
        <v>0</v>
      </c>
      <c r="X168" s="391">
        <v>0</v>
      </c>
      <c r="Y168" s="418">
        <v>0</v>
      </c>
      <c r="Z168" s="481">
        <v>15</v>
      </c>
      <c r="AA168" s="416">
        <f>+($R168/30*$Z168)</f>
        <v>4.242</v>
      </c>
      <c r="AB168" s="386">
        <f t="shared" ref="AB168:AB169" si="31">$AA168*$W168</f>
        <v>0</v>
      </c>
      <c r="AC168" s="386">
        <f ca="1">$AA168*$V168</f>
        <v>0</v>
      </c>
      <c r="AD168" s="386">
        <f>VLOOKUP($H$9:$H$1971,TABULADOR!$D$6:$E$41,2,0)-VLOOKUP($G$9:$G$1971,TABULADOR!$D$6:$E$41,2,0)</f>
        <v>0</v>
      </c>
      <c r="AE168" s="386">
        <f>+(TABULADOR!$D$67)*(GLOBAL!$Y116)/2</f>
        <v>0</v>
      </c>
      <c r="AF168" s="394">
        <f>+(TABULADOR!$D$67)*($X168)/2</f>
        <v>0</v>
      </c>
      <c r="AG168" s="416"/>
      <c r="AH168" s="416">
        <f ca="1">SUM($AA168:$AG168)</f>
        <v>4.242</v>
      </c>
      <c r="AI168" s="416" t="b">
        <f ca="1">IF($S168&gt;=1,IF(MONTH($M$2)=MONTH($K168),(((($AA168+$AB168+$AC168+$AD168)*2)/30)*50),0))</f>
        <v>0</v>
      </c>
      <c r="AJ168" s="395">
        <f>($AA168)*TABULADOR!$D$71</f>
        <v>1.2726</v>
      </c>
      <c r="AK168" s="386">
        <f ca="1">($AA168+$AB168+$AC168)*2/30*$Z168*TABULADOR!$D$70</f>
        <v>3.3936000000000002</v>
      </c>
      <c r="AL168" s="508">
        <f ca="1">(($AA168+$AB168+$AC168+$AD168+$AE168)*3)</f>
        <v>12.725999999999999</v>
      </c>
      <c r="AM168" s="394"/>
      <c r="AN168" s="394" t="e">
        <f ca="1">($AH168*#REF!/#REF!*#REF!*#REF!)</f>
        <v>#REF!</v>
      </c>
      <c r="AO168" s="394">
        <f ca="1">($AH168+$AI168)*$BE$2</f>
        <v>0</v>
      </c>
      <c r="AP168" s="394" t="e">
        <f ca="1">($AH168*$BE$5/$BE$6*$BE$7*$BE$8)</f>
        <v>#DIV/0!</v>
      </c>
      <c r="AQ168" s="394">
        <f ca="1">$AH168*$BG$2</f>
        <v>0</v>
      </c>
      <c r="AR168" s="394" t="e">
        <f ca="1">$AN168*#REF!/#REF!</f>
        <v>#REF!</v>
      </c>
      <c r="AS168" s="394">
        <f ca="1">($AH168+$AI168)*$BF$2</f>
        <v>0</v>
      </c>
      <c r="AT168" s="394" t="e">
        <f ca="1">$AP168*$BH$2/$BI$2</f>
        <v>#DIV/0!</v>
      </c>
      <c r="AU168" s="394">
        <f ca="1">$AH168*$BG$2</f>
        <v>0</v>
      </c>
      <c r="AV168" s="386">
        <f ca="1">$AK168+$AH168+$AJ168</f>
        <v>8.9082000000000008</v>
      </c>
      <c r="AW168" s="394" t="e">
        <f ca="1">$AM168+$AN168+$AO168+$AP168</f>
        <v>#REF!</v>
      </c>
      <c r="AX168" s="394"/>
      <c r="AY168" s="394" t="e">
        <f ca="1">$AR168+$AS168+$AT168+$AU168+$AQ168</f>
        <v>#REF!</v>
      </c>
      <c r="AZ168" s="422" t="e">
        <f ca="1">ROUND(SUM($AV168-$AW168),)</f>
        <v>#REF!</v>
      </c>
      <c r="BA168" s="463"/>
      <c r="BB168" s="323"/>
      <c r="BC168" s="399"/>
      <c r="BD168" s="1329"/>
      <c r="BE168" s="399"/>
      <c r="BF168" s="399"/>
      <c r="BG168" s="399"/>
      <c r="BH168" s="399"/>
      <c r="BI168" s="399"/>
    </row>
    <row r="169" spans="1:16371" s="318" customFormat="1" ht="21" customHeight="1">
      <c r="A169" s="336" t="s">
        <v>1120</v>
      </c>
      <c r="B169" s="328" t="s">
        <v>972</v>
      </c>
      <c r="C169" s="385">
        <v>28126144</v>
      </c>
      <c r="D169" s="344" t="s">
        <v>405</v>
      </c>
      <c r="E169" s="344" t="s">
        <v>20</v>
      </c>
      <c r="F169" s="326" t="s">
        <v>104</v>
      </c>
      <c r="G169" s="326" t="s">
        <v>146</v>
      </c>
      <c r="H169" s="326" t="s">
        <v>146</v>
      </c>
      <c r="I169" s="328" t="s">
        <v>1711</v>
      </c>
      <c r="J169" s="336" t="s">
        <v>991</v>
      </c>
      <c r="K169" s="324">
        <v>44136</v>
      </c>
      <c r="L169" s="338" t="s">
        <v>1439</v>
      </c>
      <c r="M169" s="432"/>
      <c r="N169" s="334" t="s">
        <v>914</v>
      </c>
      <c r="O169" s="344" t="s">
        <v>23</v>
      </c>
      <c r="P169" s="329" t="s">
        <v>40</v>
      </c>
      <c r="Q169" s="322" t="s">
        <v>25</v>
      </c>
      <c r="R169" s="394">
        <f>VLOOKUP($G$9:$G$361,TABULADOR!$D$6:$E$41,2,0)</f>
        <v>7</v>
      </c>
      <c r="S169" s="387">
        <f ca="1">DATEDIF($K169,$M$2,"Y")</f>
        <v>1</v>
      </c>
      <c r="T169" s="328">
        <v>0</v>
      </c>
      <c r="U169" s="387">
        <f ca="1">$S169+$T169</f>
        <v>1</v>
      </c>
      <c r="V169" s="389">
        <f ca="1">VLOOKUP($U169,TABULADOR!$A$51:$B$74,2)</f>
        <v>0.02</v>
      </c>
      <c r="W169" s="389">
        <v>0</v>
      </c>
      <c r="X169" s="391">
        <v>0</v>
      </c>
      <c r="Y169" s="414">
        <v>0</v>
      </c>
      <c r="Z169" s="481">
        <v>15</v>
      </c>
      <c r="AA169" s="386">
        <f>+($R169/30*$Z169)</f>
        <v>3.5</v>
      </c>
      <c r="AB169" s="386">
        <f t="shared" si="31"/>
        <v>0</v>
      </c>
      <c r="AC169" s="386">
        <f ca="1">$AA169*$V169</f>
        <v>7.0000000000000007E-2</v>
      </c>
      <c r="AD169" s="386">
        <f>VLOOKUP($H$9:$H$1970,TABULADOR!$D$6:$E$41,2,0)-VLOOKUP($G$9:$G$1970,TABULADOR!$D$6:$E$41,2,0)</f>
        <v>0</v>
      </c>
      <c r="AE169" s="386" t="e">
        <f>+(TABULADOR!$D$67)*(GLOBAL!#REF!)/2</f>
        <v>#REF!</v>
      </c>
      <c r="AF169" s="394">
        <f>+(TABULADOR!$D$67)*($X169)/2</f>
        <v>0</v>
      </c>
      <c r="AG169" s="386"/>
      <c r="AH169" s="394" t="e">
        <f ca="1">SUM($AA169:$AG169)</f>
        <v>#REF!</v>
      </c>
      <c r="AI169" s="395">
        <f ca="1">IF($S169&gt;=1,IF(MONTH($M$2)=MONTH($K169),(((($AA169+$AB169+$AC169+$AD169)*2)/30)*50),0))</f>
        <v>0</v>
      </c>
      <c r="AJ169" s="395">
        <v>0</v>
      </c>
      <c r="AK169" s="386">
        <f ca="1">($AA169+$AB169+$AC169)*2/30*$Z169*TABULADOR!$D$70</f>
        <v>2.8559999999999999</v>
      </c>
      <c r="AL169" s="508" t="e">
        <f ca="1">(($AA169+$AB169+$AC169+$AD169+$AE169)*3)</f>
        <v>#REF!</v>
      </c>
      <c r="AM169" s="508"/>
      <c r="AN169" s="386"/>
      <c r="AO169" s="386" t="e">
        <f ca="1">($AH169*#REF!/#REF!*#REF!*#REF!)</f>
        <v>#REF!</v>
      </c>
      <c r="AP169" s="386" t="e">
        <f ca="1">($AH169+$AI169)*$BF$2</f>
        <v>#REF!</v>
      </c>
      <c r="AQ169" s="386" t="e">
        <f ca="1">($AH169*$BF$5/$BF$6*$BF$7*$BF$8)</f>
        <v>#REF!</v>
      </c>
      <c r="AR169" s="386" t="e">
        <f ca="1">$AH169*$BH$2</f>
        <v>#REF!</v>
      </c>
      <c r="AS169" s="386" t="e">
        <f ca="1">$AO169*$BE$2/#REF!</f>
        <v>#REF!</v>
      </c>
      <c r="AT169" s="386" t="e">
        <f ca="1">($AH169+$AI169)*$BG$2</f>
        <v>#REF!</v>
      </c>
      <c r="AU169" s="386" t="e">
        <f ca="1">$AQ169*$BI$2/$BJ$2</f>
        <v>#REF!</v>
      </c>
      <c r="AV169" s="386" t="e">
        <f ca="1">$AH169*$BH$2</f>
        <v>#REF!</v>
      </c>
      <c r="AW169" s="386" t="e">
        <f ca="1">$AH169+$AI169+$AJ169+$AK169+$AL169</f>
        <v>#REF!</v>
      </c>
      <c r="AX169" s="386" t="e">
        <f ca="1">$AN169+$AO169+$AP169+$AQ169</f>
        <v>#REF!</v>
      </c>
      <c r="AY169" s="386"/>
      <c r="AZ169" s="386" t="e">
        <f ca="1">$AS169+$AT169+$AU169+$AV169+$AR169</f>
        <v>#REF!</v>
      </c>
      <c r="BA169" s="422" t="e">
        <f ca="1">ROUND(SUM($AW169-$AX169),)</f>
        <v>#REF!</v>
      </c>
      <c r="BB169" s="396"/>
      <c r="BC169" s="323"/>
      <c r="BD169" s="1327"/>
    </row>
    <row r="170" spans="1:16371" s="318" customFormat="1" ht="21" customHeight="1">
      <c r="A170" s="336" t="s">
        <v>1120</v>
      </c>
      <c r="B170" s="322" t="s">
        <v>970</v>
      </c>
      <c r="C170" s="385">
        <v>29532654</v>
      </c>
      <c r="D170" s="322" t="s">
        <v>212</v>
      </c>
      <c r="E170" s="401" t="s">
        <v>34</v>
      </c>
      <c r="F170" s="328" t="s">
        <v>213</v>
      </c>
      <c r="G170" s="328" t="s">
        <v>27</v>
      </c>
      <c r="H170" s="328" t="s">
        <v>27</v>
      </c>
      <c r="I170" s="328" t="s">
        <v>1709</v>
      </c>
      <c r="J170" s="433"/>
      <c r="K170" s="324">
        <v>44105</v>
      </c>
      <c r="L170" s="338" t="s">
        <v>1277</v>
      </c>
      <c r="M170" s="432"/>
      <c r="N170" s="334" t="s">
        <v>914</v>
      </c>
      <c r="O170" s="328" t="s">
        <v>23</v>
      </c>
      <c r="P170" s="334" t="s">
        <v>63</v>
      </c>
      <c r="Q170" s="322" t="s">
        <v>25</v>
      </c>
      <c r="R170" s="394">
        <f>VLOOKUP($G$9:$G$353,TABULADOR!$D$6:$E$41,2,0)</f>
        <v>23.8</v>
      </c>
      <c r="S170" s="387">
        <f ca="1">DATEDIF($K170,$M$2,"Y")</f>
        <v>1</v>
      </c>
      <c r="T170" s="328">
        <v>0</v>
      </c>
      <c r="U170" s="387">
        <f ca="1">$S170+$T170</f>
        <v>1</v>
      </c>
      <c r="V170" s="389">
        <f ca="1">VLOOKUP($U170,TABULADOR!$A$51:$B$74,2)</f>
        <v>0.02</v>
      </c>
      <c r="W170" s="389">
        <v>0</v>
      </c>
      <c r="X170" s="391">
        <v>0</v>
      </c>
      <c r="Y170" s="414">
        <v>0</v>
      </c>
      <c r="Z170" s="481">
        <v>15</v>
      </c>
      <c r="AA170" s="386">
        <f>+($R170/30*$Z170)</f>
        <v>11.9</v>
      </c>
      <c r="AB170" s="386">
        <f>$AA170*$W170</f>
        <v>0</v>
      </c>
      <c r="AC170" s="386">
        <f ca="1">$AA170*$V170</f>
        <v>0.23800000000000002</v>
      </c>
      <c r="AD170" s="386">
        <f>VLOOKUP($H$9:$H$1962,TABULADOR!$D$6:$E$41,2,0)-VLOOKUP($G$9:$G$1962,TABULADOR!$D$6:$E$41,2,0)</f>
        <v>0</v>
      </c>
      <c r="AE170" s="386">
        <f>+(TABULADOR!$D$67)*(GLOBAL!$Y125)/2</f>
        <v>0.875</v>
      </c>
      <c r="AF170" s="394">
        <f>+(TABULADOR!$D$67)*($X170)/2</f>
        <v>0</v>
      </c>
      <c r="AG170" s="386"/>
      <c r="AH170" s="394">
        <f ca="1">SUM($AA170:$AG170)</f>
        <v>13.013</v>
      </c>
      <c r="AI170" s="395">
        <f ca="1">IF($S170&gt;=1,IF(MONTH($M$2)=MONTH($K170),(((($AA170+$AB170+$AC170+$AD170)*2)/30)*50),0))</f>
        <v>0</v>
      </c>
      <c r="AJ170" s="395">
        <f>($AA170)*TABULADOR!$D$72</f>
        <v>9.5200000000000014</v>
      </c>
      <c r="AK170" s="386">
        <f ca="1">($AA170+$AB170+$AC170)*2/30*$Z170*TABULADOR!$D$70</f>
        <v>9.7103999999999999</v>
      </c>
      <c r="AL170" s="508">
        <f ca="1">(($AA170+$AB170+$AC170+$AD170+$AE170)*3)</f>
        <v>39.039000000000001</v>
      </c>
      <c r="AM170" s="508"/>
      <c r="AN170" s="386"/>
      <c r="AO170" s="386" t="e">
        <f ca="1">($AH170*#REF!/#REF!*#REF!*#REF!)</f>
        <v>#REF!</v>
      </c>
      <c r="AP170" s="386">
        <f ca="1">($AH170+$AI170)*$BF$2</f>
        <v>0</v>
      </c>
      <c r="AQ170" s="386" t="e">
        <f ca="1">($AH170*$BF$5/$BF$6*$BF$7*$BF$8)</f>
        <v>#DIV/0!</v>
      </c>
      <c r="AR170" s="386">
        <f ca="1">$AH170*$BH$2</f>
        <v>0</v>
      </c>
      <c r="AS170" s="386" t="e">
        <f ca="1">$AO170*$BE$2/#REF!</f>
        <v>#REF!</v>
      </c>
      <c r="AT170" s="386">
        <f ca="1">($AH170+$AI170)*$BG$2</f>
        <v>0</v>
      </c>
      <c r="AU170" s="386" t="e">
        <f ca="1">$AQ170*$BI$2/$BJ$2</f>
        <v>#DIV/0!</v>
      </c>
      <c r="AV170" s="386">
        <f ca="1">$AH170*$BH$2</f>
        <v>0</v>
      </c>
      <c r="AW170" s="386">
        <f ca="1">$AH170+$AI170+$AJ170+$AK170+$AL170</f>
        <v>71.282399999999996</v>
      </c>
      <c r="AX170" s="386" t="e">
        <f ca="1">$AN170+$AO170+$AP170+$AQ170</f>
        <v>#REF!</v>
      </c>
      <c r="AY170" s="386"/>
      <c r="AZ170" s="386" t="e">
        <f ca="1">$AS170+$AT170+$AU170+$AV170+$AR170</f>
        <v>#REF!</v>
      </c>
      <c r="BA170" s="422" t="e">
        <f ca="1">ROUND(SUM($AW170-$AX170),)</f>
        <v>#REF!</v>
      </c>
      <c r="BB170" s="396"/>
      <c r="BC170" s="323"/>
      <c r="BD170" s="1327"/>
    </row>
    <row r="171" spans="1:16371" s="318" customFormat="1" ht="30" customHeight="1">
      <c r="A171" s="336" t="s">
        <v>1120</v>
      </c>
      <c r="B171" s="328" t="s">
        <v>972</v>
      </c>
      <c r="C171" s="397">
        <v>20102639</v>
      </c>
      <c r="D171" s="342" t="s">
        <v>402</v>
      </c>
      <c r="E171" s="400" t="s">
        <v>34</v>
      </c>
      <c r="F171" s="326" t="s">
        <v>104</v>
      </c>
      <c r="G171" s="326" t="s">
        <v>146</v>
      </c>
      <c r="H171" s="326" t="s">
        <v>146</v>
      </c>
      <c r="I171" s="326" t="s">
        <v>259</v>
      </c>
      <c r="J171" s="336" t="s">
        <v>991</v>
      </c>
      <c r="K171" s="327">
        <v>44105</v>
      </c>
      <c r="L171" s="338" t="s">
        <v>1437</v>
      </c>
      <c r="M171" s="432"/>
      <c r="N171" s="334" t="s">
        <v>914</v>
      </c>
      <c r="O171" s="326" t="s">
        <v>25</v>
      </c>
      <c r="P171" s="329" t="s">
        <v>40</v>
      </c>
      <c r="Q171" s="326" t="s">
        <v>25</v>
      </c>
      <c r="R171" s="336"/>
      <c r="S171" s="336"/>
      <c r="T171" s="394">
        <v>7000000</v>
      </c>
      <c r="U171" s="387">
        <v>0</v>
      </c>
      <c r="V171" s="328">
        <v>0</v>
      </c>
      <c r="W171" s="387">
        <v>0</v>
      </c>
      <c r="X171" s="389">
        <v>0</v>
      </c>
      <c r="Y171" s="389">
        <v>0</v>
      </c>
      <c r="Z171" s="391"/>
      <c r="AA171" s="414">
        <v>2</v>
      </c>
      <c r="AB171" s="481">
        <v>15</v>
      </c>
      <c r="AC171" s="386">
        <v>3500000</v>
      </c>
      <c r="AD171" s="386">
        <v>0</v>
      </c>
      <c r="AE171" s="386">
        <v>0</v>
      </c>
      <c r="AF171" s="386">
        <v>0</v>
      </c>
      <c r="AG171" s="386">
        <v>1750000</v>
      </c>
      <c r="AH171" s="394">
        <v>1750000</v>
      </c>
      <c r="AI171" s="386"/>
      <c r="AJ171" s="394">
        <v>7000000</v>
      </c>
      <c r="AK171" s="395" t="b">
        <v>0</v>
      </c>
      <c r="AL171" s="395">
        <v>0</v>
      </c>
      <c r="AM171" s="386">
        <v>2450000</v>
      </c>
      <c r="AN171" s="386"/>
      <c r="AO171" s="386">
        <v>323076.92307692312</v>
      </c>
      <c r="AP171" s="386">
        <v>70000</v>
      </c>
      <c r="AQ171" s="386">
        <v>40384.61538461539</v>
      </c>
      <c r="AR171" s="386">
        <v>210000</v>
      </c>
      <c r="AS171" s="386">
        <v>726923.07692307699</v>
      </c>
      <c r="AT171" s="386">
        <v>140000</v>
      </c>
      <c r="AU171" s="386">
        <v>161538.46153846156</v>
      </c>
      <c r="AV171" s="386">
        <v>210000</v>
      </c>
      <c r="AW171" s="386">
        <v>9450000</v>
      </c>
      <c r="AX171" s="386">
        <v>433461.5384615385</v>
      </c>
      <c r="AY171" s="386"/>
      <c r="AZ171" s="386">
        <v>1448461.5384615385</v>
      </c>
      <c r="BA171" s="422">
        <v>9016538.461538462</v>
      </c>
      <c r="BB171" s="396" t="s">
        <v>1671</v>
      </c>
      <c r="BC171" s="323"/>
      <c r="BD171" s="1327"/>
    </row>
    <row r="172" spans="1:16371" s="323" customFormat="1" ht="21" customHeight="1">
      <c r="A172" s="336" t="s">
        <v>1120</v>
      </c>
      <c r="B172" s="328" t="s">
        <v>1679</v>
      </c>
      <c r="C172" s="385">
        <v>29875970</v>
      </c>
      <c r="D172" s="322" t="s">
        <v>939</v>
      </c>
      <c r="E172" s="401" t="s">
        <v>20</v>
      </c>
      <c r="F172" s="328" t="s">
        <v>475</v>
      </c>
      <c r="G172" s="326" t="s">
        <v>596</v>
      </c>
      <c r="H172" s="326" t="s">
        <v>596</v>
      </c>
      <c r="I172" s="328" t="s">
        <v>221</v>
      </c>
      <c r="J172" s="433" t="s">
        <v>991</v>
      </c>
      <c r="K172" s="324">
        <v>44317</v>
      </c>
      <c r="L172" s="338" t="s">
        <v>1521</v>
      </c>
      <c r="M172" s="432"/>
      <c r="N172" s="334" t="s">
        <v>914</v>
      </c>
      <c r="O172" s="328" t="s">
        <v>25</v>
      </c>
      <c r="P172" s="334" t="s">
        <v>40</v>
      </c>
      <c r="Q172" s="328" t="s">
        <v>25</v>
      </c>
      <c r="R172" s="394">
        <f>VLOOKUP($G$9:$G$352,TABULADOR!$D$6:$E$41,2,0)</f>
        <v>8.484</v>
      </c>
      <c r="S172" s="387">
        <f ca="1">DATEDIF($K172,$M$2,"Y")</f>
        <v>0</v>
      </c>
      <c r="T172" s="328">
        <v>0</v>
      </c>
      <c r="U172" s="387">
        <f ca="1">$S172+$T172</f>
        <v>0</v>
      </c>
      <c r="V172" s="389">
        <f ca="1">VLOOKUP($U172,TABULADOR!$A$51:$B$74,2)</f>
        <v>0</v>
      </c>
      <c r="W172" s="389">
        <v>0</v>
      </c>
      <c r="X172" s="391">
        <v>0</v>
      </c>
      <c r="Y172" s="414">
        <v>0</v>
      </c>
      <c r="Z172" s="481">
        <v>15</v>
      </c>
      <c r="AA172" s="386">
        <f t="shared" ref="AA172:AA175" si="32">+($R172/30*$Z172)</f>
        <v>4.242</v>
      </c>
      <c r="AB172" s="386">
        <f t="shared" ref="AB172:AB175" si="33">$AA172*$W172</f>
        <v>0</v>
      </c>
      <c r="AC172" s="386">
        <f ca="1">$AA172*$V172</f>
        <v>0</v>
      </c>
      <c r="AD172" s="386">
        <f>VLOOKUP($H$9:$H$1961,TABULADOR!$D$6:$E$41,2,0)-VLOOKUP($G$9:$G$1961,TABULADOR!$D$6:$E$41,2,0)</f>
        <v>0</v>
      </c>
      <c r="AE172" s="386">
        <f>+(TABULADOR!$D$67)*(GLOBAL!$Y128)/2</f>
        <v>0</v>
      </c>
      <c r="AF172" s="394">
        <f>+(TABULADOR!$D$67)*($X172)/2</f>
        <v>0</v>
      </c>
      <c r="AG172" s="386"/>
      <c r="AH172" s="394">
        <f ca="1">SUM($AA172:$AG172)</f>
        <v>4.242</v>
      </c>
      <c r="AI172" s="395" t="b">
        <f ca="1">IF($S172&gt;=1,IF(MONTH($M$2)=MONTH($K172),(((($AA172+$AB172+$AC172+$AD172)*2)/30)*50),0))</f>
        <v>0</v>
      </c>
      <c r="AJ172" s="395"/>
      <c r="AK172" s="386">
        <f ca="1">($AA172+$AB172+$AC172)*2/30*$Z172*TABULADOR!$D$70</f>
        <v>3.3936000000000002</v>
      </c>
      <c r="AL172" s="508">
        <f ca="1">(($AA172+$AB172+$AC172+$AD172+$AE172)*3)</f>
        <v>12.725999999999999</v>
      </c>
      <c r="AM172" s="508"/>
      <c r="AN172" s="386"/>
      <c r="AO172" s="386" t="e">
        <f ca="1">($AH172*#REF!/#REF!*#REF!*#REF!)</f>
        <v>#REF!</v>
      </c>
      <c r="AP172" s="386">
        <f ca="1">($AH172+$AI172)*$BF$2</f>
        <v>0</v>
      </c>
      <c r="AQ172" s="386" t="e">
        <f ca="1">($AH172*$BF$5/$BF$6*$BF$7*$BF$8)</f>
        <v>#DIV/0!</v>
      </c>
      <c r="AR172" s="386">
        <f ca="1">$AH172*$BH$2</f>
        <v>0</v>
      </c>
      <c r="AS172" s="386" t="e">
        <f ca="1">$AO172*$BE$2/#REF!</f>
        <v>#REF!</v>
      </c>
      <c r="AT172" s="386">
        <f ca="1">($AH172+$AI172)*$BG$2</f>
        <v>0</v>
      </c>
      <c r="AU172" s="386" t="e">
        <f ca="1">$AQ172*$BI$2/$BJ$2</f>
        <v>#DIV/0!</v>
      </c>
      <c r="AV172" s="386">
        <f ca="1">$AH172*$BH$2</f>
        <v>0</v>
      </c>
      <c r="AW172" s="386">
        <f ca="1">$AH172+$AI172+$AJ172+$AK172+$AL172</f>
        <v>20.361599999999999</v>
      </c>
      <c r="AX172" s="386" t="e">
        <f ca="1">$AN172+$AO172+$AP172+$AQ172</f>
        <v>#REF!</v>
      </c>
      <c r="AY172" s="386"/>
      <c r="AZ172" s="386" t="e">
        <f ca="1">$AS172+$AT172+$AU172+$AV172+$AR172</f>
        <v>#REF!</v>
      </c>
      <c r="BA172" s="422" t="e">
        <f ca="1">ROUND(SUM($AW172-$AX172),)</f>
        <v>#REF!</v>
      </c>
      <c r="BB172" s="478"/>
      <c r="BC172" s="479" t="s">
        <v>1638</v>
      </c>
      <c r="BD172" s="1329"/>
      <c r="BE172" s="399"/>
      <c r="BF172" s="399"/>
      <c r="BG172" s="399"/>
      <c r="BH172" s="399"/>
      <c r="BI172" s="399"/>
      <c r="BJ172" s="399"/>
      <c r="BK172" s="399"/>
      <c r="BL172" s="399"/>
      <c r="BM172" s="399"/>
      <c r="BN172" s="399"/>
      <c r="BO172" s="399"/>
      <c r="BP172" s="399"/>
      <c r="BQ172" s="399"/>
      <c r="BR172" s="399"/>
      <c r="BS172" s="399"/>
      <c r="BT172" s="399"/>
    </row>
    <row r="173" spans="1:16371" s="318" customFormat="1" ht="21" customHeight="1">
      <c r="A173" s="492" t="s">
        <v>1606</v>
      </c>
      <c r="B173" s="482" t="s">
        <v>1679</v>
      </c>
      <c r="C173" s="489">
        <v>31655511</v>
      </c>
      <c r="D173" s="489" t="s">
        <v>1640</v>
      </c>
      <c r="E173" s="492" t="s">
        <v>20</v>
      </c>
      <c r="F173" s="488" t="s">
        <v>289</v>
      </c>
      <c r="G173" s="549" t="s">
        <v>596</v>
      </c>
      <c r="H173" s="549" t="s">
        <v>596</v>
      </c>
      <c r="I173" s="476" t="s">
        <v>1778</v>
      </c>
      <c r="J173" s="492"/>
      <c r="K173" s="502">
        <v>44317</v>
      </c>
      <c r="L173" s="486" t="s">
        <v>1643</v>
      </c>
      <c r="M173" s="501"/>
      <c r="N173" s="492" t="s">
        <v>914</v>
      </c>
      <c r="O173" s="488" t="s">
        <v>25</v>
      </c>
      <c r="P173" s="486" t="s">
        <v>63</v>
      </c>
      <c r="Q173" s="492" t="s">
        <v>25</v>
      </c>
      <c r="R173" s="491">
        <f>VLOOKUP($G$9:$G$351,TABULADOR!$D$6:$E$41,2,0)</f>
        <v>8.484</v>
      </c>
      <c r="S173" s="489">
        <f ca="1">DATEDIF($K173,$M$2,"Y")</f>
        <v>0</v>
      </c>
      <c r="T173" s="497">
        <v>0</v>
      </c>
      <c r="U173" s="489">
        <f ca="1">$S173+$T173</f>
        <v>0</v>
      </c>
      <c r="V173" s="493">
        <f ca="1">VLOOKUP($U173,TABULADOR!$A$51:$B$74,2)</f>
        <v>0</v>
      </c>
      <c r="W173" s="493">
        <v>0</v>
      </c>
      <c r="X173" s="391">
        <v>0</v>
      </c>
      <c r="Y173" s="490">
        <v>0</v>
      </c>
      <c r="Z173" s="481">
        <v>15</v>
      </c>
      <c r="AA173" s="491">
        <f t="shared" si="32"/>
        <v>4.242</v>
      </c>
      <c r="AB173" s="386">
        <f t="shared" si="33"/>
        <v>0</v>
      </c>
      <c r="AC173" s="386">
        <f ca="1">$AA173*$V173</f>
        <v>0</v>
      </c>
      <c r="AD173" s="386">
        <f>VLOOKUP($H$9:$H$1960,TABULADOR!$D$6:$E$41,2,0)-VLOOKUP($G$9:$G$1960,TABULADOR!$D$6:$E$41,2,0)</f>
        <v>0</v>
      </c>
      <c r="AE173" s="386" t="e">
        <f>+(TABULADOR!$D$67)*(GLOBAL!#REF!)/2</f>
        <v>#REF!</v>
      </c>
      <c r="AF173" s="394">
        <f>+(TABULADOR!$D$67)*($X173)/2</f>
        <v>0</v>
      </c>
      <c r="AG173" s="491"/>
      <c r="AH173" s="491" t="e">
        <f ca="1">SUM($AA173:$AG173)</f>
        <v>#REF!</v>
      </c>
      <c r="AI173" s="491" t="b">
        <f ca="1">IF($S173&gt;=1,IF(MONTH($M$2)=MONTH($K173),(((($AA173+$AB173+$AC173+$AD173)*2)/30)*50),0))</f>
        <v>0</v>
      </c>
      <c r="AJ173" s="408"/>
      <c r="AK173" s="386">
        <f ca="1">($AA173+$AB173+$AC173)*2/30*$Z173*TABULADOR!$D$70</f>
        <v>3.3936000000000002</v>
      </c>
      <c r="AL173" s="508" t="e">
        <f ca="1">(($AA173+$AB173+$AC173+$AD173+$AE173)*3)</f>
        <v>#REF!</v>
      </c>
      <c r="AM173" s="508"/>
      <c r="AN173" s="491"/>
      <c r="AO173" s="491" t="e">
        <f ca="1">($AH173*#REF!/#REF!*#REF!*#REF!)</f>
        <v>#REF!</v>
      </c>
      <c r="AP173" s="491" t="e">
        <f ca="1">($AH173+$AI173)*$BF$2</f>
        <v>#REF!</v>
      </c>
      <c r="AQ173" s="491" t="e">
        <f ca="1">($AH173*$BF$5/$BF$6*$BF$7*$BF$8)</f>
        <v>#REF!</v>
      </c>
      <c r="AR173" s="491" t="e">
        <f ca="1">$AH173*$BH$2</f>
        <v>#REF!</v>
      </c>
      <c r="AS173" s="491" t="e">
        <f ca="1">$AO173*$BE$2/#REF!</f>
        <v>#REF!</v>
      </c>
      <c r="AT173" s="491" t="e">
        <f ca="1">($AH173+$AI173)*$BG$2</f>
        <v>#REF!</v>
      </c>
      <c r="AU173" s="491" t="e">
        <f ca="1">$AQ173*$BI$2/$BJ$2</f>
        <v>#REF!</v>
      </c>
      <c r="AV173" s="491" t="e">
        <f ca="1">$AH173*$BH$2</f>
        <v>#REF!</v>
      </c>
      <c r="AW173" s="386" t="e">
        <f ca="1">$AH173+$AI173+$AJ173+$AK173+$AL173</f>
        <v>#REF!</v>
      </c>
      <c r="AX173" s="491" t="e">
        <f ca="1">$AN173+$AO173+$AP173+$AQ173</f>
        <v>#REF!</v>
      </c>
      <c r="AY173" s="491"/>
      <c r="AZ173" s="491" t="e">
        <f ca="1">$AS173+$AT173+$AU173+$AV173+$AR173</f>
        <v>#REF!</v>
      </c>
      <c r="BA173" s="422" t="e">
        <f ca="1">ROUND(SUM($AW173-$AX173),)</f>
        <v>#REF!</v>
      </c>
      <c r="BB173" s="494"/>
      <c r="BC173" s="559" t="s">
        <v>1645</v>
      </c>
      <c r="BD173" s="1329"/>
      <c r="BE173" s="494"/>
      <c r="BF173" s="494"/>
      <c r="BG173" s="494"/>
      <c r="BH173" s="494"/>
      <c r="BI173" s="494"/>
      <c r="BJ173" s="494"/>
      <c r="BK173" s="399"/>
      <c r="BL173" s="399"/>
      <c r="BM173" s="399"/>
      <c r="BN173" s="399"/>
      <c r="BO173" s="399"/>
      <c r="BP173" s="399"/>
      <c r="BQ173" s="399"/>
      <c r="BR173" s="399"/>
      <c r="BS173" s="399"/>
      <c r="BT173" s="399"/>
    </row>
    <row r="174" spans="1:16371" s="318" customFormat="1" ht="21" customHeight="1">
      <c r="A174" s="541" t="s">
        <v>1119</v>
      </c>
      <c r="B174" s="385" t="s">
        <v>972</v>
      </c>
      <c r="C174" s="503">
        <v>27622077</v>
      </c>
      <c r="D174" s="466" t="s">
        <v>1572</v>
      </c>
      <c r="E174" s="467" t="s">
        <v>34</v>
      </c>
      <c r="F174" s="476" t="s">
        <v>401</v>
      </c>
      <c r="G174" s="550" t="s">
        <v>146</v>
      </c>
      <c r="H174" s="550" t="s">
        <v>146</v>
      </c>
      <c r="I174" s="476" t="s">
        <v>1707</v>
      </c>
      <c r="J174" s="467"/>
      <c r="K174" s="477">
        <v>44317</v>
      </c>
      <c r="L174" s="464" t="s">
        <v>1592</v>
      </c>
      <c r="M174" s="501"/>
      <c r="N174" s="541" t="s">
        <v>914</v>
      </c>
      <c r="O174" s="476" t="s">
        <v>23</v>
      </c>
      <c r="P174" s="464" t="s">
        <v>1583</v>
      </c>
      <c r="Q174" s="476"/>
      <c r="R174" s="471">
        <f>VLOOKUP($G$9:$G$350,TABULADOR!$D$6:$E$41,2,0)</f>
        <v>7</v>
      </c>
      <c r="S174" s="541">
        <f ca="1">DATEDIF($K174,$M$2,"Y")</f>
        <v>0</v>
      </c>
      <c r="T174" s="541">
        <v>0</v>
      </c>
      <c r="U174" s="541">
        <f ca="1">$S174+$T174</f>
        <v>0</v>
      </c>
      <c r="V174" s="473">
        <f ca="1">VLOOKUP($U174,TABULADOR!$A$51:$B$74,2)</f>
        <v>0</v>
      </c>
      <c r="W174" s="473">
        <v>0</v>
      </c>
      <c r="X174" s="391">
        <v>0</v>
      </c>
      <c r="Y174" s="474">
        <v>0</v>
      </c>
      <c r="Z174" s="481">
        <v>15</v>
      </c>
      <c r="AA174" s="471">
        <f t="shared" si="32"/>
        <v>3.5</v>
      </c>
      <c r="AB174" s="386">
        <f t="shared" si="33"/>
        <v>0</v>
      </c>
      <c r="AC174" s="386">
        <f ca="1">$AA174*$V174</f>
        <v>0</v>
      </c>
      <c r="AD174" s="386">
        <f>VLOOKUP($H$9:$H$1959,TABULADOR!$D$6:$E$41,2,0)-VLOOKUP($G$9:$G$1959,TABULADOR!$D$6:$E$41,2,0)</f>
        <v>0</v>
      </c>
      <c r="AE174" s="386">
        <f>+(TABULADOR!$D$67)*(GLOBAL!$Y129)/2</f>
        <v>0.875</v>
      </c>
      <c r="AF174" s="394">
        <f>+(TABULADOR!$D$67)*($X174)/2</f>
        <v>0</v>
      </c>
      <c r="AG174" s="471"/>
      <c r="AH174" s="475">
        <f ca="1">SUM($AA174:$AG174)</f>
        <v>4.375</v>
      </c>
      <c r="AI174" s="471" t="b">
        <f ca="1">IF($S174&gt;=1,IF(MONTH($M$2)=MONTH($K174),(((($AA174+$AB174+$AC174+$AD174)*2)/30)*50),0))</f>
        <v>0</v>
      </c>
      <c r="AJ174" s="395">
        <v>0</v>
      </c>
      <c r="AK174" s="386">
        <f ca="1">($AA174+$AB174+$AC174)*2/30*$Z174*TABULADOR!$D$70</f>
        <v>2.8000000000000003</v>
      </c>
      <c r="AL174" s="508">
        <f ca="1">(($AA174+$AB174+$AC174+$AD174+$AE174)*3)</f>
        <v>13.125</v>
      </c>
      <c r="AM174" s="508"/>
      <c r="AN174" s="475"/>
      <c r="AO174" s="475" t="e">
        <f ca="1">($AH174*#REF!/#REF!*#REF!*#REF!)</f>
        <v>#REF!</v>
      </c>
      <c r="AP174" s="475">
        <f ca="1">($AH174+$AI174)*$BF$2</f>
        <v>0</v>
      </c>
      <c r="AQ174" s="475" t="e">
        <f ca="1">($AH174*$BF$5/$BF$6*$BF$7*$BF$8)</f>
        <v>#DIV/0!</v>
      </c>
      <c r="AR174" s="475">
        <f ca="1">$AH174*$BH$2</f>
        <v>0</v>
      </c>
      <c r="AS174" s="475" t="e">
        <f ca="1">$AO174*$BE$2/#REF!</f>
        <v>#REF!</v>
      </c>
      <c r="AT174" s="475">
        <f ca="1">($AH174+$AI174)*$BG$2</f>
        <v>0</v>
      </c>
      <c r="AU174" s="475" t="e">
        <f ca="1">$AQ174*$BI$2/$BJ$2</f>
        <v>#DIV/0!</v>
      </c>
      <c r="AV174" s="475">
        <f ca="1">$AH174*$BH$2</f>
        <v>0</v>
      </c>
      <c r="AW174" s="386">
        <f ca="1">$AH174+$AI174+$AJ174+$AK174+$AL174</f>
        <v>20.3</v>
      </c>
      <c r="AX174" s="475" t="e">
        <f ca="1">$AN174+$AO174+$AP174+$AQ174</f>
        <v>#REF!</v>
      </c>
      <c r="AY174" s="475"/>
      <c r="AZ174" s="475" t="e">
        <f ca="1">$AS174+$AT174+$AU174+$AV174+$AR174</f>
        <v>#REF!</v>
      </c>
      <c r="BA174" s="422" t="e">
        <f ca="1">ROUND(SUM($AW174-$AX174),)</f>
        <v>#REF!</v>
      </c>
      <c r="BB174" s="487"/>
      <c r="BC174" s="399"/>
      <c r="BD174" s="1329"/>
      <c r="BE174" s="399"/>
      <c r="BF174" s="399"/>
      <c r="BG174" s="399"/>
      <c r="BH174" s="399"/>
      <c r="BI174" s="399"/>
      <c r="BJ174" s="399"/>
      <c r="BK174" s="399"/>
      <c r="BL174" s="399"/>
      <c r="BM174" s="399"/>
      <c r="BN174" s="399"/>
      <c r="BO174" s="399"/>
      <c r="BP174" s="399"/>
      <c r="BQ174" s="399"/>
      <c r="BR174" s="399"/>
      <c r="BS174" s="399"/>
      <c r="BT174" s="399"/>
    </row>
    <row r="175" spans="1:16371" s="318" customFormat="1" ht="21" customHeight="1">
      <c r="A175" s="336" t="s">
        <v>1120</v>
      </c>
      <c r="B175" s="322" t="s">
        <v>970</v>
      </c>
      <c r="C175" s="397">
        <v>25253823</v>
      </c>
      <c r="D175" s="342" t="s">
        <v>237</v>
      </c>
      <c r="E175" s="400" t="s">
        <v>20</v>
      </c>
      <c r="F175" s="326" t="s">
        <v>238</v>
      </c>
      <c r="G175" s="330" t="s">
        <v>27</v>
      </c>
      <c r="H175" s="330" t="s">
        <v>27</v>
      </c>
      <c r="I175" s="326" t="s">
        <v>1779</v>
      </c>
      <c r="J175" s="433"/>
      <c r="K175" s="327">
        <v>44256</v>
      </c>
      <c r="L175" s="338" t="s">
        <v>1290</v>
      </c>
      <c r="M175" s="432"/>
      <c r="N175" s="334" t="s">
        <v>914</v>
      </c>
      <c r="O175" s="326" t="s">
        <v>23</v>
      </c>
      <c r="P175" s="330" t="s">
        <v>63</v>
      </c>
      <c r="Q175" s="322" t="s">
        <v>25</v>
      </c>
      <c r="R175" s="394">
        <f>VLOOKUP($G$9:$G$349,TABULADOR!$D$6:$E$41,2,0)</f>
        <v>23.8</v>
      </c>
      <c r="S175" s="387">
        <f ca="1">DATEDIF($K175,$M$2,"Y")</f>
        <v>0</v>
      </c>
      <c r="T175" s="328">
        <v>0</v>
      </c>
      <c r="U175" s="387">
        <f ca="1">$S175+$T175</f>
        <v>0</v>
      </c>
      <c r="V175" s="389">
        <f ca="1">VLOOKUP($U175,TABULADOR!$A$51:$B$74,2)</f>
        <v>0</v>
      </c>
      <c r="W175" s="389">
        <v>0</v>
      </c>
      <c r="X175" s="391">
        <v>0</v>
      </c>
      <c r="Y175" s="414">
        <v>0</v>
      </c>
      <c r="Z175" s="481">
        <v>15</v>
      </c>
      <c r="AA175" s="386">
        <f t="shared" si="32"/>
        <v>11.9</v>
      </c>
      <c r="AB175" s="386">
        <f t="shared" si="33"/>
        <v>0</v>
      </c>
      <c r="AC175" s="386">
        <f ca="1">$AA175*$V175</f>
        <v>0</v>
      </c>
      <c r="AD175" s="386">
        <f>VLOOKUP($H$9:$H$1958,TABULADOR!$D$6:$E$41,2,0)-VLOOKUP($G$9:$G$1958,TABULADOR!$D$6:$E$41,2,0)</f>
        <v>0</v>
      </c>
      <c r="AE175" s="386">
        <f>+(TABULADOR!$D$67)*(GLOBAL!$Y130)/2</f>
        <v>0</v>
      </c>
      <c r="AF175" s="394">
        <f>+(TABULADOR!$D$67)*($X175)/2</f>
        <v>0</v>
      </c>
      <c r="AG175" s="386"/>
      <c r="AH175" s="394">
        <f ca="1">SUM($AA175:$AG175)</f>
        <v>11.9</v>
      </c>
      <c r="AI175" s="395" t="b">
        <f ca="1">IF($S175&gt;=1,IF(MONTH($M$2)=MONTH($K175),(((($AA175+$AB175+$AC175+$AD175)*2)/30)*50),0))</f>
        <v>0</v>
      </c>
      <c r="AJ175" s="386">
        <f ca="1">($AA175+$AB175+$AC175)*2/30*$Z175*TABULADOR!$D$72</f>
        <v>9.5200000000000014</v>
      </c>
      <c r="AK175" s="386">
        <f ca="1">($AA175+$AB175+$AC175)*2/30*$Z175*TABULADOR!$D$70</f>
        <v>9.5200000000000014</v>
      </c>
      <c r="AL175" s="508">
        <f ca="1">(($AA175+$AB175+$AC175+$AD175+$AE175)*3)</f>
        <v>35.700000000000003</v>
      </c>
      <c r="AM175" s="508"/>
      <c r="AN175" s="386"/>
      <c r="AO175" s="386" t="e">
        <f ca="1">($AH175*#REF!/#REF!*#REF!*#REF!)</f>
        <v>#REF!</v>
      </c>
      <c r="AP175" s="386">
        <f ca="1">($AH175+$AI175)*$BF$2</f>
        <v>0</v>
      </c>
      <c r="AQ175" s="386" t="e">
        <f ca="1">($AH175*$BF$5/$BF$6*$BF$7*$BF$8)</f>
        <v>#DIV/0!</v>
      </c>
      <c r="AR175" s="386">
        <f ca="1">$AH175*$BH$2</f>
        <v>0</v>
      </c>
      <c r="AS175" s="386" t="e">
        <f ca="1">$AO175*$BE$2/#REF!</f>
        <v>#REF!</v>
      </c>
      <c r="AT175" s="386">
        <f ca="1">($AH175+$AI175)*$BG$2</f>
        <v>0</v>
      </c>
      <c r="AU175" s="386" t="e">
        <f ca="1">$AQ175*$BI$2/$BJ$2</f>
        <v>#DIV/0!</v>
      </c>
      <c r="AV175" s="386">
        <f ca="1">$AH175*$BH$2</f>
        <v>0</v>
      </c>
      <c r="AW175" s="386">
        <f ca="1">$AH175+$AI175+$AJ175+$AK175+$AL175</f>
        <v>66.640000000000015</v>
      </c>
      <c r="AX175" s="386" t="e">
        <f ca="1">$AN175+$AO175+$AP175+$AQ175</f>
        <v>#REF!</v>
      </c>
      <c r="AY175" s="386"/>
      <c r="AZ175" s="386" t="e">
        <f ca="1">$AS175+$AT175+$AU175+$AV175+$AR175</f>
        <v>#REF!</v>
      </c>
      <c r="BA175" s="422" t="e">
        <f ca="1">ROUND(SUM($AW175-$AX175),)</f>
        <v>#REF!</v>
      </c>
      <c r="BB175" s="396"/>
      <c r="BC175" s="323"/>
      <c r="BD175" s="1327"/>
    </row>
    <row r="176" spans="1:16371" ht="51">
      <c r="A176" s="336" t="s">
        <v>1120</v>
      </c>
      <c r="B176" s="322" t="s">
        <v>970</v>
      </c>
      <c r="C176" s="397">
        <v>27890275</v>
      </c>
      <c r="D176" s="342" t="s">
        <v>171</v>
      </c>
      <c r="E176" s="326" t="s">
        <v>72</v>
      </c>
      <c r="F176" s="329" t="s">
        <v>59</v>
      </c>
      <c r="G176" s="329" t="s">
        <v>59</v>
      </c>
      <c r="H176" s="546" t="s">
        <v>1769</v>
      </c>
      <c r="I176" s="336"/>
      <c r="J176" s="327">
        <v>43138</v>
      </c>
      <c r="K176" s="338" t="s">
        <v>1255</v>
      </c>
      <c r="L176" s="432"/>
      <c r="M176" s="401" t="s">
        <v>914</v>
      </c>
      <c r="N176" s="326" t="s">
        <v>50</v>
      </c>
      <c r="O176" s="329" t="s">
        <v>63</v>
      </c>
      <c r="P176" s="326" t="s">
        <v>50</v>
      </c>
      <c r="Q176" s="394">
        <v>25900000</v>
      </c>
      <c r="R176" s="387">
        <v>3</v>
      </c>
      <c r="S176" s="328">
        <v>0</v>
      </c>
      <c r="T176" s="387">
        <v>3</v>
      </c>
      <c r="U176" s="389">
        <v>0.06</v>
      </c>
      <c r="V176" s="389">
        <v>0</v>
      </c>
      <c r="W176" s="391">
        <v>0</v>
      </c>
      <c r="X176" s="414">
        <v>0</v>
      </c>
      <c r="Y176" s="481">
        <v>15</v>
      </c>
      <c r="Z176" s="386">
        <v>12950000</v>
      </c>
      <c r="AA176" s="386">
        <v>0</v>
      </c>
      <c r="AB176" s="386">
        <v>777000</v>
      </c>
      <c r="AC176" s="386">
        <v>0</v>
      </c>
      <c r="AD176" s="386">
        <v>0</v>
      </c>
      <c r="AE176" s="394">
        <v>0</v>
      </c>
      <c r="AF176" s="386"/>
      <c r="AG176" s="394">
        <v>13727000</v>
      </c>
      <c r="AH176" s="395">
        <v>0</v>
      </c>
      <c r="AI176" s="386">
        <v>10981600</v>
      </c>
      <c r="AJ176" s="386">
        <v>9608900</v>
      </c>
      <c r="AK176" s="508">
        <v>21000000</v>
      </c>
      <c r="AL176" s="508"/>
      <c r="AM176" s="386"/>
      <c r="AN176" s="386">
        <v>506843.07692307699</v>
      </c>
      <c r="AO176" s="386">
        <v>137270</v>
      </c>
      <c r="AP176" s="386">
        <v>63355.384615384624</v>
      </c>
      <c r="AQ176" s="386">
        <v>411810</v>
      </c>
      <c r="AR176" s="386">
        <v>1140396.923076923</v>
      </c>
      <c r="AS176" s="386">
        <v>274540</v>
      </c>
      <c r="AT176" s="386">
        <v>253421.5384615385</v>
      </c>
      <c r="AU176" s="386">
        <v>411810</v>
      </c>
      <c r="AV176" s="386">
        <v>55317500</v>
      </c>
      <c r="AW176" s="386">
        <v>707468.46153846162</v>
      </c>
      <c r="AX176" s="386"/>
      <c r="AY176" s="386">
        <v>2491978.4615384615</v>
      </c>
      <c r="AZ176" s="422">
        <v>54610032</v>
      </c>
      <c r="BA176" s="396" t="s">
        <v>1806</v>
      </c>
      <c r="BB176" s="323"/>
      <c r="BC176" s="318"/>
      <c r="BD176" s="1327"/>
      <c r="BE176" s="318"/>
      <c r="BF176" s="318"/>
      <c r="BG176" s="318"/>
      <c r="BH176" s="318"/>
      <c r="BI176" s="318"/>
      <c r="BJ176" s="318"/>
      <c r="BK176" s="318"/>
      <c r="BL176" s="318"/>
      <c r="BM176" s="318"/>
      <c r="BN176" s="318"/>
      <c r="BO176" s="318"/>
      <c r="BP176" s="318"/>
      <c r="BQ176" s="318"/>
      <c r="BR176" s="318"/>
      <c r="BS176" s="318"/>
      <c r="BT176" s="318"/>
      <c r="BU176" s="318"/>
      <c r="BV176" s="318"/>
      <c r="BW176" s="318"/>
      <c r="BX176" s="318"/>
      <c r="BY176" s="318"/>
      <c r="BZ176" s="318"/>
      <c r="CA176" s="318"/>
      <c r="CB176" s="318"/>
      <c r="CC176" s="318"/>
      <c r="CD176" s="318"/>
      <c r="CE176" s="318"/>
      <c r="CF176" s="318"/>
      <c r="CG176" s="318"/>
      <c r="CH176" s="318"/>
      <c r="CI176" s="318"/>
      <c r="CJ176" s="318"/>
      <c r="CK176" s="318"/>
      <c r="CL176" s="318"/>
      <c r="CM176" s="318"/>
      <c r="CN176" s="318"/>
      <c r="CO176" s="318"/>
      <c r="CP176" s="318"/>
      <c r="CQ176" s="318"/>
      <c r="CR176" s="318"/>
      <c r="CS176" s="318"/>
      <c r="CT176" s="318"/>
      <c r="CU176" s="318"/>
      <c r="CV176" s="318"/>
      <c r="CW176" s="318"/>
      <c r="CX176" s="318"/>
      <c r="CY176" s="318"/>
      <c r="CZ176" s="318"/>
      <c r="DA176" s="318"/>
      <c r="DB176" s="318"/>
      <c r="DC176" s="318"/>
      <c r="DD176" s="318"/>
      <c r="DE176" s="318"/>
      <c r="DF176" s="318"/>
      <c r="DG176" s="318"/>
      <c r="DH176" s="318"/>
      <c r="DI176" s="318"/>
      <c r="DJ176" s="318"/>
      <c r="DK176" s="318"/>
      <c r="DL176" s="318"/>
      <c r="DM176" s="318"/>
      <c r="DN176" s="318"/>
      <c r="DO176" s="318"/>
      <c r="DP176" s="318"/>
      <c r="DQ176" s="318"/>
      <c r="DR176" s="318"/>
      <c r="DS176" s="318"/>
      <c r="DT176" s="318"/>
      <c r="DU176" s="318"/>
      <c r="DV176" s="318"/>
      <c r="DW176" s="318"/>
      <c r="DX176" s="318"/>
      <c r="DY176" s="318"/>
      <c r="DZ176" s="318"/>
      <c r="EA176" s="318"/>
      <c r="EB176" s="318"/>
      <c r="EC176" s="318"/>
      <c r="ED176" s="318"/>
      <c r="EE176" s="318"/>
      <c r="EF176" s="318"/>
      <c r="EG176" s="318"/>
      <c r="EH176" s="318"/>
      <c r="EI176" s="318"/>
      <c r="EJ176" s="318"/>
      <c r="EK176" s="318"/>
      <c r="EL176" s="318"/>
      <c r="EM176" s="318"/>
      <c r="EN176" s="318"/>
      <c r="EO176" s="318"/>
      <c r="EP176" s="318"/>
      <c r="EQ176" s="318"/>
      <c r="ER176" s="318"/>
      <c r="ES176" s="318"/>
      <c r="ET176" s="318"/>
      <c r="EU176" s="318"/>
      <c r="EV176" s="318"/>
      <c r="EW176" s="318"/>
      <c r="EX176" s="318"/>
      <c r="EY176" s="318"/>
      <c r="EZ176" s="318"/>
      <c r="FA176" s="318"/>
      <c r="FB176" s="318"/>
      <c r="FC176" s="318"/>
      <c r="FD176" s="318"/>
      <c r="FE176" s="318"/>
      <c r="FF176" s="318"/>
      <c r="FG176" s="318"/>
      <c r="FH176" s="318"/>
      <c r="FI176" s="318"/>
      <c r="FJ176" s="318"/>
      <c r="FK176" s="318"/>
      <c r="FL176" s="318"/>
      <c r="FM176" s="318"/>
      <c r="FN176" s="318"/>
      <c r="FO176" s="318"/>
      <c r="FP176" s="318"/>
      <c r="FQ176" s="318"/>
      <c r="FR176" s="318"/>
      <c r="FS176" s="318"/>
      <c r="FT176" s="318"/>
      <c r="FU176" s="318"/>
      <c r="FV176" s="318"/>
      <c r="FW176" s="318"/>
      <c r="FX176" s="318"/>
      <c r="FY176" s="318"/>
      <c r="FZ176" s="318"/>
      <c r="GA176" s="318"/>
      <c r="GB176" s="318"/>
      <c r="GC176" s="318"/>
      <c r="GD176" s="318"/>
      <c r="GE176" s="318"/>
      <c r="GF176" s="318"/>
      <c r="GG176" s="318"/>
      <c r="GH176" s="318"/>
      <c r="GI176" s="318"/>
      <c r="GJ176" s="318"/>
      <c r="GK176" s="318"/>
      <c r="GL176" s="318"/>
      <c r="GM176" s="318"/>
      <c r="GN176" s="318"/>
      <c r="GO176" s="318"/>
      <c r="GP176" s="318"/>
      <c r="GQ176" s="318"/>
      <c r="GR176" s="318"/>
      <c r="GS176" s="318"/>
      <c r="GT176" s="318"/>
      <c r="GU176" s="318"/>
      <c r="GV176" s="318"/>
      <c r="GW176" s="318"/>
      <c r="GX176" s="318"/>
      <c r="GY176" s="318"/>
      <c r="GZ176" s="318"/>
      <c r="HA176" s="318"/>
      <c r="HB176" s="318"/>
      <c r="HC176" s="318"/>
      <c r="HD176" s="318"/>
      <c r="HE176" s="318"/>
      <c r="HF176" s="318"/>
      <c r="HG176" s="318"/>
      <c r="HH176" s="318"/>
      <c r="HI176" s="318"/>
      <c r="HJ176" s="318"/>
      <c r="HK176" s="318"/>
      <c r="HL176" s="318"/>
      <c r="HM176" s="318"/>
      <c r="HN176" s="318"/>
      <c r="HO176" s="318"/>
      <c r="HP176" s="318"/>
      <c r="HQ176" s="318"/>
      <c r="HR176" s="318"/>
      <c r="HS176" s="318"/>
      <c r="HT176" s="318"/>
      <c r="HU176" s="318"/>
      <c r="HV176" s="318"/>
      <c r="HW176" s="318"/>
      <c r="HX176" s="318"/>
      <c r="HY176" s="318"/>
      <c r="HZ176" s="318"/>
      <c r="IA176" s="318"/>
      <c r="IB176" s="318"/>
      <c r="IC176" s="318"/>
      <c r="ID176" s="318"/>
      <c r="IE176" s="318"/>
      <c r="IF176" s="318"/>
      <c r="IG176" s="318"/>
      <c r="IH176" s="318"/>
      <c r="II176" s="318"/>
      <c r="IJ176" s="318"/>
      <c r="IK176" s="318"/>
      <c r="IL176" s="318"/>
      <c r="IM176" s="318"/>
      <c r="IN176" s="318"/>
      <c r="IO176" s="318"/>
      <c r="IP176" s="318"/>
      <c r="IQ176" s="318"/>
      <c r="IR176" s="318"/>
      <c r="IS176" s="318"/>
      <c r="IT176" s="318"/>
      <c r="IU176" s="318"/>
      <c r="IV176" s="318"/>
      <c r="IW176" s="318"/>
      <c r="IX176" s="318"/>
      <c r="IY176" s="318"/>
      <c r="IZ176" s="318"/>
      <c r="JA176" s="318"/>
      <c r="JB176" s="318"/>
      <c r="JC176" s="318"/>
      <c r="JD176" s="318"/>
      <c r="JE176" s="318"/>
      <c r="JF176" s="318"/>
      <c r="JG176" s="318"/>
      <c r="JH176" s="318"/>
      <c r="JI176" s="318"/>
      <c r="JJ176" s="318"/>
      <c r="JK176" s="318"/>
      <c r="JL176" s="318"/>
      <c r="JM176" s="318"/>
      <c r="JN176" s="318"/>
      <c r="JO176" s="318"/>
      <c r="JP176" s="318"/>
      <c r="JQ176" s="318"/>
      <c r="JR176" s="318"/>
      <c r="JS176" s="318"/>
      <c r="JT176" s="318"/>
      <c r="JU176" s="318"/>
      <c r="JV176" s="318"/>
      <c r="JW176" s="318"/>
      <c r="JX176" s="318"/>
      <c r="JY176" s="318"/>
      <c r="JZ176" s="318"/>
      <c r="KA176" s="318"/>
      <c r="KB176" s="318"/>
      <c r="KC176" s="318"/>
      <c r="KD176" s="318"/>
      <c r="KE176" s="318"/>
      <c r="KF176" s="318"/>
      <c r="KG176" s="318"/>
      <c r="KH176" s="318"/>
      <c r="KI176" s="318"/>
      <c r="KJ176" s="318"/>
      <c r="KK176" s="318"/>
      <c r="KL176" s="318"/>
      <c r="KM176" s="318"/>
      <c r="KN176" s="318"/>
      <c r="KO176" s="318"/>
      <c r="KP176" s="318"/>
      <c r="KQ176" s="318"/>
      <c r="KR176" s="318"/>
      <c r="KS176" s="318"/>
      <c r="KT176" s="318"/>
      <c r="KU176" s="318"/>
      <c r="KV176" s="318"/>
      <c r="KW176" s="318"/>
      <c r="KX176" s="318"/>
      <c r="KY176" s="318"/>
      <c r="KZ176" s="318"/>
      <c r="LA176" s="318"/>
      <c r="LB176" s="318"/>
      <c r="LC176" s="318"/>
      <c r="LD176" s="318"/>
      <c r="LE176" s="318"/>
      <c r="LF176" s="318"/>
      <c r="LG176" s="318"/>
      <c r="LH176" s="318"/>
      <c r="LI176" s="318"/>
      <c r="LJ176" s="318"/>
      <c r="LK176" s="318"/>
      <c r="LL176" s="318"/>
      <c r="LM176" s="318"/>
      <c r="LN176" s="318"/>
      <c r="LO176" s="318"/>
      <c r="LP176" s="318"/>
      <c r="LQ176" s="318"/>
      <c r="LR176" s="318"/>
      <c r="LS176" s="318"/>
      <c r="LT176" s="318"/>
      <c r="LU176" s="318"/>
      <c r="LV176" s="318"/>
      <c r="LW176" s="318"/>
      <c r="LX176" s="318"/>
      <c r="LY176" s="318"/>
      <c r="LZ176" s="318"/>
      <c r="MA176" s="318"/>
      <c r="MB176" s="318"/>
      <c r="MC176" s="318"/>
      <c r="MD176" s="318"/>
      <c r="ME176" s="318"/>
      <c r="MF176" s="318"/>
      <c r="MG176" s="318"/>
      <c r="MH176" s="318"/>
      <c r="MI176" s="318"/>
      <c r="MJ176" s="318"/>
      <c r="MK176" s="318"/>
      <c r="ML176" s="318"/>
      <c r="MM176" s="318"/>
      <c r="MN176" s="318"/>
      <c r="MO176" s="318"/>
      <c r="MP176" s="318"/>
      <c r="MQ176" s="318"/>
      <c r="MR176" s="318"/>
      <c r="MS176" s="318"/>
      <c r="MT176" s="318"/>
      <c r="MU176" s="318"/>
      <c r="MV176" s="318"/>
      <c r="MW176" s="318"/>
      <c r="MX176" s="318"/>
      <c r="MY176" s="318"/>
      <c r="MZ176" s="318"/>
      <c r="NA176" s="318"/>
      <c r="NB176" s="318"/>
      <c r="NC176" s="318"/>
      <c r="ND176" s="318"/>
      <c r="NE176" s="318"/>
      <c r="NF176" s="318"/>
      <c r="NG176" s="318"/>
      <c r="NH176" s="318"/>
      <c r="NI176" s="318"/>
      <c r="NJ176" s="318"/>
      <c r="NK176" s="318"/>
      <c r="NL176" s="318"/>
      <c r="NM176" s="318"/>
      <c r="NN176" s="318"/>
      <c r="NO176" s="318"/>
      <c r="NP176" s="318"/>
      <c r="NQ176" s="318"/>
      <c r="NR176" s="318"/>
      <c r="NS176" s="318"/>
      <c r="NT176" s="318"/>
      <c r="NU176" s="318"/>
      <c r="NV176" s="318"/>
      <c r="NW176" s="318"/>
      <c r="NX176" s="318"/>
      <c r="NY176" s="318"/>
      <c r="NZ176" s="318"/>
      <c r="OA176" s="318"/>
      <c r="OB176" s="318"/>
      <c r="OC176" s="318"/>
      <c r="OD176" s="318"/>
      <c r="OE176" s="318"/>
      <c r="OF176" s="318"/>
      <c r="OG176" s="318"/>
      <c r="OH176" s="318"/>
      <c r="OI176" s="318"/>
      <c r="OJ176" s="318"/>
      <c r="OK176" s="318"/>
      <c r="OL176" s="318"/>
      <c r="OM176" s="318"/>
      <c r="ON176" s="318"/>
      <c r="OO176" s="318"/>
      <c r="OP176" s="318"/>
      <c r="OQ176" s="318"/>
      <c r="OR176" s="318"/>
      <c r="OS176" s="318"/>
      <c r="OT176" s="318"/>
      <c r="OU176" s="318"/>
      <c r="OV176" s="318"/>
      <c r="OW176" s="318"/>
      <c r="OX176" s="318"/>
      <c r="OY176" s="318"/>
      <c r="OZ176" s="318"/>
      <c r="PA176" s="318"/>
      <c r="PB176" s="318"/>
      <c r="PC176" s="318"/>
      <c r="PD176" s="318"/>
      <c r="PE176" s="318"/>
      <c r="PF176" s="318"/>
      <c r="PG176" s="318"/>
      <c r="PH176" s="318"/>
      <c r="PI176" s="318"/>
      <c r="PJ176" s="318"/>
      <c r="PK176" s="318"/>
      <c r="PL176" s="318"/>
      <c r="PM176" s="318"/>
      <c r="PN176" s="318"/>
      <c r="PO176" s="318"/>
      <c r="PP176" s="318"/>
      <c r="PQ176" s="318"/>
      <c r="PR176" s="318"/>
      <c r="PS176" s="318"/>
      <c r="PT176" s="318"/>
      <c r="PU176" s="318"/>
      <c r="PV176" s="318"/>
      <c r="PW176" s="318"/>
      <c r="PX176" s="318"/>
      <c r="PY176" s="318"/>
      <c r="PZ176" s="318"/>
      <c r="QA176" s="318"/>
      <c r="QB176" s="318"/>
      <c r="QC176" s="318"/>
      <c r="QD176" s="318"/>
      <c r="QE176" s="318"/>
      <c r="QF176" s="318"/>
      <c r="QG176" s="318"/>
      <c r="QH176" s="318"/>
      <c r="QI176" s="318"/>
      <c r="QJ176" s="318"/>
      <c r="QK176" s="318"/>
      <c r="QL176" s="318"/>
      <c r="QM176" s="318"/>
      <c r="QN176" s="318"/>
      <c r="QO176" s="318"/>
      <c r="QP176" s="318"/>
      <c r="QQ176" s="318"/>
      <c r="QR176" s="318"/>
      <c r="QS176" s="318"/>
      <c r="QT176" s="318"/>
      <c r="QU176" s="318"/>
      <c r="QV176" s="318"/>
      <c r="QW176" s="318"/>
      <c r="QX176" s="318"/>
      <c r="QY176" s="318"/>
      <c r="QZ176" s="318"/>
      <c r="RA176" s="318"/>
      <c r="RB176" s="318"/>
      <c r="RC176" s="318"/>
      <c r="RD176" s="318"/>
      <c r="RE176" s="318"/>
      <c r="RF176" s="318"/>
      <c r="RG176" s="318"/>
      <c r="RH176" s="318"/>
      <c r="RI176" s="318"/>
      <c r="RJ176" s="318"/>
      <c r="RK176" s="318"/>
      <c r="RL176" s="318"/>
      <c r="RM176" s="318"/>
      <c r="RN176" s="318"/>
      <c r="RO176" s="318"/>
      <c r="RP176" s="318"/>
      <c r="RQ176" s="318"/>
      <c r="RR176" s="318"/>
      <c r="RS176" s="318"/>
      <c r="RT176" s="318"/>
      <c r="RU176" s="318"/>
      <c r="RV176" s="318"/>
      <c r="RW176" s="318"/>
      <c r="RX176" s="318"/>
      <c r="RY176" s="318"/>
      <c r="RZ176" s="318"/>
      <c r="SA176" s="318"/>
      <c r="SB176" s="318"/>
      <c r="SC176" s="318"/>
      <c r="SD176" s="318"/>
      <c r="SE176" s="318"/>
      <c r="SF176" s="318"/>
      <c r="SG176" s="318"/>
      <c r="SH176" s="318"/>
      <c r="SI176" s="318"/>
      <c r="SJ176" s="318"/>
      <c r="SK176" s="318"/>
      <c r="SL176" s="318"/>
      <c r="SM176" s="318"/>
      <c r="SN176" s="318"/>
      <c r="SO176" s="318"/>
      <c r="SP176" s="318"/>
      <c r="SQ176" s="318"/>
      <c r="SR176" s="318"/>
      <c r="SS176" s="318"/>
      <c r="ST176" s="318"/>
      <c r="SU176" s="318"/>
      <c r="SV176" s="318"/>
      <c r="SW176" s="318"/>
      <c r="SX176" s="318"/>
      <c r="SY176" s="318"/>
      <c r="SZ176" s="318"/>
      <c r="TA176" s="318"/>
      <c r="TB176" s="318"/>
      <c r="TC176" s="318"/>
      <c r="TD176" s="318"/>
      <c r="TE176" s="318"/>
      <c r="TF176" s="318"/>
      <c r="TG176" s="318"/>
      <c r="TH176" s="318"/>
      <c r="TI176" s="318"/>
      <c r="TJ176" s="318"/>
      <c r="TK176" s="318"/>
      <c r="TL176" s="318"/>
      <c r="TM176" s="318"/>
      <c r="TN176" s="318"/>
      <c r="TO176" s="318"/>
      <c r="TP176" s="318"/>
      <c r="TQ176" s="318"/>
      <c r="TR176" s="318"/>
      <c r="TS176" s="318"/>
      <c r="TT176" s="318"/>
      <c r="TU176" s="318"/>
      <c r="TV176" s="318"/>
      <c r="TW176" s="318"/>
      <c r="TX176" s="318"/>
      <c r="TY176" s="318"/>
      <c r="TZ176" s="318"/>
      <c r="UA176" s="318"/>
      <c r="UB176" s="318"/>
      <c r="UC176" s="318"/>
      <c r="UD176" s="318"/>
      <c r="UE176" s="318"/>
      <c r="UF176" s="318"/>
      <c r="UG176" s="318"/>
      <c r="UH176" s="318"/>
      <c r="UI176" s="318"/>
      <c r="UJ176" s="318"/>
      <c r="UK176" s="318"/>
      <c r="UL176" s="318"/>
      <c r="UM176" s="318"/>
      <c r="UN176" s="318"/>
      <c r="UO176" s="318"/>
      <c r="UP176" s="318"/>
      <c r="UQ176" s="318"/>
      <c r="UR176" s="318"/>
      <c r="US176" s="318"/>
      <c r="UT176" s="318"/>
      <c r="UU176" s="318"/>
      <c r="UV176" s="318"/>
      <c r="UW176" s="318"/>
      <c r="UX176" s="318"/>
      <c r="UY176" s="318"/>
      <c r="UZ176" s="318"/>
      <c r="VA176" s="318"/>
      <c r="VB176" s="318"/>
      <c r="VC176" s="318"/>
      <c r="VD176" s="318"/>
      <c r="VE176" s="318"/>
      <c r="VF176" s="318"/>
      <c r="VG176" s="318"/>
      <c r="VH176" s="318"/>
      <c r="VI176" s="318"/>
      <c r="VJ176" s="318"/>
      <c r="VK176" s="318"/>
      <c r="VL176" s="318"/>
      <c r="VM176" s="318"/>
      <c r="VN176" s="318"/>
      <c r="VO176" s="318"/>
      <c r="VP176" s="318"/>
      <c r="VQ176" s="318"/>
      <c r="VR176" s="318"/>
      <c r="VS176" s="318"/>
      <c r="VT176" s="318"/>
      <c r="VU176" s="318"/>
      <c r="VV176" s="318"/>
      <c r="VW176" s="318"/>
      <c r="VX176" s="318"/>
      <c r="VY176" s="318"/>
      <c r="VZ176" s="318"/>
      <c r="WA176" s="318"/>
      <c r="WB176" s="318"/>
      <c r="WC176" s="318"/>
      <c r="WD176" s="318"/>
      <c r="WE176" s="318"/>
      <c r="WF176" s="318"/>
      <c r="WG176" s="318"/>
      <c r="WH176" s="318"/>
      <c r="WI176" s="318"/>
      <c r="WJ176" s="318"/>
      <c r="WK176" s="318"/>
      <c r="WL176" s="318"/>
      <c r="WM176" s="318"/>
      <c r="WN176" s="318"/>
      <c r="WO176" s="318"/>
      <c r="WP176" s="318"/>
      <c r="WQ176" s="318"/>
      <c r="WR176" s="318"/>
      <c r="WS176" s="318"/>
      <c r="WT176" s="318"/>
      <c r="WU176" s="318"/>
      <c r="WV176" s="318"/>
      <c r="WW176" s="318"/>
      <c r="WX176" s="318"/>
      <c r="WY176" s="318"/>
      <c r="WZ176" s="318"/>
      <c r="XA176" s="318"/>
      <c r="XB176" s="318"/>
      <c r="XC176" s="318"/>
      <c r="XD176" s="318"/>
      <c r="XE176" s="318"/>
      <c r="XF176" s="318"/>
      <c r="XG176" s="318"/>
      <c r="XH176" s="318"/>
      <c r="XI176" s="318"/>
      <c r="XJ176" s="318"/>
      <c r="XK176" s="318"/>
      <c r="XL176" s="318"/>
      <c r="XM176" s="318"/>
      <c r="XN176" s="318"/>
      <c r="XO176" s="318"/>
      <c r="XP176" s="318"/>
      <c r="XQ176" s="318"/>
      <c r="XR176" s="318"/>
      <c r="XS176" s="318"/>
      <c r="XT176" s="318"/>
      <c r="XU176" s="318"/>
      <c r="XV176" s="318"/>
      <c r="XW176" s="318"/>
      <c r="XX176" s="318"/>
      <c r="XY176" s="318"/>
      <c r="XZ176" s="318"/>
      <c r="YA176" s="318"/>
      <c r="YB176" s="318"/>
      <c r="YC176" s="318"/>
      <c r="YD176" s="318"/>
      <c r="YE176" s="318"/>
      <c r="YF176" s="318"/>
      <c r="YG176" s="318"/>
      <c r="YH176" s="318"/>
      <c r="YI176" s="318"/>
      <c r="YJ176" s="318"/>
      <c r="YK176" s="318"/>
      <c r="YL176" s="318"/>
      <c r="YM176" s="318"/>
      <c r="YN176" s="318"/>
      <c r="YO176" s="318"/>
      <c r="YP176" s="318"/>
      <c r="YQ176" s="318"/>
      <c r="YR176" s="318"/>
      <c r="YS176" s="318"/>
      <c r="YT176" s="318"/>
      <c r="YU176" s="318"/>
      <c r="YV176" s="318"/>
      <c r="YW176" s="318"/>
      <c r="YX176" s="318"/>
      <c r="YY176" s="318"/>
      <c r="YZ176" s="318"/>
      <c r="ZA176" s="318"/>
      <c r="ZB176" s="318"/>
      <c r="ZC176" s="318"/>
      <c r="ZD176" s="318"/>
      <c r="ZE176" s="318"/>
      <c r="ZF176" s="318"/>
      <c r="ZG176" s="318"/>
      <c r="ZH176" s="318"/>
      <c r="ZI176" s="318"/>
      <c r="ZJ176" s="318"/>
      <c r="ZK176" s="318"/>
      <c r="ZL176" s="318"/>
      <c r="ZM176" s="318"/>
      <c r="ZN176" s="318"/>
      <c r="ZO176" s="318"/>
      <c r="ZP176" s="318"/>
      <c r="ZQ176" s="318"/>
      <c r="ZR176" s="318"/>
      <c r="ZS176" s="318"/>
      <c r="ZT176" s="318"/>
      <c r="ZU176" s="318"/>
      <c r="ZV176" s="318"/>
      <c r="ZW176" s="318"/>
      <c r="ZX176" s="318"/>
      <c r="ZY176" s="318"/>
      <c r="ZZ176" s="318"/>
      <c r="AAA176" s="318"/>
      <c r="AAB176" s="318"/>
      <c r="AAC176" s="318"/>
      <c r="AAD176" s="318"/>
      <c r="AAE176" s="318"/>
      <c r="AAF176" s="318"/>
      <c r="AAG176" s="318"/>
      <c r="AAH176" s="318"/>
      <c r="AAI176" s="318"/>
      <c r="AAJ176" s="318"/>
      <c r="AAK176" s="318"/>
      <c r="AAL176" s="318"/>
      <c r="AAM176" s="318"/>
      <c r="AAN176" s="318"/>
      <c r="AAO176" s="318"/>
      <c r="AAP176" s="318"/>
      <c r="AAQ176" s="318"/>
      <c r="AAR176" s="318"/>
      <c r="AAS176" s="318"/>
      <c r="AAT176" s="318"/>
      <c r="AAU176" s="318"/>
      <c r="AAV176" s="318"/>
      <c r="AAW176" s="318"/>
      <c r="AAX176" s="318"/>
      <c r="AAY176" s="318"/>
      <c r="AAZ176" s="318"/>
      <c r="ABA176" s="318"/>
      <c r="ABB176" s="318"/>
      <c r="ABC176" s="318"/>
      <c r="ABD176" s="318"/>
      <c r="ABE176" s="318"/>
      <c r="ABF176" s="318"/>
      <c r="ABG176" s="318"/>
      <c r="ABH176" s="318"/>
      <c r="ABI176" s="318"/>
      <c r="ABJ176" s="318"/>
      <c r="ABK176" s="318"/>
      <c r="ABL176" s="318"/>
      <c r="ABM176" s="318"/>
      <c r="ABN176" s="318"/>
      <c r="ABO176" s="318"/>
      <c r="ABP176" s="318"/>
      <c r="ABQ176" s="318"/>
      <c r="ABR176" s="318"/>
      <c r="ABS176" s="318"/>
      <c r="ABT176" s="318"/>
      <c r="ABU176" s="318"/>
      <c r="ABV176" s="318"/>
      <c r="ABW176" s="318"/>
      <c r="ABX176" s="318"/>
      <c r="ABY176" s="318"/>
      <c r="ABZ176" s="318"/>
      <c r="ACA176" s="318"/>
      <c r="ACB176" s="318"/>
      <c r="ACC176" s="318"/>
      <c r="ACD176" s="318"/>
      <c r="ACE176" s="318"/>
      <c r="ACF176" s="318"/>
      <c r="ACG176" s="318"/>
      <c r="ACH176" s="318"/>
      <c r="ACI176" s="318"/>
      <c r="ACJ176" s="318"/>
      <c r="ACK176" s="318"/>
      <c r="ACL176" s="318"/>
      <c r="ACM176" s="318"/>
      <c r="ACN176" s="318"/>
      <c r="ACO176" s="318"/>
      <c r="ACP176" s="318"/>
      <c r="ACQ176" s="318"/>
      <c r="ACR176" s="318"/>
      <c r="ACS176" s="318"/>
      <c r="ACT176" s="318"/>
      <c r="ACU176" s="318"/>
      <c r="ACV176" s="318"/>
      <c r="ACW176" s="318"/>
      <c r="ACX176" s="318"/>
      <c r="ACY176" s="318"/>
      <c r="ACZ176" s="318"/>
      <c r="ADA176" s="318"/>
      <c r="ADB176" s="318"/>
      <c r="ADC176" s="318"/>
      <c r="ADD176" s="318"/>
      <c r="ADE176" s="318"/>
      <c r="ADF176" s="318"/>
      <c r="ADG176" s="318"/>
      <c r="ADH176" s="318"/>
      <c r="ADI176" s="318"/>
      <c r="ADJ176" s="318"/>
      <c r="ADK176" s="318"/>
      <c r="ADL176" s="318"/>
      <c r="ADM176" s="318"/>
      <c r="ADN176" s="318"/>
      <c r="ADO176" s="318"/>
      <c r="ADP176" s="318"/>
      <c r="ADQ176" s="318"/>
      <c r="ADR176" s="318"/>
      <c r="ADS176" s="318"/>
      <c r="ADT176" s="318"/>
      <c r="ADU176" s="318"/>
      <c r="ADV176" s="318"/>
      <c r="ADW176" s="318"/>
      <c r="ADX176" s="318"/>
      <c r="ADY176" s="318"/>
      <c r="ADZ176" s="318"/>
      <c r="AEA176" s="318"/>
      <c r="AEB176" s="318"/>
      <c r="AEC176" s="318"/>
      <c r="AED176" s="318"/>
      <c r="AEE176" s="318"/>
      <c r="AEF176" s="318"/>
      <c r="AEG176" s="318"/>
      <c r="AEH176" s="318"/>
      <c r="AEI176" s="318"/>
      <c r="AEJ176" s="318"/>
      <c r="AEK176" s="318"/>
      <c r="AEL176" s="318"/>
      <c r="AEM176" s="318"/>
      <c r="AEN176" s="318"/>
      <c r="AEO176" s="318"/>
      <c r="AEP176" s="318"/>
      <c r="AEQ176" s="318"/>
      <c r="AER176" s="318"/>
      <c r="AES176" s="318"/>
      <c r="AET176" s="318"/>
      <c r="AEU176" s="318"/>
      <c r="AEV176" s="318"/>
      <c r="AEW176" s="318"/>
      <c r="AEX176" s="318"/>
      <c r="AEY176" s="318"/>
      <c r="AEZ176" s="318"/>
      <c r="AFA176" s="318"/>
      <c r="AFB176" s="318"/>
      <c r="AFC176" s="318"/>
      <c r="AFD176" s="318"/>
      <c r="AFE176" s="318"/>
      <c r="AFF176" s="318"/>
      <c r="AFG176" s="318"/>
      <c r="AFH176" s="318"/>
      <c r="AFI176" s="318"/>
      <c r="AFJ176" s="318"/>
      <c r="AFK176" s="318"/>
      <c r="AFL176" s="318"/>
      <c r="AFM176" s="318"/>
      <c r="AFN176" s="318"/>
      <c r="AFO176" s="318"/>
      <c r="AFP176" s="318"/>
      <c r="AFQ176" s="318"/>
      <c r="AFR176" s="318"/>
      <c r="AFS176" s="318"/>
      <c r="AFT176" s="318"/>
      <c r="AFU176" s="318"/>
      <c r="AFV176" s="318"/>
      <c r="AFW176" s="318"/>
      <c r="AFX176" s="318"/>
      <c r="AFY176" s="318"/>
      <c r="AFZ176" s="318"/>
      <c r="AGA176" s="318"/>
      <c r="AGB176" s="318"/>
      <c r="AGC176" s="318"/>
      <c r="AGD176" s="318"/>
      <c r="AGE176" s="318"/>
      <c r="AGF176" s="318"/>
      <c r="AGG176" s="318"/>
      <c r="AGH176" s="318"/>
      <c r="AGI176" s="318"/>
      <c r="AGJ176" s="318"/>
      <c r="AGK176" s="318"/>
      <c r="AGL176" s="318"/>
      <c r="AGM176" s="318"/>
      <c r="AGN176" s="318"/>
      <c r="AGO176" s="318"/>
      <c r="AGP176" s="318"/>
      <c r="AGQ176" s="318"/>
      <c r="AGR176" s="318"/>
      <c r="AGS176" s="318"/>
      <c r="AGT176" s="318"/>
      <c r="AGU176" s="318"/>
      <c r="AGV176" s="318"/>
      <c r="AGW176" s="318"/>
      <c r="AGX176" s="318"/>
      <c r="AGY176" s="318"/>
      <c r="AGZ176" s="318"/>
      <c r="AHA176" s="318"/>
      <c r="AHB176" s="318"/>
      <c r="AHC176" s="318"/>
      <c r="AHD176" s="318"/>
      <c r="AHE176" s="318"/>
      <c r="AHF176" s="318"/>
      <c r="AHG176" s="318"/>
      <c r="AHH176" s="318"/>
      <c r="AHI176" s="318"/>
      <c r="AHJ176" s="318"/>
      <c r="AHK176" s="318"/>
      <c r="AHL176" s="318"/>
      <c r="AHM176" s="318"/>
      <c r="AHN176" s="318"/>
      <c r="AHO176" s="318"/>
      <c r="AHP176" s="318"/>
      <c r="AHQ176" s="318"/>
      <c r="AHR176" s="318"/>
      <c r="AHS176" s="318"/>
      <c r="AHT176" s="318"/>
      <c r="AHU176" s="318"/>
      <c r="AHV176" s="318"/>
      <c r="AHW176" s="318"/>
      <c r="AHX176" s="318"/>
      <c r="AHY176" s="318"/>
      <c r="AHZ176" s="318"/>
      <c r="AIA176" s="318"/>
      <c r="AIB176" s="318"/>
      <c r="AIC176" s="318"/>
      <c r="AID176" s="318"/>
      <c r="AIE176" s="318"/>
      <c r="AIF176" s="318"/>
      <c r="AIG176" s="318"/>
      <c r="AIH176" s="318"/>
      <c r="AII176" s="318"/>
      <c r="AIJ176" s="318"/>
      <c r="AIK176" s="318"/>
      <c r="AIL176" s="318"/>
      <c r="AIM176" s="318"/>
      <c r="AIN176" s="318"/>
      <c r="AIO176" s="318"/>
      <c r="AIP176" s="318"/>
      <c r="AIQ176" s="318"/>
      <c r="AIR176" s="318"/>
      <c r="AIS176" s="318"/>
      <c r="AIT176" s="318"/>
      <c r="AIU176" s="318"/>
      <c r="AIV176" s="318"/>
      <c r="AIW176" s="318"/>
      <c r="AIX176" s="318"/>
      <c r="AIY176" s="318"/>
      <c r="AIZ176" s="318"/>
      <c r="AJA176" s="318"/>
      <c r="AJB176" s="318"/>
      <c r="AJC176" s="318"/>
      <c r="AJD176" s="318"/>
      <c r="AJE176" s="318"/>
      <c r="AJF176" s="318"/>
      <c r="AJG176" s="318"/>
      <c r="AJH176" s="318"/>
      <c r="AJI176" s="318"/>
      <c r="AJJ176" s="318"/>
      <c r="AJK176" s="318"/>
      <c r="AJL176" s="318"/>
      <c r="AJM176" s="318"/>
      <c r="AJN176" s="318"/>
      <c r="AJO176" s="318"/>
      <c r="AJP176" s="318"/>
      <c r="AJQ176" s="318"/>
      <c r="AJR176" s="318"/>
      <c r="AJS176" s="318"/>
      <c r="AJT176" s="318"/>
      <c r="AJU176" s="318"/>
      <c r="AJV176" s="318"/>
      <c r="AJW176" s="318"/>
      <c r="AJX176" s="318"/>
      <c r="AJY176" s="318"/>
      <c r="AJZ176" s="318"/>
      <c r="AKA176" s="318"/>
      <c r="AKB176" s="318"/>
      <c r="AKC176" s="318"/>
      <c r="AKD176" s="318"/>
      <c r="AKE176" s="318"/>
      <c r="AKF176" s="318"/>
      <c r="AKG176" s="318"/>
      <c r="AKH176" s="318"/>
      <c r="AKI176" s="318"/>
      <c r="AKJ176" s="318"/>
      <c r="AKK176" s="318"/>
      <c r="AKL176" s="318"/>
      <c r="AKM176" s="318"/>
      <c r="AKN176" s="318"/>
      <c r="AKO176" s="318"/>
      <c r="AKP176" s="318"/>
      <c r="AKQ176" s="318"/>
      <c r="AKR176" s="318"/>
      <c r="AKS176" s="318"/>
      <c r="AKT176" s="318"/>
      <c r="AKU176" s="318"/>
      <c r="AKV176" s="318"/>
      <c r="AKW176" s="318"/>
      <c r="AKX176" s="318"/>
      <c r="AKY176" s="318"/>
      <c r="AKZ176" s="318"/>
      <c r="ALA176" s="318"/>
      <c r="ALB176" s="318"/>
      <c r="ALC176" s="318"/>
      <c r="ALD176" s="318"/>
      <c r="ALE176" s="318"/>
      <c r="ALF176" s="318"/>
      <c r="ALG176" s="318"/>
      <c r="ALH176" s="318"/>
      <c r="ALI176" s="318"/>
      <c r="ALJ176" s="318"/>
      <c r="ALK176" s="318"/>
      <c r="ALL176" s="318"/>
      <c r="ALM176" s="318"/>
      <c r="ALN176" s="318"/>
      <c r="ALO176" s="318"/>
      <c r="ALP176" s="318"/>
      <c r="ALQ176" s="318"/>
      <c r="ALR176" s="318"/>
      <c r="ALS176" s="318"/>
      <c r="ALT176" s="318"/>
      <c r="ALU176" s="318"/>
      <c r="ALV176" s="318"/>
      <c r="ALW176" s="318"/>
      <c r="ALX176" s="318"/>
      <c r="ALY176" s="318"/>
      <c r="ALZ176" s="318"/>
      <c r="AMA176" s="318"/>
      <c r="AMB176" s="318"/>
      <c r="AMC176" s="318"/>
      <c r="AMD176" s="318"/>
      <c r="AME176" s="318"/>
      <c r="AMF176" s="318"/>
      <c r="AMG176" s="318"/>
      <c r="AMH176" s="318"/>
      <c r="AMI176" s="318"/>
      <c r="AMJ176" s="318"/>
      <c r="AMK176" s="318"/>
      <c r="AML176" s="318"/>
      <c r="AMM176" s="318"/>
      <c r="AMN176" s="318"/>
      <c r="AMO176" s="318"/>
      <c r="AMP176" s="318"/>
      <c r="AMQ176" s="318"/>
      <c r="AMR176" s="318"/>
      <c r="AMS176" s="318"/>
      <c r="AMT176" s="318"/>
      <c r="AMU176" s="318"/>
      <c r="AMV176" s="318"/>
      <c r="AMW176" s="318"/>
      <c r="AMX176" s="318"/>
      <c r="AMY176" s="318"/>
      <c r="AMZ176" s="318"/>
      <c r="ANA176" s="318"/>
      <c r="ANB176" s="318"/>
      <c r="ANC176" s="318"/>
      <c r="AND176" s="318"/>
      <c r="ANE176" s="318"/>
      <c r="ANF176" s="318"/>
      <c r="ANG176" s="318"/>
      <c r="ANH176" s="318"/>
      <c r="ANI176" s="318"/>
      <c r="ANJ176" s="318"/>
      <c r="ANK176" s="318"/>
      <c r="ANL176" s="318"/>
      <c r="ANM176" s="318"/>
      <c r="ANN176" s="318"/>
      <c r="ANO176" s="318"/>
      <c r="ANP176" s="318"/>
      <c r="ANQ176" s="318"/>
      <c r="ANR176" s="318"/>
      <c r="ANS176" s="318"/>
      <c r="ANT176" s="318"/>
      <c r="ANU176" s="318"/>
      <c r="ANV176" s="318"/>
      <c r="ANW176" s="318"/>
      <c r="ANX176" s="318"/>
      <c r="ANY176" s="318"/>
      <c r="ANZ176" s="318"/>
      <c r="AOA176" s="318"/>
      <c r="AOB176" s="318"/>
      <c r="AOC176" s="318"/>
      <c r="AOD176" s="318"/>
      <c r="AOE176" s="318"/>
      <c r="AOF176" s="318"/>
      <c r="AOG176" s="318"/>
      <c r="AOH176" s="318"/>
      <c r="AOI176" s="318"/>
      <c r="AOJ176" s="318"/>
      <c r="AOK176" s="318"/>
      <c r="AOL176" s="318"/>
      <c r="AOM176" s="318"/>
      <c r="AON176" s="318"/>
      <c r="AOO176" s="318"/>
      <c r="AOP176" s="318"/>
      <c r="AOQ176" s="318"/>
      <c r="AOR176" s="318"/>
      <c r="AOS176" s="318"/>
      <c r="AOT176" s="318"/>
      <c r="AOU176" s="318"/>
      <c r="AOV176" s="318"/>
      <c r="AOW176" s="318"/>
      <c r="AOX176" s="318"/>
      <c r="AOY176" s="318"/>
      <c r="AOZ176" s="318"/>
      <c r="APA176" s="318"/>
      <c r="APB176" s="318"/>
      <c r="APC176" s="318"/>
      <c r="APD176" s="318"/>
      <c r="APE176" s="318"/>
      <c r="APF176" s="318"/>
      <c r="APG176" s="318"/>
      <c r="APH176" s="318"/>
      <c r="API176" s="318"/>
      <c r="APJ176" s="318"/>
      <c r="APK176" s="318"/>
      <c r="APL176" s="318"/>
      <c r="APM176" s="318"/>
      <c r="APN176" s="318"/>
      <c r="APO176" s="318"/>
      <c r="APP176" s="318"/>
      <c r="APQ176" s="318"/>
      <c r="APR176" s="318"/>
      <c r="APS176" s="318"/>
      <c r="APT176" s="318"/>
      <c r="APU176" s="318"/>
      <c r="APV176" s="318"/>
      <c r="APW176" s="318"/>
      <c r="APX176" s="318"/>
      <c r="APY176" s="318"/>
      <c r="APZ176" s="318"/>
      <c r="AQA176" s="318"/>
      <c r="AQB176" s="318"/>
      <c r="AQC176" s="318"/>
      <c r="AQD176" s="318"/>
      <c r="AQE176" s="318"/>
      <c r="AQF176" s="318"/>
      <c r="AQG176" s="318"/>
      <c r="AQH176" s="318"/>
      <c r="AQI176" s="318"/>
      <c r="AQJ176" s="318"/>
      <c r="AQK176" s="318"/>
      <c r="AQL176" s="318"/>
      <c r="AQM176" s="318"/>
      <c r="AQN176" s="318"/>
      <c r="AQO176" s="318"/>
      <c r="AQP176" s="318"/>
      <c r="AQQ176" s="318"/>
      <c r="AQR176" s="318"/>
      <c r="AQS176" s="318"/>
      <c r="AQT176" s="318"/>
      <c r="AQU176" s="318"/>
      <c r="AQV176" s="318"/>
      <c r="AQW176" s="318"/>
      <c r="AQX176" s="318"/>
      <c r="AQY176" s="318"/>
      <c r="AQZ176" s="318"/>
      <c r="ARA176" s="318"/>
      <c r="ARB176" s="318"/>
      <c r="ARC176" s="318"/>
      <c r="ARD176" s="318"/>
      <c r="ARE176" s="318"/>
      <c r="ARF176" s="318"/>
      <c r="ARG176" s="318"/>
      <c r="ARH176" s="318"/>
      <c r="ARI176" s="318"/>
      <c r="ARJ176" s="318"/>
      <c r="ARK176" s="318"/>
      <c r="ARL176" s="318"/>
      <c r="ARM176" s="318"/>
      <c r="ARN176" s="318"/>
      <c r="ARO176" s="318"/>
      <c r="ARP176" s="318"/>
      <c r="ARQ176" s="318"/>
      <c r="ARR176" s="318"/>
      <c r="ARS176" s="318"/>
      <c r="ART176" s="318"/>
      <c r="ARU176" s="318"/>
      <c r="ARV176" s="318"/>
      <c r="ARW176" s="318"/>
      <c r="ARX176" s="318"/>
      <c r="ARY176" s="318"/>
      <c r="ARZ176" s="318"/>
      <c r="ASA176" s="318"/>
      <c r="ASB176" s="318"/>
      <c r="ASC176" s="318"/>
      <c r="ASD176" s="318"/>
      <c r="ASE176" s="318"/>
      <c r="ASF176" s="318"/>
      <c r="ASG176" s="318"/>
      <c r="ASH176" s="318"/>
      <c r="ASI176" s="318"/>
      <c r="ASJ176" s="318"/>
      <c r="ASK176" s="318"/>
      <c r="ASL176" s="318"/>
      <c r="ASM176" s="318"/>
      <c r="ASN176" s="318"/>
      <c r="ASO176" s="318"/>
      <c r="ASP176" s="318"/>
      <c r="ASQ176" s="318"/>
      <c r="ASR176" s="318"/>
      <c r="ASS176" s="318"/>
      <c r="AST176" s="318"/>
      <c r="ASU176" s="318"/>
      <c r="ASV176" s="318"/>
      <c r="ASW176" s="318"/>
      <c r="ASX176" s="318"/>
      <c r="ASY176" s="318"/>
      <c r="ASZ176" s="318"/>
      <c r="ATA176" s="318"/>
      <c r="ATB176" s="318"/>
      <c r="ATC176" s="318"/>
      <c r="ATD176" s="318"/>
      <c r="ATE176" s="318"/>
      <c r="ATF176" s="318"/>
      <c r="ATG176" s="318"/>
      <c r="ATH176" s="318"/>
      <c r="ATI176" s="318"/>
      <c r="ATJ176" s="318"/>
      <c r="ATK176" s="318"/>
      <c r="ATL176" s="318"/>
      <c r="ATM176" s="318"/>
      <c r="ATN176" s="318"/>
      <c r="ATO176" s="318"/>
      <c r="ATP176" s="318"/>
      <c r="ATQ176" s="318"/>
      <c r="ATR176" s="318"/>
      <c r="ATS176" s="318"/>
      <c r="ATT176" s="318"/>
      <c r="ATU176" s="318"/>
      <c r="ATV176" s="318"/>
      <c r="ATW176" s="318"/>
      <c r="ATX176" s="318"/>
      <c r="ATY176" s="318"/>
      <c r="ATZ176" s="318"/>
      <c r="AUA176" s="318"/>
      <c r="AUB176" s="318"/>
      <c r="AUC176" s="318"/>
      <c r="AUD176" s="318"/>
      <c r="AUE176" s="318"/>
      <c r="AUF176" s="318"/>
      <c r="AUG176" s="318"/>
      <c r="AUH176" s="318"/>
      <c r="AUI176" s="318"/>
      <c r="AUJ176" s="318"/>
      <c r="AUK176" s="318"/>
      <c r="AUL176" s="318"/>
      <c r="AUM176" s="318"/>
      <c r="AUN176" s="318"/>
      <c r="AUO176" s="318"/>
      <c r="AUP176" s="318"/>
      <c r="AUQ176" s="318"/>
      <c r="AUR176" s="318"/>
      <c r="AUS176" s="318"/>
      <c r="AUT176" s="318"/>
      <c r="AUU176" s="318"/>
      <c r="AUV176" s="318"/>
      <c r="AUW176" s="318"/>
      <c r="AUX176" s="318"/>
      <c r="AUY176" s="318"/>
      <c r="AUZ176" s="318"/>
      <c r="AVA176" s="318"/>
      <c r="AVB176" s="318"/>
      <c r="AVC176" s="318"/>
      <c r="AVD176" s="318"/>
      <c r="AVE176" s="318"/>
      <c r="AVF176" s="318"/>
      <c r="AVG176" s="318"/>
      <c r="AVH176" s="318"/>
      <c r="AVI176" s="318"/>
      <c r="AVJ176" s="318"/>
      <c r="AVK176" s="318"/>
      <c r="AVL176" s="318"/>
      <c r="AVM176" s="318"/>
      <c r="AVN176" s="318"/>
      <c r="AVO176" s="318"/>
      <c r="AVP176" s="318"/>
      <c r="AVQ176" s="318"/>
      <c r="AVR176" s="318"/>
      <c r="AVS176" s="318"/>
      <c r="AVT176" s="318"/>
      <c r="AVU176" s="318"/>
      <c r="AVV176" s="318"/>
      <c r="AVW176" s="318"/>
      <c r="AVX176" s="318"/>
      <c r="AVY176" s="318"/>
      <c r="AVZ176" s="318"/>
      <c r="AWA176" s="318"/>
      <c r="AWB176" s="318"/>
      <c r="AWC176" s="318"/>
      <c r="AWD176" s="318"/>
      <c r="AWE176" s="318"/>
      <c r="AWF176" s="318"/>
      <c r="AWG176" s="318"/>
      <c r="AWH176" s="318"/>
      <c r="AWI176" s="318"/>
      <c r="AWJ176" s="318"/>
      <c r="AWK176" s="318"/>
      <c r="AWL176" s="318"/>
      <c r="AWM176" s="318"/>
      <c r="AWN176" s="318"/>
      <c r="AWO176" s="318"/>
      <c r="AWP176" s="318"/>
      <c r="AWQ176" s="318"/>
      <c r="AWR176" s="318"/>
      <c r="AWS176" s="318"/>
      <c r="AWT176" s="318"/>
      <c r="AWU176" s="318"/>
      <c r="AWV176" s="318"/>
      <c r="AWW176" s="318"/>
      <c r="AWX176" s="318"/>
      <c r="AWY176" s="318"/>
      <c r="AWZ176" s="318"/>
      <c r="AXA176" s="318"/>
      <c r="AXB176" s="318"/>
      <c r="AXC176" s="318"/>
      <c r="AXD176" s="318"/>
      <c r="AXE176" s="318"/>
      <c r="AXF176" s="318"/>
      <c r="AXG176" s="318"/>
      <c r="AXH176" s="318"/>
      <c r="AXI176" s="318"/>
      <c r="AXJ176" s="318"/>
      <c r="AXK176" s="318"/>
      <c r="AXL176" s="318"/>
      <c r="AXM176" s="318"/>
      <c r="AXN176" s="318"/>
      <c r="AXO176" s="318"/>
      <c r="AXP176" s="318"/>
      <c r="AXQ176" s="318"/>
      <c r="AXR176" s="318"/>
      <c r="AXS176" s="318"/>
      <c r="AXT176" s="318"/>
      <c r="AXU176" s="318"/>
      <c r="AXV176" s="318"/>
      <c r="AXW176" s="318"/>
      <c r="AXX176" s="318"/>
      <c r="AXY176" s="318"/>
      <c r="AXZ176" s="318"/>
      <c r="AYA176" s="318"/>
      <c r="AYB176" s="318"/>
      <c r="AYC176" s="318"/>
      <c r="AYD176" s="318"/>
      <c r="AYE176" s="318"/>
      <c r="AYF176" s="318"/>
      <c r="AYG176" s="318"/>
      <c r="AYH176" s="318"/>
      <c r="AYI176" s="318"/>
      <c r="AYJ176" s="318"/>
      <c r="AYK176" s="318"/>
      <c r="AYL176" s="318"/>
      <c r="AYM176" s="318"/>
      <c r="AYN176" s="318"/>
      <c r="AYO176" s="318"/>
      <c r="AYP176" s="318"/>
      <c r="AYQ176" s="318"/>
      <c r="AYR176" s="318"/>
      <c r="AYS176" s="318"/>
      <c r="AYT176" s="318"/>
      <c r="AYU176" s="318"/>
      <c r="AYV176" s="318"/>
      <c r="AYW176" s="318"/>
      <c r="AYX176" s="318"/>
      <c r="AYY176" s="318"/>
      <c r="AYZ176" s="318"/>
      <c r="AZA176" s="318"/>
      <c r="AZB176" s="318"/>
      <c r="AZC176" s="318"/>
      <c r="AZD176" s="318"/>
      <c r="AZE176" s="318"/>
      <c r="AZF176" s="318"/>
      <c r="AZG176" s="318"/>
      <c r="AZH176" s="318"/>
      <c r="AZI176" s="318"/>
      <c r="AZJ176" s="318"/>
      <c r="AZK176" s="318"/>
      <c r="AZL176" s="318"/>
      <c r="AZM176" s="318"/>
      <c r="AZN176" s="318"/>
      <c r="AZO176" s="318"/>
      <c r="AZP176" s="318"/>
      <c r="AZQ176" s="318"/>
      <c r="AZR176" s="318"/>
      <c r="AZS176" s="318"/>
      <c r="AZT176" s="318"/>
      <c r="AZU176" s="318"/>
      <c r="AZV176" s="318"/>
      <c r="AZW176" s="318"/>
      <c r="AZX176" s="318"/>
      <c r="AZY176" s="318"/>
      <c r="AZZ176" s="318"/>
      <c r="BAA176" s="318"/>
      <c r="BAB176" s="318"/>
      <c r="BAC176" s="318"/>
      <c r="BAD176" s="318"/>
      <c r="BAE176" s="318"/>
      <c r="BAF176" s="318"/>
      <c r="BAG176" s="318"/>
      <c r="BAH176" s="318"/>
      <c r="BAI176" s="318"/>
      <c r="BAJ176" s="318"/>
      <c r="BAK176" s="318"/>
      <c r="BAL176" s="318"/>
      <c r="BAM176" s="318"/>
      <c r="BAN176" s="318"/>
      <c r="BAO176" s="318"/>
      <c r="BAP176" s="318"/>
      <c r="BAQ176" s="318"/>
      <c r="BAR176" s="318"/>
      <c r="BAS176" s="318"/>
      <c r="BAT176" s="318"/>
      <c r="BAU176" s="318"/>
      <c r="BAV176" s="318"/>
      <c r="BAW176" s="318"/>
      <c r="BAX176" s="318"/>
      <c r="BAY176" s="318"/>
      <c r="BAZ176" s="318"/>
      <c r="BBA176" s="318"/>
      <c r="BBB176" s="318"/>
      <c r="BBC176" s="318"/>
      <c r="BBD176" s="318"/>
      <c r="BBE176" s="318"/>
      <c r="BBF176" s="318"/>
      <c r="BBG176" s="318"/>
      <c r="BBH176" s="318"/>
      <c r="BBI176" s="318"/>
      <c r="BBJ176" s="318"/>
      <c r="BBK176" s="318"/>
      <c r="BBL176" s="318"/>
      <c r="BBM176" s="318"/>
      <c r="BBN176" s="318"/>
      <c r="BBO176" s="318"/>
      <c r="BBP176" s="318"/>
      <c r="BBQ176" s="318"/>
      <c r="BBR176" s="318"/>
      <c r="BBS176" s="318"/>
      <c r="BBT176" s="318"/>
      <c r="BBU176" s="318"/>
      <c r="BBV176" s="318"/>
      <c r="BBW176" s="318"/>
      <c r="BBX176" s="318"/>
      <c r="BBY176" s="318"/>
      <c r="BBZ176" s="318"/>
      <c r="BCA176" s="318"/>
      <c r="BCB176" s="318"/>
      <c r="BCC176" s="318"/>
      <c r="BCD176" s="318"/>
      <c r="BCE176" s="318"/>
      <c r="BCF176" s="318"/>
      <c r="BCG176" s="318"/>
      <c r="BCH176" s="318"/>
      <c r="BCI176" s="318"/>
      <c r="BCJ176" s="318"/>
      <c r="BCK176" s="318"/>
      <c r="BCL176" s="318"/>
      <c r="BCM176" s="318"/>
      <c r="BCN176" s="318"/>
      <c r="BCO176" s="318"/>
      <c r="BCP176" s="318"/>
      <c r="BCQ176" s="318"/>
      <c r="BCR176" s="318"/>
      <c r="BCS176" s="318"/>
      <c r="BCT176" s="318"/>
      <c r="BCU176" s="318"/>
      <c r="BCV176" s="318"/>
      <c r="BCW176" s="318"/>
      <c r="BCX176" s="318"/>
      <c r="BCY176" s="318"/>
      <c r="BCZ176" s="318"/>
      <c r="BDA176" s="318"/>
      <c r="BDB176" s="318"/>
      <c r="BDC176" s="318"/>
      <c r="BDD176" s="318"/>
      <c r="BDE176" s="318"/>
      <c r="BDF176" s="318"/>
      <c r="BDG176" s="318"/>
      <c r="BDH176" s="318"/>
      <c r="BDI176" s="318"/>
      <c r="BDJ176" s="318"/>
      <c r="BDK176" s="318"/>
      <c r="BDL176" s="318"/>
      <c r="BDM176" s="318"/>
      <c r="BDN176" s="318"/>
      <c r="BDO176" s="318"/>
      <c r="BDP176" s="318"/>
      <c r="BDQ176" s="318"/>
      <c r="BDR176" s="318"/>
      <c r="BDS176" s="318"/>
      <c r="BDT176" s="318"/>
      <c r="BDU176" s="318"/>
      <c r="BDV176" s="318"/>
      <c r="BDW176" s="318"/>
      <c r="BDX176" s="318"/>
      <c r="BDY176" s="318"/>
      <c r="BDZ176" s="318"/>
      <c r="BEA176" s="318"/>
      <c r="BEB176" s="318"/>
      <c r="BEC176" s="318"/>
      <c r="BED176" s="318"/>
      <c r="BEE176" s="318"/>
      <c r="BEF176" s="318"/>
      <c r="BEG176" s="318"/>
      <c r="BEH176" s="318"/>
      <c r="BEI176" s="318"/>
      <c r="BEJ176" s="318"/>
      <c r="BEK176" s="318"/>
      <c r="BEL176" s="318"/>
      <c r="BEM176" s="318"/>
      <c r="BEN176" s="318"/>
      <c r="BEO176" s="318"/>
      <c r="BEP176" s="318"/>
      <c r="BEQ176" s="318"/>
      <c r="BER176" s="318"/>
      <c r="BES176" s="318"/>
      <c r="BET176" s="318"/>
      <c r="BEU176" s="318"/>
      <c r="BEV176" s="318"/>
      <c r="BEW176" s="318"/>
      <c r="BEX176" s="318"/>
      <c r="BEY176" s="318"/>
      <c r="BEZ176" s="318"/>
      <c r="BFA176" s="318"/>
      <c r="BFB176" s="318"/>
      <c r="BFC176" s="318"/>
      <c r="BFD176" s="318"/>
      <c r="BFE176" s="318"/>
      <c r="BFF176" s="318"/>
      <c r="BFG176" s="318"/>
      <c r="BFH176" s="318"/>
      <c r="BFI176" s="318"/>
      <c r="BFJ176" s="318"/>
      <c r="BFK176" s="318"/>
      <c r="BFL176" s="318"/>
      <c r="BFM176" s="318"/>
      <c r="BFN176" s="318"/>
      <c r="BFO176" s="318"/>
      <c r="BFP176" s="318"/>
      <c r="BFQ176" s="318"/>
      <c r="BFR176" s="318"/>
      <c r="BFS176" s="318"/>
      <c r="BFT176" s="318"/>
      <c r="BFU176" s="318"/>
      <c r="BFV176" s="318"/>
      <c r="BFW176" s="318"/>
      <c r="BFX176" s="318"/>
      <c r="BFY176" s="318"/>
      <c r="BFZ176" s="318"/>
      <c r="BGA176" s="318"/>
      <c r="BGB176" s="318"/>
      <c r="BGC176" s="318"/>
      <c r="BGD176" s="318"/>
      <c r="BGE176" s="318"/>
      <c r="BGF176" s="318"/>
      <c r="BGG176" s="318"/>
      <c r="BGH176" s="318"/>
      <c r="BGI176" s="318"/>
      <c r="BGJ176" s="318"/>
      <c r="BGK176" s="318"/>
      <c r="BGL176" s="318"/>
      <c r="BGM176" s="318"/>
      <c r="BGN176" s="318"/>
      <c r="BGO176" s="318"/>
      <c r="BGP176" s="318"/>
      <c r="BGQ176" s="318"/>
      <c r="BGR176" s="318"/>
      <c r="BGS176" s="318"/>
      <c r="BGT176" s="318"/>
      <c r="BGU176" s="318"/>
      <c r="BGV176" s="318"/>
      <c r="BGW176" s="318"/>
      <c r="BGX176" s="318"/>
      <c r="BGY176" s="318"/>
      <c r="BGZ176" s="318"/>
      <c r="BHA176" s="318"/>
      <c r="BHB176" s="318"/>
      <c r="BHC176" s="318"/>
      <c r="BHD176" s="318"/>
      <c r="BHE176" s="318"/>
      <c r="BHF176" s="318"/>
      <c r="BHG176" s="318"/>
      <c r="BHH176" s="318"/>
      <c r="BHI176" s="318"/>
      <c r="BHJ176" s="318"/>
      <c r="BHK176" s="318"/>
      <c r="BHL176" s="318"/>
      <c r="BHM176" s="318"/>
      <c r="BHN176" s="318"/>
      <c r="BHO176" s="318"/>
      <c r="BHP176" s="318"/>
      <c r="BHQ176" s="318"/>
      <c r="BHR176" s="318"/>
      <c r="BHS176" s="318"/>
      <c r="BHT176" s="318"/>
      <c r="BHU176" s="318"/>
      <c r="BHV176" s="318"/>
      <c r="BHW176" s="318"/>
      <c r="BHX176" s="318"/>
      <c r="BHY176" s="318"/>
      <c r="BHZ176" s="318"/>
      <c r="BIA176" s="318"/>
      <c r="BIB176" s="318"/>
      <c r="BIC176" s="318"/>
      <c r="BID176" s="318"/>
      <c r="BIE176" s="318"/>
      <c r="BIF176" s="318"/>
      <c r="BIG176" s="318"/>
      <c r="BIH176" s="318"/>
      <c r="BII176" s="318"/>
      <c r="BIJ176" s="318"/>
      <c r="BIK176" s="318"/>
      <c r="BIL176" s="318"/>
      <c r="BIM176" s="318"/>
      <c r="BIN176" s="318"/>
      <c r="BIO176" s="318"/>
      <c r="BIP176" s="318"/>
      <c r="BIQ176" s="318"/>
      <c r="BIR176" s="318"/>
      <c r="BIS176" s="318"/>
      <c r="BIT176" s="318"/>
      <c r="BIU176" s="318"/>
      <c r="BIV176" s="318"/>
      <c r="BIW176" s="318"/>
      <c r="BIX176" s="318"/>
      <c r="BIY176" s="318"/>
      <c r="BIZ176" s="318"/>
      <c r="BJA176" s="318"/>
      <c r="BJB176" s="318"/>
      <c r="BJC176" s="318"/>
      <c r="BJD176" s="318"/>
      <c r="BJE176" s="318"/>
      <c r="BJF176" s="318"/>
      <c r="BJG176" s="318"/>
      <c r="BJH176" s="318"/>
      <c r="BJI176" s="318"/>
      <c r="BJJ176" s="318"/>
      <c r="BJK176" s="318"/>
      <c r="BJL176" s="318"/>
      <c r="BJM176" s="318"/>
      <c r="BJN176" s="318"/>
      <c r="BJO176" s="318"/>
      <c r="BJP176" s="318"/>
      <c r="BJQ176" s="318"/>
      <c r="BJR176" s="318"/>
      <c r="BJS176" s="318"/>
      <c r="BJT176" s="318"/>
      <c r="BJU176" s="318"/>
      <c r="BJV176" s="318"/>
      <c r="BJW176" s="318"/>
      <c r="BJX176" s="318"/>
      <c r="BJY176" s="318"/>
      <c r="BJZ176" s="318"/>
      <c r="BKA176" s="318"/>
      <c r="BKB176" s="318"/>
      <c r="BKC176" s="318"/>
      <c r="BKD176" s="318"/>
      <c r="BKE176" s="318"/>
      <c r="BKF176" s="318"/>
      <c r="BKG176" s="318"/>
      <c r="BKH176" s="318"/>
      <c r="BKI176" s="318"/>
      <c r="BKJ176" s="318"/>
      <c r="BKK176" s="318"/>
      <c r="BKL176" s="318"/>
      <c r="BKM176" s="318"/>
      <c r="BKN176" s="318"/>
      <c r="BKO176" s="318"/>
      <c r="BKP176" s="318"/>
      <c r="BKQ176" s="318"/>
      <c r="BKR176" s="318"/>
      <c r="BKS176" s="318"/>
      <c r="BKT176" s="318"/>
      <c r="BKU176" s="318"/>
      <c r="BKV176" s="318"/>
      <c r="BKW176" s="318"/>
      <c r="BKX176" s="318"/>
      <c r="BKY176" s="318"/>
      <c r="BKZ176" s="318"/>
      <c r="BLA176" s="318"/>
      <c r="BLB176" s="318"/>
      <c r="BLC176" s="318"/>
      <c r="BLD176" s="318"/>
      <c r="BLE176" s="318"/>
      <c r="BLF176" s="318"/>
      <c r="BLG176" s="318"/>
      <c r="BLH176" s="318"/>
      <c r="BLI176" s="318"/>
      <c r="BLJ176" s="318"/>
      <c r="BLK176" s="318"/>
      <c r="BLL176" s="318"/>
      <c r="BLM176" s="318"/>
      <c r="BLN176" s="318"/>
      <c r="BLO176" s="318"/>
      <c r="BLP176" s="318"/>
      <c r="BLQ176" s="318"/>
      <c r="BLR176" s="318"/>
      <c r="BLS176" s="318"/>
      <c r="BLT176" s="318"/>
      <c r="BLU176" s="318"/>
      <c r="BLV176" s="318"/>
      <c r="BLW176" s="318"/>
      <c r="BLX176" s="318"/>
      <c r="BLY176" s="318"/>
      <c r="BLZ176" s="318"/>
      <c r="BMA176" s="318"/>
      <c r="BMB176" s="318"/>
      <c r="BMC176" s="318"/>
      <c r="BMD176" s="318"/>
      <c r="BME176" s="318"/>
      <c r="BMF176" s="318"/>
      <c r="BMG176" s="318"/>
      <c r="BMH176" s="318"/>
      <c r="BMI176" s="318"/>
      <c r="BMJ176" s="318"/>
      <c r="BMK176" s="318"/>
      <c r="BML176" s="318"/>
      <c r="BMM176" s="318"/>
      <c r="BMN176" s="318"/>
      <c r="BMO176" s="318"/>
      <c r="BMP176" s="318"/>
      <c r="BMQ176" s="318"/>
      <c r="BMR176" s="318"/>
      <c r="BMS176" s="318"/>
      <c r="BMT176" s="318"/>
      <c r="BMU176" s="318"/>
      <c r="BMV176" s="318"/>
      <c r="BMW176" s="318"/>
      <c r="BMX176" s="318"/>
      <c r="BMY176" s="318"/>
      <c r="BMZ176" s="318"/>
      <c r="BNA176" s="318"/>
      <c r="BNB176" s="318"/>
      <c r="BNC176" s="318"/>
      <c r="BND176" s="318"/>
      <c r="BNE176" s="318"/>
      <c r="BNF176" s="318"/>
      <c r="BNG176" s="318"/>
      <c r="BNH176" s="318"/>
      <c r="BNI176" s="318"/>
      <c r="BNJ176" s="318"/>
      <c r="BNK176" s="318"/>
      <c r="BNL176" s="318"/>
      <c r="BNM176" s="318"/>
      <c r="BNN176" s="318"/>
      <c r="BNO176" s="318"/>
      <c r="BNP176" s="318"/>
      <c r="BNQ176" s="318"/>
      <c r="BNR176" s="318"/>
      <c r="BNS176" s="318"/>
      <c r="BNT176" s="318"/>
      <c r="BNU176" s="318"/>
      <c r="BNV176" s="318"/>
      <c r="BNW176" s="318"/>
      <c r="BNX176" s="318"/>
      <c r="BNY176" s="318"/>
      <c r="BNZ176" s="318"/>
      <c r="BOA176" s="318"/>
      <c r="BOB176" s="318"/>
      <c r="BOC176" s="318"/>
      <c r="BOD176" s="318"/>
      <c r="BOE176" s="318"/>
      <c r="BOF176" s="318"/>
      <c r="BOG176" s="318"/>
      <c r="BOH176" s="318"/>
      <c r="BOI176" s="318"/>
      <c r="BOJ176" s="318"/>
      <c r="BOK176" s="318"/>
      <c r="BOL176" s="318"/>
      <c r="BOM176" s="318"/>
      <c r="BON176" s="318"/>
      <c r="BOO176" s="318"/>
      <c r="BOP176" s="318"/>
      <c r="BOQ176" s="318"/>
      <c r="BOR176" s="318"/>
      <c r="BOS176" s="318"/>
      <c r="BOT176" s="318"/>
      <c r="BOU176" s="318"/>
      <c r="BOV176" s="318"/>
      <c r="BOW176" s="318"/>
      <c r="BOX176" s="318"/>
      <c r="BOY176" s="318"/>
      <c r="BOZ176" s="318"/>
      <c r="BPA176" s="318"/>
      <c r="BPB176" s="318"/>
      <c r="BPC176" s="318"/>
      <c r="BPD176" s="318"/>
      <c r="BPE176" s="318"/>
      <c r="BPF176" s="318"/>
      <c r="BPG176" s="318"/>
      <c r="BPH176" s="318"/>
      <c r="BPI176" s="318"/>
      <c r="BPJ176" s="318"/>
      <c r="BPK176" s="318"/>
      <c r="BPL176" s="318"/>
      <c r="BPM176" s="318"/>
      <c r="BPN176" s="318"/>
      <c r="BPO176" s="318"/>
      <c r="BPP176" s="318"/>
      <c r="BPQ176" s="318"/>
      <c r="BPR176" s="318"/>
      <c r="BPS176" s="318"/>
      <c r="BPT176" s="318"/>
      <c r="BPU176" s="318"/>
      <c r="BPV176" s="318"/>
      <c r="BPW176" s="318"/>
      <c r="BPX176" s="318"/>
      <c r="BPY176" s="318"/>
      <c r="BPZ176" s="318"/>
      <c r="BQA176" s="318"/>
      <c r="BQB176" s="318"/>
      <c r="BQC176" s="318"/>
      <c r="BQD176" s="318"/>
      <c r="BQE176" s="318"/>
      <c r="BQF176" s="318"/>
      <c r="BQG176" s="318"/>
      <c r="BQH176" s="318"/>
      <c r="BQI176" s="318"/>
      <c r="BQJ176" s="318"/>
      <c r="BQK176" s="318"/>
      <c r="BQL176" s="318"/>
      <c r="BQM176" s="318"/>
      <c r="BQN176" s="318"/>
      <c r="BQO176" s="318"/>
      <c r="BQP176" s="318"/>
      <c r="BQQ176" s="318"/>
      <c r="BQR176" s="318"/>
      <c r="BQS176" s="318"/>
      <c r="BQT176" s="318"/>
      <c r="BQU176" s="318"/>
      <c r="BQV176" s="318"/>
      <c r="BQW176" s="318"/>
      <c r="BQX176" s="318"/>
      <c r="BQY176" s="318"/>
      <c r="BQZ176" s="318"/>
      <c r="BRA176" s="318"/>
      <c r="BRB176" s="318"/>
      <c r="BRC176" s="318"/>
      <c r="BRD176" s="318"/>
      <c r="BRE176" s="318"/>
      <c r="BRF176" s="318"/>
      <c r="BRG176" s="318"/>
      <c r="BRH176" s="318"/>
      <c r="BRI176" s="318"/>
      <c r="BRJ176" s="318"/>
      <c r="BRK176" s="318"/>
      <c r="BRL176" s="318"/>
      <c r="BRM176" s="318"/>
      <c r="BRN176" s="318"/>
      <c r="BRO176" s="318"/>
      <c r="BRP176" s="318"/>
      <c r="BRQ176" s="318"/>
      <c r="BRR176" s="318"/>
      <c r="BRS176" s="318"/>
      <c r="BRT176" s="318"/>
      <c r="BRU176" s="318"/>
      <c r="BRV176" s="318"/>
      <c r="BRW176" s="318"/>
      <c r="BRX176" s="318"/>
      <c r="BRY176" s="318"/>
      <c r="BRZ176" s="318"/>
      <c r="BSA176" s="318"/>
      <c r="BSB176" s="318"/>
      <c r="BSC176" s="318"/>
      <c r="BSD176" s="318"/>
      <c r="BSE176" s="318"/>
      <c r="BSF176" s="318"/>
      <c r="BSG176" s="318"/>
      <c r="BSH176" s="318"/>
      <c r="BSI176" s="318"/>
      <c r="BSJ176" s="318"/>
      <c r="BSK176" s="318"/>
      <c r="BSL176" s="318"/>
      <c r="BSM176" s="318"/>
      <c r="BSN176" s="318"/>
      <c r="BSO176" s="318"/>
      <c r="BSP176" s="318"/>
      <c r="BSQ176" s="318"/>
      <c r="BSR176" s="318"/>
      <c r="BSS176" s="318"/>
      <c r="BST176" s="318"/>
      <c r="BSU176" s="318"/>
      <c r="BSV176" s="318"/>
      <c r="BSW176" s="318"/>
      <c r="BSX176" s="318"/>
      <c r="BSY176" s="318"/>
      <c r="BSZ176" s="318"/>
      <c r="BTA176" s="318"/>
      <c r="BTB176" s="318"/>
      <c r="BTC176" s="318"/>
      <c r="BTD176" s="318"/>
      <c r="BTE176" s="318"/>
      <c r="BTF176" s="318"/>
      <c r="BTG176" s="318"/>
      <c r="BTH176" s="318"/>
      <c r="BTI176" s="318"/>
      <c r="BTJ176" s="318"/>
      <c r="BTK176" s="318"/>
      <c r="BTL176" s="318"/>
      <c r="BTM176" s="318"/>
      <c r="BTN176" s="318"/>
      <c r="BTO176" s="318"/>
      <c r="BTP176" s="318"/>
      <c r="BTQ176" s="318"/>
      <c r="BTR176" s="318"/>
      <c r="BTS176" s="318"/>
      <c r="BTT176" s="318"/>
      <c r="BTU176" s="318"/>
      <c r="BTV176" s="318"/>
      <c r="BTW176" s="318"/>
      <c r="BTX176" s="318"/>
      <c r="BTY176" s="318"/>
      <c r="BTZ176" s="318"/>
      <c r="BUA176" s="318"/>
      <c r="BUB176" s="318"/>
      <c r="BUC176" s="318"/>
      <c r="BUD176" s="318"/>
      <c r="BUE176" s="318"/>
      <c r="BUF176" s="318"/>
      <c r="BUG176" s="318"/>
      <c r="BUH176" s="318"/>
      <c r="BUI176" s="318"/>
      <c r="BUJ176" s="318"/>
      <c r="BUK176" s="318"/>
      <c r="BUL176" s="318"/>
      <c r="BUM176" s="318"/>
      <c r="BUN176" s="318"/>
      <c r="BUO176" s="318"/>
      <c r="BUP176" s="318"/>
      <c r="BUQ176" s="318"/>
      <c r="BUR176" s="318"/>
      <c r="BUS176" s="318"/>
      <c r="BUT176" s="318"/>
      <c r="BUU176" s="318"/>
      <c r="BUV176" s="318"/>
      <c r="BUW176" s="318"/>
      <c r="BUX176" s="318"/>
      <c r="BUY176" s="318"/>
      <c r="BUZ176" s="318"/>
      <c r="BVA176" s="318"/>
      <c r="BVB176" s="318"/>
      <c r="BVC176" s="318"/>
      <c r="BVD176" s="318"/>
      <c r="BVE176" s="318"/>
      <c r="BVF176" s="318"/>
      <c r="BVG176" s="318"/>
      <c r="BVH176" s="318"/>
      <c r="BVI176" s="318"/>
      <c r="BVJ176" s="318"/>
      <c r="BVK176" s="318"/>
      <c r="BVL176" s="318"/>
      <c r="BVM176" s="318"/>
      <c r="BVN176" s="318"/>
      <c r="BVO176" s="318"/>
      <c r="BVP176" s="318"/>
      <c r="BVQ176" s="318"/>
      <c r="BVR176" s="318"/>
      <c r="BVS176" s="318"/>
      <c r="BVT176" s="318"/>
      <c r="BVU176" s="318"/>
      <c r="BVV176" s="318"/>
      <c r="BVW176" s="318"/>
      <c r="BVX176" s="318"/>
      <c r="BVY176" s="318"/>
      <c r="BVZ176" s="318"/>
      <c r="BWA176" s="318"/>
      <c r="BWB176" s="318"/>
      <c r="BWC176" s="318"/>
      <c r="BWD176" s="318"/>
      <c r="BWE176" s="318"/>
      <c r="BWF176" s="318"/>
      <c r="BWG176" s="318"/>
      <c r="BWH176" s="318"/>
      <c r="BWI176" s="318"/>
      <c r="BWJ176" s="318"/>
      <c r="BWK176" s="318"/>
      <c r="BWL176" s="318"/>
      <c r="BWM176" s="318"/>
      <c r="BWN176" s="318"/>
      <c r="BWO176" s="318"/>
      <c r="BWP176" s="318"/>
      <c r="BWQ176" s="318"/>
      <c r="BWR176" s="318"/>
      <c r="BWS176" s="318"/>
      <c r="BWT176" s="318"/>
      <c r="BWU176" s="318"/>
      <c r="BWV176" s="318"/>
      <c r="BWW176" s="318"/>
      <c r="BWX176" s="318"/>
      <c r="BWY176" s="318"/>
      <c r="BWZ176" s="318"/>
      <c r="BXA176" s="318"/>
      <c r="BXB176" s="318"/>
      <c r="BXC176" s="318"/>
      <c r="BXD176" s="318"/>
      <c r="BXE176" s="318"/>
      <c r="BXF176" s="318"/>
      <c r="BXG176" s="318"/>
      <c r="BXH176" s="318"/>
      <c r="BXI176" s="318"/>
      <c r="BXJ176" s="318"/>
      <c r="BXK176" s="318"/>
      <c r="BXL176" s="318"/>
      <c r="BXM176" s="318"/>
      <c r="BXN176" s="318"/>
      <c r="BXO176" s="318"/>
      <c r="BXP176" s="318"/>
      <c r="BXQ176" s="318"/>
      <c r="BXR176" s="318"/>
      <c r="BXS176" s="318"/>
      <c r="BXT176" s="318"/>
      <c r="BXU176" s="318"/>
      <c r="BXV176" s="318"/>
      <c r="BXW176" s="318"/>
      <c r="BXX176" s="318"/>
      <c r="BXY176" s="318"/>
      <c r="BXZ176" s="318"/>
      <c r="BYA176" s="318"/>
      <c r="BYB176" s="318"/>
      <c r="BYC176" s="318"/>
      <c r="BYD176" s="318"/>
      <c r="BYE176" s="318"/>
      <c r="BYF176" s="318"/>
      <c r="BYG176" s="318"/>
      <c r="BYH176" s="318"/>
      <c r="BYI176" s="318"/>
      <c r="BYJ176" s="318"/>
      <c r="BYK176" s="318"/>
      <c r="BYL176" s="318"/>
      <c r="BYM176" s="318"/>
      <c r="BYN176" s="318"/>
      <c r="BYO176" s="318"/>
      <c r="BYP176" s="318"/>
      <c r="BYQ176" s="318"/>
      <c r="BYR176" s="318"/>
      <c r="BYS176" s="318"/>
      <c r="BYT176" s="318"/>
      <c r="BYU176" s="318"/>
      <c r="BYV176" s="318"/>
      <c r="BYW176" s="318"/>
      <c r="BYX176" s="318"/>
      <c r="BYY176" s="318"/>
      <c r="BYZ176" s="318"/>
      <c r="BZA176" s="318"/>
      <c r="BZB176" s="318"/>
      <c r="BZC176" s="318"/>
      <c r="BZD176" s="318"/>
      <c r="BZE176" s="318"/>
      <c r="BZF176" s="318"/>
      <c r="BZG176" s="318"/>
      <c r="BZH176" s="318"/>
      <c r="BZI176" s="318"/>
      <c r="BZJ176" s="318"/>
      <c r="BZK176" s="318"/>
      <c r="BZL176" s="318"/>
      <c r="BZM176" s="318"/>
      <c r="BZN176" s="318"/>
      <c r="BZO176" s="318"/>
      <c r="BZP176" s="318"/>
      <c r="BZQ176" s="318"/>
      <c r="BZR176" s="318"/>
      <c r="BZS176" s="318"/>
      <c r="BZT176" s="318"/>
      <c r="BZU176" s="318"/>
      <c r="BZV176" s="318"/>
      <c r="BZW176" s="318"/>
      <c r="BZX176" s="318"/>
      <c r="BZY176" s="318"/>
      <c r="BZZ176" s="318"/>
      <c r="CAA176" s="318"/>
      <c r="CAB176" s="318"/>
      <c r="CAC176" s="318"/>
      <c r="CAD176" s="318"/>
      <c r="CAE176" s="318"/>
      <c r="CAF176" s="318"/>
      <c r="CAG176" s="318"/>
      <c r="CAH176" s="318"/>
      <c r="CAI176" s="318"/>
      <c r="CAJ176" s="318"/>
      <c r="CAK176" s="318"/>
      <c r="CAL176" s="318"/>
      <c r="CAM176" s="318"/>
      <c r="CAN176" s="318"/>
      <c r="CAO176" s="318"/>
      <c r="CAP176" s="318"/>
      <c r="CAQ176" s="318"/>
      <c r="CAR176" s="318"/>
      <c r="CAS176" s="318"/>
      <c r="CAT176" s="318"/>
      <c r="CAU176" s="318"/>
      <c r="CAV176" s="318"/>
      <c r="CAW176" s="318"/>
      <c r="CAX176" s="318"/>
      <c r="CAY176" s="318"/>
      <c r="CAZ176" s="318"/>
      <c r="CBA176" s="318"/>
      <c r="CBB176" s="318"/>
      <c r="CBC176" s="318"/>
      <c r="CBD176" s="318"/>
      <c r="CBE176" s="318"/>
      <c r="CBF176" s="318"/>
      <c r="CBG176" s="318"/>
      <c r="CBH176" s="318"/>
      <c r="CBI176" s="318"/>
      <c r="CBJ176" s="318"/>
      <c r="CBK176" s="318"/>
      <c r="CBL176" s="318"/>
      <c r="CBM176" s="318"/>
      <c r="CBN176" s="318"/>
      <c r="CBO176" s="318"/>
      <c r="CBP176" s="318"/>
      <c r="CBQ176" s="318"/>
      <c r="CBR176" s="318"/>
      <c r="CBS176" s="318"/>
      <c r="CBT176" s="318"/>
      <c r="CBU176" s="318"/>
      <c r="CBV176" s="318"/>
      <c r="CBW176" s="318"/>
      <c r="CBX176" s="318"/>
      <c r="CBY176" s="318"/>
      <c r="CBZ176" s="318"/>
      <c r="CCA176" s="318"/>
      <c r="CCB176" s="318"/>
      <c r="CCC176" s="318"/>
      <c r="CCD176" s="318"/>
      <c r="CCE176" s="318"/>
      <c r="CCF176" s="318"/>
      <c r="CCG176" s="318"/>
      <c r="CCH176" s="318"/>
      <c r="CCI176" s="318"/>
      <c r="CCJ176" s="318"/>
      <c r="CCK176" s="318"/>
      <c r="CCL176" s="318"/>
      <c r="CCM176" s="318"/>
      <c r="CCN176" s="318"/>
      <c r="CCO176" s="318"/>
      <c r="CCP176" s="318"/>
      <c r="CCQ176" s="318"/>
      <c r="CCR176" s="318"/>
      <c r="CCS176" s="318"/>
      <c r="CCT176" s="318"/>
      <c r="CCU176" s="318"/>
      <c r="CCV176" s="318"/>
      <c r="CCW176" s="318"/>
      <c r="CCX176" s="318"/>
      <c r="CCY176" s="318"/>
      <c r="CCZ176" s="318"/>
      <c r="CDA176" s="318"/>
      <c r="CDB176" s="318"/>
      <c r="CDC176" s="318"/>
      <c r="CDD176" s="318"/>
      <c r="CDE176" s="318"/>
      <c r="CDF176" s="318"/>
      <c r="CDG176" s="318"/>
      <c r="CDH176" s="318"/>
      <c r="CDI176" s="318"/>
      <c r="CDJ176" s="318"/>
      <c r="CDK176" s="318"/>
      <c r="CDL176" s="318"/>
      <c r="CDM176" s="318"/>
      <c r="CDN176" s="318"/>
      <c r="CDO176" s="318"/>
      <c r="CDP176" s="318"/>
      <c r="CDQ176" s="318"/>
      <c r="CDR176" s="318"/>
      <c r="CDS176" s="318"/>
      <c r="CDT176" s="318"/>
      <c r="CDU176" s="318"/>
      <c r="CDV176" s="318"/>
      <c r="CDW176" s="318"/>
      <c r="CDX176" s="318"/>
      <c r="CDY176" s="318"/>
      <c r="CDZ176" s="318"/>
      <c r="CEA176" s="318"/>
      <c r="CEB176" s="318"/>
      <c r="CEC176" s="318"/>
      <c r="CED176" s="318"/>
      <c r="CEE176" s="318"/>
      <c r="CEF176" s="318"/>
      <c r="CEG176" s="318"/>
      <c r="CEH176" s="318"/>
      <c r="CEI176" s="318"/>
      <c r="CEJ176" s="318"/>
      <c r="CEK176" s="318"/>
      <c r="CEL176" s="318"/>
      <c r="CEM176" s="318"/>
      <c r="CEN176" s="318"/>
      <c r="CEO176" s="318"/>
      <c r="CEP176" s="318"/>
      <c r="CEQ176" s="318"/>
      <c r="CER176" s="318"/>
      <c r="CES176" s="318"/>
      <c r="CET176" s="318"/>
      <c r="CEU176" s="318"/>
      <c r="CEV176" s="318"/>
      <c r="CEW176" s="318"/>
      <c r="CEX176" s="318"/>
      <c r="CEY176" s="318"/>
      <c r="CEZ176" s="318"/>
      <c r="CFA176" s="318"/>
      <c r="CFB176" s="318"/>
      <c r="CFC176" s="318"/>
      <c r="CFD176" s="318"/>
      <c r="CFE176" s="318"/>
      <c r="CFF176" s="318"/>
      <c r="CFG176" s="318"/>
      <c r="CFH176" s="318"/>
      <c r="CFI176" s="318"/>
      <c r="CFJ176" s="318"/>
      <c r="CFK176" s="318"/>
      <c r="CFL176" s="318"/>
      <c r="CFM176" s="318"/>
      <c r="CFN176" s="318"/>
      <c r="CFO176" s="318"/>
      <c r="CFP176" s="318"/>
      <c r="CFQ176" s="318"/>
      <c r="CFR176" s="318"/>
      <c r="CFS176" s="318"/>
      <c r="CFT176" s="318"/>
      <c r="CFU176" s="318"/>
      <c r="CFV176" s="318"/>
      <c r="CFW176" s="318"/>
      <c r="CFX176" s="318"/>
      <c r="CFY176" s="318"/>
      <c r="CFZ176" s="318"/>
      <c r="CGA176" s="318"/>
      <c r="CGB176" s="318"/>
      <c r="CGC176" s="318"/>
      <c r="CGD176" s="318"/>
      <c r="CGE176" s="318"/>
      <c r="CGF176" s="318"/>
      <c r="CGG176" s="318"/>
      <c r="CGH176" s="318"/>
      <c r="CGI176" s="318"/>
      <c r="CGJ176" s="318"/>
      <c r="CGK176" s="318"/>
      <c r="CGL176" s="318"/>
      <c r="CGM176" s="318"/>
      <c r="CGN176" s="318"/>
      <c r="CGO176" s="318"/>
      <c r="CGP176" s="318"/>
      <c r="CGQ176" s="318"/>
      <c r="CGR176" s="318"/>
      <c r="CGS176" s="318"/>
      <c r="CGT176" s="318"/>
      <c r="CGU176" s="318"/>
      <c r="CGV176" s="318"/>
      <c r="CGW176" s="318"/>
      <c r="CGX176" s="318"/>
      <c r="CGY176" s="318"/>
      <c r="CGZ176" s="318"/>
      <c r="CHA176" s="318"/>
      <c r="CHB176" s="318"/>
      <c r="CHC176" s="318"/>
      <c r="CHD176" s="318"/>
      <c r="CHE176" s="318"/>
      <c r="CHF176" s="318"/>
      <c r="CHG176" s="318"/>
      <c r="CHH176" s="318"/>
      <c r="CHI176" s="318"/>
      <c r="CHJ176" s="318"/>
      <c r="CHK176" s="318"/>
      <c r="CHL176" s="318"/>
      <c r="CHM176" s="318"/>
      <c r="CHN176" s="318"/>
      <c r="CHO176" s="318"/>
      <c r="CHP176" s="318"/>
      <c r="CHQ176" s="318"/>
      <c r="CHR176" s="318"/>
      <c r="CHS176" s="318"/>
      <c r="CHT176" s="318"/>
      <c r="CHU176" s="318"/>
      <c r="CHV176" s="318"/>
      <c r="CHW176" s="318"/>
      <c r="CHX176" s="318"/>
      <c r="CHY176" s="318"/>
      <c r="CHZ176" s="318"/>
      <c r="CIA176" s="318"/>
      <c r="CIB176" s="318"/>
      <c r="CIC176" s="318"/>
      <c r="CID176" s="318"/>
      <c r="CIE176" s="318"/>
      <c r="CIF176" s="318"/>
      <c r="CIG176" s="318"/>
      <c r="CIH176" s="318"/>
      <c r="CII176" s="318"/>
      <c r="CIJ176" s="318"/>
      <c r="CIK176" s="318"/>
      <c r="CIL176" s="318"/>
      <c r="CIM176" s="318"/>
      <c r="CIN176" s="318"/>
      <c r="CIO176" s="318"/>
      <c r="CIP176" s="318"/>
      <c r="CIQ176" s="318"/>
      <c r="CIR176" s="318"/>
      <c r="CIS176" s="318"/>
      <c r="CIT176" s="318"/>
      <c r="CIU176" s="318"/>
      <c r="CIV176" s="318"/>
      <c r="CIW176" s="318"/>
      <c r="CIX176" s="318"/>
      <c r="CIY176" s="318"/>
      <c r="CIZ176" s="318"/>
      <c r="CJA176" s="318"/>
      <c r="CJB176" s="318"/>
      <c r="CJC176" s="318"/>
      <c r="CJD176" s="318"/>
      <c r="CJE176" s="318"/>
      <c r="CJF176" s="318"/>
      <c r="CJG176" s="318"/>
      <c r="CJH176" s="318"/>
      <c r="CJI176" s="318"/>
      <c r="CJJ176" s="318"/>
      <c r="CJK176" s="318"/>
      <c r="CJL176" s="318"/>
      <c r="CJM176" s="318"/>
      <c r="CJN176" s="318"/>
      <c r="CJO176" s="318"/>
      <c r="CJP176" s="318"/>
      <c r="CJQ176" s="318"/>
      <c r="CJR176" s="318"/>
      <c r="CJS176" s="318"/>
      <c r="CJT176" s="318"/>
      <c r="CJU176" s="318"/>
      <c r="CJV176" s="318"/>
      <c r="CJW176" s="318"/>
      <c r="CJX176" s="318"/>
      <c r="CJY176" s="318"/>
      <c r="CJZ176" s="318"/>
      <c r="CKA176" s="318"/>
      <c r="CKB176" s="318"/>
      <c r="CKC176" s="318"/>
      <c r="CKD176" s="318"/>
      <c r="CKE176" s="318"/>
      <c r="CKF176" s="318"/>
      <c r="CKG176" s="318"/>
      <c r="CKH176" s="318"/>
      <c r="CKI176" s="318"/>
      <c r="CKJ176" s="318"/>
      <c r="CKK176" s="318"/>
      <c r="CKL176" s="318"/>
      <c r="CKM176" s="318"/>
      <c r="CKN176" s="318"/>
      <c r="CKO176" s="318"/>
      <c r="CKP176" s="318"/>
      <c r="CKQ176" s="318"/>
      <c r="CKR176" s="318"/>
      <c r="CKS176" s="318"/>
      <c r="CKT176" s="318"/>
      <c r="CKU176" s="318"/>
      <c r="CKV176" s="318"/>
      <c r="CKW176" s="318"/>
      <c r="CKX176" s="318"/>
      <c r="CKY176" s="318"/>
      <c r="CKZ176" s="318"/>
      <c r="CLA176" s="318"/>
      <c r="CLB176" s="318"/>
      <c r="CLC176" s="318"/>
      <c r="CLD176" s="318"/>
      <c r="CLE176" s="318"/>
      <c r="CLF176" s="318"/>
      <c r="CLG176" s="318"/>
      <c r="CLH176" s="318"/>
      <c r="CLI176" s="318"/>
      <c r="CLJ176" s="318"/>
      <c r="CLK176" s="318"/>
      <c r="CLL176" s="318"/>
      <c r="CLM176" s="318"/>
      <c r="CLN176" s="318"/>
      <c r="CLO176" s="318"/>
      <c r="CLP176" s="318"/>
      <c r="CLQ176" s="318"/>
      <c r="CLR176" s="318"/>
      <c r="CLS176" s="318"/>
      <c r="CLT176" s="318"/>
      <c r="CLU176" s="318"/>
      <c r="CLV176" s="318"/>
      <c r="CLW176" s="318"/>
      <c r="CLX176" s="318"/>
      <c r="CLY176" s="318"/>
      <c r="CLZ176" s="318"/>
      <c r="CMA176" s="318"/>
      <c r="CMB176" s="318"/>
      <c r="CMC176" s="318"/>
      <c r="CMD176" s="318"/>
      <c r="CME176" s="318"/>
      <c r="CMF176" s="318"/>
      <c r="CMG176" s="318"/>
      <c r="CMH176" s="318"/>
      <c r="CMI176" s="318"/>
      <c r="CMJ176" s="318"/>
      <c r="CMK176" s="318"/>
      <c r="CML176" s="318"/>
      <c r="CMM176" s="318"/>
      <c r="CMN176" s="318"/>
      <c r="CMO176" s="318"/>
      <c r="CMP176" s="318"/>
      <c r="CMQ176" s="318"/>
      <c r="CMR176" s="318"/>
      <c r="CMS176" s="318"/>
      <c r="CMT176" s="318"/>
      <c r="CMU176" s="318"/>
      <c r="CMV176" s="318"/>
      <c r="CMW176" s="318"/>
      <c r="CMX176" s="318"/>
      <c r="CMY176" s="318"/>
      <c r="CMZ176" s="318"/>
      <c r="CNA176" s="318"/>
      <c r="CNB176" s="318"/>
      <c r="CNC176" s="318"/>
      <c r="CND176" s="318"/>
      <c r="CNE176" s="318"/>
      <c r="CNF176" s="318"/>
      <c r="CNG176" s="318"/>
      <c r="CNH176" s="318"/>
      <c r="CNI176" s="318"/>
      <c r="CNJ176" s="318"/>
      <c r="CNK176" s="318"/>
      <c r="CNL176" s="318"/>
      <c r="CNM176" s="318"/>
      <c r="CNN176" s="318"/>
      <c r="CNO176" s="318"/>
      <c r="CNP176" s="318"/>
      <c r="CNQ176" s="318"/>
      <c r="CNR176" s="318"/>
      <c r="CNS176" s="318"/>
      <c r="CNT176" s="318"/>
      <c r="CNU176" s="318"/>
      <c r="CNV176" s="318"/>
      <c r="CNW176" s="318"/>
      <c r="CNX176" s="318"/>
      <c r="CNY176" s="318"/>
      <c r="CNZ176" s="318"/>
      <c r="COA176" s="318"/>
      <c r="COB176" s="318"/>
      <c r="COC176" s="318"/>
      <c r="COD176" s="318"/>
      <c r="COE176" s="318"/>
      <c r="COF176" s="318"/>
      <c r="COG176" s="318"/>
      <c r="COH176" s="318"/>
      <c r="COI176" s="318"/>
      <c r="COJ176" s="318"/>
      <c r="COK176" s="318"/>
      <c r="COL176" s="318"/>
      <c r="COM176" s="318"/>
      <c r="CON176" s="318"/>
      <c r="COO176" s="318"/>
      <c r="COP176" s="318"/>
      <c r="COQ176" s="318"/>
      <c r="COR176" s="318"/>
      <c r="COS176" s="318"/>
      <c r="COT176" s="318"/>
      <c r="COU176" s="318"/>
      <c r="COV176" s="318"/>
      <c r="COW176" s="318"/>
      <c r="COX176" s="318"/>
      <c r="COY176" s="318"/>
      <c r="COZ176" s="318"/>
      <c r="CPA176" s="318"/>
      <c r="CPB176" s="318"/>
      <c r="CPC176" s="318"/>
      <c r="CPD176" s="318"/>
      <c r="CPE176" s="318"/>
      <c r="CPF176" s="318"/>
      <c r="CPG176" s="318"/>
      <c r="CPH176" s="318"/>
      <c r="CPI176" s="318"/>
      <c r="CPJ176" s="318"/>
      <c r="CPK176" s="318"/>
      <c r="CPL176" s="318"/>
      <c r="CPM176" s="318"/>
      <c r="CPN176" s="318"/>
      <c r="CPO176" s="318"/>
      <c r="CPP176" s="318"/>
      <c r="CPQ176" s="318"/>
      <c r="CPR176" s="318"/>
      <c r="CPS176" s="318"/>
      <c r="CPT176" s="318"/>
      <c r="CPU176" s="318"/>
      <c r="CPV176" s="318"/>
      <c r="CPW176" s="318"/>
      <c r="CPX176" s="318"/>
      <c r="CPY176" s="318"/>
      <c r="CPZ176" s="318"/>
      <c r="CQA176" s="318"/>
      <c r="CQB176" s="318"/>
      <c r="CQC176" s="318"/>
      <c r="CQD176" s="318"/>
      <c r="CQE176" s="318"/>
      <c r="CQF176" s="318"/>
      <c r="CQG176" s="318"/>
      <c r="CQH176" s="318"/>
      <c r="CQI176" s="318"/>
      <c r="CQJ176" s="318"/>
      <c r="CQK176" s="318"/>
      <c r="CQL176" s="318"/>
      <c r="CQM176" s="318"/>
      <c r="CQN176" s="318"/>
      <c r="CQO176" s="318"/>
      <c r="CQP176" s="318"/>
      <c r="CQQ176" s="318"/>
      <c r="CQR176" s="318"/>
      <c r="CQS176" s="318"/>
      <c r="CQT176" s="318"/>
      <c r="CQU176" s="318"/>
      <c r="CQV176" s="318"/>
      <c r="CQW176" s="318"/>
      <c r="CQX176" s="318"/>
      <c r="CQY176" s="318"/>
      <c r="CQZ176" s="318"/>
      <c r="CRA176" s="318"/>
      <c r="CRB176" s="318"/>
      <c r="CRC176" s="318"/>
      <c r="CRD176" s="318"/>
      <c r="CRE176" s="318"/>
      <c r="CRF176" s="318"/>
      <c r="CRG176" s="318"/>
      <c r="CRH176" s="318"/>
      <c r="CRI176" s="318"/>
      <c r="CRJ176" s="318"/>
      <c r="CRK176" s="318"/>
      <c r="CRL176" s="318"/>
      <c r="CRM176" s="318"/>
      <c r="CRN176" s="318"/>
      <c r="CRO176" s="318"/>
      <c r="CRP176" s="318"/>
      <c r="CRQ176" s="318"/>
      <c r="CRR176" s="318"/>
      <c r="CRS176" s="318"/>
      <c r="CRT176" s="318"/>
      <c r="CRU176" s="318"/>
      <c r="CRV176" s="318"/>
      <c r="CRW176" s="318"/>
      <c r="CRX176" s="318"/>
      <c r="CRY176" s="318"/>
      <c r="CRZ176" s="318"/>
      <c r="CSA176" s="318"/>
      <c r="CSB176" s="318"/>
      <c r="CSC176" s="318"/>
      <c r="CSD176" s="318"/>
      <c r="CSE176" s="318"/>
      <c r="CSF176" s="318"/>
      <c r="CSG176" s="318"/>
      <c r="CSH176" s="318"/>
      <c r="CSI176" s="318"/>
      <c r="CSJ176" s="318"/>
      <c r="CSK176" s="318"/>
      <c r="CSL176" s="318"/>
      <c r="CSM176" s="318"/>
      <c r="CSN176" s="318"/>
      <c r="CSO176" s="318"/>
      <c r="CSP176" s="318"/>
      <c r="CSQ176" s="318"/>
      <c r="CSR176" s="318"/>
      <c r="CSS176" s="318"/>
      <c r="CST176" s="318"/>
      <c r="CSU176" s="318"/>
      <c r="CSV176" s="318"/>
      <c r="CSW176" s="318"/>
      <c r="CSX176" s="318"/>
      <c r="CSY176" s="318"/>
      <c r="CSZ176" s="318"/>
      <c r="CTA176" s="318"/>
      <c r="CTB176" s="318"/>
      <c r="CTC176" s="318"/>
      <c r="CTD176" s="318"/>
      <c r="CTE176" s="318"/>
      <c r="CTF176" s="318"/>
      <c r="CTG176" s="318"/>
      <c r="CTH176" s="318"/>
      <c r="CTI176" s="318"/>
      <c r="CTJ176" s="318"/>
      <c r="CTK176" s="318"/>
      <c r="CTL176" s="318"/>
      <c r="CTM176" s="318"/>
      <c r="CTN176" s="318"/>
      <c r="CTO176" s="318"/>
      <c r="CTP176" s="318"/>
      <c r="CTQ176" s="318"/>
      <c r="CTR176" s="318"/>
      <c r="CTS176" s="318"/>
      <c r="CTT176" s="318"/>
      <c r="CTU176" s="318"/>
      <c r="CTV176" s="318"/>
      <c r="CTW176" s="318"/>
      <c r="CTX176" s="318"/>
      <c r="CTY176" s="318"/>
      <c r="CTZ176" s="318"/>
      <c r="CUA176" s="318"/>
      <c r="CUB176" s="318"/>
      <c r="CUC176" s="318"/>
      <c r="CUD176" s="318"/>
      <c r="CUE176" s="318"/>
      <c r="CUF176" s="318"/>
      <c r="CUG176" s="318"/>
      <c r="CUH176" s="318"/>
      <c r="CUI176" s="318"/>
      <c r="CUJ176" s="318"/>
      <c r="CUK176" s="318"/>
      <c r="CUL176" s="318"/>
      <c r="CUM176" s="318"/>
      <c r="CUN176" s="318"/>
      <c r="CUO176" s="318"/>
      <c r="CUP176" s="318"/>
      <c r="CUQ176" s="318"/>
      <c r="CUR176" s="318"/>
      <c r="CUS176" s="318"/>
      <c r="CUT176" s="318"/>
      <c r="CUU176" s="318"/>
      <c r="CUV176" s="318"/>
      <c r="CUW176" s="318"/>
      <c r="CUX176" s="318"/>
      <c r="CUY176" s="318"/>
      <c r="CUZ176" s="318"/>
      <c r="CVA176" s="318"/>
      <c r="CVB176" s="318"/>
      <c r="CVC176" s="318"/>
      <c r="CVD176" s="318"/>
      <c r="CVE176" s="318"/>
      <c r="CVF176" s="318"/>
      <c r="CVG176" s="318"/>
      <c r="CVH176" s="318"/>
      <c r="CVI176" s="318"/>
      <c r="CVJ176" s="318"/>
      <c r="CVK176" s="318"/>
      <c r="CVL176" s="318"/>
      <c r="CVM176" s="318"/>
      <c r="CVN176" s="318"/>
      <c r="CVO176" s="318"/>
      <c r="CVP176" s="318"/>
      <c r="CVQ176" s="318"/>
      <c r="CVR176" s="318"/>
      <c r="CVS176" s="318"/>
      <c r="CVT176" s="318"/>
      <c r="CVU176" s="318"/>
      <c r="CVV176" s="318"/>
      <c r="CVW176" s="318"/>
      <c r="CVX176" s="318"/>
      <c r="CVY176" s="318"/>
      <c r="CVZ176" s="318"/>
      <c r="CWA176" s="318"/>
      <c r="CWB176" s="318"/>
      <c r="CWC176" s="318"/>
      <c r="CWD176" s="318"/>
      <c r="CWE176" s="318"/>
      <c r="CWF176" s="318"/>
      <c r="CWG176" s="318"/>
      <c r="CWH176" s="318"/>
      <c r="CWI176" s="318"/>
      <c r="CWJ176" s="318"/>
      <c r="CWK176" s="318"/>
      <c r="CWL176" s="318"/>
      <c r="CWM176" s="318"/>
      <c r="CWN176" s="318"/>
      <c r="CWO176" s="318"/>
      <c r="CWP176" s="318"/>
      <c r="CWQ176" s="318"/>
      <c r="CWR176" s="318"/>
      <c r="CWS176" s="318"/>
      <c r="CWT176" s="318"/>
      <c r="CWU176" s="318"/>
      <c r="CWV176" s="318"/>
      <c r="CWW176" s="318"/>
      <c r="CWX176" s="318"/>
      <c r="CWY176" s="318"/>
      <c r="CWZ176" s="318"/>
      <c r="CXA176" s="318"/>
      <c r="CXB176" s="318"/>
      <c r="CXC176" s="318"/>
      <c r="CXD176" s="318"/>
      <c r="CXE176" s="318"/>
      <c r="CXF176" s="318"/>
      <c r="CXG176" s="318"/>
      <c r="CXH176" s="318"/>
      <c r="CXI176" s="318"/>
      <c r="CXJ176" s="318"/>
      <c r="CXK176" s="318"/>
      <c r="CXL176" s="318"/>
      <c r="CXM176" s="318"/>
      <c r="CXN176" s="318"/>
      <c r="CXO176" s="318"/>
      <c r="CXP176" s="318"/>
      <c r="CXQ176" s="318"/>
      <c r="CXR176" s="318"/>
      <c r="CXS176" s="318"/>
      <c r="CXT176" s="318"/>
      <c r="CXU176" s="318"/>
      <c r="CXV176" s="318"/>
      <c r="CXW176" s="318"/>
      <c r="CXX176" s="318"/>
      <c r="CXY176" s="318"/>
      <c r="CXZ176" s="318"/>
      <c r="CYA176" s="318"/>
      <c r="CYB176" s="318"/>
      <c r="CYC176" s="318"/>
      <c r="CYD176" s="318"/>
      <c r="CYE176" s="318"/>
      <c r="CYF176" s="318"/>
      <c r="CYG176" s="318"/>
      <c r="CYH176" s="318"/>
      <c r="CYI176" s="318"/>
      <c r="CYJ176" s="318"/>
      <c r="CYK176" s="318"/>
      <c r="CYL176" s="318"/>
      <c r="CYM176" s="318"/>
      <c r="CYN176" s="318"/>
      <c r="CYO176" s="318"/>
      <c r="CYP176" s="318"/>
      <c r="CYQ176" s="318"/>
      <c r="CYR176" s="318"/>
      <c r="CYS176" s="318"/>
      <c r="CYT176" s="318"/>
      <c r="CYU176" s="318"/>
      <c r="CYV176" s="318"/>
      <c r="CYW176" s="318"/>
      <c r="CYX176" s="318"/>
      <c r="CYY176" s="318"/>
      <c r="CYZ176" s="318"/>
      <c r="CZA176" s="318"/>
      <c r="CZB176" s="318"/>
      <c r="CZC176" s="318"/>
      <c r="CZD176" s="318"/>
      <c r="CZE176" s="318"/>
      <c r="CZF176" s="318"/>
      <c r="CZG176" s="318"/>
      <c r="CZH176" s="318"/>
      <c r="CZI176" s="318"/>
      <c r="CZJ176" s="318"/>
      <c r="CZK176" s="318"/>
      <c r="CZL176" s="318"/>
      <c r="CZM176" s="318"/>
      <c r="CZN176" s="318"/>
      <c r="CZO176" s="318"/>
      <c r="CZP176" s="318"/>
      <c r="CZQ176" s="318"/>
      <c r="CZR176" s="318"/>
      <c r="CZS176" s="318"/>
      <c r="CZT176" s="318"/>
      <c r="CZU176" s="318"/>
      <c r="CZV176" s="318"/>
      <c r="CZW176" s="318"/>
      <c r="CZX176" s="318"/>
      <c r="CZY176" s="318"/>
      <c r="CZZ176" s="318"/>
      <c r="DAA176" s="318"/>
      <c r="DAB176" s="318"/>
      <c r="DAC176" s="318"/>
      <c r="DAD176" s="318"/>
      <c r="DAE176" s="318"/>
      <c r="DAF176" s="318"/>
      <c r="DAG176" s="318"/>
      <c r="DAH176" s="318"/>
      <c r="DAI176" s="318"/>
      <c r="DAJ176" s="318"/>
      <c r="DAK176" s="318"/>
      <c r="DAL176" s="318"/>
      <c r="DAM176" s="318"/>
      <c r="DAN176" s="318"/>
      <c r="DAO176" s="318"/>
      <c r="DAP176" s="318"/>
      <c r="DAQ176" s="318"/>
      <c r="DAR176" s="318"/>
      <c r="DAS176" s="318"/>
      <c r="DAT176" s="318"/>
      <c r="DAU176" s="318"/>
      <c r="DAV176" s="318"/>
      <c r="DAW176" s="318"/>
      <c r="DAX176" s="318"/>
      <c r="DAY176" s="318"/>
      <c r="DAZ176" s="318"/>
      <c r="DBA176" s="318"/>
      <c r="DBB176" s="318"/>
      <c r="DBC176" s="318"/>
      <c r="DBD176" s="318"/>
      <c r="DBE176" s="318"/>
      <c r="DBF176" s="318"/>
      <c r="DBG176" s="318"/>
      <c r="DBH176" s="318"/>
      <c r="DBI176" s="318"/>
      <c r="DBJ176" s="318"/>
      <c r="DBK176" s="318"/>
      <c r="DBL176" s="318"/>
      <c r="DBM176" s="318"/>
      <c r="DBN176" s="318"/>
      <c r="DBO176" s="318"/>
      <c r="DBP176" s="318"/>
      <c r="DBQ176" s="318"/>
      <c r="DBR176" s="318"/>
      <c r="DBS176" s="318"/>
      <c r="DBT176" s="318"/>
      <c r="DBU176" s="318"/>
      <c r="DBV176" s="318"/>
      <c r="DBW176" s="318"/>
      <c r="DBX176" s="318"/>
      <c r="DBY176" s="318"/>
      <c r="DBZ176" s="318"/>
      <c r="DCA176" s="318"/>
      <c r="DCB176" s="318"/>
      <c r="DCC176" s="318"/>
      <c r="DCD176" s="318"/>
      <c r="DCE176" s="318"/>
      <c r="DCF176" s="318"/>
      <c r="DCG176" s="318"/>
      <c r="DCH176" s="318"/>
      <c r="DCI176" s="318"/>
      <c r="DCJ176" s="318"/>
      <c r="DCK176" s="318"/>
      <c r="DCL176" s="318"/>
      <c r="DCM176" s="318"/>
      <c r="DCN176" s="318"/>
      <c r="DCO176" s="318"/>
      <c r="DCP176" s="318"/>
      <c r="DCQ176" s="318"/>
      <c r="DCR176" s="318"/>
      <c r="DCS176" s="318"/>
      <c r="DCT176" s="318"/>
      <c r="DCU176" s="318"/>
      <c r="DCV176" s="318"/>
      <c r="DCW176" s="318"/>
      <c r="DCX176" s="318"/>
      <c r="DCY176" s="318"/>
      <c r="DCZ176" s="318"/>
      <c r="DDA176" s="318"/>
      <c r="DDB176" s="318"/>
      <c r="DDC176" s="318"/>
      <c r="DDD176" s="318"/>
      <c r="DDE176" s="318"/>
      <c r="DDF176" s="318"/>
      <c r="DDG176" s="318"/>
      <c r="DDH176" s="318"/>
      <c r="DDI176" s="318"/>
      <c r="DDJ176" s="318"/>
      <c r="DDK176" s="318"/>
      <c r="DDL176" s="318"/>
      <c r="DDM176" s="318"/>
      <c r="DDN176" s="318"/>
      <c r="DDO176" s="318"/>
      <c r="DDP176" s="318"/>
      <c r="DDQ176" s="318"/>
      <c r="DDR176" s="318"/>
      <c r="DDS176" s="318"/>
      <c r="DDT176" s="318"/>
      <c r="DDU176" s="318"/>
      <c r="DDV176" s="318"/>
      <c r="DDW176" s="318"/>
      <c r="DDX176" s="318"/>
      <c r="DDY176" s="318"/>
      <c r="DDZ176" s="318"/>
      <c r="DEA176" s="318"/>
      <c r="DEB176" s="318"/>
      <c r="DEC176" s="318"/>
      <c r="DED176" s="318"/>
      <c r="DEE176" s="318"/>
      <c r="DEF176" s="318"/>
      <c r="DEG176" s="318"/>
      <c r="DEH176" s="318"/>
      <c r="DEI176" s="318"/>
      <c r="DEJ176" s="318"/>
      <c r="DEK176" s="318"/>
      <c r="DEL176" s="318"/>
      <c r="DEM176" s="318"/>
      <c r="DEN176" s="318"/>
      <c r="DEO176" s="318"/>
      <c r="DEP176" s="318"/>
      <c r="DEQ176" s="318"/>
      <c r="DER176" s="318"/>
      <c r="DES176" s="318"/>
      <c r="DET176" s="318"/>
      <c r="DEU176" s="318"/>
      <c r="DEV176" s="318"/>
      <c r="DEW176" s="318"/>
      <c r="DEX176" s="318"/>
      <c r="DEY176" s="318"/>
      <c r="DEZ176" s="318"/>
      <c r="DFA176" s="318"/>
      <c r="DFB176" s="318"/>
      <c r="DFC176" s="318"/>
      <c r="DFD176" s="318"/>
      <c r="DFE176" s="318"/>
      <c r="DFF176" s="318"/>
      <c r="DFG176" s="318"/>
      <c r="DFH176" s="318"/>
      <c r="DFI176" s="318"/>
      <c r="DFJ176" s="318"/>
      <c r="DFK176" s="318"/>
      <c r="DFL176" s="318"/>
      <c r="DFM176" s="318"/>
      <c r="DFN176" s="318"/>
      <c r="DFO176" s="318"/>
      <c r="DFP176" s="318"/>
      <c r="DFQ176" s="318"/>
      <c r="DFR176" s="318"/>
      <c r="DFS176" s="318"/>
      <c r="DFT176" s="318"/>
      <c r="DFU176" s="318"/>
      <c r="DFV176" s="318"/>
      <c r="DFW176" s="318"/>
      <c r="DFX176" s="318"/>
      <c r="DFY176" s="318"/>
      <c r="DFZ176" s="318"/>
      <c r="DGA176" s="318"/>
      <c r="DGB176" s="318"/>
      <c r="DGC176" s="318"/>
      <c r="DGD176" s="318"/>
      <c r="DGE176" s="318"/>
      <c r="DGF176" s="318"/>
      <c r="DGG176" s="318"/>
      <c r="DGH176" s="318"/>
      <c r="DGI176" s="318"/>
      <c r="DGJ176" s="318"/>
      <c r="DGK176" s="318"/>
      <c r="DGL176" s="318"/>
      <c r="DGM176" s="318"/>
      <c r="DGN176" s="318"/>
      <c r="DGO176" s="318"/>
      <c r="DGP176" s="318"/>
      <c r="DGQ176" s="318"/>
      <c r="DGR176" s="318"/>
      <c r="DGS176" s="318"/>
      <c r="DGT176" s="318"/>
      <c r="DGU176" s="318"/>
      <c r="DGV176" s="318"/>
      <c r="DGW176" s="318"/>
      <c r="DGX176" s="318"/>
      <c r="DGY176" s="318"/>
      <c r="DGZ176" s="318"/>
      <c r="DHA176" s="318"/>
      <c r="DHB176" s="318"/>
      <c r="DHC176" s="318"/>
      <c r="DHD176" s="318"/>
      <c r="DHE176" s="318"/>
      <c r="DHF176" s="318"/>
      <c r="DHG176" s="318"/>
      <c r="DHH176" s="318"/>
      <c r="DHI176" s="318"/>
      <c r="DHJ176" s="318"/>
      <c r="DHK176" s="318"/>
      <c r="DHL176" s="318"/>
      <c r="DHM176" s="318"/>
      <c r="DHN176" s="318"/>
      <c r="DHO176" s="318"/>
      <c r="DHP176" s="318"/>
      <c r="DHQ176" s="318"/>
      <c r="DHR176" s="318"/>
      <c r="DHS176" s="318"/>
      <c r="DHT176" s="318"/>
      <c r="DHU176" s="318"/>
      <c r="DHV176" s="318"/>
      <c r="DHW176" s="318"/>
      <c r="DHX176" s="318"/>
      <c r="DHY176" s="318"/>
      <c r="DHZ176" s="318"/>
      <c r="DIA176" s="318"/>
      <c r="DIB176" s="318"/>
      <c r="DIC176" s="318"/>
      <c r="DID176" s="318"/>
      <c r="DIE176" s="318"/>
      <c r="DIF176" s="318"/>
      <c r="DIG176" s="318"/>
      <c r="DIH176" s="318"/>
      <c r="DII176" s="318"/>
      <c r="DIJ176" s="318"/>
      <c r="DIK176" s="318"/>
      <c r="DIL176" s="318"/>
      <c r="DIM176" s="318"/>
      <c r="DIN176" s="318"/>
      <c r="DIO176" s="318"/>
      <c r="DIP176" s="318"/>
      <c r="DIQ176" s="318"/>
      <c r="DIR176" s="318"/>
      <c r="DIS176" s="318"/>
      <c r="DIT176" s="318"/>
      <c r="DIU176" s="318"/>
      <c r="DIV176" s="318"/>
      <c r="DIW176" s="318"/>
      <c r="DIX176" s="318"/>
      <c r="DIY176" s="318"/>
      <c r="DIZ176" s="318"/>
      <c r="DJA176" s="318"/>
      <c r="DJB176" s="318"/>
      <c r="DJC176" s="318"/>
      <c r="DJD176" s="318"/>
      <c r="DJE176" s="318"/>
      <c r="DJF176" s="318"/>
      <c r="DJG176" s="318"/>
      <c r="DJH176" s="318"/>
      <c r="DJI176" s="318"/>
      <c r="DJJ176" s="318"/>
      <c r="DJK176" s="318"/>
      <c r="DJL176" s="318"/>
      <c r="DJM176" s="318"/>
      <c r="DJN176" s="318"/>
      <c r="DJO176" s="318"/>
      <c r="DJP176" s="318"/>
      <c r="DJQ176" s="318"/>
      <c r="DJR176" s="318"/>
      <c r="DJS176" s="318"/>
      <c r="DJT176" s="318"/>
      <c r="DJU176" s="318"/>
      <c r="DJV176" s="318"/>
      <c r="DJW176" s="318"/>
      <c r="DJX176" s="318"/>
      <c r="DJY176" s="318"/>
      <c r="DJZ176" s="318"/>
      <c r="DKA176" s="318"/>
      <c r="DKB176" s="318"/>
      <c r="DKC176" s="318"/>
      <c r="DKD176" s="318"/>
      <c r="DKE176" s="318"/>
      <c r="DKF176" s="318"/>
      <c r="DKG176" s="318"/>
      <c r="DKH176" s="318"/>
      <c r="DKI176" s="318"/>
      <c r="DKJ176" s="318"/>
      <c r="DKK176" s="318"/>
      <c r="DKL176" s="318"/>
      <c r="DKM176" s="318"/>
      <c r="DKN176" s="318"/>
      <c r="DKO176" s="318"/>
      <c r="DKP176" s="318"/>
      <c r="DKQ176" s="318"/>
      <c r="DKR176" s="318"/>
      <c r="DKS176" s="318"/>
      <c r="DKT176" s="318"/>
      <c r="DKU176" s="318"/>
      <c r="DKV176" s="318"/>
      <c r="DKW176" s="318"/>
      <c r="DKX176" s="318"/>
      <c r="DKY176" s="318"/>
      <c r="DKZ176" s="318"/>
      <c r="DLA176" s="318"/>
      <c r="DLB176" s="318"/>
      <c r="DLC176" s="318"/>
      <c r="DLD176" s="318"/>
      <c r="DLE176" s="318"/>
      <c r="DLF176" s="318"/>
      <c r="DLG176" s="318"/>
      <c r="DLH176" s="318"/>
      <c r="DLI176" s="318"/>
      <c r="DLJ176" s="318"/>
      <c r="DLK176" s="318"/>
      <c r="DLL176" s="318"/>
      <c r="DLM176" s="318"/>
      <c r="DLN176" s="318"/>
      <c r="DLO176" s="318"/>
      <c r="DLP176" s="318"/>
      <c r="DLQ176" s="318"/>
      <c r="DLR176" s="318"/>
      <c r="DLS176" s="318"/>
      <c r="DLT176" s="318"/>
      <c r="DLU176" s="318"/>
      <c r="DLV176" s="318"/>
      <c r="DLW176" s="318"/>
      <c r="DLX176" s="318"/>
      <c r="DLY176" s="318"/>
      <c r="DLZ176" s="318"/>
      <c r="DMA176" s="318"/>
      <c r="DMB176" s="318"/>
      <c r="DMC176" s="318"/>
      <c r="DMD176" s="318"/>
      <c r="DME176" s="318"/>
      <c r="DMF176" s="318"/>
      <c r="DMG176" s="318"/>
      <c r="DMH176" s="318"/>
      <c r="DMI176" s="318"/>
      <c r="DMJ176" s="318"/>
      <c r="DMK176" s="318"/>
      <c r="DML176" s="318"/>
      <c r="DMM176" s="318"/>
      <c r="DMN176" s="318"/>
      <c r="DMO176" s="318"/>
      <c r="DMP176" s="318"/>
      <c r="DMQ176" s="318"/>
      <c r="DMR176" s="318"/>
      <c r="DMS176" s="318"/>
      <c r="DMT176" s="318"/>
      <c r="DMU176" s="318"/>
      <c r="DMV176" s="318"/>
      <c r="DMW176" s="318"/>
      <c r="DMX176" s="318"/>
      <c r="DMY176" s="318"/>
      <c r="DMZ176" s="318"/>
      <c r="DNA176" s="318"/>
      <c r="DNB176" s="318"/>
      <c r="DNC176" s="318"/>
      <c r="DND176" s="318"/>
      <c r="DNE176" s="318"/>
      <c r="DNF176" s="318"/>
      <c r="DNG176" s="318"/>
      <c r="DNH176" s="318"/>
      <c r="DNI176" s="318"/>
      <c r="DNJ176" s="318"/>
      <c r="DNK176" s="318"/>
      <c r="DNL176" s="318"/>
      <c r="DNM176" s="318"/>
      <c r="DNN176" s="318"/>
      <c r="DNO176" s="318"/>
      <c r="DNP176" s="318"/>
      <c r="DNQ176" s="318"/>
      <c r="DNR176" s="318"/>
      <c r="DNS176" s="318"/>
      <c r="DNT176" s="318"/>
      <c r="DNU176" s="318"/>
      <c r="DNV176" s="318"/>
      <c r="DNW176" s="318"/>
      <c r="DNX176" s="318"/>
      <c r="DNY176" s="318"/>
      <c r="DNZ176" s="318"/>
      <c r="DOA176" s="318"/>
      <c r="DOB176" s="318"/>
      <c r="DOC176" s="318"/>
      <c r="DOD176" s="318"/>
      <c r="DOE176" s="318"/>
      <c r="DOF176" s="318"/>
      <c r="DOG176" s="318"/>
      <c r="DOH176" s="318"/>
      <c r="DOI176" s="318"/>
      <c r="DOJ176" s="318"/>
      <c r="DOK176" s="318"/>
      <c r="DOL176" s="318"/>
      <c r="DOM176" s="318"/>
      <c r="DON176" s="318"/>
      <c r="DOO176" s="318"/>
      <c r="DOP176" s="318"/>
      <c r="DOQ176" s="318"/>
      <c r="DOR176" s="318"/>
      <c r="DOS176" s="318"/>
      <c r="DOT176" s="318"/>
      <c r="DOU176" s="318"/>
      <c r="DOV176" s="318"/>
      <c r="DOW176" s="318"/>
      <c r="DOX176" s="318"/>
      <c r="DOY176" s="318"/>
      <c r="DOZ176" s="318"/>
      <c r="DPA176" s="318"/>
      <c r="DPB176" s="318"/>
      <c r="DPC176" s="318"/>
      <c r="DPD176" s="318"/>
      <c r="DPE176" s="318"/>
      <c r="DPF176" s="318"/>
      <c r="DPG176" s="318"/>
      <c r="DPH176" s="318"/>
      <c r="DPI176" s="318"/>
      <c r="DPJ176" s="318"/>
      <c r="DPK176" s="318"/>
      <c r="DPL176" s="318"/>
      <c r="DPM176" s="318"/>
      <c r="DPN176" s="318"/>
      <c r="DPO176" s="318"/>
      <c r="DPP176" s="318"/>
      <c r="DPQ176" s="318"/>
      <c r="DPR176" s="318"/>
      <c r="DPS176" s="318"/>
      <c r="DPT176" s="318"/>
      <c r="DPU176" s="318"/>
      <c r="DPV176" s="318"/>
      <c r="DPW176" s="318"/>
      <c r="DPX176" s="318"/>
      <c r="DPY176" s="318"/>
      <c r="DPZ176" s="318"/>
      <c r="DQA176" s="318"/>
      <c r="DQB176" s="318"/>
      <c r="DQC176" s="318"/>
      <c r="DQD176" s="318"/>
      <c r="DQE176" s="318"/>
      <c r="DQF176" s="318"/>
      <c r="DQG176" s="318"/>
      <c r="DQH176" s="318"/>
      <c r="DQI176" s="318"/>
      <c r="DQJ176" s="318"/>
      <c r="DQK176" s="318"/>
      <c r="DQL176" s="318"/>
      <c r="DQM176" s="318"/>
      <c r="DQN176" s="318"/>
      <c r="DQO176" s="318"/>
      <c r="DQP176" s="318"/>
      <c r="DQQ176" s="318"/>
      <c r="DQR176" s="318"/>
      <c r="DQS176" s="318"/>
      <c r="DQT176" s="318"/>
      <c r="DQU176" s="318"/>
      <c r="DQV176" s="318"/>
      <c r="DQW176" s="318"/>
      <c r="DQX176" s="318"/>
      <c r="DQY176" s="318"/>
      <c r="DQZ176" s="318"/>
      <c r="DRA176" s="318"/>
      <c r="DRB176" s="318"/>
      <c r="DRC176" s="318"/>
      <c r="DRD176" s="318"/>
      <c r="DRE176" s="318"/>
      <c r="DRF176" s="318"/>
      <c r="DRG176" s="318"/>
      <c r="DRH176" s="318"/>
      <c r="DRI176" s="318"/>
      <c r="DRJ176" s="318"/>
      <c r="DRK176" s="318"/>
      <c r="DRL176" s="318"/>
      <c r="DRM176" s="318"/>
      <c r="DRN176" s="318"/>
      <c r="DRO176" s="318"/>
      <c r="DRP176" s="318"/>
      <c r="DRQ176" s="318"/>
      <c r="DRR176" s="318"/>
      <c r="DRS176" s="318"/>
      <c r="DRT176" s="318"/>
      <c r="DRU176" s="318"/>
      <c r="DRV176" s="318"/>
      <c r="DRW176" s="318"/>
      <c r="DRX176" s="318"/>
      <c r="DRY176" s="318"/>
      <c r="DRZ176" s="318"/>
      <c r="DSA176" s="318"/>
      <c r="DSB176" s="318"/>
      <c r="DSC176" s="318"/>
      <c r="DSD176" s="318"/>
      <c r="DSE176" s="318"/>
      <c r="DSF176" s="318"/>
      <c r="DSG176" s="318"/>
      <c r="DSH176" s="318"/>
      <c r="DSI176" s="318"/>
      <c r="DSJ176" s="318"/>
      <c r="DSK176" s="318"/>
      <c r="DSL176" s="318"/>
      <c r="DSM176" s="318"/>
      <c r="DSN176" s="318"/>
      <c r="DSO176" s="318"/>
      <c r="DSP176" s="318"/>
      <c r="DSQ176" s="318"/>
      <c r="DSR176" s="318"/>
      <c r="DSS176" s="318"/>
      <c r="DST176" s="318"/>
      <c r="DSU176" s="318"/>
      <c r="DSV176" s="318"/>
      <c r="DSW176" s="318"/>
      <c r="DSX176" s="318"/>
      <c r="DSY176" s="318"/>
      <c r="DSZ176" s="318"/>
      <c r="DTA176" s="318"/>
      <c r="DTB176" s="318"/>
      <c r="DTC176" s="318"/>
      <c r="DTD176" s="318"/>
      <c r="DTE176" s="318"/>
      <c r="DTF176" s="318"/>
      <c r="DTG176" s="318"/>
      <c r="DTH176" s="318"/>
      <c r="DTI176" s="318"/>
      <c r="DTJ176" s="318"/>
      <c r="DTK176" s="318"/>
      <c r="DTL176" s="318"/>
      <c r="DTM176" s="318"/>
      <c r="DTN176" s="318"/>
      <c r="DTO176" s="318"/>
      <c r="DTP176" s="318"/>
      <c r="DTQ176" s="318"/>
      <c r="DTR176" s="318"/>
      <c r="DTS176" s="318"/>
      <c r="DTT176" s="318"/>
      <c r="DTU176" s="318"/>
      <c r="DTV176" s="318"/>
      <c r="DTW176" s="318"/>
      <c r="DTX176" s="318"/>
      <c r="DTY176" s="318"/>
      <c r="DTZ176" s="318"/>
      <c r="DUA176" s="318"/>
      <c r="DUB176" s="318"/>
      <c r="DUC176" s="318"/>
      <c r="DUD176" s="318"/>
      <c r="DUE176" s="318"/>
      <c r="DUF176" s="318"/>
      <c r="DUG176" s="318"/>
      <c r="DUH176" s="318"/>
      <c r="DUI176" s="318"/>
      <c r="DUJ176" s="318"/>
      <c r="DUK176" s="318"/>
      <c r="DUL176" s="318"/>
      <c r="DUM176" s="318"/>
      <c r="DUN176" s="318"/>
      <c r="DUO176" s="318"/>
      <c r="DUP176" s="318"/>
      <c r="DUQ176" s="318"/>
      <c r="DUR176" s="318"/>
      <c r="DUS176" s="318"/>
      <c r="DUT176" s="318"/>
      <c r="DUU176" s="318"/>
      <c r="DUV176" s="318"/>
      <c r="DUW176" s="318"/>
      <c r="DUX176" s="318"/>
      <c r="DUY176" s="318"/>
      <c r="DUZ176" s="318"/>
      <c r="DVA176" s="318"/>
      <c r="DVB176" s="318"/>
      <c r="DVC176" s="318"/>
      <c r="DVD176" s="318"/>
      <c r="DVE176" s="318"/>
      <c r="DVF176" s="318"/>
      <c r="DVG176" s="318"/>
      <c r="DVH176" s="318"/>
      <c r="DVI176" s="318"/>
      <c r="DVJ176" s="318"/>
      <c r="DVK176" s="318"/>
      <c r="DVL176" s="318"/>
      <c r="DVM176" s="318"/>
      <c r="DVN176" s="318"/>
      <c r="DVO176" s="318"/>
      <c r="DVP176" s="318"/>
      <c r="DVQ176" s="318"/>
      <c r="DVR176" s="318"/>
      <c r="DVS176" s="318"/>
      <c r="DVT176" s="318"/>
      <c r="DVU176" s="318"/>
      <c r="DVV176" s="318"/>
      <c r="DVW176" s="318"/>
      <c r="DVX176" s="318"/>
      <c r="DVY176" s="318"/>
      <c r="DVZ176" s="318"/>
      <c r="DWA176" s="318"/>
      <c r="DWB176" s="318"/>
      <c r="DWC176" s="318"/>
      <c r="DWD176" s="318"/>
      <c r="DWE176" s="318"/>
      <c r="DWF176" s="318"/>
      <c r="DWG176" s="318"/>
      <c r="DWH176" s="318"/>
      <c r="DWI176" s="318"/>
      <c r="DWJ176" s="318"/>
      <c r="DWK176" s="318"/>
      <c r="DWL176" s="318"/>
      <c r="DWM176" s="318"/>
      <c r="DWN176" s="318"/>
      <c r="DWO176" s="318"/>
      <c r="DWP176" s="318"/>
      <c r="DWQ176" s="318"/>
      <c r="DWR176" s="318"/>
      <c r="DWS176" s="318"/>
      <c r="DWT176" s="318"/>
      <c r="DWU176" s="318"/>
      <c r="DWV176" s="318"/>
      <c r="DWW176" s="318"/>
      <c r="DWX176" s="318"/>
      <c r="DWY176" s="318"/>
      <c r="DWZ176" s="318"/>
      <c r="DXA176" s="318"/>
      <c r="DXB176" s="318"/>
      <c r="DXC176" s="318"/>
      <c r="DXD176" s="318"/>
      <c r="DXE176" s="318"/>
      <c r="DXF176" s="318"/>
      <c r="DXG176" s="318"/>
      <c r="DXH176" s="318"/>
      <c r="DXI176" s="318"/>
      <c r="DXJ176" s="318"/>
      <c r="DXK176" s="318"/>
      <c r="DXL176" s="318"/>
      <c r="DXM176" s="318"/>
      <c r="DXN176" s="318"/>
      <c r="DXO176" s="318"/>
      <c r="DXP176" s="318"/>
      <c r="DXQ176" s="318"/>
      <c r="DXR176" s="318"/>
      <c r="DXS176" s="318"/>
      <c r="DXT176" s="318"/>
      <c r="DXU176" s="318"/>
      <c r="DXV176" s="318"/>
      <c r="DXW176" s="318"/>
      <c r="DXX176" s="318"/>
      <c r="DXY176" s="318"/>
      <c r="DXZ176" s="318"/>
      <c r="DYA176" s="318"/>
      <c r="DYB176" s="318"/>
      <c r="DYC176" s="318"/>
      <c r="DYD176" s="318"/>
      <c r="DYE176" s="318"/>
      <c r="DYF176" s="318"/>
      <c r="DYG176" s="318"/>
      <c r="DYH176" s="318"/>
      <c r="DYI176" s="318"/>
      <c r="DYJ176" s="318"/>
      <c r="DYK176" s="318"/>
      <c r="DYL176" s="318"/>
      <c r="DYM176" s="318"/>
      <c r="DYN176" s="318"/>
      <c r="DYO176" s="318"/>
      <c r="DYP176" s="318"/>
      <c r="DYQ176" s="318"/>
      <c r="DYR176" s="318"/>
      <c r="DYS176" s="318"/>
      <c r="DYT176" s="318"/>
      <c r="DYU176" s="318"/>
      <c r="DYV176" s="318"/>
      <c r="DYW176" s="318"/>
      <c r="DYX176" s="318"/>
      <c r="DYY176" s="318"/>
      <c r="DYZ176" s="318"/>
      <c r="DZA176" s="318"/>
      <c r="DZB176" s="318"/>
      <c r="DZC176" s="318"/>
      <c r="DZD176" s="318"/>
      <c r="DZE176" s="318"/>
      <c r="DZF176" s="318"/>
      <c r="DZG176" s="318"/>
      <c r="DZH176" s="318"/>
      <c r="DZI176" s="318"/>
      <c r="DZJ176" s="318"/>
      <c r="DZK176" s="318"/>
      <c r="DZL176" s="318"/>
      <c r="DZM176" s="318"/>
      <c r="DZN176" s="318"/>
      <c r="DZO176" s="318"/>
      <c r="DZP176" s="318"/>
      <c r="DZQ176" s="318"/>
      <c r="DZR176" s="318"/>
      <c r="DZS176" s="318"/>
      <c r="DZT176" s="318"/>
      <c r="DZU176" s="318"/>
      <c r="DZV176" s="318"/>
      <c r="DZW176" s="318"/>
      <c r="DZX176" s="318"/>
      <c r="DZY176" s="318"/>
      <c r="DZZ176" s="318"/>
      <c r="EAA176" s="318"/>
      <c r="EAB176" s="318"/>
      <c r="EAC176" s="318"/>
      <c r="EAD176" s="318"/>
      <c r="EAE176" s="318"/>
      <c r="EAF176" s="318"/>
      <c r="EAG176" s="318"/>
      <c r="EAH176" s="318"/>
      <c r="EAI176" s="318"/>
      <c r="EAJ176" s="318"/>
      <c r="EAK176" s="318"/>
      <c r="EAL176" s="318"/>
      <c r="EAM176" s="318"/>
      <c r="EAN176" s="318"/>
      <c r="EAO176" s="318"/>
      <c r="EAP176" s="318"/>
      <c r="EAQ176" s="318"/>
      <c r="EAR176" s="318"/>
      <c r="EAS176" s="318"/>
      <c r="EAT176" s="318"/>
      <c r="EAU176" s="318"/>
      <c r="EAV176" s="318"/>
      <c r="EAW176" s="318"/>
      <c r="EAX176" s="318"/>
      <c r="EAY176" s="318"/>
      <c r="EAZ176" s="318"/>
      <c r="EBA176" s="318"/>
      <c r="EBB176" s="318"/>
      <c r="EBC176" s="318"/>
      <c r="EBD176" s="318"/>
      <c r="EBE176" s="318"/>
      <c r="EBF176" s="318"/>
      <c r="EBG176" s="318"/>
      <c r="EBH176" s="318"/>
      <c r="EBI176" s="318"/>
      <c r="EBJ176" s="318"/>
      <c r="EBK176" s="318"/>
      <c r="EBL176" s="318"/>
      <c r="EBM176" s="318"/>
      <c r="EBN176" s="318"/>
      <c r="EBO176" s="318"/>
      <c r="EBP176" s="318"/>
      <c r="EBQ176" s="318"/>
      <c r="EBR176" s="318"/>
      <c r="EBS176" s="318"/>
      <c r="EBT176" s="318"/>
      <c r="EBU176" s="318"/>
      <c r="EBV176" s="318"/>
      <c r="EBW176" s="318"/>
      <c r="EBX176" s="318"/>
      <c r="EBY176" s="318"/>
      <c r="EBZ176" s="318"/>
      <c r="ECA176" s="318"/>
      <c r="ECB176" s="318"/>
      <c r="ECC176" s="318"/>
      <c r="ECD176" s="318"/>
      <c r="ECE176" s="318"/>
      <c r="ECF176" s="318"/>
      <c r="ECG176" s="318"/>
      <c r="ECH176" s="318"/>
      <c r="ECI176" s="318"/>
      <c r="ECJ176" s="318"/>
      <c r="ECK176" s="318"/>
      <c r="ECL176" s="318"/>
      <c r="ECM176" s="318"/>
      <c r="ECN176" s="318"/>
      <c r="ECO176" s="318"/>
      <c r="ECP176" s="318"/>
      <c r="ECQ176" s="318"/>
      <c r="ECR176" s="318"/>
      <c r="ECS176" s="318"/>
      <c r="ECT176" s="318"/>
      <c r="ECU176" s="318"/>
      <c r="ECV176" s="318"/>
      <c r="ECW176" s="318"/>
      <c r="ECX176" s="318"/>
      <c r="ECY176" s="318"/>
      <c r="ECZ176" s="318"/>
      <c r="EDA176" s="318"/>
      <c r="EDB176" s="318"/>
      <c r="EDC176" s="318"/>
      <c r="EDD176" s="318"/>
      <c r="EDE176" s="318"/>
      <c r="EDF176" s="318"/>
      <c r="EDG176" s="318"/>
      <c r="EDH176" s="318"/>
      <c r="EDI176" s="318"/>
      <c r="EDJ176" s="318"/>
      <c r="EDK176" s="318"/>
      <c r="EDL176" s="318"/>
      <c r="EDM176" s="318"/>
      <c r="EDN176" s="318"/>
      <c r="EDO176" s="318"/>
      <c r="EDP176" s="318"/>
      <c r="EDQ176" s="318"/>
      <c r="EDR176" s="318"/>
      <c r="EDS176" s="318"/>
      <c r="EDT176" s="318"/>
      <c r="EDU176" s="318"/>
      <c r="EDV176" s="318"/>
      <c r="EDW176" s="318"/>
      <c r="EDX176" s="318"/>
      <c r="EDY176" s="318"/>
      <c r="EDZ176" s="318"/>
      <c r="EEA176" s="318"/>
      <c r="EEB176" s="318"/>
      <c r="EEC176" s="318"/>
      <c r="EED176" s="318"/>
      <c r="EEE176" s="318"/>
      <c r="EEF176" s="318"/>
      <c r="EEG176" s="318"/>
      <c r="EEH176" s="318"/>
      <c r="EEI176" s="318"/>
      <c r="EEJ176" s="318"/>
      <c r="EEK176" s="318"/>
      <c r="EEL176" s="318"/>
      <c r="EEM176" s="318"/>
      <c r="EEN176" s="318"/>
      <c r="EEO176" s="318"/>
      <c r="EEP176" s="318"/>
      <c r="EEQ176" s="318"/>
      <c r="EER176" s="318"/>
      <c r="EES176" s="318"/>
      <c r="EET176" s="318"/>
      <c r="EEU176" s="318"/>
      <c r="EEV176" s="318"/>
      <c r="EEW176" s="318"/>
      <c r="EEX176" s="318"/>
      <c r="EEY176" s="318"/>
      <c r="EEZ176" s="318"/>
      <c r="EFA176" s="318"/>
      <c r="EFB176" s="318"/>
      <c r="EFC176" s="318"/>
      <c r="EFD176" s="318"/>
      <c r="EFE176" s="318"/>
      <c r="EFF176" s="318"/>
      <c r="EFG176" s="318"/>
      <c r="EFH176" s="318"/>
      <c r="EFI176" s="318"/>
      <c r="EFJ176" s="318"/>
      <c r="EFK176" s="318"/>
      <c r="EFL176" s="318"/>
      <c r="EFM176" s="318"/>
      <c r="EFN176" s="318"/>
      <c r="EFO176" s="318"/>
      <c r="EFP176" s="318"/>
      <c r="EFQ176" s="318"/>
      <c r="EFR176" s="318"/>
      <c r="EFS176" s="318"/>
      <c r="EFT176" s="318"/>
      <c r="EFU176" s="318"/>
      <c r="EFV176" s="318"/>
      <c r="EFW176" s="318"/>
      <c r="EFX176" s="318"/>
      <c r="EFY176" s="318"/>
      <c r="EFZ176" s="318"/>
      <c r="EGA176" s="318"/>
      <c r="EGB176" s="318"/>
      <c r="EGC176" s="318"/>
      <c r="EGD176" s="318"/>
      <c r="EGE176" s="318"/>
      <c r="EGF176" s="318"/>
      <c r="EGG176" s="318"/>
      <c r="EGH176" s="318"/>
      <c r="EGI176" s="318"/>
      <c r="EGJ176" s="318"/>
      <c r="EGK176" s="318"/>
      <c r="EGL176" s="318"/>
      <c r="EGM176" s="318"/>
      <c r="EGN176" s="318"/>
      <c r="EGO176" s="318"/>
      <c r="EGP176" s="318"/>
      <c r="EGQ176" s="318"/>
      <c r="EGR176" s="318"/>
      <c r="EGS176" s="318"/>
      <c r="EGT176" s="318"/>
      <c r="EGU176" s="318"/>
      <c r="EGV176" s="318"/>
      <c r="EGW176" s="318"/>
      <c r="EGX176" s="318"/>
      <c r="EGY176" s="318"/>
      <c r="EGZ176" s="318"/>
      <c r="EHA176" s="318"/>
      <c r="EHB176" s="318"/>
      <c r="EHC176" s="318"/>
      <c r="EHD176" s="318"/>
      <c r="EHE176" s="318"/>
      <c r="EHF176" s="318"/>
      <c r="EHG176" s="318"/>
      <c r="EHH176" s="318"/>
      <c r="EHI176" s="318"/>
      <c r="EHJ176" s="318"/>
      <c r="EHK176" s="318"/>
      <c r="EHL176" s="318"/>
      <c r="EHM176" s="318"/>
      <c r="EHN176" s="318"/>
      <c r="EHO176" s="318"/>
      <c r="EHP176" s="318"/>
      <c r="EHQ176" s="318"/>
      <c r="EHR176" s="318"/>
      <c r="EHS176" s="318"/>
      <c r="EHT176" s="318"/>
      <c r="EHU176" s="318"/>
      <c r="EHV176" s="318"/>
      <c r="EHW176" s="318"/>
      <c r="EHX176" s="318"/>
      <c r="EHY176" s="318"/>
      <c r="EHZ176" s="318"/>
      <c r="EIA176" s="318"/>
      <c r="EIB176" s="318"/>
      <c r="EIC176" s="318"/>
      <c r="EID176" s="318"/>
      <c r="EIE176" s="318"/>
      <c r="EIF176" s="318"/>
      <c r="EIG176" s="318"/>
      <c r="EIH176" s="318"/>
      <c r="EII176" s="318"/>
      <c r="EIJ176" s="318"/>
      <c r="EIK176" s="318"/>
      <c r="EIL176" s="318"/>
      <c r="EIM176" s="318"/>
      <c r="EIN176" s="318"/>
      <c r="EIO176" s="318"/>
      <c r="EIP176" s="318"/>
      <c r="EIQ176" s="318"/>
      <c r="EIR176" s="318"/>
      <c r="EIS176" s="318"/>
      <c r="EIT176" s="318"/>
      <c r="EIU176" s="318"/>
      <c r="EIV176" s="318"/>
      <c r="EIW176" s="318"/>
      <c r="EIX176" s="318"/>
      <c r="EIY176" s="318"/>
      <c r="EIZ176" s="318"/>
      <c r="EJA176" s="318"/>
      <c r="EJB176" s="318"/>
      <c r="EJC176" s="318"/>
      <c r="EJD176" s="318"/>
      <c r="EJE176" s="318"/>
      <c r="EJF176" s="318"/>
      <c r="EJG176" s="318"/>
      <c r="EJH176" s="318"/>
      <c r="EJI176" s="318"/>
      <c r="EJJ176" s="318"/>
      <c r="EJK176" s="318"/>
      <c r="EJL176" s="318"/>
      <c r="EJM176" s="318"/>
      <c r="EJN176" s="318"/>
      <c r="EJO176" s="318"/>
      <c r="EJP176" s="318"/>
      <c r="EJQ176" s="318"/>
      <c r="EJR176" s="318"/>
      <c r="EJS176" s="318"/>
      <c r="EJT176" s="318"/>
      <c r="EJU176" s="318"/>
      <c r="EJV176" s="318"/>
      <c r="EJW176" s="318"/>
      <c r="EJX176" s="318"/>
      <c r="EJY176" s="318"/>
      <c r="EJZ176" s="318"/>
      <c r="EKA176" s="318"/>
      <c r="EKB176" s="318"/>
      <c r="EKC176" s="318"/>
      <c r="EKD176" s="318"/>
      <c r="EKE176" s="318"/>
      <c r="EKF176" s="318"/>
      <c r="EKG176" s="318"/>
      <c r="EKH176" s="318"/>
      <c r="EKI176" s="318"/>
      <c r="EKJ176" s="318"/>
      <c r="EKK176" s="318"/>
      <c r="EKL176" s="318"/>
      <c r="EKM176" s="318"/>
      <c r="EKN176" s="318"/>
      <c r="EKO176" s="318"/>
      <c r="EKP176" s="318"/>
      <c r="EKQ176" s="318"/>
      <c r="EKR176" s="318"/>
      <c r="EKS176" s="318"/>
      <c r="EKT176" s="318"/>
      <c r="EKU176" s="318"/>
      <c r="EKV176" s="318"/>
      <c r="EKW176" s="318"/>
      <c r="EKX176" s="318"/>
      <c r="EKY176" s="318"/>
      <c r="EKZ176" s="318"/>
      <c r="ELA176" s="318"/>
      <c r="ELB176" s="318"/>
      <c r="ELC176" s="318"/>
      <c r="ELD176" s="318"/>
      <c r="ELE176" s="318"/>
      <c r="ELF176" s="318"/>
      <c r="ELG176" s="318"/>
      <c r="ELH176" s="318"/>
      <c r="ELI176" s="318"/>
      <c r="ELJ176" s="318"/>
      <c r="ELK176" s="318"/>
      <c r="ELL176" s="318"/>
      <c r="ELM176" s="318"/>
      <c r="ELN176" s="318"/>
      <c r="ELO176" s="318"/>
      <c r="ELP176" s="318"/>
      <c r="ELQ176" s="318"/>
      <c r="ELR176" s="318"/>
      <c r="ELS176" s="318"/>
      <c r="ELT176" s="318"/>
      <c r="ELU176" s="318"/>
      <c r="ELV176" s="318"/>
      <c r="ELW176" s="318"/>
      <c r="ELX176" s="318"/>
      <c r="ELY176" s="318"/>
      <c r="ELZ176" s="318"/>
      <c r="EMA176" s="318"/>
      <c r="EMB176" s="318"/>
      <c r="EMC176" s="318"/>
      <c r="EMD176" s="318"/>
      <c r="EME176" s="318"/>
      <c r="EMF176" s="318"/>
      <c r="EMG176" s="318"/>
      <c r="EMH176" s="318"/>
      <c r="EMI176" s="318"/>
      <c r="EMJ176" s="318"/>
      <c r="EMK176" s="318"/>
      <c r="EML176" s="318"/>
      <c r="EMM176" s="318"/>
      <c r="EMN176" s="318"/>
      <c r="EMO176" s="318"/>
      <c r="EMP176" s="318"/>
      <c r="EMQ176" s="318"/>
      <c r="EMR176" s="318"/>
      <c r="EMS176" s="318"/>
      <c r="EMT176" s="318"/>
      <c r="EMU176" s="318"/>
      <c r="EMV176" s="318"/>
      <c r="EMW176" s="318"/>
      <c r="EMX176" s="318"/>
      <c r="EMY176" s="318"/>
      <c r="EMZ176" s="318"/>
      <c r="ENA176" s="318"/>
      <c r="ENB176" s="318"/>
      <c r="ENC176" s="318"/>
      <c r="END176" s="318"/>
      <c r="ENE176" s="318"/>
      <c r="ENF176" s="318"/>
      <c r="ENG176" s="318"/>
      <c r="ENH176" s="318"/>
      <c r="ENI176" s="318"/>
      <c r="ENJ176" s="318"/>
      <c r="ENK176" s="318"/>
      <c r="ENL176" s="318"/>
      <c r="ENM176" s="318"/>
      <c r="ENN176" s="318"/>
      <c r="ENO176" s="318"/>
      <c r="ENP176" s="318"/>
      <c r="ENQ176" s="318"/>
      <c r="ENR176" s="318"/>
      <c r="ENS176" s="318"/>
      <c r="ENT176" s="318"/>
      <c r="ENU176" s="318"/>
      <c r="ENV176" s="318"/>
      <c r="ENW176" s="318"/>
      <c r="ENX176" s="318"/>
      <c r="ENY176" s="318"/>
      <c r="ENZ176" s="318"/>
      <c r="EOA176" s="318"/>
      <c r="EOB176" s="318"/>
      <c r="EOC176" s="318"/>
      <c r="EOD176" s="318"/>
      <c r="EOE176" s="318"/>
      <c r="EOF176" s="318"/>
      <c r="EOG176" s="318"/>
      <c r="EOH176" s="318"/>
      <c r="EOI176" s="318"/>
      <c r="EOJ176" s="318"/>
      <c r="EOK176" s="318"/>
      <c r="EOL176" s="318"/>
      <c r="EOM176" s="318"/>
      <c r="EON176" s="318"/>
      <c r="EOO176" s="318"/>
      <c r="EOP176" s="318"/>
      <c r="EOQ176" s="318"/>
      <c r="EOR176" s="318"/>
      <c r="EOS176" s="318"/>
      <c r="EOT176" s="318"/>
      <c r="EOU176" s="318"/>
      <c r="EOV176" s="318"/>
      <c r="EOW176" s="318"/>
      <c r="EOX176" s="318"/>
      <c r="EOY176" s="318"/>
      <c r="EOZ176" s="318"/>
      <c r="EPA176" s="318"/>
      <c r="EPB176" s="318"/>
      <c r="EPC176" s="318"/>
      <c r="EPD176" s="318"/>
      <c r="EPE176" s="318"/>
      <c r="EPF176" s="318"/>
      <c r="EPG176" s="318"/>
      <c r="EPH176" s="318"/>
      <c r="EPI176" s="318"/>
      <c r="EPJ176" s="318"/>
      <c r="EPK176" s="318"/>
      <c r="EPL176" s="318"/>
      <c r="EPM176" s="318"/>
      <c r="EPN176" s="318"/>
      <c r="EPO176" s="318"/>
      <c r="EPP176" s="318"/>
      <c r="EPQ176" s="318"/>
      <c r="EPR176" s="318"/>
      <c r="EPS176" s="318"/>
      <c r="EPT176" s="318"/>
      <c r="EPU176" s="318"/>
      <c r="EPV176" s="318"/>
      <c r="EPW176" s="318"/>
      <c r="EPX176" s="318"/>
      <c r="EPY176" s="318"/>
      <c r="EPZ176" s="318"/>
      <c r="EQA176" s="318"/>
      <c r="EQB176" s="318"/>
      <c r="EQC176" s="318"/>
      <c r="EQD176" s="318"/>
      <c r="EQE176" s="318"/>
      <c r="EQF176" s="318"/>
      <c r="EQG176" s="318"/>
      <c r="EQH176" s="318"/>
      <c r="EQI176" s="318"/>
      <c r="EQJ176" s="318"/>
      <c r="EQK176" s="318"/>
      <c r="EQL176" s="318"/>
      <c r="EQM176" s="318"/>
      <c r="EQN176" s="318"/>
      <c r="EQO176" s="318"/>
      <c r="EQP176" s="318"/>
      <c r="EQQ176" s="318"/>
      <c r="EQR176" s="318"/>
      <c r="EQS176" s="318"/>
      <c r="EQT176" s="318"/>
      <c r="EQU176" s="318"/>
      <c r="EQV176" s="318"/>
      <c r="EQW176" s="318"/>
      <c r="EQX176" s="318"/>
      <c r="EQY176" s="318"/>
      <c r="EQZ176" s="318"/>
      <c r="ERA176" s="318"/>
      <c r="ERB176" s="318"/>
      <c r="ERC176" s="318"/>
      <c r="ERD176" s="318"/>
      <c r="ERE176" s="318"/>
      <c r="ERF176" s="318"/>
      <c r="ERG176" s="318"/>
      <c r="ERH176" s="318"/>
      <c r="ERI176" s="318"/>
      <c r="ERJ176" s="318"/>
      <c r="ERK176" s="318"/>
      <c r="ERL176" s="318"/>
      <c r="ERM176" s="318"/>
      <c r="ERN176" s="318"/>
      <c r="ERO176" s="318"/>
      <c r="ERP176" s="318"/>
      <c r="ERQ176" s="318"/>
      <c r="ERR176" s="318"/>
      <c r="ERS176" s="318"/>
      <c r="ERT176" s="318"/>
      <c r="ERU176" s="318"/>
      <c r="ERV176" s="318"/>
      <c r="ERW176" s="318"/>
      <c r="ERX176" s="318"/>
      <c r="ERY176" s="318"/>
      <c r="ERZ176" s="318"/>
      <c r="ESA176" s="318"/>
      <c r="ESB176" s="318"/>
      <c r="ESC176" s="318"/>
      <c r="ESD176" s="318"/>
      <c r="ESE176" s="318"/>
      <c r="ESF176" s="318"/>
      <c r="ESG176" s="318"/>
      <c r="ESH176" s="318"/>
      <c r="ESI176" s="318"/>
      <c r="ESJ176" s="318"/>
      <c r="ESK176" s="318"/>
      <c r="ESL176" s="318"/>
      <c r="ESM176" s="318"/>
      <c r="ESN176" s="318"/>
      <c r="ESO176" s="318"/>
      <c r="ESP176" s="318"/>
      <c r="ESQ176" s="318"/>
      <c r="ESR176" s="318"/>
      <c r="ESS176" s="318"/>
      <c r="EST176" s="318"/>
      <c r="ESU176" s="318"/>
      <c r="ESV176" s="318"/>
      <c r="ESW176" s="318"/>
      <c r="ESX176" s="318"/>
      <c r="ESY176" s="318"/>
      <c r="ESZ176" s="318"/>
      <c r="ETA176" s="318"/>
      <c r="ETB176" s="318"/>
      <c r="ETC176" s="318"/>
      <c r="ETD176" s="318"/>
      <c r="ETE176" s="318"/>
      <c r="ETF176" s="318"/>
      <c r="ETG176" s="318"/>
      <c r="ETH176" s="318"/>
      <c r="ETI176" s="318"/>
      <c r="ETJ176" s="318"/>
      <c r="ETK176" s="318"/>
      <c r="ETL176" s="318"/>
      <c r="ETM176" s="318"/>
      <c r="ETN176" s="318"/>
      <c r="ETO176" s="318"/>
      <c r="ETP176" s="318"/>
      <c r="ETQ176" s="318"/>
      <c r="ETR176" s="318"/>
      <c r="ETS176" s="318"/>
      <c r="ETT176" s="318"/>
      <c r="ETU176" s="318"/>
      <c r="ETV176" s="318"/>
      <c r="ETW176" s="318"/>
      <c r="ETX176" s="318"/>
      <c r="ETY176" s="318"/>
      <c r="ETZ176" s="318"/>
      <c r="EUA176" s="318"/>
      <c r="EUB176" s="318"/>
      <c r="EUC176" s="318"/>
      <c r="EUD176" s="318"/>
      <c r="EUE176" s="318"/>
      <c r="EUF176" s="318"/>
      <c r="EUG176" s="318"/>
      <c r="EUH176" s="318"/>
      <c r="EUI176" s="318"/>
      <c r="EUJ176" s="318"/>
      <c r="EUK176" s="318"/>
      <c r="EUL176" s="318"/>
      <c r="EUM176" s="318"/>
      <c r="EUN176" s="318"/>
      <c r="EUO176" s="318"/>
      <c r="EUP176" s="318"/>
      <c r="EUQ176" s="318"/>
      <c r="EUR176" s="318"/>
      <c r="EUS176" s="318"/>
      <c r="EUT176" s="318"/>
      <c r="EUU176" s="318"/>
      <c r="EUV176" s="318"/>
      <c r="EUW176" s="318"/>
      <c r="EUX176" s="318"/>
      <c r="EUY176" s="318"/>
      <c r="EUZ176" s="318"/>
      <c r="EVA176" s="318"/>
      <c r="EVB176" s="318"/>
      <c r="EVC176" s="318"/>
      <c r="EVD176" s="318"/>
      <c r="EVE176" s="318"/>
      <c r="EVF176" s="318"/>
      <c r="EVG176" s="318"/>
      <c r="EVH176" s="318"/>
      <c r="EVI176" s="318"/>
      <c r="EVJ176" s="318"/>
      <c r="EVK176" s="318"/>
      <c r="EVL176" s="318"/>
      <c r="EVM176" s="318"/>
      <c r="EVN176" s="318"/>
      <c r="EVO176" s="318"/>
      <c r="EVP176" s="318"/>
      <c r="EVQ176" s="318"/>
      <c r="EVR176" s="318"/>
      <c r="EVS176" s="318"/>
      <c r="EVT176" s="318"/>
      <c r="EVU176" s="318"/>
      <c r="EVV176" s="318"/>
      <c r="EVW176" s="318"/>
      <c r="EVX176" s="318"/>
      <c r="EVY176" s="318"/>
      <c r="EVZ176" s="318"/>
      <c r="EWA176" s="318"/>
      <c r="EWB176" s="318"/>
      <c r="EWC176" s="318"/>
      <c r="EWD176" s="318"/>
      <c r="EWE176" s="318"/>
      <c r="EWF176" s="318"/>
      <c r="EWG176" s="318"/>
      <c r="EWH176" s="318"/>
      <c r="EWI176" s="318"/>
      <c r="EWJ176" s="318"/>
      <c r="EWK176" s="318"/>
      <c r="EWL176" s="318"/>
      <c r="EWM176" s="318"/>
      <c r="EWN176" s="318"/>
      <c r="EWO176" s="318"/>
      <c r="EWP176" s="318"/>
      <c r="EWQ176" s="318"/>
      <c r="EWR176" s="318"/>
      <c r="EWS176" s="318"/>
      <c r="EWT176" s="318"/>
      <c r="EWU176" s="318"/>
      <c r="EWV176" s="318"/>
      <c r="EWW176" s="318"/>
      <c r="EWX176" s="318"/>
      <c r="EWY176" s="318"/>
      <c r="EWZ176" s="318"/>
      <c r="EXA176" s="318"/>
      <c r="EXB176" s="318"/>
      <c r="EXC176" s="318"/>
      <c r="EXD176" s="318"/>
      <c r="EXE176" s="318"/>
      <c r="EXF176" s="318"/>
      <c r="EXG176" s="318"/>
      <c r="EXH176" s="318"/>
      <c r="EXI176" s="318"/>
      <c r="EXJ176" s="318"/>
      <c r="EXK176" s="318"/>
      <c r="EXL176" s="318"/>
      <c r="EXM176" s="318"/>
      <c r="EXN176" s="318"/>
      <c r="EXO176" s="318"/>
      <c r="EXP176" s="318"/>
      <c r="EXQ176" s="318"/>
      <c r="EXR176" s="318"/>
      <c r="EXS176" s="318"/>
      <c r="EXT176" s="318"/>
      <c r="EXU176" s="318"/>
      <c r="EXV176" s="318"/>
      <c r="EXW176" s="318"/>
      <c r="EXX176" s="318"/>
      <c r="EXY176" s="318"/>
      <c r="EXZ176" s="318"/>
      <c r="EYA176" s="318"/>
      <c r="EYB176" s="318"/>
      <c r="EYC176" s="318"/>
      <c r="EYD176" s="318"/>
      <c r="EYE176" s="318"/>
      <c r="EYF176" s="318"/>
      <c r="EYG176" s="318"/>
      <c r="EYH176" s="318"/>
      <c r="EYI176" s="318"/>
      <c r="EYJ176" s="318"/>
      <c r="EYK176" s="318"/>
      <c r="EYL176" s="318"/>
      <c r="EYM176" s="318"/>
      <c r="EYN176" s="318"/>
      <c r="EYO176" s="318"/>
      <c r="EYP176" s="318"/>
      <c r="EYQ176" s="318"/>
      <c r="EYR176" s="318"/>
      <c r="EYS176" s="318"/>
      <c r="EYT176" s="318"/>
      <c r="EYU176" s="318"/>
      <c r="EYV176" s="318"/>
      <c r="EYW176" s="318"/>
      <c r="EYX176" s="318"/>
      <c r="EYY176" s="318"/>
      <c r="EYZ176" s="318"/>
      <c r="EZA176" s="318"/>
      <c r="EZB176" s="318"/>
      <c r="EZC176" s="318"/>
      <c r="EZD176" s="318"/>
      <c r="EZE176" s="318"/>
      <c r="EZF176" s="318"/>
      <c r="EZG176" s="318"/>
      <c r="EZH176" s="318"/>
      <c r="EZI176" s="318"/>
      <c r="EZJ176" s="318"/>
      <c r="EZK176" s="318"/>
      <c r="EZL176" s="318"/>
      <c r="EZM176" s="318"/>
      <c r="EZN176" s="318"/>
      <c r="EZO176" s="318"/>
      <c r="EZP176" s="318"/>
      <c r="EZQ176" s="318"/>
      <c r="EZR176" s="318"/>
      <c r="EZS176" s="318"/>
      <c r="EZT176" s="318"/>
      <c r="EZU176" s="318"/>
      <c r="EZV176" s="318"/>
      <c r="EZW176" s="318"/>
      <c r="EZX176" s="318"/>
      <c r="EZY176" s="318"/>
      <c r="EZZ176" s="318"/>
      <c r="FAA176" s="318"/>
      <c r="FAB176" s="318"/>
      <c r="FAC176" s="318"/>
      <c r="FAD176" s="318"/>
      <c r="FAE176" s="318"/>
      <c r="FAF176" s="318"/>
      <c r="FAG176" s="318"/>
      <c r="FAH176" s="318"/>
      <c r="FAI176" s="318"/>
      <c r="FAJ176" s="318"/>
      <c r="FAK176" s="318"/>
      <c r="FAL176" s="318"/>
      <c r="FAM176" s="318"/>
      <c r="FAN176" s="318"/>
      <c r="FAO176" s="318"/>
      <c r="FAP176" s="318"/>
      <c r="FAQ176" s="318"/>
      <c r="FAR176" s="318"/>
      <c r="FAS176" s="318"/>
      <c r="FAT176" s="318"/>
      <c r="FAU176" s="318"/>
      <c r="FAV176" s="318"/>
      <c r="FAW176" s="318"/>
      <c r="FAX176" s="318"/>
      <c r="FAY176" s="318"/>
      <c r="FAZ176" s="318"/>
      <c r="FBA176" s="318"/>
      <c r="FBB176" s="318"/>
      <c r="FBC176" s="318"/>
      <c r="FBD176" s="318"/>
      <c r="FBE176" s="318"/>
      <c r="FBF176" s="318"/>
      <c r="FBG176" s="318"/>
      <c r="FBH176" s="318"/>
      <c r="FBI176" s="318"/>
      <c r="FBJ176" s="318"/>
      <c r="FBK176" s="318"/>
      <c r="FBL176" s="318"/>
      <c r="FBM176" s="318"/>
      <c r="FBN176" s="318"/>
      <c r="FBO176" s="318"/>
      <c r="FBP176" s="318"/>
      <c r="FBQ176" s="318"/>
      <c r="FBR176" s="318"/>
      <c r="FBS176" s="318"/>
      <c r="FBT176" s="318"/>
      <c r="FBU176" s="318"/>
      <c r="FBV176" s="318"/>
      <c r="FBW176" s="318"/>
      <c r="FBX176" s="318"/>
      <c r="FBY176" s="318"/>
      <c r="FBZ176" s="318"/>
      <c r="FCA176" s="318"/>
      <c r="FCB176" s="318"/>
      <c r="FCC176" s="318"/>
      <c r="FCD176" s="318"/>
      <c r="FCE176" s="318"/>
      <c r="FCF176" s="318"/>
      <c r="FCG176" s="318"/>
      <c r="FCH176" s="318"/>
      <c r="FCI176" s="318"/>
      <c r="FCJ176" s="318"/>
      <c r="FCK176" s="318"/>
      <c r="FCL176" s="318"/>
      <c r="FCM176" s="318"/>
      <c r="FCN176" s="318"/>
      <c r="FCO176" s="318"/>
      <c r="FCP176" s="318"/>
      <c r="FCQ176" s="318"/>
      <c r="FCR176" s="318"/>
      <c r="FCS176" s="318"/>
      <c r="FCT176" s="318"/>
      <c r="FCU176" s="318"/>
      <c r="FCV176" s="318"/>
      <c r="FCW176" s="318"/>
      <c r="FCX176" s="318"/>
      <c r="FCY176" s="318"/>
      <c r="FCZ176" s="318"/>
      <c r="FDA176" s="318"/>
      <c r="FDB176" s="318"/>
      <c r="FDC176" s="318"/>
      <c r="FDD176" s="318"/>
      <c r="FDE176" s="318"/>
      <c r="FDF176" s="318"/>
      <c r="FDG176" s="318"/>
      <c r="FDH176" s="318"/>
      <c r="FDI176" s="318"/>
      <c r="FDJ176" s="318"/>
      <c r="FDK176" s="318"/>
      <c r="FDL176" s="318"/>
      <c r="FDM176" s="318"/>
      <c r="FDN176" s="318"/>
      <c r="FDO176" s="318"/>
      <c r="FDP176" s="318"/>
      <c r="FDQ176" s="318"/>
      <c r="FDR176" s="318"/>
      <c r="FDS176" s="318"/>
      <c r="FDT176" s="318"/>
      <c r="FDU176" s="318"/>
      <c r="FDV176" s="318"/>
      <c r="FDW176" s="318"/>
      <c r="FDX176" s="318"/>
      <c r="FDY176" s="318"/>
      <c r="FDZ176" s="318"/>
      <c r="FEA176" s="318"/>
      <c r="FEB176" s="318"/>
      <c r="FEC176" s="318"/>
      <c r="FED176" s="318"/>
      <c r="FEE176" s="318"/>
      <c r="FEF176" s="318"/>
      <c r="FEG176" s="318"/>
      <c r="FEH176" s="318"/>
      <c r="FEI176" s="318"/>
      <c r="FEJ176" s="318"/>
      <c r="FEK176" s="318"/>
      <c r="FEL176" s="318"/>
      <c r="FEM176" s="318"/>
      <c r="FEN176" s="318"/>
      <c r="FEO176" s="318"/>
      <c r="FEP176" s="318"/>
      <c r="FEQ176" s="318"/>
      <c r="FER176" s="318"/>
      <c r="FES176" s="318"/>
      <c r="FET176" s="318"/>
      <c r="FEU176" s="318"/>
      <c r="FEV176" s="318"/>
      <c r="FEW176" s="318"/>
      <c r="FEX176" s="318"/>
      <c r="FEY176" s="318"/>
      <c r="FEZ176" s="318"/>
      <c r="FFA176" s="318"/>
      <c r="FFB176" s="318"/>
      <c r="FFC176" s="318"/>
      <c r="FFD176" s="318"/>
      <c r="FFE176" s="318"/>
      <c r="FFF176" s="318"/>
      <c r="FFG176" s="318"/>
      <c r="FFH176" s="318"/>
      <c r="FFI176" s="318"/>
      <c r="FFJ176" s="318"/>
      <c r="FFK176" s="318"/>
      <c r="FFL176" s="318"/>
      <c r="FFM176" s="318"/>
      <c r="FFN176" s="318"/>
      <c r="FFO176" s="318"/>
      <c r="FFP176" s="318"/>
      <c r="FFQ176" s="318"/>
      <c r="FFR176" s="318"/>
      <c r="FFS176" s="318"/>
      <c r="FFT176" s="318"/>
      <c r="FFU176" s="318"/>
      <c r="FFV176" s="318"/>
      <c r="FFW176" s="318"/>
      <c r="FFX176" s="318"/>
      <c r="FFY176" s="318"/>
      <c r="FFZ176" s="318"/>
      <c r="FGA176" s="318"/>
      <c r="FGB176" s="318"/>
      <c r="FGC176" s="318"/>
      <c r="FGD176" s="318"/>
      <c r="FGE176" s="318"/>
      <c r="FGF176" s="318"/>
      <c r="FGG176" s="318"/>
      <c r="FGH176" s="318"/>
      <c r="FGI176" s="318"/>
      <c r="FGJ176" s="318"/>
      <c r="FGK176" s="318"/>
      <c r="FGL176" s="318"/>
      <c r="FGM176" s="318"/>
      <c r="FGN176" s="318"/>
      <c r="FGO176" s="318"/>
      <c r="FGP176" s="318"/>
      <c r="FGQ176" s="318"/>
      <c r="FGR176" s="318"/>
      <c r="FGS176" s="318"/>
      <c r="FGT176" s="318"/>
      <c r="FGU176" s="318"/>
      <c r="FGV176" s="318"/>
      <c r="FGW176" s="318"/>
      <c r="FGX176" s="318"/>
      <c r="FGY176" s="318"/>
      <c r="FGZ176" s="318"/>
      <c r="FHA176" s="318"/>
      <c r="FHB176" s="318"/>
      <c r="FHC176" s="318"/>
      <c r="FHD176" s="318"/>
      <c r="FHE176" s="318"/>
      <c r="FHF176" s="318"/>
      <c r="FHG176" s="318"/>
      <c r="FHH176" s="318"/>
      <c r="FHI176" s="318"/>
      <c r="FHJ176" s="318"/>
      <c r="FHK176" s="318"/>
      <c r="FHL176" s="318"/>
      <c r="FHM176" s="318"/>
      <c r="FHN176" s="318"/>
      <c r="FHO176" s="318"/>
      <c r="FHP176" s="318"/>
      <c r="FHQ176" s="318"/>
      <c r="FHR176" s="318"/>
      <c r="FHS176" s="318"/>
      <c r="FHT176" s="318"/>
      <c r="FHU176" s="318"/>
      <c r="FHV176" s="318"/>
      <c r="FHW176" s="318"/>
      <c r="FHX176" s="318"/>
      <c r="FHY176" s="318"/>
      <c r="FHZ176" s="318"/>
      <c r="FIA176" s="318"/>
      <c r="FIB176" s="318"/>
      <c r="FIC176" s="318"/>
      <c r="FID176" s="318"/>
      <c r="FIE176" s="318"/>
      <c r="FIF176" s="318"/>
      <c r="FIG176" s="318"/>
      <c r="FIH176" s="318"/>
      <c r="FII176" s="318"/>
      <c r="FIJ176" s="318"/>
      <c r="FIK176" s="318"/>
      <c r="FIL176" s="318"/>
      <c r="FIM176" s="318"/>
      <c r="FIN176" s="318"/>
      <c r="FIO176" s="318"/>
      <c r="FIP176" s="318"/>
      <c r="FIQ176" s="318"/>
      <c r="FIR176" s="318"/>
      <c r="FIS176" s="318"/>
      <c r="FIT176" s="318"/>
      <c r="FIU176" s="318"/>
      <c r="FIV176" s="318"/>
      <c r="FIW176" s="318"/>
      <c r="FIX176" s="318"/>
      <c r="FIY176" s="318"/>
      <c r="FIZ176" s="318"/>
      <c r="FJA176" s="318"/>
      <c r="FJB176" s="318"/>
      <c r="FJC176" s="318"/>
      <c r="FJD176" s="318"/>
      <c r="FJE176" s="318"/>
      <c r="FJF176" s="318"/>
      <c r="FJG176" s="318"/>
      <c r="FJH176" s="318"/>
      <c r="FJI176" s="318"/>
      <c r="FJJ176" s="318"/>
      <c r="FJK176" s="318"/>
      <c r="FJL176" s="318"/>
      <c r="FJM176" s="318"/>
      <c r="FJN176" s="318"/>
      <c r="FJO176" s="318"/>
      <c r="FJP176" s="318"/>
      <c r="FJQ176" s="318"/>
      <c r="FJR176" s="318"/>
      <c r="FJS176" s="318"/>
      <c r="FJT176" s="318"/>
      <c r="FJU176" s="318"/>
      <c r="FJV176" s="318"/>
      <c r="FJW176" s="318"/>
      <c r="FJX176" s="318"/>
      <c r="FJY176" s="318"/>
      <c r="FJZ176" s="318"/>
      <c r="FKA176" s="318"/>
      <c r="FKB176" s="318"/>
      <c r="FKC176" s="318"/>
      <c r="FKD176" s="318"/>
      <c r="FKE176" s="318"/>
      <c r="FKF176" s="318"/>
      <c r="FKG176" s="318"/>
      <c r="FKH176" s="318"/>
      <c r="FKI176" s="318"/>
      <c r="FKJ176" s="318"/>
      <c r="FKK176" s="318"/>
      <c r="FKL176" s="318"/>
      <c r="FKM176" s="318"/>
      <c r="FKN176" s="318"/>
      <c r="FKO176" s="318"/>
      <c r="FKP176" s="318"/>
      <c r="FKQ176" s="318"/>
      <c r="FKR176" s="318"/>
      <c r="FKS176" s="318"/>
      <c r="FKT176" s="318"/>
      <c r="FKU176" s="318"/>
      <c r="FKV176" s="318"/>
      <c r="FKW176" s="318"/>
      <c r="FKX176" s="318"/>
      <c r="FKY176" s="318"/>
      <c r="FKZ176" s="318"/>
      <c r="FLA176" s="318"/>
      <c r="FLB176" s="318"/>
      <c r="FLC176" s="318"/>
      <c r="FLD176" s="318"/>
      <c r="FLE176" s="318"/>
      <c r="FLF176" s="318"/>
      <c r="FLG176" s="318"/>
      <c r="FLH176" s="318"/>
      <c r="FLI176" s="318"/>
      <c r="FLJ176" s="318"/>
      <c r="FLK176" s="318"/>
      <c r="FLL176" s="318"/>
      <c r="FLM176" s="318"/>
      <c r="FLN176" s="318"/>
      <c r="FLO176" s="318"/>
      <c r="FLP176" s="318"/>
      <c r="FLQ176" s="318"/>
      <c r="FLR176" s="318"/>
      <c r="FLS176" s="318"/>
      <c r="FLT176" s="318"/>
      <c r="FLU176" s="318"/>
      <c r="FLV176" s="318"/>
      <c r="FLW176" s="318"/>
      <c r="FLX176" s="318"/>
      <c r="FLY176" s="318"/>
      <c r="FLZ176" s="318"/>
      <c r="FMA176" s="318"/>
      <c r="FMB176" s="318"/>
      <c r="FMC176" s="318"/>
      <c r="FMD176" s="318"/>
      <c r="FME176" s="318"/>
      <c r="FMF176" s="318"/>
      <c r="FMG176" s="318"/>
      <c r="FMH176" s="318"/>
      <c r="FMI176" s="318"/>
      <c r="FMJ176" s="318"/>
      <c r="FMK176" s="318"/>
      <c r="FML176" s="318"/>
      <c r="FMM176" s="318"/>
      <c r="FMN176" s="318"/>
      <c r="FMO176" s="318"/>
      <c r="FMP176" s="318"/>
      <c r="FMQ176" s="318"/>
      <c r="FMR176" s="318"/>
      <c r="FMS176" s="318"/>
      <c r="FMT176" s="318"/>
      <c r="FMU176" s="318"/>
      <c r="FMV176" s="318"/>
      <c r="FMW176" s="318"/>
      <c r="FMX176" s="318"/>
      <c r="FMY176" s="318"/>
      <c r="FMZ176" s="318"/>
      <c r="FNA176" s="318"/>
      <c r="FNB176" s="318"/>
      <c r="FNC176" s="318"/>
      <c r="FND176" s="318"/>
      <c r="FNE176" s="318"/>
      <c r="FNF176" s="318"/>
      <c r="FNG176" s="318"/>
      <c r="FNH176" s="318"/>
      <c r="FNI176" s="318"/>
      <c r="FNJ176" s="318"/>
      <c r="FNK176" s="318"/>
      <c r="FNL176" s="318"/>
      <c r="FNM176" s="318"/>
      <c r="FNN176" s="318"/>
      <c r="FNO176" s="318"/>
      <c r="FNP176" s="318"/>
      <c r="FNQ176" s="318"/>
      <c r="FNR176" s="318"/>
      <c r="FNS176" s="318"/>
      <c r="FNT176" s="318"/>
      <c r="FNU176" s="318"/>
      <c r="FNV176" s="318"/>
      <c r="FNW176" s="318"/>
      <c r="FNX176" s="318"/>
      <c r="FNY176" s="318"/>
      <c r="FNZ176" s="318"/>
      <c r="FOA176" s="318"/>
      <c r="FOB176" s="318"/>
      <c r="FOC176" s="318"/>
      <c r="FOD176" s="318"/>
      <c r="FOE176" s="318"/>
      <c r="FOF176" s="318"/>
      <c r="FOG176" s="318"/>
      <c r="FOH176" s="318"/>
      <c r="FOI176" s="318"/>
      <c r="FOJ176" s="318"/>
      <c r="FOK176" s="318"/>
      <c r="FOL176" s="318"/>
      <c r="FOM176" s="318"/>
      <c r="FON176" s="318"/>
      <c r="FOO176" s="318"/>
      <c r="FOP176" s="318"/>
      <c r="FOQ176" s="318"/>
      <c r="FOR176" s="318"/>
      <c r="FOS176" s="318"/>
      <c r="FOT176" s="318"/>
      <c r="FOU176" s="318"/>
      <c r="FOV176" s="318"/>
      <c r="FOW176" s="318"/>
      <c r="FOX176" s="318"/>
      <c r="FOY176" s="318"/>
      <c r="FOZ176" s="318"/>
      <c r="FPA176" s="318"/>
      <c r="FPB176" s="318"/>
      <c r="FPC176" s="318"/>
      <c r="FPD176" s="318"/>
      <c r="FPE176" s="318"/>
      <c r="FPF176" s="318"/>
      <c r="FPG176" s="318"/>
      <c r="FPH176" s="318"/>
      <c r="FPI176" s="318"/>
      <c r="FPJ176" s="318"/>
      <c r="FPK176" s="318"/>
      <c r="FPL176" s="318"/>
      <c r="FPM176" s="318"/>
      <c r="FPN176" s="318"/>
      <c r="FPO176" s="318"/>
      <c r="FPP176" s="318"/>
      <c r="FPQ176" s="318"/>
      <c r="FPR176" s="318"/>
      <c r="FPS176" s="318"/>
      <c r="FPT176" s="318"/>
      <c r="FPU176" s="318"/>
      <c r="FPV176" s="318"/>
      <c r="FPW176" s="318"/>
      <c r="FPX176" s="318"/>
      <c r="FPY176" s="318"/>
      <c r="FPZ176" s="318"/>
      <c r="FQA176" s="318"/>
      <c r="FQB176" s="318"/>
      <c r="FQC176" s="318"/>
      <c r="FQD176" s="318"/>
      <c r="FQE176" s="318"/>
      <c r="FQF176" s="318"/>
      <c r="FQG176" s="318"/>
      <c r="FQH176" s="318"/>
      <c r="FQI176" s="318"/>
      <c r="FQJ176" s="318"/>
      <c r="FQK176" s="318"/>
      <c r="FQL176" s="318"/>
      <c r="FQM176" s="318"/>
      <c r="FQN176" s="318"/>
      <c r="FQO176" s="318"/>
      <c r="FQP176" s="318"/>
      <c r="FQQ176" s="318"/>
      <c r="FQR176" s="318"/>
      <c r="FQS176" s="318"/>
      <c r="FQT176" s="318"/>
      <c r="FQU176" s="318"/>
      <c r="FQV176" s="318"/>
      <c r="FQW176" s="318"/>
      <c r="FQX176" s="318"/>
      <c r="FQY176" s="318"/>
      <c r="FQZ176" s="318"/>
      <c r="FRA176" s="318"/>
      <c r="FRB176" s="318"/>
      <c r="FRC176" s="318"/>
      <c r="FRD176" s="318"/>
      <c r="FRE176" s="318"/>
      <c r="FRF176" s="318"/>
      <c r="FRG176" s="318"/>
      <c r="FRH176" s="318"/>
      <c r="FRI176" s="318"/>
      <c r="FRJ176" s="318"/>
      <c r="FRK176" s="318"/>
      <c r="FRL176" s="318"/>
      <c r="FRM176" s="318"/>
      <c r="FRN176" s="318"/>
      <c r="FRO176" s="318"/>
      <c r="FRP176" s="318"/>
      <c r="FRQ176" s="318"/>
      <c r="FRR176" s="318"/>
      <c r="FRS176" s="318"/>
      <c r="FRT176" s="318"/>
      <c r="FRU176" s="318"/>
      <c r="FRV176" s="318"/>
      <c r="FRW176" s="318"/>
      <c r="FRX176" s="318"/>
      <c r="FRY176" s="318"/>
      <c r="FRZ176" s="318"/>
      <c r="FSA176" s="318"/>
      <c r="FSB176" s="318"/>
      <c r="FSC176" s="318"/>
      <c r="FSD176" s="318"/>
      <c r="FSE176" s="318"/>
      <c r="FSF176" s="318"/>
      <c r="FSG176" s="318"/>
      <c r="FSH176" s="318"/>
      <c r="FSI176" s="318"/>
      <c r="FSJ176" s="318"/>
      <c r="FSK176" s="318"/>
      <c r="FSL176" s="318"/>
      <c r="FSM176" s="318"/>
      <c r="FSN176" s="318"/>
      <c r="FSO176" s="318"/>
      <c r="FSP176" s="318"/>
      <c r="FSQ176" s="318"/>
      <c r="FSR176" s="318"/>
      <c r="FSS176" s="318"/>
      <c r="FST176" s="318"/>
      <c r="FSU176" s="318"/>
      <c r="FSV176" s="318"/>
      <c r="FSW176" s="318"/>
      <c r="FSX176" s="318"/>
      <c r="FSY176" s="318"/>
      <c r="FSZ176" s="318"/>
      <c r="FTA176" s="318"/>
      <c r="FTB176" s="318"/>
      <c r="FTC176" s="318"/>
      <c r="FTD176" s="318"/>
      <c r="FTE176" s="318"/>
      <c r="FTF176" s="318"/>
      <c r="FTG176" s="318"/>
      <c r="FTH176" s="318"/>
      <c r="FTI176" s="318"/>
      <c r="FTJ176" s="318"/>
      <c r="FTK176" s="318"/>
      <c r="FTL176" s="318"/>
      <c r="FTM176" s="318"/>
      <c r="FTN176" s="318"/>
      <c r="FTO176" s="318"/>
      <c r="FTP176" s="318"/>
      <c r="FTQ176" s="318"/>
      <c r="FTR176" s="318"/>
      <c r="FTS176" s="318"/>
      <c r="FTT176" s="318"/>
      <c r="FTU176" s="318"/>
      <c r="FTV176" s="318"/>
      <c r="FTW176" s="318"/>
      <c r="FTX176" s="318"/>
      <c r="FTY176" s="318"/>
      <c r="FTZ176" s="318"/>
      <c r="FUA176" s="318"/>
      <c r="FUB176" s="318"/>
      <c r="FUC176" s="318"/>
      <c r="FUD176" s="318"/>
      <c r="FUE176" s="318"/>
      <c r="FUF176" s="318"/>
      <c r="FUG176" s="318"/>
      <c r="FUH176" s="318"/>
      <c r="FUI176" s="318"/>
      <c r="FUJ176" s="318"/>
      <c r="FUK176" s="318"/>
      <c r="FUL176" s="318"/>
      <c r="FUM176" s="318"/>
      <c r="FUN176" s="318"/>
      <c r="FUO176" s="318"/>
      <c r="FUP176" s="318"/>
      <c r="FUQ176" s="318"/>
      <c r="FUR176" s="318"/>
      <c r="FUS176" s="318"/>
      <c r="FUT176" s="318"/>
      <c r="FUU176" s="318"/>
      <c r="FUV176" s="318"/>
      <c r="FUW176" s="318"/>
      <c r="FUX176" s="318"/>
      <c r="FUY176" s="318"/>
      <c r="FUZ176" s="318"/>
      <c r="FVA176" s="318"/>
      <c r="FVB176" s="318"/>
      <c r="FVC176" s="318"/>
      <c r="FVD176" s="318"/>
      <c r="FVE176" s="318"/>
      <c r="FVF176" s="318"/>
      <c r="FVG176" s="318"/>
      <c r="FVH176" s="318"/>
      <c r="FVI176" s="318"/>
      <c r="FVJ176" s="318"/>
      <c r="FVK176" s="318"/>
      <c r="FVL176" s="318"/>
      <c r="FVM176" s="318"/>
      <c r="FVN176" s="318"/>
      <c r="FVO176" s="318"/>
      <c r="FVP176" s="318"/>
      <c r="FVQ176" s="318"/>
      <c r="FVR176" s="318"/>
      <c r="FVS176" s="318"/>
      <c r="FVT176" s="318"/>
      <c r="FVU176" s="318"/>
      <c r="FVV176" s="318"/>
      <c r="FVW176" s="318"/>
      <c r="FVX176" s="318"/>
      <c r="FVY176" s="318"/>
      <c r="FVZ176" s="318"/>
      <c r="FWA176" s="318"/>
      <c r="FWB176" s="318"/>
      <c r="FWC176" s="318"/>
      <c r="FWD176" s="318"/>
      <c r="FWE176" s="318"/>
      <c r="FWF176" s="318"/>
      <c r="FWG176" s="318"/>
      <c r="FWH176" s="318"/>
      <c r="FWI176" s="318"/>
      <c r="FWJ176" s="318"/>
      <c r="FWK176" s="318"/>
      <c r="FWL176" s="318"/>
      <c r="FWM176" s="318"/>
      <c r="FWN176" s="318"/>
      <c r="FWO176" s="318"/>
      <c r="FWP176" s="318"/>
      <c r="FWQ176" s="318"/>
      <c r="FWR176" s="318"/>
      <c r="FWS176" s="318"/>
      <c r="FWT176" s="318"/>
      <c r="FWU176" s="318"/>
      <c r="FWV176" s="318"/>
      <c r="FWW176" s="318"/>
      <c r="FWX176" s="318"/>
      <c r="FWY176" s="318"/>
      <c r="FWZ176" s="318"/>
      <c r="FXA176" s="318"/>
      <c r="FXB176" s="318"/>
      <c r="FXC176" s="318"/>
      <c r="FXD176" s="318"/>
      <c r="FXE176" s="318"/>
      <c r="FXF176" s="318"/>
      <c r="FXG176" s="318"/>
      <c r="FXH176" s="318"/>
      <c r="FXI176" s="318"/>
      <c r="FXJ176" s="318"/>
      <c r="FXK176" s="318"/>
      <c r="FXL176" s="318"/>
      <c r="FXM176" s="318"/>
      <c r="FXN176" s="318"/>
      <c r="FXO176" s="318"/>
      <c r="FXP176" s="318"/>
      <c r="FXQ176" s="318"/>
      <c r="FXR176" s="318"/>
      <c r="FXS176" s="318"/>
      <c r="FXT176" s="318"/>
      <c r="FXU176" s="318"/>
      <c r="FXV176" s="318"/>
      <c r="FXW176" s="318"/>
      <c r="FXX176" s="318"/>
      <c r="FXY176" s="318"/>
      <c r="FXZ176" s="318"/>
      <c r="FYA176" s="318"/>
      <c r="FYB176" s="318"/>
      <c r="FYC176" s="318"/>
      <c r="FYD176" s="318"/>
      <c r="FYE176" s="318"/>
      <c r="FYF176" s="318"/>
      <c r="FYG176" s="318"/>
      <c r="FYH176" s="318"/>
      <c r="FYI176" s="318"/>
      <c r="FYJ176" s="318"/>
      <c r="FYK176" s="318"/>
      <c r="FYL176" s="318"/>
      <c r="FYM176" s="318"/>
      <c r="FYN176" s="318"/>
      <c r="FYO176" s="318"/>
      <c r="FYP176" s="318"/>
      <c r="FYQ176" s="318"/>
      <c r="FYR176" s="318"/>
      <c r="FYS176" s="318"/>
      <c r="FYT176" s="318"/>
      <c r="FYU176" s="318"/>
      <c r="FYV176" s="318"/>
      <c r="FYW176" s="318"/>
      <c r="FYX176" s="318"/>
      <c r="FYY176" s="318"/>
      <c r="FYZ176" s="318"/>
      <c r="FZA176" s="318"/>
      <c r="FZB176" s="318"/>
      <c r="FZC176" s="318"/>
      <c r="FZD176" s="318"/>
      <c r="FZE176" s="318"/>
      <c r="FZF176" s="318"/>
      <c r="FZG176" s="318"/>
      <c r="FZH176" s="318"/>
      <c r="FZI176" s="318"/>
      <c r="FZJ176" s="318"/>
      <c r="FZK176" s="318"/>
      <c r="FZL176" s="318"/>
      <c r="FZM176" s="318"/>
      <c r="FZN176" s="318"/>
      <c r="FZO176" s="318"/>
      <c r="FZP176" s="318"/>
      <c r="FZQ176" s="318"/>
      <c r="FZR176" s="318"/>
      <c r="FZS176" s="318"/>
      <c r="FZT176" s="318"/>
      <c r="FZU176" s="318"/>
      <c r="FZV176" s="318"/>
      <c r="FZW176" s="318"/>
      <c r="FZX176" s="318"/>
      <c r="FZY176" s="318"/>
      <c r="FZZ176" s="318"/>
      <c r="GAA176" s="318"/>
      <c r="GAB176" s="318"/>
      <c r="GAC176" s="318"/>
      <c r="GAD176" s="318"/>
      <c r="GAE176" s="318"/>
      <c r="GAF176" s="318"/>
      <c r="GAG176" s="318"/>
      <c r="GAH176" s="318"/>
      <c r="GAI176" s="318"/>
      <c r="GAJ176" s="318"/>
      <c r="GAK176" s="318"/>
      <c r="GAL176" s="318"/>
      <c r="GAM176" s="318"/>
      <c r="GAN176" s="318"/>
      <c r="GAO176" s="318"/>
      <c r="GAP176" s="318"/>
      <c r="GAQ176" s="318"/>
      <c r="GAR176" s="318"/>
      <c r="GAS176" s="318"/>
      <c r="GAT176" s="318"/>
      <c r="GAU176" s="318"/>
      <c r="GAV176" s="318"/>
      <c r="GAW176" s="318"/>
      <c r="GAX176" s="318"/>
      <c r="GAY176" s="318"/>
      <c r="GAZ176" s="318"/>
      <c r="GBA176" s="318"/>
      <c r="GBB176" s="318"/>
      <c r="GBC176" s="318"/>
      <c r="GBD176" s="318"/>
      <c r="GBE176" s="318"/>
      <c r="GBF176" s="318"/>
      <c r="GBG176" s="318"/>
      <c r="GBH176" s="318"/>
      <c r="GBI176" s="318"/>
      <c r="GBJ176" s="318"/>
      <c r="GBK176" s="318"/>
      <c r="GBL176" s="318"/>
      <c r="GBM176" s="318"/>
      <c r="GBN176" s="318"/>
      <c r="GBO176" s="318"/>
      <c r="GBP176" s="318"/>
      <c r="GBQ176" s="318"/>
      <c r="GBR176" s="318"/>
      <c r="GBS176" s="318"/>
      <c r="GBT176" s="318"/>
      <c r="GBU176" s="318"/>
      <c r="GBV176" s="318"/>
      <c r="GBW176" s="318"/>
      <c r="GBX176" s="318"/>
      <c r="GBY176" s="318"/>
      <c r="GBZ176" s="318"/>
      <c r="GCA176" s="318"/>
      <c r="GCB176" s="318"/>
      <c r="GCC176" s="318"/>
      <c r="GCD176" s="318"/>
      <c r="GCE176" s="318"/>
      <c r="GCF176" s="318"/>
      <c r="GCG176" s="318"/>
      <c r="GCH176" s="318"/>
      <c r="GCI176" s="318"/>
      <c r="GCJ176" s="318"/>
      <c r="GCK176" s="318"/>
      <c r="GCL176" s="318"/>
      <c r="GCM176" s="318"/>
      <c r="GCN176" s="318"/>
      <c r="GCO176" s="318"/>
      <c r="GCP176" s="318"/>
      <c r="GCQ176" s="318"/>
      <c r="GCR176" s="318"/>
      <c r="GCS176" s="318"/>
      <c r="GCT176" s="318"/>
      <c r="GCU176" s="318"/>
      <c r="GCV176" s="318"/>
      <c r="GCW176" s="318"/>
      <c r="GCX176" s="318"/>
      <c r="GCY176" s="318"/>
      <c r="GCZ176" s="318"/>
      <c r="GDA176" s="318"/>
      <c r="GDB176" s="318"/>
      <c r="GDC176" s="318"/>
      <c r="GDD176" s="318"/>
      <c r="GDE176" s="318"/>
      <c r="GDF176" s="318"/>
      <c r="GDG176" s="318"/>
      <c r="GDH176" s="318"/>
      <c r="GDI176" s="318"/>
      <c r="GDJ176" s="318"/>
      <c r="GDK176" s="318"/>
      <c r="GDL176" s="318"/>
      <c r="GDM176" s="318"/>
      <c r="GDN176" s="318"/>
      <c r="GDO176" s="318"/>
      <c r="GDP176" s="318"/>
      <c r="GDQ176" s="318"/>
      <c r="GDR176" s="318"/>
      <c r="GDS176" s="318"/>
      <c r="GDT176" s="318"/>
      <c r="GDU176" s="318"/>
      <c r="GDV176" s="318"/>
      <c r="GDW176" s="318"/>
      <c r="GDX176" s="318"/>
      <c r="GDY176" s="318"/>
      <c r="GDZ176" s="318"/>
      <c r="GEA176" s="318"/>
      <c r="GEB176" s="318"/>
      <c r="GEC176" s="318"/>
      <c r="GED176" s="318"/>
      <c r="GEE176" s="318"/>
      <c r="GEF176" s="318"/>
      <c r="GEG176" s="318"/>
      <c r="GEH176" s="318"/>
      <c r="GEI176" s="318"/>
      <c r="GEJ176" s="318"/>
      <c r="GEK176" s="318"/>
      <c r="GEL176" s="318"/>
      <c r="GEM176" s="318"/>
      <c r="GEN176" s="318"/>
      <c r="GEO176" s="318"/>
      <c r="GEP176" s="318"/>
      <c r="GEQ176" s="318"/>
      <c r="GER176" s="318"/>
      <c r="GES176" s="318"/>
      <c r="GET176" s="318"/>
      <c r="GEU176" s="318"/>
      <c r="GEV176" s="318"/>
      <c r="GEW176" s="318"/>
      <c r="GEX176" s="318"/>
      <c r="GEY176" s="318"/>
      <c r="GEZ176" s="318"/>
      <c r="GFA176" s="318"/>
      <c r="GFB176" s="318"/>
      <c r="GFC176" s="318"/>
      <c r="GFD176" s="318"/>
      <c r="GFE176" s="318"/>
      <c r="GFF176" s="318"/>
      <c r="GFG176" s="318"/>
      <c r="GFH176" s="318"/>
      <c r="GFI176" s="318"/>
      <c r="GFJ176" s="318"/>
      <c r="GFK176" s="318"/>
      <c r="GFL176" s="318"/>
      <c r="GFM176" s="318"/>
      <c r="GFN176" s="318"/>
      <c r="GFO176" s="318"/>
      <c r="GFP176" s="318"/>
      <c r="GFQ176" s="318"/>
      <c r="GFR176" s="318"/>
      <c r="GFS176" s="318"/>
      <c r="GFT176" s="318"/>
      <c r="GFU176" s="318"/>
      <c r="GFV176" s="318"/>
      <c r="GFW176" s="318"/>
      <c r="GFX176" s="318"/>
      <c r="GFY176" s="318"/>
      <c r="GFZ176" s="318"/>
      <c r="GGA176" s="318"/>
      <c r="GGB176" s="318"/>
      <c r="GGC176" s="318"/>
      <c r="GGD176" s="318"/>
      <c r="GGE176" s="318"/>
      <c r="GGF176" s="318"/>
      <c r="GGG176" s="318"/>
      <c r="GGH176" s="318"/>
      <c r="GGI176" s="318"/>
      <c r="GGJ176" s="318"/>
      <c r="GGK176" s="318"/>
      <c r="GGL176" s="318"/>
      <c r="GGM176" s="318"/>
      <c r="GGN176" s="318"/>
      <c r="GGO176" s="318"/>
      <c r="GGP176" s="318"/>
      <c r="GGQ176" s="318"/>
      <c r="GGR176" s="318"/>
      <c r="GGS176" s="318"/>
      <c r="GGT176" s="318"/>
      <c r="GGU176" s="318"/>
      <c r="GGV176" s="318"/>
      <c r="GGW176" s="318"/>
      <c r="GGX176" s="318"/>
      <c r="GGY176" s="318"/>
      <c r="GGZ176" s="318"/>
      <c r="GHA176" s="318"/>
      <c r="GHB176" s="318"/>
      <c r="GHC176" s="318"/>
      <c r="GHD176" s="318"/>
      <c r="GHE176" s="318"/>
      <c r="GHF176" s="318"/>
      <c r="GHG176" s="318"/>
      <c r="GHH176" s="318"/>
      <c r="GHI176" s="318"/>
      <c r="GHJ176" s="318"/>
      <c r="GHK176" s="318"/>
      <c r="GHL176" s="318"/>
      <c r="GHM176" s="318"/>
      <c r="GHN176" s="318"/>
      <c r="GHO176" s="318"/>
      <c r="GHP176" s="318"/>
      <c r="GHQ176" s="318"/>
      <c r="GHR176" s="318"/>
      <c r="GHS176" s="318"/>
      <c r="GHT176" s="318"/>
      <c r="GHU176" s="318"/>
      <c r="GHV176" s="318"/>
      <c r="GHW176" s="318"/>
      <c r="GHX176" s="318"/>
      <c r="GHY176" s="318"/>
      <c r="GHZ176" s="318"/>
      <c r="GIA176" s="318"/>
      <c r="GIB176" s="318"/>
      <c r="GIC176" s="318"/>
      <c r="GID176" s="318"/>
      <c r="GIE176" s="318"/>
      <c r="GIF176" s="318"/>
      <c r="GIG176" s="318"/>
      <c r="GIH176" s="318"/>
      <c r="GII176" s="318"/>
      <c r="GIJ176" s="318"/>
      <c r="GIK176" s="318"/>
      <c r="GIL176" s="318"/>
      <c r="GIM176" s="318"/>
      <c r="GIN176" s="318"/>
      <c r="GIO176" s="318"/>
      <c r="GIP176" s="318"/>
      <c r="GIQ176" s="318"/>
      <c r="GIR176" s="318"/>
      <c r="GIS176" s="318"/>
      <c r="GIT176" s="318"/>
      <c r="GIU176" s="318"/>
      <c r="GIV176" s="318"/>
      <c r="GIW176" s="318"/>
      <c r="GIX176" s="318"/>
      <c r="GIY176" s="318"/>
      <c r="GIZ176" s="318"/>
      <c r="GJA176" s="318"/>
      <c r="GJB176" s="318"/>
      <c r="GJC176" s="318"/>
      <c r="GJD176" s="318"/>
      <c r="GJE176" s="318"/>
      <c r="GJF176" s="318"/>
      <c r="GJG176" s="318"/>
      <c r="GJH176" s="318"/>
      <c r="GJI176" s="318"/>
      <c r="GJJ176" s="318"/>
      <c r="GJK176" s="318"/>
      <c r="GJL176" s="318"/>
      <c r="GJM176" s="318"/>
      <c r="GJN176" s="318"/>
      <c r="GJO176" s="318"/>
      <c r="GJP176" s="318"/>
      <c r="GJQ176" s="318"/>
      <c r="GJR176" s="318"/>
      <c r="GJS176" s="318"/>
      <c r="GJT176" s="318"/>
      <c r="GJU176" s="318"/>
      <c r="GJV176" s="318"/>
      <c r="GJW176" s="318"/>
      <c r="GJX176" s="318"/>
      <c r="GJY176" s="318"/>
      <c r="GJZ176" s="318"/>
      <c r="GKA176" s="318"/>
      <c r="GKB176" s="318"/>
      <c r="GKC176" s="318"/>
      <c r="GKD176" s="318"/>
      <c r="GKE176" s="318"/>
      <c r="GKF176" s="318"/>
      <c r="GKG176" s="318"/>
      <c r="GKH176" s="318"/>
      <c r="GKI176" s="318"/>
      <c r="GKJ176" s="318"/>
      <c r="GKK176" s="318"/>
      <c r="GKL176" s="318"/>
      <c r="GKM176" s="318"/>
      <c r="GKN176" s="318"/>
      <c r="GKO176" s="318"/>
      <c r="GKP176" s="318"/>
      <c r="GKQ176" s="318"/>
      <c r="GKR176" s="318"/>
      <c r="GKS176" s="318"/>
      <c r="GKT176" s="318"/>
      <c r="GKU176" s="318"/>
      <c r="GKV176" s="318"/>
      <c r="GKW176" s="318"/>
      <c r="GKX176" s="318"/>
      <c r="GKY176" s="318"/>
      <c r="GKZ176" s="318"/>
      <c r="GLA176" s="318"/>
      <c r="GLB176" s="318"/>
      <c r="GLC176" s="318"/>
      <c r="GLD176" s="318"/>
      <c r="GLE176" s="318"/>
      <c r="GLF176" s="318"/>
      <c r="GLG176" s="318"/>
      <c r="GLH176" s="318"/>
      <c r="GLI176" s="318"/>
      <c r="GLJ176" s="318"/>
      <c r="GLK176" s="318"/>
      <c r="GLL176" s="318"/>
      <c r="GLM176" s="318"/>
      <c r="GLN176" s="318"/>
      <c r="GLO176" s="318"/>
      <c r="GLP176" s="318"/>
      <c r="GLQ176" s="318"/>
      <c r="GLR176" s="318"/>
      <c r="GLS176" s="318"/>
      <c r="GLT176" s="318"/>
      <c r="GLU176" s="318"/>
      <c r="GLV176" s="318"/>
      <c r="GLW176" s="318"/>
      <c r="GLX176" s="318"/>
      <c r="GLY176" s="318"/>
      <c r="GLZ176" s="318"/>
      <c r="GMA176" s="318"/>
      <c r="GMB176" s="318"/>
      <c r="GMC176" s="318"/>
      <c r="GMD176" s="318"/>
      <c r="GME176" s="318"/>
      <c r="GMF176" s="318"/>
      <c r="GMG176" s="318"/>
      <c r="GMH176" s="318"/>
      <c r="GMI176" s="318"/>
      <c r="GMJ176" s="318"/>
      <c r="GMK176" s="318"/>
      <c r="GML176" s="318"/>
      <c r="GMM176" s="318"/>
      <c r="GMN176" s="318"/>
      <c r="GMO176" s="318"/>
      <c r="GMP176" s="318"/>
      <c r="GMQ176" s="318"/>
      <c r="GMR176" s="318"/>
      <c r="GMS176" s="318"/>
      <c r="GMT176" s="318"/>
      <c r="GMU176" s="318"/>
      <c r="GMV176" s="318"/>
      <c r="GMW176" s="318"/>
      <c r="GMX176" s="318"/>
      <c r="GMY176" s="318"/>
      <c r="GMZ176" s="318"/>
      <c r="GNA176" s="318"/>
      <c r="GNB176" s="318"/>
      <c r="GNC176" s="318"/>
      <c r="GND176" s="318"/>
      <c r="GNE176" s="318"/>
      <c r="GNF176" s="318"/>
      <c r="GNG176" s="318"/>
      <c r="GNH176" s="318"/>
      <c r="GNI176" s="318"/>
      <c r="GNJ176" s="318"/>
      <c r="GNK176" s="318"/>
      <c r="GNL176" s="318"/>
      <c r="GNM176" s="318"/>
      <c r="GNN176" s="318"/>
      <c r="GNO176" s="318"/>
      <c r="GNP176" s="318"/>
      <c r="GNQ176" s="318"/>
      <c r="GNR176" s="318"/>
      <c r="GNS176" s="318"/>
      <c r="GNT176" s="318"/>
      <c r="GNU176" s="318"/>
      <c r="GNV176" s="318"/>
      <c r="GNW176" s="318"/>
      <c r="GNX176" s="318"/>
      <c r="GNY176" s="318"/>
      <c r="GNZ176" s="318"/>
      <c r="GOA176" s="318"/>
      <c r="GOB176" s="318"/>
      <c r="GOC176" s="318"/>
      <c r="GOD176" s="318"/>
      <c r="GOE176" s="318"/>
      <c r="GOF176" s="318"/>
      <c r="GOG176" s="318"/>
      <c r="GOH176" s="318"/>
      <c r="GOI176" s="318"/>
      <c r="GOJ176" s="318"/>
      <c r="GOK176" s="318"/>
      <c r="GOL176" s="318"/>
      <c r="GOM176" s="318"/>
      <c r="GON176" s="318"/>
      <c r="GOO176" s="318"/>
      <c r="GOP176" s="318"/>
      <c r="GOQ176" s="318"/>
      <c r="GOR176" s="318"/>
      <c r="GOS176" s="318"/>
      <c r="GOT176" s="318"/>
      <c r="GOU176" s="318"/>
      <c r="GOV176" s="318"/>
      <c r="GOW176" s="318"/>
      <c r="GOX176" s="318"/>
      <c r="GOY176" s="318"/>
      <c r="GOZ176" s="318"/>
      <c r="GPA176" s="318"/>
      <c r="GPB176" s="318"/>
      <c r="GPC176" s="318"/>
      <c r="GPD176" s="318"/>
      <c r="GPE176" s="318"/>
      <c r="GPF176" s="318"/>
      <c r="GPG176" s="318"/>
      <c r="GPH176" s="318"/>
      <c r="GPI176" s="318"/>
      <c r="GPJ176" s="318"/>
      <c r="GPK176" s="318"/>
      <c r="GPL176" s="318"/>
      <c r="GPM176" s="318"/>
      <c r="GPN176" s="318"/>
      <c r="GPO176" s="318"/>
      <c r="GPP176" s="318"/>
      <c r="GPQ176" s="318"/>
      <c r="GPR176" s="318"/>
      <c r="GPS176" s="318"/>
      <c r="GPT176" s="318"/>
      <c r="GPU176" s="318"/>
      <c r="GPV176" s="318"/>
      <c r="GPW176" s="318"/>
      <c r="GPX176" s="318"/>
      <c r="GPY176" s="318"/>
      <c r="GPZ176" s="318"/>
      <c r="GQA176" s="318"/>
      <c r="GQB176" s="318"/>
      <c r="GQC176" s="318"/>
      <c r="GQD176" s="318"/>
      <c r="GQE176" s="318"/>
      <c r="GQF176" s="318"/>
      <c r="GQG176" s="318"/>
      <c r="GQH176" s="318"/>
      <c r="GQI176" s="318"/>
      <c r="GQJ176" s="318"/>
      <c r="GQK176" s="318"/>
      <c r="GQL176" s="318"/>
      <c r="GQM176" s="318"/>
      <c r="GQN176" s="318"/>
      <c r="GQO176" s="318"/>
      <c r="GQP176" s="318"/>
      <c r="GQQ176" s="318"/>
      <c r="GQR176" s="318"/>
      <c r="GQS176" s="318"/>
      <c r="GQT176" s="318"/>
      <c r="GQU176" s="318"/>
      <c r="GQV176" s="318"/>
      <c r="GQW176" s="318"/>
      <c r="GQX176" s="318"/>
      <c r="GQY176" s="318"/>
      <c r="GQZ176" s="318"/>
      <c r="GRA176" s="318"/>
      <c r="GRB176" s="318"/>
      <c r="GRC176" s="318"/>
      <c r="GRD176" s="318"/>
      <c r="GRE176" s="318"/>
      <c r="GRF176" s="318"/>
      <c r="GRG176" s="318"/>
      <c r="GRH176" s="318"/>
      <c r="GRI176" s="318"/>
      <c r="GRJ176" s="318"/>
      <c r="GRK176" s="318"/>
      <c r="GRL176" s="318"/>
      <c r="GRM176" s="318"/>
      <c r="GRN176" s="318"/>
      <c r="GRO176" s="318"/>
      <c r="GRP176" s="318"/>
      <c r="GRQ176" s="318"/>
      <c r="GRR176" s="318"/>
      <c r="GRS176" s="318"/>
      <c r="GRT176" s="318"/>
      <c r="GRU176" s="318"/>
      <c r="GRV176" s="318"/>
      <c r="GRW176" s="318"/>
      <c r="GRX176" s="318"/>
      <c r="GRY176" s="318"/>
      <c r="GRZ176" s="318"/>
      <c r="GSA176" s="318"/>
      <c r="GSB176" s="318"/>
      <c r="GSC176" s="318"/>
      <c r="GSD176" s="318"/>
      <c r="GSE176" s="318"/>
      <c r="GSF176" s="318"/>
      <c r="GSG176" s="318"/>
      <c r="GSH176" s="318"/>
      <c r="GSI176" s="318"/>
      <c r="GSJ176" s="318"/>
      <c r="GSK176" s="318"/>
      <c r="GSL176" s="318"/>
      <c r="GSM176" s="318"/>
      <c r="GSN176" s="318"/>
      <c r="GSO176" s="318"/>
      <c r="GSP176" s="318"/>
      <c r="GSQ176" s="318"/>
      <c r="GSR176" s="318"/>
      <c r="GSS176" s="318"/>
      <c r="GST176" s="318"/>
      <c r="GSU176" s="318"/>
      <c r="GSV176" s="318"/>
      <c r="GSW176" s="318"/>
      <c r="GSX176" s="318"/>
      <c r="GSY176" s="318"/>
      <c r="GSZ176" s="318"/>
      <c r="GTA176" s="318"/>
      <c r="GTB176" s="318"/>
      <c r="GTC176" s="318"/>
      <c r="GTD176" s="318"/>
      <c r="GTE176" s="318"/>
      <c r="GTF176" s="318"/>
      <c r="GTG176" s="318"/>
      <c r="GTH176" s="318"/>
      <c r="GTI176" s="318"/>
      <c r="GTJ176" s="318"/>
      <c r="GTK176" s="318"/>
      <c r="GTL176" s="318"/>
      <c r="GTM176" s="318"/>
      <c r="GTN176" s="318"/>
      <c r="GTO176" s="318"/>
      <c r="GTP176" s="318"/>
      <c r="GTQ176" s="318"/>
      <c r="GTR176" s="318"/>
      <c r="GTS176" s="318"/>
      <c r="GTT176" s="318"/>
      <c r="GTU176" s="318"/>
      <c r="GTV176" s="318"/>
      <c r="GTW176" s="318"/>
      <c r="GTX176" s="318"/>
      <c r="GTY176" s="318"/>
      <c r="GTZ176" s="318"/>
      <c r="GUA176" s="318"/>
      <c r="GUB176" s="318"/>
      <c r="GUC176" s="318"/>
      <c r="GUD176" s="318"/>
      <c r="GUE176" s="318"/>
      <c r="GUF176" s="318"/>
      <c r="GUG176" s="318"/>
      <c r="GUH176" s="318"/>
      <c r="GUI176" s="318"/>
      <c r="GUJ176" s="318"/>
      <c r="GUK176" s="318"/>
      <c r="GUL176" s="318"/>
      <c r="GUM176" s="318"/>
      <c r="GUN176" s="318"/>
      <c r="GUO176" s="318"/>
      <c r="GUP176" s="318"/>
      <c r="GUQ176" s="318"/>
      <c r="GUR176" s="318"/>
      <c r="GUS176" s="318"/>
      <c r="GUT176" s="318"/>
      <c r="GUU176" s="318"/>
      <c r="GUV176" s="318"/>
      <c r="GUW176" s="318"/>
      <c r="GUX176" s="318"/>
      <c r="GUY176" s="318"/>
      <c r="GUZ176" s="318"/>
      <c r="GVA176" s="318"/>
      <c r="GVB176" s="318"/>
      <c r="GVC176" s="318"/>
      <c r="GVD176" s="318"/>
      <c r="GVE176" s="318"/>
      <c r="GVF176" s="318"/>
      <c r="GVG176" s="318"/>
      <c r="GVH176" s="318"/>
      <c r="GVI176" s="318"/>
      <c r="GVJ176" s="318"/>
      <c r="GVK176" s="318"/>
      <c r="GVL176" s="318"/>
      <c r="GVM176" s="318"/>
      <c r="GVN176" s="318"/>
      <c r="GVO176" s="318"/>
      <c r="GVP176" s="318"/>
      <c r="GVQ176" s="318"/>
      <c r="GVR176" s="318"/>
      <c r="GVS176" s="318"/>
      <c r="GVT176" s="318"/>
      <c r="GVU176" s="318"/>
      <c r="GVV176" s="318"/>
      <c r="GVW176" s="318"/>
      <c r="GVX176" s="318"/>
      <c r="GVY176" s="318"/>
      <c r="GVZ176" s="318"/>
      <c r="GWA176" s="318"/>
      <c r="GWB176" s="318"/>
      <c r="GWC176" s="318"/>
      <c r="GWD176" s="318"/>
      <c r="GWE176" s="318"/>
      <c r="GWF176" s="318"/>
      <c r="GWG176" s="318"/>
      <c r="GWH176" s="318"/>
      <c r="GWI176" s="318"/>
      <c r="GWJ176" s="318"/>
      <c r="GWK176" s="318"/>
      <c r="GWL176" s="318"/>
      <c r="GWM176" s="318"/>
      <c r="GWN176" s="318"/>
      <c r="GWO176" s="318"/>
      <c r="GWP176" s="318"/>
      <c r="GWQ176" s="318"/>
      <c r="GWR176" s="318"/>
      <c r="GWS176" s="318"/>
      <c r="GWT176" s="318"/>
      <c r="GWU176" s="318"/>
      <c r="GWV176" s="318"/>
      <c r="GWW176" s="318"/>
      <c r="GWX176" s="318"/>
      <c r="GWY176" s="318"/>
      <c r="GWZ176" s="318"/>
      <c r="GXA176" s="318"/>
      <c r="GXB176" s="318"/>
      <c r="GXC176" s="318"/>
      <c r="GXD176" s="318"/>
      <c r="GXE176" s="318"/>
      <c r="GXF176" s="318"/>
      <c r="GXG176" s="318"/>
      <c r="GXH176" s="318"/>
      <c r="GXI176" s="318"/>
      <c r="GXJ176" s="318"/>
      <c r="GXK176" s="318"/>
      <c r="GXL176" s="318"/>
      <c r="GXM176" s="318"/>
      <c r="GXN176" s="318"/>
      <c r="GXO176" s="318"/>
      <c r="GXP176" s="318"/>
      <c r="GXQ176" s="318"/>
      <c r="GXR176" s="318"/>
      <c r="GXS176" s="318"/>
      <c r="GXT176" s="318"/>
      <c r="GXU176" s="318"/>
      <c r="GXV176" s="318"/>
      <c r="GXW176" s="318"/>
      <c r="GXX176" s="318"/>
      <c r="GXY176" s="318"/>
      <c r="GXZ176" s="318"/>
      <c r="GYA176" s="318"/>
      <c r="GYB176" s="318"/>
      <c r="GYC176" s="318"/>
      <c r="GYD176" s="318"/>
      <c r="GYE176" s="318"/>
      <c r="GYF176" s="318"/>
      <c r="GYG176" s="318"/>
      <c r="GYH176" s="318"/>
      <c r="GYI176" s="318"/>
      <c r="GYJ176" s="318"/>
      <c r="GYK176" s="318"/>
      <c r="GYL176" s="318"/>
      <c r="GYM176" s="318"/>
      <c r="GYN176" s="318"/>
      <c r="GYO176" s="318"/>
      <c r="GYP176" s="318"/>
      <c r="GYQ176" s="318"/>
      <c r="GYR176" s="318"/>
      <c r="GYS176" s="318"/>
      <c r="GYT176" s="318"/>
      <c r="GYU176" s="318"/>
      <c r="GYV176" s="318"/>
      <c r="GYW176" s="318"/>
      <c r="GYX176" s="318"/>
      <c r="GYY176" s="318"/>
      <c r="GYZ176" s="318"/>
      <c r="GZA176" s="318"/>
      <c r="GZB176" s="318"/>
      <c r="GZC176" s="318"/>
      <c r="GZD176" s="318"/>
      <c r="GZE176" s="318"/>
      <c r="GZF176" s="318"/>
      <c r="GZG176" s="318"/>
      <c r="GZH176" s="318"/>
      <c r="GZI176" s="318"/>
      <c r="GZJ176" s="318"/>
      <c r="GZK176" s="318"/>
      <c r="GZL176" s="318"/>
      <c r="GZM176" s="318"/>
      <c r="GZN176" s="318"/>
      <c r="GZO176" s="318"/>
      <c r="GZP176" s="318"/>
      <c r="GZQ176" s="318"/>
      <c r="GZR176" s="318"/>
      <c r="GZS176" s="318"/>
      <c r="GZT176" s="318"/>
      <c r="GZU176" s="318"/>
      <c r="GZV176" s="318"/>
      <c r="GZW176" s="318"/>
      <c r="GZX176" s="318"/>
      <c r="GZY176" s="318"/>
      <c r="GZZ176" s="318"/>
      <c r="HAA176" s="318"/>
      <c r="HAB176" s="318"/>
      <c r="HAC176" s="318"/>
      <c r="HAD176" s="318"/>
      <c r="HAE176" s="318"/>
      <c r="HAF176" s="318"/>
      <c r="HAG176" s="318"/>
      <c r="HAH176" s="318"/>
      <c r="HAI176" s="318"/>
      <c r="HAJ176" s="318"/>
      <c r="HAK176" s="318"/>
      <c r="HAL176" s="318"/>
      <c r="HAM176" s="318"/>
      <c r="HAN176" s="318"/>
      <c r="HAO176" s="318"/>
      <c r="HAP176" s="318"/>
      <c r="HAQ176" s="318"/>
      <c r="HAR176" s="318"/>
      <c r="HAS176" s="318"/>
      <c r="HAT176" s="318"/>
      <c r="HAU176" s="318"/>
      <c r="HAV176" s="318"/>
      <c r="HAW176" s="318"/>
      <c r="HAX176" s="318"/>
      <c r="HAY176" s="318"/>
      <c r="HAZ176" s="318"/>
      <c r="HBA176" s="318"/>
      <c r="HBB176" s="318"/>
      <c r="HBC176" s="318"/>
      <c r="HBD176" s="318"/>
      <c r="HBE176" s="318"/>
      <c r="HBF176" s="318"/>
      <c r="HBG176" s="318"/>
      <c r="HBH176" s="318"/>
      <c r="HBI176" s="318"/>
      <c r="HBJ176" s="318"/>
      <c r="HBK176" s="318"/>
      <c r="HBL176" s="318"/>
      <c r="HBM176" s="318"/>
      <c r="HBN176" s="318"/>
      <c r="HBO176" s="318"/>
      <c r="HBP176" s="318"/>
      <c r="HBQ176" s="318"/>
      <c r="HBR176" s="318"/>
      <c r="HBS176" s="318"/>
      <c r="HBT176" s="318"/>
      <c r="HBU176" s="318"/>
      <c r="HBV176" s="318"/>
      <c r="HBW176" s="318"/>
      <c r="HBX176" s="318"/>
      <c r="HBY176" s="318"/>
      <c r="HBZ176" s="318"/>
      <c r="HCA176" s="318"/>
      <c r="HCB176" s="318"/>
      <c r="HCC176" s="318"/>
      <c r="HCD176" s="318"/>
      <c r="HCE176" s="318"/>
      <c r="HCF176" s="318"/>
      <c r="HCG176" s="318"/>
      <c r="HCH176" s="318"/>
      <c r="HCI176" s="318"/>
      <c r="HCJ176" s="318"/>
      <c r="HCK176" s="318"/>
      <c r="HCL176" s="318"/>
      <c r="HCM176" s="318"/>
      <c r="HCN176" s="318"/>
      <c r="HCO176" s="318"/>
      <c r="HCP176" s="318"/>
      <c r="HCQ176" s="318"/>
      <c r="HCR176" s="318"/>
      <c r="HCS176" s="318"/>
      <c r="HCT176" s="318"/>
      <c r="HCU176" s="318"/>
      <c r="HCV176" s="318"/>
      <c r="HCW176" s="318"/>
      <c r="HCX176" s="318"/>
      <c r="HCY176" s="318"/>
      <c r="HCZ176" s="318"/>
      <c r="HDA176" s="318"/>
      <c r="HDB176" s="318"/>
      <c r="HDC176" s="318"/>
      <c r="HDD176" s="318"/>
      <c r="HDE176" s="318"/>
      <c r="HDF176" s="318"/>
      <c r="HDG176" s="318"/>
      <c r="HDH176" s="318"/>
      <c r="HDI176" s="318"/>
      <c r="HDJ176" s="318"/>
      <c r="HDK176" s="318"/>
      <c r="HDL176" s="318"/>
      <c r="HDM176" s="318"/>
      <c r="HDN176" s="318"/>
      <c r="HDO176" s="318"/>
      <c r="HDP176" s="318"/>
      <c r="HDQ176" s="318"/>
      <c r="HDR176" s="318"/>
      <c r="HDS176" s="318"/>
      <c r="HDT176" s="318"/>
      <c r="HDU176" s="318"/>
      <c r="HDV176" s="318"/>
      <c r="HDW176" s="318"/>
      <c r="HDX176" s="318"/>
      <c r="HDY176" s="318"/>
      <c r="HDZ176" s="318"/>
      <c r="HEA176" s="318"/>
      <c r="HEB176" s="318"/>
      <c r="HEC176" s="318"/>
      <c r="HED176" s="318"/>
      <c r="HEE176" s="318"/>
      <c r="HEF176" s="318"/>
      <c r="HEG176" s="318"/>
      <c r="HEH176" s="318"/>
      <c r="HEI176" s="318"/>
      <c r="HEJ176" s="318"/>
      <c r="HEK176" s="318"/>
      <c r="HEL176" s="318"/>
      <c r="HEM176" s="318"/>
      <c r="HEN176" s="318"/>
      <c r="HEO176" s="318"/>
      <c r="HEP176" s="318"/>
      <c r="HEQ176" s="318"/>
      <c r="HER176" s="318"/>
      <c r="HES176" s="318"/>
      <c r="HET176" s="318"/>
      <c r="HEU176" s="318"/>
      <c r="HEV176" s="318"/>
      <c r="HEW176" s="318"/>
      <c r="HEX176" s="318"/>
      <c r="HEY176" s="318"/>
      <c r="HEZ176" s="318"/>
      <c r="HFA176" s="318"/>
      <c r="HFB176" s="318"/>
      <c r="HFC176" s="318"/>
      <c r="HFD176" s="318"/>
      <c r="HFE176" s="318"/>
      <c r="HFF176" s="318"/>
      <c r="HFG176" s="318"/>
      <c r="HFH176" s="318"/>
      <c r="HFI176" s="318"/>
      <c r="HFJ176" s="318"/>
      <c r="HFK176" s="318"/>
      <c r="HFL176" s="318"/>
      <c r="HFM176" s="318"/>
      <c r="HFN176" s="318"/>
      <c r="HFO176" s="318"/>
      <c r="HFP176" s="318"/>
      <c r="HFQ176" s="318"/>
      <c r="HFR176" s="318"/>
      <c r="HFS176" s="318"/>
      <c r="HFT176" s="318"/>
      <c r="HFU176" s="318"/>
      <c r="HFV176" s="318"/>
      <c r="HFW176" s="318"/>
      <c r="HFX176" s="318"/>
      <c r="HFY176" s="318"/>
      <c r="HFZ176" s="318"/>
      <c r="HGA176" s="318"/>
      <c r="HGB176" s="318"/>
      <c r="HGC176" s="318"/>
      <c r="HGD176" s="318"/>
      <c r="HGE176" s="318"/>
      <c r="HGF176" s="318"/>
      <c r="HGG176" s="318"/>
      <c r="HGH176" s="318"/>
      <c r="HGI176" s="318"/>
      <c r="HGJ176" s="318"/>
      <c r="HGK176" s="318"/>
      <c r="HGL176" s="318"/>
      <c r="HGM176" s="318"/>
      <c r="HGN176" s="318"/>
      <c r="HGO176" s="318"/>
      <c r="HGP176" s="318"/>
      <c r="HGQ176" s="318"/>
      <c r="HGR176" s="318"/>
      <c r="HGS176" s="318"/>
      <c r="HGT176" s="318"/>
      <c r="HGU176" s="318"/>
      <c r="HGV176" s="318"/>
      <c r="HGW176" s="318"/>
      <c r="HGX176" s="318"/>
      <c r="HGY176" s="318"/>
      <c r="HGZ176" s="318"/>
      <c r="HHA176" s="318"/>
      <c r="HHB176" s="318"/>
      <c r="HHC176" s="318"/>
      <c r="HHD176" s="318"/>
      <c r="HHE176" s="318"/>
      <c r="HHF176" s="318"/>
      <c r="HHG176" s="318"/>
      <c r="HHH176" s="318"/>
      <c r="HHI176" s="318"/>
      <c r="HHJ176" s="318"/>
      <c r="HHK176" s="318"/>
      <c r="HHL176" s="318"/>
      <c r="HHM176" s="318"/>
      <c r="HHN176" s="318"/>
      <c r="HHO176" s="318"/>
      <c r="HHP176" s="318"/>
      <c r="HHQ176" s="318"/>
      <c r="HHR176" s="318"/>
      <c r="HHS176" s="318"/>
      <c r="HHT176" s="318"/>
      <c r="HHU176" s="318"/>
      <c r="HHV176" s="318"/>
      <c r="HHW176" s="318"/>
      <c r="HHX176" s="318"/>
      <c r="HHY176" s="318"/>
      <c r="HHZ176" s="318"/>
      <c r="HIA176" s="318"/>
      <c r="HIB176" s="318"/>
      <c r="HIC176" s="318"/>
      <c r="HID176" s="318"/>
      <c r="HIE176" s="318"/>
      <c r="HIF176" s="318"/>
      <c r="HIG176" s="318"/>
      <c r="HIH176" s="318"/>
      <c r="HII176" s="318"/>
      <c r="HIJ176" s="318"/>
      <c r="HIK176" s="318"/>
      <c r="HIL176" s="318"/>
      <c r="HIM176" s="318"/>
      <c r="HIN176" s="318"/>
      <c r="HIO176" s="318"/>
      <c r="HIP176" s="318"/>
      <c r="HIQ176" s="318"/>
      <c r="HIR176" s="318"/>
      <c r="HIS176" s="318"/>
      <c r="HIT176" s="318"/>
      <c r="HIU176" s="318"/>
      <c r="HIV176" s="318"/>
      <c r="HIW176" s="318"/>
      <c r="HIX176" s="318"/>
      <c r="HIY176" s="318"/>
      <c r="HIZ176" s="318"/>
      <c r="HJA176" s="318"/>
      <c r="HJB176" s="318"/>
      <c r="HJC176" s="318"/>
      <c r="HJD176" s="318"/>
      <c r="HJE176" s="318"/>
      <c r="HJF176" s="318"/>
      <c r="HJG176" s="318"/>
      <c r="HJH176" s="318"/>
      <c r="HJI176" s="318"/>
      <c r="HJJ176" s="318"/>
      <c r="HJK176" s="318"/>
      <c r="HJL176" s="318"/>
      <c r="HJM176" s="318"/>
      <c r="HJN176" s="318"/>
      <c r="HJO176" s="318"/>
      <c r="HJP176" s="318"/>
      <c r="HJQ176" s="318"/>
      <c r="HJR176" s="318"/>
      <c r="HJS176" s="318"/>
      <c r="HJT176" s="318"/>
      <c r="HJU176" s="318"/>
      <c r="HJV176" s="318"/>
      <c r="HJW176" s="318"/>
      <c r="HJX176" s="318"/>
      <c r="HJY176" s="318"/>
      <c r="HJZ176" s="318"/>
      <c r="HKA176" s="318"/>
      <c r="HKB176" s="318"/>
      <c r="HKC176" s="318"/>
      <c r="HKD176" s="318"/>
      <c r="HKE176" s="318"/>
      <c r="HKF176" s="318"/>
      <c r="HKG176" s="318"/>
      <c r="HKH176" s="318"/>
      <c r="HKI176" s="318"/>
      <c r="HKJ176" s="318"/>
      <c r="HKK176" s="318"/>
      <c r="HKL176" s="318"/>
      <c r="HKM176" s="318"/>
      <c r="HKN176" s="318"/>
      <c r="HKO176" s="318"/>
      <c r="HKP176" s="318"/>
      <c r="HKQ176" s="318"/>
      <c r="HKR176" s="318"/>
      <c r="HKS176" s="318"/>
      <c r="HKT176" s="318"/>
      <c r="HKU176" s="318"/>
      <c r="HKV176" s="318"/>
      <c r="HKW176" s="318"/>
      <c r="HKX176" s="318"/>
      <c r="HKY176" s="318"/>
      <c r="HKZ176" s="318"/>
      <c r="HLA176" s="318"/>
      <c r="HLB176" s="318"/>
      <c r="HLC176" s="318"/>
      <c r="HLD176" s="318"/>
      <c r="HLE176" s="318"/>
      <c r="HLF176" s="318"/>
      <c r="HLG176" s="318"/>
      <c r="HLH176" s="318"/>
      <c r="HLI176" s="318"/>
      <c r="HLJ176" s="318"/>
      <c r="HLK176" s="318"/>
      <c r="HLL176" s="318"/>
      <c r="HLM176" s="318"/>
      <c r="HLN176" s="318"/>
      <c r="HLO176" s="318"/>
      <c r="HLP176" s="318"/>
      <c r="HLQ176" s="318"/>
      <c r="HLR176" s="318"/>
      <c r="HLS176" s="318"/>
      <c r="HLT176" s="318"/>
      <c r="HLU176" s="318"/>
      <c r="HLV176" s="318"/>
      <c r="HLW176" s="318"/>
      <c r="HLX176" s="318"/>
      <c r="HLY176" s="318"/>
      <c r="HLZ176" s="318"/>
      <c r="HMA176" s="318"/>
      <c r="HMB176" s="318"/>
      <c r="HMC176" s="318"/>
      <c r="HMD176" s="318"/>
      <c r="HME176" s="318"/>
      <c r="HMF176" s="318"/>
      <c r="HMG176" s="318"/>
      <c r="HMH176" s="318"/>
      <c r="HMI176" s="318"/>
      <c r="HMJ176" s="318"/>
      <c r="HMK176" s="318"/>
      <c r="HML176" s="318"/>
      <c r="HMM176" s="318"/>
      <c r="HMN176" s="318"/>
      <c r="HMO176" s="318"/>
      <c r="HMP176" s="318"/>
      <c r="HMQ176" s="318"/>
      <c r="HMR176" s="318"/>
      <c r="HMS176" s="318"/>
      <c r="HMT176" s="318"/>
      <c r="HMU176" s="318"/>
      <c r="HMV176" s="318"/>
      <c r="HMW176" s="318"/>
      <c r="HMX176" s="318"/>
      <c r="HMY176" s="318"/>
      <c r="HMZ176" s="318"/>
      <c r="HNA176" s="318"/>
      <c r="HNB176" s="318"/>
      <c r="HNC176" s="318"/>
      <c r="HND176" s="318"/>
      <c r="HNE176" s="318"/>
      <c r="HNF176" s="318"/>
      <c r="HNG176" s="318"/>
      <c r="HNH176" s="318"/>
      <c r="HNI176" s="318"/>
      <c r="HNJ176" s="318"/>
      <c r="HNK176" s="318"/>
      <c r="HNL176" s="318"/>
      <c r="HNM176" s="318"/>
      <c r="HNN176" s="318"/>
      <c r="HNO176" s="318"/>
      <c r="HNP176" s="318"/>
      <c r="HNQ176" s="318"/>
      <c r="HNR176" s="318"/>
      <c r="HNS176" s="318"/>
      <c r="HNT176" s="318"/>
      <c r="HNU176" s="318"/>
      <c r="HNV176" s="318"/>
      <c r="HNW176" s="318"/>
      <c r="HNX176" s="318"/>
      <c r="HNY176" s="318"/>
      <c r="HNZ176" s="318"/>
      <c r="HOA176" s="318"/>
      <c r="HOB176" s="318"/>
      <c r="HOC176" s="318"/>
      <c r="HOD176" s="318"/>
      <c r="HOE176" s="318"/>
      <c r="HOF176" s="318"/>
      <c r="HOG176" s="318"/>
      <c r="HOH176" s="318"/>
      <c r="HOI176" s="318"/>
      <c r="HOJ176" s="318"/>
      <c r="HOK176" s="318"/>
      <c r="HOL176" s="318"/>
      <c r="HOM176" s="318"/>
      <c r="HON176" s="318"/>
      <c r="HOO176" s="318"/>
      <c r="HOP176" s="318"/>
      <c r="HOQ176" s="318"/>
      <c r="HOR176" s="318"/>
      <c r="HOS176" s="318"/>
      <c r="HOT176" s="318"/>
      <c r="HOU176" s="318"/>
      <c r="HOV176" s="318"/>
      <c r="HOW176" s="318"/>
      <c r="HOX176" s="318"/>
      <c r="HOY176" s="318"/>
      <c r="HOZ176" s="318"/>
      <c r="HPA176" s="318"/>
      <c r="HPB176" s="318"/>
      <c r="HPC176" s="318"/>
      <c r="HPD176" s="318"/>
      <c r="HPE176" s="318"/>
      <c r="HPF176" s="318"/>
      <c r="HPG176" s="318"/>
      <c r="HPH176" s="318"/>
      <c r="HPI176" s="318"/>
      <c r="HPJ176" s="318"/>
      <c r="HPK176" s="318"/>
      <c r="HPL176" s="318"/>
      <c r="HPM176" s="318"/>
      <c r="HPN176" s="318"/>
      <c r="HPO176" s="318"/>
      <c r="HPP176" s="318"/>
      <c r="HPQ176" s="318"/>
      <c r="HPR176" s="318"/>
      <c r="HPS176" s="318"/>
      <c r="HPT176" s="318"/>
      <c r="HPU176" s="318"/>
      <c r="HPV176" s="318"/>
      <c r="HPW176" s="318"/>
      <c r="HPX176" s="318"/>
      <c r="HPY176" s="318"/>
      <c r="HPZ176" s="318"/>
      <c r="HQA176" s="318"/>
      <c r="HQB176" s="318"/>
      <c r="HQC176" s="318"/>
      <c r="HQD176" s="318"/>
      <c r="HQE176" s="318"/>
      <c r="HQF176" s="318"/>
      <c r="HQG176" s="318"/>
      <c r="HQH176" s="318"/>
      <c r="HQI176" s="318"/>
      <c r="HQJ176" s="318"/>
      <c r="HQK176" s="318"/>
      <c r="HQL176" s="318"/>
      <c r="HQM176" s="318"/>
      <c r="HQN176" s="318"/>
      <c r="HQO176" s="318"/>
      <c r="HQP176" s="318"/>
      <c r="HQQ176" s="318"/>
      <c r="HQR176" s="318"/>
      <c r="HQS176" s="318"/>
      <c r="HQT176" s="318"/>
      <c r="HQU176" s="318"/>
      <c r="HQV176" s="318"/>
      <c r="HQW176" s="318"/>
      <c r="HQX176" s="318"/>
      <c r="HQY176" s="318"/>
      <c r="HQZ176" s="318"/>
      <c r="HRA176" s="318"/>
      <c r="HRB176" s="318"/>
      <c r="HRC176" s="318"/>
      <c r="HRD176" s="318"/>
      <c r="HRE176" s="318"/>
      <c r="HRF176" s="318"/>
      <c r="HRG176" s="318"/>
      <c r="HRH176" s="318"/>
      <c r="HRI176" s="318"/>
      <c r="HRJ176" s="318"/>
      <c r="HRK176" s="318"/>
      <c r="HRL176" s="318"/>
      <c r="HRM176" s="318"/>
      <c r="HRN176" s="318"/>
      <c r="HRO176" s="318"/>
      <c r="HRP176" s="318"/>
      <c r="HRQ176" s="318"/>
      <c r="HRR176" s="318"/>
      <c r="HRS176" s="318"/>
      <c r="HRT176" s="318"/>
      <c r="HRU176" s="318"/>
      <c r="HRV176" s="318"/>
      <c r="HRW176" s="318"/>
      <c r="HRX176" s="318"/>
      <c r="HRY176" s="318"/>
      <c r="HRZ176" s="318"/>
      <c r="HSA176" s="318"/>
      <c r="HSB176" s="318"/>
      <c r="HSC176" s="318"/>
      <c r="HSD176" s="318"/>
      <c r="HSE176" s="318"/>
      <c r="HSF176" s="318"/>
      <c r="HSG176" s="318"/>
      <c r="HSH176" s="318"/>
      <c r="HSI176" s="318"/>
      <c r="HSJ176" s="318"/>
      <c r="HSK176" s="318"/>
      <c r="HSL176" s="318"/>
      <c r="HSM176" s="318"/>
      <c r="HSN176" s="318"/>
      <c r="HSO176" s="318"/>
      <c r="HSP176" s="318"/>
      <c r="HSQ176" s="318"/>
      <c r="HSR176" s="318"/>
      <c r="HSS176" s="318"/>
      <c r="HST176" s="318"/>
      <c r="HSU176" s="318"/>
      <c r="HSV176" s="318"/>
      <c r="HSW176" s="318"/>
      <c r="HSX176" s="318"/>
      <c r="HSY176" s="318"/>
      <c r="HSZ176" s="318"/>
      <c r="HTA176" s="318"/>
      <c r="HTB176" s="318"/>
      <c r="HTC176" s="318"/>
      <c r="HTD176" s="318"/>
      <c r="HTE176" s="318"/>
      <c r="HTF176" s="318"/>
      <c r="HTG176" s="318"/>
      <c r="HTH176" s="318"/>
      <c r="HTI176" s="318"/>
      <c r="HTJ176" s="318"/>
      <c r="HTK176" s="318"/>
      <c r="HTL176" s="318"/>
      <c r="HTM176" s="318"/>
      <c r="HTN176" s="318"/>
      <c r="HTO176" s="318"/>
      <c r="HTP176" s="318"/>
      <c r="HTQ176" s="318"/>
      <c r="HTR176" s="318"/>
      <c r="HTS176" s="318"/>
      <c r="HTT176" s="318"/>
      <c r="HTU176" s="318"/>
      <c r="HTV176" s="318"/>
      <c r="HTW176" s="318"/>
      <c r="HTX176" s="318"/>
      <c r="HTY176" s="318"/>
      <c r="HTZ176" s="318"/>
      <c r="HUA176" s="318"/>
      <c r="HUB176" s="318"/>
      <c r="HUC176" s="318"/>
      <c r="HUD176" s="318"/>
      <c r="HUE176" s="318"/>
      <c r="HUF176" s="318"/>
      <c r="HUG176" s="318"/>
      <c r="HUH176" s="318"/>
      <c r="HUI176" s="318"/>
      <c r="HUJ176" s="318"/>
      <c r="HUK176" s="318"/>
      <c r="HUL176" s="318"/>
      <c r="HUM176" s="318"/>
      <c r="HUN176" s="318"/>
      <c r="HUO176" s="318"/>
      <c r="HUP176" s="318"/>
      <c r="HUQ176" s="318"/>
      <c r="HUR176" s="318"/>
      <c r="HUS176" s="318"/>
      <c r="HUT176" s="318"/>
      <c r="HUU176" s="318"/>
      <c r="HUV176" s="318"/>
      <c r="HUW176" s="318"/>
      <c r="HUX176" s="318"/>
      <c r="HUY176" s="318"/>
      <c r="HUZ176" s="318"/>
      <c r="HVA176" s="318"/>
      <c r="HVB176" s="318"/>
      <c r="HVC176" s="318"/>
      <c r="HVD176" s="318"/>
      <c r="HVE176" s="318"/>
      <c r="HVF176" s="318"/>
      <c r="HVG176" s="318"/>
      <c r="HVH176" s="318"/>
      <c r="HVI176" s="318"/>
      <c r="HVJ176" s="318"/>
      <c r="HVK176" s="318"/>
      <c r="HVL176" s="318"/>
      <c r="HVM176" s="318"/>
      <c r="HVN176" s="318"/>
      <c r="HVO176" s="318"/>
      <c r="HVP176" s="318"/>
      <c r="HVQ176" s="318"/>
      <c r="HVR176" s="318"/>
      <c r="HVS176" s="318"/>
      <c r="HVT176" s="318"/>
      <c r="HVU176" s="318"/>
      <c r="HVV176" s="318"/>
      <c r="HVW176" s="318"/>
      <c r="HVX176" s="318"/>
      <c r="HVY176" s="318"/>
      <c r="HVZ176" s="318"/>
      <c r="HWA176" s="318"/>
      <c r="HWB176" s="318"/>
      <c r="HWC176" s="318"/>
      <c r="HWD176" s="318"/>
      <c r="HWE176" s="318"/>
      <c r="HWF176" s="318"/>
      <c r="HWG176" s="318"/>
      <c r="HWH176" s="318"/>
      <c r="HWI176" s="318"/>
      <c r="HWJ176" s="318"/>
      <c r="HWK176" s="318"/>
      <c r="HWL176" s="318"/>
      <c r="HWM176" s="318"/>
      <c r="HWN176" s="318"/>
      <c r="HWO176" s="318"/>
      <c r="HWP176" s="318"/>
      <c r="HWQ176" s="318"/>
      <c r="HWR176" s="318"/>
      <c r="HWS176" s="318"/>
      <c r="HWT176" s="318"/>
      <c r="HWU176" s="318"/>
      <c r="HWV176" s="318"/>
      <c r="HWW176" s="318"/>
      <c r="HWX176" s="318"/>
      <c r="HWY176" s="318"/>
      <c r="HWZ176" s="318"/>
      <c r="HXA176" s="318"/>
      <c r="HXB176" s="318"/>
      <c r="HXC176" s="318"/>
      <c r="HXD176" s="318"/>
      <c r="HXE176" s="318"/>
      <c r="HXF176" s="318"/>
      <c r="HXG176" s="318"/>
      <c r="HXH176" s="318"/>
      <c r="HXI176" s="318"/>
      <c r="HXJ176" s="318"/>
      <c r="HXK176" s="318"/>
      <c r="HXL176" s="318"/>
      <c r="HXM176" s="318"/>
      <c r="HXN176" s="318"/>
      <c r="HXO176" s="318"/>
      <c r="HXP176" s="318"/>
      <c r="HXQ176" s="318"/>
      <c r="HXR176" s="318"/>
      <c r="HXS176" s="318"/>
      <c r="HXT176" s="318"/>
      <c r="HXU176" s="318"/>
      <c r="HXV176" s="318"/>
      <c r="HXW176" s="318"/>
      <c r="HXX176" s="318"/>
      <c r="HXY176" s="318"/>
      <c r="HXZ176" s="318"/>
      <c r="HYA176" s="318"/>
      <c r="HYB176" s="318"/>
      <c r="HYC176" s="318"/>
      <c r="HYD176" s="318"/>
      <c r="HYE176" s="318"/>
      <c r="HYF176" s="318"/>
      <c r="HYG176" s="318"/>
      <c r="HYH176" s="318"/>
      <c r="HYI176" s="318"/>
      <c r="HYJ176" s="318"/>
      <c r="HYK176" s="318"/>
      <c r="HYL176" s="318"/>
      <c r="HYM176" s="318"/>
      <c r="HYN176" s="318"/>
      <c r="HYO176" s="318"/>
      <c r="HYP176" s="318"/>
      <c r="HYQ176" s="318"/>
      <c r="HYR176" s="318"/>
      <c r="HYS176" s="318"/>
      <c r="HYT176" s="318"/>
      <c r="HYU176" s="318"/>
      <c r="HYV176" s="318"/>
      <c r="HYW176" s="318"/>
      <c r="HYX176" s="318"/>
      <c r="HYY176" s="318"/>
      <c r="HYZ176" s="318"/>
      <c r="HZA176" s="318"/>
      <c r="HZB176" s="318"/>
      <c r="HZC176" s="318"/>
      <c r="HZD176" s="318"/>
      <c r="HZE176" s="318"/>
      <c r="HZF176" s="318"/>
      <c r="HZG176" s="318"/>
      <c r="HZH176" s="318"/>
      <c r="HZI176" s="318"/>
      <c r="HZJ176" s="318"/>
      <c r="HZK176" s="318"/>
      <c r="HZL176" s="318"/>
      <c r="HZM176" s="318"/>
      <c r="HZN176" s="318"/>
      <c r="HZO176" s="318"/>
      <c r="HZP176" s="318"/>
      <c r="HZQ176" s="318"/>
      <c r="HZR176" s="318"/>
      <c r="HZS176" s="318"/>
      <c r="HZT176" s="318"/>
      <c r="HZU176" s="318"/>
      <c r="HZV176" s="318"/>
      <c r="HZW176" s="318"/>
      <c r="HZX176" s="318"/>
      <c r="HZY176" s="318"/>
      <c r="HZZ176" s="318"/>
      <c r="IAA176" s="318"/>
      <c r="IAB176" s="318"/>
      <c r="IAC176" s="318"/>
      <c r="IAD176" s="318"/>
      <c r="IAE176" s="318"/>
      <c r="IAF176" s="318"/>
      <c r="IAG176" s="318"/>
      <c r="IAH176" s="318"/>
      <c r="IAI176" s="318"/>
      <c r="IAJ176" s="318"/>
      <c r="IAK176" s="318"/>
      <c r="IAL176" s="318"/>
      <c r="IAM176" s="318"/>
      <c r="IAN176" s="318"/>
      <c r="IAO176" s="318"/>
      <c r="IAP176" s="318"/>
      <c r="IAQ176" s="318"/>
      <c r="IAR176" s="318"/>
      <c r="IAS176" s="318"/>
      <c r="IAT176" s="318"/>
      <c r="IAU176" s="318"/>
      <c r="IAV176" s="318"/>
      <c r="IAW176" s="318"/>
      <c r="IAX176" s="318"/>
      <c r="IAY176" s="318"/>
      <c r="IAZ176" s="318"/>
      <c r="IBA176" s="318"/>
      <c r="IBB176" s="318"/>
      <c r="IBC176" s="318"/>
      <c r="IBD176" s="318"/>
      <c r="IBE176" s="318"/>
      <c r="IBF176" s="318"/>
      <c r="IBG176" s="318"/>
      <c r="IBH176" s="318"/>
      <c r="IBI176" s="318"/>
      <c r="IBJ176" s="318"/>
      <c r="IBK176" s="318"/>
      <c r="IBL176" s="318"/>
      <c r="IBM176" s="318"/>
      <c r="IBN176" s="318"/>
      <c r="IBO176" s="318"/>
      <c r="IBP176" s="318"/>
      <c r="IBQ176" s="318"/>
      <c r="IBR176" s="318"/>
      <c r="IBS176" s="318"/>
      <c r="IBT176" s="318"/>
      <c r="IBU176" s="318"/>
      <c r="IBV176" s="318"/>
      <c r="IBW176" s="318"/>
      <c r="IBX176" s="318"/>
      <c r="IBY176" s="318"/>
      <c r="IBZ176" s="318"/>
      <c r="ICA176" s="318"/>
      <c r="ICB176" s="318"/>
      <c r="ICC176" s="318"/>
      <c r="ICD176" s="318"/>
      <c r="ICE176" s="318"/>
      <c r="ICF176" s="318"/>
      <c r="ICG176" s="318"/>
      <c r="ICH176" s="318"/>
      <c r="ICI176" s="318"/>
      <c r="ICJ176" s="318"/>
      <c r="ICK176" s="318"/>
      <c r="ICL176" s="318"/>
      <c r="ICM176" s="318"/>
      <c r="ICN176" s="318"/>
      <c r="ICO176" s="318"/>
      <c r="ICP176" s="318"/>
      <c r="ICQ176" s="318"/>
      <c r="ICR176" s="318"/>
      <c r="ICS176" s="318"/>
      <c r="ICT176" s="318"/>
      <c r="ICU176" s="318"/>
      <c r="ICV176" s="318"/>
      <c r="ICW176" s="318"/>
      <c r="ICX176" s="318"/>
      <c r="ICY176" s="318"/>
      <c r="ICZ176" s="318"/>
      <c r="IDA176" s="318"/>
      <c r="IDB176" s="318"/>
      <c r="IDC176" s="318"/>
      <c r="IDD176" s="318"/>
      <c r="IDE176" s="318"/>
      <c r="IDF176" s="318"/>
      <c r="IDG176" s="318"/>
      <c r="IDH176" s="318"/>
      <c r="IDI176" s="318"/>
      <c r="IDJ176" s="318"/>
      <c r="IDK176" s="318"/>
      <c r="IDL176" s="318"/>
      <c r="IDM176" s="318"/>
      <c r="IDN176" s="318"/>
      <c r="IDO176" s="318"/>
      <c r="IDP176" s="318"/>
      <c r="IDQ176" s="318"/>
      <c r="IDR176" s="318"/>
      <c r="IDS176" s="318"/>
      <c r="IDT176" s="318"/>
      <c r="IDU176" s="318"/>
      <c r="IDV176" s="318"/>
      <c r="IDW176" s="318"/>
      <c r="IDX176" s="318"/>
      <c r="IDY176" s="318"/>
      <c r="IDZ176" s="318"/>
      <c r="IEA176" s="318"/>
      <c r="IEB176" s="318"/>
      <c r="IEC176" s="318"/>
      <c r="IED176" s="318"/>
      <c r="IEE176" s="318"/>
      <c r="IEF176" s="318"/>
      <c r="IEG176" s="318"/>
      <c r="IEH176" s="318"/>
      <c r="IEI176" s="318"/>
      <c r="IEJ176" s="318"/>
      <c r="IEK176" s="318"/>
      <c r="IEL176" s="318"/>
      <c r="IEM176" s="318"/>
      <c r="IEN176" s="318"/>
      <c r="IEO176" s="318"/>
      <c r="IEP176" s="318"/>
      <c r="IEQ176" s="318"/>
      <c r="IER176" s="318"/>
      <c r="IES176" s="318"/>
      <c r="IET176" s="318"/>
      <c r="IEU176" s="318"/>
      <c r="IEV176" s="318"/>
      <c r="IEW176" s="318"/>
      <c r="IEX176" s="318"/>
      <c r="IEY176" s="318"/>
      <c r="IEZ176" s="318"/>
      <c r="IFA176" s="318"/>
      <c r="IFB176" s="318"/>
      <c r="IFC176" s="318"/>
      <c r="IFD176" s="318"/>
      <c r="IFE176" s="318"/>
      <c r="IFF176" s="318"/>
      <c r="IFG176" s="318"/>
      <c r="IFH176" s="318"/>
      <c r="IFI176" s="318"/>
      <c r="IFJ176" s="318"/>
      <c r="IFK176" s="318"/>
      <c r="IFL176" s="318"/>
      <c r="IFM176" s="318"/>
      <c r="IFN176" s="318"/>
      <c r="IFO176" s="318"/>
      <c r="IFP176" s="318"/>
      <c r="IFQ176" s="318"/>
      <c r="IFR176" s="318"/>
      <c r="IFS176" s="318"/>
      <c r="IFT176" s="318"/>
      <c r="IFU176" s="318"/>
      <c r="IFV176" s="318"/>
      <c r="IFW176" s="318"/>
      <c r="IFX176" s="318"/>
      <c r="IFY176" s="318"/>
      <c r="IFZ176" s="318"/>
      <c r="IGA176" s="318"/>
      <c r="IGB176" s="318"/>
      <c r="IGC176" s="318"/>
      <c r="IGD176" s="318"/>
      <c r="IGE176" s="318"/>
      <c r="IGF176" s="318"/>
      <c r="IGG176" s="318"/>
      <c r="IGH176" s="318"/>
      <c r="IGI176" s="318"/>
      <c r="IGJ176" s="318"/>
      <c r="IGK176" s="318"/>
      <c r="IGL176" s="318"/>
      <c r="IGM176" s="318"/>
      <c r="IGN176" s="318"/>
      <c r="IGO176" s="318"/>
      <c r="IGP176" s="318"/>
      <c r="IGQ176" s="318"/>
      <c r="IGR176" s="318"/>
      <c r="IGS176" s="318"/>
      <c r="IGT176" s="318"/>
      <c r="IGU176" s="318"/>
      <c r="IGV176" s="318"/>
      <c r="IGW176" s="318"/>
      <c r="IGX176" s="318"/>
      <c r="IGY176" s="318"/>
      <c r="IGZ176" s="318"/>
      <c r="IHA176" s="318"/>
      <c r="IHB176" s="318"/>
      <c r="IHC176" s="318"/>
      <c r="IHD176" s="318"/>
      <c r="IHE176" s="318"/>
      <c r="IHF176" s="318"/>
      <c r="IHG176" s="318"/>
      <c r="IHH176" s="318"/>
      <c r="IHI176" s="318"/>
      <c r="IHJ176" s="318"/>
      <c r="IHK176" s="318"/>
      <c r="IHL176" s="318"/>
      <c r="IHM176" s="318"/>
      <c r="IHN176" s="318"/>
      <c r="IHO176" s="318"/>
      <c r="IHP176" s="318"/>
      <c r="IHQ176" s="318"/>
      <c r="IHR176" s="318"/>
      <c r="IHS176" s="318"/>
      <c r="IHT176" s="318"/>
      <c r="IHU176" s="318"/>
      <c r="IHV176" s="318"/>
      <c r="IHW176" s="318"/>
      <c r="IHX176" s="318"/>
      <c r="IHY176" s="318"/>
      <c r="IHZ176" s="318"/>
      <c r="IIA176" s="318"/>
      <c r="IIB176" s="318"/>
      <c r="IIC176" s="318"/>
      <c r="IID176" s="318"/>
      <c r="IIE176" s="318"/>
      <c r="IIF176" s="318"/>
      <c r="IIG176" s="318"/>
      <c r="IIH176" s="318"/>
      <c r="III176" s="318"/>
      <c r="IIJ176" s="318"/>
      <c r="IIK176" s="318"/>
      <c r="IIL176" s="318"/>
      <c r="IIM176" s="318"/>
      <c r="IIN176" s="318"/>
      <c r="IIO176" s="318"/>
      <c r="IIP176" s="318"/>
      <c r="IIQ176" s="318"/>
      <c r="IIR176" s="318"/>
      <c r="IIS176" s="318"/>
      <c r="IIT176" s="318"/>
      <c r="IIU176" s="318"/>
      <c r="IIV176" s="318"/>
      <c r="IIW176" s="318"/>
      <c r="IIX176" s="318"/>
      <c r="IIY176" s="318"/>
      <c r="IIZ176" s="318"/>
      <c r="IJA176" s="318"/>
      <c r="IJB176" s="318"/>
      <c r="IJC176" s="318"/>
      <c r="IJD176" s="318"/>
      <c r="IJE176" s="318"/>
      <c r="IJF176" s="318"/>
      <c r="IJG176" s="318"/>
      <c r="IJH176" s="318"/>
      <c r="IJI176" s="318"/>
      <c r="IJJ176" s="318"/>
      <c r="IJK176" s="318"/>
      <c r="IJL176" s="318"/>
      <c r="IJM176" s="318"/>
      <c r="IJN176" s="318"/>
      <c r="IJO176" s="318"/>
      <c r="IJP176" s="318"/>
      <c r="IJQ176" s="318"/>
      <c r="IJR176" s="318"/>
      <c r="IJS176" s="318"/>
      <c r="IJT176" s="318"/>
      <c r="IJU176" s="318"/>
      <c r="IJV176" s="318"/>
      <c r="IJW176" s="318"/>
      <c r="IJX176" s="318"/>
      <c r="IJY176" s="318"/>
      <c r="IJZ176" s="318"/>
      <c r="IKA176" s="318"/>
      <c r="IKB176" s="318"/>
      <c r="IKC176" s="318"/>
      <c r="IKD176" s="318"/>
      <c r="IKE176" s="318"/>
      <c r="IKF176" s="318"/>
      <c r="IKG176" s="318"/>
      <c r="IKH176" s="318"/>
      <c r="IKI176" s="318"/>
      <c r="IKJ176" s="318"/>
      <c r="IKK176" s="318"/>
      <c r="IKL176" s="318"/>
      <c r="IKM176" s="318"/>
      <c r="IKN176" s="318"/>
      <c r="IKO176" s="318"/>
      <c r="IKP176" s="318"/>
      <c r="IKQ176" s="318"/>
      <c r="IKR176" s="318"/>
      <c r="IKS176" s="318"/>
      <c r="IKT176" s="318"/>
      <c r="IKU176" s="318"/>
      <c r="IKV176" s="318"/>
      <c r="IKW176" s="318"/>
      <c r="IKX176" s="318"/>
      <c r="IKY176" s="318"/>
      <c r="IKZ176" s="318"/>
      <c r="ILA176" s="318"/>
      <c r="ILB176" s="318"/>
      <c r="ILC176" s="318"/>
      <c r="ILD176" s="318"/>
      <c r="ILE176" s="318"/>
      <c r="ILF176" s="318"/>
      <c r="ILG176" s="318"/>
      <c r="ILH176" s="318"/>
      <c r="ILI176" s="318"/>
      <c r="ILJ176" s="318"/>
      <c r="ILK176" s="318"/>
      <c r="ILL176" s="318"/>
      <c r="ILM176" s="318"/>
      <c r="ILN176" s="318"/>
      <c r="ILO176" s="318"/>
      <c r="ILP176" s="318"/>
      <c r="ILQ176" s="318"/>
      <c r="ILR176" s="318"/>
      <c r="ILS176" s="318"/>
      <c r="ILT176" s="318"/>
      <c r="ILU176" s="318"/>
      <c r="ILV176" s="318"/>
      <c r="ILW176" s="318"/>
      <c r="ILX176" s="318"/>
      <c r="ILY176" s="318"/>
      <c r="ILZ176" s="318"/>
      <c r="IMA176" s="318"/>
      <c r="IMB176" s="318"/>
      <c r="IMC176" s="318"/>
      <c r="IMD176" s="318"/>
      <c r="IME176" s="318"/>
      <c r="IMF176" s="318"/>
      <c r="IMG176" s="318"/>
      <c r="IMH176" s="318"/>
      <c r="IMI176" s="318"/>
      <c r="IMJ176" s="318"/>
      <c r="IMK176" s="318"/>
      <c r="IML176" s="318"/>
      <c r="IMM176" s="318"/>
      <c r="IMN176" s="318"/>
      <c r="IMO176" s="318"/>
      <c r="IMP176" s="318"/>
      <c r="IMQ176" s="318"/>
      <c r="IMR176" s="318"/>
      <c r="IMS176" s="318"/>
      <c r="IMT176" s="318"/>
      <c r="IMU176" s="318"/>
      <c r="IMV176" s="318"/>
      <c r="IMW176" s="318"/>
      <c r="IMX176" s="318"/>
      <c r="IMY176" s="318"/>
      <c r="IMZ176" s="318"/>
      <c r="INA176" s="318"/>
      <c r="INB176" s="318"/>
      <c r="INC176" s="318"/>
      <c r="IND176" s="318"/>
      <c r="INE176" s="318"/>
      <c r="INF176" s="318"/>
      <c r="ING176" s="318"/>
      <c r="INH176" s="318"/>
      <c r="INI176" s="318"/>
      <c r="INJ176" s="318"/>
      <c r="INK176" s="318"/>
      <c r="INL176" s="318"/>
      <c r="INM176" s="318"/>
      <c r="INN176" s="318"/>
      <c r="INO176" s="318"/>
      <c r="INP176" s="318"/>
      <c r="INQ176" s="318"/>
      <c r="INR176" s="318"/>
      <c r="INS176" s="318"/>
      <c r="INT176" s="318"/>
      <c r="INU176" s="318"/>
      <c r="INV176" s="318"/>
      <c r="INW176" s="318"/>
      <c r="INX176" s="318"/>
      <c r="INY176" s="318"/>
      <c r="INZ176" s="318"/>
      <c r="IOA176" s="318"/>
      <c r="IOB176" s="318"/>
      <c r="IOC176" s="318"/>
      <c r="IOD176" s="318"/>
      <c r="IOE176" s="318"/>
      <c r="IOF176" s="318"/>
      <c r="IOG176" s="318"/>
      <c r="IOH176" s="318"/>
      <c r="IOI176" s="318"/>
      <c r="IOJ176" s="318"/>
      <c r="IOK176" s="318"/>
      <c r="IOL176" s="318"/>
      <c r="IOM176" s="318"/>
      <c r="ION176" s="318"/>
      <c r="IOO176" s="318"/>
      <c r="IOP176" s="318"/>
      <c r="IOQ176" s="318"/>
      <c r="IOR176" s="318"/>
      <c r="IOS176" s="318"/>
      <c r="IOT176" s="318"/>
      <c r="IOU176" s="318"/>
      <c r="IOV176" s="318"/>
      <c r="IOW176" s="318"/>
      <c r="IOX176" s="318"/>
      <c r="IOY176" s="318"/>
      <c r="IOZ176" s="318"/>
      <c r="IPA176" s="318"/>
      <c r="IPB176" s="318"/>
      <c r="IPC176" s="318"/>
      <c r="IPD176" s="318"/>
      <c r="IPE176" s="318"/>
      <c r="IPF176" s="318"/>
      <c r="IPG176" s="318"/>
      <c r="IPH176" s="318"/>
      <c r="IPI176" s="318"/>
      <c r="IPJ176" s="318"/>
      <c r="IPK176" s="318"/>
      <c r="IPL176" s="318"/>
      <c r="IPM176" s="318"/>
      <c r="IPN176" s="318"/>
      <c r="IPO176" s="318"/>
      <c r="IPP176" s="318"/>
      <c r="IPQ176" s="318"/>
      <c r="IPR176" s="318"/>
      <c r="IPS176" s="318"/>
      <c r="IPT176" s="318"/>
      <c r="IPU176" s="318"/>
      <c r="IPV176" s="318"/>
      <c r="IPW176" s="318"/>
      <c r="IPX176" s="318"/>
      <c r="IPY176" s="318"/>
      <c r="IPZ176" s="318"/>
      <c r="IQA176" s="318"/>
      <c r="IQB176" s="318"/>
      <c r="IQC176" s="318"/>
      <c r="IQD176" s="318"/>
      <c r="IQE176" s="318"/>
      <c r="IQF176" s="318"/>
      <c r="IQG176" s="318"/>
      <c r="IQH176" s="318"/>
      <c r="IQI176" s="318"/>
      <c r="IQJ176" s="318"/>
      <c r="IQK176" s="318"/>
      <c r="IQL176" s="318"/>
      <c r="IQM176" s="318"/>
      <c r="IQN176" s="318"/>
      <c r="IQO176" s="318"/>
      <c r="IQP176" s="318"/>
      <c r="IQQ176" s="318"/>
      <c r="IQR176" s="318"/>
      <c r="IQS176" s="318"/>
      <c r="IQT176" s="318"/>
      <c r="IQU176" s="318"/>
      <c r="IQV176" s="318"/>
      <c r="IQW176" s="318"/>
      <c r="IQX176" s="318"/>
      <c r="IQY176" s="318"/>
      <c r="IQZ176" s="318"/>
      <c r="IRA176" s="318"/>
      <c r="IRB176" s="318"/>
      <c r="IRC176" s="318"/>
      <c r="IRD176" s="318"/>
      <c r="IRE176" s="318"/>
      <c r="IRF176" s="318"/>
      <c r="IRG176" s="318"/>
      <c r="IRH176" s="318"/>
      <c r="IRI176" s="318"/>
      <c r="IRJ176" s="318"/>
      <c r="IRK176" s="318"/>
      <c r="IRL176" s="318"/>
      <c r="IRM176" s="318"/>
      <c r="IRN176" s="318"/>
      <c r="IRO176" s="318"/>
      <c r="IRP176" s="318"/>
      <c r="IRQ176" s="318"/>
      <c r="IRR176" s="318"/>
      <c r="IRS176" s="318"/>
      <c r="IRT176" s="318"/>
      <c r="IRU176" s="318"/>
      <c r="IRV176" s="318"/>
      <c r="IRW176" s="318"/>
      <c r="IRX176" s="318"/>
      <c r="IRY176" s="318"/>
      <c r="IRZ176" s="318"/>
      <c r="ISA176" s="318"/>
      <c r="ISB176" s="318"/>
      <c r="ISC176" s="318"/>
      <c r="ISD176" s="318"/>
      <c r="ISE176" s="318"/>
      <c r="ISF176" s="318"/>
      <c r="ISG176" s="318"/>
      <c r="ISH176" s="318"/>
      <c r="ISI176" s="318"/>
      <c r="ISJ176" s="318"/>
      <c r="ISK176" s="318"/>
      <c r="ISL176" s="318"/>
      <c r="ISM176" s="318"/>
      <c r="ISN176" s="318"/>
      <c r="ISO176" s="318"/>
      <c r="ISP176" s="318"/>
      <c r="ISQ176" s="318"/>
      <c r="ISR176" s="318"/>
      <c r="ISS176" s="318"/>
      <c r="IST176" s="318"/>
      <c r="ISU176" s="318"/>
      <c r="ISV176" s="318"/>
      <c r="ISW176" s="318"/>
      <c r="ISX176" s="318"/>
      <c r="ISY176" s="318"/>
      <c r="ISZ176" s="318"/>
      <c r="ITA176" s="318"/>
      <c r="ITB176" s="318"/>
      <c r="ITC176" s="318"/>
      <c r="ITD176" s="318"/>
      <c r="ITE176" s="318"/>
      <c r="ITF176" s="318"/>
      <c r="ITG176" s="318"/>
      <c r="ITH176" s="318"/>
      <c r="ITI176" s="318"/>
      <c r="ITJ176" s="318"/>
      <c r="ITK176" s="318"/>
      <c r="ITL176" s="318"/>
      <c r="ITM176" s="318"/>
      <c r="ITN176" s="318"/>
      <c r="ITO176" s="318"/>
      <c r="ITP176" s="318"/>
      <c r="ITQ176" s="318"/>
      <c r="ITR176" s="318"/>
      <c r="ITS176" s="318"/>
      <c r="ITT176" s="318"/>
      <c r="ITU176" s="318"/>
      <c r="ITV176" s="318"/>
      <c r="ITW176" s="318"/>
      <c r="ITX176" s="318"/>
      <c r="ITY176" s="318"/>
      <c r="ITZ176" s="318"/>
      <c r="IUA176" s="318"/>
      <c r="IUB176" s="318"/>
      <c r="IUC176" s="318"/>
      <c r="IUD176" s="318"/>
      <c r="IUE176" s="318"/>
      <c r="IUF176" s="318"/>
      <c r="IUG176" s="318"/>
      <c r="IUH176" s="318"/>
      <c r="IUI176" s="318"/>
      <c r="IUJ176" s="318"/>
      <c r="IUK176" s="318"/>
      <c r="IUL176" s="318"/>
      <c r="IUM176" s="318"/>
      <c r="IUN176" s="318"/>
      <c r="IUO176" s="318"/>
      <c r="IUP176" s="318"/>
      <c r="IUQ176" s="318"/>
      <c r="IUR176" s="318"/>
      <c r="IUS176" s="318"/>
      <c r="IUT176" s="318"/>
      <c r="IUU176" s="318"/>
      <c r="IUV176" s="318"/>
      <c r="IUW176" s="318"/>
      <c r="IUX176" s="318"/>
      <c r="IUY176" s="318"/>
      <c r="IUZ176" s="318"/>
      <c r="IVA176" s="318"/>
      <c r="IVB176" s="318"/>
      <c r="IVC176" s="318"/>
      <c r="IVD176" s="318"/>
      <c r="IVE176" s="318"/>
      <c r="IVF176" s="318"/>
      <c r="IVG176" s="318"/>
      <c r="IVH176" s="318"/>
      <c r="IVI176" s="318"/>
      <c r="IVJ176" s="318"/>
      <c r="IVK176" s="318"/>
      <c r="IVL176" s="318"/>
      <c r="IVM176" s="318"/>
      <c r="IVN176" s="318"/>
      <c r="IVO176" s="318"/>
      <c r="IVP176" s="318"/>
      <c r="IVQ176" s="318"/>
      <c r="IVR176" s="318"/>
      <c r="IVS176" s="318"/>
      <c r="IVT176" s="318"/>
      <c r="IVU176" s="318"/>
      <c r="IVV176" s="318"/>
      <c r="IVW176" s="318"/>
      <c r="IVX176" s="318"/>
      <c r="IVY176" s="318"/>
      <c r="IVZ176" s="318"/>
      <c r="IWA176" s="318"/>
      <c r="IWB176" s="318"/>
      <c r="IWC176" s="318"/>
      <c r="IWD176" s="318"/>
      <c r="IWE176" s="318"/>
      <c r="IWF176" s="318"/>
      <c r="IWG176" s="318"/>
      <c r="IWH176" s="318"/>
      <c r="IWI176" s="318"/>
      <c r="IWJ176" s="318"/>
      <c r="IWK176" s="318"/>
      <c r="IWL176" s="318"/>
      <c r="IWM176" s="318"/>
      <c r="IWN176" s="318"/>
      <c r="IWO176" s="318"/>
      <c r="IWP176" s="318"/>
      <c r="IWQ176" s="318"/>
      <c r="IWR176" s="318"/>
      <c r="IWS176" s="318"/>
      <c r="IWT176" s="318"/>
      <c r="IWU176" s="318"/>
      <c r="IWV176" s="318"/>
      <c r="IWW176" s="318"/>
      <c r="IWX176" s="318"/>
      <c r="IWY176" s="318"/>
      <c r="IWZ176" s="318"/>
      <c r="IXA176" s="318"/>
      <c r="IXB176" s="318"/>
      <c r="IXC176" s="318"/>
      <c r="IXD176" s="318"/>
      <c r="IXE176" s="318"/>
      <c r="IXF176" s="318"/>
      <c r="IXG176" s="318"/>
      <c r="IXH176" s="318"/>
      <c r="IXI176" s="318"/>
      <c r="IXJ176" s="318"/>
      <c r="IXK176" s="318"/>
      <c r="IXL176" s="318"/>
      <c r="IXM176" s="318"/>
      <c r="IXN176" s="318"/>
      <c r="IXO176" s="318"/>
      <c r="IXP176" s="318"/>
      <c r="IXQ176" s="318"/>
      <c r="IXR176" s="318"/>
      <c r="IXS176" s="318"/>
      <c r="IXT176" s="318"/>
      <c r="IXU176" s="318"/>
      <c r="IXV176" s="318"/>
      <c r="IXW176" s="318"/>
      <c r="IXX176" s="318"/>
      <c r="IXY176" s="318"/>
      <c r="IXZ176" s="318"/>
      <c r="IYA176" s="318"/>
      <c r="IYB176" s="318"/>
      <c r="IYC176" s="318"/>
      <c r="IYD176" s="318"/>
      <c r="IYE176" s="318"/>
      <c r="IYF176" s="318"/>
      <c r="IYG176" s="318"/>
      <c r="IYH176" s="318"/>
      <c r="IYI176" s="318"/>
      <c r="IYJ176" s="318"/>
      <c r="IYK176" s="318"/>
      <c r="IYL176" s="318"/>
      <c r="IYM176" s="318"/>
      <c r="IYN176" s="318"/>
      <c r="IYO176" s="318"/>
      <c r="IYP176" s="318"/>
      <c r="IYQ176" s="318"/>
      <c r="IYR176" s="318"/>
      <c r="IYS176" s="318"/>
      <c r="IYT176" s="318"/>
      <c r="IYU176" s="318"/>
      <c r="IYV176" s="318"/>
      <c r="IYW176" s="318"/>
      <c r="IYX176" s="318"/>
      <c r="IYY176" s="318"/>
      <c r="IYZ176" s="318"/>
      <c r="IZA176" s="318"/>
      <c r="IZB176" s="318"/>
      <c r="IZC176" s="318"/>
      <c r="IZD176" s="318"/>
      <c r="IZE176" s="318"/>
      <c r="IZF176" s="318"/>
      <c r="IZG176" s="318"/>
      <c r="IZH176" s="318"/>
      <c r="IZI176" s="318"/>
      <c r="IZJ176" s="318"/>
      <c r="IZK176" s="318"/>
      <c r="IZL176" s="318"/>
      <c r="IZM176" s="318"/>
      <c r="IZN176" s="318"/>
      <c r="IZO176" s="318"/>
      <c r="IZP176" s="318"/>
      <c r="IZQ176" s="318"/>
      <c r="IZR176" s="318"/>
      <c r="IZS176" s="318"/>
      <c r="IZT176" s="318"/>
      <c r="IZU176" s="318"/>
      <c r="IZV176" s="318"/>
      <c r="IZW176" s="318"/>
      <c r="IZX176" s="318"/>
      <c r="IZY176" s="318"/>
      <c r="IZZ176" s="318"/>
      <c r="JAA176" s="318"/>
      <c r="JAB176" s="318"/>
      <c r="JAC176" s="318"/>
      <c r="JAD176" s="318"/>
      <c r="JAE176" s="318"/>
      <c r="JAF176" s="318"/>
      <c r="JAG176" s="318"/>
      <c r="JAH176" s="318"/>
      <c r="JAI176" s="318"/>
      <c r="JAJ176" s="318"/>
      <c r="JAK176" s="318"/>
      <c r="JAL176" s="318"/>
      <c r="JAM176" s="318"/>
      <c r="JAN176" s="318"/>
      <c r="JAO176" s="318"/>
      <c r="JAP176" s="318"/>
      <c r="JAQ176" s="318"/>
      <c r="JAR176" s="318"/>
      <c r="JAS176" s="318"/>
      <c r="JAT176" s="318"/>
      <c r="JAU176" s="318"/>
      <c r="JAV176" s="318"/>
      <c r="JAW176" s="318"/>
      <c r="JAX176" s="318"/>
      <c r="JAY176" s="318"/>
      <c r="JAZ176" s="318"/>
      <c r="JBA176" s="318"/>
      <c r="JBB176" s="318"/>
      <c r="JBC176" s="318"/>
      <c r="JBD176" s="318"/>
      <c r="JBE176" s="318"/>
      <c r="JBF176" s="318"/>
      <c r="JBG176" s="318"/>
      <c r="JBH176" s="318"/>
      <c r="JBI176" s="318"/>
      <c r="JBJ176" s="318"/>
      <c r="JBK176" s="318"/>
      <c r="JBL176" s="318"/>
      <c r="JBM176" s="318"/>
      <c r="JBN176" s="318"/>
      <c r="JBO176" s="318"/>
      <c r="JBP176" s="318"/>
      <c r="JBQ176" s="318"/>
      <c r="JBR176" s="318"/>
      <c r="JBS176" s="318"/>
      <c r="JBT176" s="318"/>
      <c r="JBU176" s="318"/>
      <c r="JBV176" s="318"/>
      <c r="JBW176" s="318"/>
      <c r="JBX176" s="318"/>
      <c r="JBY176" s="318"/>
      <c r="JBZ176" s="318"/>
      <c r="JCA176" s="318"/>
      <c r="JCB176" s="318"/>
      <c r="JCC176" s="318"/>
      <c r="JCD176" s="318"/>
      <c r="JCE176" s="318"/>
      <c r="JCF176" s="318"/>
      <c r="JCG176" s="318"/>
      <c r="JCH176" s="318"/>
      <c r="JCI176" s="318"/>
      <c r="JCJ176" s="318"/>
      <c r="JCK176" s="318"/>
      <c r="JCL176" s="318"/>
      <c r="JCM176" s="318"/>
      <c r="JCN176" s="318"/>
      <c r="JCO176" s="318"/>
      <c r="JCP176" s="318"/>
      <c r="JCQ176" s="318"/>
      <c r="JCR176" s="318"/>
      <c r="JCS176" s="318"/>
      <c r="JCT176" s="318"/>
      <c r="JCU176" s="318"/>
      <c r="JCV176" s="318"/>
      <c r="JCW176" s="318"/>
      <c r="JCX176" s="318"/>
      <c r="JCY176" s="318"/>
      <c r="JCZ176" s="318"/>
      <c r="JDA176" s="318"/>
      <c r="JDB176" s="318"/>
      <c r="JDC176" s="318"/>
      <c r="JDD176" s="318"/>
      <c r="JDE176" s="318"/>
      <c r="JDF176" s="318"/>
      <c r="JDG176" s="318"/>
      <c r="JDH176" s="318"/>
      <c r="JDI176" s="318"/>
      <c r="JDJ176" s="318"/>
      <c r="JDK176" s="318"/>
      <c r="JDL176" s="318"/>
      <c r="JDM176" s="318"/>
      <c r="JDN176" s="318"/>
      <c r="JDO176" s="318"/>
      <c r="JDP176" s="318"/>
      <c r="JDQ176" s="318"/>
      <c r="JDR176" s="318"/>
      <c r="JDS176" s="318"/>
      <c r="JDT176" s="318"/>
      <c r="JDU176" s="318"/>
      <c r="JDV176" s="318"/>
      <c r="JDW176" s="318"/>
      <c r="JDX176" s="318"/>
      <c r="JDY176" s="318"/>
      <c r="JDZ176" s="318"/>
      <c r="JEA176" s="318"/>
      <c r="JEB176" s="318"/>
      <c r="JEC176" s="318"/>
      <c r="JED176" s="318"/>
      <c r="JEE176" s="318"/>
      <c r="JEF176" s="318"/>
      <c r="JEG176" s="318"/>
      <c r="JEH176" s="318"/>
      <c r="JEI176" s="318"/>
      <c r="JEJ176" s="318"/>
      <c r="JEK176" s="318"/>
      <c r="JEL176" s="318"/>
      <c r="JEM176" s="318"/>
      <c r="JEN176" s="318"/>
      <c r="JEO176" s="318"/>
      <c r="JEP176" s="318"/>
      <c r="JEQ176" s="318"/>
      <c r="JER176" s="318"/>
      <c r="JES176" s="318"/>
      <c r="JET176" s="318"/>
      <c r="JEU176" s="318"/>
      <c r="JEV176" s="318"/>
      <c r="JEW176" s="318"/>
      <c r="JEX176" s="318"/>
      <c r="JEY176" s="318"/>
      <c r="JEZ176" s="318"/>
      <c r="JFA176" s="318"/>
      <c r="JFB176" s="318"/>
      <c r="JFC176" s="318"/>
      <c r="JFD176" s="318"/>
      <c r="JFE176" s="318"/>
      <c r="JFF176" s="318"/>
      <c r="JFG176" s="318"/>
      <c r="JFH176" s="318"/>
      <c r="JFI176" s="318"/>
      <c r="JFJ176" s="318"/>
      <c r="JFK176" s="318"/>
      <c r="JFL176" s="318"/>
      <c r="JFM176" s="318"/>
      <c r="JFN176" s="318"/>
      <c r="JFO176" s="318"/>
      <c r="JFP176" s="318"/>
      <c r="JFQ176" s="318"/>
      <c r="JFR176" s="318"/>
      <c r="JFS176" s="318"/>
      <c r="JFT176" s="318"/>
      <c r="JFU176" s="318"/>
      <c r="JFV176" s="318"/>
      <c r="JFW176" s="318"/>
      <c r="JFX176" s="318"/>
      <c r="JFY176" s="318"/>
      <c r="JFZ176" s="318"/>
      <c r="JGA176" s="318"/>
      <c r="JGB176" s="318"/>
      <c r="JGC176" s="318"/>
      <c r="JGD176" s="318"/>
      <c r="JGE176" s="318"/>
      <c r="JGF176" s="318"/>
      <c r="JGG176" s="318"/>
      <c r="JGH176" s="318"/>
      <c r="JGI176" s="318"/>
      <c r="JGJ176" s="318"/>
      <c r="JGK176" s="318"/>
      <c r="JGL176" s="318"/>
      <c r="JGM176" s="318"/>
      <c r="JGN176" s="318"/>
      <c r="JGO176" s="318"/>
      <c r="JGP176" s="318"/>
      <c r="JGQ176" s="318"/>
      <c r="JGR176" s="318"/>
      <c r="JGS176" s="318"/>
      <c r="JGT176" s="318"/>
      <c r="JGU176" s="318"/>
      <c r="JGV176" s="318"/>
      <c r="JGW176" s="318"/>
      <c r="JGX176" s="318"/>
      <c r="JGY176" s="318"/>
      <c r="JGZ176" s="318"/>
      <c r="JHA176" s="318"/>
      <c r="JHB176" s="318"/>
      <c r="JHC176" s="318"/>
      <c r="JHD176" s="318"/>
      <c r="JHE176" s="318"/>
      <c r="JHF176" s="318"/>
      <c r="JHG176" s="318"/>
      <c r="JHH176" s="318"/>
      <c r="JHI176" s="318"/>
      <c r="JHJ176" s="318"/>
      <c r="JHK176" s="318"/>
      <c r="JHL176" s="318"/>
      <c r="JHM176" s="318"/>
      <c r="JHN176" s="318"/>
      <c r="JHO176" s="318"/>
      <c r="JHP176" s="318"/>
      <c r="JHQ176" s="318"/>
      <c r="JHR176" s="318"/>
      <c r="JHS176" s="318"/>
      <c r="JHT176" s="318"/>
      <c r="JHU176" s="318"/>
      <c r="JHV176" s="318"/>
      <c r="JHW176" s="318"/>
      <c r="JHX176" s="318"/>
      <c r="JHY176" s="318"/>
      <c r="JHZ176" s="318"/>
      <c r="JIA176" s="318"/>
      <c r="JIB176" s="318"/>
      <c r="JIC176" s="318"/>
      <c r="JID176" s="318"/>
      <c r="JIE176" s="318"/>
      <c r="JIF176" s="318"/>
      <c r="JIG176" s="318"/>
      <c r="JIH176" s="318"/>
      <c r="JII176" s="318"/>
      <c r="JIJ176" s="318"/>
      <c r="JIK176" s="318"/>
      <c r="JIL176" s="318"/>
      <c r="JIM176" s="318"/>
      <c r="JIN176" s="318"/>
      <c r="JIO176" s="318"/>
      <c r="JIP176" s="318"/>
      <c r="JIQ176" s="318"/>
      <c r="JIR176" s="318"/>
      <c r="JIS176" s="318"/>
      <c r="JIT176" s="318"/>
      <c r="JIU176" s="318"/>
      <c r="JIV176" s="318"/>
      <c r="JIW176" s="318"/>
      <c r="JIX176" s="318"/>
      <c r="JIY176" s="318"/>
      <c r="JIZ176" s="318"/>
      <c r="JJA176" s="318"/>
      <c r="JJB176" s="318"/>
      <c r="JJC176" s="318"/>
      <c r="JJD176" s="318"/>
      <c r="JJE176" s="318"/>
      <c r="JJF176" s="318"/>
      <c r="JJG176" s="318"/>
      <c r="JJH176" s="318"/>
      <c r="JJI176" s="318"/>
      <c r="JJJ176" s="318"/>
      <c r="JJK176" s="318"/>
      <c r="JJL176" s="318"/>
      <c r="JJM176" s="318"/>
      <c r="JJN176" s="318"/>
      <c r="JJO176" s="318"/>
      <c r="JJP176" s="318"/>
      <c r="JJQ176" s="318"/>
      <c r="JJR176" s="318"/>
      <c r="JJS176" s="318"/>
      <c r="JJT176" s="318"/>
      <c r="JJU176" s="318"/>
      <c r="JJV176" s="318"/>
      <c r="JJW176" s="318"/>
      <c r="JJX176" s="318"/>
      <c r="JJY176" s="318"/>
      <c r="JJZ176" s="318"/>
      <c r="JKA176" s="318"/>
      <c r="JKB176" s="318"/>
      <c r="JKC176" s="318"/>
      <c r="JKD176" s="318"/>
      <c r="JKE176" s="318"/>
      <c r="JKF176" s="318"/>
      <c r="JKG176" s="318"/>
      <c r="JKH176" s="318"/>
      <c r="JKI176" s="318"/>
      <c r="JKJ176" s="318"/>
      <c r="JKK176" s="318"/>
      <c r="JKL176" s="318"/>
      <c r="JKM176" s="318"/>
      <c r="JKN176" s="318"/>
      <c r="JKO176" s="318"/>
      <c r="JKP176" s="318"/>
      <c r="JKQ176" s="318"/>
      <c r="JKR176" s="318"/>
      <c r="JKS176" s="318"/>
      <c r="JKT176" s="318"/>
      <c r="JKU176" s="318"/>
      <c r="JKV176" s="318"/>
      <c r="JKW176" s="318"/>
      <c r="JKX176" s="318"/>
      <c r="JKY176" s="318"/>
      <c r="JKZ176" s="318"/>
      <c r="JLA176" s="318"/>
      <c r="JLB176" s="318"/>
      <c r="JLC176" s="318"/>
      <c r="JLD176" s="318"/>
      <c r="JLE176" s="318"/>
      <c r="JLF176" s="318"/>
      <c r="JLG176" s="318"/>
      <c r="JLH176" s="318"/>
      <c r="JLI176" s="318"/>
      <c r="JLJ176" s="318"/>
      <c r="JLK176" s="318"/>
      <c r="JLL176" s="318"/>
      <c r="JLM176" s="318"/>
      <c r="JLN176" s="318"/>
      <c r="JLO176" s="318"/>
      <c r="JLP176" s="318"/>
      <c r="JLQ176" s="318"/>
      <c r="JLR176" s="318"/>
      <c r="JLS176" s="318"/>
      <c r="JLT176" s="318"/>
      <c r="JLU176" s="318"/>
      <c r="JLV176" s="318"/>
      <c r="JLW176" s="318"/>
      <c r="JLX176" s="318"/>
      <c r="JLY176" s="318"/>
      <c r="JLZ176" s="318"/>
      <c r="JMA176" s="318"/>
      <c r="JMB176" s="318"/>
      <c r="JMC176" s="318"/>
      <c r="JMD176" s="318"/>
      <c r="JME176" s="318"/>
      <c r="JMF176" s="318"/>
      <c r="JMG176" s="318"/>
      <c r="JMH176" s="318"/>
      <c r="JMI176" s="318"/>
      <c r="JMJ176" s="318"/>
      <c r="JMK176" s="318"/>
      <c r="JML176" s="318"/>
      <c r="JMM176" s="318"/>
      <c r="JMN176" s="318"/>
      <c r="JMO176" s="318"/>
      <c r="JMP176" s="318"/>
      <c r="JMQ176" s="318"/>
      <c r="JMR176" s="318"/>
      <c r="JMS176" s="318"/>
      <c r="JMT176" s="318"/>
      <c r="JMU176" s="318"/>
      <c r="JMV176" s="318"/>
      <c r="JMW176" s="318"/>
      <c r="JMX176" s="318"/>
      <c r="JMY176" s="318"/>
      <c r="JMZ176" s="318"/>
      <c r="JNA176" s="318"/>
      <c r="JNB176" s="318"/>
      <c r="JNC176" s="318"/>
      <c r="JND176" s="318"/>
      <c r="JNE176" s="318"/>
      <c r="JNF176" s="318"/>
      <c r="JNG176" s="318"/>
      <c r="JNH176" s="318"/>
      <c r="JNI176" s="318"/>
      <c r="JNJ176" s="318"/>
      <c r="JNK176" s="318"/>
      <c r="JNL176" s="318"/>
      <c r="JNM176" s="318"/>
      <c r="JNN176" s="318"/>
      <c r="JNO176" s="318"/>
      <c r="JNP176" s="318"/>
      <c r="JNQ176" s="318"/>
      <c r="JNR176" s="318"/>
      <c r="JNS176" s="318"/>
      <c r="JNT176" s="318"/>
      <c r="JNU176" s="318"/>
      <c r="JNV176" s="318"/>
      <c r="JNW176" s="318"/>
      <c r="JNX176" s="318"/>
      <c r="JNY176" s="318"/>
      <c r="JNZ176" s="318"/>
      <c r="JOA176" s="318"/>
      <c r="JOB176" s="318"/>
      <c r="JOC176" s="318"/>
      <c r="JOD176" s="318"/>
      <c r="JOE176" s="318"/>
      <c r="JOF176" s="318"/>
      <c r="JOG176" s="318"/>
      <c r="JOH176" s="318"/>
      <c r="JOI176" s="318"/>
      <c r="JOJ176" s="318"/>
      <c r="JOK176" s="318"/>
      <c r="JOL176" s="318"/>
      <c r="JOM176" s="318"/>
      <c r="JON176" s="318"/>
      <c r="JOO176" s="318"/>
      <c r="JOP176" s="318"/>
      <c r="JOQ176" s="318"/>
      <c r="JOR176" s="318"/>
      <c r="JOS176" s="318"/>
      <c r="JOT176" s="318"/>
      <c r="JOU176" s="318"/>
      <c r="JOV176" s="318"/>
      <c r="JOW176" s="318"/>
      <c r="JOX176" s="318"/>
      <c r="JOY176" s="318"/>
      <c r="JOZ176" s="318"/>
      <c r="JPA176" s="318"/>
      <c r="JPB176" s="318"/>
      <c r="JPC176" s="318"/>
      <c r="JPD176" s="318"/>
      <c r="JPE176" s="318"/>
      <c r="JPF176" s="318"/>
      <c r="JPG176" s="318"/>
      <c r="JPH176" s="318"/>
      <c r="JPI176" s="318"/>
      <c r="JPJ176" s="318"/>
      <c r="JPK176" s="318"/>
      <c r="JPL176" s="318"/>
      <c r="JPM176" s="318"/>
      <c r="JPN176" s="318"/>
      <c r="JPO176" s="318"/>
      <c r="JPP176" s="318"/>
      <c r="JPQ176" s="318"/>
      <c r="JPR176" s="318"/>
      <c r="JPS176" s="318"/>
      <c r="JPT176" s="318"/>
      <c r="JPU176" s="318"/>
      <c r="JPV176" s="318"/>
      <c r="JPW176" s="318"/>
      <c r="JPX176" s="318"/>
      <c r="JPY176" s="318"/>
      <c r="JPZ176" s="318"/>
      <c r="JQA176" s="318"/>
      <c r="JQB176" s="318"/>
      <c r="JQC176" s="318"/>
      <c r="JQD176" s="318"/>
      <c r="JQE176" s="318"/>
      <c r="JQF176" s="318"/>
      <c r="JQG176" s="318"/>
      <c r="JQH176" s="318"/>
      <c r="JQI176" s="318"/>
      <c r="JQJ176" s="318"/>
      <c r="JQK176" s="318"/>
      <c r="JQL176" s="318"/>
      <c r="JQM176" s="318"/>
      <c r="JQN176" s="318"/>
      <c r="JQO176" s="318"/>
      <c r="JQP176" s="318"/>
      <c r="JQQ176" s="318"/>
      <c r="JQR176" s="318"/>
      <c r="JQS176" s="318"/>
      <c r="JQT176" s="318"/>
      <c r="JQU176" s="318"/>
      <c r="JQV176" s="318"/>
      <c r="JQW176" s="318"/>
      <c r="JQX176" s="318"/>
      <c r="JQY176" s="318"/>
      <c r="JQZ176" s="318"/>
      <c r="JRA176" s="318"/>
      <c r="JRB176" s="318"/>
      <c r="JRC176" s="318"/>
      <c r="JRD176" s="318"/>
      <c r="JRE176" s="318"/>
      <c r="JRF176" s="318"/>
      <c r="JRG176" s="318"/>
      <c r="JRH176" s="318"/>
      <c r="JRI176" s="318"/>
      <c r="JRJ176" s="318"/>
      <c r="JRK176" s="318"/>
      <c r="JRL176" s="318"/>
      <c r="JRM176" s="318"/>
      <c r="JRN176" s="318"/>
      <c r="JRO176" s="318"/>
      <c r="JRP176" s="318"/>
      <c r="JRQ176" s="318"/>
      <c r="JRR176" s="318"/>
      <c r="JRS176" s="318"/>
      <c r="JRT176" s="318"/>
      <c r="JRU176" s="318"/>
      <c r="JRV176" s="318"/>
      <c r="JRW176" s="318"/>
      <c r="JRX176" s="318"/>
      <c r="JRY176" s="318"/>
      <c r="JRZ176" s="318"/>
      <c r="JSA176" s="318"/>
      <c r="JSB176" s="318"/>
      <c r="JSC176" s="318"/>
      <c r="JSD176" s="318"/>
      <c r="JSE176" s="318"/>
      <c r="JSF176" s="318"/>
      <c r="JSG176" s="318"/>
      <c r="JSH176" s="318"/>
      <c r="JSI176" s="318"/>
      <c r="JSJ176" s="318"/>
      <c r="JSK176" s="318"/>
      <c r="JSL176" s="318"/>
      <c r="JSM176" s="318"/>
      <c r="JSN176" s="318"/>
      <c r="JSO176" s="318"/>
      <c r="JSP176" s="318"/>
      <c r="JSQ176" s="318"/>
      <c r="JSR176" s="318"/>
      <c r="JSS176" s="318"/>
      <c r="JST176" s="318"/>
      <c r="JSU176" s="318"/>
      <c r="JSV176" s="318"/>
      <c r="JSW176" s="318"/>
      <c r="JSX176" s="318"/>
      <c r="JSY176" s="318"/>
      <c r="JSZ176" s="318"/>
      <c r="JTA176" s="318"/>
      <c r="JTB176" s="318"/>
      <c r="JTC176" s="318"/>
      <c r="JTD176" s="318"/>
      <c r="JTE176" s="318"/>
      <c r="JTF176" s="318"/>
      <c r="JTG176" s="318"/>
      <c r="JTH176" s="318"/>
      <c r="JTI176" s="318"/>
      <c r="JTJ176" s="318"/>
      <c r="JTK176" s="318"/>
      <c r="JTL176" s="318"/>
      <c r="JTM176" s="318"/>
      <c r="JTN176" s="318"/>
      <c r="JTO176" s="318"/>
      <c r="JTP176" s="318"/>
      <c r="JTQ176" s="318"/>
      <c r="JTR176" s="318"/>
      <c r="JTS176" s="318"/>
      <c r="JTT176" s="318"/>
      <c r="JTU176" s="318"/>
      <c r="JTV176" s="318"/>
      <c r="JTW176" s="318"/>
      <c r="JTX176" s="318"/>
      <c r="JTY176" s="318"/>
      <c r="JTZ176" s="318"/>
      <c r="JUA176" s="318"/>
      <c r="JUB176" s="318"/>
      <c r="JUC176" s="318"/>
      <c r="JUD176" s="318"/>
      <c r="JUE176" s="318"/>
      <c r="JUF176" s="318"/>
      <c r="JUG176" s="318"/>
      <c r="JUH176" s="318"/>
      <c r="JUI176" s="318"/>
      <c r="JUJ176" s="318"/>
      <c r="JUK176" s="318"/>
      <c r="JUL176" s="318"/>
      <c r="JUM176" s="318"/>
      <c r="JUN176" s="318"/>
      <c r="JUO176" s="318"/>
      <c r="JUP176" s="318"/>
      <c r="JUQ176" s="318"/>
      <c r="JUR176" s="318"/>
      <c r="JUS176" s="318"/>
      <c r="JUT176" s="318"/>
      <c r="JUU176" s="318"/>
      <c r="JUV176" s="318"/>
      <c r="JUW176" s="318"/>
      <c r="JUX176" s="318"/>
      <c r="JUY176" s="318"/>
      <c r="JUZ176" s="318"/>
      <c r="JVA176" s="318"/>
      <c r="JVB176" s="318"/>
      <c r="JVC176" s="318"/>
      <c r="JVD176" s="318"/>
      <c r="JVE176" s="318"/>
      <c r="JVF176" s="318"/>
      <c r="JVG176" s="318"/>
      <c r="JVH176" s="318"/>
      <c r="JVI176" s="318"/>
      <c r="JVJ176" s="318"/>
      <c r="JVK176" s="318"/>
      <c r="JVL176" s="318"/>
      <c r="JVM176" s="318"/>
      <c r="JVN176" s="318"/>
      <c r="JVO176" s="318"/>
      <c r="JVP176" s="318"/>
      <c r="JVQ176" s="318"/>
      <c r="JVR176" s="318"/>
      <c r="JVS176" s="318"/>
      <c r="JVT176" s="318"/>
      <c r="JVU176" s="318"/>
      <c r="JVV176" s="318"/>
      <c r="JVW176" s="318"/>
      <c r="JVX176" s="318"/>
      <c r="JVY176" s="318"/>
      <c r="JVZ176" s="318"/>
      <c r="JWA176" s="318"/>
      <c r="JWB176" s="318"/>
      <c r="JWC176" s="318"/>
      <c r="JWD176" s="318"/>
      <c r="JWE176" s="318"/>
      <c r="JWF176" s="318"/>
      <c r="JWG176" s="318"/>
      <c r="JWH176" s="318"/>
      <c r="JWI176" s="318"/>
      <c r="JWJ176" s="318"/>
      <c r="JWK176" s="318"/>
      <c r="JWL176" s="318"/>
      <c r="JWM176" s="318"/>
      <c r="JWN176" s="318"/>
      <c r="JWO176" s="318"/>
      <c r="JWP176" s="318"/>
      <c r="JWQ176" s="318"/>
      <c r="JWR176" s="318"/>
      <c r="JWS176" s="318"/>
      <c r="JWT176" s="318"/>
      <c r="JWU176" s="318"/>
      <c r="JWV176" s="318"/>
      <c r="JWW176" s="318"/>
      <c r="JWX176" s="318"/>
      <c r="JWY176" s="318"/>
      <c r="JWZ176" s="318"/>
      <c r="JXA176" s="318"/>
      <c r="JXB176" s="318"/>
      <c r="JXC176" s="318"/>
      <c r="JXD176" s="318"/>
      <c r="JXE176" s="318"/>
      <c r="JXF176" s="318"/>
      <c r="JXG176" s="318"/>
      <c r="JXH176" s="318"/>
      <c r="JXI176" s="318"/>
      <c r="JXJ176" s="318"/>
      <c r="JXK176" s="318"/>
      <c r="JXL176" s="318"/>
      <c r="JXM176" s="318"/>
      <c r="JXN176" s="318"/>
      <c r="JXO176" s="318"/>
      <c r="JXP176" s="318"/>
      <c r="JXQ176" s="318"/>
      <c r="JXR176" s="318"/>
      <c r="JXS176" s="318"/>
      <c r="JXT176" s="318"/>
      <c r="JXU176" s="318"/>
      <c r="JXV176" s="318"/>
      <c r="JXW176" s="318"/>
      <c r="JXX176" s="318"/>
      <c r="JXY176" s="318"/>
      <c r="JXZ176" s="318"/>
      <c r="JYA176" s="318"/>
      <c r="JYB176" s="318"/>
      <c r="JYC176" s="318"/>
      <c r="JYD176" s="318"/>
      <c r="JYE176" s="318"/>
      <c r="JYF176" s="318"/>
      <c r="JYG176" s="318"/>
      <c r="JYH176" s="318"/>
      <c r="JYI176" s="318"/>
      <c r="JYJ176" s="318"/>
      <c r="JYK176" s="318"/>
      <c r="JYL176" s="318"/>
      <c r="JYM176" s="318"/>
      <c r="JYN176" s="318"/>
      <c r="JYO176" s="318"/>
      <c r="JYP176" s="318"/>
      <c r="JYQ176" s="318"/>
      <c r="JYR176" s="318"/>
      <c r="JYS176" s="318"/>
      <c r="JYT176" s="318"/>
      <c r="JYU176" s="318"/>
      <c r="JYV176" s="318"/>
      <c r="JYW176" s="318"/>
      <c r="JYX176" s="318"/>
      <c r="JYY176" s="318"/>
      <c r="JYZ176" s="318"/>
      <c r="JZA176" s="318"/>
      <c r="JZB176" s="318"/>
      <c r="JZC176" s="318"/>
      <c r="JZD176" s="318"/>
      <c r="JZE176" s="318"/>
      <c r="JZF176" s="318"/>
      <c r="JZG176" s="318"/>
      <c r="JZH176" s="318"/>
      <c r="JZI176" s="318"/>
      <c r="JZJ176" s="318"/>
      <c r="JZK176" s="318"/>
      <c r="JZL176" s="318"/>
      <c r="JZM176" s="318"/>
      <c r="JZN176" s="318"/>
      <c r="JZO176" s="318"/>
      <c r="JZP176" s="318"/>
      <c r="JZQ176" s="318"/>
      <c r="JZR176" s="318"/>
      <c r="JZS176" s="318"/>
      <c r="JZT176" s="318"/>
      <c r="JZU176" s="318"/>
      <c r="JZV176" s="318"/>
      <c r="JZW176" s="318"/>
      <c r="JZX176" s="318"/>
      <c r="JZY176" s="318"/>
      <c r="JZZ176" s="318"/>
      <c r="KAA176" s="318"/>
      <c r="KAB176" s="318"/>
      <c r="KAC176" s="318"/>
      <c r="KAD176" s="318"/>
      <c r="KAE176" s="318"/>
      <c r="KAF176" s="318"/>
      <c r="KAG176" s="318"/>
      <c r="KAH176" s="318"/>
      <c r="KAI176" s="318"/>
      <c r="KAJ176" s="318"/>
      <c r="KAK176" s="318"/>
      <c r="KAL176" s="318"/>
      <c r="KAM176" s="318"/>
      <c r="KAN176" s="318"/>
      <c r="KAO176" s="318"/>
      <c r="KAP176" s="318"/>
      <c r="KAQ176" s="318"/>
      <c r="KAR176" s="318"/>
      <c r="KAS176" s="318"/>
      <c r="KAT176" s="318"/>
      <c r="KAU176" s="318"/>
      <c r="KAV176" s="318"/>
      <c r="KAW176" s="318"/>
      <c r="KAX176" s="318"/>
      <c r="KAY176" s="318"/>
      <c r="KAZ176" s="318"/>
      <c r="KBA176" s="318"/>
      <c r="KBB176" s="318"/>
      <c r="KBC176" s="318"/>
      <c r="KBD176" s="318"/>
      <c r="KBE176" s="318"/>
      <c r="KBF176" s="318"/>
      <c r="KBG176" s="318"/>
      <c r="KBH176" s="318"/>
      <c r="KBI176" s="318"/>
      <c r="KBJ176" s="318"/>
      <c r="KBK176" s="318"/>
      <c r="KBL176" s="318"/>
      <c r="KBM176" s="318"/>
      <c r="KBN176" s="318"/>
      <c r="KBO176" s="318"/>
      <c r="KBP176" s="318"/>
      <c r="KBQ176" s="318"/>
      <c r="KBR176" s="318"/>
      <c r="KBS176" s="318"/>
      <c r="KBT176" s="318"/>
      <c r="KBU176" s="318"/>
      <c r="KBV176" s="318"/>
      <c r="KBW176" s="318"/>
      <c r="KBX176" s="318"/>
      <c r="KBY176" s="318"/>
      <c r="KBZ176" s="318"/>
      <c r="KCA176" s="318"/>
      <c r="KCB176" s="318"/>
      <c r="KCC176" s="318"/>
      <c r="KCD176" s="318"/>
      <c r="KCE176" s="318"/>
      <c r="KCF176" s="318"/>
      <c r="KCG176" s="318"/>
      <c r="KCH176" s="318"/>
      <c r="KCI176" s="318"/>
      <c r="KCJ176" s="318"/>
      <c r="KCK176" s="318"/>
      <c r="KCL176" s="318"/>
      <c r="KCM176" s="318"/>
      <c r="KCN176" s="318"/>
      <c r="KCO176" s="318"/>
      <c r="KCP176" s="318"/>
      <c r="KCQ176" s="318"/>
      <c r="KCR176" s="318"/>
      <c r="KCS176" s="318"/>
      <c r="KCT176" s="318"/>
      <c r="KCU176" s="318"/>
      <c r="KCV176" s="318"/>
      <c r="KCW176" s="318"/>
      <c r="KCX176" s="318"/>
      <c r="KCY176" s="318"/>
      <c r="KCZ176" s="318"/>
      <c r="KDA176" s="318"/>
      <c r="KDB176" s="318"/>
      <c r="KDC176" s="318"/>
      <c r="KDD176" s="318"/>
      <c r="KDE176" s="318"/>
      <c r="KDF176" s="318"/>
      <c r="KDG176" s="318"/>
      <c r="KDH176" s="318"/>
      <c r="KDI176" s="318"/>
      <c r="KDJ176" s="318"/>
      <c r="KDK176" s="318"/>
      <c r="KDL176" s="318"/>
      <c r="KDM176" s="318"/>
      <c r="KDN176" s="318"/>
      <c r="KDO176" s="318"/>
      <c r="KDP176" s="318"/>
      <c r="KDQ176" s="318"/>
      <c r="KDR176" s="318"/>
      <c r="KDS176" s="318"/>
      <c r="KDT176" s="318"/>
      <c r="KDU176" s="318"/>
      <c r="KDV176" s="318"/>
      <c r="KDW176" s="318"/>
      <c r="KDX176" s="318"/>
      <c r="KDY176" s="318"/>
      <c r="KDZ176" s="318"/>
      <c r="KEA176" s="318"/>
      <c r="KEB176" s="318"/>
      <c r="KEC176" s="318"/>
      <c r="KED176" s="318"/>
      <c r="KEE176" s="318"/>
      <c r="KEF176" s="318"/>
      <c r="KEG176" s="318"/>
      <c r="KEH176" s="318"/>
      <c r="KEI176" s="318"/>
      <c r="KEJ176" s="318"/>
      <c r="KEK176" s="318"/>
      <c r="KEL176" s="318"/>
      <c r="KEM176" s="318"/>
      <c r="KEN176" s="318"/>
      <c r="KEO176" s="318"/>
      <c r="KEP176" s="318"/>
      <c r="KEQ176" s="318"/>
      <c r="KER176" s="318"/>
      <c r="KES176" s="318"/>
      <c r="KET176" s="318"/>
      <c r="KEU176" s="318"/>
      <c r="KEV176" s="318"/>
      <c r="KEW176" s="318"/>
      <c r="KEX176" s="318"/>
      <c r="KEY176" s="318"/>
      <c r="KEZ176" s="318"/>
      <c r="KFA176" s="318"/>
      <c r="KFB176" s="318"/>
      <c r="KFC176" s="318"/>
      <c r="KFD176" s="318"/>
      <c r="KFE176" s="318"/>
      <c r="KFF176" s="318"/>
      <c r="KFG176" s="318"/>
      <c r="KFH176" s="318"/>
      <c r="KFI176" s="318"/>
      <c r="KFJ176" s="318"/>
      <c r="KFK176" s="318"/>
      <c r="KFL176" s="318"/>
      <c r="KFM176" s="318"/>
      <c r="KFN176" s="318"/>
      <c r="KFO176" s="318"/>
      <c r="KFP176" s="318"/>
      <c r="KFQ176" s="318"/>
      <c r="KFR176" s="318"/>
      <c r="KFS176" s="318"/>
      <c r="KFT176" s="318"/>
      <c r="KFU176" s="318"/>
      <c r="KFV176" s="318"/>
      <c r="KFW176" s="318"/>
      <c r="KFX176" s="318"/>
      <c r="KFY176" s="318"/>
      <c r="KFZ176" s="318"/>
      <c r="KGA176" s="318"/>
      <c r="KGB176" s="318"/>
      <c r="KGC176" s="318"/>
      <c r="KGD176" s="318"/>
      <c r="KGE176" s="318"/>
      <c r="KGF176" s="318"/>
      <c r="KGG176" s="318"/>
      <c r="KGH176" s="318"/>
      <c r="KGI176" s="318"/>
      <c r="KGJ176" s="318"/>
      <c r="KGK176" s="318"/>
      <c r="KGL176" s="318"/>
      <c r="KGM176" s="318"/>
      <c r="KGN176" s="318"/>
      <c r="KGO176" s="318"/>
      <c r="KGP176" s="318"/>
      <c r="KGQ176" s="318"/>
      <c r="KGR176" s="318"/>
      <c r="KGS176" s="318"/>
      <c r="KGT176" s="318"/>
      <c r="KGU176" s="318"/>
      <c r="KGV176" s="318"/>
      <c r="KGW176" s="318"/>
      <c r="KGX176" s="318"/>
      <c r="KGY176" s="318"/>
      <c r="KGZ176" s="318"/>
      <c r="KHA176" s="318"/>
      <c r="KHB176" s="318"/>
      <c r="KHC176" s="318"/>
      <c r="KHD176" s="318"/>
      <c r="KHE176" s="318"/>
      <c r="KHF176" s="318"/>
      <c r="KHG176" s="318"/>
      <c r="KHH176" s="318"/>
      <c r="KHI176" s="318"/>
      <c r="KHJ176" s="318"/>
      <c r="KHK176" s="318"/>
      <c r="KHL176" s="318"/>
      <c r="KHM176" s="318"/>
      <c r="KHN176" s="318"/>
      <c r="KHO176" s="318"/>
      <c r="KHP176" s="318"/>
      <c r="KHQ176" s="318"/>
      <c r="KHR176" s="318"/>
      <c r="KHS176" s="318"/>
      <c r="KHT176" s="318"/>
      <c r="KHU176" s="318"/>
      <c r="KHV176" s="318"/>
      <c r="KHW176" s="318"/>
      <c r="KHX176" s="318"/>
      <c r="KHY176" s="318"/>
      <c r="KHZ176" s="318"/>
      <c r="KIA176" s="318"/>
      <c r="KIB176" s="318"/>
      <c r="KIC176" s="318"/>
      <c r="KID176" s="318"/>
      <c r="KIE176" s="318"/>
      <c r="KIF176" s="318"/>
      <c r="KIG176" s="318"/>
      <c r="KIH176" s="318"/>
      <c r="KII176" s="318"/>
      <c r="KIJ176" s="318"/>
      <c r="KIK176" s="318"/>
      <c r="KIL176" s="318"/>
      <c r="KIM176" s="318"/>
      <c r="KIN176" s="318"/>
      <c r="KIO176" s="318"/>
      <c r="KIP176" s="318"/>
      <c r="KIQ176" s="318"/>
      <c r="KIR176" s="318"/>
      <c r="KIS176" s="318"/>
      <c r="KIT176" s="318"/>
      <c r="KIU176" s="318"/>
      <c r="KIV176" s="318"/>
      <c r="KIW176" s="318"/>
      <c r="KIX176" s="318"/>
      <c r="KIY176" s="318"/>
      <c r="KIZ176" s="318"/>
      <c r="KJA176" s="318"/>
      <c r="KJB176" s="318"/>
      <c r="KJC176" s="318"/>
      <c r="KJD176" s="318"/>
      <c r="KJE176" s="318"/>
      <c r="KJF176" s="318"/>
      <c r="KJG176" s="318"/>
      <c r="KJH176" s="318"/>
      <c r="KJI176" s="318"/>
      <c r="KJJ176" s="318"/>
      <c r="KJK176" s="318"/>
      <c r="KJL176" s="318"/>
      <c r="KJM176" s="318"/>
      <c r="KJN176" s="318"/>
      <c r="KJO176" s="318"/>
      <c r="KJP176" s="318"/>
      <c r="KJQ176" s="318"/>
      <c r="KJR176" s="318"/>
      <c r="KJS176" s="318"/>
      <c r="KJT176" s="318"/>
      <c r="KJU176" s="318"/>
      <c r="KJV176" s="318"/>
      <c r="KJW176" s="318"/>
      <c r="KJX176" s="318"/>
      <c r="KJY176" s="318"/>
      <c r="KJZ176" s="318"/>
      <c r="KKA176" s="318"/>
      <c r="KKB176" s="318"/>
      <c r="KKC176" s="318"/>
      <c r="KKD176" s="318"/>
      <c r="KKE176" s="318"/>
      <c r="KKF176" s="318"/>
      <c r="KKG176" s="318"/>
      <c r="KKH176" s="318"/>
      <c r="KKI176" s="318"/>
      <c r="KKJ176" s="318"/>
      <c r="KKK176" s="318"/>
      <c r="KKL176" s="318"/>
      <c r="KKM176" s="318"/>
      <c r="KKN176" s="318"/>
      <c r="KKO176" s="318"/>
      <c r="KKP176" s="318"/>
      <c r="KKQ176" s="318"/>
      <c r="KKR176" s="318"/>
      <c r="KKS176" s="318"/>
      <c r="KKT176" s="318"/>
      <c r="KKU176" s="318"/>
      <c r="KKV176" s="318"/>
      <c r="KKW176" s="318"/>
      <c r="KKX176" s="318"/>
      <c r="KKY176" s="318"/>
      <c r="KKZ176" s="318"/>
      <c r="KLA176" s="318"/>
      <c r="KLB176" s="318"/>
      <c r="KLC176" s="318"/>
      <c r="KLD176" s="318"/>
      <c r="KLE176" s="318"/>
      <c r="KLF176" s="318"/>
      <c r="KLG176" s="318"/>
      <c r="KLH176" s="318"/>
      <c r="KLI176" s="318"/>
      <c r="KLJ176" s="318"/>
      <c r="KLK176" s="318"/>
      <c r="KLL176" s="318"/>
      <c r="KLM176" s="318"/>
      <c r="KLN176" s="318"/>
      <c r="KLO176" s="318"/>
      <c r="KLP176" s="318"/>
      <c r="KLQ176" s="318"/>
      <c r="KLR176" s="318"/>
      <c r="KLS176" s="318"/>
      <c r="KLT176" s="318"/>
      <c r="KLU176" s="318"/>
      <c r="KLV176" s="318"/>
      <c r="KLW176" s="318"/>
      <c r="KLX176" s="318"/>
      <c r="KLY176" s="318"/>
      <c r="KLZ176" s="318"/>
      <c r="KMA176" s="318"/>
      <c r="KMB176" s="318"/>
      <c r="KMC176" s="318"/>
      <c r="KMD176" s="318"/>
      <c r="KME176" s="318"/>
      <c r="KMF176" s="318"/>
      <c r="KMG176" s="318"/>
      <c r="KMH176" s="318"/>
      <c r="KMI176" s="318"/>
      <c r="KMJ176" s="318"/>
      <c r="KMK176" s="318"/>
      <c r="KML176" s="318"/>
      <c r="KMM176" s="318"/>
      <c r="KMN176" s="318"/>
      <c r="KMO176" s="318"/>
      <c r="KMP176" s="318"/>
      <c r="KMQ176" s="318"/>
      <c r="KMR176" s="318"/>
      <c r="KMS176" s="318"/>
      <c r="KMT176" s="318"/>
      <c r="KMU176" s="318"/>
      <c r="KMV176" s="318"/>
      <c r="KMW176" s="318"/>
      <c r="KMX176" s="318"/>
      <c r="KMY176" s="318"/>
      <c r="KMZ176" s="318"/>
      <c r="KNA176" s="318"/>
      <c r="KNB176" s="318"/>
      <c r="KNC176" s="318"/>
      <c r="KND176" s="318"/>
      <c r="KNE176" s="318"/>
      <c r="KNF176" s="318"/>
      <c r="KNG176" s="318"/>
      <c r="KNH176" s="318"/>
      <c r="KNI176" s="318"/>
      <c r="KNJ176" s="318"/>
      <c r="KNK176" s="318"/>
      <c r="KNL176" s="318"/>
      <c r="KNM176" s="318"/>
      <c r="KNN176" s="318"/>
      <c r="KNO176" s="318"/>
      <c r="KNP176" s="318"/>
      <c r="KNQ176" s="318"/>
      <c r="KNR176" s="318"/>
      <c r="KNS176" s="318"/>
      <c r="KNT176" s="318"/>
      <c r="KNU176" s="318"/>
      <c r="KNV176" s="318"/>
      <c r="KNW176" s="318"/>
      <c r="KNX176" s="318"/>
      <c r="KNY176" s="318"/>
      <c r="KNZ176" s="318"/>
      <c r="KOA176" s="318"/>
      <c r="KOB176" s="318"/>
      <c r="KOC176" s="318"/>
      <c r="KOD176" s="318"/>
      <c r="KOE176" s="318"/>
      <c r="KOF176" s="318"/>
      <c r="KOG176" s="318"/>
      <c r="KOH176" s="318"/>
      <c r="KOI176" s="318"/>
      <c r="KOJ176" s="318"/>
      <c r="KOK176" s="318"/>
      <c r="KOL176" s="318"/>
      <c r="KOM176" s="318"/>
      <c r="KON176" s="318"/>
      <c r="KOO176" s="318"/>
      <c r="KOP176" s="318"/>
      <c r="KOQ176" s="318"/>
      <c r="KOR176" s="318"/>
      <c r="KOS176" s="318"/>
      <c r="KOT176" s="318"/>
      <c r="KOU176" s="318"/>
      <c r="KOV176" s="318"/>
      <c r="KOW176" s="318"/>
      <c r="KOX176" s="318"/>
      <c r="KOY176" s="318"/>
      <c r="KOZ176" s="318"/>
      <c r="KPA176" s="318"/>
      <c r="KPB176" s="318"/>
      <c r="KPC176" s="318"/>
      <c r="KPD176" s="318"/>
      <c r="KPE176" s="318"/>
      <c r="KPF176" s="318"/>
      <c r="KPG176" s="318"/>
      <c r="KPH176" s="318"/>
      <c r="KPI176" s="318"/>
      <c r="KPJ176" s="318"/>
      <c r="KPK176" s="318"/>
      <c r="KPL176" s="318"/>
      <c r="KPM176" s="318"/>
      <c r="KPN176" s="318"/>
      <c r="KPO176" s="318"/>
      <c r="KPP176" s="318"/>
      <c r="KPQ176" s="318"/>
      <c r="KPR176" s="318"/>
      <c r="KPS176" s="318"/>
      <c r="KPT176" s="318"/>
      <c r="KPU176" s="318"/>
      <c r="KPV176" s="318"/>
      <c r="KPW176" s="318"/>
      <c r="KPX176" s="318"/>
      <c r="KPY176" s="318"/>
      <c r="KPZ176" s="318"/>
      <c r="KQA176" s="318"/>
      <c r="KQB176" s="318"/>
      <c r="KQC176" s="318"/>
      <c r="KQD176" s="318"/>
      <c r="KQE176" s="318"/>
      <c r="KQF176" s="318"/>
      <c r="KQG176" s="318"/>
      <c r="KQH176" s="318"/>
      <c r="KQI176" s="318"/>
      <c r="KQJ176" s="318"/>
      <c r="KQK176" s="318"/>
      <c r="KQL176" s="318"/>
      <c r="KQM176" s="318"/>
      <c r="KQN176" s="318"/>
      <c r="KQO176" s="318"/>
      <c r="KQP176" s="318"/>
      <c r="KQQ176" s="318"/>
      <c r="KQR176" s="318"/>
      <c r="KQS176" s="318"/>
      <c r="KQT176" s="318"/>
      <c r="KQU176" s="318"/>
      <c r="KQV176" s="318"/>
      <c r="KQW176" s="318"/>
      <c r="KQX176" s="318"/>
      <c r="KQY176" s="318"/>
      <c r="KQZ176" s="318"/>
      <c r="KRA176" s="318"/>
      <c r="KRB176" s="318"/>
      <c r="KRC176" s="318"/>
      <c r="KRD176" s="318"/>
      <c r="KRE176" s="318"/>
      <c r="KRF176" s="318"/>
      <c r="KRG176" s="318"/>
      <c r="KRH176" s="318"/>
      <c r="KRI176" s="318"/>
      <c r="KRJ176" s="318"/>
      <c r="KRK176" s="318"/>
      <c r="KRL176" s="318"/>
      <c r="KRM176" s="318"/>
      <c r="KRN176" s="318"/>
      <c r="KRO176" s="318"/>
      <c r="KRP176" s="318"/>
      <c r="KRQ176" s="318"/>
      <c r="KRR176" s="318"/>
      <c r="KRS176" s="318"/>
      <c r="KRT176" s="318"/>
      <c r="KRU176" s="318"/>
      <c r="KRV176" s="318"/>
      <c r="KRW176" s="318"/>
      <c r="KRX176" s="318"/>
      <c r="KRY176" s="318"/>
      <c r="KRZ176" s="318"/>
      <c r="KSA176" s="318"/>
      <c r="KSB176" s="318"/>
      <c r="KSC176" s="318"/>
      <c r="KSD176" s="318"/>
      <c r="KSE176" s="318"/>
      <c r="KSF176" s="318"/>
      <c r="KSG176" s="318"/>
      <c r="KSH176" s="318"/>
      <c r="KSI176" s="318"/>
      <c r="KSJ176" s="318"/>
      <c r="KSK176" s="318"/>
      <c r="KSL176" s="318"/>
      <c r="KSM176" s="318"/>
      <c r="KSN176" s="318"/>
      <c r="KSO176" s="318"/>
      <c r="KSP176" s="318"/>
      <c r="KSQ176" s="318"/>
      <c r="KSR176" s="318"/>
      <c r="KSS176" s="318"/>
      <c r="KST176" s="318"/>
      <c r="KSU176" s="318"/>
      <c r="KSV176" s="318"/>
      <c r="KSW176" s="318"/>
      <c r="KSX176" s="318"/>
      <c r="KSY176" s="318"/>
      <c r="KSZ176" s="318"/>
      <c r="KTA176" s="318"/>
      <c r="KTB176" s="318"/>
      <c r="KTC176" s="318"/>
      <c r="KTD176" s="318"/>
      <c r="KTE176" s="318"/>
      <c r="KTF176" s="318"/>
      <c r="KTG176" s="318"/>
      <c r="KTH176" s="318"/>
      <c r="KTI176" s="318"/>
      <c r="KTJ176" s="318"/>
      <c r="KTK176" s="318"/>
      <c r="KTL176" s="318"/>
      <c r="KTM176" s="318"/>
      <c r="KTN176" s="318"/>
      <c r="KTO176" s="318"/>
      <c r="KTP176" s="318"/>
      <c r="KTQ176" s="318"/>
      <c r="KTR176" s="318"/>
      <c r="KTS176" s="318"/>
      <c r="KTT176" s="318"/>
      <c r="KTU176" s="318"/>
      <c r="KTV176" s="318"/>
      <c r="KTW176" s="318"/>
      <c r="KTX176" s="318"/>
      <c r="KTY176" s="318"/>
      <c r="KTZ176" s="318"/>
      <c r="KUA176" s="318"/>
      <c r="KUB176" s="318"/>
      <c r="KUC176" s="318"/>
      <c r="KUD176" s="318"/>
      <c r="KUE176" s="318"/>
      <c r="KUF176" s="318"/>
      <c r="KUG176" s="318"/>
      <c r="KUH176" s="318"/>
      <c r="KUI176" s="318"/>
      <c r="KUJ176" s="318"/>
      <c r="KUK176" s="318"/>
      <c r="KUL176" s="318"/>
      <c r="KUM176" s="318"/>
      <c r="KUN176" s="318"/>
      <c r="KUO176" s="318"/>
      <c r="KUP176" s="318"/>
      <c r="KUQ176" s="318"/>
      <c r="KUR176" s="318"/>
      <c r="KUS176" s="318"/>
      <c r="KUT176" s="318"/>
      <c r="KUU176" s="318"/>
      <c r="KUV176" s="318"/>
      <c r="KUW176" s="318"/>
      <c r="KUX176" s="318"/>
      <c r="KUY176" s="318"/>
      <c r="KUZ176" s="318"/>
      <c r="KVA176" s="318"/>
      <c r="KVB176" s="318"/>
      <c r="KVC176" s="318"/>
      <c r="KVD176" s="318"/>
      <c r="KVE176" s="318"/>
      <c r="KVF176" s="318"/>
      <c r="KVG176" s="318"/>
      <c r="KVH176" s="318"/>
      <c r="KVI176" s="318"/>
      <c r="KVJ176" s="318"/>
      <c r="KVK176" s="318"/>
      <c r="KVL176" s="318"/>
      <c r="KVM176" s="318"/>
      <c r="KVN176" s="318"/>
      <c r="KVO176" s="318"/>
      <c r="KVP176" s="318"/>
      <c r="KVQ176" s="318"/>
      <c r="KVR176" s="318"/>
      <c r="KVS176" s="318"/>
      <c r="KVT176" s="318"/>
      <c r="KVU176" s="318"/>
      <c r="KVV176" s="318"/>
      <c r="KVW176" s="318"/>
      <c r="KVX176" s="318"/>
      <c r="KVY176" s="318"/>
      <c r="KVZ176" s="318"/>
      <c r="KWA176" s="318"/>
      <c r="KWB176" s="318"/>
      <c r="KWC176" s="318"/>
      <c r="KWD176" s="318"/>
      <c r="KWE176" s="318"/>
      <c r="KWF176" s="318"/>
      <c r="KWG176" s="318"/>
      <c r="KWH176" s="318"/>
      <c r="KWI176" s="318"/>
      <c r="KWJ176" s="318"/>
      <c r="KWK176" s="318"/>
      <c r="KWL176" s="318"/>
      <c r="KWM176" s="318"/>
      <c r="KWN176" s="318"/>
      <c r="KWO176" s="318"/>
      <c r="KWP176" s="318"/>
      <c r="KWQ176" s="318"/>
      <c r="KWR176" s="318"/>
      <c r="KWS176" s="318"/>
      <c r="KWT176" s="318"/>
      <c r="KWU176" s="318"/>
      <c r="KWV176" s="318"/>
      <c r="KWW176" s="318"/>
      <c r="KWX176" s="318"/>
      <c r="KWY176" s="318"/>
      <c r="KWZ176" s="318"/>
      <c r="KXA176" s="318"/>
      <c r="KXB176" s="318"/>
      <c r="KXC176" s="318"/>
      <c r="KXD176" s="318"/>
      <c r="KXE176" s="318"/>
      <c r="KXF176" s="318"/>
      <c r="KXG176" s="318"/>
      <c r="KXH176" s="318"/>
      <c r="KXI176" s="318"/>
      <c r="KXJ176" s="318"/>
      <c r="KXK176" s="318"/>
      <c r="KXL176" s="318"/>
      <c r="KXM176" s="318"/>
      <c r="KXN176" s="318"/>
      <c r="KXO176" s="318"/>
      <c r="KXP176" s="318"/>
      <c r="KXQ176" s="318"/>
      <c r="KXR176" s="318"/>
      <c r="KXS176" s="318"/>
      <c r="KXT176" s="318"/>
      <c r="KXU176" s="318"/>
      <c r="KXV176" s="318"/>
      <c r="KXW176" s="318"/>
      <c r="KXX176" s="318"/>
      <c r="KXY176" s="318"/>
      <c r="KXZ176" s="318"/>
      <c r="KYA176" s="318"/>
      <c r="KYB176" s="318"/>
      <c r="KYC176" s="318"/>
      <c r="KYD176" s="318"/>
      <c r="KYE176" s="318"/>
      <c r="KYF176" s="318"/>
      <c r="KYG176" s="318"/>
      <c r="KYH176" s="318"/>
      <c r="KYI176" s="318"/>
      <c r="KYJ176" s="318"/>
      <c r="KYK176" s="318"/>
      <c r="KYL176" s="318"/>
      <c r="KYM176" s="318"/>
      <c r="KYN176" s="318"/>
      <c r="KYO176" s="318"/>
      <c r="KYP176" s="318"/>
      <c r="KYQ176" s="318"/>
      <c r="KYR176" s="318"/>
      <c r="KYS176" s="318"/>
      <c r="KYT176" s="318"/>
      <c r="KYU176" s="318"/>
      <c r="KYV176" s="318"/>
      <c r="KYW176" s="318"/>
      <c r="KYX176" s="318"/>
      <c r="KYY176" s="318"/>
      <c r="KYZ176" s="318"/>
      <c r="KZA176" s="318"/>
      <c r="KZB176" s="318"/>
      <c r="KZC176" s="318"/>
      <c r="KZD176" s="318"/>
      <c r="KZE176" s="318"/>
      <c r="KZF176" s="318"/>
      <c r="KZG176" s="318"/>
      <c r="KZH176" s="318"/>
      <c r="KZI176" s="318"/>
      <c r="KZJ176" s="318"/>
      <c r="KZK176" s="318"/>
      <c r="KZL176" s="318"/>
      <c r="KZM176" s="318"/>
      <c r="KZN176" s="318"/>
      <c r="KZO176" s="318"/>
      <c r="KZP176" s="318"/>
      <c r="KZQ176" s="318"/>
      <c r="KZR176" s="318"/>
      <c r="KZS176" s="318"/>
      <c r="KZT176" s="318"/>
      <c r="KZU176" s="318"/>
      <c r="KZV176" s="318"/>
      <c r="KZW176" s="318"/>
      <c r="KZX176" s="318"/>
      <c r="KZY176" s="318"/>
      <c r="KZZ176" s="318"/>
      <c r="LAA176" s="318"/>
      <c r="LAB176" s="318"/>
      <c r="LAC176" s="318"/>
      <c r="LAD176" s="318"/>
      <c r="LAE176" s="318"/>
      <c r="LAF176" s="318"/>
      <c r="LAG176" s="318"/>
      <c r="LAH176" s="318"/>
      <c r="LAI176" s="318"/>
      <c r="LAJ176" s="318"/>
      <c r="LAK176" s="318"/>
      <c r="LAL176" s="318"/>
      <c r="LAM176" s="318"/>
      <c r="LAN176" s="318"/>
      <c r="LAO176" s="318"/>
      <c r="LAP176" s="318"/>
      <c r="LAQ176" s="318"/>
      <c r="LAR176" s="318"/>
      <c r="LAS176" s="318"/>
      <c r="LAT176" s="318"/>
      <c r="LAU176" s="318"/>
      <c r="LAV176" s="318"/>
      <c r="LAW176" s="318"/>
      <c r="LAX176" s="318"/>
      <c r="LAY176" s="318"/>
      <c r="LAZ176" s="318"/>
      <c r="LBA176" s="318"/>
      <c r="LBB176" s="318"/>
      <c r="LBC176" s="318"/>
      <c r="LBD176" s="318"/>
      <c r="LBE176" s="318"/>
      <c r="LBF176" s="318"/>
      <c r="LBG176" s="318"/>
      <c r="LBH176" s="318"/>
      <c r="LBI176" s="318"/>
      <c r="LBJ176" s="318"/>
      <c r="LBK176" s="318"/>
      <c r="LBL176" s="318"/>
      <c r="LBM176" s="318"/>
      <c r="LBN176" s="318"/>
      <c r="LBO176" s="318"/>
      <c r="LBP176" s="318"/>
      <c r="LBQ176" s="318"/>
      <c r="LBR176" s="318"/>
      <c r="LBS176" s="318"/>
      <c r="LBT176" s="318"/>
      <c r="LBU176" s="318"/>
      <c r="LBV176" s="318"/>
      <c r="LBW176" s="318"/>
      <c r="LBX176" s="318"/>
      <c r="LBY176" s="318"/>
      <c r="LBZ176" s="318"/>
      <c r="LCA176" s="318"/>
      <c r="LCB176" s="318"/>
      <c r="LCC176" s="318"/>
      <c r="LCD176" s="318"/>
      <c r="LCE176" s="318"/>
      <c r="LCF176" s="318"/>
      <c r="LCG176" s="318"/>
      <c r="LCH176" s="318"/>
      <c r="LCI176" s="318"/>
      <c r="LCJ176" s="318"/>
      <c r="LCK176" s="318"/>
      <c r="LCL176" s="318"/>
      <c r="LCM176" s="318"/>
      <c r="LCN176" s="318"/>
      <c r="LCO176" s="318"/>
      <c r="LCP176" s="318"/>
      <c r="LCQ176" s="318"/>
      <c r="LCR176" s="318"/>
      <c r="LCS176" s="318"/>
      <c r="LCT176" s="318"/>
      <c r="LCU176" s="318"/>
      <c r="LCV176" s="318"/>
      <c r="LCW176" s="318"/>
      <c r="LCX176" s="318"/>
      <c r="LCY176" s="318"/>
      <c r="LCZ176" s="318"/>
      <c r="LDA176" s="318"/>
      <c r="LDB176" s="318"/>
      <c r="LDC176" s="318"/>
      <c r="LDD176" s="318"/>
      <c r="LDE176" s="318"/>
      <c r="LDF176" s="318"/>
      <c r="LDG176" s="318"/>
      <c r="LDH176" s="318"/>
      <c r="LDI176" s="318"/>
      <c r="LDJ176" s="318"/>
      <c r="LDK176" s="318"/>
      <c r="LDL176" s="318"/>
      <c r="LDM176" s="318"/>
      <c r="LDN176" s="318"/>
      <c r="LDO176" s="318"/>
      <c r="LDP176" s="318"/>
      <c r="LDQ176" s="318"/>
      <c r="LDR176" s="318"/>
      <c r="LDS176" s="318"/>
      <c r="LDT176" s="318"/>
      <c r="LDU176" s="318"/>
      <c r="LDV176" s="318"/>
      <c r="LDW176" s="318"/>
      <c r="LDX176" s="318"/>
      <c r="LDY176" s="318"/>
      <c r="LDZ176" s="318"/>
      <c r="LEA176" s="318"/>
      <c r="LEB176" s="318"/>
      <c r="LEC176" s="318"/>
      <c r="LED176" s="318"/>
      <c r="LEE176" s="318"/>
      <c r="LEF176" s="318"/>
      <c r="LEG176" s="318"/>
      <c r="LEH176" s="318"/>
      <c r="LEI176" s="318"/>
      <c r="LEJ176" s="318"/>
      <c r="LEK176" s="318"/>
      <c r="LEL176" s="318"/>
      <c r="LEM176" s="318"/>
      <c r="LEN176" s="318"/>
      <c r="LEO176" s="318"/>
      <c r="LEP176" s="318"/>
      <c r="LEQ176" s="318"/>
      <c r="LER176" s="318"/>
      <c r="LES176" s="318"/>
      <c r="LET176" s="318"/>
      <c r="LEU176" s="318"/>
      <c r="LEV176" s="318"/>
      <c r="LEW176" s="318"/>
      <c r="LEX176" s="318"/>
      <c r="LEY176" s="318"/>
      <c r="LEZ176" s="318"/>
      <c r="LFA176" s="318"/>
      <c r="LFB176" s="318"/>
      <c r="LFC176" s="318"/>
      <c r="LFD176" s="318"/>
      <c r="LFE176" s="318"/>
      <c r="LFF176" s="318"/>
      <c r="LFG176" s="318"/>
      <c r="LFH176" s="318"/>
      <c r="LFI176" s="318"/>
      <c r="LFJ176" s="318"/>
      <c r="LFK176" s="318"/>
      <c r="LFL176" s="318"/>
      <c r="LFM176" s="318"/>
      <c r="LFN176" s="318"/>
      <c r="LFO176" s="318"/>
      <c r="LFP176" s="318"/>
      <c r="LFQ176" s="318"/>
      <c r="LFR176" s="318"/>
      <c r="LFS176" s="318"/>
      <c r="LFT176" s="318"/>
      <c r="LFU176" s="318"/>
      <c r="LFV176" s="318"/>
      <c r="LFW176" s="318"/>
      <c r="LFX176" s="318"/>
      <c r="LFY176" s="318"/>
      <c r="LFZ176" s="318"/>
      <c r="LGA176" s="318"/>
      <c r="LGB176" s="318"/>
      <c r="LGC176" s="318"/>
      <c r="LGD176" s="318"/>
      <c r="LGE176" s="318"/>
      <c r="LGF176" s="318"/>
      <c r="LGG176" s="318"/>
      <c r="LGH176" s="318"/>
      <c r="LGI176" s="318"/>
      <c r="LGJ176" s="318"/>
      <c r="LGK176" s="318"/>
      <c r="LGL176" s="318"/>
      <c r="LGM176" s="318"/>
      <c r="LGN176" s="318"/>
      <c r="LGO176" s="318"/>
      <c r="LGP176" s="318"/>
      <c r="LGQ176" s="318"/>
      <c r="LGR176" s="318"/>
      <c r="LGS176" s="318"/>
      <c r="LGT176" s="318"/>
      <c r="LGU176" s="318"/>
      <c r="LGV176" s="318"/>
      <c r="LGW176" s="318"/>
      <c r="LGX176" s="318"/>
      <c r="LGY176" s="318"/>
      <c r="LGZ176" s="318"/>
      <c r="LHA176" s="318"/>
      <c r="LHB176" s="318"/>
      <c r="LHC176" s="318"/>
      <c r="LHD176" s="318"/>
      <c r="LHE176" s="318"/>
      <c r="LHF176" s="318"/>
      <c r="LHG176" s="318"/>
      <c r="LHH176" s="318"/>
      <c r="LHI176" s="318"/>
      <c r="LHJ176" s="318"/>
      <c r="LHK176" s="318"/>
      <c r="LHL176" s="318"/>
      <c r="LHM176" s="318"/>
      <c r="LHN176" s="318"/>
      <c r="LHO176" s="318"/>
      <c r="LHP176" s="318"/>
      <c r="LHQ176" s="318"/>
      <c r="LHR176" s="318"/>
      <c r="LHS176" s="318"/>
      <c r="LHT176" s="318"/>
      <c r="LHU176" s="318"/>
      <c r="LHV176" s="318"/>
      <c r="LHW176" s="318"/>
      <c r="LHX176" s="318"/>
      <c r="LHY176" s="318"/>
      <c r="LHZ176" s="318"/>
      <c r="LIA176" s="318"/>
      <c r="LIB176" s="318"/>
      <c r="LIC176" s="318"/>
      <c r="LID176" s="318"/>
      <c r="LIE176" s="318"/>
      <c r="LIF176" s="318"/>
      <c r="LIG176" s="318"/>
      <c r="LIH176" s="318"/>
      <c r="LII176" s="318"/>
      <c r="LIJ176" s="318"/>
      <c r="LIK176" s="318"/>
      <c r="LIL176" s="318"/>
      <c r="LIM176" s="318"/>
      <c r="LIN176" s="318"/>
      <c r="LIO176" s="318"/>
      <c r="LIP176" s="318"/>
      <c r="LIQ176" s="318"/>
      <c r="LIR176" s="318"/>
      <c r="LIS176" s="318"/>
      <c r="LIT176" s="318"/>
      <c r="LIU176" s="318"/>
      <c r="LIV176" s="318"/>
      <c r="LIW176" s="318"/>
      <c r="LIX176" s="318"/>
      <c r="LIY176" s="318"/>
      <c r="LIZ176" s="318"/>
      <c r="LJA176" s="318"/>
      <c r="LJB176" s="318"/>
      <c r="LJC176" s="318"/>
      <c r="LJD176" s="318"/>
      <c r="LJE176" s="318"/>
      <c r="LJF176" s="318"/>
      <c r="LJG176" s="318"/>
      <c r="LJH176" s="318"/>
      <c r="LJI176" s="318"/>
      <c r="LJJ176" s="318"/>
      <c r="LJK176" s="318"/>
      <c r="LJL176" s="318"/>
      <c r="LJM176" s="318"/>
      <c r="LJN176" s="318"/>
      <c r="LJO176" s="318"/>
      <c r="LJP176" s="318"/>
      <c r="LJQ176" s="318"/>
      <c r="LJR176" s="318"/>
      <c r="LJS176" s="318"/>
      <c r="LJT176" s="318"/>
      <c r="LJU176" s="318"/>
      <c r="LJV176" s="318"/>
      <c r="LJW176" s="318"/>
      <c r="LJX176" s="318"/>
      <c r="LJY176" s="318"/>
      <c r="LJZ176" s="318"/>
      <c r="LKA176" s="318"/>
      <c r="LKB176" s="318"/>
      <c r="LKC176" s="318"/>
      <c r="LKD176" s="318"/>
      <c r="LKE176" s="318"/>
      <c r="LKF176" s="318"/>
      <c r="LKG176" s="318"/>
      <c r="LKH176" s="318"/>
      <c r="LKI176" s="318"/>
      <c r="LKJ176" s="318"/>
      <c r="LKK176" s="318"/>
      <c r="LKL176" s="318"/>
      <c r="LKM176" s="318"/>
      <c r="LKN176" s="318"/>
      <c r="LKO176" s="318"/>
      <c r="LKP176" s="318"/>
      <c r="LKQ176" s="318"/>
      <c r="LKR176" s="318"/>
      <c r="LKS176" s="318"/>
      <c r="LKT176" s="318"/>
      <c r="LKU176" s="318"/>
      <c r="LKV176" s="318"/>
      <c r="LKW176" s="318"/>
      <c r="LKX176" s="318"/>
      <c r="LKY176" s="318"/>
      <c r="LKZ176" s="318"/>
      <c r="LLA176" s="318"/>
      <c r="LLB176" s="318"/>
      <c r="LLC176" s="318"/>
      <c r="LLD176" s="318"/>
      <c r="LLE176" s="318"/>
      <c r="LLF176" s="318"/>
      <c r="LLG176" s="318"/>
      <c r="LLH176" s="318"/>
      <c r="LLI176" s="318"/>
      <c r="LLJ176" s="318"/>
      <c r="LLK176" s="318"/>
      <c r="LLL176" s="318"/>
      <c r="LLM176" s="318"/>
      <c r="LLN176" s="318"/>
      <c r="LLO176" s="318"/>
      <c r="LLP176" s="318"/>
      <c r="LLQ176" s="318"/>
      <c r="LLR176" s="318"/>
      <c r="LLS176" s="318"/>
      <c r="LLT176" s="318"/>
      <c r="LLU176" s="318"/>
      <c r="LLV176" s="318"/>
      <c r="LLW176" s="318"/>
      <c r="LLX176" s="318"/>
      <c r="LLY176" s="318"/>
      <c r="LLZ176" s="318"/>
      <c r="LMA176" s="318"/>
      <c r="LMB176" s="318"/>
      <c r="LMC176" s="318"/>
      <c r="LMD176" s="318"/>
      <c r="LME176" s="318"/>
      <c r="LMF176" s="318"/>
      <c r="LMG176" s="318"/>
      <c r="LMH176" s="318"/>
      <c r="LMI176" s="318"/>
      <c r="LMJ176" s="318"/>
      <c r="LMK176" s="318"/>
      <c r="LML176" s="318"/>
      <c r="LMM176" s="318"/>
      <c r="LMN176" s="318"/>
      <c r="LMO176" s="318"/>
      <c r="LMP176" s="318"/>
      <c r="LMQ176" s="318"/>
      <c r="LMR176" s="318"/>
      <c r="LMS176" s="318"/>
      <c r="LMT176" s="318"/>
      <c r="LMU176" s="318"/>
      <c r="LMV176" s="318"/>
      <c r="LMW176" s="318"/>
      <c r="LMX176" s="318"/>
      <c r="LMY176" s="318"/>
      <c r="LMZ176" s="318"/>
      <c r="LNA176" s="318"/>
      <c r="LNB176" s="318"/>
      <c r="LNC176" s="318"/>
      <c r="LND176" s="318"/>
      <c r="LNE176" s="318"/>
      <c r="LNF176" s="318"/>
      <c r="LNG176" s="318"/>
      <c r="LNH176" s="318"/>
      <c r="LNI176" s="318"/>
      <c r="LNJ176" s="318"/>
      <c r="LNK176" s="318"/>
      <c r="LNL176" s="318"/>
      <c r="LNM176" s="318"/>
      <c r="LNN176" s="318"/>
      <c r="LNO176" s="318"/>
      <c r="LNP176" s="318"/>
      <c r="LNQ176" s="318"/>
      <c r="LNR176" s="318"/>
      <c r="LNS176" s="318"/>
      <c r="LNT176" s="318"/>
      <c r="LNU176" s="318"/>
      <c r="LNV176" s="318"/>
      <c r="LNW176" s="318"/>
      <c r="LNX176" s="318"/>
      <c r="LNY176" s="318"/>
      <c r="LNZ176" s="318"/>
      <c r="LOA176" s="318"/>
      <c r="LOB176" s="318"/>
      <c r="LOC176" s="318"/>
      <c r="LOD176" s="318"/>
      <c r="LOE176" s="318"/>
      <c r="LOF176" s="318"/>
      <c r="LOG176" s="318"/>
      <c r="LOH176" s="318"/>
      <c r="LOI176" s="318"/>
      <c r="LOJ176" s="318"/>
      <c r="LOK176" s="318"/>
      <c r="LOL176" s="318"/>
      <c r="LOM176" s="318"/>
      <c r="LON176" s="318"/>
      <c r="LOO176" s="318"/>
      <c r="LOP176" s="318"/>
      <c r="LOQ176" s="318"/>
      <c r="LOR176" s="318"/>
      <c r="LOS176" s="318"/>
      <c r="LOT176" s="318"/>
      <c r="LOU176" s="318"/>
      <c r="LOV176" s="318"/>
      <c r="LOW176" s="318"/>
      <c r="LOX176" s="318"/>
      <c r="LOY176" s="318"/>
      <c r="LOZ176" s="318"/>
      <c r="LPA176" s="318"/>
      <c r="LPB176" s="318"/>
      <c r="LPC176" s="318"/>
      <c r="LPD176" s="318"/>
      <c r="LPE176" s="318"/>
      <c r="LPF176" s="318"/>
      <c r="LPG176" s="318"/>
      <c r="LPH176" s="318"/>
      <c r="LPI176" s="318"/>
      <c r="LPJ176" s="318"/>
      <c r="LPK176" s="318"/>
      <c r="LPL176" s="318"/>
      <c r="LPM176" s="318"/>
      <c r="LPN176" s="318"/>
      <c r="LPO176" s="318"/>
      <c r="LPP176" s="318"/>
      <c r="LPQ176" s="318"/>
      <c r="LPR176" s="318"/>
      <c r="LPS176" s="318"/>
      <c r="LPT176" s="318"/>
      <c r="LPU176" s="318"/>
      <c r="LPV176" s="318"/>
      <c r="LPW176" s="318"/>
      <c r="LPX176" s="318"/>
      <c r="LPY176" s="318"/>
      <c r="LPZ176" s="318"/>
      <c r="LQA176" s="318"/>
      <c r="LQB176" s="318"/>
      <c r="LQC176" s="318"/>
      <c r="LQD176" s="318"/>
      <c r="LQE176" s="318"/>
      <c r="LQF176" s="318"/>
      <c r="LQG176" s="318"/>
      <c r="LQH176" s="318"/>
      <c r="LQI176" s="318"/>
      <c r="LQJ176" s="318"/>
      <c r="LQK176" s="318"/>
      <c r="LQL176" s="318"/>
      <c r="LQM176" s="318"/>
      <c r="LQN176" s="318"/>
      <c r="LQO176" s="318"/>
      <c r="LQP176" s="318"/>
      <c r="LQQ176" s="318"/>
      <c r="LQR176" s="318"/>
      <c r="LQS176" s="318"/>
      <c r="LQT176" s="318"/>
      <c r="LQU176" s="318"/>
      <c r="LQV176" s="318"/>
      <c r="LQW176" s="318"/>
      <c r="LQX176" s="318"/>
      <c r="LQY176" s="318"/>
      <c r="LQZ176" s="318"/>
      <c r="LRA176" s="318"/>
      <c r="LRB176" s="318"/>
      <c r="LRC176" s="318"/>
      <c r="LRD176" s="318"/>
      <c r="LRE176" s="318"/>
      <c r="LRF176" s="318"/>
      <c r="LRG176" s="318"/>
      <c r="LRH176" s="318"/>
      <c r="LRI176" s="318"/>
      <c r="LRJ176" s="318"/>
      <c r="LRK176" s="318"/>
      <c r="LRL176" s="318"/>
      <c r="LRM176" s="318"/>
      <c r="LRN176" s="318"/>
      <c r="LRO176" s="318"/>
      <c r="LRP176" s="318"/>
      <c r="LRQ176" s="318"/>
      <c r="LRR176" s="318"/>
      <c r="LRS176" s="318"/>
      <c r="LRT176" s="318"/>
      <c r="LRU176" s="318"/>
      <c r="LRV176" s="318"/>
      <c r="LRW176" s="318"/>
      <c r="LRX176" s="318"/>
      <c r="LRY176" s="318"/>
      <c r="LRZ176" s="318"/>
      <c r="LSA176" s="318"/>
      <c r="LSB176" s="318"/>
      <c r="LSC176" s="318"/>
      <c r="LSD176" s="318"/>
      <c r="LSE176" s="318"/>
      <c r="LSF176" s="318"/>
      <c r="LSG176" s="318"/>
      <c r="LSH176" s="318"/>
      <c r="LSI176" s="318"/>
      <c r="LSJ176" s="318"/>
      <c r="LSK176" s="318"/>
      <c r="LSL176" s="318"/>
      <c r="LSM176" s="318"/>
      <c r="LSN176" s="318"/>
      <c r="LSO176" s="318"/>
      <c r="LSP176" s="318"/>
      <c r="LSQ176" s="318"/>
      <c r="LSR176" s="318"/>
      <c r="LSS176" s="318"/>
      <c r="LST176" s="318"/>
      <c r="LSU176" s="318"/>
      <c r="LSV176" s="318"/>
      <c r="LSW176" s="318"/>
      <c r="LSX176" s="318"/>
      <c r="LSY176" s="318"/>
      <c r="LSZ176" s="318"/>
      <c r="LTA176" s="318"/>
      <c r="LTB176" s="318"/>
      <c r="LTC176" s="318"/>
      <c r="LTD176" s="318"/>
      <c r="LTE176" s="318"/>
      <c r="LTF176" s="318"/>
      <c r="LTG176" s="318"/>
      <c r="LTH176" s="318"/>
      <c r="LTI176" s="318"/>
      <c r="LTJ176" s="318"/>
      <c r="LTK176" s="318"/>
      <c r="LTL176" s="318"/>
      <c r="LTM176" s="318"/>
      <c r="LTN176" s="318"/>
      <c r="LTO176" s="318"/>
      <c r="LTP176" s="318"/>
      <c r="LTQ176" s="318"/>
      <c r="LTR176" s="318"/>
      <c r="LTS176" s="318"/>
      <c r="LTT176" s="318"/>
      <c r="LTU176" s="318"/>
      <c r="LTV176" s="318"/>
      <c r="LTW176" s="318"/>
      <c r="LTX176" s="318"/>
      <c r="LTY176" s="318"/>
      <c r="LTZ176" s="318"/>
      <c r="LUA176" s="318"/>
      <c r="LUB176" s="318"/>
      <c r="LUC176" s="318"/>
      <c r="LUD176" s="318"/>
      <c r="LUE176" s="318"/>
      <c r="LUF176" s="318"/>
      <c r="LUG176" s="318"/>
      <c r="LUH176" s="318"/>
      <c r="LUI176" s="318"/>
      <c r="LUJ176" s="318"/>
      <c r="LUK176" s="318"/>
      <c r="LUL176" s="318"/>
      <c r="LUM176" s="318"/>
      <c r="LUN176" s="318"/>
      <c r="LUO176" s="318"/>
      <c r="LUP176" s="318"/>
      <c r="LUQ176" s="318"/>
      <c r="LUR176" s="318"/>
      <c r="LUS176" s="318"/>
      <c r="LUT176" s="318"/>
      <c r="LUU176" s="318"/>
      <c r="LUV176" s="318"/>
      <c r="LUW176" s="318"/>
      <c r="LUX176" s="318"/>
      <c r="LUY176" s="318"/>
      <c r="LUZ176" s="318"/>
      <c r="LVA176" s="318"/>
      <c r="LVB176" s="318"/>
      <c r="LVC176" s="318"/>
      <c r="LVD176" s="318"/>
      <c r="LVE176" s="318"/>
      <c r="LVF176" s="318"/>
      <c r="LVG176" s="318"/>
      <c r="LVH176" s="318"/>
      <c r="LVI176" s="318"/>
      <c r="LVJ176" s="318"/>
      <c r="LVK176" s="318"/>
      <c r="LVL176" s="318"/>
      <c r="LVM176" s="318"/>
      <c r="LVN176" s="318"/>
      <c r="LVO176" s="318"/>
      <c r="LVP176" s="318"/>
      <c r="LVQ176" s="318"/>
      <c r="LVR176" s="318"/>
      <c r="LVS176" s="318"/>
      <c r="LVT176" s="318"/>
      <c r="LVU176" s="318"/>
      <c r="LVV176" s="318"/>
      <c r="LVW176" s="318"/>
      <c r="LVX176" s="318"/>
      <c r="LVY176" s="318"/>
      <c r="LVZ176" s="318"/>
      <c r="LWA176" s="318"/>
      <c r="LWB176" s="318"/>
      <c r="LWC176" s="318"/>
      <c r="LWD176" s="318"/>
      <c r="LWE176" s="318"/>
      <c r="LWF176" s="318"/>
      <c r="LWG176" s="318"/>
      <c r="LWH176" s="318"/>
      <c r="LWI176" s="318"/>
      <c r="LWJ176" s="318"/>
      <c r="LWK176" s="318"/>
      <c r="LWL176" s="318"/>
      <c r="LWM176" s="318"/>
      <c r="LWN176" s="318"/>
      <c r="LWO176" s="318"/>
      <c r="LWP176" s="318"/>
      <c r="LWQ176" s="318"/>
      <c r="LWR176" s="318"/>
      <c r="LWS176" s="318"/>
      <c r="LWT176" s="318"/>
      <c r="LWU176" s="318"/>
      <c r="LWV176" s="318"/>
      <c r="LWW176" s="318"/>
      <c r="LWX176" s="318"/>
      <c r="LWY176" s="318"/>
      <c r="LWZ176" s="318"/>
      <c r="LXA176" s="318"/>
      <c r="LXB176" s="318"/>
      <c r="LXC176" s="318"/>
      <c r="LXD176" s="318"/>
      <c r="LXE176" s="318"/>
      <c r="LXF176" s="318"/>
      <c r="LXG176" s="318"/>
      <c r="LXH176" s="318"/>
      <c r="LXI176" s="318"/>
      <c r="LXJ176" s="318"/>
      <c r="LXK176" s="318"/>
      <c r="LXL176" s="318"/>
      <c r="LXM176" s="318"/>
      <c r="LXN176" s="318"/>
      <c r="LXO176" s="318"/>
      <c r="LXP176" s="318"/>
      <c r="LXQ176" s="318"/>
      <c r="LXR176" s="318"/>
      <c r="LXS176" s="318"/>
      <c r="LXT176" s="318"/>
      <c r="LXU176" s="318"/>
      <c r="LXV176" s="318"/>
      <c r="LXW176" s="318"/>
      <c r="LXX176" s="318"/>
      <c r="LXY176" s="318"/>
      <c r="LXZ176" s="318"/>
      <c r="LYA176" s="318"/>
      <c r="LYB176" s="318"/>
      <c r="LYC176" s="318"/>
      <c r="LYD176" s="318"/>
      <c r="LYE176" s="318"/>
      <c r="LYF176" s="318"/>
      <c r="LYG176" s="318"/>
      <c r="LYH176" s="318"/>
      <c r="LYI176" s="318"/>
      <c r="LYJ176" s="318"/>
      <c r="LYK176" s="318"/>
      <c r="LYL176" s="318"/>
      <c r="LYM176" s="318"/>
      <c r="LYN176" s="318"/>
      <c r="LYO176" s="318"/>
      <c r="LYP176" s="318"/>
      <c r="LYQ176" s="318"/>
      <c r="LYR176" s="318"/>
      <c r="LYS176" s="318"/>
      <c r="LYT176" s="318"/>
      <c r="LYU176" s="318"/>
      <c r="LYV176" s="318"/>
      <c r="LYW176" s="318"/>
      <c r="LYX176" s="318"/>
      <c r="LYY176" s="318"/>
      <c r="LYZ176" s="318"/>
      <c r="LZA176" s="318"/>
      <c r="LZB176" s="318"/>
      <c r="LZC176" s="318"/>
      <c r="LZD176" s="318"/>
      <c r="LZE176" s="318"/>
      <c r="LZF176" s="318"/>
      <c r="LZG176" s="318"/>
      <c r="LZH176" s="318"/>
      <c r="LZI176" s="318"/>
      <c r="LZJ176" s="318"/>
      <c r="LZK176" s="318"/>
      <c r="LZL176" s="318"/>
      <c r="LZM176" s="318"/>
      <c r="LZN176" s="318"/>
      <c r="LZO176" s="318"/>
      <c r="LZP176" s="318"/>
      <c r="LZQ176" s="318"/>
      <c r="LZR176" s="318"/>
      <c r="LZS176" s="318"/>
      <c r="LZT176" s="318"/>
      <c r="LZU176" s="318"/>
      <c r="LZV176" s="318"/>
      <c r="LZW176" s="318"/>
      <c r="LZX176" s="318"/>
      <c r="LZY176" s="318"/>
      <c r="LZZ176" s="318"/>
      <c r="MAA176" s="318"/>
      <c r="MAB176" s="318"/>
      <c r="MAC176" s="318"/>
      <c r="MAD176" s="318"/>
      <c r="MAE176" s="318"/>
      <c r="MAF176" s="318"/>
      <c r="MAG176" s="318"/>
      <c r="MAH176" s="318"/>
      <c r="MAI176" s="318"/>
      <c r="MAJ176" s="318"/>
      <c r="MAK176" s="318"/>
      <c r="MAL176" s="318"/>
      <c r="MAM176" s="318"/>
      <c r="MAN176" s="318"/>
      <c r="MAO176" s="318"/>
      <c r="MAP176" s="318"/>
      <c r="MAQ176" s="318"/>
      <c r="MAR176" s="318"/>
      <c r="MAS176" s="318"/>
      <c r="MAT176" s="318"/>
      <c r="MAU176" s="318"/>
      <c r="MAV176" s="318"/>
      <c r="MAW176" s="318"/>
      <c r="MAX176" s="318"/>
      <c r="MAY176" s="318"/>
      <c r="MAZ176" s="318"/>
      <c r="MBA176" s="318"/>
      <c r="MBB176" s="318"/>
      <c r="MBC176" s="318"/>
      <c r="MBD176" s="318"/>
      <c r="MBE176" s="318"/>
      <c r="MBF176" s="318"/>
      <c r="MBG176" s="318"/>
      <c r="MBH176" s="318"/>
      <c r="MBI176" s="318"/>
      <c r="MBJ176" s="318"/>
      <c r="MBK176" s="318"/>
      <c r="MBL176" s="318"/>
      <c r="MBM176" s="318"/>
      <c r="MBN176" s="318"/>
      <c r="MBO176" s="318"/>
      <c r="MBP176" s="318"/>
      <c r="MBQ176" s="318"/>
      <c r="MBR176" s="318"/>
      <c r="MBS176" s="318"/>
      <c r="MBT176" s="318"/>
      <c r="MBU176" s="318"/>
      <c r="MBV176" s="318"/>
      <c r="MBW176" s="318"/>
      <c r="MBX176" s="318"/>
      <c r="MBY176" s="318"/>
      <c r="MBZ176" s="318"/>
      <c r="MCA176" s="318"/>
      <c r="MCB176" s="318"/>
      <c r="MCC176" s="318"/>
      <c r="MCD176" s="318"/>
      <c r="MCE176" s="318"/>
      <c r="MCF176" s="318"/>
      <c r="MCG176" s="318"/>
      <c r="MCH176" s="318"/>
      <c r="MCI176" s="318"/>
      <c r="MCJ176" s="318"/>
      <c r="MCK176" s="318"/>
      <c r="MCL176" s="318"/>
      <c r="MCM176" s="318"/>
      <c r="MCN176" s="318"/>
      <c r="MCO176" s="318"/>
      <c r="MCP176" s="318"/>
      <c r="MCQ176" s="318"/>
      <c r="MCR176" s="318"/>
      <c r="MCS176" s="318"/>
      <c r="MCT176" s="318"/>
      <c r="MCU176" s="318"/>
      <c r="MCV176" s="318"/>
      <c r="MCW176" s="318"/>
      <c r="MCX176" s="318"/>
      <c r="MCY176" s="318"/>
      <c r="MCZ176" s="318"/>
      <c r="MDA176" s="318"/>
      <c r="MDB176" s="318"/>
      <c r="MDC176" s="318"/>
      <c r="MDD176" s="318"/>
      <c r="MDE176" s="318"/>
      <c r="MDF176" s="318"/>
      <c r="MDG176" s="318"/>
      <c r="MDH176" s="318"/>
      <c r="MDI176" s="318"/>
      <c r="MDJ176" s="318"/>
      <c r="MDK176" s="318"/>
      <c r="MDL176" s="318"/>
      <c r="MDM176" s="318"/>
      <c r="MDN176" s="318"/>
      <c r="MDO176" s="318"/>
      <c r="MDP176" s="318"/>
      <c r="MDQ176" s="318"/>
      <c r="MDR176" s="318"/>
      <c r="MDS176" s="318"/>
      <c r="MDT176" s="318"/>
      <c r="MDU176" s="318"/>
      <c r="MDV176" s="318"/>
      <c r="MDW176" s="318"/>
      <c r="MDX176" s="318"/>
      <c r="MDY176" s="318"/>
      <c r="MDZ176" s="318"/>
      <c r="MEA176" s="318"/>
      <c r="MEB176" s="318"/>
      <c r="MEC176" s="318"/>
      <c r="MED176" s="318"/>
      <c r="MEE176" s="318"/>
      <c r="MEF176" s="318"/>
      <c r="MEG176" s="318"/>
      <c r="MEH176" s="318"/>
      <c r="MEI176" s="318"/>
      <c r="MEJ176" s="318"/>
      <c r="MEK176" s="318"/>
      <c r="MEL176" s="318"/>
      <c r="MEM176" s="318"/>
      <c r="MEN176" s="318"/>
      <c r="MEO176" s="318"/>
      <c r="MEP176" s="318"/>
      <c r="MEQ176" s="318"/>
      <c r="MER176" s="318"/>
      <c r="MES176" s="318"/>
      <c r="MET176" s="318"/>
      <c r="MEU176" s="318"/>
      <c r="MEV176" s="318"/>
      <c r="MEW176" s="318"/>
      <c r="MEX176" s="318"/>
      <c r="MEY176" s="318"/>
      <c r="MEZ176" s="318"/>
      <c r="MFA176" s="318"/>
      <c r="MFB176" s="318"/>
      <c r="MFC176" s="318"/>
      <c r="MFD176" s="318"/>
      <c r="MFE176" s="318"/>
      <c r="MFF176" s="318"/>
      <c r="MFG176" s="318"/>
      <c r="MFH176" s="318"/>
      <c r="MFI176" s="318"/>
      <c r="MFJ176" s="318"/>
      <c r="MFK176" s="318"/>
      <c r="MFL176" s="318"/>
      <c r="MFM176" s="318"/>
      <c r="MFN176" s="318"/>
      <c r="MFO176" s="318"/>
      <c r="MFP176" s="318"/>
      <c r="MFQ176" s="318"/>
      <c r="MFR176" s="318"/>
      <c r="MFS176" s="318"/>
      <c r="MFT176" s="318"/>
      <c r="MFU176" s="318"/>
      <c r="MFV176" s="318"/>
      <c r="MFW176" s="318"/>
      <c r="MFX176" s="318"/>
      <c r="MFY176" s="318"/>
      <c r="MFZ176" s="318"/>
      <c r="MGA176" s="318"/>
      <c r="MGB176" s="318"/>
      <c r="MGC176" s="318"/>
      <c r="MGD176" s="318"/>
      <c r="MGE176" s="318"/>
      <c r="MGF176" s="318"/>
      <c r="MGG176" s="318"/>
      <c r="MGH176" s="318"/>
      <c r="MGI176" s="318"/>
      <c r="MGJ176" s="318"/>
      <c r="MGK176" s="318"/>
      <c r="MGL176" s="318"/>
      <c r="MGM176" s="318"/>
      <c r="MGN176" s="318"/>
      <c r="MGO176" s="318"/>
      <c r="MGP176" s="318"/>
      <c r="MGQ176" s="318"/>
      <c r="MGR176" s="318"/>
      <c r="MGS176" s="318"/>
      <c r="MGT176" s="318"/>
      <c r="MGU176" s="318"/>
      <c r="MGV176" s="318"/>
      <c r="MGW176" s="318"/>
      <c r="MGX176" s="318"/>
      <c r="MGY176" s="318"/>
      <c r="MGZ176" s="318"/>
      <c r="MHA176" s="318"/>
      <c r="MHB176" s="318"/>
      <c r="MHC176" s="318"/>
      <c r="MHD176" s="318"/>
      <c r="MHE176" s="318"/>
      <c r="MHF176" s="318"/>
      <c r="MHG176" s="318"/>
      <c r="MHH176" s="318"/>
      <c r="MHI176" s="318"/>
      <c r="MHJ176" s="318"/>
      <c r="MHK176" s="318"/>
      <c r="MHL176" s="318"/>
      <c r="MHM176" s="318"/>
      <c r="MHN176" s="318"/>
      <c r="MHO176" s="318"/>
      <c r="MHP176" s="318"/>
      <c r="MHQ176" s="318"/>
      <c r="MHR176" s="318"/>
      <c r="MHS176" s="318"/>
      <c r="MHT176" s="318"/>
      <c r="MHU176" s="318"/>
      <c r="MHV176" s="318"/>
      <c r="MHW176" s="318"/>
      <c r="MHX176" s="318"/>
      <c r="MHY176" s="318"/>
      <c r="MHZ176" s="318"/>
      <c r="MIA176" s="318"/>
      <c r="MIB176" s="318"/>
      <c r="MIC176" s="318"/>
      <c r="MID176" s="318"/>
      <c r="MIE176" s="318"/>
      <c r="MIF176" s="318"/>
      <c r="MIG176" s="318"/>
      <c r="MIH176" s="318"/>
      <c r="MII176" s="318"/>
      <c r="MIJ176" s="318"/>
      <c r="MIK176" s="318"/>
      <c r="MIL176" s="318"/>
      <c r="MIM176" s="318"/>
      <c r="MIN176" s="318"/>
      <c r="MIO176" s="318"/>
      <c r="MIP176" s="318"/>
      <c r="MIQ176" s="318"/>
      <c r="MIR176" s="318"/>
      <c r="MIS176" s="318"/>
      <c r="MIT176" s="318"/>
      <c r="MIU176" s="318"/>
      <c r="MIV176" s="318"/>
      <c r="MIW176" s="318"/>
      <c r="MIX176" s="318"/>
      <c r="MIY176" s="318"/>
      <c r="MIZ176" s="318"/>
      <c r="MJA176" s="318"/>
      <c r="MJB176" s="318"/>
      <c r="MJC176" s="318"/>
      <c r="MJD176" s="318"/>
      <c r="MJE176" s="318"/>
      <c r="MJF176" s="318"/>
      <c r="MJG176" s="318"/>
      <c r="MJH176" s="318"/>
      <c r="MJI176" s="318"/>
      <c r="MJJ176" s="318"/>
      <c r="MJK176" s="318"/>
      <c r="MJL176" s="318"/>
      <c r="MJM176" s="318"/>
      <c r="MJN176" s="318"/>
      <c r="MJO176" s="318"/>
      <c r="MJP176" s="318"/>
      <c r="MJQ176" s="318"/>
      <c r="MJR176" s="318"/>
      <c r="MJS176" s="318"/>
      <c r="MJT176" s="318"/>
      <c r="MJU176" s="318"/>
      <c r="MJV176" s="318"/>
      <c r="MJW176" s="318"/>
      <c r="MJX176" s="318"/>
      <c r="MJY176" s="318"/>
      <c r="MJZ176" s="318"/>
      <c r="MKA176" s="318"/>
      <c r="MKB176" s="318"/>
      <c r="MKC176" s="318"/>
      <c r="MKD176" s="318"/>
      <c r="MKE176" s="318"/>
      <c r="MKF176" s="318"/>
      <c r="MKG176" s="318"/>
      <c r="MKH176" s="318"/>
      <c r="MKI176" s="318"/>
      <c r="MKJ176" s="318"/>
      <c r="MKK176" s="318"/>
      <c r="MKL176" s="318"/>
      <c r="MKM176" s="318"/>
      <c r="MKN176" s="318"/>
      <c r="MKO176" s="318"/>
      <c r="MKP176" s="318"/>
      <c r="MKQ176" s="318"/>
      <c r="MKR176" s="318"/>
      <c r="MKS176" s="318"/>
      <c r="MKT176" s="318"/>
      <c r="MKU176" s="318"/>
      <c r="MKV176" s="318"/>
      <c r="MKW176" s="318"/>
      <c r="MKX176" s="318"/>
      <c r="MKY176" s="318"/>
      <c r="MKZ176" s="318"/>
      <c r="MLA176" s="318"/>
      <c r="MLB176" s="318"/>
      <c r="MLC176" s="318"/>
      <c r="MLD176" s="318"/>
      <c r="MLE176" s="318"/>
      <c r="MLF176" s="318"/>
      <c r="MLG176" s="318"/>
      <c r="MLH176" s="318"/>
      <c r="MLI176" s="318"/>
      <c r="MLJ176" s="318"/>
      <c r="MLK176" s="318"/>
      <c r="MLL176" s="318"/>
      <c r="MLM176" s="318"/>
      <c r="MLN176" s="318"/>
      <c r="MLO176" s="318"/>
      <c r="MLP176" s="318"/>
      <c r="MLQ176" s="318"/>
      <c r="MLR176" s="318"/>
      <c r="MLS176" s="318"/>
      <c r="MLT176" s="318"/>
      <c r="MLU176" s="318"/>
      <c r="MLV176" s="318"/>
      <c r="MLW176" s="318"/>
      <c r="MLX176" s="318"/>
      <c r="MLY176" s="318"/>
      <c r="MLZ176" s="318"/>
      <c r="MMA176" s="318"/>
      <c r="MMB176" s="318"/>
      <c r="MMC176" s="318"/>
      <c r="MMD176" s="318"/>
      <c r="MME176" s="318"/>
      <c r="MMF176" s="318"/>
      <c r="MMG176" s="318"/>
      <c r="MMH176" s="318"/>
      <c r="MMI176" s="318"/>
      <c r="MMJ176" s="318"/>
      <c r="MMK176" s="318"/>
      <c r="MML176" s="318"/>
      <c r="MMM176" s="318"/>
      <c r="MMN176" s="318"/>
      <c r="MMO176" s="318"/>
      <c r="MMP176" s="318"/>
      <c r="MMQ176" s="318"/>
      <c r="MMR176" s="318"/>
      <c r="MMS176" s="318"/>
      <c r="MMT176" s="318"/>
      <c r="MMU176" s="318"/>
      <c r="MMV176" s="318"/>
      <c r="MMW176" s="318"/>
      <c r="MMX176" s="318"/>
      <c r="MMY176" s="318"/>
      <c r="MMZ176" s="318"/>
      <c r="MNA176" s="318"/>
      <c r="MNB176" s="318"/>
      <c r="MNC176" s="318"/>
      <c r="MND176" s="318"/>
      <c r="MNE176" s="318"/>
      <c r="MNF176" s="318"/>
      <c r="MNG176" s="318"/>
      <c r="MNH176" s="318"/>
      <c r="MNI176" s="318"/>
      <c r="MNJ176" s="318"/>
      <c r="MNK176" s="318"/>
      <c r="MNL176" s="318"/>
      <c r="MNM176" s="318"/>
      <c r="MNN176" s="318"/>
      <c r="MNO176" s="318"/>
      <c r="MNP176" s="318"/>
      <c r="MNQ176" s="318"/>
      <c r="MNR176" s="318"/>
      <c r="MNS176" s="318"/>
      <c r="MNT176" s="318"/>
      <c r="MNU176" s="318"/>
      <c r="MNV176" s="318"/>
      <c r="MNW176" s="318"/>
      <c r="MNX176" s="318"/>
      <c r="MNY176" s="318"/>
      <c r="MNZ176" s="318"/>
      <c r="MOA176" s="318"/>
      <c r="MOB176" s="318"/>
      <c r="MOC176" s="318"/>
      <c r="MOD176" s="318"/>
      <c r="MOE176" s="318"/>
      <c r="MOF176" s="318"/>
      <c r="MOG176" s="318"/>
      <c r="MOH176" s="318"/>
      <c r="MOI176" s="318"/>
      <c r="MOJ176" s="318"/>
      <c r="MOK176" s="318"/>
      <c r="MOL176" s="318"/>
      <c r="MOM176" s="318"/>
      <c r="MON176" s="318"/>
      <c r="MOO176" s="318"/>
      <c r="MOP176" s="318"/>
      <c r="MOQ176" s="318"/>
      <c r="MOR176" s="318"/>
      <c r="MOS176" s="318"/>
      <c r="MOT176" s="318"/>
      <c r="MOU176" s="318"/>
      <c r="MOV176" s="318"/>
      <c r="MOW176" s="318"/>
      <c r="MOX176" s="318"/>
      <c r="MOY176" s="318"/>
      <c r="MOZ176" s="318"/>
      <c r="MPA176" s="318"/>
      <c r="MPB176" s="318"/>
      <c r="MPC176" s="318"/>
      <c r="MPD176" s="318"/>
      <c r="MPE176" s="318"/>
      <c r="MPF176" s="318"/>
      <c r="MPG176" s="318"/>
      <c r="MPH176" s="318"/>
      <c r="MPI176" s="318"/>
      <c r="MPJ176" s="318"/>
      <c r="MPK176" s="318"/>
      <c r="MPL176" s="318"/>
      <c r="MPM176" s="318"/>
      <c r="MPN176" s="318"/>
      <c r="MPO176" s="318"/>
      <c r="MPP176" s="318"/>
      <c r="MPQ176" s="318"/>
      <c r="MPR176" s="318"/>
      <c r="MPS176" s="318"/>
      <c r="MPT176" s="318"/>
      <c r="MPU176" s="318"/>
      <c r="MPV176" s="318"/>
      <c r="MPW176" s="318"/>
      <c r="MPX176" s="318"/>
      <c r="MPY176" s="318"/>
      <c r="MPZ176" s="318"/>
      <c r="MQA176" s="318"/>
      <c r="MQB176" s="318"/>
      <c r="MQC176" s="318"/>
      <c r="MQD176" s="318"/>
      <c r="MQE176" s="318"/>
      <c r="MQF176" s="318"/>
      <c r="MQG176" s="318"/>
      <c r="MQH176" s="318"/>
      <c r="MQI176" s="318"/>
      <c r="MQJ176" s="318"/>
      <c r="MQK176" s="318"/>
      <c r="MQL176" s="318"/>
      <c r="MQM176" s="318"/>
      <c r="MQN176" s="318"/>
      <c r="MQO176" s="318"/>
      <c r="MQP176" s="318"/>
      <c r="MQQ176" s="318"/>
      <c r="MQR176" s="318"/>
      <c r="MQS176" s="318"/>
      <c r="MQT176" s="318"/>
      <c r="MQU176" s="318"/>
      <c r="MQV176" s="318"/>
      <c r="MQW176" s="318"/>
      <c r="MQX176" s="318"/>
      <c r="MQY176" s="318"/>
      <c r="MQZ176" s="318"/>
      <c r="MRA176" s="318"/>
      <c r="MRB176" s="318"/>
      <c r="MRC176" s="318"/>
      <c r="MRD176" s="318"/>
      <c r="MRE176" s="318"/>
      <c r="MRF176" s="318"/>
      <c r="MRG176" s="318"/>
      <c r="MRH176" s="318"/>
      <c r="MRI176" s="318"/>
      <c r="MRJ176" s="318"/>
      <c r="MRK176" s="318"/>
      <c r="MRL176" s="318"/>
      <c r="MRM176" s="318"/>
      <c r="MRN176" s="318"/>
      <c r="MRO176" s="318"/>
      <c r="MRP176" s="318"/>
      <c r="MRQ176" s="318"/>
      <c r="MRR176" s="318"/>
      <c r="MRS176" s="318"/>
      <c r="MRT176" s="318"/>
      <c r="MRU176" s="318"/>
      <c r="MRV176" s="318"/>
      <c r="MRW176" s="318"/>
      <c r="MRX176" s="318"/>
      <c r="MRY176" s="318"/>
      <c r="MRZ176" s="318"/>
      <c r="MSA176" s="318"/>
      <c r="MSB176" s="318"/>
      <c r="MSC176" s="318"/>
      <c r="MSD176" s="318"/>
      <c r="MSE176" s="318"/>
      <c r="MSF176" s="318"/>
      <c r="MSG176" s="318"/>
      <c r="MSH176" s="318"/>
      <c r="MSI176" s="318"/>
      <c r="MSJ176" s="318"/>
      <c r="MSK176" s="318"/>
      <c r="MSL176" s="318"/>
      <c r="MSM176" s="318"/>
      <c r="MSN176" s="318"/>
      <c r="MSO176" s="318"/>
      <c r="MSP176" s="318"/>
      <c r="MSQ176" s="318"/>
      <c r="MSR176" s="318"/>
      <c r="MSS176" s="318"/>
      <c r="MST176" s="318"/>
      <c r="MSU176" s="318"/>
      <c r="MSV176" s="318"/>
      <c r="MSW176" s="318"/>
      <c r="MSX176" s="318"/>
      <c r="MSY176" s="318"/>
      <c r="MSZ176" s="318"/>
      <c r="MTA176" s="318"/>
      <c r="MTB176" s="318"/>
      <c r="MTC176" s="318"/>
      <c r="MTD176" s="318"/>
      <c r="MTE176" s="318"/>
      <c r="MTF176" s="318"/>
      <c r="MTG176" s="318"/>
      <c r="MTH176" s="318"/>
      <c r="MTI176" s="318"/>
      <c r="MTJ176" s="318"/>
      <c r="MTK176" s="318"/>
      <c r="MTL176" s="318"/>
      <c r="MTM176" s="318"/>
      <c r="MTN176" s="318"/>
      <c r="MTO176" s="318"/>
      <c r="MTP176" s="318"/>
      <c r="MTQ176" s="318"/>
      <c r="MTR176" s="318"/>
      <c r="MTS176" s="318"/>
      <c r="MTT176" s="318"/>
      <c r="MTU176" s="318"/>
      <c r="MTV176" s="318"/>
      <c r="MTW176" s="318"/>
      <c r="MTX176" s="318"/>
      <c r="MTY176" s="318"/>
      <c r="MTZ176" s="318"/>
      <c r="MUA176" s="318"/>
      <c r="MUB176" s="318"/>
      <c r="MUC176" s="318"/>
      <c r="MUD176" s="318"/>
      <c r="MUE176" s="318"/>
      <c r="MUF176" s="318"/>
      <c r="MUG176" s="318"/>
      <c r="MUH176" s="318"/>
      <c r="MUI176" s="318"/>
      <c r="MUJ176" s="318"/>
      <c r="MUK176" s="318"/>
      <c r="MUL176" s="318"/>
      <c r="MUM176" s="318"/>
      <c r="MUN176" s="318"/>
      <c r="MUO176" s="318"/>
      <c r="MUP176" s="318"/>
      <c r="MUQ176" s="318"/>
      <c r="MUR176" s="318"/>
      <c r="MUS176" s="318"/>
      <c r="MUT176" s="318"/>
      <c r="MUU176" s="318"/>
      <c r="MUV176" s="318"/>
      <c r="MUW176" s="318"/>
      <c r="MUX176" s="318"/>
      <c r="MUY176" s="318"/>
      <c r="MUZ176" s="318"/>
      <c r="MVA176" s="318"/>
      <c r="MVB176" s="318"/>
      <c r="MVC176" s="318"/>
      <c r="MVD176" s="318"/>
      <c r="MVE176" s="318"/>
      <c r="MVF176" s="318"/>
      <c r="MVG176" s="318"/>
      <c r="MVH176" s="318"/>
      <c r="MVI176" s="318"/>
      <c r="MVJ176" s="318"/>
      <c r="MVK176" s="318"/>
      <c r="MVL176" s="318"/>
      <c r="MVM176" s="318"/>
      <c r="MVN176" s="318"/>
      <c r="MVO176" s="318"/>
      <c r="MVP176" s="318"/>
      <c r="MVQ176" s="318"/>
      <c r="MVR176" s="318"/>
      <c r="MVS176" s="318"/>
      <c r="MVT176" s="318"/>
      <c r="MVU176" s="318"/>
      <c r="MVV176" s="318"/>
      <c r="MVW176" s="318"/>
      <c r="MVX176" s="318"/>
      <c r="MVY176" s="318"/>
      <c r="MVZ176" s="318"/>
      <c r="MWA176" s="318"/>
      <c r="MWB176" s="318"/>
      <c r="MWC176" s="318"/>
      <c r="MWD176" s="318"/>
      <c r="MWE176" s="318"/>
      <c r="MWF176" s="318"/>
      <c r="MWG176" s="318"/>
      <c r="MWH176" s="318"/>
      <c r="MWI176" s="318"/>
      <c r="MWJ176" s="318"/>
      <c r="MWK176" s="318"/>
      <c r="MWL176" s="318"/>
      <c r="MWM176" s="318"/>
      <c r="MWN176" s="318"/>
      <c r="MWO176" s="318"/>
      <c r="MWP176" s="318"/>
      <c r="MWQ176" s="318"/>
      <c r="MWR176" s="318"/>
      <c r="MWS176" s="318"/>
      <c r="MWT176" s="318"/>
      <c r="MWU176" s="318"/>
      <c r="MWV176" s="318"/>
      <c r="MWW176" s="318"/>
      <c r="MWX176" s="318"/>
      <c r="MWY176" s="318"/>
      <c r="MWZ176" s="318"/>
      <c r="MXA176" s="318"/>
      <c r="MXB176" s="318"/>
      <c r="MXC176" s="318"/>
      <c r="MXD176" s="318"/>
      <c r="MXE176" s="318"/>
      <c r="MXF176" s="318"/>
      <c r="MXG176" s="318"/>
      <c r="MXH176" s="318"/>
      <c r="MXI176" s="318"/>
      <c r="MXJ176" s="318"/>
      <c r="MXK176" s="318"/>
      <c r="MXL176" s="318"/>
      <c r="MXM176" s="318"/>
      <c r="MXN176" s="318"/>
      <c r="MXO176" s="318"/>
      <c r="MXP176" s="318"/>
      <c r="MXQ176" s="318"/>
      <c r="MXR176" s="318"/>
      <c r="MXS176" s="318"/>
      <c r="MXT176" s="318"/>
      <c r="MXU176" s="318"/>
      <c r="MXV176" s="318"/>
      <c r="MXW176" s="318"/>
      <c r="MXX176" s="318"/>
      <c r="MXY176" s="318"/>
      <c r="MXZ176" s="318"/>
      <c r="MYA176" s="318"/>
      <c r="MYB176" s="318"/>
      <c r="MYC176" s="318"/>
      <c r="MYD176" s="318"/>
      <c r="MYE176" s="318"/>
      <c r="MYF176" s="318"/>
      <c r="MYG176" s="318"/>
      <c r="MYH176" s="318"/>
      <c r="MYI176" s="318"/>
      <c r="MYJ176" s="318"/>
      <c r="MYK176" s="318"/>
      <c r="MYL176" s="318"/>
      <c r="MYM176" s="318"/>
      <c r="MYN176" s="318"/>
      <c r="MYO176" s="318"/>
      <c r="MYP176" s="318"/>
      <c r="MYQ176" s="318"/>
      <c r="MYR176" s="318"/>
      <c r="MYS176" s="318"/>
      <c r="MYT176" s="318"/>
      <c r="MYU176" s="318"/>
      <c r="MYV176" s="318"/>
      <c r="MYW176" s="318"/>
      <c r="MYX176" s="318"/>
      <c r="MYY176" s="318"/>
      <c r="MYZ176" s="318"/>
      <c r="MZA176" s="318"/>
      <c r="MZB176" s="318"/>
      <c r="MZC176" s="318"/>
      <c r="MZD176" s="318"/>
      <c r="MZE176" s="318"/>
      <c r="MZF176" s="318"/>
      <c r="MZG176" s="318"/>
      <c r="MZH176" s="318"/>
      <c r="MZI176" s="318"/>
      <c r="MZJ176" s="318"/>
      <c r="MZK176" s="318"/>
      <c r="MZL176" s="318"/>
      <c r="MZM176" s="318"/>
      <c r="MZN176" s="318"/>
      <c r="MZO176" s="318"/>
      <c r="MZP176" s="318"/>
      <c r="MZQ176" s="318"/>
      <c r="MZR176" s="318"/>
      <c r="MZS176" s="318"/>
      <c r="MZT176" s="318"/>
      <c r="MZU176" s="318"/>
      <c r="MZV176" s="318"/>
      <c r="MZW176" s="318"/>
      <c r="MZX176" s="318"/>
      <c r="MZY176" s="318"/>
      <c r="MZZ176" s="318"/>
      <c r="NAA176" s="318"/>
      <c r="NAB176" s="318"/>
      <c r="NAC176" s="318"/>
      <c r="NAD176" s="318"/>
      <c r="NAE176" s="318"/>
      <c r="NAF176" s="318"/>
      <c r="NAG176" s="318"/>
      <c r="NAH176" s="318"/>
      <c r="NAI176" s="318"/>
      <c r="NAJ176" s="318"/>
      <c r="NAK176" s="318"/>
      <c r="NAL176" s="318"/>
      <c r="NAM176" s="318"/>
      <c r="NAN176" s="318"/>
      <c r="NAO176" s="318"/>
      <c r="NAP176" s="318"/>
      <c r="NAQ176" s="318"/>
      <c r="NAR176" s="318"/>
      <c r="NAS176" s="318"/>
      <c r="NAT176" s="318"/>
      <c r="NAU176" s="318"/>
      <c r="NAV176" s="318"/>
      <c r="NAW176" s="318"/>
      <c r="NAX176" s="318"/>
      <c r="NAY176" s="318"/>
      <c r="NAZ176" s="318"/>
      <c r="NBA176" s="318"/>
      <c r="NBB176" s="318"/>
      <c r="NBC176" s="318"/>
      <c r="NBD176" s="318"/>
      <c r="NBE176" s="318"/>
      <c r="NBF176" s="318"/>
      <c r="NBG176" s="318"/>
      <c r="NBH176" s="318"/>
      <c r="NBI176" s="318"/>
      <c r="NBJ176" s="318"/>
      <c r="NBK176" s="318"/>
      <c r="NBL176" s="318"/>
      <c r="NBM176" s="318"/>
      <c r="NBN176" s="318"/>
      <c r="NBO176" s="318"/>
      <c r="NBP176" s="318"/>
      <c r="NBQ176" s="318"/>
      <c r="NBR176" s="318"/>
      <c r="NBS176" s="318"/>
      <c r="NBT176" s="318"/>
      <c r="NBU176" s="318"/>
      <c r="NBV176" s="318"/>
      <c r="NBW176" s="318"/>
      <c r="NBX176" s="318"/>
      <c r="NBY176" s="318"/>
      <c r="NBZ176" s="318"/>
      <c r="NCA176" s="318"/>
      <c r="NCB176" s="318"/>
      <c r="NCC176" s="318"/>
      <c r="NCD176" s="318"/>
      <c r="NCE176" s="318"/>
      <c r="NCF176" s="318"/>
      <c r="NCG176" s="318"/>
      <c r="NCH176" s="318"/>
      <c r="NCI176" s="318"/>
      <c r="NCJ176" s="318"/>
      <c r="NCK176" s="318"/>
      <c r="NCL176" s="318"/>
      <c r="NCM176" s="318"/>
      <c r="NCN176" s="318"/>
      <c r="NCO176" s="318"/>
      <c r="NCP176" s="318"/>
      <c r="NCQ176" s="318"/>
      <c r="NCR176" s="318"/>
      <c r="NCS176" s="318"/>
      <c r="NCT176" s="318"/>
      <c r="NCU176" s="318"/>
      <c r="NCV176" s="318"/>
      <c r="NCW176" s="318"/>
      <c r="NCX176" s="318"/>
      <c r="NCY176" s="318"/>
      <c r="NCZ176" s="318"/>
      <c r="NDA176" s="318"/>
      <c r="NDB176" s="318"/>
      <c r="NDC176" s="318"/>
      <c r="NDD176" s="318"/>
      <c r="NDE176" s="318"/>
      <c r="NDF176" s="318"/>
      <c r="NDG176" s="318"/>
      <c r="NDH176" s="318"/>
      <c r="NDI176" s="318"/>
      <c r="NDJ176" s="318"/>
      <c r="NDK176" s="318"/>
      <c r="NDL176" s="318"/>
      <c r="NDM176" s="318"/>
      <c r="NDN176" s="318"/>
      <c r="NDO176" s="318"/>
      <c r="NDP176" s="318"/>
      <c r="NDQ176" s="318"/>
      <c r="NDR176" s="318"/>
      <c r="NDS176" s="318"/>
      <c r="NDT176" s="318"/>
      <c r="NDU176" s="318"/>
      <c r="NDV176" s="318"/>
      <c r="NDW176" s="318"/>
      <c r="NDX176" s="318"/>
      <c r="NDY176" s="318"/>
      <c r="NDZ176" s="318"/>
      <c r="NEA176" s="318"/>
      <c r="NEB176" s="318"/>
      <c r="NEC176" s="318"/>
      <c r="NED176" s="318"/>
      <c r="NEE176" s="318"/>
      <c r="NEF176" s="318"/>
      <c r="NEG176" s="318"/>
      <c r="NEH176" s="318"/>
      <c r="NEI176" s="318"/>
      <c r="NEJ176" s="318"/>
      <c r="NEK176" s="318"/>
      <c r="NEL176" s="318"/>
      <c r="NEM176" s="318"/>
      <c r="NEN176" s="318"/>
      <c r="NEO176" s="318"/>
      <c r="NEP176" s="318"/>
      <c r="NEQ176" s="318"/>
      <c r="NER176" s="318"/>
      <c r="NES176" s="318"/>
      <c r="NET176" s="318"/>
      <c r="NEU176" s="318"/>
      <c r="NEV176" s="318"/>
      <c r="NEW176" s="318"/>
      <c r="NEX176" s="318"/>
      <c r="NEY176" s="318"/>
      <c r="NEZ176" s="318"/>
      <c r="NFA176" s="318"/>
      <c r="NFB176" s="318"/>
      <c r="NFC176" s="318"/>
      <c r="NFD176" s="318"/>
      <c r="NFE176" s="318"/>
      <c r="NFF176" s="318"/>
      <c r="NFG176" s="318"/>
      <c r="NFH176" s="318"/>
      <c r="NFI176" s="318"/>
      <c r="NFJ176" s="318"/>
      <c r="NFK176" s="318"/>
      <c r="NFL176" s="318"/>
      <c r="NFM176" s="318"/>
      <c r="NFN176" s="318"/>
      <c r="NFO176" s="318"/>
      <c r="NFP176" s="318"/>
      <c r="NFQ176" s="318"/>
      <c r="NFR176" s="318"/>
      <c r="NFS176" s="318"/>
      <c r="NFT176" s="318"/>
      <c r="NFU176" s="318"/>
      <c r="NFV176" s="318"/>
      <c r="NFW176" s="318"/>
      <c r="NFX176" s="318"/>
      <c r="NFY176" s="318"/>
      <c r="NFZ176" s="318"/>
      <c r="NGA176" s="318"/>
      <c r="NGB176" s="318"/>
      <c r="NGC176" s="318"/>
      <c r="NGD176" s="318"/>
      <c r="NGE176" s="318"/>
      <c r="NGF176" s="318"/>
      <c r="NGG176" s="318"/>
      <c r="NGH176" s="318"/>
      <c r="NGI176" s="318"/>
      <c r="NGJ176" s="318"/>
      <c r="NGK176" s="318"/>
      <c r="NGL176" s="318"/>
      <c r="NGM176" s="318"/>
      <c r="NGN176" s="318"/>
      <c r="NGO176" s="318"/>
      <c r="NGP176" s="318"/>
      <c r="NGQ176" s="318"/>
      <c r="NGR176" s="318"/>
      <c r="NGS176" s="318"/>
      <c r="NGT176" s="318"/>
      <c r="NGU176" s="318"/>
      <c r="NGV176" s="318"/>
      <c r="NGW176" s="318"/>
      <c r="NGX176" s="318"/>
      <c r="NGY176" s="318"/>
      <c r="NGZ176" s="318"/>
      <c r="NHA176" s="318"/>
      <c r="NHB176" s="318"/>
      <c r="NHC176" s="318"/>
      <c r="NHD176" s="318"/>
      <c r="NHE176" s="318"/>
      <c r="NHF176" s="318"/>
      <c r="NHG176" s="318"/>
      <c r="NHH176" s="318"/>
      <c r="NHI176" s="318"/>
      <c r="NHJ176" s="318"/>
      <c r="NHK176" s="318"/>
      <c r="NHL176" s="318"/>
      <c r="NHM176" s="318"/>
      <c r="NHN176" s="318"/>
      <c r="NHO176" s="318"/>
      <c r="NHP176" s="318"/>
      <c r="NHQ176" s="318"/>
      <c r="NHR176" s="318"/>
      <c r="NHS176" s="318"/>
      <c r="NHT176" s="318"/>
      <c r="NHU176" s="318"/>
      <c r="NHV176" s="318"/>
      <c r="NHW176" s="318"/>
      <c r="NHX176" s="318"/>
      <c r="NHY176" s="318"/>
      <c r="NHZ176" s="318"/>
      <c r="NIA176" s="318"/>
      <c r="NIB176" s="318"/>
      <c r="NIC176" s="318"/>
      <c r="NID176" s="318"/>
      <c r="NIE176" s="318"/>
      <c r="NIF176" s="318"/>
      <c r="NIG176" s="318"/>
      <c r="NIH176" s="318"/>
      <c r="NII176" s="318"/>
      <c r="NIJ176" s="318"/>
      <c r="NIK176" s="318"/>
      <c r="NIL176" s="318"/>
      <c r="NIM176" s="318"/>
      <c r="NIN176" s="318"/>
      <c r="NIO176" s="318"/>
      <c r="NIP176" s="318"/>
      <c r="NIQ176" s="318"/>
      <c r="NIR176" s="318"/>
      <c r="NIS176" s="318"/>
      <c r="NIT176" s="318"/>
      <c r="NIU176" s="318"/>
      <c r="NIV176" s="318"/>
      <c r="NIW176" s="318"/>
      <c r="NIX176" s="318"/>
      <c r="NIY176" s="318"/>
      <c r="NIZ176" s="318"/>
      <c r="NJA176" s="318"/>
      <c r="NJB176" s="318"/>
      <c r="NJC176" s="318"/>
      <c r="NJD176" s="318"/>
      <c r="NJE176" s="318"/>
      <c r="NJF176" s="318"/>
      <c r="NJG176" s="318"/>
      <c r="NJH176" s="318"/>
      <c r="NJI176" s="318"/>
      <c r="NJJ176" s="318"/>
      <c r="NJK176" s="318"/>
      <c r="NJL176" s="318"/>
      <c r="NJM176" s="318"/>
      <c r="NJN176" s="318"/>
      <c r="NJO176" s="318"/>
      <c r="NJP176" s="318"/>
      <c r="NJQ176" s="318"/>
      <c r="NJR176" s="318"/>
      <c r="NJS176" s="318"/>
      <c r="NJT176" s="318"/>
      <c r="NJU176" s="318"/>
      <c r="NJV176" s="318"/>
      <c r="NJW176" s="318"/>
      <c r="NJX176" s="318"/>
      <c r="NJY176" s="318"/>
      <c r="NJZ176" s="318"/>
      <c r="NKA176" s="318"/>
      <c r="NKB176" s="318"/>
      <c r="NKC176" s="318"/>
      <c r="NKD176" s="318"/>
      <c r="NKE176" s="318"/>
      <c r="NKF176" s="318"/>
      <c r="NKG176" s="318"/>
      <c r="NKH176" s="318"/>
      <c r="NKI176" s="318"/>
      <c r="NKJ176" s="318"/>
      <c r="NKK176" s="318"/>
      <c r="NKL176" s="318"/>
      <c r="NKM176" s="318"/>
      <c r="NKN176" s="318"/>
      <c r="NKO176" s="318"/>
      <c r="NKP176" s="318"/>
      <c r="NKQ176" s="318"/>
      <c r="NKR176" s="318"/>
      <c r="NKS176" s="318"/>
      <c r="NKT176" s="318"/>
      <c r="NKU176" s="318"/>
      <c r="NKV176" s="318"/>
      <c r="NKW176" s="318"/>
      <c r="NKX176" s="318"/>
      <c r="NKY176" s="318"/>
      <c r="NKZ176" s="318"/>
      <c r="NLA176" s="318"/>
      <c r="NLB176" s="318"/>
      <c r="NLC176" s="318"/>
      <c r="NLD176" s="318"/>
      <c r="NLE176" s="318"/>
      <c r="NLF176" s="318"/>
      <c r="NLG176" s="318"/>
      <c r="NLH176" s="318"/>
      <c r="NLI176" s="318"/>
      <c r="NLJ176" s="318"/>
      <c r="NLK176" s="318"/>
      <c r="NLL176" s="318"/>
      <c r="NLM176" s="318"/>
      <c r="NLN176" s="318"/>
      <c r="NLO176" s="318"/>
      <c r="NLP176" s="318"/>
      <c r="NLQ176" s="318"/>
      <c r="NLR176" s="318"/>
      <c r="NLS176" s="318"/>
      <c r="NLT176" s="318"/>
      <c r="NLU176" s="318"/>
      <c r="NLV176" s="318"/>
      <c r="NLW176" s="318"/>
      <c r="NLX176" s="318"/>
      <c r="NLY176" s="318"/>
      <c r="NLZ176" s="318"/>
      <c r="NMA176" s="318"/>
      <c r="NMB176" s="318"/>
      <c r="NMC176" s="318"/>
      <c r="NMD176" s="318"/>
      <c r="NME176" s="318"/>
      <c r="NMF176" s="318"/>
      <c r="NMG176" s="318"/>
      <c r="NMH176" s="318"/>
      <c r="NMI176" s="318"/>
      <c r="NMJ176" s="318"/>
      <c r="NMK176" s="318"/>
      <c r="NML176" s="318"/>
      <c r="NMM176" s="318"/>
      <c r="NMN176" s="318"/>
      <c r="NMO176" s="318"/>
      <c r="NMP176" s="318"/>
      <c r="NMQ176" s="318"/>
      <c r="NMR176" s="318"/>
      <c r="NMS176" s="318"/>
      <c r="NMT176" s="318"/>
      <c r="NMU176" s="318"/>
      <c r="NMV176" s="318"/>
      <c r="NMW176" s="318"/>
      <c r="NMX176" s="318"/>
      <c r="NMY176" s="318"/>
      <c r="NMZ176" s="318"/>
      <c r="NNA176" s="318"/>
      <c r="NNB176" s="318"/>
      <c r="NNC176" s="318"/>
      <c r="NND176" s="318"/>
      <c r="NNE176" s="318"/>
      <c r="NNF176" s="318"/>
      <c r="NNG176" s="318"/>
      <c r="NNH176" s="318"/>
      <c r="NNI176" s="318"/>
      <c r="NNJ176" s="318"/>
      <c r="NNK176" s="318"/>
      <c r="NNL176" s="318"/>
      <c r="NNM176" s="318"/>
      <c r="NNN176" s="318"/>
      <c r="NNO176" s="318"/>
      <c r="NNP176" s="318"/>
      <c r="NNQ176" s="318"/>
      <c r="NNR176" s="318"/>
      <c r="NNS176" s="318"/>
      <c r="NNT176" s="318"/>
      <c r="NNU176" s="318"/>
      <c r="NNV176" s="318"/>
      <c r="NNW176" s="318"/>
      <c r="NNX176" s="318"/>
      <c r="NNY176" s="318"/>
      <c r="NNZ176" s="318"/>
      <c r="NOA176" s="318"/>
      <c r="NOB176" s="318"/>
      <c r="NOC176" s="318"/>
      <c r="NOD176" s="318"/>
      <c r="NOE176" s="318"/>
      <c r="NOF176" s="318"/>
      <c r="NOG176" s="318"/>
      <c r="NOH176" s="318"/>
      <c r="NOI176" s="318"/>
      <c r="NOJ176" s="318"/>
      <c r="NOK176" s="318"/>
      <c r="NOL176" s="318"/>
      <c r="NOM176" s="318"/>
      <c r="NON176" s="318"/>
      <c r="NOO176" s="318"/>
      <c r="NOP176" s="318"/>
      <c r="NOQ176" s="318"/>
      <c r="NOR176" s="318"/>
      <c r="NOS176" s="318"/>
      <c r="NOT176" s="318"/>
      <c r="NOU176" s="318"/>
      <c r="NOV176" s="318"/>
      <c r="NOW176" s="318"/>
      <c r="NOX176" s="318"/>
      <c r="NOY176" s="318"/>
      <c r="NOZ176" s="318"/>
      <c r="NPA176" s="318"/>
      <c r="NPB176" s="318"/>
      <c r="NPC176" s="318"/>
      <c r="NPD176" s="318"/>
      <c r="NPE176" s="318"/>
      <c r="NPF176" s="318"/>
      <c r="NPG176" s="318"/>
      <c r="NPH176" s="318"/>
      <c r="NPI176" s="318"/>
      <c r="NPJ176" s="318"/>
      <c r="NPK176" s="318"/>
      <c r="NPL176" s="318"/>
      <c r="NPM176" s="318"/>
      <c r="NPN176" s="318"/>
      <c r="NPO176" s="318"/>
      <c r="NPP176" s="318"/>
      <c r="NPQ176" s="318"/>
      <c r="NPR176" s="318"/>
      <c r="NPS176" s="318"/>
      <c r="NPT176" s="318"/>
      <c r="NPU176" s="318"/>
      <c r="NPV176" s="318"/>
      <c r="NPW176" s="318"/>
      <c r="NPX176" s="318"/>
      <c r="NPY176" s="318"/>
      <c r="NPZ176" s="318"/>
      <c r="NQA176" s="318"/>
      <c r="NQB176" s="318"/>
      <c r="NQC176" s="318"/>
      <c r="NQD176" s="318"/>
      <c r="NQE176" s="318"/>
      <c r="NQF176" s="318"/>
      <c r="NQG176" s="318"/>
      <c r="NQH176" s="318"/>
      <c r="NQI176" s="318"/>
      <c r="NQJ176" s="318"/>
      <c r="NQK176" s="318"/>
      <c r="NQL176" s="318"/>
      <c r="NQM176" s="318"/>
      <c r="NQN176" s="318"/>
      <c r="NQO176" s="318"/>
      <c r="NQP176" s="318"/>
      <c r="NQQ176" s="318"/>
      <c r="NQR176" s="318"/>
      <c r="NQS176" s="318"/>
      <c r="NQT176" s="318"/>
      <c r="NQU176" s="318"/>
      <c r="NQV176" s="318"/>
      <c r="NQW176" s="318"/>
      <c r="NQX176" s="318"/>
      <c r="NQY176" s="318"/>
      <c r="NQZ176" s="318"/>
      <c r="NRA176" s="318"/>
      <c r="NRB176" s="318"/>
      <c r="NRC176" s="318"/>
      <c r="NRD176" s="318"/>
      <c r="NRE176" s="318"/>
      <c r="NRF176" s="318"/>
      <c r="NRG176" s="318"/>
      <c r="NRH176" s="318"/>
      <c r="NRI176" s="318"/>
      <c r="NRJ176" s="318"/>
      <c r="NRK176" s="318"/>
      <c r="NRL176" s="318"/>
      <c r="NRM176" s="318"/>
      <c r="NRN176" s="318"/>
      <c r="NRO176" s="318"/>
      <c r="NRP176" s="318"/>
      <c r="NRQ176" s="318"/>
      <c r="NRR176" s="318"/>
      <c r="NRS176" s="318"/>
      <c r="NRT176" s="318"/>
      <c r="NRU176" s="318"/>
      <c r="NRV176" s="318"/>
      <c r="NRW176" s="318"/>
      <c r="NRX176" s="318"/>
      <c r="NRY176" s="318"/>
      <c r="NRZ176" s="318"/>
      <c r="NSA176" s="318"/>
      <c r="NSB176" s="318"/>
      <c r="NSC176" s="318"/>
      <c r="NSD176" s="318"/>
      <c r="NSE176" s="318"/>
      <c r="NSF176" s="318"/>
      <c r="NSG176" s="318"/>
      <c r="NSH176" s="318"/>
      <c r="NSI176" s="318"/>
      <c r="NSJ176" s="318"/>
      <c r="NSK176" s="318"/>
      <c r="NSL176" s="318"/>
      <c r="NSM176" s="318"/>
      <c r="NSN176" s="318"/>
      <c r="NSO176" s="318"/>
      <c r="NSP176" s="318"/>
      <c r="NSQ176" s="318"/>
      <c r="NSR176" s="318"/>
      <c r="NSS176" s="318"/>
      <c r="NST176" s="318"/>
      <c r="NSU176" s="318"/>
      <c r="NSV176" s="318"/>
      <c r="NSW176" s="318"/>
      <c r="NSX176" s="318"/>
      <c r="NSY176" s="318"/>
      <c r="NSZ176" s="318"/>
      <c r="NTA176" s="318"/>
      <c r="NTB176" s="318"/>
      <c r="NTC176" s="318"/>
      <c r="NTD176" s="318"/>
      <c r="NTE176" s="318"/>
      <c r="NTF176" s="318"/>
      <c r="NTG176" s="318"/>
      <c r="NTH176" s="318"/>
      <c r="NTI176" s="318"/>
      <c r="NTJ176" s="318"/>
      <c r="NTK176" s="318"/>
      <c r="NTL176" s="318"/>
      <c r="NTM176" s="318"/>
      <c r="NTN176" s="318"/>
      <c r="NTO176" s="318"/>
      <c r="NTP176" s="318"/>
      <c r="NTQ176" s="318"/>
      <c r="NTR176" s="318"/>
      <c r="NTS176" s="318"/>
      <c r="NTT176" s="318"/>
      <c r="NTU176" s="318"/>
      <c r="NTV176" s="318"/>
      <c r="NTW176" s="318"/>
      <c r="NTX176" s="318"/>
      <c r="NTY176" s="318"/>
      <c r="NTZ176" s="318"/>
      <c r="NUA176" s="318"/>
      <c r="NUB176" s="318"/>
      <c r="NUC176" s="318"/>
      <c r="NUD176" s="318"/>
      <c r="NUE176" s="318"/>
      <c r="NUF176" s="318"/>
      <c r="NUG176" s="318"/>
      <c r="NUH176" s="318"/>
      <c r="NUI176" s="318"/>
      <c r="NUJ176" s="318"/>
      <c r="NUK176" s="318"/>
      <c r="NUL176" s="318"/>
      <c r="NUM176" s="318"/>
      <c r="NUN176" s="318"/>
      <c r="NUO176" s="318"/>
      <c r="NUP176" s="318"/>
      <c r="NUQ176" s="318"/>
      <c r="NUR176" s="318"/>
      <c r="NUS176" s="318"/>
      <c r="NUT176" s="318"/>
      <c r="NUU176" s="318"/>
      <c r="NUV176" s="318"/>
      <c r="NUW176" s="318"/>
      <c r="NUX176" s="318"/>
      <c r="NUY176" s="318"/>
      <c r="NUZ176" s="318"/>
      <c r="NVA176" s="318"/>
      <c r="NVB176" s="318"/>
      <c r="NVC176" s="318"/>
      <c r="NVD176" s="318"/>
      <c r="NVE176" s="318"/>
      <c r="NVF176" s="318"/>
      <c r="NVG176" s="318"/>
      <c r="NVH176" s="318"/>
      <c r="NVI176" s="318"/>
      <c r="NVJ176" s="318"/>
      <c r="NVK176" s="318"/>
      <c r="NVL176" s="318"/>
      <c r="NVM176" s="318"/>
      <c r="NVN176" s="318"/>
      <c r="NVO176" s="318"/>
      <c r="NVP176" s="318"/>
      <c r="NVQ176" s="318"/>
      <c r="NVR176" s="318"/>
      <c r="NVS176" s="318"/>
      <c r="NVT176" s="318"/>
      <c r="NVU176" s="318"/>
      <c r="NVV176" s="318"/>
      <c r="NVW176" s="318"/>
      <c r="NVX176" s="318"/>
      <c r="NVY176" s="318"/>
      <c r="NVZ176" s="318"/>
      <c r="NWA176" s="318"/>
      <c r="NWB176" s="318"/>
      <c r="NWC176" s="318"/>
      <c r="NWD176" s="318"/>
      <c r="NWE176" s="318"/>
      <c r="NWF176" s="318"/>
      <c r="NWG176" s="318"/>
      <c r="NWH176" s="318"/>
      <c r="NWI176" s="318"/>
      <c r="NWJ176" s="318"/>
      <c r="NWK176" s="318"/>
      <c r="NWL176" s="318"/>
      <c r="NWM176" s="318"/>
      <c r="NWN176" s="318"/>
      <c r="NWO176" s="318"/>
      <c r="NWP176" s="318"/>
      <c r="NWQ176" s="318"/>
      <c r="NWR176" s="318"/>
      <c r="NWS176" s="318"/>
      <c r="NWT176" s="318"/>
      <c r="NWU176" s="318"/>
      <c r="NWV176" s="318"/>
      <c r="NWW176" s="318"/>
      <c r="NWX176" s="318"/>
      <c r="NWY176" s="318"/>
      <c r="NWZ176" s="318"/>
      <c r="NXA176" s="318"/>
      <c r="NXB176" s="318"/>
      <c r="NXC176" s="318"/>
      <c r="NXD176" s="318"/>
      <c r="NXE176" s="318"/>
      <c r="NXF176" s="318"/>
      <c r="NXG176" s="318"/>
      <c r="NXH176" s="318"/>
      <c r="NXI176" s="318"/>
      <c r="NXJ176" s="318"/>
      <c r="NXK176" s="318"/>
      <c r="NXL176" s="318"/>
      <c r="NXM176" s="318"/>
      <c r="NXN176" s="318"/>
      <c r="NXO176" s="318"/>
      <c r="NXP176" s="318"/>
      <c r="NXQ176" s="318"/>
      <c r="NXR176" s="318"/>
      <c r="NXS176" s="318"/>
      <c r="NXT176" s="318"/>
      <c r="NXU176" s="318"/>
      <c r="NXV176" s="318"/>
      <c r="NXW176" s="318"/>
      <c r="NXX176" s="318"/>
      <c r="NXY176" s="318"/>
      <c r="NXZ176" s="318"/>
      <c r="NYA176" s="318"/>
      <c r="NYB176" s="318"/>
      <c r="NYC176" s="318"/>
      <c r="NYD176" s="318"/>
      <c r="NYE176" s="318"/>
      <c r="NYF176" s="318"/>
      <c r="NYG176" s="318"/>
      <c r="NYH176" s="318"/>
      <c r="NYI176" s="318"/>
      <c r="NYJ176" s="318"/>
      <c r="NYK176" s="318"/>
      <c r="NYL176" s="318"/>
      <c r="NYM176" s="318"/>
      <c r="NYN176" s="318"/>
      <c r="NYO176" s="318"/>
      <c r="NYP176" s="318"/>
      <c r="NYQ176" s="318"/>
      <c r="NYR176" s="318"/>
      <c r="NYS176" s="318"/>
      <c r="NYT176" s="318"/>
      <c r="NYU176" s="318"/>
      <c r="NYV176" s="318"/>
      <c r="NYW176" s="318"/>
      <c r="NYX176" s="318"/>
      <c r="NYY176" s="318"/>
      <c r="NYZ176" s="318"/>
      <c r="NZA176" s="318"/>
      <c r="NZB176" s="318"/>
      <c r="NZC176" s="318"/>
      <c r="NZD176" s="318"/>
      <c r="NZE176" s="318"/>
      <c r="NZF176" s="318"/>
      <c r="NZG176" s="318"/>
      <c r="NZH176" s="318"/>
      <c r="NZI176" s="318"/>
      <c r="NZJ176" s="318"/>
      <c r="NZK176" s="318"/>
      <c r="NZL176" s="318"/>
      <c r="NZM176" s="318"/>
      <c r="NZN176" s="318"/>
      <c r="NZO176" s="318"/>
      <c r="NZP176" s="318"/>
      <c r="NZQ176" s="318"/>
      <c r="NZR176" s="318"/>
      <c r="NZS176" s="318"/>
      <c r="NZT176" s="318"/>
      <c r="NZU176" s="318"/>
      <c r="NZV176" s="318"/>
      <c r="NZW176" s="318"/>
      <c r="NZX176" s="318"/>
      <c r="NZY176" s="318"/>
      <c r="NZZ176" s="318"/>
      <c r="OAA176" s="318"/>
      <c r="OAB176" s="318"/>
      <c r="OAC176" s="318"/>
      <c r="OAD176" s="318"/>
      <c r="OAE176" s="318"/>
      <c r="OAF176" s="318"/>
      <c r="OAG176" s="318"/>
      <c r="OAH176" s="318"/>
      <c r="OAI176" s="318"/>
      <c r="OAJ176" s="318"/>
      <c r="OAK176" s="318"/>
      <c r="OAL176" s="318"/>
      <c r="OAM176" s="318"/>
      <c r="OAN176" s="318"/>
      <c r="OAO176" s="318"/>
      <c r="OAP176" s="318"/>
      <c r="OAQ176" s="318"/>
      <c r="OAR176" s="318"/>
      <c r="OAS176" s="318"/>
      <c r="OAT176" s="318"/>
      <c r="OAU176" s="318"/>
      <c r="OAV176" s="318"/>
      <c r="OAW176" s="318"/>
      <c r="OAX176" s="318"/>
      <c r="OAY176" s="318"/>
      <c r="OAZ176" s="318"/>
      <c r="OBA176" s="318"/>
      <c r="OBB176" s="318"/>
      <c r="OBC176" s="318"/>
      <c r="OBD176" s="318"/>
      <c r="OBE176" s="318"/>
      <c r="OBF176" s="318"/>
      <c r="OBG176" s="318"/>
      <c r="OBH176" s="318"/>
      <c r="OBI176" s="318"/>
      <c r="OBJ176" s="318"/>
      <c r="OBK176" s="318"/>
      <c r="OBL176" s="318"/>
      <c r="OBM176" s="318"/>
      <c r="OBN176" s="318"/>
      <c r="OBO176" s="318"/>
      <c r="OBP176" s="318"/>
      <c r="OBQ176" s="318"/>
      <c r="OBR176" s="318"/>
      <c r="OBS176" s="318"/>
      <c r="OBT176" s="318"/>
      <c r="OBU176" s="318"/>
      <c r="OBV176" s="318"/>
      <c r="OBW176" s="318"/>
      <c r="OBX176" s="318"/>
      <c r="OBY176" s="318"/>
      <c r="OBZ176" s="318"/>
      <c r="OCA176" s="318"/>
      <c r="OCB176" s="318"/>
      <c r="OCC176" s="318"/>
      <c r="OCD176" s="318"/>
      <c r="OCE176" s="318"/>
      <c r="OCF176" s="318"/>
      <c r="OCG176" s="318"/>
      <c r="OCH176" s="318"/>
      <c r="OCI176" s="318"/>
      <c r="OCJ176" s="318"/>
      <c r="OCK176" s="318"/>
      <c r="OCL176" s="318"/>
      <c r="OCM176" s="318"/>
      <c r="OCN176" s="318"/>
      <c r="OCO176" s="318"/>
      <c r="OCP176" s="318"/>
      <c r="OCQ176" s="318"/>
      <c r="OCR176" s="318"/>
      <c r="OCS176" s="318"/>
      <c r="OCT176" s="318"/>
      <c r="OCU176" s="318"/>
      <c r="OCV176" s="318"/>
      <c r="OCW176" s="318"/>
      <c r="OCX176" s="318"/>
      <c r="OCY176" s="318"/>
      <c r="OCZ176" s="318"/>
      <c r="ODA176" s="318"/>
      <c r="ODB176" s="318"/>
      <c r="ODC176" s="318"/>
      <c r="ODD176" s="318"/>
      <c r="ODE176" s="318"/>
      <c r="ODF176" s="318"/>
      <c r="ODG176" s="318"/>
      <c r="ODH176" s="318"/>
      <c r="ODI176" s="318"/>
      <c r="ODJ176" s="318"/>
      <c r="ODK176" s="318"/>
      <c r="ODL176" s="318"/>
      <c r="ODM176" s="318"/>
      <c r="ODN176" s="318"/>
      <c r="ODO176" s="318"/>
      <c r="ODP176" s="318"/>
      <c r="ODQ176" s="318"/>
      <c r="ODR176" s="318"/>
      <c r="ODS176" s="318"/>
      <c r="ODT176" s="318"/>
      <c r="ODU176" s="318"/>
      <c r="ODV176" s="318"/>
      <c r="ODW176" s="318"/>
      <c r="ODX176" s="318"/>
      <c r="ODY176" s="318"/>
      <c r="ODZ176" s="318"/>
      <c r="OEA176" s="318"/>
      <c r="OEB176" s="318"/>
      <c r="OEC176" s="318"/>
      <c r="OED176" s="318"/>
      <c r="OEE176" s="318"/>
      <c r="OEF176" s="318"/>
      <c r="OEG176" s="318"/>
      <c r="OEH176" s="318"/>
      <c r="OEI176" s="318"/>
      <c r="OEJ176" s="318"/>
      <c r="OEK176" s="318"/>
      <c r="OEL176" s="318"/>
      <c r="OEM176" s="318"/>
      <c r="OEN176" s="318"/>
      <c r="OEO176" s="318"/>
      <c r="OEP176" s="318"/>
      <c r="OEQ176" s="318"/>
      <c r="OER176" s="318"/>
      <c r="OES176" s="318"/>
      <c r="OET176" s="318"/>
      <c r="OEU176" s="318"/>
      <c r="OEV176" s="318"/>
      <c r="OEW176" s="318"/>
      <c r="OEX176" s="318"/>
      <c r="OEY176" s="318"/>
      <c r="OEZ176" s="318"/>
      <c r="OFA176" s="318"/>
      <c r="OFB176" s="318"/>
      <c r="OFC176" s="318"/>
      <c r="OFD176" s="318"/>
      <c r="OFE176" s="318"/>
      <c r="OFF176" s="318"/>
      <c r="OFG176" s="318"/>
      <c r="OFH176" s="318"/>
      <c r="OFI176" s="318"/>
      <c r="OFJ176" s="318"/>
      <c r="OFK176" s="318"/>
      <c r="OFL176" s="318"/>
      <c r="OFM176" s="318"/>
      <c r="OFN176" s="318"/>
      <c r="OFO176" s="318"/>
      <c r="OFP176" s="318"/>
      <c r="OFQ176" s="318"/>
      <c r="OFR176" s="318"/>
      <c r="OFS176" s="318"/>
      <c r="OFT176" s="318"/>
      <c r="OFU176" s="318"/>
      <c r="OFV176" s="318"/>
      <c r="OFW176" s="318"/>
      <c r="OFX176" s="318"/>
      <c r="OFY176" s="318"/>
      <c r="OFZ176" s="318"/>
      <c r="OGA176" s="318"/>
      <c r="OGB176" s="318"/>
      <c r="OGC176" s="318"/>
      <c r="OGD176" s="318"/>
      <c r="OGE176" s="318"/>
      <c r="OGF176" s="318"/>
      <c r="OGG176" s="318"/>
      <c r="OGH176" s="318"/>
      <c r="OGI176" s="318"/>
      <c r="OGJ176" s="318"/>
      <c r="OGK176" s="318"/>
      <c r="OGL176" s="318"/>
      <c r="OGM176" s="318"/>
      <c r="OGN176" s="318"/>
      <c r="OGO176" s="318"/>
      <c r="OGP176" s="318"/>
      <c r="OGQ176" s="318"/>
      <c r="OGR176" s="318"/>
      <c r="OGS176" s="318"/>
      <c r="OGT176" s="318"/>
      <c r="OGU176" s="318"/>
      <c r="OGV176" s="318"/>
      <c r="OGW176" s="318"/>
      <c r="OGX176" s="318"/>
      <c r="OGY176" s="318"/>
      <c r="OGZ176" s="318"/>
      <c r="OHA176" s="318"/>
      <c r="OHB176" s="318"/>
      <c r="OHC176" s="318"/>
      <c r="OHD176" s="318"/>
      <c r="OHE176" s="318"/>
      <c r="OHF176" s="318"/>
      <c r="OHG176" s="318"/>
      <c r="OHH176" s="318"/>
      <c r="OHI176" s="318"/>
      <c r="OHJ176" s="318"/>
      <c r="OHK176" s="318"/>
      <c r="OHL176" s="318"/>
      <c r="OHM176" s="318"/>
      <c r="OHN176" s="318"/>
      <c r="OHO176" s="318"/>
      <c r="OHP176" s="318"/>
      <c r="OHQ176" s="318"/>
      <c r="OHR176" s="318"/>
      <c r="OHS176" s="318"/>
      <c r="OHT176" s="318"/>
      <c r="OHU176" s="318"/>
      <c r="OHV176" s="318"/>
      <c r="OHW176" s="318"/>
      <c r="OHX176" s="318"/>
      <c r="OHY176" s="318"/>
      <c r="OHZ176" s="318"/>
      <c r="OIA176" s="318"/>
      <c r="OIB176" s="318"/>
      <c r="OIC176" s="318"/>
      <c r="OID176" s="318"/>
      <c r="OIE176" s="318"/>
      <c r="OIF176" s="318"/>
      <c r="OIG176" s="318"/>
      <c r="OIH176" s="318"/>
      <c r="OII176" s="318"/>
      <c r="OIJ176" s="318"/>
      <c r="OIK176" s="318"/>
      <c r="OIL176" s="318"/>
      <c r="OIM176" s="318"/>
      <c r="OIN176" s="318"/>
      <c r="OIO176" s="318"/>
      <c r="OIP176" s="318"/>
      <c r="OIQ176" s="318"/>
      <c r="OIR176" s="318"/>
      <c r="OIS176" s="318"/>
      <c r="OIT176" s="318"/>
      <c r="OIU176" s="318"/>
      <c r="OIV176" s="318"/>
      <c r="OIW176" s="318"/>
      <c r="OIX176" s="318"/>
      <c r="OIY176" s="318"/>
      <c r="OIZ176" s="318"/>
      <c r="OJA176" s="318"/>
      <c r="OJB176" s="318"/>
      <c r="OJC176" s="318"/>
      <c r="OJD176" s="318"/>
      <c r="OJE176" s="318"/>
      <c r="OJF176" s="318"/>
      <c r="OJG176" s="318"/>
      <c r="OJH176" s="318"/>
      <c r="OJI176" s="318"/>
      <c r="OJJ176" s="318"/>
      <c r="OJK176" s="318"/>
      <c r="OJL176" s="318"/>
      <c r="OJM176" s="318"/>
      <c r="OJN176" s="318"/>
      <c r="OJO176" s="318"/>
      <c r="OJP176" s="318"/>
      <c r="OJQ176" s="318"/>
      <c r="OJR176" s="318"/>
      <c r="OJS176" s="318"/>
      <c r="OJT176" s="318"/>
      <c r="OJU176" s="318"/>
      <c r="OJV176" s="318"/>
      <c r="OJW176" s="318"/>
      <c r="OJX176" s="318"/>
      <c r="OJY176" s="318"/>
      <c r="OJZ176" s="318"/>
      <c r="OKA176" s="318"/>
      <c r="OKB176" s="318"/>
      <c r="OKC176" s="318"/>
      <c r="OKD176" s="318"/>
      <c r="OKE176" s="318"/>
      <c r="OKF176" s="318"/>
      <c r="OKG176" s="318"/>
      <c r="OKH176" s="318"/>
      <c r="OKI176" s="318"/>
      <c r="OKJ176" s="318"/>
      <c r="OKK176" s="318"/>
      <c r="OKL176" s="318"/>
      <c r="OKM176" s="318"/>
      <c r="OKN176" s="318"/>
      <c r="OKO176" s="318"/>
      <c r="OKP176" s="318"/>
      <c r="OKQ176" s="318"/>
      <c r="OKR176" s="318"/>
      <c r="OKS176" s="318"/>
      <c r="OKT176" s="318"/>
      <c r="OKU176" s="318"/>
      <c r="OKV176" s="318"/>
      <c r="OKW176" s="318"/>
      <c r="OKX176" s="318"/>
      <c r="OKY176" s="318"/>
      <c r="OKZ176" s="318"/>
      <c r="OLA176" s="318"/>
      <c r="OLB176" s="318"/>
      <c r="OLC176" s="318"/>
      <c r="OLD176" s="318"/>
      <c r="OLE176" s="318"/>
      <c r="OLF176" s="318"/>
      <c r="OLG176" s="318"/>
      <c r="OLH176" s="318"/>
      <c r="OLI176" s="318"/>
      <c r="OLJ176" s="318"/>
      <c r="OLK176" s="318"/>
      <c r="OLL176" s="318"/>
      <c r="OLM176" s="318"/>
      <c r="OLN176" s="318"/>
      <c r="OLO176" s="318"/>
      <c r="OLP176" s="318"/>
      <c r="OLQ176" s="318"/>
      <c r="OLR176" s="318"/>
      <c r="OLS176" s="318"/>
      <c r="OLT176" s="318"/>
      <c r="OLU176" s="318"/>
      <c r="OLV176" s="318"/>
      <c r="OLW176" s="318"/>
      <c r="OLX176" s="318"/>
      <c r="OLY176" s="318"/>
      <c r="OLZ176" s="318"/>
      <c r="OMA176" s="318"/>
      <c r="OMB176" s="318"/>
      <c r="OMC176" s="318"/>
      <c r="OMD176" s="318"/>
      <c r="OME176" s="318"/>
      <c r="OMF176" s="318"/>
      <c r="OMG176" s="318"/>
      <c r="OMH176" s="318"/>
      <c r="OMI176" s="318"/>
      <c r="OMJ176" s="318"/>
      <c r="OMK176" s="318"/>
      <c r="OML176" s="318"/>
      <c r="OMM176" s="318"/>
      <c r="OMN176" s="318"/>
      <c r="OMO176" s="318"/>
      <c r="OMP176" s="318"/>
      <c r="OMQ176" s="318"/>
      <c r="OMR176" s="318"/>
      <c r="OMS176" s="318"/>
      <c r="OMT176" s="318"/>
      <c r="OMU176" s="318"/>
      <c r="OMV176" s="318"/>
      <c r="OMW176" s="318"/>
      <c r="OMX176" s="318"/>
      <c r="OMY176" s="318"/>
      <c r="OMZ176" s="318"/>
      <c r="ONA176" s="318"/>
      <c r="ONB176" s="318"/>
      <c r="ONC176" s="318"/>
      <c r="OND176" s="318"/>
      <c r="ONE176" s="318"/>
      <c r="ONF176" s="318"/>
      <c r="ONG176" s="318"/>
      <c r="ONH176" s="318"/>
      <c r="ONI176" s="318"/>
      <c r="ONJ176" s="318"/>
      <c r="ONK176" s="318"/>
      <c r="ONL176" s="318"/>
      <c r="ONM176" s="318"/>
      <c r="ONN176" s="318"/>
      <c r="ONO176" s="318"/>
      <c r="ONP176" s="318"/>
      <c r="ONQ176" s="318"/>
      <c r="ONR176" s="318"/>
      <c r="ONS176" s="318"/>
      <c r="ONT176" s="318"/>
      <c r="ONU176" s="318"/>
      <c r="ONV176" s="318"/>
      <c r="ONW176" s="318"/>
      <c r="ONX176" s="318"/>
      <c r="ONY176" s="318"/>
      <c r="ONZ176" s="318"/>
      <c r="OOA176" s="318"/>
      <c r="OOB176" s="318"/>
      <c r="OOC176" s="318"/>
      <c r="OOD176" s="318"/>
      <c r="OOE176" s="318"/>
      <c r="OOF176" s="318"/>
      <c r="OOG176" s="318"/>
      <c r="OOH176" s="318"/>
      <c r="OOI176" s="318"/>
      <c r="OOJ176" s="318"/>
      <c r="OOK176" s="318"/>
      <c r="OOL176" s="318"/>
      <c r="OOM176" s="318"/>
      <c r="OON176" s="318"/>
      <c r="OOO176" s="318"/>
      <c r="OOP176" s="318"/>
      <c r="OOQ176" s="318"/>
      <c r="OOR176" s="318"/>
      <c r="OOS176" s="318"/>
      <c r="OOT176" s="318"/>
      <c r="OOU176" s="318"/>
      <c r="OOV176" s="318"/>
      <c r="OOW176" s="318"/>
      <c r="OOX176" s="318"/>
      <c r="OOY176" s="318"/>
      <c r="OOZ176" s="318"/>
      <c r="OPA176" s="318"/>
      <c r="OPB176" s="318"/>
      <c r="OPC176" s="318"/>
      <c r="OPD176" s="318"/>
      <c r="OPE176" s="318"/>
      <c r="OPF176" s="318"/>
      <c r="OPG176" s="318"/>
      <c r="OPH176" s="318"/>
      <c r="OPI176" s="318"/>
      <c r="OPJ176" s="318"/>
      <c r="OPK176" s="318"/>
      <c r="OPL176" s="318"/>
      <c r="OPM176" s="318"/>
      <c r="OPN176" s="318"/>
      <c r="OPO176" s="318"/>
      <c r="OPP176" s="318"/>
      <c r="OPQ176" s="318"/>
      <c r="OPR176" s="318"/>
      <c r="OPS176" s="318"/>
      <c r="OPT176" s="318"/>
      <c r="OPU176" s="318"/>
      <c r="OPV176" s="318"/>
      <c r="OPW176" s="318"/>
      <c r="OPX176" s="318"/>
      <c r="OPY176" s="318"/>
      <c r="OPZ176" s="318"/>
      <c r="OQA176" s="318"/>
      <c r="OQB176" s="318"/>
      <c r="OQC176" s="318"/>
      <c r="OQD176" s="318"/>
      <c r="OQE176" s="318"/>
      <c r="OQF176" s="318"/>
      <c r="OQG176" s="318"/>
      <c r="OQH176" s="318"/>
      <c r="OQI176" s="318"/>
      <c r="OQJ176" s="318"/>
      <c r="OQK176" s="318"/>
      <c r="OQL176" s="318"/>
      <c r="OQM176" s="318"/>
      <c r="OQN176" s="318"/>
      <c r="OQO176" s="318"/>
      <c r="OQP176" s="318"/>
      <c r="OQQ176" s="318"/>
      <c r="OQR176" s="318"/>
      <c r="OQS176" s="318"/>
      <c r="OQT176" s="318"/>
      <c r="OQU176" s="318"/>
      <c r="OQV176" s="318"/>
      <c r="OQW176" s="318"/>
      <c r="OQX176" s="318"/>
      <c r="OQY176" s="318"/>
      <c r="OQZ176" s="318"/>
      <c r="ORA176" s="318"/>
      <c r="ORB176" s="318"/>
      <c r="ORC176" s="318"/>
      <c r="ORD176" s="318"/>
      <c r="ORE176" s="318"/>
      <c r="ORF176" s="318"/>
      <c r="ORG176" s="318"/>
      <c r="ORH176" s="318"/>
      <c r="ORI176" s="318"/>
      <c r="ORJ176" s="318"/>
      <c r="ORK176" s="318"/>
      <c r="ORL176" s="318"/>
      <c r="ORM176" s="318"/>
      <c r="ORN176" s="318"/>
      <c r="ORO176" s="318"/>
      <c r="ORP176" s="318"/>
      <c r="ORQ176" s="318"/>
      <c r="ORR176" s="318"/>
      <c r="ORS176" s="318"/>
      <c r="ORT176" s="318"/>
      <c r="ORU176" s="318"/>
      <c r="ORV176" s="318"/>
      <c r="ORW176" s="318"/>
      <c r="ORX176" s="318"/>
      <c r="ORY176" s="318"/>
      <c r="ORZ176" s="318"/>
      <c r="OSA176" s="318"/>
      <c r="OSB176" s="318"/>
      <c r="OSC176" s="318"/>
      <c r="OSD176" s="318"/>
      <c r="OSE176" s="318"/>
      <c r="OSF176" s="318"/>
      <c r="OSG176" s="318"/>
      <c r="OSH176" s="318"/>
      <c r="OSI176" s="318"/>
      <c r="OSJ176" s="318"/>
      <c r="OSK176" s="318"/>
      <c r="OSL176" s="318"/>
      <c r="OSM176" s="318"/>
      <c r="OSN176" s="318"/>
      <c r="OSO176" s="318"/>
      <c r="OSP176" s="318"/>
      <c r="OSQ176" s="318"/>
      <c r="OSR176" s="318"/>
      <c r="OSS176" s="318"/>
      <c r="OST176" s="318"/>
      <c r="OSU176" s="318"/>
      <c r="OSV176" s="318"/>
      <c r="OSW176" s="318"/>
      <c r="OSX176" s="318"/>
      <c r="OSY176" s="318"/>
      <c r="OSZ176" s="318"/>
      <c r="OTA176" s="318"/>
      <c r="OTB176" s="318"/>
      <c r="OTC176" s="318"/>
      <c r="OTD176" s="318"/>
      <c r="OTE176" s="318"/>
      <c r="OTF176" s="318"/>
      <c r="OTG176" s="318"/>
      <c r="OTH176" s="318"/>
      <c r="OTI176" s="318"/>
      <c r="OTJ176" s="318"/>
      <c r="OTK176" s="318"/>
      <c r="OTL176" s="318"/>
      <c r="OTM176" s="318"/>
      <c r="OTN176" s="318"/>
      <c r="OTO176" s="318"/>
      <c r="OTP176" s="318"/>
      <c r="OTQ176" s="318"/>
      <c r="OTR176" s="318"/>
      <c r="OTS176" s="318"/>
      <c r="OTT176" s="318"/>
      <c r="OTU176" s="318"/>
      <c r="OTV176" s="318"/>
      <c r="OTW176" s="318"/>
      <c r="OTX176" s="318"/>
      <c r="OTY176" s="318"/>
      <c r="OTZ176" s="318"/>
      <c r="OUA176" s="318"/>
      <c r="OUB176" s="318"/>
      <c r="OUC176" s="318"/>
      <c r="OUD176" s="318"/>
      <c r="OUE176" s="318"/>
      <c r="OUF176" s="318"/>
      <c r="OUG176" s="318"/>
      <c r="OUH176" s="318"/>
      <c r="OUI176" s="318"/>
      <c r="OUJ176" s="318"/>
      <c r="OUK176" s="318"/>
      <c r="OUL176" s="318"/>
      <c r="OUM176" s="318"/>
      <c r="OUN176" s="318"/>
      <c r="OUO176" s="318"/>
      <c r="OUP176" s="318"/>
      <c r="OUQ176" s="318"/>
      <c r="OUR176" s="318"/>
      <c r="OUS176" s="318"/>
      <c r="OUT176" s="318"/>
      <c r="OUU176" s="318"/>
      <c r="OUV176" s="318"/>
      <c r="OUW176" s="318"/>
      <c r="OUX176" s="318"/>
      <c r="OUY176" s="318"/>
      <c r="OUZ176" s="318"/>
      <c r="OVA176" s="318"/>
      <c r="OVB176" s="318"/>
      <c r="OVC176" s="318"/>
      <c r="OVD176" s="318"/>
      <c r="OVE176" s="318"/>
      <c r="OVF176" s="318"/>
      <c r="OVG176" s="318"/>
      <c r="OVH176" s="318"/>
      <c r="OVI176" s="318"/>
      <c r="OVJ176" s="318"/>
      <c r="OVK176" s="318"/>
      <c r="OVL176" s="318"/>
      <c r="OVM176" s="318"/>
      <c r="OVN176" s="318"/>
      <c r="OVO176" s="318"/>
      <c r="OVP176" s="318"/>
      <c r="OVQ176" s="318"/>
      <c r="OVR176" s="318"/>
      <c r="OVS176" s="318"/>
      <c r="OVT176" s="318"/>
      <c r="OVU176" s="318"/>
      <c r="OVV176" s="318"/>
      <c r="OVW176" s="318"/>
      <c r="OVX176" s="318"/>
      <c r="OVY176" s="318"/>
      <c r="OVZ176" s="318"/>
      <c r="OWA176" s="318"/>
      <c r="OWB176" s="318"/>
      <c r="OWC176" s="318"/>
      <c r="OWD176" s="318"/>
      <c r="OWE176" s="318"/>
      <c r="OWF176" s="318"/>
      <c r="OWG176" s="318"/>
      <c r="OWH176" s="318"/>
      <c r="OWI176" s="318"/>
      <c r="OWJ176" s="318"/>
      <c r="OWK176" s="318"/>
      <c r="OWL176" s="318"/>
      <c r="OWM176" s="318"/>
      <c r="OWN176" s="318"/>
      <c r="OWO176" s="318"/>
      <c r="OWP176" s="318"/>
      <c r="OWQ176" s="318"/>
      <c r="OWR176" s="318"/>
      <c r="OWS176" s="318"/>
      <c r="OWT176" s="318"/>
      <c r="OWU176" s="318"/>
      <c r="OWV176" s="318"/>
      <c r="OWW176" s="318"/>
      <c r="OWX176" s="318"/>
      <c r="OWY176" s="318"/>
      <c r="OWZ176" s="318"/>
      <c r="OXA176" s="318"/>
      <c r="OXB176" s="318"/>
      <c r="OXC176" s="318"/>
      <c r="OXD176" s="318"/>
      <c r="OXE176" s="318"/>
      <c r="OXF176" s="318"/>
      <c r="OXG176" s="318"/>
      <c r="OXH176" s="318"/>
      <c r="OXI176" s="318"/>
      <c r="OXJ176" s="318"/>
      <c r="OXK176" s="318"/>
      <c r="OXL176" s="318"/>
      <c r="OXM176" s="318"/>
      <c r="OXN176" s="318"/>
      <c r="OXO176" s="318"/>
      <c r="OXP176" s="318"/>
      <c r="OXQ176" s="318"/>
      <c r="OXR176" s="318"/>
      <c r="OXS176" s="318"/>
      <c r="OXT176" s="318"/>
      <c r="OXU176" s="318"/>
      <c r="OXV176" s="318"/>
      <c r="OXW176" s="318"/>
      <c r="OXX176" s="318"/>
      <c r="OXY176" s="318"/>
      <c r="OXZ176" s="318"/>
      <c r="OYA176" s="318"/>
      <c r="OYB176" s="318"/>
      <c r="OYC176" s="318"/>
      <c r="OYD176" s="318"/>
      <c r="OYE176" s="318"/>
      <c r="OYF176" s="318"/>
      <c r="OYG176" s="318"/>
      <c r="OYH176" s="318"/>
      <c r="OYI176" s="318"/>
      <c r="OYJ176" s="318"/>
      <c r="OYK176" s="318"/>
      <c r="OYL176" s="318"/>
      <c r="OYM176" s="318"/>
      <c r="OYN176" s="318"/>
      <c r="OYO176" s="318"/>
      <c r="OYP176" s="318"/>
      <c r="OYQ176" s="318"/>
      <c r="OYR176" s="318"/>
      <c r="OYS176" s="318"/>
      <c r="OYT176" s="318"/>
      <c r="OYU176" s="318"/>
      <c r="OYV176" s="318"/>
      <c r="OYW176" s="318"/>
      <c r="OYX176" s="318"/>
      <c r="OYY176" s="318"/>
      <c r="OYZ176" s="318"/>
      <c r="OZA176" s="318"/>
      <c r="OZB176" s="318"/>
      <c r="OZC176" s="318"/>
      <c r="OZD176" s="318"/>
      <c r="OZE176" s="318"/>
      <c r="OZF176" s="318"/>
      <c r="OZG176" s="318"/>
      <c r="OZH176" s="318"/>
      <c r="OZI176" s="318"/>
      <c r="OZJ176" s="318"/>
      <c r="OZK176" s="318"/>
      <c r="OZL176" s="318"/>
      <c r="OZM176" s="318"/>
      <c r="OZN176" s="318"/>
      <c r="OZO176" s="318"/>
      <c r="OZP176" s="318"/>
      <c r="OZQ176" s="318"/>
      <c r="OZR176" s="318"/>
      <c r="OZS176" s="318"/>
      <c r="OZT176" s="318"/>
      <c r="OZU176" s="318"/>
      <c r="OZV176" s="318"/>
      <c r="OZW176" s="318"/>
      <c r="OZX176" s="318"/>
      <c r="OZY176" s="318"/>
      <c r="OZZ176" s="318"/>
      <c r="PAA176" s="318"/>
      <c r="PAB176" s="318"/>
      <c r="PAC176" s="318"/>
      <c r="PAD176" s="318"/>
      <c r="PAE176" s="318"/>
      <c r="PAF176" s="318"/>
      <c r="PAG176" s="318"/>
      <c r="PAH176" s="318"/>
      <c r="PAI176" s="318"/>
      <c r="PAJ176" s="318"/>
      <c r="PAK176" s="318"/>
      <c r="PAL176" s="318"/>
      <c r="PAM176" s="318"/>
      <c r="PAN176" s="318"/>
      <c r="PAO176" s="318"/>
      <c r="PAP176" s="318"/>
      <c r="PAQ176" s="318"/>
      <c r="PAR176" s="318"/>
      <c r="PAS176" s="318"/>
      <c r="PAT176" s="318"/>
      <c r="PAU176" s="318"/>
      <c r="PAV176" s="318"/>
      <c r="PAW176" s="318"/>
      <c r="PAX176" s="318"/>
      <c r="PAY176" s="318"/>
      <c r="PAZ176" s="318"/>
      <c r="PBA176" s="318"/>
      <c r="PBB176" s="318"/>
      <c r="PBC176" s="318"/>
      <c r="PBD176" s="318"/>
      <c r="PBE176" s="318"/>
      <c r="PBF176" s="318"/>
      <c r="PBG176" s="318"/>
      <c r="PBH176" s="318"/>
      <c r="PBI176" s="318"/>
      <c r="PBJ176" s="318"/>
      <c r="PBK176" s="318"/>
      <c r="PBL176" s="318"/>
      <c r="PBM176" s="318"/>
      <c r="PBN176" s="318"/>
      <c r="PBO176" s="318"/>
      <c r="PBP176" s="318"/>
      <c r="PBQ176" s="318"/>
      <c r="PBR176" s="318"/>
      <c r="PBS176" s="318"/>
      <c r="PBT176" s="318"/>
      <c r="PBU176" s="318"/>
      <c r="PBV176" s="318"/>
      <c r="PBW176" s="318"/>
      <c r="PBX176" s="318"/>
      <c r="PBY176" s="318"/>
      <c r="PBZ176" s="318"/>
      <c r="PCA176" s="318"/>
      <c r="PCB176" s="318"/>
      <c r="PCC176" s="318"/>
      <c r="PCD176" s="318"/>
      <c r="PCE176" s="318"/>
      <c r="PCF176" s="318"/>
      <c r="PCG176" s="318"/>
      <c r="PCH176" s="318"/>
      <c r="PCI176" s="318"/>
      <c r="PCJ176" s="318"/>
      <c r="PCK176" s="318"/>
      <c r="PCL176" s="318"/>
      <c r="PCM176" s="318"/>
      <c r="PCN176" s="318"/>
      <c r="PCO176" s="318"/>
      <c r="PCP176" s="318"/>
      <c r="PCQ176" s="318"/>
      <c r="PCR176" s="318"/>
      <c r="PCS176" s="318"/>
      <c r="PCT176" s="318"/>
      <c r="PCU176" s="318"/>
      <c r="PCV176" s="318"/>
      <c r="PCW176" s="318"/>
      <c r="PCX176" s="318"/>
      <c r="PCY176" s="318"/>
      <c r="PCZ176" s="318"/>
      <c r="PDA176" s="318"/>
      <c r="PDB176" s="318"/>
      <c r="PDC176" s="318"/>
      <c r="PDD176" s="318"/>
      <c r="PDE176" s="318"/>
      <c r="PDF176" s="318"/>
      <c r="PDG176" s="318"/>
      <c r="PDH176" s="318"/>
      <c r="PDI176" s="318"/>
      <c r="PDJ176" s="318"/>
      <c r="PDK176" s="318"/>
      <c r="PDL176" s="318"/>
      <c r="PDM176" s="318"/>
      <c r="PDN176" s="318"/>
      <c r="PDO176" s="318"/>
      <c r="PDP176" s="318"/>
      <c r="PDQ176" s="318"/>
      <c r="PDR176" s="318"/>
      <c r="PDS176" s="318"/>
      <c r="PDT176" s="318"/>
      <c r="PDU176" s="318"/>
      <c r="PDV176" s="318"/>
      <c r="PDW176" s="318"/>
      <c r="PDX176" s="318"/>
      <c r="PDY176" s="318"/>
      <c r="PDZ176" s="318"/>
      <c r="PEA176" s="318"/>
      <c r="PEB176" s="318"/>
      <c r="PEC176" s="318"/>
      <c r="PED176" s="318"/>
      <c r="PEE176" s="318"/>
      <c r="PEF176" s="318"/>
      <c r="PEG176" s="318"/>
      <c r="PEH176" s="318"/>
      <c r="PEI176" s="318"/>
      <c r="PEJ176" s="318"/>
      <c r="PEK176" s="318"/>
      <c r="PEL176" s="318"/>
      <c r="PEM176" s="318"/>
      <c r="PEN176" s="318"/>
      <c r="PEO176" s="318"/>
      <c r="PEP176" s="318"/>
      <c r="PEQ176" s="318"/>
      <c r="PER176" s="318"/>
      <c r="PES176" s="318"/>
      <c r="PET176" s="318"/>
      <c r="PEU176" s="318"/>
      <c r="PEV176" s="318"/>
      <c r="PEW176" s="318"/>
      <c r="PEX176" s="318"/>
      <c r="PEY176" s="318"/>
      <c r="PEZ176" s="318"/>
      <c r="PFA176" s="318"/>
      <c r="PFB176" s="318"/>
      <c r="PFC176" s="318"/>
      <c r="PFD176" s="318"/>
      <c r="PFE176" s="318"/>
      <c r="PFF176" s="318"/>
      <c r="PFG176" s="318"/>
      <c r="PFH176" s="318"/>
      <c r="PFI176" s="318"/>
      <c r="PFJ176" s="318"/>
      <c r="PFK176" s="318"/>
      <c r="PFL176" s="318"/>
      <c r="PFM176" s="318"/>
      <c r="PFN176" s="318"/>
      <c r="PFO176" s="318"/>
      <c r="PFP176" s="318"/>
      <c r="PFQ176" s="318"/>
      <c r="PFR176" s="318"/>
      <c r="PFS176" s="318"/>
      <c r="PFT176" s="318"/>
      <c r="PFU176" s="318"/>
      <c r="PFV176" s="318"/>
      <c r="PFW176" s="318"/>
      <c r="PFX176" s="318"/>
      <c r="PFY176" s="318"/>
      <c r="PFZ176" s="318"/>
      <c r="PGA176" s="318"/>
      <c r="PGB176" s="318"/>
      <c r="PGC176" s="318"/>
      <c r="PGD176" s="318"/>
      <c r="PGE176" s="318"/>
      <c r="PGF176" s="318"/>
      <c r="PGG176" s="318"/>
      <c r="PGH176" s="318"/>
      <c r="PGI176" s="318"/>
      <c r="PGJ176" s="318"/>
      <c r="PGK176" s="318"/>
      <c r="PGL176" s="318"/>
      <c r="PGM176" s="318"/>
      <c r="PGN176" s="318"/>
      <c r="PGO176" s="318"/>
      <c r="PGP176" s="318"/>
      <c r="PGQ176" s="318"/>
      <c r="PGR176" s="318"/>
      <c r="PGS176" s="318"/>
      <c r="PGT176" s="318"/>
      <c r="PGU176" s="318"/>
      <c r="PGV176" s="318"/>
      <c r="PGW176" s="318"/>
      <c r="PGX176" s="318"/>
      <c r="PGY176" s="318"/>
      <c r="PGZ176" s="318"/>
      <c r="PHA176" s="318"/>
      <c r="PHB176" s="318"/>
      <c r="PHC176" s="318"/>
      <c r="PHD176" s="318"/>
      <c r="PHE176" s="318"/>
      <c r="PHF176" s="318"/>
      <c r="PHG176" s="318"/>
      <c r="PHH176" s="318"/>
      <c r="PHI176" s="318"/>
      <c r="PHJ176" s="318"/>
      <c r="PHK176" s="318"/>
      <c r="PHL176" s="318"/>
      <c r="PHM176" s="318"/>
      <c r="PHN176" s="318"/>
      <c r="PHO176" s="318"/>
      <c r="PHP176" s="318"/>
      <c r="PHQ176" s="318"/>
      <c r="PHR176" s="318"/>
      <c r="PHS176" s="318"/>
      <c r="PHT176" s="318"/>
      <c r="PHU176" s="318"/>
      <c r="PHV176" s="318"/>
      <c r="PHW176" s="318"/>
      <c r="PHX176" s="318"/>
      <c r="PHY176" s="318"/>
      <c r="PHZ176" s="318"/>
      <c r="PIA176" s="318"/>
      <c r="PIB176" s="318"/>
      <c r="PIC176" s="318"/>
      <c r="PID176" s="318"/>
      <c r="PIE176" s="318"/>
      <c r="PIF176" s="318"/>
      <c r="PIG176" s="318"/>
      <c r="PIH176" s="318"/>
      <c r="PII176" s="318"/>
      <c r="PIJ176" s="318"/>
      <c r="PIK176" s="318"/>
      <c r="PIL176" s="318"/>
      <c r="PIM176" s="318"/>
      <c r="PIN176" s="318"/>
      <c r="PIO176" s="318"/>
      <c r="PIP176" s="318"/>
      <c r="PIQ176" s="318"/>
      <c r="PIR176" s="318"/>
      <c r="PIS176" s="318"/>
      <c r="PIT176" s="318"/>
      <c r="PIU176" s="318"/>
      <c r="PIV176" s="318"/>
      <c r="PIW176" s="318"/>
      <c r="PIX176" s="318"/>
      <c r="PIY176" s="318"/>
      <c r="PIZ176" s="318"/>
      <c r="PJA176" s="318"/>
      <c r="PJB176" s="318"/>
      <c r="PJC176" s="318"/>
      <c r="PJD176" s="318"/>
      <c r="PJE176" s="318"/>
      <c r="PJF176" s="318"/>
      <c r="PJG176" s="318"/>
      <c r="PJH176" s="318"/>
      <c r="PJI176" s="318"/>
      <c r="PJJ176" s="318"/>
      <c r="PJK176" s="318"/>
      <c r="PJL176" s="318"/>
      <c r="PJM176" s="318"/>
      <c r="PJN176" s="318"/>
      <c r="PJO176" s="318"/>
      <c r="PJP176" s="318"/>
      <c r="PJQ176" s="318"/>
      <c r="PJR176" s="318"/>
      <c r="PJS176" s="318"/>
      <c r="PJT176" s="318"/>
      <c r="PJU176" s="318"/>
      <c r="PJV176" s="318"/>
      <c r="PJW176" s="318"/>
      <c r="PJX176" s="318"/>
      <c r="PJY176" s="318"/>
      <c r="PJZ176" s="318"/>
      <c r="PKA176" s="318"/>
      <c r="PKB176" s="318"/>
      <c r="PKC176" s="318"/>
      <c r="PKD176" s="318"/>
      <c r="PKE176" s="318"/>
      <c r="PKF176" s="318"/>
      <c r="PKG176" s="318"/>
      <c r="PKH176" s="318"/>
      <c r="PKI176" s="318"/>
      <c r="PKJ176" s="318"/>
      <c r="PKK176" s="318"/>
      <c r="PKL176" s="318"/>
      <c r="PKM176" s="318"/>
      <c r="PKN176" s="318"/>
      <c r="PKO176" s="318"/>
      <c r="PKP176" s="318"/>
      <c r="PKQ176" s="318"/>
      <c r="PKR176" s="318"/>
      <c r="PKS176" s="318"/>
      <c r="PKT176" s="318"/>
      <c r="PKU176" s="318"/>
      <c r="PKV176" s="318"/>
      <c r="PKW176" s="318"/>
      <c r="PKX176" s="318"/>
      <c r="PKY176" s="318"/>
      <c r="PKZ176" s="318"/>
      <c r="PLA176" s="318"/>
      <c r="PLB176" s="318"/>
      <c r="PLC176" s="318"/>
      <c r="PLD176" s="318"/>
      <c r="PLE176" s="318"/>
      <c r="PLF176" s="318"/>
      <c r="PLG176" s="318"/>
      <c r="PLH176" s="318"/>
      <c r="PLI176" s="318"/>
      <c r="PLJ176" s="318"/>
      <c r="PLK176" s="318"/>
      <c r="PLL176" s="318"/>
      <c r="PLM176" s="318"/>
      <c r="PLN176" s="318"/>
      <c r="PLO176" s="318"/>
      <c r="PLP176" s="318"/>
      <c r="PLQ176" s="318"/>
      <c r="PLR176" s="318"/>
      <c r="PLS176" s="318"/>
      <c r="PLT176" s="318"/>
      <c r="PLU176" s="318"/>
      <c r="PLV176" s="318"/>
      <c r="PLW176" s="318"/>
      <c r="PLX176" s="318"/>
      <c r="PLY176" s="318"/>
      <c r="PLZ176" s="318"/>
      <c r="PMA176" s="318"/>
      <c r="PMB176" s="318"/>
      <c r="PMC176" s="318"/>
      <c r="PMD176" s="318"/>
      <c r="PME176" s="318"/>
      <c r="PMF176" s="318"/>
      <c r="PMG176" s="318"/>
      <c r="PMH176" s="318"/>
      <c r="PMI176" s="318"/>
      <c r="PMJ176" s="318"/>
      <c r="PMK176" s="318"/>
      <c r="PML176" s="318"/>
      <c r="PMM176" s="318"/>
      <c r="PMN176" s="318"/>
      <c r="PMO176" s="318"/>
      <c r="PMP176" s="318"/>
      <c r="PMQ176" s="318"/>
      <c r="PMR176" s="318"/>
      <c r="PMS176" s="318"/>
      <c r="PMT176" s="318"/>
      <c r="PMU176" s="318"/>
      <c r="PMV176" s="318"/>
      <c r="PMW176" s="318"/>
      <c r="PMX176" s="318"/>
      <c r="PMY176" s="318"/>
      <c r="PMZ176" s="318"/>
      <c r="PNA176" s="318"/>
      <c r="PNB176" s="318"/>
      <c r="PNC176" s="318"/>
      <c r="PND176" s="318"/>
      <c r="PNE176" s="318"/>
      <c r="PNF176" s="318"/>
      <c r="PNG176" s="318"/>
      <c r="PNH176" s="318"/>
      <c r="PNI176" s="318"/>
      <c r="PNJ176" s="318"/>
      <c r="PNK176" s="318"/>
      <c r="PNL176" s="318"/>
      <c r="PNM176" s="318"/>
      <c r="PNN176" s="318"/>
      <c r="PNO176" s="318"/>
      <c r="PNP176" s="318"/>
      <c r="PNQ176" s="318"/>
      <c r="PNR176" s="318"/>
      <c r="PNS176" s="318"/>
      <c r="PNT176" s="318"/>
      <c r="PNU176" s="318"/>
      <c r="PNV176" s="318"/>
      <c r="PNW176" s="318"/>
      <c r="PNX176" s="318"/>
      <c r="PNY176" s="318"/>
      <c r="PNZ176" s="318"/>
      <c r="POA176" s="318"/>
      <c r="POB176" s="318"/>
      <c r="POC176" s="318"/>
      <c r="POD176" s="318"/>
      <c r="POE176" s="318"/>
      <c r="POF176" s="318"/>
      <c r="POG176" s="318"/>
      <c r="POH176" s="318"/>
      <c r="POI176" s="318"/>
      <c r="POJ176" s="318"/>
      <c r="POK176" s="318"/>
      <c r="POL176" s="318"/>
      <c r="POM176" s="318"/>
      <c r="PON176" s="318"/>
      <c r="POO176" s="318"/>
      <c r="POP176" s="318"/>
      <c r="POQ176" s="318"/>
      <c r="POR176" s="318"/>
      <c r="POS176" s="318"/>
      <c r="POT176" s="318"/>
      <c r="POU176" s="318"/>
      <c r="POV176" s="318"/>
      <c r="POW176" s="318"/>
      <c r="POX176" s="318"/>
      <c r="POY176" s="318"/>
      <c r="POZ176" s="318"/>
      <c r="PPA176" s="318"/>
      <c r="PPB176" s="318"/>
      <c r="PPC176" s="318"/>
      <c r="PPD176" s="318"/>
      <c r="PPE176" s="318"/>
      <c r="PPF176" s="318"/>
      <c r="PPG176" s="318"/>
      <c r="PPH176" s="318"/>
      <c r="PPI176" s="318"/>
      <c r="PPJ176" s="318"/>
      <c r="PPK176" s="318"/>
      <c r="PPL176" s="318"/>
      <c r="PPM176" s="318"/>
      <c r="PPN176" s="318"/>
      <c r="PPO176" s="318"/>
      <c r="PPP176" s="318"/>
      <c r="PPQ176" s="318"/>
      <c r="PPR176" s="318"/>
      <c r="PPS176" s="318"/>
      <c r="PPT176" s="318"/>
      <c r="PPU176" s="318"/>
      <c r="PPV176" s="318"/>
      <c r="PPW176" s="318"/>
      <c r="PPX176" s="318"/>
      <c r="PPY176" s="318"/>
      <c r="PPZ176" s="318"/>
      <c r="PQA176" s="318"/>
      <c r="PQB176" s="318"/>
      <c r="PQC176" s="318"/>
      <c r="PQD176" s="318"/>
      <c r="PQE176" s="318"/>
      <c r="PQF176" s="318"/>
      <c r="PQG176" s="318"/>
      <c r="PQH176" s="318"/>
      <c r="PQI176" s="318"/>
      <c r="PQJ176" s="318"/>
      <c r="PQK176" s="318"/>
      <c r="PQL176" s="318"/>
      <c r="PQM176" s="318"/>
      <c r="PQN176" s="318"/>
      <c r="PQO176" s="318"/>
      <c r="PQP176" s="318"/>
      <c r="PQQ176" s="318"/>
      <c r="PQR176" s="318"/>
      <c r="PQS176" s="318"/>
      <c r="PQT176" s="318"/>
      <c r="PQU176" s="318"/>
      <c r="PQV176" s="318"/>
      <c r="PQW176" s="318"/>
      <c r="PQX176" s="318"/>
      <c r="PQY176" s="318"/>
      <c r="PQZ176" s="318"/>
      <c r="PRA176" s="318"/>
      <c r="PRB176" s="318"/>
      <c r="PRC176" s="318"/>
      <c r="PRD176" s="318"/>
      <c r="PRE176" s="318"/>
      <c r="PRF176" s="318"/>
      <c r="PRG176" s="318"/>
      <c r="PRH176" s="318"/>
      <c r="PRI176" s="318"/>
      <c r="PRJ176" s="318"/>
      <c r="PRK176" s="318"/>
      <c r="PRL176" s="318"/>
      <c r="PRM176" s="318"/>
      <c r="PRN176" s="318"/>
      <c r="PRO176" s="318"/>
      <c r="PRP176" s="318"/>
      <c r="PRQ176" s="318"/>
      <c r="PRR176" s="318"/>
      <c r="PRS176" s="318"/>
      <c r="PRT176" s="318"/>
      <c r="PRU176" s="318"/>
      <c r="PRV176" s="318"/>
      <c r="PRW176" s="318"/>
      <c r="PRX176" s="318"/>
      <c r="PRY176" s="318"/>
      <c r="PRZ176" s="318"/>
      <c r="PSA176" s="318"/>
      <c r="PSB176" s="318"/>
      <c r="PSC176" s="318"/>
      <c r="PSD176" s="318"/>
      <c r="PSE176" s="318"/>
      <c r="PSF176" s="318"/>
      <c r="PSG176" s="318"/>
      <c r="PSH176" s="318"/>
      <c r="PSI176" s="318"/>
      <c r="PSJ176" s="318"/>
      <c r="PSK176" s="318"/>
      <c r="PSL176" s="318"/>
      <c r="PSM176" s="318"/>
      <c r="PSN176" s="318"/>
      <c r="PSO176" s="318"/>
      <c r="PSP176" s="318"/>
      <c r="PSQ176" s="318"/>
      <c r="PSR176" s="318"/>
      <c r="PSS176" s="318"/>
      <c r="PST176" s="318"/>
      <c r="PSU176" s="318"/>
      <c r="PSV176" s="318"/>
      <c r="PSW176" s="318"/>
      <c r="PSX176" s="318"/>
      <c r="PSY176" s="318"/>
      <c r="PSZ176" s="318"/>
      <c r="PTA176" s="318"/>
      <c r="PTB176" s="318"/>
      <c r="PTC176" s="318"/>
      <c r="PTD176" s="318"/>
      <c r="PTE176" s="318"/>
      <c r="PTF176" s="318"/>
      <c r="PTG176" s="318"/>
      <c r="PTH176" s="318"/>
      <c r="PTI176" s="318"/>
      <c r="PTJ176" s="318"/>
      <c r="PTK176" s="318"/>
      <c r="PTL176" s="318"/>
      <c r="PTM176" s="318"/>
      <c r="PTN176" s="318"/>
      <c r="PTO176" s="318"/>
      <c r="PTP176" s="318"/>
      <c r="PTQ176" s="318"/>
      <c r="PTR176" s="318"/>
      <c r="PTS176" s="318"/>
      <c r="PTT176" s="318"/>
      <c r="PTU176" s="318"/>
      <c r="PTV176" s="318"/>
      <c r="PTW176" s="318"/>
      <c r="PTX176" s="318"/>
      <c r="PTY176" s="318"/>
      <c r="PTZ176" s="318"/>
      <c r="PUA176" s="318"/>
      <c r="PUB176" s="318"/>
      <c r="PUC176" s="318"/>
      <c r="PUD176" s="318"/>
      <c r="PUE176" s="318"/>
      <c r="PUF176" s="318"/>
      <c r="PUG176" s="318"/>
      <c r="PUH176" s="318"/>
      <c r="PUI176" s="318"/>
      <c r="PUJ176" s="318"/>
      <c r="PUK176" s="318"/>
      <c r="PUL176" s="318"/>
      <c r="PUM176" s="318"/>
      <c r="PUN176" s="318"/>
      <c r="PUO176" s="318"/>
      <c r="PUP176" s="318"/>
      <c r="PUQ176" s="318"/>
      <c r="PUR176" s="318"/>
      <c r="PUS176" s="318"/>
      <c r="PUT176" s="318"/>
      <c r="PUU176" s="318"/>
      <c r="PUV176" s="318"/>
      <c r="PUW176" s="318"/>
      <c r="PUX176" s="318"/>
      <c r="PUY176" s="318"/>
      <c r="PUZ176" s="318"/>
      <c r="PVA176" s="318"/>
      <c r="PVB176" s="318"/>
      <c r="PVC176" s="318"/>
      <c r="PVD176" s="318"/>
      <c r="PVE176" s="318"/>
      <c r="PVF176" s="318"/>
      <c r="PVG176" s="318"/>
      <c r="PVH176" s="318"/>
      <c r="PVI176" s="318"/>
      <c r="PVJ176" s="318"/>
      <c r="PVK176" s="318"/>
      <c r="PVL176" s="318"/>
      <c r="PVM176" s="318"/>
      <c r="PVN176" s="318"/>
      <c r="PVO176" s="318"/>
      <c r="PVP176" s="318"/>
      <c r="PVQ176" s="318"/>
      <c r="PVR176" s="318"/>
      <c r="PVS176" s="318"/>
      <c r="PVT176" s="318"/>
      <c r="PVU176" s="318"/>
      <c r="PVV176" s="318"/>
      <c r="PVW176" s="318"/>
      <c r="PVX176" s="318"/>
      <c r="PVY176" s="318"/>
      <c r="PVZ176" s="318"/>
      <c r="PWA176" s="318"/>
      <c r="PWB176" s="318"/>
      <c r="PWC176" s="318"/>
      <c r="PWD176" s="318"/>
      <c r="PWE176" s="318"/>
      <c r="PWF176" s="318"/>
      <c r="PWG176" s="318"/>
      <c r="PWH176" s="318"/>
      <c r="PWI176" s="318"/>
      <c r="PWJ176" s="318"/>
      <c r="PWK176" s="318"/>
      <c r="PWL176" s="318"/>
      <c r="PWM176" s="318"/>
      <c r="PWN176" s="318"/>
      <c r="PWO176" s="318"/>
      <c r="PWP176" s="318"/>
      <c r="PWQ176" s="318"/>
      <c r="PWR176" s="318"/>
      <c r="PWS176" s="318"/>
      <c r="PWT176" s="318"/>
      <c r="PWU176" s="318"/>
      <c r="PWV176" s="318"/>
      <c r="PWW176" s="318"/>
      <c r="PWX176" s="318"/>
      <c r="PWY176" s="318"/>
      <c r="PWZ176" s="318"/>
      <c r="PXA176" s="318"/>
      <c r="PXB176" s="318"/>
      <c r="PXC176" s="318"/>
      <c r="PXD176" s="318"/>
      <c r="PXE176" s="318"/>
      <c r="PXF176" s="318"/>
      <c r="PXG176" s="318"/>
      <c r="PXH176" s="318"/>
      <c r="PXI176" s="318"/>
      <c r="PXJ176" s="318"/>
      <c r="PXK176" s="318"/>
      <c r="PXL176" s="318"/>
      <c r="PXM176" s="318"/>
      <c r="PXN176" s="318"/>
      <c r="PXO176" s="318"/>
      <c r="PXP176" s="318"/>
      <c r="PXQ176" s="318"/>
      <c r="PXR176" s="318"/>
      <c r="PXS176" s="318"/>
      <c r="PXT176" s="318"/>
      <c r="PXU176" s="318"/>
      <c r="PXV176" s="318"/>
      <c r="PXW176" s="318"/>
      <c r="PXX176" s="318"/>
      <c r="PXY176" s="318"/>
      <c r="PXZ176" s="318"/>
      <c r="PYA176" s="318"/>
      <c r="PYB176" s="318"/>
      <c r="PYC176" s="318"/>
      <c r="PYD176" s="318"/>
      <c r="PYE176" s="318"/>
      <c r="PYF176" s="318"/>
      <c r="PYG176" s="318"/>
      <c r="PYH176" s="318"/>
      <c r="PYI176" s="318"/>
      <c r="PYJ176" s="318"/>
      <c r="PYK176" s="318"/>
      <c r="PYL176" s="318"/>
      <c r="PYM176" s="318"/>
      <c r="PYN176" s="318"/>
      <c r="PYO176" s="318"/>
      <c r="PYP176" s="318"/>
      <c r="PYQ176" s="318"/>
      <c r="PYR176" s="318"/>
      <c r="PYS176" s="318"/>
      <c r="PYT176" s="318"/>
      <c r="PYU176" s="318"/>
      <c r="PYV176" s="318"/>
      <c r="PYW176" s="318"/>
      <c r="PYX176" s="318"/>
      <c r="PYY176" s="318"/>
      <c r="PYZ176" s="318"/>
      <c r="PZA176" s="318"/>
      <c r="PZB176" s="318"/>
      <c r="PZC176" s="318"/>
      <c r="PZD176" s="318"/>
      <c r="PZE176" s="318"/>
      <c r="PZF176" s="318"/>
      <c r="PZG176" s="318"/>
      <c r="PZH176" s="318"/>
      <c r="PZI176" s="318"/>
      <c r="PZJ176" s="318"/>
      <c r="PZK176" s="318"/>
      <c r="PZL176" s="318"/>
      <c r="PZM176" s="318"/>
      <c r="PZN176" s="318"/>
      <c r="PZO176" s="318"/>
      <c r="PZP176" s="318"/>
      <c r="PZQ176" s="318"/>
      <c r="PZR176" s="318"/>
      <c r="PZS176" s="318"/>
      <c r="PZT176" s="318"/>
      <c r="PZU176" s="318"/>
      <c r="PZV176" s="318"/>
      <c r="PZW176" s="318"/>
      <c r="PZX176" s="318"/>
      <c r="PZY176" s="318"/>
      <c r="PZZ176" s="318"/>
      <c r="QAA176" s="318"/>
      <c r="QAB176" s="318"/>
      <c r="QAC176" s="318"/>
      <c r="QAD176" s="318"/>
      <c r="QAE176" s="318"/>
      <c r="QAF176" s="318"/>
      <c r="QAG176" s="318"/>
      <c r="QAH176" s="318"/>
      <c r="QAI176" s="318"/>
      <c r="QAJ176" s="318"/>
      <c r="QAK176" s="318"/>
      <c r="QAL176" s="318"/>
      <c r="QAM176" s="318"/>
      <c r="QAN176" s="318"/>
      <c r="QAO176" s="318"/>
      <c r="QAP176" s="318"/>
      <c r="QAQ176" s="318"/>
      <c r="QAR176" s="318"/>
      <c r="QAS176" s="318"/>
      <c r="QAT176" s="318"/>
      <c r="QAU176" s="318"/>
      <c r="QAV176" s="318"/>
      <c r="QAW176" s="318"/>
      <c r="QAX176" s="318"/>
      <c r="QAY176" s="318"/>
      <c r="QAZ176" s="318"/>
      <c r="QBA176" s="318"/>
      <c r="QBB176" s="318"/>
      <c r="QBC176" s="318"/>
      <c r="QBD176" s="318"/>
      <c r="QBE176" s="318"/>
      <c r="QBF176" s="318"/>
      <c r="QBG176" s="318"/>
      <c r="QBH176" s="318"/>
      <c r="QBI176" s="318"/>
      <c r="QBJ176" s="318"/>
      <c r="QBK176" s="318"/>
      <c r="QBL176" s="318"/>
      <c r="QBM176" s="318"/>
      <c r="QBN176" s="318"/>
      <c r="QBO176" s="318"/>
      <c r="QBP176" s="318"/>
      <c r="QBQ176" s="318"/>
      <c r="QBR176" s="318"/>
      <c r="QBS176" s="318"/>
      <c r="QBT176" s="318"/>
      <c r="QBU176" s="318"/>
      <c r="QBV176" s="318"/>
      <c r="QBW176" s="318"/>
      <c r="QBX176" s="318"/>
      <c r="QBY176" s="318"/>
      <c r="QBZ176" s="318"/>
      <c r="QCA176" s="318"/>
      <c r="QCB176" s="318"/>
      <c r="QCC176" s="318"/>
      <c r="QCD176" s="318"/>
      <c r="QCE176" s="318"/>
      <c r="QCF176" s="318"/>
      <c r="QCG176" s="318"/>
      <c r="QCH176" s="318"/>
      <c r="QCI176" s="318"/>
      <c r="QCJ176" s="318"/>
      <c r="QCK176" s="318"/>
      <c r="QCL176" s="318"/>
      <c r="QCM176" s="318"/>
      <c r="QCN176" s="318"/>
      <c r="QCO176" s="318"/>
      <c r="QCP176" s="318"/>
      <c r="QCQ176" s="318"/>
      <c r="QCR176" s="318"/>
      <c r="QCS176" s="318"/>
      <c r="QCT176" s="318"/>
      <c r="QCU176" s="318"/>
      <c r="QCV176" s="318"/>
      <c r="QCW176" s="318"/>
      <c r="QCX176" s="318"/>
      <c r="QCY176" s="318"/>
      <c r="QCZ176" s="318"/>
      <c r="QDA176" s="318"/>
      <c r="QDB176" s="318"/>
      <c r="QDC176" s="318"/>
      <c r="QDD176" s="318"/>
      <c r="QDE176" s="318"/>
      <c r="QDF176" s="318"/>
      <c r="QDG176" s="318"/>
      <c r="QDH176" s="318"/>
      <c r="QDI176" s="318"/>
      <c r="QDJ176" s="318"/>
      <c r="QDK176" s="318"/>
      <c r="QDL176" s="318"/>
      <c r="QDM176" s="318"/>
      <c r="QDN176" s="318"/>
      <c r="QDO176" s="318"/>
      <c r="QDP176" s="318"/>
      <c r="QDQ176" s="318"/>
      <c r="QDR176" s="318"/>
      <c r="QDS176" s="318"/>
      <c r="QDT176" s="318"/>
      <c r="QDU176" s="318"/>
      <c r="QDV176" s="318"/>
      <c r="QDW176" s="318"/>
      <c r="QDX176" s="318"/>
      <c r="QDY176" s="318"/>
      <c r="QDZ176" s="318"/>
      <c r="QEA176" s="318"/>
      <c r="QEB176" s="318"/>
      <c r="QEC176" s="318"/>
      <c r="QED176" s="318"/>
      <c r="QEE176" s="318"/>
      <c r="QEF176" s="318"/>
      <c r="QEG176" s="318"/>
      <c r="QEH176" s="318"/>
      <c r="QEI176" s="318"/>
      <c r="QEJ176" s="318"/>
      <c r="QEK176" s="318"/>
      <c r="QEL176" s="318"/>
      <c r="QEM176" s="318"/>
      <c r="QEN176" s="318"/>
      <c r="QEO176" s="318"/>
      <c r="QEP176" s="318"/>
      <c r="QEQ176" s="318"/>
      <c r="QER176" s="318"/>
      <c r="QES176" s="318"/>
      <c r="QET176" s="318"/>
      <c r="QEU176" s="318"/>
      <c r="QEV176" s="318"/>
      <c r="QEW176" s="318"/>
      <c r="QEX176" s="318"/>
      <c r="QEY176" s="318"/>
      <c r="QEZ176" s="318"/>
      <c r="QFA176" s="318"/>
      <c r="QFB176" s="318"/>
      <c r="QFC176" s="318"/>
      <c r="QFD176" s="318"/>
      <c r="QFE176" s="318"/>
      <c r="QFF176" s="318"/>
      <c r="QFG176" s="318"/>
      <c r="QFH176" s="318"/>
      <c r="QFI176" s="318"/>
      <c r="QFJ176" s="318"/>
      <c r="QFK176" s="318"/>
      <c r="QFL176" s="318"/>
      <c r="QFM176" s="318"/>
      <c r="QFN176" s="318"/>
      <c r="QFO176" s="318"/>
      <c r="QFP176" s="318"/>
      <c r="QFQ176" s="318"/>
      <c r="QFR176" s="318"/>
      <c r="QFS176" s="318"/>
      <c r="QFT176" s="318"/>
      <c r="QFU176" s="318"/>
      <c r="QFV176" s="318"/>
      <c r="QFW176" s="318"/>
      <c r="QFX176" s="318"/>
      <c r="QFY176" s="318"/>
      <c r="QFZ176" s="318"/>
      <c r="QGA176" s="318"/>
      <c r="QGB176" s="318"/>
      <c r="QGC176" s="318"/>
      <c r="QGD176" s="318"/>
      <c r="QGE176" s="318"/>
      <c r="QGF176" s="318"/>
      <c r="QGG176" s="318"/>
      <c r="QGH176" s="318"/>
      <c r="QGI176" s="318"/>
      <c r="QGJ176" s="318"/>
      <c r="QGK176" s="318"/>
      <c r="QGL176" s="318"/>
      <c r="QGM176" s="318"/>
      <c r="QGN176" s="318"/>
      <c r="QGO176" s="318"/>
      <c r="QGP176" s="318"/>
      <c r="QGQ176" s="318"/>
      <c r="QGR176" s="318"/>
      <c r="QGS176" s="318"/>
      <c r="QGT176" s="318"/>
      <c r="QGU176" s="318"/>
      <c r="QGV176" s="318"/>
      <c r="QGW176" s="318"/>
      <c r="QGX176" s="318"/>
      <c r="QGY176" s="318"/>
      <c r="QGZ176" s="318"/>
      <c r="QHA176" s="318"/>
      <c r="QHB176" s="318"/>
      <c r="QHC176" s="318"/>
      <c r="QHD176" s="318"/>
      <c r="QHE176" s="318"/>
      <c r="QHF176" s="318"/>
      <c r="QHG176" s="318"/>
      <c r="QHH176" s="318"/>
      <c r="QHI176" s="318"/>
      <c r="QHJ176" s="318"/>
      <c r="QHK176" s="318"/>
      <c r="QHL176" s="318"/>
      <c r="QHM176" s="318"/>
      <c r="QHN176" s="318"/>
      <c r="QHO176" s="318"/>
      <c r="QHP176" s="318"/>
      <c r="QHQ176" s="318"/>
      <c r="QHR176" s="318"/>
      <c r="QHS176" s="318"/>
      <c r="QHT176" s="318"/>
      <c r="QHU176" s="318"/>
      <c r="QHV176" s="318"/>
      <c r="QHW176" s="318"/>
      <c r="QHX176" s="318"/>
      <c r="QHY176" s="318"/>
      <c r="QHZ176" s="318"/>
      <c r="QIA176" s="318"/>
      <c r="QIB176" s="318"/>
      <c r="QIC176" s="318"/>
      <c r="QID176" s="318"/>
      <c r="QIE176" s="318"/>
      <c r="QIF176" s="318"/>
      <c r="QIG176" s="318"/>
      <c r="QIH176" s="318"/>
      <c r="QII176" s="318"/>
      <c r="QIJ176" s="318"/>
      <c r="QIK176" s="318"/>
      <c r="QIL176" s="318"/>
      <c r="QIM176" s="318"/>
      <c r="QIN176" s="318"/>
      <c r="QIO176" s="318"/>
      <c r="QIP176" s="318"/>
      <c r="QIQ176" s="318"/>
      <c r="QIR176" s="318"/>
      <c r="QIS176" s="318"/>
      <c r="QIT176" s="318"/>
      <c r="QIU176" s="318"/>
      <c r="QIV176" s="318"/>
      <c r="QIW176" s="318"/>
      <c r="QIX176" s="318"/>
      <c r="QIY176" s="318"/>
      <c r="QIZ176" s="318"/>
      <c r="QJA176" s="318"/>
      <c r="QJB176" s="318"/>
      <c r="QJC176" s="318"/>
      <c r="QJD176" s="318"/>
      <c r="QJE176" s="318"/>
      <c r="QJF176" s="318"/>
      <c r="QJG176" s="318"/>
      <c r="QJH176" s="318"/>
      <c r="QJI176" s="318"/>
      <c r="QJJ176" s="318"/>
      <c r="QJK176" s="318"/>
      <c r="QJL176" s="318"/>
      <c r="QJM176" s="318"/>
      <c r="QJN176" s="318"/>
      <c r="QJO176" s="318"/>
      <c r="QJP176" s="318"/>
      <c r="QJQ176" s="318"/>
      <c r="QJR176" s="318"/>
      <c r="QJS176" s="318"/>
      <c r="QJT176" s="318"/>
      <c r="QJU176" s="318"/>
      <c r="QJV176" s="318"/>
      <c r="QJW176" s="318"/>
      <c r="QJX176" s="318"/>
      <c r="QJY176" s="318"/>
      <c r="QJZ176" s="318"/>
      <c r="QKA176" s="318"/>
      <c r="QKB176" s="318"/>
      <c r="QKC176" s="318"/>
      <c r="QKD176" s="318"/>
      <c r="QKE176" s="318"/>
      <c r="QKF176" s="318"/>
      <c r="QKG176" s="318"/>
      <c r="QKH176" s="318"/>
      <c r="QKI176" s="318"/>
      <c r="QKJ176" s="318"/>
      <c r="QKK176" s="318"/>
      <c r="QKL176" s="318"/>
      <c r="QKM176" s="318"/>
      <c r="QKN176" s="318"/>
      <c r="QKO176" s="318"/>
      <c r="QKP176" s="318"/>
      <c r="QKQ176" s="318"/>
      <c r="QKR176" s="318"/>
      <c r="QKS176" s="318"/>
      <c r="QKT176" s="318"/>
      <c r="QKU176" s="318"/>
      <c r="QKV176" s="318"/>
      <c r="QKW176" s="318"/>
      <c r="QKX176" s="318"/>
      <c r="QKY176" s="318"/>
      <c r="QKZ176" s="318"/>
      <c r="QLA176" s="318"/>
      <c r="QLB176" s="318"/>
      <c r="QLC176" s="318"/>
      <c r="QLD176" s="318"/>
      <c r="QLE176" s="318"/>
      <c r="QLF176" s="318"/>
      <c r="QLG176" s="318"/>
      <c r="QLH176" s="318"/>
      <c r="QLI176" s="318"/>
      <c r="QLJ176" s="318"/>
      <c r="QLK176" s="318"/>
      <c r="QLL176" s="318"/>
      <c r="QLM176" s="318"/>
      <c r="QLN176" s="318"/>
      <c r="QLO176" s="318"/>
      <c r="QLP176" s="318"/>
      <c r="QLQ176" s="318"/>
      <c r="QLR176" s="318"/>
      <c r="QLS176" s="318"/>
      <c r="QLT176" s="318"/>
      <c r="QLU176" s="318"/>
      <c r="QLV176" s="318"/>
      <c r="QLW176" s="318"/>
      <c r="QLX176" s="318"/>
      <c r="QLY176" s="318"/>
      <c r="QLZ176" s="318"/>
      <c r="QMA176" s="318"/>
      <c r="QMB176" s="318"/>
      <c r="QMC176" s="318"/>
      <c r="QMD176" s="318"/>
      <c r="QME176" s="318"/>
      <c r="QMF176" s="318"/>
      <c r="QMG176" s="318"/>
      <c r="QMH176" s="318"/>
      <c r="QMI176" s="318"/>
      <c r="QMJ176" s="318"/>
      <c r="QMK176" s="318"/>
      <c r="QML176" s="318"/>
      <c r="QMM176" s="318"/>
      <c r="QMN176" s="318"/>
      <c r="QMO176" s="318"/>
      <c r="QMP176" s="318"/>
      <c r="QMQ176" s="318"/>
      <c r="QMR176" s="318"/>
      <c r="QMS176" s="318"/>
      <c r="QMT176" s="318"/>
      <c r="QMU176" s="318"/>
      <c r="QMV176" s="318"/>
      <c r="QMW176" s="318"/>
      <c r="QMX176" s="318"/>
      <c r="QMY176" s="318"/>
      <c r="QMZ176" s="318"/>
      <c r="QNA176" s="318"/>
      <c r="QNB176" s="318"/>
      <c r="QNC176" s="318"/>
      <c r="QND176" s="318"/>
      <c r="QNE176" s="318"/>
      <c r="QNF176" s="318"/>
      <c r="QNG176" s="318"/>
      <c r="QNH176" s="318"/>
      <c r="QNI176" s="318"/>
      <c r="QNJ176" s="318"/>
      <c r="QNK176" s="318"/>
      <c r="QNL176" s="318"/>
      <c r="QNM176" s="318"/>
      <c r="QNN176" s="318"/>
      <c r="QNO176" s="318"/>
      <c r="QNP176" s="318"/>
      <c r="QNQ176" s="318"/>
      <c r="QNR176" s="318"/>
      <c r="QNS176" s="318"/>
      <c r="QNT176" s="318"/>
      <c r="QNU176" s="318"/>
      <c r="QNV176" s="318"/>
      <c r="QNW176" s="318"/>
      <c r="QNX176" s="318"/>
      <c r="QNY176" s="318"/>
      <c r="QNZ176" s="318"/>
      <c r="QOA176" s="318"/>
      <c r="QOB176" s="318"/>
      <c r="QOC176" s="318"/>
      <c r="QOD176" s="318"/>
      <c r="QOE176" s="318"/>
      <c r="QOF176" s="318"/>
      <c r="QOG176" s="318"/>
      <c r="QOH176" s="318"/>
      <c r="QOI176" s="318"/>
      <c r="QOJ176" s="318"/>
      <c r="QOK176" s="318"/>
      <c r="QOL176" s="318"/>
      <c r="QOM176" s="318"/>
      <c r="QON176" s="318"/>
      <c r="QOO176" s="318"/>
      <c r="QOP176" s="318"/>
      <c r="QOQ176" s="318"/>
      <c r="QOR176" s="318"/>
      <c r="QOS176" s="318"/>
      <c r="QOT176" s="318"/>
      <c r="QOU176" s="318"/>
      <c r="QOV176" s="318"/>
      <c r="QOW176" s="318"/>
      <c r="QOX176" s="318"/>
      <c r="QOY176" s="318"/>
      <c r="QOZ176" s="318"/>
      <c r="QPA176" s="318"/>
      <c r="QPB176" s="318"/>
      <c r="QPC176" s="318"/>
      <c r="QPD176" s="318"/>
      <c r="QPE176" s="318"/>
      <c r="QPF176" s="318"/>
      <c r="QPG176" s="318"/>
      <c r="QPH176" s="318"/>
      <c r="QPI176" s="318"/>
      <c r="QPJ176" s="318"/>
      <c r="QPK176" s="318"/>
      <c r="QPL176" s="318"/>
      <c r="QPM176" s="318"/>
      <c r="QPN176" s="318"/>
      <c r="QPO176" s="318"/>
      <c r="QPP176" s="318"/>
      <c r="QPQ176" s="318"/>
      <c r="QPR176" s="318"/>
      <c r="QPS176" s="318"/>
      <c r="QPT176" s="318"/>
      <c r="QPU176" s="318"/>
      <c r="QPV176" s="318"/>
      <c r="QPW176" s="318"/>
      <c r="QPX176" s="318"/>
      <c r="QPY176" s="318"/>
      <c r="QPZ176" s="318"/>
      <c r="QQA176" s="318"/>
      <c r="QQB176" s="318"/>
      <c r="QQC176" s="318"/>
      <c r="QQD176" s="318"/>
      <c r="QQE176" s="318"/>
      <c r="QQF176" s="318"/>
      <c r="QQG176" s="318"/>
      <c r="QQH176" s="318"/>
      <c r="QQI176" s="318"/>
      <c r="QQJ176" s="318"/>
      <c r="QQK176" s="318"/>
      <c r="QQL176" s="318"/>
      <c r="QQM176" s="318"/>
      <c r="QQN176" s="318"/>
      <c r="QQO176" s="318"/>
      <c r="QQP176" s="318"/>
      <c r="QQQ176" s="318"/>
      <c r="QQR176" s="318"/>
      <c r="QQS176" s="318"/>
      <c r="QQT176" s="318"/>
      <c r="QQU176" s="318"/>
      <c r="QQV176" s="318"/>
      <c r="QQW176" s="318"/>
      <c r="QQX176" s="318"/>
      <c r="QQY176" s="318"/>
      <c r="QQZ176" s="318"/>
      <c r="QRA176" s="318"/>
      <c r="QRB176" s="318"/>
      <c r="QRC176" s="318"/>
      <c r="QRD176" s="318"/>
      <c r="QRE176" s="318"/>
      <c r="QRF176" s="318"/>
      <c r="QRG176" s="318"/>
      <c r="QRH176" s="318"/>
      <c r="QRI176" s="318"/>
      <c r="QRJ176" s="318"/>
      <c r="QRK176" s="318"/>
      <c r="QRL176" s="318"/>
      <c r="QRM176" s="318"/>
      <c r="QRN176" s="318"/>
      <c r="QRO176" s="318"/>
      <c r="QRP176" s="318"/>
      <c r="QRQ176" s="318"/>
      <c r="QRR176" s="318"/>
      <c r="QRS176" s="318"/>
      <c r="QRT176" s="318"/>
      <c r="QRU176" s="318"/>
      <c r="QRV176" s="318"/>
      <c r="QRW176" s="318"/>
      <c r="QRX176" s="318"/>
      <c r="QRY176" s="318"/>
      <c r="QRZ176" s="318"/>
      <c r="QSA176" s="318"/>
      <c r="QSB176" s="318"/>
      <c r="QSC176" s="318"/>
      <c r="QSD176" s="318"/>
      <c r="QSE176" s="318"/>
      <c r="QSF176" s="318"/>
      <c r="QSG176" s="318"/>
      <c r="QSH176" s="318"/>
      <c r="QSI176" s="318"/>
      <c r="QSJ176" s="318"/>
      <c r="QSK176" s="318"/>
      <c r="QSL176" s="318"/>
      <c r="QSM176" s="318"/>
      <c r="QSN176" s="318"/>
      <c r="QSO176" s="318"/>
      <c r="QSP176" s="318"/>
      <c r="QSQ176" s="318"/>
      <c r="QSR176" s="318"/>
      <c r="QSS176" s="318"/>
      <c r="QST176" s="318"/>
      <c r="QSU176" s="318"/>
      <c r="QSV176" s="318"/>
      <c r="QSW176" s="318"/>
      <c r="QSX176" s="318"/>
      <c r="QSY176" s="318"/>
      <c r="QSZ176" s="318"/>
      <c r="QTA176" s="318"/>
      <c r="QTB176" s="318"/>
      <c r="QTC176" s="318"/>
      <c r="QTD176" s="318"/>
      <c r="QTE176" s="318"/>
      <c r="QTF176" s="318"/>
      <c r="QTG176" s="318"/>
      <c r="QTH176" s="318"/>
      <c r="QTI176" s="318"/>
      <c r="QTJ176" s="318"/>
      <c r="QTK176" s="318"/>
      <c r="QTL176" s="318"/>
      <c r="QTM176" s="318"/>
      <c r="QTN176" s="318"/>
      <c r="QTO176" s="318"/>
      <c r="QTP176" s="318"/>
      <c r="QTQ176" s="318"/>
      <c r="QTR176" s="318"/>
      <c r="QTS176" s="318"/>
      <c r="QTT176" s="318"/>
      <c r="QTU176" s="318"/>
      <c r="QTV176" s="318"/>
      <c r="QTW176" s="318"/>
      <c r="QTX176" s="318"/>
      <c r="QTY176" s="318"/>
      <c r="QTZ176" s="318"/>
      <c r="QUA176" s="318"/>
      <c r="QUB176" s="318"/>
      <c r="QUC176" s="318"/>
      <c r="QUD176" s="318"/>
      <c r="QUE176" s="318"/>
      <c r="QUF176" s="318"/>
      <c r="QUG176" s="318"/>
      <c r="QUH176" s="318"/>
      <c r="QUI176" s="318"/>
      <c r="QUJ176" s="318"/>
      <c r="QUK176" s="318"/>
      <c r="QUL176" s="318"/>
      <c r="QUM176" s="318"/>
      <c r="QUN176" s="318"/>
      <c r="QUO176" s="318"/>
      <c r="QUP176" s="318"/>
      <c r="QUQ176" s="318"/>
      <c r="QUR176" s="318"/>
      <c r="QUS176" s="318"/>
      <c r="QUT176" s="318"/>
      <c r="QUU176" s="318"/>
      <c r="QUV176" s="318"/>
      <c r="QUW176" s="318"/>
      <c r="QUX176" s="318"/>
      <c r="QUY176" s="318"/>
      <c r="QUZ176" s="318"/>
      <c r="QVA176" s="318"/>
      <c r="QVB176" s="318"/>
      <c r="QVC176" s="318"/>
      <c r="QVD176" s="318"/>
      <c r="QVE176" s="318"/>
      <c r="QVF176" s="318"/>
      <c r="QVG176" s="318"/>
      <c r="QVH176" s="318"/>
      <c r="QVI176" s="318"/>
      <c r="QVJ176" s="318"/>
      <c r="QVK176" s="318"/>
      <c r="QVL176" s="318"/>
      <c r="QVM176" s="318"/>
      <c r="QVN176" s="318"/>
      <c r="QVO176" s="318"/>
      <c r="QVP176" s="318"/>
      <c r="QVQ176" s="318"/>
      <c r="QVR176" s="318"/>
      <c r="QVS176" s="318"/>
      <c r="QVT176" s="318"/>
      <c r="QVU176" s="318"/>
      <c r="QVV176" s="318"/>
      <c r="QVW176" s="318"/>
      <c r="QVX176" s="318"/>
      <c r="QVY176" s="318"/>
      <c r="QVZ176" s="318"/>
      <c r="QWA176" s="318"/>
      <c r="QWB176" s="318"/>
      <c r="QWC176" s="318"/>
      <c r="QWD176" s="318"/>
      <c r="QWE176" s="318"/>
      <c r="QWF176" s="318"/>
      <c r="QWG176" s="318"/>
      <c r="QWH176" s="318"/>
      <c r="QWI176" s="318"/>
      <c r="QWJ176" s="318"/>
      <c r="QWK176" s="318"/>
      <c r="QWL176" s="318"/>
      <c r="QWM176" s="318"/>
      <c r="QWN176" s="318"/>
      <c r="QWO176" s="318"/>
      <c r="QWP176" s="318"/>
      <c r="QWQ176" s="318"/>
      <c r="QWR176" s="318"/>
      <c r="QWS176" s="318"/>
      <c r="QWT176" s="318"/>
      <c r="QWU176" s="318"/>
      <c r="QWV176" s="318"/>
      <c r="QWW176" s="318"/>
      <c r="QWX176" s="318"/>
      <c r="QWY176" s="318"/>
      <c r="QWZ176" s="318"/>
      <c r="QXA176" s="318"/>
      <c r="QXB176" s="318"/>
      <c r="QXC176" s="318"/>
      <c r="QXD176" s="318"/>
      <c r="QXE176" s="318"/>
      <c r="QXF176" s="318"/>
      <c r="QXG176" s="318"/>
      <c r="QXH176" s="318"/>
      <c r="QXI176" s="318"/>
      <c r="QXJ176" s="318"/>
      <c r="QXK176" s="318"/>
      <c r="QXL176" s="318"/>
      <c r="QXM176" s="318"/>
      <c r="QXN176" s="318"/>
      <c r="QXO176" s="318"/>
      <c r="QXP176" s="318"/>
      <c r="QXQ176" s="318"/>
      <c r="QXR176" s="318"/>
      <c r="QXS176" s="318"/>
      <c r="QXT176" s="318"/>
      <c r="QXU176" s="318"/>
      <c r="QXV176" s="318"/>
      <c r="QXW176" s="318"/>
      <c r="QXX176" s="318"/>
      <c r="QXY176" s="318"/>
      <c r="QXZ176" s="318"/>
      <c r="QYA176" s="318"/>
      <c r="QYB176" s="318"/>
      <c r="QYC176" s="318"/>
      <c r="QYD176" s="318"/>
      <c r="QYE176" s="318"/>
      <c r="QYF176" s="318"/>
      <c r="QYG176" s="318"/>
      <c r="QYH176" s="318"/>
      <c r="QYI176" s="318"/>
      <c r="QYJ176" s="318"/>
      <c r="QYK176" s="318"/>
      <c r="QYL176" s="318"/>
      <c r="QYM176" s="318"/>
      <c r="QYN176" s="318"/>
      <c r="QYO176" s="318"/>
      <c r="QYP176" s="318"/>
      <c r="QYQ176" s="318"/>
      <c r="QYR176" s="318"/>
      <c r="QYS176" s="318"/>
      <c r="QYT176" s="318"/>
      <c r="QYU176" s="318"/>
      <c r="QYV176" s="318"/>
      <c r="QYW176" s="318"/>
      <c r="QYX176" s="318"/>
      <c r="QYY176" s="318"/>
      <c r="QYZ176" s="318"/>
      <c r="QZA176" s="318"/>
      <c r="QZB176" s="318"/>
      <c r="QZC176" s="318"/>
      <c r="QZD176" s="318"/>
      <c r="QZE176" s="318"/>
      <c r="QZF176" s="318"/>
      <c r="QZG176" s="318"/>
      <c r="QZH176" s="318"/>
      <c r="QZI176" s="318"/>
      <c r="QZJ176" s="318"/>
      <c r="QZK176" s="318"/>
      <c r="QZL176" s="318"/>
      <c r="QZM176" s="318"/>
      <c r="QZN176" s="318"/>
      <c r="QZO176" s="318"/>
      <c r="QZP176" s="318"/>
      <c r="QZQ176" s="318"/>
      <c r="QZR176" s="318"/>
      <c r="QZS176" s="318"/>
      <c r="QZT176" s="318"/>
      <c r="QZU176" s="318"/>
      <c r="QZV176" s="318"/>
      <c r="QZW176" s="318"/>
      <c r="QZX176" s="318"/>
      <c r="QZY176" s="318"/>
      <c r="QZZ176" s="318"/>
      <c r="RAA176" s="318"/>
      <c r="RAB176" s="318"/>
      <c r="RAC176" s="318"/>
      <c r="RAD176" s="318"/>
      <c r="RAE176" s="318"/>
      <c r="RAF176" s="318"/>
      <c r="RAG176" s="318"/>
      <c r="RAH176" s="318"/>
      <c r="RAI176" s="318"/>
      <c r="RAJ176" s="318"/>
      <c r="RAK176" s="318"/>
      <c r="RAL176" s="318"/>
      <c r="RAM176" s="318"/>
      <c r="RAN176" s="318"/>
      <c r="RAO176" s="318"/>
      <c r="RAP176" s="318"/>
      <c r="RAQ176" s="318"/>
      <c r="RAR176" s="318"/>
      <c r="RAS176" s="318"/>
      <c r="RAT176" s="318"/>
      <c r="RAU176" s="318"/>
      <c r="RAV176" s="318"/>
      <c r="RAW176" s="318"/>
      <c r="RAX176" s="318"/>
      <c r="RAY176" s="318"/>
      <c r="RAZ176" s="318"/>
      <c r="RBA176" s="318"/>
      <c r="RBB176" s="318"/>
      <c r="RBC176" s="318"/>
      <c r="RBD176" s="318"/>
      <c r="RBE176" s="318"/>
      <c r="RBF176" s="318"/>
      <c r="RBG176" s="318"/>
      <c r="RBH176" s="318"/>
      <c r="RBI176" s="318"/>
      <c r="RBJ176" s="318"/>
      <c r="RBK176" s="318"/>
      <c r="RBL176" s="318"/>
      <c r="RBM176" s="318"/>
      <c r="RBN176" s="318"/>
      <c r="RBO176" s="318"/>
      <c r="RBP176" s="318"/>
      <c r="RBQ176" s="318"/>
      <c r="RBR176" s="318"/>
      <c r="RBS176" s="318"/>
      <c r="RBT176" s="318"/>
      <c r="RBU176" s="318"/>
      <c r="RBV176" s="318"/>
      <c r="RBW176" s="318"/>
      <c r="RBX176" s="318"/>
      <c r="RBY176" s="318"/>
      <c r="RBZ176" s="318"/>
      <c r="RCA176" s="318"/>
      <c r="RCB176" s="318"/>
      <c r="RCC176" s="318"/>
      <c r="RCD176" s="318"/>
      <c r="RCE176" s="318"/>
      <c r="RCF176" s="318"/>
      <c r="RCG176" s="318"/>
      <c r="RCH176" s="318"/>
      <c r="RCI176" s="318"/>
      <c r="RCJ176" s="318"/>
      <c r="RCK176" s="318"/>
      <c r="RCL176" s="318"/>
      <c r="RCM176" s="318"/>
      <c r="RCN176" s="318"/>
      <c r="RCO176" s="318"/>
      <c r="RCP176" s="318"/>
      <c r="RCQ176" s="318"/>
      <c r="RCR176" s="318"/>
      <c r="RCS176" s="318"/>
      <c r="RCT176" s="318"/>
      <c r="RCU176" s="318"/>
      <c r="RCV176" s="318"/>
      <c r="RCW176" s="318"/>
      <c r="RCX176" s="318"/>
      <c r="RCY176" s="318"/>
      <c r="RCZ176" s="318"/>
      <c r="RDA176" s="318"/>
      <c r="RDB176" s="318"/>
      <c r="RDC176" s="318"/>
      <c r="RDD176" s="318"/>
      <c r="RDE176" s="318"/>
      <c r="RDF176" s="318"/>
      <c r="RDG176" s="318"/>
      <c r="RDH176" s="318"/>
      <c r="RDI176" s="318"/>
      <c r="RDJ176" s="318"/>
      <c r="RDK176" s="318"/>
      <c r="RDL176" s="318"/>
      <c r="RDM176" s="318"/>
      <c r="RDN176" s="318"/>
      <c r="RDO176" s="318"/>
      <c r="RDP176" s="318"/>
      <c r="RDQ176" s="318"/>
      <c r="RDR176" s="318"/>
      <c r="RDS176" s="318"/>
      <c r="RDT176" s="318"/>
      <c r="RDU176" s="318"/>
      <c r="RDV176" s="318"/>
      <c r="RDW176" s="318"/>
      <c r="RDX176" s="318"/>
      <c r="RDY176" s="318"/>
      <c r="RDZ176" s="318"/>
      <c r="REA176" s="318"/>
      <c r="REB176" s="318"/>
      <c r="REC176" s="318"/>
      <c r="RED176" s="318"/>
      <c r="REE176" s="318"/>
      <c r="REF176" s="318"/>
      <c r="REG176" s="318"/>
      <c r="REH176" s="318"/>
      <c r="REI176" s="318"/>
      <c r="REJ176" s="318"/>
      <c r="REK176" s="318"/>
      <c r="REL176" s="318"/>
      <c r="REM176" s="318"/>
      <c r="REN176" s="318"/>
      <c r="REO176" s="318"/>
      <c r="REP176" s="318"/>
      <c r="REQ176" s="318"/>
      <c r="RER176" s="318"/>
      <c r="RES176" s="318"/>
      <c r="RET176" s="318"/>
      <c r="REU176" s="318"/>
      <c r="REV176" s="318"/>
      <c r="REW176" s="318"/>
      <c r="REX176" s="318"/>
      <c r="REY176" s="318"/>
      <c r="REZ176" s="318"/>
      <c r="RFA176" s="318"/>
      <c r="RFB176" s="318"/>
      <c r="RFC176" s="318"/>
      <c r="RFD176" s="318"/>
      <c r="RFE176" s="318"/>
      <c r="RFF176" s="318"/>
      <c r="RFG176" s="318"/>
      <c r="RFH176" s="318"/>
      <c r="RFI176" s="318"/>
      <c r="RFJ176" s="318"/>
      <c r="RFK176" s="318"/>
      <c r="RFL176" s="318"/>
      <c r="RFM176" s="318"/>
      <c r="RFN176" s="318"/>
      <c r="RFO176" s="318"/>
      <c r="RFP176" s="318"/>
      <c r="RFQ176" s="318"/>
      <c r="RFR176" s="318"/>
      <c r="RFS176" s="318"/>
      <c r="RFT176" s="318"/>
      <c r="RFU176" s="318"/>
      <c r="RFV176" s="318"/>
      <c r="RFW176" s="318"/>
      <c r="RFX176" s="318"/>
      <c r="RFY176" s="318"/>
      <c r="RFZ176" s="318"/>
      <c r="RGA176" s="318"/>
      <c r="RGB176" s="318"/>
      <c r="RGC176" s="318"/>
      <c r="RGD176" s="318"/>
      <c r="RGE176" s="318"/>
      <c r="RGF176" s="318"/>
      <c r="RGG176" s="318"/>
      <c r="RGH176" s="318"/>
      <c r="RGI176" s="318"/>
      <c r="RGJ176" s="318"/>
      <c r="RGK176" s="318"/>
      <c r="RGL176" s="318"/>
      <c r="RGM176" s="318"/>
      <c r="RGN176" s="318"/>
      <c r="RGO176" s="318"/>
      <c r="RGP176" s="318"/>
      <c r="RGQ176" s="318"/>
      <c r="RGR176" s="318"/>
      <c r="RGS176" s="318"/>
      <c r="RGT176" s="318"/>
      <c r="RGU176" s="318"/>
      <c r="RGV176" s="318"/>
      <c r="RGW176" s="318"/>
      <c r="RGX176" s="318"/>
      <c r="RGY176" s="318"/>
      <c r="RGZ176" s="318"/>
      <c r="RHA176" s="318"/>
      <c r="RHB176" s="318"/>
      <c r="RHC176" s="318"/>
      <c r="RHD176" s="318"/>
      <c r="RHE176" s="318"/>
      <c r="RHF176" s="318"/>
      <c r="RHG176" s="318"/>
      <c r="RHH176" s="318"/>
      <c r="RHI176" s="318"/>
      <c r="RHJ176" s="318"/>
      <c r="RHK176" s="318"/>
      <c r="RHL176" s="318"/>
      <c r="RHM176" s="318"/>
      <c r="RHN176" s="318"/>
      <c r="RHO176" s="318"/>
      <c r="RHP176" s="318"/>
      <c r="RHQ176" s="318"/>
      <c r="RHR176" s="318"/>
      <c r="RHS176" s="318"/>
      <c r="RHT176" s="318"/>
      <c r="RHU176" s="318"/>
      <c r="RHV176" s="318"/>
      <c r="RHW176" s="318"/>
      <c r="RHX176" s="318"/>
      <c r="RHY176" s="318"/>
      <c r="RHZ176" s="318"/>
      <c r="RIA176" s="318"/>
      <c r="RIB176" s="318"/>
      <c r="RIC176" s="318"/>
      <c r="RID176" s="318"/>
      <c r="RIE176" s="318"/>
      <c r="RIF176" s="318"/>
      <c r="RIG176" s="318"/>
      <c r="RIH176" s="318"/>
      <c r="RII176" s="318"/>
      <c r="RIJ176" s="318"/>
      <c r="RIK176" s="318"/>
      <c r="RIL176" s="318"/>
      <c r="RIM176" s="318"/>
      <c r="RIN176" s="318"/>
      <c r="RIO176" s="318"/>
      <c r="RIP176" s="318"/>
      <c r="RIQ176" s="318"/>
      <c r="RIR176" s="318"/>
      <c r="RIS176" s="318"/>
      <c r="RIT176" s="318"/>
      <c r="RIU176" s="318"/>
      <c r="RIV176" s="318"/>
      <c r="RIW176" s="318"/>
      <c r="RIX176" s="318"/>
      <c r="RIY176" s="318"/>
      <c r="RIZ176" s="318"/>
      <c r="RJA176" s="318"/>
      <c r="RJB176" s="318"/>
      <c r="RJC176" s="318"/>
      <c r="RJD176" s="318"/>
      <c r="RJE176" s="318"/>
      <c r="RJF176" s="318"/>
      <c r="RJG176" s="318"/>
      <c r="RJH176" s="318"/>
      <c r="RJI176" s="318"/>
      <c r="RJJ176" s="318"/>
      <c r="RJK176" s="318"/>
      <c r="RJL176" s="318"/>
      <c r="RJM176" s="318"/>
      <c r="RJN176" s="318"/>
      <c r="RJO176" s="318"/>
      <c r="RJP176" s="318"/>
      <c r="RJQ176" s="318"/>
      <c r="RJR176" s="318"/>
      <c r="RJS176" s="318"/>
      <c r="RJT176" s="318"/>
      <c r="RJU176" s="318"/>
      <c r="RJV176" s="318"/>
      <c r="RJW176" s="318"/>
      <c r="RJX176" s="318"/>
      <c r="RJY176" s="318"/>
      <c r="RJZ176" s="318"/>
      <c r="RKA176" s="318"/>
      <c r="RKB176" s="318"/>
      <c r="RKC176" s="318"/>
      <c r="RKD176" s="318"/>
      <c r="RKE176" s="318"/>
      <c r="RKF176" s="318"/>
      <c r="RKG176" s="318"/>
      <c r="RKH176" s="318"/>
      <c r="RKI176" s="318"/>
      <c r="RKJ176" s="318"/>
      <c r="RKK176" s="318"/>
      <c r="RKL176" s="318"/>
      <c r="RKM176" s="318"/>
      <c r="RKN176" s="318"/>
      <c r="RKO176" s="318"/>
      <c r="RKP176" s="318"/>
      <c r="RKQ176" s="318"/>
      <c r="RKR176" s="318"/>
      <c r="RKS176" s="318"/>
      <c r="RKT176" s="318"/>
      <c r="RKU176" s="318"/>
      <c r="RKV176" s="318"/>
      <c r="RKW176" s="318"/>
      <c r="RKX176" s="318"/>
      <c r="RKY176" s="318"/>
      <c r="RKZ176" s="318"/>
      <c r="RLA176" s="318"/>
      <c r="RLB176" s="318"/>
      <c r="RLC176" s="318"/>
      <c r="RLD176" s="318"/>
      <c r="RLE176" s="318"/>
      <c r="RLF176" s="318"/>
      <c r="RLG176" s="318"/>
      <c r="RLH176" s="318"/>
      <c r="RLI176" s="318"/>
      <c r="RLJ176" s="318"/>
      <c r="RLK176" s="318"/>
      <c r="RLL176" s="318"/>
      <c r="RLM176" s="318"/>
      <c r="RLN176" s="318"/>
      <c r="RLO176" s="318"/>
      <c r="RLP176" s="318"/>
      <c r="RLQ176" s="318"/>
      <c r="RLR176" s="318"/>
      <c r="RLS176" s="318"/>
      <c r="RLT176" s="318"/>
      <c r="RLU176" s="318"/>
      <c r="RLV176" s="318"/>
      <c r="RLW176" s="318"/>
      <c r="RLX176" s="318"/>
      <c r="RLY176" s="318"/>
      <c r="RLZ176" s="318"/>
      <c r="RMA176" s="318"/>
      <c r="RMB176" s="318"/>
      <c r="RMC176" s="318"/>
      <c r="RMD176" s="318"/>
      <c r="RME176" s="318"/>
      <c r="RMF176" s="318"/>
      <c r="RMG176" s="318"/>
      <c r="RMH176" s="318"/>
      <c r="RMI176" s="318"/>
      <c r="RMJ176" s="318"/>
      <c r="RMK176" s="318"/>
      <c r="RML176" s="318"/>
      <c r="RMM176" s="318"/>
      <c r="RMN176" s="318"/>
      <c r="RMO176" s="318"/>
      <c r="RMP176" s="318"/>
      <c r="RMQ176" s="318"/>
      <c r="RMR176" s="318"/>
      <c r="RMS176" s="318"/>
      <c r="RMT176" s="318"/>
      <c r="RMU176" s="318"/>
      <c r="RMV176" s="318"/>
      <c r="RMW176" s="318"/>
      <c r="RMX176" s="318"/>
      <c r="RMY176" s="318"/>
      <c r="RMZ176" s="318"/>
      <c r="RNA176" s="318"/>
      <c r="RNB176" s="318"/>
      <c r="RNC176" s="318"/>
      <c r="RND176" s="318"/>
      <c r="RNE176" s="318"/>
      <c r="RNF176" s="318"/>
      <c r="RNG176" s="318"/>
      <c r="RNH176" s="318"/>
      <c r="RNI176" s="318"/>
      <c r="RNJ176" s="318"/>
      <c r="RNK176" s="318"/>
      <c r="RNL176" s="318"/>
      <c r="RNM176" s="318"/>
      <c r="RNN176" s="318"/>
      <c r="RNO176" s="318"/>
      <c r="RNP176" s="318"/>
      <c r="RNQ176" s="318"/>
      <c r="RNR176" s="318"/>
      <c r="RNS176" s="318"/>
      <c r="RNT176" s="318"/>
      <c r="RNU176" s="318"/>
      <c r="RNV176" s="318"/>
      <c r="RNW176" s="318"/>
      <c r="RNX176" s="318"/>
      <c r="RNY176" s="318"/>
      <c r="RNZ176" s="318"/>
      <c r="ROA176" s="318"/>
      <c r="ROB176" s="318"/>
      <c r="ROC176" s="318"/>
      <c r="ROD176" s="318"/>
      <c r="ROE176" s="318"/>
      <c r="ROF176" s="318"/>
      <c r="ROG176" s="318"/>
      <c r="ROH176" s="318"/>
      <c r="ROI176" s="318"/>
      <c r="ROJ176" s="318"/>
      <c r="ROK176" s="318"/>
      <c r="ROL176" s="318"/>
      <c r="ROM176" s="318"/>
      <c r="RON176" s="318"/>
      <c r="ROO176" s="318"/>
      <c r="ROP176" s="318"/>
      <c r="ROQ176" s="318"/>
      <c r="ROR176" s="318"/>
      <c r="ROS176" s="318"/>
      <c r="ROT176" s="318"/>
      <c r="ROU176" s="318"/>
      <c r="ROV176" s="318"/>
      <c r="ROW176" s="318"/>
      <c r="ROX176" s="318"/>
      <c r="ROY176" s="318"/>
      <c r="ROZ176" s="318"/>
      <c r="RPA176" s="318"/>
      <c r="RPB176" s="318"/>
      <c r="RPC176" s="318"/>
      <c r="RPD176" s="318"/>
      <c r="RPE176" s="318"/>
      <c r="RPF176" s="318"/>
      <c r="RPG176" s="318"/>
      <c r="RPH176" s="318"/>
      <c r="RPI176" s="318"/>
      <c r="RPJ176" s="318"/>
      <c r="RPK176" s="318"/>
      <c r="RPL176" s="318"/>
      <c r="RPM176" s="318"/>
      <c r="RPN176" s="318"/>
      <c r="RPO176" s="318"/>
      <c r="RPP176" s="318"/>
      <c r="RPQ176" s="318"/>
      <c r="RPR176" s="318"/>
      <c r="RPS176" s="318"/>
      <c r="RPT176" s="318"/>
      <c r="RPU176" s="318"/>
      <c r="RPV176" s="318"/>
      <c r="RPW176" s="318"/>
      <c r="RPX176" s="318"/>
      <c r="RPY176" s="318"/>
      <c r="RPZ176" s="318"/>
      <c r="RQA176" s="318"/>
      <c r="RQB176" s="318"/>
      <c r="RQC176" s="318"/>
      <c r="RQD176" s="318"/>
      <c r="RQE176" s="318"/>
      <c r="RQF176" s="318"/>
      <c r="RQG176" s="318"/>
      <c r="RQH176" s="318"/>
      <c r="RQI176" s="318"/>
      <c r="RQJ176" s="318"/>
      <c r="RQK176" s="318"/>
      <c r="RQL176" s="318"/>
      <c r="RQM176" s="318"/>
      <c r="RQN176" s="318"/>
      <c r="RQO176" s="318"/>
      <c r="RQP176" s="318"/>
      <c r="RQQ176" s="318"/>
      <c r="RQR176" s="318"/>
      <c r="RQS176" s="318"/>
      <c r="RQT176" s="318"/>
      <c r="RQU176" s="318"/>
      <c r="RQV176" s="318"/>
      <c r="RQW176" s="318"/>
      <c r="RQX176" s="318"/>
      <c r="RQY176" s="318"/>
      <c r="RQZ176" s="318"/>
      <c r="RRA176" s="318"/>
      <c r="RRB176" s="318"/>
      <c r="RRC176" s="318"/>
      <c r="RRD176" s="318"/>
      <c r="RRE176" s="318"/>
      <c r="RRF176" s="318"/>
      <c r="RRG176" s="318"/>
      <c r="RRH176" s="318"/>
      <c r="RRI176" s="318"/>
      <c r="RRJ176" s="318"/>
      <c r="RRK176" s="318"/>
      <c r="RRL176" s="318"/>
      <c r="RRM176" s="318"/>
      <c r="RRN176" s="318"/>
      <c r="RRO176" s="318"/>
      <c r="RRP176" s="318"/>
      <c r="RRQ176" s="318"/>
      <c r="RRR176" s="318"/>
      <c r="RRS176" s="318"/>
      <c r="RRT176" s="318"/>
      <c r="RRU176" s="318"/>
      <c r="RRV176" s="318"/>
      <c r="RRW176" s="318"/>
      <c r="RRX176" s="318"/>
      <c r="RRY176" s="318"/>
      <c r="RRZ176" s="318"/>
      <c r="RSA176" s="318"/>
      <c r="RSB176" s="318"/>
      <c r="RSC176" s="318"/>
      <c r="RSD176" s="318"/>
      <c r="RSE176" s="318"/>
      <c r="RSF176" s="318"/>
      <c r="RSG176" s="318"/>
      <c r="RSH176" s="318"/>
      <c r="RSI176" s="318"/>
      <c r="RSJ176" s="318"/>
      <c r="RSK176" s="318"/>
      <c r="RSL176" s="318"/>
      <c r="RSM176" s="318"/>
      <c r="RSN176" s="318"/>
      <c r="RSO176" s="318"/>
      <c r="RSP176" s="318"/>
      <c r="RSQ176" s="318"/>
      <c r="RSR176" s="318"/>
      <c r="RSS176" s="318"/>
      <c r="RST176" s="318"/>
      <c r="RSU176" s="318"/>
      <c r="RSV176" s="318"/>
      <c r="RSW176" s="318"/>
      <c r="RSX176" s="318"/>
      <c r="RSY176" s="318"/>
      <c r="RSZ176" s="318"/>
      <c r="RTA176" s="318"/>
      <c r="RTB176" s="318"/>
      <c r="RTC176" s="318"/>
      <c r="RTD176" s="318"/>
      <c r="RTE176" s="318"/>
      <c r="RTF176" s="318"/>
      <c r="RTG176" s="318"/>
      <c r="RTH176" s="318"/>
      <c r="RTI176" s="318"/>
      <c r="RTJ176" s="318"/>
      <c r="RTK176" s="318"/>
      <c r="RTL176" s="318"/>
      <c r="RTM176" s="318"/>
      <c r="RTN176" s="318"/>
      <c r="RTO176" s="318"/>
      <c r="RTP176" s="318"/>
      <c r="RTQ176" s="318"/>
      <c r="RTR176" s="318"/>
      <c r="RTS176" s="318"/>
      <c r="RTT176" s="318"/>
      <c r="RTU176" s="318"/>
      <c r="RTV176" s="318"/>
      <c r="RTW176" s="318"/>
      <c r="RTX176" s="318"/>
      <c r="RTY176" s="318"/>
      <c r="RTZ176" s="318"/>
      <c r="RUA176" s="318"/>
      <c r="RUB176" s="318"/>
      <c r="RUC176" s="318"/>
      <c r="RUD176" s="318"/>
      <c r="RUE176" s="318"/>
      <c r="RUF176" s="318"/>
      <c r="RUG176" s="318"/>
      <c r="RUH176" s="318"/>
      <c r="RUI176" s="318"/>
      <c r="RUJ176" s="318"/>
      <c r="RUK176" s="318"/>
      <c r="RUL176" s="318"/>
      <c r="RUM176" s="318"/>
      <c r="RUN176" s="318"/>
      <c r="RUO176" s="318"/>
      <c r="RUP176" s="318"/>
      <c r="RUQ176" s="318"/>
      <c r="RUR176" s="318"/>
      <c r="RUS176" s="318"/>
      <c r="RUT176" s="318"/>
      <c r="RUU176" s="318"/>
      <c r="RUV176" s="318"/>
      <c r="RUW176" s="318"/>
      <c r="RUX176" s="318"/>
      <c r="RUY176" s="318"/>
      <c r="RUZ176" s="318"/>
      <c r="RVA176" s="318"/>
      <c r="RVB176" s="318"/>
      <c r="RVC176" s="318"/>
      <c r="RVD176" s="318"/>
      <c r="RVE176" s="318"/>
      <c r="RVF176" s="318"/>
      <c r="RVG176" s="318"/>
      <c r="RVH176" s="318"/>
      <c r="RVI176" s="318"/>
      <c r="RVJ176" s="318"/>
      <c r="RVK176" s="318"/>
      <c r="RVL176" s="318"/>
      <c r="RVM176" s="318"/>
      <c r="RVN176" s="318"/>
      <c r="RVO176" s="318"/>
      <c r="RVP176" s="318"/>
      <c r="RVQ176" s="318"/>
      <c r="RVR176" s="318"/>
      <c r="RVS176" s="318"/>
      <c r="RVT176" s="318"/>
      <c r="RVU176" s="318"/>
      <c r="RVV176" s="318"/>
      <c r="RVW176" s="318"/>
      <c r="RVX176" s="318"/>
      <c r="RVY176" s="318"/>
      <c r="RVZ176" s="318"/>
      <c r="RWA176" s="318"/>
      <c r="RWB176" s="318"/>
      <c r="RWC176" s="318"/>
      <c r="RWD176" s="318"/>
      <c r="RWE176" s="318"/>
      <c r="RWF176" s="318"/>
      <c r="RWG176" s="318"/>
      <c r="RWH176" s="318"/>
      <c r="RWI176" s="318"/>
      <c r="RWJ176" s="318"/>
      <c r="RWK176" s="318"/>
      <c r="RWL176" s="318"/>
      <c r="RWM176" s="318"/>
      <c r="RWN176" s="318"/>
      <c r="RWO176" s="318"/>
      <c r="RWP176" s="318"/>
      <c r="RWQ176" s="318"/>
      <c r="RWR176" s="318"/>
      <c r="RWS176" s="318"/>
      <c r="RWT176" s="318"/>
      <c r="RWU176" s="318"/>
      <c r="RWV176" s="318"/>
      <c r="RWW176" s="318"/>
      <c r="RWX176" s="318"/>
      <c r="RWY176" s="318"/>
      <c r="RWZ176" s="318"/>
      <c r="RXA176" s="318"/>
      <c r="RXB176" s="318"/>
      <c r="RXC176" s="318"/>
      <c r="RXD176" s="318"/>
      <c r="RXE176" s="318"/>
      <c r="RXF176" s="318"/>
      <c r="RXG176" s="318"/>
      <c r="RXH176" s="318"/>
      <c r="RXI176" s="318"/>
      <c r="RXJ176" s="318"/>
      <c r="RXK176" s="318"/>
      <c r="RXL176" s="318"/>
      <c r="RXM176" s="318"/>
      <c r="RXN176" s="318"/>
      <c r="RXO176" s="318"/>
      <c r="RXP176" s="318"/>
      <c r="RXQ176" s="318"/>
      <c r="RXR176" s="318"/>
      <c r="RXS176" s="318"/>
      <c r="RXT176" s="318"/>
      <c r="RXU176" s="318"/>
      <c r="RXV176" s="318"/>
      <c r="RXW176" s="318"/>
      <c r="RXX176" s="318"/>
      <c r="RXY176" s="318"/>
      <c r="RXZ176" s="318"/>
      <c r="RYA176" s="318"/>
      <c r="RYB176" s="318"/>
      <c r="RYC176" s="318"/>
      <c r="RYD176" s="318"/>
      <c r="RYE176" s="318"/>
      <c r="RYF176" s="318"/>
      <c r="RYG176" s="318"/>
      <c r="RYH176" s="318"/>
      <c r="RYI176" s="318"/>
      <c r="RYJ176" s="318"/>
      <c r="RYK176" s="318"/>
      <c r="RYL176" s="318"/>
      <c r="RYM176" s="318"/>
      <c r="RYN176" s="318"/>
      <c r="RYO176" s="318"/>
      <c r="RYP176" s="318"/>
      <c r="RYQ176" s="318"/>
      <c r="RYR176" s="318"/>
      <c r="RYS176" s="318"/>
      <c r="RYT176" s="318"/>
      <c r="RYU176" s="318"/>
      <c r="RYV176" s="318"/>
      <c r="RYW176" s="318"/>
      <c r="RYX176" s="318"/>
      <c r="RYY176" s="318"/>
      <c r="RYZ176" s="318"/>
      <c r="RZA176" s="318"/>
      <c r="RZB176" s="318"/>
      <c r="RZC176" s="318"/>
      <c r="RZD176" s="318"/>
      <c r="RZE176" s="318"/>
      <c r="RZF176" s="318"/>
      <c r="RZG176" s="318"/>
      <c r="RZH176" s="318"/>
      <c r="RZI176" s="318"/>
      <c r="RZJ176" s="318"/>
      <c r="RZK176" s="318"/>
      <c r="RZL176" s="318"/>
      <c r="RZM176" s="318"/>
      <c r="RZN176" s="318"/>
      <c r="RZO176" s="318"/>
      <c r="RZP176" s="318"/>
      <c r="RZQ176" s="318"/>
      <c r="RZR176" s="318"/>
      <c r="RZS176" s="318"/>
      <c r="RZT176" s="318"/>
      <c r="RZU176" s="318"/>
      <c r="RZV176" s="318"/>
      <c r="RZW176" s="318"/>
      <c r="RZX176" s="318"/>
      <c r="RZY176" s="318"/>
      <c r="RZZ176" s="318"/>
      <c r="SAA176" s="318"/>
      <c r="SAB176" s="318"/>
      <c r="SAC176" s="318"/>
      <c r="SAD176" s="318"/>
      <c r="SAE176" s="318"/>
      <c r="SAF176" s="318"/>
      <c r="SAG176" s="318"/>
      <c r="SAH176" s="318"/>
      <c r="SAI176" s="318"/>
      <c r="SAJ176" s="318"/>
      <c r="SAK176" s="318"/>
      <c r="SAL176" s="318"/>
      <c r="SAM176" s="318"/>
      <c r="SAN176" s="318"/>
      <c r="SAO176" s="318"/>
      <c r="SAP176" s="318"/>
      <c r="SAQ176" s="318"/>
      <c r="SAR176" s="318"/>
      <c r="SAS176" s="318"/>
      <c r="SAT176" s="318"/>
      <c r="SAU176" s="318"/>
      <c r="SAV176" s="318"/>
      <c r="SAW176" s="318"/>
      <c r="SAX176" s="318"/>
      <c r="SAY176" s="318"/>
      <c r="SAZ176" s="318"/>
      <c r="SBA176" s="318"/>
      <c r="SBB176" s="318"/>
      <c r="SBC176" s="318"/>
      <c r="SBD176" s="318"/>
      <c r="SBE176" s="318"/>
      <c r="SBF176" s="318"/>
      <c r="SBG176" s="318"/>
      <c r="SBH176" s="318"/>
      <c r="SBI176" s="318"/>
      <c r="SBJ176" s="318"/>
      <c r="SBK176" s="318"/>
      <c r="SBL176" s="318"/>
      <c r="SBM176" s="318"/>
      <c r="SBN176" s="318"/>
      <c r="SBO176" s="318"/>
      <c r="SBP176" s="318"/>
      <c r="SBQ176" s="318"/>
      <c r="SBR176" s="318"/>
      <c r="SBS176" s="318"/>
      <c r="SBT176" s="318"/>
      <c r="SBU176" s="318"/>
      <c r="SBV176" s="318"/>
      <c r="SBW176" s="318"/>
      <c r="SBX176" s="318"/>
      <c r="SBY176" s="318"/>
      <c r="SBZ176" s="318"/>
      <c r="SCA176" s="318"/>
      <c r="SCB176" s="318"/>
      <c r="SCC176" s="318"/>
      <c r="SCD176" s="318"/>
      <c r="SCE176" s="318"/>
      <c r="SCF176" s="318"/>
      <c r="SCG176" s="318"/>
      <c r="SCH176" s="318"/>
      <c r="SCI176" s="318"/>
      <c r="SCJ176" s="318"/>
      <c r="SCK176" s="318"/>
      <c r="SCL176" s="318"/>
      <c r="SCM176" s="318"/>
      <c r="SCN176" s="318"/>
      <c r="SCO176" s="318"/>
      <c r="SCP176" s="318"/>
      <c r="SCQ176" s="318"/>
      <c r="SCR176" s="318"/>
      <c r="SCS176" s="318"/>
      <c r="SCT176" s="318"/>
      <c r="SCU176" s="318"/>
      <c r="SCV176" s="318"/>
      <c r="SCW176" s="318"/>
      <c r="SCX176" s="318"/>
      <c r="SCY176" s="318"/>
      <c r="SCZ176" s="318"/>
      <c r="SDA176" s="318"/>
      <c r="SDB176" s="318"/>
      <c r="SDC176" s="318"/>
      <c r="SDD176" s="318"/>
      <c r="SDE176" s="318"/>
      <c r="SDF176" s="318"/>
      <c r="SDG176" s="318"/>
      <c r="SDH176" s="318"/>
      <c r="SDI176" s="318"/>
      <c r="SDJ176" s="318"/>
      <c r="SDK176" s="318"/>
      <c r="SDL176" s="318"/>
      <c r="SDM176" s="318"/>
      <c r="SDN176" s="318"/>
      <c r="SDO176" s="318"/>
      <c r="SDP176" s="318"/>
      <c r="SDQ176" s="318"/>
      <c r="SDR176" s="318"/>
      <c r="SDS176" s="318"/>
      <c r="SDT176" s="318"/>
      <c r="SDU176" s="318"/>
      <c r="SDV176" s="318"/>
      <c r="SDW176" s="318"/>
      <c r="SDX176" s="318"/>
      <c r="SDY176" s="318"/>
      <c r="SDZ176" s="318"/>
      <c r="SEA176" s="318"/>
      <c r="SEB176" s="318"/>
      <c r="SEC176" s="318"/>
      <c r="SED176" s="318"/>
      <c r="SEE176" s="318"/>
      <c r="SEF176" s="318"/>
      <c r="SEG176" s="318"/>
      <c r="SEH176" s="318"/>
      <c r="SEI176" s="318"/>
      <c r="SEJ176" s="318"/>
      <c r="SEK176" s="318"/>
      <c r="SEL176" s="318"/>
      <c r="SEM176" s="318"/>
      <c r="SEN176" s="318"/>
      <c r="SEO176" s="318"/>
      <c r="SEP176" s="318"/>
      <c r="SEQ176" s="318"/>
      <c r="SER176" s="318"/>
      <c r="SES176" s="318"/>
      <c r="SET176" s="318"/>
      <c r="SEU176" s="318"/>
      <c r="SEV176" s="318"/>
      <c r="SEW176" s="318"/>
      <c r="SEX176" s="318"/>
      <c r="SEY176" s="318"/>
      <c r="SEZ176" s="318"/>
      <c r="SFA176" s="318"/>
      <c r="SFB176" s="318"/>
      <c r="SFC176" s="318"/>
      <c r="SFD176" s="318"/>
      <c r="SFE176" s="318"/>
      <c r="SFF176" s="318"/>
      <c r="SFG176" s="318"/>
      <c r="SFH176" s="318"/>
      <c r="SFI176" s="318"/>
      <c r="SFJ176" s="318"/>
      <c r="SFK176" s="318"/>
      <c r="SFL176" s="318"/>
      <c r="SFM176" s="318"/>
      <c r="SFN176" s="318"/>
      <c r="SFO176" s="318"/>
      <c r="SFP176" s="318"/>
      <c r="SFQ176" s="318"/>
      <c r="SFR176" s="318"/>
      <c r="SFS176" s="318"/>
      <c r="SFT176" s="318"/>
      <c r="SFU176" s="318"/>
      <c r="SFV176" s="318"/>
      <c r="SFW176" s="318"/>
      <c r="SFX176" s="318"/>
      <c r="SFY176" s="318"/>
      <c r="SFZ176" s="318"/>
      <c r="SGA176" s="318"/>
      <c r="SGB176" s="318"/>
      <c r="SGC176" s="318"/>
      <c r="SGD176" s="318"/>
      <c r="SGE176" s="318"/>
      <c r="SGF176" s="318"/>
      <c r="SGG176" s="318"/>
      <c r="SGH176" s="318"/>
      <c r="SGI176" s="318"/>
      <c r="SGJ176" s="318"/>
      <c r="SGK176" s="318"/>
      <c r="SGL176" s="318"/>
      <c r="SGM176" s="318"/>
      <c r="SGN176" s="318"/>
      <c r="SGO176" s="318"/>
      <c r="SGP176" s="318"/>
      <c r="SGQ176" s="318"/>
      <c r="SGR176" s="318"/>
      <c r="SGS176" s="318"/>
      <c r="SGT176" s="318"/>
      <c r="SGU176" s="318"/>
      <c r="SGV176" s="318"/>
      <c r="SGW176" s="318"/>
      <c r="SGX176" s="318"/>
      <c r="SGY176" s="318"/>
      <c r="SGZ176" s="318"/>
      <c r="SHA176" s="318"/>
      <c r="SHB176" s="318"/>
      <c r="SHC176" s="318"/>
      <c r="SHD176" s="318"/>
      <c r="SHE176" s="318"/>
      <c r="SHF176" s="318"/>
      <c r="SHG176" s="318"/>
      <c r="SHH176" s="318"/>
      <c r="SHI176" s="318"/>
      <c r="SHJ176" s="318"/>
      <c r="SHK176" s="318"/>
      <c r="SHL176" s="318"/>
      <c r="SHM176" s="318"/>
      <c r="SHN176" s="318"/>
      <c r="SHO176" s="318"/>
      <c r="SHP176" s="318"/>
      <c r="SHQ176" s="318"/>
      <c r="SHR176" s="318"/>
      <c r="SHS176" s="318"/>
      <c r="SHT176" s="318"/>
      <c r="SHU176" s="318"/>
      <c r="SHV176" s="318"/>
      <c r="SHW176" s="318"/>
      <c r="SHX176" s="318"/>
      <c r="SHY176" s="318"/>
      <c r="SHZ176" s="318"/>
      <c r="SIA176" s="318"/>
      <c r="SIB176" s="318"/>
      <c r="SIC176" s="318"/>
      <c r="SID176" s="318"/>
      <c r="SIE176" s="318"/>
      <c r="SIF176" s="318"/>
      <c r="SIG176" s="318"/>
      <c r="SIH176" s="318"/>
      <c r="SII176" s="318"/>
      <c r="SIJ176" s="318"/>
      <c r="SIK176" s="318"/>
      <c r="SIL176" s="318"/>
      <c r="SIM176" s="318"/>
      <c r="SIN176" s="318"/>
      <c r="SIO176" s="318"/>
      <c r="SIP176" s="318"/>
      <c r="SIQ176" s="318"/>
      <c r="SIR176" s="318"/>
      <c r="SIS176" s="318"/>
      <c r="SIT176" s="318"/>
      <c r="SIU176" s="318"/>
      <c r="SIV176" s="318"/>
      <c r="SIW176" s="318"/>
      <c r="SIX176" s="318"/>
      <c r="SIY176" s="318"/>
      <c r="SIZ176" s="318"/>
      <c r="SJA176" s="318"/>
      <c r="SJB176" s="318"/>
      <c r="SJC176" s="318"/>
      <c r="SJD176" s="318"/>
      <c r="SJE176" s="318"/>
      <c r="SJF176" s="318"/>
      <c r="SJG176" s="318"/>
      <c r="SJH176" s="318"/>
      <c r="SJI176" s="318"/>
      <c r="SJJ176" s="318"/>
      <c r="SJK176" s="318"/>
      <c r="SJL176" s="318"/>
      <c r="SJM176" s="318"/>
      <c r="SJN176" s="318"/>
      <c r="SJO176" s="318"/>
      <c r="SJP176" s="318"/>
      <c r="SJQ176" s="318"/>
      <c r="SJR176" s="318"/>
      <c r="SJS176" s="318"/>
      <c r="SJT176" s="318"/>
      <c r="SJU176" s="318"/>
      <c r="SJV176" s="318"/>
      <c r="SJW176" s="318"/>
      <c r="SJX176" s="318"/>
      <c r="SJY176" s="318"/>
      <c r="SJZ176" s="318"/>
      <c r="SKA176" s="318"/>
      <c r="SKB176" s="318"/>
      <c r="SKC176" s="318"/>
      <c r="SKD176" s="318"/>
      <c r="SKE176" s="318"/>
      <c r="SKF176" s="318"/>
      <c r="SKG176" s="318"/>
      <c r="SKH176" s="318"/>
      <c r="SKI176" s="318"/>
      <c r="SKJ176" s="318"/>
      <c r="SKK176" s="318"/>
      <c r="SKL176" s="318"/>
      <c r="SKM176" s="318"/>
      <c r="SKN176" s="318"/>
      <c r="SKO176" s="318"/>
      <c r="SKP176" s="318"/>
      <c r="SKQ176" s="318"/>
      <c r="SKR176" s="318"/>
      <c r="SKS176" s="318"/>
      <c r="SKT176" s="318"/>
      <c r="SKU176" s="318"/>
      <c r="SKV176" s="318"/>
      <c r="SKW176" s="318"/>
      <c r="SKX176" s="318"/>
      <c r="SKY176" s="318"/>
      <c r="SKZ176" s="318"/>
      <c r="SLA176" s="318"/>
      <c r="SLB176" s="318"/>
      <c r="SLC176" s="318"/>
      <c r="SLD176" s="318"/>
      <c r="SLE176" s="318"/>
      <c r="SLF176" s="318"/>
      <c r="SLG176" s="318"/>
      <c r="SLH176" s="318"/>
      <c r="SLI176" s="318"/>
      <c r="SLJ176" s="318"/>
      <c r="SLK176" s="318"/>
      <c r="SLL176" s="318"/>
      <c r="SLM176" s="318"/>
      <c r="SLN176" s="318"/>
      <c r="SLO176" s="318"/>
      <c r="SLP176" s="318"/>
      <c r="SLQ176" s="318"/>
      <c r="SLR176" s="318"/>
      <c r="SLS176" s="318"/>
      <c r="SLT176" s="318"/>
      <c r="SLU176" s="318"/>
      <c r="SLV176" s="318"/>
      <c r="SLW176" s="318"/>
      <c r="SLX176" s="318"/>
      <c r="SLY176" s="318"/>
      <c r="SLZ176" s="318"/>
      <c r="SMA176" s="318"/>
      <c r="SMB176" s="318"/>
      <c r="SMC176" s="318"/>
      <c r="SMD176" s="318"/>
      <c r="SME176" s="318"/>
      <c r="SMF176" s="318"/>
      <c r="SMG176" s="318"/>
      <c r="SMH176" s="318"/>
      <c r="SMI176" s="318"/>
      <c r="SMJ176" s="318"/>
      <c r="SMK176" s="318"/>
      <c r="SML176" s="318"/>
      <c r="SMM176" s="318"/>
      <c r="SMN176" s="318"/>
      <c r="SMO176" s="318"/>
      <c r="SMP176" s="318"/>
      <c r="SMQ176" s="318"/>
      <c r="SMR176" s="318"/>
      <c r="SMS176" s="318"/>
      <c r="SMT176" s="318"/>
      <c r="SMU176" s="318"/>
      <c r="SMV176" s="318"/>
      <c r="SMW176" s="318"/>
      <c r="SMX176" s="318"/>
      <c r="SMY176" s="318"/>
      <c r="SMZ176" s="318"/>
      <c r="SNA176" s="318"/>
      <c r="SNB176" s="318"/>
      <c r="SNC176" s="318"/>
      <c r="SND176" s="318"/>
      <c r="SNE176" s="318"/>
      <c r="SNF176" s="318"/>
      <c r="SNG176" s="318"/>
      <c r="SNH176" s="318"/>
      <c r="SNI176" s="318"/>
      <c r="SNJ176" s="318"/>
      <c r="SNK176" s="318"/>
      <c r="SNL176" s="318"/>
      <c r="SNM176" s="318"/>
      <c r="SNN176" s="318"/>
      <c r="SNO176" s="318"/>
      <c r="SNP176" s="318"/>
      <c r="SNQ176" s="318"/>
      <c r="SNR176" s="318"/>
      <c r="SNS176" s="318"/>
      <c r="SNT176" s="318"/>
      <c r="SNU176" s="318"/>
      <c r="SNV176" s="318"/>
      <c r="SNW176" s="318"/>
      <c r="SNX176" s="318"/>
      <c r="SNY176" s="318"/>
      <c r="SNZ176" s="318"/>
      <c r="SOA176" s="318"/>
      <c r="SOB176" s="318"/>
      <c r="SOC176" s="318"/>
      <c r="SOD176" s="318"/>
      <c r="SOE176" s="318"/>
      <c r="SOF176" s="318"/>
      <c r="SOG176" s="318"/>
      <c r="SOH176" s="318"/>
      <c r="SOI176" s="318"/>
      <c r="SOJ176" s="318"/>
      <c r="SOK176" s="318"/>
      <c r="SOL176" s="318"/>
      <c r="SOM176" s="318"/>
      <c r="SON176" s="318"/>
      <c r="SOO176" s="318"/>
      <c r="SOP176" s="318"/>
      <c r="SOQ176" s="318"/>
      <c r="SOR176" s="318"/>
      <c r="SOS176" s="318"/>
      <c r="SOT176" s="318"/>
      <c r="SOU176" s="318"/>
      <c r="SOV176" s="318"/>
      <c r="SOW176" s="318"/>
      <c r="SOX176" s="318"/>
      <c r="SOY176" s="318"/>
      <c r="SOZ176" s="318"/>
      <c r="SPA176" s="318"/>
      <c r="SPB176" s="318"/>
      <c r="SPC176" s="318"/>
      <c r="SPD176" s="318"/>
      <c r="SPE176" s="318"/>
      <c r="SPF176" s="318"/>
      <c r="SPG176" s="318"/>
      <c r="SPH176" s="318"/>
      <c r="SPI176" s="318"/>
      <c r="SPJ176" s="318"/>
      <c r="SPK176" s="318"/>
      <c r="SPL176" s="318"/>
      <c r="SPM176" s="318"/>
      <c r="SPN176" s="318"/>
      <c r="SPO176" s="318"/>
      <c r="SPP176" s="318"/>
      <c r="SPQ176" s="318"/>
      <c r="SPR176" s="318"/>
      <c r="SPS176" s="318"/>
      <c r="SPT176" s="318"/>
      <c r="SPU176" s="318"/>
      <c r="SPV176" s="318"/>
      <c r="SPW176" s="318"/>
      <c r="SPX176" s="318"/>
      <c r="SPY176" s="318"/>
      <c r="SPZ176" s="318"/>
      <c r="SQA176" s="318"/>
      <c r="SQB176" s="318"/>
      <c r="SQC176" s="318"/>
      <c r="SQD176" s="318"/>
      <c r="SQE176" s="318"/>
      <c r="SQF176" s="318"/>
      <c r="SQG176" s="318"/>
      <c r="SQH176" s="318"/>
      <c r="SQI176" s="318"/>
      <c r="SQJ176" s="318"/>
      <c r="SQK176" s="318"/>
      <c r="SQL176" s="318"/>
      <c r="SQM176" s="318"/>
      <c r="SQN176" s="318"/>
      <c r="SQO176" s="318"/>
      <c r="SQP176" s="318"/>
      <c r="SQQ176" s="318"/>
      <c r="SQR176" s="318"/>
      <c r="SQS176" s="318"/>
      <c r="SQT176" s="318"/>
      <c r="SQU176" s="318"/>
      <c r="SQV176" s="318"/>
      <c r="SQW176" s="318"/>
      <c r="SQX176" s="318"/>
      <c r="SQY176" s="318"/>
      <c r="SQZ176" s="318"/>
      <c r="SRA176" s="318"/>
      <c r="SRB176" s="318"/>
      <c r="SRC176" s="318"/>
      <c r="SRD176" s="318"/>
      <c r="SRE176" s="318"/>
      <c r="SRF176" s="318"/>
      <c r="SRG176" s="318"/>
      <c r="SRH176" s="318"/>
      <c r="SRI176" s="318"/>
      <c r="SRJ176" s="318"/>
      <c r="SRK176" s="318"/>
      <c r="SRL176" s="318"/>
      <c r="SRM176" s="318"/>
      <c r="SRN176" s="318"/>
      <c r="SRO176" s="318"/>
      <c r="SRP176" s="318"/>
      <c r="SRQ176" s="318"/>
      <c r="SRR176" s="318"/>
      <c r="SRS176" s="318"/>
      <c r="SRT176" s="318"/>
      <c r="SRU176" s="318"/>
      <c r="SRV176" s="318"/>
      <c r="SRW176" s="318"/>
      <c r="SRX176" s="318"/>
      <c r="SRY176" s="318"/>
      <c r="SRZ176" s="318"/>
      <c r="SSA176" s="318"/>
      <c r="SSB176" s="318"/>
      <c r="SSC176" s="318"/>
      <c r="SSD176" s="318"/>
      <c r="SSE176" s="318"/>
      <c r="SSF176" s="318"/>
      <c r="SSG176" s="318"/>
      <c r="SSH176" s="318"/>
      <c r="SSI176" s="318"/>
      <c r="SSJ176" s="318"/>
      <c r="SSK176" s="318"/>
      <c r="SSL176" s="318"/>
      <c r="SSM176" s="318"/>
      <c r="SSN176" s="318"/>
      <c r="SSO176" s="318"/>
      <c r="SSP176" s="318"/>
      <c r="SSQ176" s="318"/>
      <c r="SSR176" s="318"/>
      <c r="SSS176" s="318"/>
      <c r="SST176" s="318"/>
      <c r="SSU176" s="318"/>
      <c r="SSV176" s="318"/>
      <c r="SSW176" s="318"/>
      <c r="SSX176" s="318"/>
      <c r="SSY176" s="318"/>
      <c r="SSZ176" s="318"/>
      <c r="STA176" s="318"/>
      <c r="STB176" s="318"/>
      <c r="STC176" s="318"/>
      <c r="STD176" s="318"/>
      <c r="STE176" s="318"/>
      <c r="STF176" s="318"/>
      <c r="STG176" s="318"/>
      <c r="STH176" s="318"/>
      <c r="STI176" s="318"/>
      <c r="STJ176" s="318"/>
      <c r="STK176" s="318"/>
      <c r="STL176" s="318"/>
      <c r="STM176" s="318"/>
      <c r="STN176" s="318"/>
      <c r="STO176" s="318"/>
      <c r="STP176" s="318"/>
      <c r="STQ176" s="318"/>
      <c r="STR176" s="318"/>
      <c r="STS176" s="318"/>
      <c r="STT176" s="318"/>
      <c r="STU176" s="318"/>
      <c r="STV176" s="318"/>
      <c r="STW176" s="318"/>
      <c r="STX176" s="318"/>
      <c r="STY176" s="318"/>
      <c r="STZ176" s="318"/>
      <c r="SUA176" s="318"/>
      <c r="SUB176" s="318"/>
      <c r="SUC176" s="318"/>
      <c r="SUD176" s="318"/>
      <c r="SUE176" s="318"/>
      <c r="SUF176" s="318"/>
      <c r="SUG176" s="318"/>
      <c r="SUH176" s="318"/>
      <c r="SUI176" s="318"/>
      <c r="SUJ176" s="318"/>
      <c r="SUK176" s="318"/>
      <c r="SUL176" s="318"/>
      <c r="SUM176" s="318"/>
      <c r="SUN176" s="318"/>
      <c r="SUO176" s="318"/>
      <c r="SUP176" s="318"/>
      <c r="SUQ176" s="318"/>
      <c r="SUR176" s="318"/>
      <c r="SUS176" s="318"/>
      <c r="SUT176" s="318"/>
      <c r="SUU176" s="318"/>
      <c r="SUV176" s="318"/>
      <c r="SUW176" s="318"/>
      <c r="SUX176" s="318"/>
      <c r="SUY176" s="318"/>
      <c r="SUZ176" s="318"/>
      <c r="SVA176" s="318"/>
      <c r="SVB176" s="318"/>
      <c r="SVC176" s="318"/>
      <c r="SVD176" s="318"/>
      <c r="SVE176" s="318"/>
      <c r="SVF176" s="318"/>
      <c r="SVG176" s="318"/>
      <c r="SVH176" s="318"/>
      <c r="SVI176" s="318"/>
      <c r="SVJ176" s="318"/>
      <c r="SVK176" s="318"/>
      <c r="SVL176" s="318"/>
      <c r="SVM176" s="318"/>
      <c r="SVN176" s="318"/>
      <c r="SVO176" s="318"/>
      <c r="SVP176" s="318"/>
      <c r="SVQ176" s="318"/>
      <c r="SVR176" s="318"/>
      <c r="SVS176" s="318"/>
      <c r="SVT176" s="318"/>
      <c r="SVU176" s="318"/>
      <c r="SVV176" s="318"/>
      <c r="SVW176" s="318"/>
      <c r="SVX176" s="318"/>
      <c r="SVY176" s="318"/>
      <c r="SVZ176" s="318"/>
      <c r="SWA176" s="318"/>
      <c r="SWB176" s="318"/>
      <c r="SWC176" s="318"/>
      <c r="SWD176" s="318"/>
      <c r="SWE176" s="318"/>
      <c r="SWF176" s="318"/>
      <c r="SWG176" s="318"/>
      <c r="SWH176" s="318"/>
      <c r="SWI176" s="318"/>
      <c r="SWJ176" s="318"/>
      <c r="SWK176" s="318"/>
      <c r="SWL176" s="318"/>
      <c r="SWM176" s="318"/>
      <c r="SWN176" s="318"/>
      <c r="SWO176" s="318"/>
      <c r="SWP176" s="318"/>
      <c r="SWQ176" s="318"/>
      <c r="SWR176" s="318"/>
      <c r="SWS176" s="318"/>
      <c r="SWT176" s="318"/>
      <c r="SWU176" s="318"/>
      <c r="SWV176" s="318"/>
      <c r="SWW176" s="318"/>
      <c r="SWX176" s="318"/>
      <c r="SWY176" s="318"/>
      <c r="SWZ176" s="318"/>
      <c r="SXA176" s="318"/>
      <c r="SXB176" s="318"/>
      <c r="SXC176" s="318"/>
      <c r="SXD176" s="318"/>
      <c r="SXE176" s="318"/>
      <c r="SXF176" s="318"/>
      <c r="SXG176" s="318"/>
      <c r="SXH176" s="318"/>
      <c r="SXI176" s="318"/>
      <c r="SXJ176" s="318"/>
      <c r="SXK176" s="318"/>
      <c r="SXL176" s="318"/>
      <c r="SXM176" s="318"/>
      <c r="SXN176" s="318"/>
      <c r="SXO176" s="318"/>
      <c r="SXP176" s="318"/>
      <c r="SXQ176" s="318"/>
      <c r="SXR176" s="318"/>
      <c r="SXS176" s="318"/>
      <c r="SXT176" s="318"/>
      <c r="SXU176" s="318"/>
      <c r="SXV176" s="318"/>
      <c r="SXW176" s="318"/>
      <c r="SXX176" s="318"/>
      <c r="SXY176" s="318"/>
      <c r="SXZ176" s="318"/>
      <c r="SYA176" s="318"/>
      <c r="SYB176" s="318"/>
      <c r="SYC176" s="318"/>
      <c r="SYD176" s="318"/>
      <c r="SYE176" s="318"/>
      <c r="SYF176" s="318"/>
      <c r="SYG176" s="318"/>
      <c r="SYH176" s="318"/>
      <c r="SYI176" s="318"/>
      <c r="SYJ176" s="318"/>
      <c r="SYK176" s="318"/>
      <c r="SYL176" s="318"/>
      <c r="SYM176" s="318"/>
      <c r="SYN176" s="318"/>
      <c r="SYO176" s="318"/>
      <c r="SYP176" s="318"/>
      <c r="SYQ176" s="318"/>
      <c r="SYR176" s="318"/>
      <c r="SYS176" s="318"/>
      <c r="SYT176" s="318"/>
      <c r="SYU176" s="318"/>
      <c r="SYV176" s="318"/>
      <c r="SYW176" s="318"/>
      <c r="SYX176" s="318"/>
      <c r="SYY176" s="318"/>
      <c r="SYZ176" s="318"/>
      <c r="SZA176" s="318"/>
      <c r="SZB176" s="318"/>
      <c r="SZC176" s="318"/>
      <c r="SZD176" s="318"/>
      <c r="SZE176" s="318"/>
      <c r="SZF176" s="318"/>
      <c r="SZG176" s="318"/>
      <c r="SZH176" s="318"/>
      <c r="SZI176" s="318"/>
      <c r="SZJ176" s="318"/>
      <c r="SZK176" s="318"/>
      <c r="SZL176" s="318"/>
      <c r="SZM176" s="318"/>
      <c r="SZN176" s="318"/>
      <c r="SZO176" s="318"/>
      <c r="SZP176" s="318"/>
      <c r="SZQ176" s="318"/>
      <c r="SZR176" s="318"/>
      <c r="SZS176" s="318"/>
      <c r="SZT176" s="318"/>
      <c r="SZU176" s="318"/>
      <c r="SZV176" s="318"/>
      <c r="SZW176" s="318"/>
      <c r="SZX176" s="318"/>
      <c r="SZY176" s="318"/>
      <c r="SZZ176" s="318"/>
      <c r="TAA176" s="318"/>
      <c r="TAB176" s="318"/>
      <c r="TAC176" s="318"/>
      <c r="TAD176" s="318"/>
      <c r="TAE176" s="318"/>
      <c r="TAF176" s="318"/>
      <c r="TAG176" s="318"/>
      <c r="TAH176" s="318"/>
      <c r="TAI176" s="318"/>
      <c r="TAJ176" s="318"/>
      <c r="TAK176" s="318"/>
      <c r="TAL176" s="318"/>
      <c r="TAM176" s="318"/>
      <c r="TAN176" s="318"/>
      <c r="TAO176" s="318"/>
      <c r="TAP176" s="318"/>
      <c r="TAQ176" s="318"/>
      <c r="TAR176" s="318"/>
      <c r="TAS176" s="318"/>
      <c r="TAT176" s="318"/>
      <c r="TAU176" s="318"/>
      <c r="TAV176" s="318"/>
      <c r="TAW176" s="318"/>
      <c r="TAX176" s="318"/>
      <c r="TAY176" s="318"/>
      <c r="TAZ176" s="318"/>
      <c r="TBA176" s="318"/>
      <c r="TBB176" s="318"/>
      <c r="TBC176" s="318"/>
      <c r="TBD176" s="318"/>
      <c r="TBE176" s="318"/>
      <c r="TBF176" s="318"/>
      <c r="TBG176" s="318"/>
      <c r="TBH176" s="318"/>
      <c r="TBI176" s="318"/>
      <c r="TBJ176" s="318"/>
      <c r="TBK176" s="318"/>
      <c r="TBL176" s="318"/>
      <c r="TBM176" s="318"/>
      <c r="TBN176" s="318"/>
      <c r="TBO176" s="318"/>
      <c r="TBP176" s="318"/>
      <c r="TBQ176" s="318"/>
      <c r="TBR176" s="318"/>
      <c r="TBS176" s="318"/>
      <c r="TBT176" s="318"/>
      <c r="TBU176" s="318"/>
      <c r="TBV176" s="318"/>
      <c r="TBW176" s="318"/>
      <c r="TBX176" s="318"/>
      <c r="TBY176" s="318"/>
      <c r="TBZ176" s="318"/>
      <c r="TCA176" s="318"/>
      <c r="TCB176" s="318"/>
      <c r="TCC176" s="318"/>
      <c r="TCD176" s="318"/>
      <c r="TCE176" s="318"/>
      <c r="TCF176" s="318"/>
      <c r="TCG176" s="318"/>
      <c r="TCH176" s="318"/>
      <c r="TCI176" s="318"/>
      <c r="TCJ176" s="318"/>
      <c r="TCK176" s="318"/>
      <c r="TCL176" s="318"/>
      <c r="TCM176" s="318"/>
      <c r="TCN176" s="318"/>
      <c r="TCO176" s="318"/>
      <c r="TCP176" s="318"/>
      <c r="TCQ176" s="318"/>
      <c r="TCR176" s="318"/>
      <c r="TCS176" s="318"/>
      <c r="TCT176" s="318"/>
      <c r="TCU176" s="318"/>
      <c r="TCV176" s="318"/>
      <c r="TCW176" s="318"/>
      <c r="TCX176" s="318"/>
      <c r="TCY176" s="318"/>
      <c r="TCZ176" s="318"/>
      <c r="TDA176" s="318"/>
      <c r="TDB176" s="318"/>
      <c r="TDC176" s="318"/>
      <c r="TDD176" s="318"/>
      <c r="TDE176" s="318"/>
      <c r="TDF176" s="318"/>
      <c r="TDG176" s="318"/>
      <c r="TDH176" s="318"/>
      <c r="TDI176" s="318"/>
      <c r="TDJ176" s="318"/>
      <c r="TDK176" s="318"/>
      <c r="TDL176" s="318"/>
      <c r="TDM176" s="318"/>
      <c r="TDN176" s="318"/>
      <c r="TDO176" s="318"/>
      <c r="TDP176" s="318"/>
      <c r="TDQ176" s="318"/>
      <c r="TDR176" s="318"/>
      <c r="TDS176" s="318"/>
      <c r="TDT176" s="318"/>
      <c r="TDU176" s="318"/>
      <c r="TDV176" s="318"/>
      <c r="TDW176" s="318"/>
      <c r="TDX176" s="318"/>
      <c r="TDY176" s="318"/>
      <c r="TDZ176" s="318"/>
      <c r="TEA176" s="318"/>
      <c r="TEB176" s="318"/>
      <c r="TEC176" s="318"/>
      <c r="TED176" s="318"/>
      <c r="TEE176" s="318"/>
      <c r="TEF176" s="318"/>
      <c r="TEG176" s="318"/>
      <c r="TEH176" s="318"/>
      <c r="TEI176" s="318"/>
      <c r="TEJ176" s="318"/>
      <c r="TEK176" s="318"/>
      <c r="TEL176" s="318"/>
      <c r="TEM176" s="318"/>
      <c r="TEN176" s="318"/>
      <c r="TEO176" s="318"/>
      <c r="TEP176" s="318"/>
      <c r="TEQ176" s="318"/>
      <c r="TER176" s="318"/>
      <c r="TES176" s="318"/>
      <c r="TET176" s="318"/>
      <c r="TEU176" s="318"/>
      <c r="TEV176" s="318"/>
      <c r="TEW176" s="318"/>
      <c r="TEX176" s="318"/>
      <c r="TEY176" s="318"/>
      <c r="TEZ176" s="318"/>
      <c r="TFA176" s="318"/>
      <c r="TFB176" s="318"/>
      <c r="TFC176" s="318"/>
      <c r="TFD176" s="318"/>
      <c r="TFE176" s="318"/>
      <c r="TFF176" s="318"/>
      <c r="TFG176" s="318"/>
      <c r="TFH176" s="318"/>
      <c r="TFI176" s="318"/>
      <c r="TFJ176" s="318"/>
      <c r="TFK176" s="318"/>
      <c r="TFL176" s="318"/>
      <c r="TFM176" s="318"/>
      <c r="TFN176" s="318"/>
      <c r="TFO176" s="318"/>
      <c r="TFP176" s="318"/>
      <c r="TFQ176" s="318"/>
      <c r="TFR176" s="318"/>
      <c r="TFS176" s="318"/>
      <c r="TFT176" s="318"/>
      <c r="TFU176" s="318"/>
      <c r="TFV176" s="318"/>
      <c r="TFW176" s="318"/>
      <c r="TFX176" s="318"/>
      <c r="TFY176" s="318"/>
      <c r="TFZ176" s="318"/>
      <c r="TGA176" s="318"/>
      <c r="TGB176" s="318"/>
      <c r="TGC176" s="318"/>
      <c r="TGD176" s="318"/>
      <c r="TGE176" s="318"/>
      <c r="TGF176" s="318"/>
      <c r="TGG176" s="318"/>
      <c r="TGH176" s="318"/>
      <c r="TGI176" s="318"/>
      <c r="TGJ176" s="318"/>
      <c r="TGK176" s="318"/>
      <c r="TGL176" s="318"/>
      <c r="TGM176" s="318"/>
      <c r="TGN176" s="318"/>
      <c r="TGO176" s="318"/>
      <c r="TGP176" s="318"/>
      <c r="TGQ176" s="318"/>
      <c r="TGR176" s="318"/>
      <c r="TGS176" s="318"/>
      <c r="TGT176" s="318"/>
      <c r="TGU176" s="318"/>
      <c r="TGV176" s="318"/>
      <c r="TGW176" s="318"/>
      <c r="TGX176" s="318"/>
      <c r="TGY176" s="318"/>
      <c r="TGZ176" s="318"/>
      <c r="THA176" s="318"/>
      <c r="THB176" s="318"/>
      <c r="THC176" s="318"/>
      <c r="THD176" s="318"/>
      <c r="THE176" s="318"/>
      <c r="THF176" s="318"/>
      <c r="THG176" s="318"/>
      <c r="THH176" s="318"/>
      <c r="THI176" s="318"/>
      <c r="THJ176" s="318"/>
      <c r="THK176" s="318"/>
      <c r="THL176" s="318"/>
      <c r="THM176" s="318"/>
      <c r="THN176" s="318"/>
      <c r="THO176" s="318"/>
      <c r="THP176" s="318"/>
      <c r="THQ176" s="318"/>
      <c r="THR176" s="318"/>
      <c r="THS176" s="318"/>
      <c r="THT176" s="318"/>
      <c r="THU176" s="318"/>
      <c r="THV176" s="318"/>
      <c r="THW176" s="318"/>
      <c r="THX176" s="318"/>
      <c r="THY176" s="318"/>
      <c r="THZ176" s="318"/>
      <c r="TIA176" s="318"/>
      <c r="TIB176" s="318"/>
      <c r="TIC176" s="318"/>
      <c r="TID176" s="318"/>
      <c r="TIE176" s="318"/>
      <c r="TIF176" s="318"/>
      <c r="TIG176" s="318"/>
      <c r="TIH176" s="318"/>
      <c r="TII176" s="318"/>
      <c r="TIJ176" s="318"/>
      <c r="TIK176" s="318"/>
      <c r="TIL176" s="318"/>
      <c r="TIM176" s="318"/>
      <c r="TIN176" s="318"/>
      <c r="TIO176" s="318"/>
      <c r="TIP176" s="318"/>
      <c r="TIQ176" s="318"/>
      <c r="TIR176" s="318"/>
      <c r="TIS176" s="318"/>
      <c r="TIT176" s="318"/>
      <c r="TIU176" s="318"/>
      <c r="TIV176" s="318"/>
      <c r="TIW176" s="318"/>
      <c r="TIX176" s="318"/>
      <c r="TIY176" s="318"/>
      <c r="TIZ176" s="318"/>
      <c r="TJA176" s="318"/>
      <c r="TJB176" s="318"/>
      <c r="TJC176" s="318"/>
      <c r="TJD176" s="318"/>
      <c r="TJE176" s="318"/>
      <c r="TJF176" s="318"/>
      <c r="TJG176" s="318"/>
      <c r="TJH176" s="318"/>
      <c r="TJI176" s="318"/>
      <c r="TJJ176" s="318"/>
      <c r="TJK176" s="318"/>
      <c r="TJL176" s="318"/>
      <c r="TJM176" s="318"/>
      <c r="TJN176" s="318"/>
      <c r="TJO176" s="318"/>
      <c r="TJP176" s="318"/>
      <c r="TJQ176" s="318"/>
      <c r="TJR176" s="318"/>
      <c r="TJS176" s="318"/>
      <c r="TJT176" s="318"/>
      <c r="TJU176" s="318"/>
      <c r="TJV176" s="318"/>
      <c r="TJW176" s="318"/>
      <c r="TJX176" s="318"/>
      <c r="TJY176" s="318"/>
      <c r="TJZ176" s="318"/>
      <c r="TKA176" s="318"/>
      <c r="TKB176" s="318"/>
      <c r="TKC176" s="318"/>
      <c r="TKD176" s="318"/>
      <c r="TKE176" s="318"/>
      <c r="TKF176" s="318"/>
      <c r="TKG176" s="318"/>
      <c r="TKH176" s="318"/>
      <c r="TKI176" s="318"/>
      <c r="TKJ176" s="318"/>
      <c r="TKK176" s="318"/>
      <c r="TKL176" s="318"/>
      <c r="TKM176" s="318"/>
      <c r="TKN176" s="318"/>
      <c r="TKO176" s="318"/>
      <c r="TKP176" s="318"/>
      <c r="TKQ176" s="318"/>
      <c r="TKR176" s="318"/>
      <c r="TKS176" s="318"/>
      <c r="TKT176" s="318"/>
      <c r="TKU176" s="318"/>
      <c r="TKV176" s="318"/>
      <c r="TKW176" s="318"/>
      <c r="TKX176" s="318"/>
      <c r="TKY176" s="318"/>
      <c r="TKZ176" s="318"/>
      <c r="TLA176" s="318"/>
      <c r="TLB176" s="318"/>
      <c r="TLC176" s="318"/>
      <c r="TLD176" s="318"/>
      <c r="TLE176" s="318"/>
      <c r="TLF176" s="318"/>
      <c r="TLG176" s="318"/>
      <c r="TLH176" s="318"/>
      <c r="TLI176" s="318"/>
      <c r="TLJ176" s="318"/>
      <c r="TLK176" s="318"/>
      <c r="TLL176" s="318"/>
      <c r="TLM176" s="318"/>
      <c r="TLN176" s="318"/>
      <c r="TLO176" s="318"/>
      <c r="TLP176" s="318"/>
      <c r="TLQ176" s="318"/>
      <c r="TLR176" s="318"/>
      <c r="TLS176" s="318"/>
      <c r="TLT176" s="318"/>
      <c r="TLU176" s="318"/>
      <c r="TLV176" s="318"/>
      <c r="TLW176" s="318"/>
      <c r="TLX176" s="318"/>
      <c r="TLY176" s="318"/>
      <c r="TLZ176" s="318"/>
      <c r="TMA176" s="318"/>
      <c r="TMB176" s="318"/>
      <c r="TMC176" s="318"/>
      <c r="TMD176" s="318"/>
      <c r="TME176" s="318"/>
      <c r="TMF176" s="318"/>
      <c r="TMG176" s="318"/>
      <c r="TMH176" s="318"/>
      <c r="TMI176" s="318"/>
      <c r="TMJ176" s="318"/>
      <c r="TMK176" s="318"/>
      <c r="TML176" s="318"/>
      <c r="TMM176" s="318"/>
      <c r="TMN176" s="318"/>
      <c r="TMO176" s="318"/>
      <c r="TMP176" s="318"/>
      <c r="TMQ176" s="318"/>
      <c r="TMR176" s="318"/>
      <c r="TMS176" s="318"/>
      <c r="TMT176" s="318"/>
      <c r="TMU176" s="318"/>
      <c r="TMV176" s="318"/>
      <c r="TMW176" s="318"/>
      <c r="TMX176" s="318"/>
      <c r="TMY176" s="318"/>
      <c r="TMZ176" s="318"/>
      <c r="TNA176" s="318"/>
      <c r="TNB176" s="318"/>
      <c r="TNC176" s="318"/>
      <c r="TND176" s="318"/>
      <c r="TNE176" s="318"/>
      <c r="TNF176" s="318"/>
      <c r="TNG176" s="318"/>
      <c r="TNH176" s="318"/>
      <c r="TNI176" s="318"/>
      <c r="TNJ176" s="318"/>
      <c r="TNK176" s="318"/>
      <c r="TNL176" s="318"/>
      <c r="TNM176" s="318"/>
      <c r="TNN176" s="318"/>
      <c r="TNO176" s="318"/>
      <c r="TNP176" s="318"/>
      <c r="TNQ176" s="318"/>
      <c r="TNR176" s="318"/>
      <c r="TNS176" s="318"/>
      <c r="TNT176" s="318"/>
      <c r="TNU176" s="318"/>
      <c r="TNV176" s="318"/>
      <c r="TNW176" s="318"/>
      <c r="TNX176" s="318"/>
      <c r="TNY176" s="318"/>
      <c r="TNZ176" s="318"/>
      <c r="TOA176" s="318"/>
      <c r="TOB176" s="318"/>
      <c r="TOC176" s="318"/>
      <c r="TOD176" s="318"/>
      <c r="TOE176" s="318"/>
      <c r="TOF176" s="318"/>
      <c r="TOG176" s="318"/>
      <c r="TOH176" s="318"/>
      <c r="TOI176" s="318"/>
      <c r="TOJ176" s="318"/>
      <c r="TOK176" s="318"/>
      <c r="TOL176" s="318"/>
      <c r="TOM176" s="318"/>
      <c r="TON176" s="318"/>
      <c r="TOO176" s="318"/>
      <c r="TOP176" s="318"/>
      <c r="TOQ176" s="318"/>
      <c r="TOR176" s="318"/>
      <c r="TOS176" s="318"/>
      <c r="TOT176" s="318"/>
      <c r="TOU176" s="318"/>
      <c r="TOV176" s="318"/>
      <c r="TOW176" s="318"/>
      <c r="TOX176" s="318"/>
      <c r="TOY176" s="318"/>
      <c r="TOZ176" s="318"/>
      <c r="TPA176" s="318"/>
      <c r="TPB176" s="318"/>
      <c r="TPC176" s="318"/>
      <c r="TPD176" s="318"/>
      <c r="TPE176" s="318"/>
      <c r="TPF176" s="318"/>
      <c r="TPG176" s="318"/>
      <c r="TPH176" s="318"/>
      <c r="TPI176" s="318"/>
      <c r="TPJ176" s="318"/>
      <c r="TPK176" s="318"/>
      <c r="TPL176" s="318"/>
      <c r="TPM176" s="318"/>
      <c r="TPN176" s="318"/>
      <c r="TPO176" s="318"/>
      <c r="TPP176" s="318"/>
      <c r="TPQ176" s="318"/>
      <c r="TPR176" s="318"/>
      <c r="TPS176" s="318"/>
      <c r="TPT176" s="318"/>
      <c r="TPU176" s="318"/>
      <c r="TPV176" s="318"/>
      <c r="TPW176" s="318"/>
      <c r="TPX176" s="318"/>
      <c r="TPY176" s="318"/>
      <c r="TPZ176" s="318"/>
      <c r="TQA176" s="318"/>
      <c r="TQB176" s="318"/>
      <c r="TQC176" s="318"/>
      <c r="TQD176" s="318"/>
      <c r="TQE176" s="318"/>
      <c r="TQF176" s="318"/>
      <c r="TQG176" s="318"/>
      <c r="TQH176" s="318"/>
      <c r="TQI176" s="318"/>
      <c r="TQJ176" s="318"/>
      <c r="TQK176" s="318"/>
      <c r="TQL176" s="318"/>
      <c r="TQM176" s="318"/>
      <c r="TQN176" s="318"/>
      <c r="TQO176" s="318"/>
      <c r="TQP176" s="318"/>
      <c r="TQQ176" s="318"/>
      <c r="TQR176" s="318"/>
      <c r="TQS176" s="318"/>
      <c r="TQT176" s="318"/>
      <c r="TQU176" s="318"/>
      <c r="TQV176" s="318"/>
      <c r="TQW176" s="318"/>
      <c r="TQX176" s="318"/>
      <c r="TQY176" s="318"/>
      <c r="TQZ176" s="318"/>
      <c r="TRA176" s="318"/>
      <c r="TRB176" s="318"/>
      <c r="TRC176" s="318"/>
      <c r="TRD176" s="318"/>
      <c r="TRE176" s="318"/>
      <c r="TRF176" s="318"/>
      <c r="TRG176" s="318"/>
      <c r="TRH176" s="318"/>
      <c r="TRI176" s="318"/>
      <c r="TRJ176" s="318"/>
      <c r="TRK176" s="318"/>
      <c r="TRL176" s="318"/>
      <c r="TRM176" s="318"/>
      <c r="TRN176" s="318"/>
      <c r="TRO176" s="318"/>
      <c r="TRP176" s="318"/>
      <c r="TRQ176" s="318"/>
      <c r="TRR176" s="318"/>
      <c r="TRS176" s="318"/>
      <c r="TRT176" s="318"/>
      <c r="TRU176" s="318"/>
      <c r="TRV176" s="318"/>
      <c r="TRW176" s="318"/>
      <c r="TRX176" s="318"/>
      <c r="TRY176" s="318"/>
      <c r="TRZ176" s="318"/>
      <c r="TSA176" s="318"/>
      <c r="TSB176" s="318"/>
      <c r="TSC176" s="318"/>
      <c r="TSD176" s="318"/>
      <c r="TSE176" s="318"/>
      <c r="TSF176" s="318"/>
      <c r="TSG176" s="318"/>
      <c r="TSH176" s="318"/>
      <c r="TSI176" s="318"/>
      <c r="TSJ176" s="318"/>
      <c r="TSK176" s="318"/>
      <c r="TSL176" s="318"/>
      <c r="TSM176" s="318"/>
      <c r="TSN176" s="318"/>
      <c r="TSO176" s="318"/>
      <c r="TSP176" s="318"/>
      <c r="TSQ176" s="318"/>
      <c r="TSR176" s="318"/>
      <c r="TSS176" s="318"/>
      <c r="TST176" s="318"/>
      <c r="TSU176" s="318"/>
      <c r="TSV176" s="318"/>
      <c r="TSW176" s="318"/>
      <c r="TSX176" s="318"/>
      <c r="TSY176" s="318"/>
      <c r="TSZ176" s="318"/>
      <c r="TTA176" s="318"/>
      <c r="TTB176" s="318"/>
      <c r="TTC176" s="318"/>
      <c r="TTD176" s="318"/>
      <c r="TTE176" s="318"/>
      <c r="TTF176" s="318"/>
      <c r="TTG176" s="318"/>
      <c r="TTH176" s="318"/>
      <c r="TTI176" s="318"/>
      <c r="TTJ176" s="318"/>
      <c r="TTK176" s="318"/>
      <c r="TTL176" s="318"/>
      <c r="TTM176" s="318"/>
      <c r="TTN176" s="318"/>
      <c r="TTO176" s="318"/>
      <c r="TTP176" s="318"/>
      <c r="TTQ176" s="318"/>
      <c r="TTR176" s="318"/>
      <c r="TTS176" s="318"/>
      <c r="TTT176" s="318"/>
      <c r="TTU176" s="318"/>
      <c r="TTV176" s="318"/>
      <c r="TTW176" s="318"/>
      <c r="TTX176" s="318"/>
      <c r="TTY176" s="318"/>
      <c r="TTZ176" s="318"/>
      <c r="TUA176" s="318"/>
      <c r="TUB176" s="318"/>
      <c r="TUC176" s="318"/>
      <c r="TUD176" s="318"/>
      <c r="TUE176" s="318"/>
      <c r="TUF176" s="318"/>
      <c r="TUG176" s="318"/>
      <c r="TUH176" s="318"/>
      <c r="TUI176" s="318"/>
      <c r="TUJ176" s="318"/>
      <c r="TUK176" s="318"/>
      <c r="TUL176" s="318"/>
      <c r="TUM176" s="318"/>
      <c r="TUN176" s="318"/>
      <c r="TUO176" s="318"/>
      <c r="TUP176" s="318"/>
      <c r="TUQ176" s="318"/>
      <c r="TUR176" s="318"/>
      <c r="TUS176" s="318"/>
      <c r="TUT176" s="318"/>
      <c r="TUU176" s="318"/>
      <c r="TUV176" s="318"/>
      <c r="TUW176" s="318"/>
      <c r="TUX176" s="318"/>
      <c r="TUY176" s="318"/>
      <c r="TUZ176" s="318"/>
      <c r="TVA176" s="318"/>
      <c r="TVB176" s="318"/>
      <c r="TVC176" s="318"/>
      <c r="TVD176" s="318"/>
      <c r="TVE176" s="318"/>
      <c r="TVF176" s="318"/>
      <c r="TVG176" s="318"/>
      <c r="TVH176" s="318"/>
      <c r="TVI176" s="318"/>
      <c r="TVJ176" s="318"/>
      <c r="TVK176" s="318"/>
      <c r="TVL176" s="318"/>
      <c r="TVM176" s="318"/>
      <c r="TVN176" s="318"/>
      <c r="TVO176" s="318"/>
      <c r="TVP176" s="318"/>
      <c r="TVQ176" s="318"/>
      <c r="TVR176" s="318"/>
      <c r="TVS176" s="318"/>
      <c r="TVT176" s="318"/>
      <c r="TVU176" s="318"/>
      <c r="TVV176" s="318"/>
      <c r="TVW176" s="318"/>
      <c r="TVX176" s="318"/>
      <c r="TVY176" s="318"/>
      <c r="TVZ176" s="318"/>
      <c r="TWA176" s="318"/>
      <c r="TWB176" s="318"/>
      <c r="TWC176" s="318"/>
      <c r="TWD176" s="318"/>
      <c r="TWE176" s="318"/>
      <c r="TWF176" s="318"/>
      <c r="TWG176" s="318"/>
      <c r="TWH176" s="318"/>
      <c r="TWI176" s="318"/>
      <c r="TWJ176" s="318"/>
      <c r="TWK176" s="318"/>
      <c r="TWL176" s="318"/>
      <c r="TWM176" s="318"/>
      <c r="TWN176" s="318"/>
      <c r="TWO176" s="318"/>
      <c r="TWP176" s="318"/>
      <c r="TWQ176" s="318"/>
      <c r="TWR176" s="318"/>
      <c r="TWS176" s="318"/>
      <c r="TWT176" s="318"/>
      <c r="TWU176" s="318"/>
      <c r="TWV176" s="318"/>
      <c r="TWW176" s="318"/>
      <c r="TWX176" s="318"/>
      <c r="TWY176" s="318"/>
      <c r="TWZ176" s="318"/>
      <c r="TXA176" s="318"/>
      <c r="TXB176" s="318"/>
      <c r="TXC176" s="318"/>
      <c r="TXD176" s="318"/>
      <c r="TXE176" s="318"/>
      <c r="TXF176" s="318"/>
      <c r="TXG176" s="318"/>
      <c r="TXH176" s="318"/>
      <c r="TXI176" s="318"/>
      <c r="TXJ176" s="318"/>
      <c r="TXK176" s="318"/>
      <c r="TXL176" s="318"/>
      <c r="TXM176" s="318"/>
      <c r="TXN176" s="318"/>
      <c r="TXO176" s="318"/>
      <c r="TXP176" s="318"/>
      <c r="TXQ176" s="318"/>
      <c r="TXR176" s="318"/>
      <c r="TXS176" s="318"/>
      <c r="TXT176" s="318"/>
      <c r="TXU176" s="318"/>
      <c r="TXV176" s="318"/>
      <c r="TXW176" s="318"/>
      <c r="TXX176" s="318"/>
      <c r="TXY176" s="318"/>
      <c r="TXZ176" s="318"/>
      <c r="TYA176" s="318"/>
      <c r="TYB176" s="318"/>
      <c r="TYC176" s="318"/>
      <c r="TYD176" s="318"/>
      <c r="TYE176" s="318"/>
      <c r="TYF176" s="318"/>
      <c r="TYG176" s="318"/>
      <c r="TYH176" s="318"/>
      <c r="TYI176" s="318"/>
      <c r="TYJ176" s="318"/>
      <c r="TYK176" s="318"/>
      <c r="TYL176" s="318"/>
      <c r="TYM176" s="318"/>
      <c r="TYN176" s="318"/>
      <c r="TYO176" s="318"/>
      <c r="TYP176" s="318"/>
      <c r="TYQ176" s="318"/>
      <c r="TYR176" s="318"/>
      <c r="TYS176" s="318"/>
      <c r="TYT176" s="318"/>
      <c r="TYU176" s="318"/>
      <c r="TYV176" s="318"/>
      <c r="TYW176" s="318"/>
      <c r="TYX176" s="318"/>
      <c r="TYY176" s="318"/>
      <c r="TYZ176" s="318"/>
      <c r="TZA176" s="318"/>
      <c r="TZB176" s="318"/>
      <c r="TZC176" s="318"/>
      <c r="TZD176" s="318"/>
      <c r="TZE176" s="318"/>
      <c r="TZF176" s="318"/>
      <c r="TZG176" s="318"/>
      <c r="TZH176" s="318"/>
      <c r="TZI176" s="318"/>
      <c r="TZJ176" s="318"/>
      <c r="TZK176" s="318"/>
      <c r="TZL176" s="318"/>
      <c r="TZM176" s="318"/>
      <c r="TZN176" s="318"/>
      <c r="TZO176" s="318"/>
      <c r="TZP176" s="318"/>
      <c r="TZQ176" s="318"/>
      <c r="TZR176" s="318"/>
      <c r="TZS176" s="318"/>
      <c r="TZT176" s="318"/>
      <c r="TZU176" s="318"/>
      <c r="TZV176" s="318"/>
      <c r="TZW176" s="318"/>
      <c r="TZX176" s="318"/>
      <c r="TZY176" s="318"/>
      <c r="TZZ176" s="318"/>
      <c r="UAA176" s="318"/>
      <c r="UAB176" s="318"/>
      <c r="UAC176" s="318"/>
      <c r="UAD176" s="318"/>
      <c r="UAE176" s="318"/>
      <c r="UAF176" s="318"/>
      <c r="UAG176" s="318"/>
      <c r="UAH176" s="318"/>
      <c r="UAI176" s="318"/>
      <c r="UAJ176" s="318"/>
      <c r="UAK176" s="318"/>
      <c r="UAL176" s="318"/>
      <c r="UAM176" s="318"/>
      <c r="UAN176" s="318"/>
      <c r="UAO176" s="318"/>
      <c r="UAP176" s="318"/>
      <c r="UAQ176" s="318"/>
      <c r="UAR176" s="318"/>
      <c r="UAS176" s="318"/>
      <c r="UAT176" s="318"/>
      <c r="UAU176" s="318"/>
      <c r="UAV176" s="318"/>
      <c r="UAW176" s="318"/>
      <c r="UAX176" s="318"/>
      <c r="UAY176" s="318"/>
      <c r="UAZ176" s="318"/>
      <c r="UBA176" s="318"/>
      <c r="UBB176" s="318"/>
      <c r="UBC176" s="318"/>
      <c r="UBD176" s="318"/>
      <c r="UBE176" s="318"/>
      <c r="UBF176" s="318"/>
      <c r="UBG176" s="318"/>
      <c r="UBH176" s="318"/>
      <c r="UBI176" s="318"/>
      <c r="UBJ176" s="318"/>
      <c r="UBK176" s="318"/>
      <c r="UBL176" s="318"/>
      <c r="UBM176" s="318"/>
      <c r="UBN176" s="318"/>
      <c r="UBO176" s="318"/>
      <c r="UBP176" s="318"/>
      <c r="UBQ176" s="318"/>
      <c r="UBR176" s="318"/>
      <c r="UBS176" s="318"/>
      <c r="UBT176" s="318"/>
      <c r="UBU176" s="318"/>
      <c r="UBV176" s="318"/>
      <c r="UBW176" s="318"/>
      <c r="UBX176" s="318"/>
      <c r="UBY176" s="318"/>
      <c r="UBZ176" s="318"/>
      <c r="UCA176" s="318"/>
      <c r="UCB176" s="318"/>
      <c r="UCC176" s="318"/>
      <c r="UCD176" s="318"/>
      <c r="UCE176" s="318"/>
      <c r="UCF176" s="318"/>
      <c r="UCG176" s="318"/>
      <c r="UCH176" s="318"/>
      <c r="UCI176" s="318"/>
      <c r="UCJ176" s="318"/>
      <c r="UCK176" s="318"/>
      <c r="UCL176" s="318"/>
      <c r="UCM176" s="318"/>
      <c r="UCN176" s="318"/>
      <c r="UCO176" s="318"/>
      <c r="UCP176" s="318"/>
      <c r="UCQ176" s="318"/>
      <c r="UCR176" s="318"/>
      <c r="UCS176" s="318"/>
      <c r="UCT176" s="318"/>
      <c r="UCU176" s="318"/>
      <c r="UCV176" s="318"/>
      <c r="UCW176" s="318"/>
      <c r="UCX176" s="318"/>
      <c r="UCY176" s="318"/>
      <c r="UCZ176" s="318"/>
      <c r="UDA176" s="318"/>
      <c r="UDB176" s="318"/>
      <c r="UDC176" s="318"/>
      <c r="UDD176" s="318"/>
      <c r="UDE176" s="318"/>
      <c r="UDF176" s="318"/>
      <c r="UDG176" s="318"/>
      <c r="UDH176" s="318"/>
      <c r="UDI176" s="318"/>
      <c r="UDJ176" s="318"/>
      <c r="UDK176" s="318"/>
      <c r="UDL176" s="318"/>
      <c r="UDM176" s="318"/>
      <c r="UDN176" s="318"/>
      <c r="UDO176" s="318"/>
      <c r="UDP176" s="318"/>
      <c r="UDQ176" s="318"/>
      <c r="UDR176" s="318"/>
      <c r="UDS176" s="318"/>
      <c r="UDT176" s="318"/>
      <c r="UDU176" s="318"/>
      <c r="UDV176" s="318"/>
      <c r="UDW176" s="318"/>
      <c r="UDX176" s="318"/>
      <c r="UDY176" s="318"/>
      <c r="UDZ176" s="318"/>
      <c r="UEA176" s="318"/>
      <c r="UEB176" s="318"/>
      <c r="UEC176" s="318"/>
      <c r="UED176" s="318"/>
      <c r="UEE176" s="318"/>
      <c r="UEF176" s="318"/>
      <c r="UEG176" s="318"/>
      <c r="UEH176" s="318"/>
      <c r="UEI176" s="318"/>
      <c r="UEJ176" s="318"/>
      <c r="UEK176" s="318"/>
      <c r="UEL176" s="318"/>
      <c r="UEM176" s="318"/>
      <c r="UEN176" s="318"/>
      <c r="UEO176" s="318"/>
      <c r="UEP176" s="318"/>
      <c r="UEQ176" s="318"/>
      <c r="UER176" s="318"/>
      <c r="UES176" s="318"/>
      <c r="UET176" s="318"/>
      <c r="UEU176" s="318"/>
      <c r="UEV176" s="318"/>
      <c r="UEW176" s="318"/>
      <c r="UEX176" s="318"/>
      <c r="UEY176" s="318"/>
      <c r="UEZ176" s="318"/>
      <c r="UFA176" s="318"/>
      <c r="UFB176" s="318"/>
      <c r="UFC176" s="318"/>
      <c r="UFD176" s="318"/>
      <c r="UFE176" s="318"/>
      <c r="UFF176" s="318"/>
      <c r="UFG176" s="318"/>
      <c r="UFH176" s="318"/>
      <c r="UFI176" s="318"/>
      <c r="UFJ176" s="318"/>
      <c r="UFK176" s="318"/>
      <c r="UFL176" s="318"/>
      <c r="UFM176" s="318"/>
      <c r="UFN176" s="318"/>
      <c r="UFO176" s="318"/>
      <c r="UFP176" s="318"/>
      <c r="UFQ176" s="318"/>
      <c r="UFR176" s="318"/>
      <c r="UFS176" s="318"/>
      <c r="UFT176" s="318"/>
      <c r="UFU176" s="318"/>
      <c r="UFV176" s="318"/>
      <c r="UFW176" s="318"/>
      <c r="UFX176" s="318"/>
      <c r="UFY176" s="318"/>
      <c r="UFZ176" s="318"/>
      <c r="UGA176" s="318"/>
      <c r="UGB176" s="318"/>
      <c r="UGC176" s="318"/>
      <c r="UGD176" s="318"/>
      <c r="UGE176" s="318"/>
      <c r="UGF176" s="318"/>
      <c r="UGG176" s="318"/>
      <c r="UGH176" s="318"/>
      <c r="UGI176" s="318"/>
      <c r="UGJ176" s="318"/>
      <c r="UGK176" s="318"/>
      <c r="UGL176" s="318"/>
      <c r="UGM176" s="318"/>
      <c r="UGN176" s="318"/>
      <c r="UGO176" s="318"/>
      <c r="UGP176" s="318"/>
      <c r="UGQ176" s="318"/>
      <c r="UGR176" s="318"/>
      <c r="UGS176" s="318"/>
      <c r="UGT176" s="318"/>
      <c r="UGU176" s="318"/>
      <c r="UGV176" s="318"/>
      <c r="UGW176" s="318"/>
      <c r="UGX176" s="318"/>
      <c r="UGY176" s="318"/>
      <c r="UGZ176" s="318"/>
      <c r="UHA176" s="318"/>
      <c r="UHB176" s="318"/>
      <c r="UHC176" s="318"/>
      <c r="UHD176" s="318"/>
      <c r="UHE176" s="318"/>
      <c r="UHF176" s="318"/>
      <c r="UHG176" s="318"/>
      <c r="UHH176" s="318"/>
      <c r="UHI176" s="318"/>
      <c r="UHJ176" s="318"/>
      <c r="UHK176" s="318"/>
      <c r="UHL176" s="318"/>
      <c r="UHM176" s="318"/>
      <c r="UHN176" s="318"/>
      <c r="UHO176" s="318"/>
      <c r="UHP176" s="318"/>
      <c r="UHQ176" s="318"/>
      <c r="UHR176" s="318"/>
      <c r="UHS176" s="318"/>
      <c r="UHT176" s="318"/>
      <c r="UHU176" s="318"/>
      <c r="UHV176" s="318"/>
      <c r="UHW176" s="318"/>
      <c r="UHX176" s="318"/>
      <c r="UHY176" s="318"/>
      <c r="UHZ176" s="318"/>
      <c r="UIA176" s="318"/>
      <c r="UIB176" s="318"/>
      <c r="UIC176" s="318"/>
      <c r="UID176" s="318"/>
      <c r="UIE176" s="318"/>
      <c r="UIF176" s="318"/>
      <c r="UIG176" s="318"/>
      <c r="UIH176" s="318"/>
      <c r="UII176" s="318"/>
      <c r="UIJ176" s="318"/>
      <c r="UIK176" s="318"/>
      <c r="UIL176" s="318"/>
      <c r="UIM176" s="318"/>
      <c r="UIN176" s="318"/>
      <c r="UIO176" s="318"/>
      <c r="UIP176" s="318"/>
      <c r="UIQ176" s="318"/>
      <c r="UIR176" s="318"/>
      <c r="UIS176" s="318"/>
      <c r="UIT176" s="318"/>
      <c r="UIU176" s="318"/>
      <c r="UIV176" s="318"/>
      <c r="UIW176" s="318"/>
      <c r="UIX176" s="318"/>
      <c r="UIY176" s="318"/>
      <c r="UIZ176" s="318"/>
      <c r="UJA176" s="318"/>
      <c r="UJB176" s="318"/>
      <c r="UJC176" s="318"/>
      <c r="UJD176" s="318"/>
      <c r="UJE176" s="318"/>
      <c r="UJF176" s="318"/>
      <c r="UJG176" s="318"/>
      <c r="UJH176" s="318"/>
      <c r="UJI176" s="318"/>
      <c r="UJJ176" s="318"/>
      <c r="UJK176" s="318"/>
      <c r="UJL176" s="318"/>
      <c r="UJM176" s="318"/>
      <c r="UJN176" s="318"/>
      <c r="UJO176" s="318"/>
      <c r="UJP176" s="318"/>
      <c r="UJQ176" s="318"/>
      <c r="UJR176" s="318"/>
      <c r="UJS176" s="318"/>
      <c r="UJT176" s="318"/>
      <c r="UJU176" s="318"/>
      <c r="UJV176" s="318"/>
      <c r="UJW176" s="318"/>
      <c r="UJX176" s="318"/>
      <c r="UJY176" s="318"/>
      <c r="UJZ176" s="318"/>
      <c r="UKA176" s="318"/>
      <c r="UKB176" s="318"/>
      <c r="UKC176" s="318"/>
      <c r="UKD176" s="318"/>
      <c r="UKE176" s="318"/>
      <c r="UKF176" s="318"/>
      <c r="UKG176" s="318"/>
      <c r="UKH176" s="318"/>
      <c r="UKI176" s="318"/>
      <c r="UKJ176" s="318"/>
      <c r="UKK176" s="318"/>
      <c r="UKL176" s="318"/>
      <c r="UKM176" s="318"/>
      <c r="UKN176" s="318"/>
      <c r="UKO176" s="318"/>
      <c r="UKP176" s="318"/>
      <c r="UKQ176" s="318"/>
      <c r="UKR176" s="318"/>
      <c r="UKS176" s="318"/>
      <c r="UKT176" s="318"/>
      <c r="UKU176" s="318"/>
      <c r="UKV176" s="318"/>
      <c r="UKW176" s="318"/>
      <c r="UKX176" s="318"/>
      <c r="UKY176" s="318"/>
      <c r="UKZ176" s="318"/>
      <c r="ULA176" s="318"/>
      <c r="ULB176" s="318"/>
      <c r="ULC176" s="318"/>
      <c r="ULD176" s="318"/>
      <c r="ULE176" s="318"/>
      <c r="ULF176" s="318"/>
      <c r="ULG176" s="318"/>
      <c r="ULH176" s="318"/>
      <c r="ULI176" s="318"/>
      <c r="ULJ176" s="318"/>
      <c r="ULK176" s="318"/>
      <c r="ULL176" s="318"/>
      <c r="ULM176" s="318"/>
      <c r="ULN176" s="318"/>
      <c r="ULO176" s="318"/>
      <c r="ULP176" s="318"/>
      <c r="ULQ176" s="318"/>
      <c r="ULR176" s="318"/>
      <c r="ULS176" s="318"/>
      <c r="ULT176" s="318"/>
      <c r="ULU176" s="318"/>
      <c r="ULV176" s="318"/>
      <c r="ULW176" s="318"/>
      <c r="ULX176" s="318"/>
      <c r="ULY176" s="318"/>
      <c r="ULZ176" s="318"/>
      <c r="UMA176" s="318"/>
      <c r="UMB176" s="318"/>
      <c r="UMC176" s="318"/>
      <c r="UMD176" s="318"/>
      <c r="UME176" s="318"/>
      <c r="UMF176" s="318"/>
      <c r="UMG176" s="318"/>
      <c r="UMH176" s="318"/>
      <c r="UMI176" s="318"/>
      <c r="UMJ176" s="318"/>
      <c r="UMK176" s="318"/>
      <c r="UML176" s="318"/>
      <c r="UMM176" s="318"/>
      <c r="UMN176" s="318"/>
      <c r="UMO176" s="318"/>
      <c r="UMP176" s="318"/>
      <c r="UMQ176" s="318"/>
      <c r="UMR176" s="318"/>
      <c r="UMS176" s="318"/>
      <c r="UMT176" s="318"/>
      <c r="UMU176" s="318"/>
      <c r="UMV176" s="318"/>
      <c r="UMW176" s="318"/>
      <c r="UMX176" s="318"/>
      <c r="UMY176" s="318"/>
      <c r="UMZ176" s="318"/>
      <c r="UNA176" s="318"/>
      <c r="UNB176" s="318"/>
      <c r="UNC176" s="318"/>
      <c r="UND176" s="318"/>
      <c r="UNE176" s="318"/>
      <c r="UNF176" s="318"/>
      <c r="UNG176" s="318"/>
      <c r="UNH176" s="318"/>
      <c r="UNI176" s="318"/>
      <c r="UNJ176" s="318"/>
      <c r="UNK176" s="318"/>
      <c r="UNL176" s="318"/>
      <c r="UNM176" s="318"/>
      <c r="UNN176" s="318"/>
      <c r="UNO176" s="318"/>
      <c r="UNP176" s="318"/>
      <c r="UNQ176" s="318"/>
      <c r="UNR176" s="318"/>
      <c r="UNS176" s="318"/>
      <c r="UNT176" s="318"/>
      <c r="UNU176" s="318"/>
      <c r="UNV176" s="318"/>
      <c r="UNW176" s="318"/>
      <c r="UNX176" s="318"/>
      <c r="UNY176" s="318"/>
      <c r="UNZ176" s="318"/>
      <c r="UOA176" s="318"/>
      <c r="UOB176" s="318"/>
      <c r="UOC176" s="318"/>
      <c r="UOD176" s="318"/>
      <c r="UOE176" s="318"/>
      <c r="UOF176" s="318"/>
      <c r="UOG176" s="318"/>
      <c r="UOH176" s="318"/>
      <c r="UOI176" s="318"/>
      <c r="UOJ176" s="318"/>
      <c r="UOK176" s="318"/>
      <c r="UOL176" s="318"/>
      <c r="UOM176" s="318"/>
      <c r="UON176" s="318"/>
      <c r="UOO176" s="318"/>
      <c r="UOP176" s="318"/>
      <c r="UOQ176" s="318"/>
      <c r="UOR176" s="318"/>
      <c r="UOS176" s="318"/>
      <c r="UOT176" s="318"/>
      <c r="UOU176" s="318"/>
      <c r="UOV176" s="318"/>
      <c r="UOW176" s="318"/>
      <c r="UOX176" s="318"/>
      <c r="UOY176" s="318"/>
      <c r="UOZ176" s="318"/>
      <c r="UPA176" s="318"/>
      <c r="UPB176" s="318"/>
      <c r="UPC176" s="318"/>
      <c r="UPD176" s="318"/>
      <c r="UPE176" s="318"/>
      <c r="UPF176" s="318"/>
      <c r="UPG176" s="318"/>
      <c r="UPH176" s="318"/>
      <c r="UPI176" s="318"/>
      <c r="UPJ176" s="318"/>
      <c r="UPK176" s="318"/>
      <c r="UPL176" s="318"/>
      <c r="UPM176" s="318"/>
      <c r="UPN176" s="318"/>
      <c r="UPO176" s="318"/>
      <c r="UPP176" s="318"/>
      <c r="UPQ176" s="318"/>
      <c r="UPR176" s="318"/>
      <c r="UPS176" s="318"/>
      <c r="UPT176" s="318"/>
      <c r="UPU176" s="318"/>
      <c r="UPV176" s="318"/>
      <c r="UPW176" s="318"/>
      <c r="UPX176" s="318"/>
      <c r="UPY176" s="318"/>
      <c r="UPZ176" s="318"/>
      <c r="UQA176" s="318"/>
      <c r="UQB176" s="318"/>
      <c r="UQC176" s="318"/>
      <c r="UQD176" s="318"/>
      <c r="UQE176" s="318"/>
      <c r="UQF176" s="318"/>
      <c r="UQG176" s="318"/>
      <c r="UQH176" s="318"/>
      <c r="UQI176" s="318"/>
      <c r="UQJ176" s="318"/>
      <c r="UQK176" s="318"/>
      <c r="UQL176" s="318"/>
      <c r="UQM176" s="318"/>
      <c r="UQN176" s="318"/>
      <c r="UQO176" s="318"/>
      <c r="UQP176" s="318"/>
      <c r="UQQ176" s="318"/>
      <c r="UQR176" s="318"/>
      <c r="UQS176" s="318"/>
      <c r="UQT176" s="318"/>
      <c r="UQU176" s="318"/>
      <c r="UQV176" s="318"/>
      <c r="UQW176" s="318"/>
      <c r="UQX176" s="318"/>
      <c r="UQY176" s="318"/>
      <c r="UQZ176" s="318"/>
      <c r="URA176" s="318"/>
      <c r="URB176" s="318"/>
      <c r="URC176" s="318"/>
      <c r="URD176" s="318"/>
      <c r="URE176" s="318"/>
      <c r="URF176" s="318"/>
      <c r="URG176" s="318"/>
      <c r="URH176" s="318"/>
      <c r="URI176" s="318"/>
      <c r="URJ176" s="318"/>
      <c r="URK176" s="318"/>
      <c r="URL176" s="318"/>
      <c r="URM176" s="318"/>
      <c r="URN176" s="318"/>
      <c r="URO176" s="318"/>
      <c r="URP176" s="318"/>
      <c r="URQ176" s="318"/>
      <c r="URR176" s="318"/>
      <c r="URS176" s="318"/>
      <c r="URT176" s="318"/>
      <c r="URU176" s="318"/>
      <c r="URV176" s="318"/>
      <c r="URW176" s="318"/>
      <c r="URX176" s="318"/>
      <c r="URY176" s="318"/>
      <c r="URZ176" s="318"/>
      <c r="USA176" s="318"/>
      <c r="USB176" s="318"/>
      <c r="USC176" s="318"/>
      <c r="USD176" s="318"/>
      <c r="USE176" s="318"/>
      <c r="USF176" s="318"/>
      <c r="USG176" s="318"/>
      <c r="USH176" s="318"/>
      <c r="USI176" s="318"/>
      <c r="USJ176" s="318"/>
      <c r="USK176" s="318"/>
      <c r="USL176" s="318"/>
      <c r="USM176" s="318"/>
      <c r="USN176" s="318"/>
      <c r="USO176" s="318"/>
      <c r="USP176" s="318"/>
      <c r="USQ176" s="318"/>
      <c r="USR176" s="318"/>
      <c r="USS176" s="318"/>
      <c r="UST176" s="318"/>
      <c r="USU176" s="318"/>
      <c r="USV176" s="318"/>
      <c r="USW176" s="318"/>
      <c r="USX176" s="318"/>
      <c r="USY176" s="318"/>
      <c r="USZ176" s="318"/>
      <c r="UTA176" s="318"/>
      <c r="UTB176" s="318"/>
      <c r="UTC176" s="318"/>
      <c r="UTD176" s="318"/>
      <c r="UTE176" s="318"/>
      <c r="UTF176" s="318"/>
      <c r="UTG176" s="318"/>
      <c r="UTH176" s="318"/>
      <c r="UTI176" s="318"/>
      <c r="UTJ176" s="318"/>
      <c r="UTK176" s="318"/>
      <c r="UTL176" s="318"/>
      <c r="UTM176" s="318"/>
      <c r="UTN176" s="318"/>
      <c r="UTO176" s="318"/>
      <c r="UTP176" s="318"/>
      <c r="UTQ176" s="318"/>
      <c r="UTR176" s="318"/>
      <c r="UTS176" s="318"/>
      <c r="UTT176" s="318"/>
      <c r="UTU176" s="318"/>
      <c r="UTV176" s="318"/>
      <c r="UTW176" s="318"/>
      <c r="UTX176" s="318"/>
      <c r="UTY176" s="318"/>
      <c r="UTZ176" s="318"/>
      <c r="UUA176" s="318"/>
      <c r="UUB176" s="318"/>
      <c r="UUC176" s="318"/>
      <c r="UUD176" s="318"/>
      <c r="UUE176" s="318"/>
      <c r="UUF176" s="318"/>
      <c r="UUG176" s="318"/>
      <c r="UUH176" s="318"/>
      <c r="UUI176" s="318"/>
      <c r="UUJ176" s="318"/>
      <c r="UUK176" s="318"/>
      <c r="UUL176" s="318"/>
      <c r="UUM176" s="318"/>
      <c r="UUN176" s="318"/>
      <c r="UUO176" s="318"/>
      <c r="UUP176" s="318"/>
      <c r="UUQ176" s="318"/>
      <c r="UUR176" s="318"/>
      <c r="UUS176" s="318"/>
      <c r="UUT176" s="318"/>
      <c r="UUU176" s="318"/>
      <c r="UUV176" s="318"/>
      <c r="UUW176" s="318"/>
      <c r="UUX176" s="318"/>
      <c r="UUY176" s="318"/>
      <c r="UUZ176" s="318"/>
      <c r="UVA176" s="318"/>
      <c r="UVB176" s="318"/>
      <c r="UVC176" s="318"/>
      <c r="UVD176" s="318"/>
      <c r="UVE176" s="318"/>
      <c r="UVF176" s="318"/>
      <c r="UVG176" s="318"/>
      <c r="UVH176" s="318"/>
      <c r="UVI176" s="318"/>
      <c r="UVJ176" s="318"/>
      <c r="UVK176" s="318"/>
      <c r="UVL176" s="318"/>
      <c r="UVM176" s="318"/>
      <c r="UVN176" s="318"/>
      <c r="UVO176" s="318"/>
      <c r="UVP176" s="318"/>
      <c r="UVQ176" s="318"/>
      <c r="UVR176" s="318"/>
      <c r="UVS176" s="318"/>
      <c r="UVT176" s="318"/>
      <c r="UVU176" s="318"/>
      <c r="UVV176" s="318"/>
      <c r="UVW176" s="318"/>
      <c r="UVX176" s="318"/>
      <c r="UVY176" s="318"/>
      <c r="UVZ176" s="318"/>
      <c r="UWA176" s="318"/>
      <c r="UWB176" s="318"/>
      <c r="UWC176" s="318"/>
      <c r="UWD176" s="318"/>
      <c r="UWE176" s="318"/>
      <c r="UWF176" s="318"/>
      <c r="UWG176" s="318"/>
      <c r="UWH176" s="318"/>
      <c r="UWI176" s="318"/>
      <c r="UWJ176" s="318"/>
      <c r="UWK176" s="318"/>
      <c r="UWL176" s="318"/>
      <c r="UWM176" s="318"/>
      <c r="UWN176" s="318"/>
      <c r="UWO176" s="318"/>
      <c r="UWP176" s="318"/>
      <c r="UWQ176" s="318"/>
      <c r="UWR176" s="318"/>
      <c r="UWS176" s="318"/>
      <c r="UWT176" s="318"/>
      <c r="UWU176" s="318"/>
      <c r="UWV176" s="318"/>
      <c r="UWW176" s="318"/>
      <c r="UWX176" s="318"/>
      <c r="UWY176" s="318"/>
      <c r="UWZ176" s="318"/>
      <c r="UXA176" s="318"/>
      <c r="UXB176" s="318"/>
      <c r="UXC176" s="318"/>
      <c r="UXD176" s="318"/>
      <c r="UXE176" s="318"/>
      <c r="UXF176" s="318"/>
      <c r="UXG176" s="318"/>
      <c r="UXH176" s="318"/>
      <c r="UXI176" s="318"/>
      <c r="UXJ176" s="318"/>
      <c r="UXK176" s="318"/>
      <c r="UXL176" s="318"/>
      <c r="UXM176" s="318"/>
      <c r="UXN176" s="318"/>
      <c r="UXO176" s="318"/>
      <c r="UXP176" s="318"/>
      <c r="UXQ176" s="318"/>
      <c r="UXR176" s="318"/>
      <c r="UXS176" s="318"/>
      <c r="UXT176" s="318"/>
      <c r="UXU176" s="318"/>
      <c r="UXV176" s="318"/>
      <c r="UXW176" s="318"/>
      <c r="UXX176" s="318"/>
      <c r="UXY176" s="318"/>
      <c r="UXZ176" s="318"/>
      <c r="UYA176" s="318"/>
      <c r="UYB176" s="318"/>
      <c r="UYC176" s="318"/>
      <c r="UYD176" s="318"/>
      <c r="UYE176" s="318"/>
      <c r="UYF176" s="318"/>
      <c r="UYG176" s="318"/>
      <c r="UYH176" s="318"/>
      <c r="UYI176" s="318"/>
      <c r="UYJ176" s="318"/>
      <c r="UYK176" s="318"/>
      <c r="UYL176" s="318"/>
      <c r="UYM176" s="318"/>
      <c r="UYN176" s="318"/>
      <c r="UYO176" s="318"/>
      <c r="UYP176" s="318"/>
      <c r="UYQ176" s="318"/>
      <c r="UYR176" s="318"/>
      <c r="UYS176" s="318"/>
      <c r="UYT176" s="318"/>
      <c r="UYU176" s="318"/>
      <c r="UYV176" s="318"/>
      <c r="UYW176" s="318"/>
      <c r="UYX176" s="318"/>
      <c r="UYY176" s="318"/>
      <c r="UYZ176" s="318"/>
      <c r="UZA176" s="318"/>
      <c r="UZB176" s="318"/>
      <c r="UZC176" s="318"/>
      <c r="UZD176" s="318"/>
      <c r="UZE176" s="318"/>
      <c r="UZF176" s="318"/>
      <c r="UZG176" s="318"/>
      <c r="UZH176" s="318"/>
      <c r="UZI176" s="318"/>
      <c r="UZJ176" s="318"/>
      <c r="UZK176" s="318"/>
      <c r="UZL176" s="318"/>
      <c r="UZM176" s="318"/>
      <c r="UZN176" s="318"/>
      <c r="UZO176" s="318"/>
      <c r="UZP176" s="318"/>
      <c r="UZQ176" s="318"/>
      <c r="UZR176" s="318"/>
      <c r="UZS176" s="318"/>
      <c r="UZT176" s="318"/>
      <c r="UZU176" s="318"/>
      <c r="UZV176" s="318"/>
      <c r="UZW176" s="318"/>
      <c r="UZX176" s="318"/>
      <c r="UZY176" s="318"/>
      <c r="UZZ176" s="318"/>
      <c r="VAA176" s="318"/>
      <c r="VAB176" s="318"/>
      <c r="VAC176" s="318"/>
      <c r="VAD176" s="318"/>
      <c r="VAE176" s="318"/>
      <c r="VAF176" s="318"/>
      <c r="VAG176" s="318"/>
      <c r="VAH176" s="318"/>
      <c r="VAI176" s="318"/>
      <c r="VAJ176" s="318"/>
      <c r="VAK176" s="318"/>
      <c r="VAL176" s="318"/>
      <c r="VAM176" s="318"/>
      <c r="VAN176" s="318"/>
      <c r="VAO176" s="318"/>
      <c r="VAP176" s="318"/>
      <c r="VAQ176" s="318"/>
      <c r="VAR176" s="318"/>
      <c r="VAS176" s="318"/>
      <c r="VAT176" s="318"/>
      <c r="VAU176" s="318"/>
      <c r="VAV176" s="318"/>
      <c r="VAW176" s="318"/>
      <c r="VAX176" s="318"/>
      <c r="VAY176" s="318"/>
      <c r="VAZ176" s="318"/>
      <c r="VBA176" s="318"/>
      <c r="VBB176" s="318"/>
      <c r="VBC176" s="318"/>
      <c r="VBD176" s="318"/>
      <c r="VBE176" s="318"/>
      <c r="VBF176" s="318"/>
      <c r="VBG176" s="318"/>
      <c r="VBH176" s="318"/>
      <c r="VBI176" s="318"/>
      <c r="VBJ176" s="318"/>
      <c r="VBK176" s="318"/>
      <c r="VBL176" s="318"/>
      <c r="VBM176" s="318"/>
      <c r="VBN176" s="318"/>
      <c r="VBO176" s="318"/>
      <c r="VBP176" s="318"/>
      <c r="VBQ176" s="318"/>
      <c r="VBR176" s="318"/>
      <c r="VBS176" s="318"/>
      <c r="VBT176" s="318"/>
      <c r="VBU176" s="318"/>
      <c r="VBV176" s="318"/>
      <c r="VBW176" s="318"/>
      <c r="VBX176" s="318"/>
      <c r="VBY176" s="318"/>
      <c r="VBZ176" s="318"/>
      <c r="VCA176" s="318"/>
      <c r="VCB176" s="318"/>
      <c r="VCC176" s="318"/>
      <c r="VCD176" s="318"/>
      <c r="VCE176" s="318"/>
      <c r="VCF176" s="318"/>
      <c r="VCG176" s="318"/>
      <c r="VCH176" s="318"/>
      <c r="VCI176" s="318"/>
      <c r="VCJ176" s="318"/>
      <c r="VCK176" s="318"/>
      <c r="VCL176" s="318"/>
      <c r="VCM176" s="318"/>
      <c r="VCN176" s="318"/>
      <c r="VCO176" s="318"/>
      <c r="VCP176" s="318"/>
      <c r="VCQ176" s="318"/>
      <c r="VCR176" s="318"/>
      <c r="VCS176" s="318"/>
      <c r="VCT176" s="318"/>
      <c r="VCU176" s="318"/>
      <c r="VCV176" s="318"/>
      <c r="VCW176" s="318"/>
      <c r="VCX176" s="318"/>
      <c r="VCY176" s="318"/>
      <c r="VCZ176" s="318"/>
      <c r="VDA176" s="318"/>
      <c r="VDB176" s="318"/>
      <c r="VDC176" s="318"/>
      <c r="VDD176" s="318"/>
      <c r="VDE176" s="318"/>
      <c r="VDF176" s="318"/>
      <c r="VDG176" s="318"/>
      <c r="VDH176" s="318"/>
      <c r="VDI176" s="318"/>
      <c r="VDJ176" s="318"/>
      <c r="VDK176" s="318"/>
      <c r="VDL176" s="318"/>
      <c r="VDM176" s="318"/>
      <c r="VDN176" s="318"/>
      <c r="VDO176" s="318"/>
      <c r="VDP176" s="318"/>
      <c r="VDQ176" s="318"/>
      <c r="VDR176" s="318"/>
      <c r="VDS176" s="318"/>
      <c r="VDT176" s="318"/>
      <c r="VDU176" s="318"/>
      <c r="VDV176" s="318"/>
      <c r="VDW176" s="318"/>
      <c r="VDX176" s="318"/>
      <c r="VDY176" s="318"/>
      <c r="VDZ176" s="318"/>
      <c r="VEA176" s="318"/>
      <c r="VEB176" s="318"/>
      <c r="VEC176" s="318"/>
      <c r="VED176" s="318"/>
      <c r="VEE176" s="318"/>
      <c r="VEF176" s="318"/>
      <c r="VEG176" s="318"/>
      <c r="VEH176" s="318"/>
      <c r="VEI176" s="318"/>
      <c r="VEJ176" s="318"/>
      <c r="VEK176" s="318"/>
      <c r="VEL176" s="318"/>
      <c r="VEM176" s="318"/>
      <c r="VEN176" s="318"/>
      <c r="VEO176" s="318"/>
      <c r="VEP176" s="318"/>
      <c r="VEQ176" s="318"/>
      <c r="VER176" s="318"/>
      <c r="VES176" s="318"/>
      <c r="VET176" s="318"/>
      <c r="VEU176" s="318"/>
      <c r="VEV176" s="318"/>
      <c r="VEW176" s="318"/>
      <c r="VEX176" s="318"/>
      <c r="VEY176" s="318"/>
      <c r="VEZ176" s="318"/>
      <c r="VFA176" s="318"/>
      <c r="VFB176" s="318"/>
      <c r="VFC176" s="318"/>
      <c r="VFD176" s="318"/>
      <c r="VFE176" s="318"/>
      <c r="VFF176" s="318"/>
      <c r="VFG176" s="318"/>
      <c r="VFH176" s="318"/>
      <c r="VFI176" s="318"/>
      <c r="VFJ176" s="318"/>
      <c r="VFK176" s="318"/>
      <c r="VFL176" s="318"/>
      <c r="VFM176" s="318"/>
      <c r="VFN176" s="318"/>
      <c r="VFO176" s="318"/>
      <c r="VFP176" s="318"/>
      <c r="VFQ176" s="318"/>
      <c r="VFR176" s="318"/>
      <c r="VFS176" s="318"/>
      <c r="VFT176" s="318"/>
      <c r="VFU176" s="318"/>
      <c r="VFV176" s="318"/>
      <c r="VFW176" s="318"/>
      <c r="VFX176" s="318"/>
      <c r="VFY176" s="318"/>
      <c r="VFZ176" s="318"/>
      <c r="VGA176" s="318"/>
      <c r="VGB176" s="318"/>
      <c r="VGC176" s="318"/>
      <c r="VGD176" s="318"/>
      <c r="VGE176" s="318"/>
      <c r="VGF176" s="318"/>
      <c r="VGG176" s="318"/>
      <c r="VGH176" s="318"/>
      <c r="VGI176" s="318"/>
      <c r="VGJ176" s="318"/>
      <c r="VGK176" s="318"/>
      <c r="VGL176" s="318"/>
      <c r="VGM176" s="318"/>
      <c r="VGN176" s="318"/>
      <c r="VGO176" s="318"/>
      <c r="VGP176" s="318"/>
      <c r="VGQ176" s="318"/>
      <c r="VGR176" s="318"/>
      <c r="VGS176" s="318"/>
      <c r="VGT176" s="318"/>
      <c r="VGU176" s="318"/>
      <c r="VGV176" s="318"/>
      <c r="VGW176" s="318"/>
      <c r="VGX176" s="318"/>
      <c r="VGY176" s="318"/>
      <c r="VGZ176" s="318"/>
      <c r="VHA176" s="318"/>
      <c r="VHB176" s="318"/>
      <c r="VHC176" s="318"/>
      <c r="VHD176" s="318"/>
      <c r="VHE176" s="318"/>
      <c r="VHF176" s="318"/>
      <c r="VHG176" s="318"/>
      <c r="VHH176" s="318"/>
      <c r="VHI176" s="318"/>
      <c r="VHJ176" s="318"/>
      <c r="VHK176" s="318"/>
      <c r="VHL176" s="318"/>
      <c r="VHM176" s="318"/>
      <c r="VHN176" s="318"/>
      <c r="VHO176" s="318"/>
      <c r="VHP176" s="318"/>
      <c r="VHQ176" s="318"/>
      <c r="VHR176" s="318"/>
      <c r="VHS176" s="318"/>
      <c r="VHT176" s="318"/>
      <c r="VHU176" s="318"/>
      <c r="VHV176" s="318"/>
      <c r="VHW176" s="318"/>
      <c r="VHX176" s="318"/>
      <c r="VHY176" s="318"/>
      <c r="VHZ176" s="318"/>
      <c r="VIA176" s="318"/>
      <c r="VIB176" s="318"/>
      <c r="VIC176" s="318"/>
      <c r="VID176" s="318"/>
      <c r="VIE176" s="318"/>
      <c r="VIF176" s="318"/>
      <c r="VIG176" s="318"/>
      <c r="VIH176" s="318"/>
      <c r="VII176" s="318"/>
      <c r="VIJ176" s="318"/>
      <c r="VIK176" s="318"/>
      <c r="VIL176" s="318"/>
      <c r="VIM176" s="318"/>
      <c r="VIN176" s="318"/>
      <c r="VIO176" s="318"/>
      <c r="VIP176" s="318"/>
      <c r="VIQ176" s="318"/>
      <c r="VIR176" s="318"/>
      <c r="VIS176" s="318"/>
      <c r="VIT176" s="318"/>
      <c r="VIU176" s="318"/>
      <c r="VIV176" s="318"/>
      <c r="VIW176" s="318"/>
      <c r="VIX176" s="318"/>
      <c r="VIY176" s="318"/>
      <c r="VIZ176" s="318"/>
      <c r="VJA176" s="318"/>
      <c r="VJB176" s="318"/>
      <c r="VJC176" s="318"/>
      <c r="VJD176" s="318"/>
      <c r="VJE176" s="318"/>
      <c r="VJF176" s="318"/>
      <c r="VJG176" s="318"/>
      <c r="VJH176" s="318"/>
      <c r="VJI176" s="318"/>
      <c r="VJJ176" s="318"/>
      <c r="VJK176" s="318"/>
      <c r="VJL176" s="318"/>
      <c r="VJM176" s="318"/>
      <c r="VJN176" s="318"/>
      <c r="VJO176" s="318"/>
      <c r="VJP176" s="318"/>
      <c r="VJQ176" s="318"/>
      <c r="VJR176" s="318"/>
      <c r="VJS176" s="318"/>
      <c r="VJT176" s="318"/>
      <c r="VJU176" s="318"/>
      <c r="VJV176" s="318"/>
      <c r="VJW176" s="318"/>
      <c r="VJX176" s="318"/>
      <c r="VJY176" s="318"/>
      <c r="VJZ176" s="318"/>
      <c r="VKA176" s="318"/>
      <c r="VKB176" s="318"/>
      <c r="VKC176" s="318"/>
      <c r="VKD176" s="318"/>
      <c r="VKE176" s="318"/>
      <c r="VKF176" s="318"/>
      <c r="VKG176" s="318"/>
      <c r="VKH176" s="318"/>
      <c r="VKI176" s="318"/>
      <c r="VKJ176" s="318"/>
      <c r="VKK176" s="318"/>
      <c r="VKL176" s="318"/>
      <c r="VKM176" s="318"/>
      <c r="VKN176" s="318"/>
      <c r="VKO176" s="318"/>
      <c r="VKP176" s="318"/>
      <c r="VKQ176" s="318"/>
      <c r="VKR176" s="318"/>
      <c r="VKS176" s="318"/>
      <c r="VKT176" s="318"/>
      <c r="VKU176" s="318"/>
      <c r="VKV176" s="318"/>
      <c r="VKW176" s="318"/>
      <c r="VKX176" s="318"/>
      <c r="VKY176" s="318"/>
      <c r="VKZ176" s="318"/>
      <c r="VLA176" s="318"/>
      <c r="VLB176" s="318"/>
      <c r="VLC176" s="318"/>
      <c r="VLD176" s="318"/>
      <c r="VLE176" s="318"/>
      <c r="VLF176" s="318"/>
      <c r="VLG176" s="318"/>
      <c r="VLH176" s="318"/>
      <c r="VLI176" s="318"/>
      <c r="VLJ176" s="318"/>
      <c r="VLK176" s="318"/>
      <c r="VLL176" s="318"/>
      <c r="VLM176" s="318"/>
      <c r="VLN176" s="318"/>
      <c r="VLO176" s="318"/>
      <c r="VLP176" s="318"/>
      <c r="VLQ176" s="318"/>
      <c r="VLR176" s="318"/>
      <c r="VLS176" s="318"/>
      <c r="VLT176" s="318"/>
      <c r="VLU176" s="318"/>
      <c r="VLV176" s="318"/>
      <c r="VLW176" s="318"/>
      <c r="VLX176" s="318"/>
      <c r="VLY176" s="318"/>
      <c r="VLZ176" s="318"/>
      <c r="VMA176" s="318"/>
      <c r="VMB176" s="318"/>
      <c r="VMC176" s="318"/>
      <c r="VMD176" s="318"/>
      <c r="VME176" s="318"/>
      <c r="VMF176" s="318"/>
      <c r="VMG176" s="318"/>
      <c r="VMH176" s="318"/>
      <c r="VMI176" s="318"/>
      <c r="VMJ176" s="318"/>
      <c r="VMK176" s="318"/>
      <c r="VML176" s="318"/>
      <c r="VMM176" s="318"/>
      <c r="VMN176" s="318"/>
      <c r="VMO176" s="318"/>
      <c r="VMP176" s="318"/>
      <c r="VMQ176" s="318"/>
      <c r="VMR176" s="318"/>
      <c r="VMS176" s="318"/>
      <c r="VMT176" s="318"/>
      <c r="VMU176" s="318"/>
      <c r="VMV176" s="318"/>
      <c r="VMW176" s="318"/>
      <c r="VMX176" s="318"/>
      <c r="VMY176" s="318"/>
      <c r="VMZ176" s="318"/>
      <c r="VNA176" s="318"/>
      <c r="VNB176" s="318"/>
      <c r="VNC176" s="318"/>
      <c r="VND176" s="318"/>
      <c r="VNE176" s="318"/>
      <c r="VNF176" s="318"/>
      <c r="VNG176" s="318"/>
      <c r="VNH176" s="318"/>
      <c r="VNI176" s="318"/>
      <c r="VNJ176" s="318"/>
      <c r="VNK176" s="318"/>
      <c r="VNL176" s="318"/>
      <c r="VNM176" s="318"/>
      <c r="VNN176" s="318"/>
      <c r="VNO176" s="318"/>
      <c r="VNP176" s="318"/>
      <c r="VNQ176" s="318"/>
      <c r="VNR176" s="318"/>
      <c r="VNS176" s="318"/>
      <c r="VNT176" s="318"/>
      <c r="VNU176" s="318"/>
      <c r="VNV176" s="318"/>
      <c r="VNW176" s="318"/>
      <c r="VNX176" s="318"/>
      <c r="VNY176" s="318"/>
      <c r="VNZ176" s="318"/>
      <c r="VOA176" s="318"/>
      <c r="VOB176" s="318"/>
      <c r="VOC176" s="318"/>
      <c r="VOD176" s="318"/>
      <c r="VOE176" s="318"/>
      <c r="VOF176" s="318"/>
      <c r="VOG176" s="318"/>
      <c r="VOH176" s="318"/>
      <c r="VOI176" s="318"/>
      <c r="VOJ176" s="318"/>
      <c r="VOK176" s="318"/>
      <c r="VOL176" s="318"/>
      <c r="VOM176" s="318"/>
      <c r="VON176" s="318"/>
      <c r="VOO176" s="318"/>
      <c r="VOP176" s="318"/>
      <c r="VOQ176" s="318"/>
      <c r="VOR176" s="318"/>
      <c r="VOS176" s="318"/>
      <c r="VOT176" s="318"/>
      <c r="VOU176" s="318"/>
      <c r="VOV176" s="318"/>
      <c r="VOW176" s="318"/>
      <c r="VOX176" s="318"/>
      <c r="VOY176" s="318"/>
      <c r="VOZ176" s="318"/>
      <c r="VPA176" s="318"/>
      <c r="VPB176" s="318"/>
      <c r="VPC176" s="318"/>
      <c r="VPD176" s="318"/>
      <c r="VPE176" s="318"/>
      <c r="VPF176" s="318"/>
      <c r="VPG176" s="318"/>
      <c r="VPH176" s="318"/>
      <c r="VPI176" s="318"/>
      <c r="VPJ176" s="318"/>
      <c r="VPK176" s="318"/>
      <c r="VPL176" s="318"/>
      <c r="VPM176" s="318"/>
      <c r="VPN176" s="318"/>
      <c r="VPO176" s="318"/>
      <c r="VPP176" s="318"/>
      <c r="VPQ176" s="318"/>
      <c r="VPR176" s="318"/>
      <c r="VPS176" s="318"/>
      <c r="VPT176" s="318"/>
      <c r="VPU176" s="318"/>
      <c r="VPV176" s="318"/>
      <c r="VPW176" s="318"/>
      <c r="VPX176" s="318"/>
      <c r="VPY176" s="318"/>
      <c r="VPZ176" s="318"/>
      <c r="VQA176" s="318"/>
      <c r="VQB176" s="318"/>
      <c r="VQC176" s="318"/>
      <c r="VQD176" s="318"/>
      <c r="VQE176" s="318"/>
      <c r="VQF176" s="318"/>
      <c r="VQG176" s="318"/>
      <c r="VQH176" s="318"/>
      <c r="VQI176" s="318"/>
      <c r="VQJ176" s="318"/>
      <c r="VQK176" s="318"/>
      <c r="VQL176" s="318"/>
      <c r="VQM176" s="318"/>
      <c r="VQN176" s="318"/>
      <c r="VQO176" s="318"/>
      <c r="VQP176" s="318"/>
      <c r="VQQ176" s="318"/>
      <c r="VQR176" s="318"/>
      <c r="VQS176" s="318"/>
      <c r="VQT176" s="318"/>
      <c r="VQU176" s="318"/>
      <c r="VQV176" s="318"/>
      <c r="VQW176" s="318"/>
      <c r="VQX176" s="318"/>
      <c r="VQY176" s="318"/>
      <c r="VQZ176" s="318"/>
      <c r="VRA176" s="318"/>
      <c r="VRB176" s="318"/>
      <c r="VRC176" s="318"/>
      <c r="VRD176" s="318"/>
      <c r="VRE176" s="318"/>
      <c r="VRF176" s="318"/>
      <c r="VRG176" s="318"/>
      <c r="VRH176" s="318"/>
      <c r="VRI176" s="318"/>
      <c r="VRJ176" s="318"/>
      <c r="VRK176" s="318"/>
      <c r="VRL176" s="318"/>
      <c r="VRM176" s="318"/>
      <c r="VRN176" s="318"/>
      <c r="VRO176" s="318"/>
      <c r="VRP176" s="318"/>
      <c r="VRQ176" s="318"/>
      <c r="VRR176" s="318"/>
      <c r="VRS176" s="318"/>
      <c r="VRT176" s="318"/>
      <c r="VRU176" s="318"/>
      <c r="VRV176" s="318"/>
      <c r="VRW176" s="318"/>
      <c r="VRX176" s="318"/>
      <c r="VRY176" s="318"/>
      <c r="VRZ176" s="318"/>
      <c r="VSA176" s="318"/>
      <c r="VSB176" s="318"/>
      <c r="VSC176" s="318"/>
      <c r="VSD176" s="318"/>
      <c r="VSE176" s="318"/>
      <c r="VSF176" s="318"/>
      <c r="VSG176" s="318"/>
      <c r="VSH176" s="318"/>
      <c r="VSI176" s="318"/>
      <c r="VSJ176" s="318"/>
      <c r="VSK176" s="318"/>
      <c r="VSL176" s="318"/>
      <c r="VSM176" s="318"/>
      <c r="VSN176" s="318"/>
      <c r="VSO176" s="318"/>
      <c r="VSP176" s="318"/>
      <c r="VSQ176" s="318"/>
      <c r="VSR176" s="318"/>
      <c r="VSS176" s="318"/>
      <c r="VST176" s="318"/>
      <c r="VSU176" s="318"/>
      <c r="VSV176" s="318"/>
      <c r="VSW176" s="318"/>
      <c r="VSX176" s="318"/>
      <c r="VSY176" s="318"/>
      <c r="VSZ176" s="318"/>
      <c r="VTA176" s="318"/>
      <c r="VTB176" s="318"/>
      <c r="VTC176" s="318"/>
      <c r="VTD176" s="318"/>
      <c r="VTE176" s="318"/>
      <c r="VTF176" s="318"/>
      <c r="VTG176" s="318"/>
      <c r="VTH176" s="318"/>
      <c r="VTI176" s="318"/>
      <c r="VTJ176" s="318"/>
      <c r="VTK176" s="318"/>
      <c r="VTL176" s="318"/>
      <c r="VTM176" s="318"/>
      <c r="VTN176" s="318"/>
      <c r="VTO176" s="318"/>
      <c r="VTP176" s="318"/>
      <c r="VTQ176" s="318"/>
      <c r="VTR176" s="318"/>
      <c r="VTS176" s="318"/>
      <c r="VTT176" s="318"/>
      <c r="VTU176" s="318"/>
      <c r="VTV176" s="318"/>
      <c r="VTW176" s="318"/>
      <c r="VTX176" s="318"/>
      <c r="VTY176" s="318"/>
      <c r="VTZ176" s="318"/>
      <c r="VUA176" s="318"/>
      <c r="VUB176" s="318"/>
      <c r="VUC176" s="318"/>
      <c r="VUD176" s="318"/>
      <c r="VUE176" s="318"/>
      <c r="VUF176" s="318"/>
      <c r="VUG176" s="318"/>
      <c r="VUH176" s="318"/>
      <c r="VUI176" s="318"/>
      <c r="VUJ176" s="318"/>
      <c r="VUK176" s="318"/>
      <c r="VUL176" s="318"/>
      <c r="VUM176" s="318"/>
      <c r="VUN176" s="318"/>
      <c r="VUO176" s="318"/>
      <c r="VUP176" s="318"/>
      <c r="VUQ176" s="318"/>
      <c r="VUR176" s="318"/>
      <c r="VUS176" s="318"/>
      <c r="VUT176" s="318"/>
      <c r="VUU176" s="318"/>
      <c r="VUV176" s="318"/>
      <c r="VUW176" s="318"/>
      <c r="VUX176" s="318"/>
      <c r="VUY176" s="318"/>
      <c r="VUZ176" s="318"/>
      <c r="VVA176" s="318"/>
      <c r="VVB176" s="318"/>
      <c r="VVC176" s="318"/>
      <c r="VVD176" s="318"/>
      <c r="VVE176" s="318"/>
      <c r="VVF176" s="318"/>
      <c r="VVG176" s="318"/>
      <c r="VVH176" s="318"/>
      <c r="VVI176" s="318"/>
      <c r="VVJ176" s="318"/>
      <c r="VVK176" s="318"/>
      <c r="VVL176" s="318"/>
      <c r="VVM176" s="318"/>
      <c r="VVN176" s="318"/>
      <c r="VVO176" s="318"/>
      <c r="VVP176" s="318"/>
      <c r="VVQ176" s="318"/>
      <c r="VVR176" s="318"/>
      <c r="VVS176" s="318"/>
      <c r="VVT176" s="318"/>
      <c r="VVU176" s="318"/>
      <c r="VVV176" s="318"/>
      <c r="VVW176" s="318"/>
      <c r="VVX176" s="318"/>
      <c r="VVY176" s="318"/>
      <c r="VVZ176" s="318"/>
      <c r="VWA176" s="318"/>
      <c r="VWB176" s="318"/>
      <c r="VWC176" s="318"/>
      <c r="VWD176" s="318"/>
      <c r="VWE176" s="318"/>
      <c r="VWF176" s="318"/>
      <c r="VWG176" s="318"/>
      <c r="VWH176" s="318"/>
      <c r="VWI176" s="318"/>
      <c r="VWJ176" s="318"/>
      <c r="VWK176" s="318"/>
      <c r="VWL176" s="318"/>
      <c r="VWM176" s="318"/>
      <c r="VWN176" s="318"/>
      <c r="VWO176" s="318"/>
      <c r="VWP176" s="318"/>
      <c r="VWQ176" s="318"/>
      <c r="VWR176" s="318"/>
      <c r="VWS176" s="318"/>
      <c r="VWT176" s="318"/>
      <c r="VWU176" s="318"/>
      <c r="VWV176" s="318"/>
      <c r="VWW176" s="318"/>
      <c r="VWX176" s="318"/>
      <c r="VWY176" s="318"/>
      <c r="VWZ176" s="318"/>
      <c r="VXA176" s="318"/>
      <c r="VXB176" s="318"/>
      <c r="VXC176" s="318"/>
      <c r="VXD176" s="318"/>
      <c r="VXE176" s="318"/>
      <c r="VXF176" s="318"/>
      <c r="VXG176" s="318"/>
      <c r="VXH176" s="318"/>
      <c r="VXI176" s="318"/>
      <c r="VXJ176" s="318"/>
      <c r="VXK176" s="318"/>
      <c r="VXL176" s="318"/>
      <c r="VXM176" s="318"/>
      <c r="VXN176" s="318"/>
      <c r="VXO176" s="318"/>
      <c r="VXP176" s="318"/>
      <c r="VXQ176" s="318"/>
      <c r="VXR176" s="318"/>
      <c r="VXS176" s="318"/>
      <c r="VXT176" s="318"/>
      <c r="VXU176" s="318"/>
      <c r="VXV176" s="318"/>
      <c r="VXW176" s="318"/>
      <c r="VXX176" s="318"/>
      <c r="VXY176" s="318"/>
      <c r="VXZ176" s="318"/>
      <c r="VYA176" s="318"/>
      <c r="VYB176" s="318"/>
      <c r="VYC176" s="318"/>
      <c r="VYD176" s="318"/>
      <c r="VYE176" s="318"/>
      <c r="VYF176" s="318"/>
      <c r="VYG176" s="318"/>
      <c r="VYH176" s="318"/>
      <c r="VYI176" s="318"/>
      <c r="VYJ176" s="318"/>
      <c r="VYK176" s="318"/>
      <c r="VYL176" s="318"/>
      <c r="VYM176" s="318"/>
      <c r="VYN176" s="318"/>
      <c r="VYO176" s="318"/>
      <c r="VYP176" s="318"/>
      <c r="VYQ176" s="318"/>
      <c r="VYR176" s="318"/>
      <c r="VYS176" s="318"/>
      <c r="VYT176" s="318"/>
      <c r="VYU176" s="318"/>
      <c r="VYV176" s="318"/>
      <c r="VYW176" s="318"/>
      <c r="VYX176" s="318"/>
      <c r="VYY176" s="318"/>
      <c r="VYZ176" s="318"/>
      <c r="VZA176" s="318"/>
      <c r="VZB176" s="318"/>
      <c r="VZC176" s="318"/>
      <c r="VZD176" s="318"/>
      <c r="VZE176" s="318"/>
      <c r="VZF176" s="318"/>
      <c r="VZG176" s="318"/>
      <c r="VZH176" s="318"/>
      <c r="VZI176" s="318"/>
      <c r="VZJ176" s="318"/>
      <c r="VZK176" s="318"/>
      <c r="VZL176" s="318"/>
      <c r="VZM176" s="318"/>
      <c r="VZN176" s="318"/>
      <c r="VZO176" s="318"/>
      <c r="VZP176" s="318"/>
      <c r="VZQ176" s="318"/>
      <c r="VZR176" s="318"/>
      <c r="VZS176" s="318"/>
      <c r="VZT176" s="318"/>
      <c r="VZU176" s="318"/>
      <c r="VZV176" s="318"/>
      <c r="VZW176" s="318"/>
      <c r="VZX176" s="318"/>
      <c r="VZY176" s="318"/>
      <c r="VZZ176" s="318"/>
      <c r="WAA176" s="318"/>
      <c r="WAB176" s="318"/>
      <c r="WAC176" s="318"/>
      <c r="WAD176" s="318"/>
      <c r="WAE176" s="318"/>
      <c r="WAF176" s="318"/>
      <c r="WAG176" s="318"/>
      <c r="WAH176" s="318"/>
      <c r="WAI176" s="318"/>
      <c r="WAJ176" s="318"/>
      <c r="WAK176" s="318"/>
      <c r="WAL176" s="318"/>
      <c r="WAM176" s="318"/>
      <c r="WAN176" s="318"/>
      <c r="WAO176" s="318"/>
      <c r="WAP176" s="318"/>
      <c r="WAQ176" s="318"/>
      <c r="WAR176" s="318"/>
      <c r="WAS176" s="318"/>
      <c r="WAT176" s="318"/>
      <c r="WAU176" s="318"/>
      <c r="WAV176" s="318"/>
      <c r="WAW176" s="318"/>
      <c r="WAX176" s="318"/>
      <c r="WAY176" s="318"/>
      <c r="WAZ176" s="318"/>
      <c r="WBA176" s="318"/>
      <c r="WBB176" s="318"/>
      <c r="WBC176" s="318"/>
      <c r="WBD176" s="318"/>
      <c r="WBE176" s="318"/>
      <c r="WBF176" s="318"/>
      <c r="WBG176" s="318"/>
      <c r="WBH176" s="318"/>
      <c r="WBI176" s="318"/>
      <c r="WBJ176" s="318"/>
      <c r="WBK176" s="318"/>
      <c r="WBL176" s="318"/>
      <c r="WBM176" s="318"/>
      <c r="WBN176" s="318"/>
      <c r="WBO176" s="318"/>
      <c r="WBP176" s="318"/>
      <c r="WBQ176" s="318"/>
      <c r="WBR176" s="318"/>
      <c r="WBS176" s="318"/>
      <c r="WBT176" s="318"/>
      <c r="WBU176" s="318"/>
      <c r="WBV176" s="318"/>
      <c r="WBW176" s="318"/>
      <c r="WBX176" s="318"/>
      <c r="WBY176" s="318"/>
      <c r="WBZ176" s="318"/>
      <c r="WCA176" s="318"/>
      <c r="WCB176" s="318"/>
      <c r="WCC176" s="318"/>
      <c r="WCD176" s="318"/>
      <c r="WCE176" s="318"/>
      <c r="WCF176" s="318"/>
      <c r="WCG176" s="318"/>
      <c r="WCH176" s="318"/>
      <c r="WCI176" s="318"/>
      <c r="WCJ176" s="318"/>
      <c r="WCK176" s="318"/>
      <c r="WCL176" s="318"/>
      <c r="WCM176" s="318"/>
      <c r="WCN176" s="318"/>
      <c r="WCO176" s="318"/>
      <c r="WCP176" s="318"/>
      <c r="WCQ176" s="318"/>
      <c r="WCR176" s="318"/>
      <c r="WCS176" s="318"/>
      <c r="WCT176" s="318"/>
      <c r="WCU176" s="318"/>
      <c r="WCV176" s="318"/>
      <c r="WCW176" s="318"/>
      <c r="WCX176" s="318"/>
      <c r="WCY176" s="318"/>
      <c r="WCZ176" s="318"/>
      <c r="WDA176" s="318"/>
      <c r="WDB176" s="318"/>
      <c r="WDC176" s="318"/>
      <c r="WDD176" s="318"/>
      <c r="WDE176" s="318"/>
      <c r="WDF176" s="318"/>
      <c r="WDG176" s="318"/>
      <c r="WDH176" s="318"/>
      <c r="WDI176" s="318"/>
      <c r="WDJ176" s="318"/>
      <c r="WDK176" s="318"/>
      <c r="WDL176" s="318"/>
      <c r="WDM176" s="318"/>
      <c r="WDN176" s="318"/>
      <c r="WDO176" s="318"/>
      <c r="WDP176" s="318"/>
      <c r="WDQ176" s="318"/>
      <c r="WDR176" s="318"/>
      <c r="WDS176" s="318"/>
      <c r="WDT176" s="318"/>
      <c r="WDU176" s="318"/>
      <c r="WDV176" s="318"/>
      <c r="WDW176" s="318"/>
      <c r="WDX176" s="318"/>
      <c r="WDY176" s="318"/>
      <c r="WDZ176" s="318"/>
      <c r="WEA176" s="318"/>
      <c r="WEB176" s="318"/>
      <c r="WEC176" s="318"/>
      <c r="WED176" s="318"/>
      <c r="WEE176" s="318"/>
      <c r="WEF176" s="318"/>
      <c r="WEG176" s="318"/>
      <c r="WEH176" s="318"/>
      <c r="WEI176" s="318"/>
      <c r="WEJ176" s="318"/>
      <c r="WEK176" s="318"/>
      <c r="WEL176" s="318"/>
      <c r="WEM176" s="318"/>
      <c r="WEN176" s="318"/>
      <c r="WEO176" s="318"/>
      <c r="WEP176" s="318"/>
      <c r="WEQ176" s="318"/>
      <c r="WER176" s="318"/>
      <c r="WES176" s="318"/>
      <c r="WET176" s="318"/>
      <c r="WEU176" s="318"/>
      <c r="WEV176" s="318"/>
      <c r="WEW176" s="318"/>
      <c r="WEX176" s="318"/>
      <c r="WEY176" s="318"/>
      <c r="WEZ176" s="318"/>
      <c r="WFA176" s="318"/>
      <c r="WFB176" s="318"/>
      <c r="WFC176" s="318"/>
      <c r="WFD176" s="318"/>
      <c r="WFE176" s="318"/>
      <c r="WFF176" s="318"/>
      <c r="WFG176" s="318"/>
      <c r="WFH176" s="318"/>
      <c r="WFI176" s="318"/>
      <c r="WFJ176" s="318"/>
      <c r="WFK176" s="318"/>
      <c r="WFL176" s="318"/>
      <c r="WFM176" s="318"/>
      <c r="WFN176" s="318"/>
      <c r="WFO176" s="318"/>
      <c r="WFP176" s="318"/>
      <c r="WFQ176" s="318"/>
      <c r="WFR176" s="318"/>
      <c r="WFS176" s="318"/>
      <c r="WFT176" s="318"/>
      <c r="WFU176" s="318"/>
      <c r="WFV176" s="318"/>
      <c r="WFW176" s="318"/>
      <c r="WFX176" s="318"/>
      <c r="WFY176" s="318"/>
      <c r="WFZ176" s="318"/>
      <c r="WGA176" s="318"/>
      <c r="WGB176" s="318"/>
      <c r="WGC176" s="318"/>
      <c r="WGD176" s="318"/>
      <c r="WGE176" s="318"/>
      <c r="WGF176" s="318"/>
      <c r="WGG176" s="318"/>
      <c r="WGH176" s="318"/>
      <c r="WGI176" s="318"/>
      <c r="WGJ176" s="318"/>
      <c r="WGK176" s="318"/>
      <c r="WGL176" s="318"/>
      <c r="WGM176" s="318"/>
      <c r="WGN176" s="318"/>
      <c r="WGO176" s="318"/>
      <c r="WGP176" s="318"/>
      <c r="WGQ176" s="318"/>
      <c r="WGR176" s="318"/>
      <c r="WGS176" s="318"/>
      <c r="WGT176" s="318"/>
      <c r="WGU176" s="318"/>
      <c r="WGV176" s="318"/>
      <c r="WGW176" s="318"/>
      <c r="WGX176" s="318"/>
      <c r="WGY176" s="318"/>
      <c r="WGZ176" s="318"/>
      <c r="WHA176" s="318"/>
      <c r="WHB176" s="318"/>
      <c r="WHC176" s="318"/>
      <c r="WHD176" s="318"/>
      <c r="WHE176" s="318"/>
      <c r="WHF176" s="318"/>
      <c r="WHG176" s="318"/>
      <c r="WHH176" s="318"/>
      <c r="WHI176" s="318"/>
      <c r="WHJ176" s="318"/>
      <c r="WHK176" s="318"/>
      <c r="WHL176" s="318"/>
      <c r="WHM176" s="318"/>
      <c r="WHN176" s="318"/>
      <c r="WHO176" s="318"/>
      <c r="WHP176" s="318"/>
      <c r="WHQ176" s="318"/>
      <c r="WHR176" s="318"/>
      <c r="WHS176" s="318"/>
      <c r="WHT176" s="318"/>
      <c r="WHU176" s="318"/>
      <c r="WHV176" s="318"/>
      <c r="WHW176" s="318"/>
      <c r="WHX176" s="318"/>
      <c r="WHY176" s="318"/>
      <c r="WHZ176" s="318"/>
      <c r="WIA176" s="318"/>
      <c r="WIB176" s="318"/>
      <c r="WIC176" s="318"/>
      <c r="WID176" s="318"/>
      <c r="WIE176" s="318"/>
      <c r="WIF176" s="318"/>
      <c r="WIG176" s="318"/>
      <c r="WIH176" s="318"/>
      <c r="WII176" s="318"/>
      <c r="WIJ176" s="318"/>
      <c r="WIK176" s="318"/>
      <c r="WIL176" s="318"/>
      <c r="WIM176" s="318"/>
      <c r="WIN176" s="318"/>
      <c r="WIO176" s="318"/>
      <c r="WIP176" s="318"/>
      <c r="WIQ176" s="318"/>
      <c r="WIR176" s="318"/>
      <c r="WIS176" s="318"/>
      <c r="WIT176" s="318"/>
      <c r="WIU176" s="318"/>
      <c r="WIV176" s="318"/>
      <c r="WIW176" s="318"/>
      <c r="WIX176" s="318"/>
      <c r="WIY176" s="318"/>
      <c r="WIZ176" s="318"/>
      <c r="WJA176" s="318"/>
      <c r="WJB176" s="318"/>
      <c r="WJC176" s="318"/>
      <c r="WJD176" s="318"/>
      <c r="WJE176" s="318"/>
      <c r="WJF176" s="318"/>
      <c r="WJG176" s="318"/>
      <c r="WJH176" s="318"/>
      <c r="WJI176" s="318"/>
      <c r="WJJ176" s="318"/>
      <c r="WJK176" s="318"/>
      <c r="WJL176" s="318"/>
      <c r="WJM176" s="318"/>
      <c r="WJN176" s="318"/>
      <c r="WJO176" s="318"/>
      <c r="WJP176" s="318"/>
      <c r="WJQ176" s="318"/>
      <c r="WJR176" s="318"/>
      <c r="WJS176" s="318"/>
      <c r="WJT176" s="318"/>
      <c r="WJU176" s="318"/>
      <c r="WJV176" s="318"/>
      <c r="WJW176" s="318"/>
      <c r="WJX176" s="318"/>
      <c r="WJY176" s="318"/>
      <c r="WJZ176" s="318"/>
      <c r="WKA176" s="318"/>
      <c r="WKB176" s="318"/>
      <c r="WKC176" s="318"/>
      <c r="WKD176" s="318"/>
      <c r="WKE176" s="318"/>
      <c r="WKF176" s="318"/>
      <c r="WKG176" s="318"/>
      <c r="WKH176" s="318"/>
      <c r="WKI176" s="318"/>
      <c r="WKJ176" s="318"/>
      <c r="WKK176" s="318"/>
      <c r="WKL176" s="318"/>
      <c r="WKM176" s="318"/>
      <c r="WKN176" s="318"/>
      <c r="WKO176" s="318"/>
      <c r="WKP176" s="318"/>
      <c r="WKQ176" s="318"/>
      <c r="WKR176" s="318"/>
      <c r="WKS176" s="318"/>
      <c r="WKT176" s="318"/>
      <c r="WKU176" s="318"/>
      <c r="WKV176" s="318"/>
      <c r="WKW176" s="318"/>
      <c r="WKX176" s="318"/>
      <c r="WKY176" s="318"/>
      <c r="WKZ176" s="318"/>
      <c r="WLA176" s="318"/>
      <c r="WLB176" s="318"/>
      <c r="WLC176" s="318"/>
      <c r="WLD176" s="318"/>
      <c r="WLE176" s="318"/>
      <c r="WLF176" s="318"/>
      <c r="WLG176" s="318"/>
      <c r="WLH176" s="318"/>
      <c r="WLI176" s="318"/>
      <c r="WLJ176" s="318"/>
      <c r="WLK176" s="318"/>
      <c r="WLL176" s="318"/>
      <c r="WLM176" s="318"/>
      <c r="WLN176" s="318"/>
      <c r="WLO176" s="318"/>
      <c r="WLP176" s="318"/>
      <c r="WLQ176" s="318"/>
      <c r="WLR176" s="318"/>
      <c r="WLS176" s="318"/>
      <c r="WLT176" s="318"/>
      <c r="WLU176" s="318"/>
      <c r="WLV176" s="318"/>
      <c r="WLW176" s="318"/>
      <c r="WLX176" s="318"/>
      <c r="WLY176" s="318"/>
      <c r="WLZ176" s="318"/>
      <c r="WMA176" s="318"/>
      <c r="WMB176" s="318"/>
      <c r="WMC176" s="318"/>
      <c r="WMD176" s="318"/>
      <c r="WME176" s="318"/>
      <c r="WMF176" s="318"/>
      <c r="WMG176" s="318"/>
      <c r="WMH176" s="318"/>
      <c r="WMI176" s="318"/>
      <c r="WMJ176" s="318"/>
      <c r="WMK176" s="318"/>
      <c r="WML176" s="318"/>
      <c r="WMM176" s="318"/>
      <c r="WMN176" s="318"/>
      <c r="WMO176" s="318"/>
      <c r="WMP176" s="318"/>
      <c r="WMQ176" s="318"/>
      <c r="WMR176" s="318"/>
      <c r="WMS176" s="318"/>
      <c r="WMT176" s="318"/>
      <c r="WMU176" s="318"/>
      <c r="WMV176" s="318"/>
      <c r="WMW176" s="318"/>
      <c r="WMX176" s="318"/>
      <c r="WMY176" s="318"/>
      <c r="WMZ176" s="318"/>
      <c r="WNA176" s="318"/>
      <c r="WNB176" s="318"/>
      <c r="WNC176" s="318"/>
      <c r="WND176" s="318"/>
      <c r="WNE176" s="318"/>
      <c r="WNF176" s="318"/>
      <c r="WNG176" s="318"/>
      <c r="WNH176" s="318"/>
      <c r="WNI176" s="318"/>
      <c r="WNJ176" s="318"/>
      <c r="WNK176" s="318"/>
      <c r="WNL176" s="318"/>
      <c r="WNM176" s="318"/>
      <c r="WNN176" s="318"/>
      <c r="WNO176" s="318"/>
      <c r="WNP176" s="318"/>
      <c r="WNQ176" s="318"/>
      <c r="WNR176" s="318"/>
      <c r="WNS176" s="318"/>
      <c r="WNT176" s="318"/>
      <c r="WNU176" s="318"/>
      <c r="WNV176" s="318"/>
      <c r="WNW176" s="318"/>
      <c r="WNX176" s="318"/>
      <c r="WNY176" s="318"/>
      <c r="WNZ176" s="318"/>
      <c r="WOA176" s="318"/>
      <c r="WOB176" s="318"/>
      <c r="WOC176" s="318"/>
      <c r="WOD176" s="318"/>
      <c r="WOE176" s="318"/>
      <c r="WOF176" s="318"/>
      <c r="WOG176" s="318"/>
      <c r="WOH176" s="318"/>
      <c r="WOI176" s="318"/>
      <c r="WOJ176" s="318"/>
      <c r="WOK176" s="318"/>
      <c r="WOL176" s="318"/>
      <c r="WOM176" s="318"/>
      <c r="WON176" s="318"/>
      <c r="WOO176" s="318"/>
      <c r="WOP176" s="318"/>
      <c r="WOQ176" s="318"/>
      <c r="WOR176" s="318"/>
      <c r="WOS176" s="318"/>
      <c r="WOT176" s="318"/>
      <c r="WOU176" s="318"/>
      <c r="WOV176" s="318"/>
      <c r="WOW176" s="318"/>
      <c r="WOX176" s="318"/>
      <c r="WOY176" s="318"/>
      <c r="WOZ176" s="318"/>
      <c r="WPA176" s="318"/>
      <c r="WPB176" s="318"/>
      <c r="WPC176" s="318"/>
      <c r="WPD176" s="318"/>
      <c r="WPE176" s="318"/>
      <c r="WPF176" s="318"/>
      <c r="WPG176" s="318"/>
      <c r="WPH176" s="318"/>
      <c r="WPI176" s="318"/>
      <c r="WPJ176" s="318"/>
      <c r="WPK176" s="318"/>
      <c r="WPL176" s="318"/>
      <c r="WPM176" s="318"/>
      <c r="WPN176" s="318"/>
      <c r="WPO176" s="318"/>
      <c r="WPP176" s="318"/>
      <c r="WPQ176" s="318"/>
      <c r="WPR176" s="318"/>
      <c r="WPS176" s="318"/>
      <c r="WPT176" s="318"/>
      <c r="WPU176" s="318"/>
      <c r="WPV176" s="318"/>
      <c r="WPW176" s="318"/>
      <c r="WPX176" s="318"/>
      <c r="WPY176" s="318"/>
      <c r="WPZ176" s="318"/>
      <c r="WQA176" s="318"/>
      <c r="WQB176" s="318"/>
      <c r="WQC176" s="318"/>
      <c r="WQD176" s="318"/>
      <c r="WQE176" s="318"/>
      <c r="WQF176" s="318"/>
      <c r="WQG176" s="318"/>
      <c r="WQH176" s="318"/>
      <c r="WQI176" s="318"/>
      <c r="WQJ176" s="318"/>
      <c r="WQK176" s="318"/>
      <c r="WQL176" s="318"/>
      <c r="WQM176" s="318"/>
      <c r="WQN176" s="318"/>
      <c r="WQO176" s="318"/>
      <c r="WQP176" s="318"/>
      <c r="WQQ176" s="318"/>
      <c r="WQR176" s="318"/>
      <c r="WQS176" s="318"/>
      <c r="WQT176" s="318"/>
      <c r="WQU176" s="318"/>
      <c r="WQV176" s="318"/>
      <c r="WQW176" s="318"/>
      <c r="WQX176" s="318"/>
      <c r="WQY176" s="318"/>
      <c r="WQZ176" s="318"/>
      <c r="WRA176" s="318"/>
      <c r="WRB176" s="318"/>
      <c r="WRC176" s="318"/>
      <c r="WRD176" s="318"/>
      <c r="WRE176" s="318"/>
      <c r="WRF176" s="318"/>
      <c r="WRG176" s="318"/>
      <c r="WRH176" s="318"/>
      <c r="WRI176" s="318"/>
      <c r="WRJ176" s="318"/>
      <c r="WRK176" s="318"/>
      <c r="WRL176" s="318"/>
      <c r="WRM176" s="318"/>
      <c r="WRN176" s="318"/>
      <c r="WRO176" s="318"/>
      <c r="WRP176" s="318"/>
      <c r="WRQ176" s="318"/>
      <c r="WRR176" s="318"/>
      <c r="WRS176" s="318"/>
      <c r="WRT176" s="318"/>
      <c r="WRU176" s="318"/>
      <c r="WRV176" s="318"/>
      <c r="WRW176" s="318"/>
      <c r="WRX176" s="318"/>
      <c r="WRY176" s="318"/>
      <c r="WRZ176" s="318"/>
      <c r="WSA176" s="318"/>
      <c r="WSB176" s="318"/>
      <c r="WSC176" s="318"/>
      <c r="WSD176" s="318"/>
      <c r="WSE176" s="318"/>
      <c r="WSF176" s="318"/>
      <c r="WSG176" s="318"/>
      <c r="WSH176" s="318"/>
      <c r="WSI176" s="318"/>
      <c r="WSJ176" s="318"/>
      <c r="WSK176" s="318"/>
      <c r="WSL176" s="318"/>
      <c r="WSM176" s="318"/>
      <c r="WSN176" s="318"/>
      <c r="WSO176" s="318"/>
      <c r="WSP176" s="318"/>
      <c r="WSQ176" s="318"/>
      <c r="WSR176" s="318"/>
      <c r="WSS176" s="318"/>
      <c r="WST176" s="318"/>
      <c r="WSU176" s="318"/>
      <c r="WSV176" s="318"/>
      <c r="WSW176" s="318"/>
      <c r="WSX176" s="318"/>
      <c r="WSY176" s="318"/>
      <c r="WSZ176" s="318"/>
      <c r="WTA176" s="318"/>
      <c r="WTB176" s="318"/>
      <c r="WTC176" s="318"/>
      <c r="WTD176" s="318"/>
      <c r="WTE176" s="318"/>
      <c r="WTF176" s="318"/>
      <c r="WTG176" s="318"/>
      <c r="WTH176" s="318"/>
      <c r="WTI176" s="318"/>
      <c r="WTJ176" s="318"/>
      <c r="WTK176" s="318"/>
      <c r="WTL176" s="318"/>
      <c r="WTM176" s="318"/>
      <c r="WTN176" s="318"/>
      <c r="WTO176" s="318"/>
      <c r="WTP176" s="318"/>
      <c r="WTQ176" s="318"/>
      <c r="WTR176" s="318"/>
      <c r="WTS176" s="318"/>
      <c r="WTT176" s="318"/>
      <c r="WTU176" s="318"/>
      <c r="WTV176" s="318"/>
      <c r="WTW176" s="318"/>
      <c r="WTX176" s="318"/>
      <c r="WTY176" s="318"/>
      <c r="WTZ176" s="318"/>
      <c r="WUA176" s="318"/>
      <c r="WUB176" s="318"/>
      <c r="WUC176" s="318"/>
      <c r="WUD176" s="318"/>
      <c r="WUE176" s="318"/>
      <c r="WUF176" s="318"/>
      <c r="WUG176" s="318"/>
      <c r="WUH176" s="318"/>
      <c r="WUI176" s="318"/>
      <c r="WUJ176" s="318"/>
      <c r="WUK176" s="318"/>
      <c r="WUL176" s="318"/>
      <c r="WUM176" s="318"/>
      <c r="WUN176" s="318"/>
      <c r="WUO176" s="318"/>
      <c r="WUP176" s="318"/>
      <c r="WUQ176" s="318"/>
      <c r="WUR176" s="318"/>
      <c r="WUS176" s="318"/>
      <c r="WUT176" s="318"/>
      <c r="WUU176" s="318"/>
      <c r="WUV176" s="318"/>
      <c r="WUW176" s="318"/>
      <c r="WUX176" s="318"/>
      <c r="WUY176" s="318"/>
      <c r="WUZ176" s="318"/>
      <c r="WVA176" s="318"/>
      <c r="WVB176" s="318"/>
      <c r="WVC176" s="318"/>
      <c r="WVD176" s="318"/>
      <c r="WVE176" s="318"/>
      <c r="WVF176" s="318"/>
      <c r="WVG176" s="318"/>
      <c r="WVH176" s="318"/>
      <c r="WVI176" s="318"/>
      <c r="WVJ176" s="318"/>
      <c r="WVK176" s="318"/>
      <c r="WVL176" s="318"/>
      <c r="WVM176" s="318"/>
      <c r="WVN176" s="318"/>
      <c r="WVO176" s="318"/>
      <c r="WVP176" s="318"/>
      <c r="WVQ176" s="318"/>
      <c r="WVR176" s="318"/>
      <c r="WVS176" s="318"/>
      <c r="WVT176" s="318"/>
      <c r="WVU176" s="318"/>
      <c r="WVV176" s="318"/>
      <c r="WVW176" s="318"/>
      <c r="WVX176" s="318"/>
      <c r="WVY176" s="318"/>
      <c r="WVZ176" s="318"/>
      <c r="WWA176" s="318"/>
      <c r="WWB176" s="318"/>
      <c r="WWC176" s="318"/>
      <c r="WWD176" s="318"/>
      <c r="WWE176" s="318"/>
      <c r="WWF176" s="318"/>
      <c r="WWG176" s="318"/>
      <c r="WWH176" s="318"/>
      <c r="WWI176" s="318"/>
      <c r="WWJ176" s="318"/>
      <c r="WWK176" s="318"/>
      <c r="WWL176" s="318"/>
      <c r="WWM176" s="318"/>
      <c r="WWN176" s="318"/>
      <c r="WWO176" s="318"/>
      <c r="WWP176" s="318"/>
      <c r="WWQ176" s="318"/>
      <c r="WWR176" s="318"/>
      <c r="WWS176" s="318"/>
      <c r="WWT176" s="318"/>
      <c r="WWU176" s="318"/>
      <c r="WWV176" s="318"/>
      <c r="WWW176" s="318"/>
      <c r="WWX176" s="318"/>
      <c r="WWY176" s="318"/>
      <c r="WWZ176" s="318"/>
      <c r="WXA176" s="318"/>
      <c r="WXB176" s="318"/>
      <c r="WXC176" s="318"/>
      <c r="WXD176" s="318"/>
      <c r="WXE176" s="318"/>
      <c r="WXF176" s="318"/>
      <c r="WXG176" s="318"/>
      <c r="WXH176" s="318"/>
      <c r="WXI176" s="318"/>
      <c r="WXJ176" s="318"/>
      <c r="WXK176" s="318"/>
      <c r="WXL176" s="318"/>
      <c r="WXM176" s="318"/>
      <c r="WXN176" s="318"/>
      <c r="WXO176" s="318"/>
      <c r="WXP176" s="318"/>
      <c r="WXQ176" s="318"/>
      <c r="WXR176" s="318"/>
      <c r="WXS176" s="318"/>
      <c r="WXT176" s="318"/>
      <c r="WXU176" s="318"/>
      <c r="WXV176" s="318"/>
      <c r="WXW176" s="318"/>
      <c r="WXX176" s="318"/>
      <c r="WXY176" s="318"/>
      <c r="WXZ176" s="318"/>
      <c r="WYA176" s="318"/>
      <c r="WYB176" s="318"/>
      <c r="WYC176" s="318"/>
      <c r="WYD176" s="318"/>
      <c r="WYE176" s="318"/>
      <c r="WYF176" s="318"/>
      <c r="WYG176" s="318"/>
      <c r="WYH176" s="318"/>
      <c r="WYI176" s="318"/>
      <c r="WYJ176" s="318"/>
      <c r="WYK176" s="318"/>
      <c r="WYL176" s="318"/>
      <c r="WYM176" s="318"/>
      <c r="WYN176" s="318"/>
      <c r="WYO176" s="318"/>
      <c r="WYP176" s="318"/>
      <c r="WYQ176" s="318"/>
      <c r="WYR176" s="318"/>
      <c r="WYS176" s="318"/>
      <c r="WYT176" s="318"/>
      <c r="WYU176" s="318"/>
      <c r="WYV176" s="318"/>
      <c r="WYW176" s="318"/>
      <c r="WYX176" s="318"/>
      <c r="WYY176" s="318"/>
      <c r="WYZ176" s="318"/>
      <c r="WZA176" s="318"/>
      <c r="WZB176" s="318"/>
      <c r="WZC176" s="318"/>
      <c r="WZD176" s="318"/>
      <c r="WZE176" s="318"/>
      <c r="WZF176" s="318"/>
      <c r="WZG176" s="318"/>
      <c r="WZH176" s="318"/>
      <c r="WZI176" s="318"/>
      <c r="WZJ176" s="318"/>
      <c r="WZK176" s="318"/>
      <c r="WZL176" s="318"/>
      <c r="WZM176" s="318"/>
      <c r="WZN176" s="318"/>
      <c r="WZO176" s="318"/>
      <c r="WZP176" s="318"/>
      <c r="WZQ176" s="318"/>
      <c r="WZR176" s="318"/>
      <c r="WZS176" s="318"/>
      <c r="WZT176" s="318"/>
      <c r="WZU176" s="318"/>
      <c r="WZV176" s="318"/>
      <c r="WZW176" s="318"/>
      <c r="WZX176" s="318"/>
      <c r="WZY176" s="318"/>
      <c r="WZZ176" s="318"/>
      <c r="XAA176" s="318"/>
      <c r="XAB176" s="318"/>
      <c r="XAC176" s="318"/>
      <c r="XAD176" s="318"/>
      <c r="XAE176" s="318"/>
      <c r="XAF176" s="318"/>
      <c r="XAG176" s="318"/>
      <c r="XAH176" s="318"/>
      <c r="XAI176" s="318"/>
      <c r="XAJ176" s="318"/>
      <c r="XAK176" s="318"/>
      <c r="XAL176" s="318"/>
      <c r="XAM176" s="318"/>
      <c r="XAN176" s="318"/>
      <c r="XAO176" s="318"/>
      <c r="XAP176" s="318"/>
      <c r="XAQ176" s="318"/>
      <c r="XAR176" s="318"/>
      <c r="XAS176" s="318"/>
      <c r="XAT176" s="318"/>
      <c r="XAU176" s="318"/>
      <c r="XAV176" s="318"/>
      <c r="XAW176" s="318"/>
      <c r="XAX176" s="318"/>
      <c r="XAY176" s="318"/>
      <c r="XAZ176" s="318"/>
      <c r="XBA176" s="318"/>
      <c r="XBB176" s="318"/>
      <c r="XBC176" s="318"/>
      <c r="XBD176" s="318"/>
      <c r="XBE176" s="318"/>
      <c r="XBF176" s="318"/>
      <c r="XBG176" s="318"/>
      <c r="XBH176" s="318"/>
      <c r="XBI176" s="318"/>
      <c r="XBJ176" s="318"/>
      <c r="XBK176" s="318"/>
      <c r="XBL176" s="318"/>
      <c r="XBM176" s="318"/>
      <c r="XBN176" s="318"/>
      <c r="XBO176" s="318"/>
      <c r="XBP176" s="318"/>
      <c r="XBQ176" s="318"/>
      <c r="XBR176" s="318"/>
      <c r="XBS176" s="318"/>
      <c r="XBT176" s="318"/>
      <c r="XBU176" s="318"/>
      <c r="XBV176" s="318"/>
      <c r="XBW176" s="318"/>
      <c r="XBX176" s="318"/>
      <c r="XBY176" s="318"/>
      <c r="XBZ176" s="318"/>
      <c r="XCA176" s="318"/>
      <c r="XCB176" s="318"/>
      <c r="XCC176" s="318"/>
      <c r="XCD176" s="318"/>
      <c r="XCE176" s="318"/>
      <c r="XCF176" s="318"/>
      <c r="XCG176" s="318"/>
      <c r="XCH176" s="318"/>
      <c r="XCI176" s="318"/>
      <c r="XCJ176" s="318"/>
      <c r="XCK176" s="318"/>
      <c r="XCL176" s="318"/>
      <c r="XCM176" s="318"/>
      <c r="XCN176" s="318"/>
      <c r="XCO176" s="318"/>
      <c r="XCP176" s="318"/>
      <c r="XCQ176" s="318"/>
      <c r="XCR176" s="318"/>
      <c r="XCS176" s="318"/>
      <c r="XCT176" s="318"/>
      <c r="XCU176" s="318"/>
      <c r="XCV176" s="318"/>
      <c r="XCW176" s="318"/>
      <c r="XCX176" s="318"/>
      <c r="XCY176" s="318"/>
      <c r="XCZ176" s="318"/>
      <c r="XDA176" s="318"/>
      <c r="XDB176" s="318"/>
      <c r="XDC176" s="318"/>
      <c r="XDD176" s="318"/>
      <c r="XDE176" s="318"/>
      <c r="XDF176" s="318"/>
      <c r="XDG176" s="318"/>
      <c r="XDH176" s="318"/>
      <c r="XDI176" s="318"/>
      <c r="XDJ176" s="318"/>
      <c r="XDK176" s="318"/>
      <c r="XDL176" s="318"/>
      <c r="XDM176" s="318"/>
      <c r="XDN176" s="318"/>
      <c r="XDO176" s="318"/>
      <c r="XDP176" s="318"/>
      <c r="XDQ176" s="318"/>
      <c r="XDR176" s="318"/>
      <c r="XDS176" s="318"/>
      <c r="XDT176" s="318"/>
      <c r="XDU176" s="318"/>
      <c r="XDV176" s="318"/>
      <c r="XDW176" s="318"/>
      <c r="XDX176" s="318"/>
      <c r="XDY176" s="318"/>
      <c r="XDZ176" s="318"/>
      <c r="XEA176" s="318"/>
      <c r="XEB176" s="318"/>
      <c r="XEC176" s="318"/>
      <c r="XED176" s="318"/>
      <c r="XEE176" s="318"/>
      <c r="XEF176" s="318"/>
      <c r="XEG176" s="318"/>
      <c r="XEH176" s="318"/>
      <c r="XEI176" s="318"/>
      <c r="XEJ176" s="318"/>
      <c r="XEK176" s="318"/>
      <c r="XEL176" s="318"/>
      <c r="XEM176" s="318"/>
      <c r="XEN176" s="318"/>
      <c r="XEO176" s="318"/>
      <c r="XEP176" s="318"/>
      <c r="XEQ176" s="318"/>
    </row>
    <row r="177" spans="1:16371" s="316" customFormat="1" ht="21" customHeight="1">
      <c r="A177" s="586" t="s">
        <v>1120</v>
      </c>
      <c r="B177" s="587" t="s">
        <v>970</v>
      </c>
      <c r="C177" s="605">
        <v>27100765</v>
      </c>
      <c r="D177" s="587" t="s">
        <v>167</v>
      </c>
      <c r="E177" s="579" t="s">
        <v>34</v>
      </c>
      <c r="F177" s="584" t="s">
        <v>27</v>
      </c>
      <c r="G177" s="584" t="s">
        <v>27</v>
      </c>
      <c r="H177" s="584" t="s">
        <v>27</v>
      </c>
      <c r="I177" s="606" t="s">
        <v>1802</v>
      </c>
      <c r="J177" s="586"/>
      <c r="K177" s="607">
        <v>43507</v>
      </c>
      <c r="L177" s="591" t="s">
        <v>1253</v>
      </c>
      <c r="M177" s="591"/>
      <c r="N177" s="583" t="s">
        <v>914</v>
      </c>
      <c r="O177" s="584" t="s">
        <v>128</v>
      </c>
      <c r="P177" s="583" t="s">
        <v>63</v>
      </c>
      <c r="Q177" s="584" t="s">
        <v>128</v>
      </c>
      <c r="R177" s="592">
        <f>VLOOKUP($G$177:$G$177,TABULADOR!$D$6:$E$41,2,0)</f>
        <v>23.8</v>
      </c>
      <c r="S177" s="593">
        <f>DATEDIF($K177,GLOBAL!$M$2,"Y")</f>
        <v>3</v>
      </c>
      <c r="T177" s="584">
        <v>0</v>
      </c>
      <c r="U177" s="593">
        <f t="shared" ref="U177:U188" si="34">$S177+$T177</f>
        <v>3</v>
      </c>
      <c r="V177" s="594">
        <f>VLOOKUP($U177,TABULADOR!$A$51:$B$74,2)</f>
        <v>0.06</v>
      </c>
      <c r="W177" s="594">
        <v>0</v>
      </c>
      <c r="X177" s="595">
        <v>0</v>
      </c>
      <c r="Y177" s="596">
        <v>0</v>
      </c>
      <c r="Z177" s="597">
        <v>15</v>
      </c>
      <c r="AA177" s="598">
        <f>+($R177/30*$Z177)</f>
        <v>11.9</v>
      </c>
      <c r="AB177" s="598">
        <f>$AA177*$W177</f>
        <v>0</v>
      </c>
      <c r="AC177" s="598">
        <f t="shared" ref="AC177:AC188" si="35">$AA177*$V177</f>
        <v>0.71399999999999997</v>
      </c>
      <c r="AD177" s="598">
        <f>VLOOKUP($H$177:$H$177,TABULADOR!$D$6:$E$41,2,0)-VLOOKUP($G$177:$G$177,TABULADOR!$D$6:$E$41,2,0)</f>
        <v>0</v>
      </c>
      <c r="AE177" s="598">
        <f>+(TABULADOR!$D$67)*('EGRESO 2021'!$Y177)/2</f>
        <v>0</v>
      </c>
      <c r="AF177" s="592">
        <f>+(TABULADOR!$D$67)*($X177)/2</f>
        <v>0</v>
      </c>
      <c r="AG177" s="598"/>
      <c r="AH177" s="592">
        <f t="shared" ref="AH177:AH188" si="36">SUM($AA177:$AG177)</f>
        <v>12.614000000000001</v>
      </c>
      <c r="AI177" s="599">
        <f>IF($S177&gt;=1,IF(MONTH(GLOBAL!$M$2)=MONTH($K177),(((($AA177+$AB177+$AC177+$AD177)*2)/30)*50),0))</f>
        <v>42.046666666666674</v>
      </c>
      <c r="AJ177" s="598">
        <f>($AA177+$AB177+$AC177)*2/30*$Z177*TABULADOR!$D$72</f>
        <v>10.091200000000001</v>
      </c>
      <c r="AK177" s="598">
        <f>($AA177+$AB177+$AC177)*2/30*$Z177*TABULADOR!$D$70</f>
        <v>10.091200000000001</v>
      </c>
      <c r="AL177" s="600">
        <v>21000000</v>
      </c>
      <c r="AM177" s="600"/>
      <c r="AN177" s="598"/>
      <c r="AO177" s="598">
        <f>($AH177*GLOBAL!$BO$5/GLOBAL!$BO$6*GLOBAL!$BO$7*GLOBAL!$BO$8)</f>
        <v>0.46574769230769231</v>
      </c>
      <c r="AP177" s="598">
        <f>($AH177+$AI177)*GLOBAL!$BQ$2</f>
        <v>0.54660666666666669</v>
      </c>
      <c r="AQ177" s="598">
        <f>($AH177*GLOBAL!$BQ$5/GLOBAL!$BQ$6*GLOBAL!$BQ$7*GLOBAL!$BQ$8)</f>
        <v>5.8218461538461538E-2</v>
      </c>
      <c r="AR177" s="598">
        <f>$AH177*GLOBAL!$BS$2</f>
        <v>0.37842000000000003</v>
      </c>
      <c r="AS177" s="598">
        <f>$AO177*GLOBAL!$BP$2/GLOBAL!$BO$2</f>
        <v>1.0479323076923075</v>
      </c>
      <c r="AT177" s="598">
        <f>($AH177+$AI177)*GLOBAL!$BR$2</f>
        <v>1.0932133333333334</v>
      </c>
      <c r="AU177" s="598">
        <f>$AQ177*GLOBAL!$BT$2/GLOBAL!$BU$2</f>
        <v>0.23287384615384613</v>
      </c>
      <c r="AV177" s="598">
        <f>$AH177*GLOBAL!$BS$2</f>
        <v>0.37842000000000003</v>
      </c>
      <c r="AW177" s="598">
        <f>$AH177+$AJ177+$AK177</f>
        <v>32.796400000000006</v>
      </c>
      <c r="AX177" s="598">
        <f>$AN177+$AO177+$AP177+$AQ177</f>
        <v>1.0705728205128204</v>
      </c>
      <c r="AY177" s="598"/>
      <c r="AZ177" s="598">
        <f>$AS177+$AT177+$AU177+$AV177+$AR177</f>
        <v>3.1308594871794875</v>
      </c>
      <c r="BA177" s="601">
        <f t="shared" ref="BA177:BA188" si="37">ROUND(SUM($AW177-$AX177),)</f>
        <v>32</v>
      </c>
      <c r="BB177" s="602"/>
      <c r="BC177" s="603" t="s">
        <v>1834</v>
      </c>
      <c r="BD177" s="1327"/>
    </row>
    <row r="178" spans="1:16371" s="316" customFormat="1" ht="21" customHeight="1">
      <c r="A178" s="586" t="s">
        <v>1120</v>
      </c>
      <c r="B178" s="587" t="s">
        <v>970</v>
      </c>
      <c r="C178" s="605">
        <v>25542400</v>
      </c>
      <c r="D178" s="587" t="s">
        <v>149</v>
      </c>
      <c r="E178" s="579" t="s">
        <v>34</v>
      </c>
      <c r="F178" s="584" t="s">
        <v>150</v>
      </c>
      <c r="G178" s="584" t="s">
        <v>27</v>
      </c>
      <c r="H178" s="584" t="s">
        <v>27</v>
      </c>
      <c r="I178" s="584" t="s">
        <v>1808</v>
      </c>
      <c r="J178" s="586"/>
      <c r="K178" s="607">
        <v>43587</v>
      </c>
      <c r="L178" s="591" t="s">
        <v>1244</v>
      </c>
      <c r="M178" s="591"/>
      <c r="N178" s="583" t="s">
        <v>914</v>
      </c>
      <c r="O178" s="584" t="s">
        <v>1714</v>
      </c>
      <c r="P178" s="583" t="s">
        <v>40</v>
      </c>
      <c r="Q178" s="587" t="s">
        <v>25</v>
      </c>
      <c r="R178" s="592">
        <f>VLOOKUP($G$178:$G$178,TABULADOR!$D$6:$E$41,2,0)</f>
        <v>23.8</v>
      </c>
      <c r="S178" s="593">
        <f>DATEDIF($K178,GLOBAL!$M$2,"Y")</f>
        <v>2</v>
      </c>
      <c r="T178" s="584">
        <v>0</v>
      </c>
      <c r="U178" s="593">
        <f t="shared" si="34"/>
        <v>2</v>
      </c>
      <c r="V178" s="594">
        <f>VLOOKUP($U178,TABULADOR!$A$51:$B$74,2)</f>
        <v>0.04</v>
      </c>
      <c r="W178" s="594">
        <v>0</v>
      </c>
      <c r="X178" s="595">
        <v>0</v>
      </c>
      <c r="Y178" s="596">
        <v>0</v>
      </c>
      <c r="Z178" s="597">
        <v>15</v>
      </c>
      <c r="AA178" s="598">
        <f>+($R178/30*$Z178)</f>
        <v>11.9</v>
      </c>
      <c r="AB178" s="598">
        <f>$AA178*$W178</f>
        <v>0</v>
      </c>
      <c r="AC178" s="598">
        <f t="shared" si="35"/>
        <v>0.47600000000000003</v>
      </c>
      <c r="AD178" s="598">
        <f>VLOOKUP($H$178:$H$178,TABULADOR!$D$6:$E$41,2,0)-VLOOKUP($G$178:$G$178,TABULADOR!$D$6:$E$41,2,0)</f>
        <v>0</v>
      </c>
      <c r="AE178" s="598">
        <f>+(TABULADOR!$D$67)*('EGRESO 2021'!$Y178)/2</f>
        <v>0</v>
      </c>
      <c r="AF178" s="592">
        <f>+(TABULADOR!$D$67)*($X178)/2</f>
        <v>0</v>
      </c>
      <c r="AG178" s="598"/>
      <c r="AH178" s="592">
        <f t="shared" si="36"/>
        <v>12.376000000000001</v>
      </c>
      <c r="AI178" s="599">
        <f>IF($S178&gt;=1,IF(MONTH(GLOBAL!$M$2)=MONTH($K178),(((($AA178+$AB178+$AC178+$AD178)*2)/30)*50),0))</f>
        <v>0</v>
      </c>
      <c r="AJ178" s="598">
        <f>($AA178+$AB178+$AC178)*2/30*$Z178*TABULADOR!$D$72</f>
        <v>9.900800000000002</v>
      </c>
      <c r="AK178" s="598">
        <f>($AA178+$AB178+$AC178)*2/30*$Z178*TABULADOR!$D$70</f>
        <v>9.900800000000002</v>
      </c>
      <c r="AL178" s="600">
        <v>21000000</v>
      </c>
      <c r="AM178" s="600"/>
      <c r="AN178" s="598"/>
      <c r="AO178" s="598">
        <f>($AH178*GLOBAL!$BO$5/GLOBAL!$BO$6*GLOBAL!$BO$7*GLOBAL!$BO$8)</f>
        <v>0.45695999999999998</v>
      </c>
      <c r="AP178" s="598">
        <f>($AH178+$AI178)*GLOBAL!$BQ$2</f>
        <v>0.12376000000000001</v>
      </c>
      <c r="AQ178" s="598">
        <f>($AH178*GLOBAL!$BQ$5/GLOBAL!$BQ$6*GLOBAL!$BQ$7*GLOBAL!$BQ$8)</f>
        <v>5.7119999999999997E-2</v>
      </c>
      <c r="AR178" s="598">
        <f>$AH178*GLOBAL!$BS$2</f>
        <v>0.37128</v>
      </c>
      <c r="AS178" s="598">
        <f>$AO178*GLOBAL!$BP$2/GLOBAL!$BO$2</f>
        <v>1.0281599999999997</v>
      </c>
      <c r="AT178" s="598">
        <f>($AH178+$AI178)*GLOBAL!$BR$2</f>
        <v>0.24752000000000002</v>
      </c>
      <c r="AU178" s="598">
        <f>$AQ178*GLOBAL!$BT$2/GLOBAL!$BU$2</f>
        <v>0.22847999999999999</v>
      </c>
      <c r="AV178" s="598">
        <f>$AH178*GLOBAL!$BS$2</f>
        <v>0.37128</v>
      </c>
      <c r="AW178" s="598">
        <f>$AH178+$AJ178+$AK178</f>
        <v>32.177600000000005</v>
      </c>
      <c r="AX178" s="598">
        <f>$AN178+$AO178+$AP178+$AQ178</f>
        <v>0.63783999999999996</v>
      </c>
      <c r="AY178" s="598"/>
      <c r="AZ178" s="598">
        <f>$AS178+$AT178+$AU178+$AV178+$AR178</f>
        <v>2.2467199999999998</v>
      </c>
      <c r="BA178" s="601">
        <f t="shared" si="37"/>
        <v>32</v>
      </c>
      <c r="BB178" s="602"/>
      <c r="BC178" s="603" t="s">
        <v>1834</v>
      </c>
      <c r="BD178" s="1327"/>
    </row>
    <row r="179" spans="1:16371" s="323" customFormat="1" ht="21" customHeight="1">
      <c r="A179" s="336" t="s">
        <v>1120</v>
      </c>
      <c r="B179" s="328" t="s">
        <v>1679</v>
      </c>
      <c r="C179" s="543">
        <v>29608071</v>
      </c>
      <c r="D179" s="545" t="s">
        <v>1150</v>
      </c>
      <c r="E179" s="401" t="s">
        <v>34</v>
      </c>
      <c r="F179" s="548" t="s">
        <v>1151</v>
      </c>
      <c r="G179" s="551" t="s">
        <v>596</v>
      </c>
      <c r="H179" s="551" t="s">
        <v>596</v>
      </c>
      <c r="I179" s="569" t="s">
        <v>1761</v>
      </c>
      <c r="J179" s="317" t="s">
        <v>992</v>
      </c>
      <c r="K179" s="553">
        <v>44317</v>
      </c>
      <c r="L179" s="555"/>
      <c r="M179" s="338" t="s">
        <v>1541</v>
      </c>
      <c r="N179" s="336" t="s">
        <v>1152</v>
      </c>
      <c r="O179" s="556" t="s">
        <v>25</v>
      </c>
      <c r="P179" s="556" t="s">
        <v>40</v>
      </c>
      <c r="Q179" s="556" t="s">
        <v>25</v>
      </c>
      <c r="R179" s="394">
        <f>VLOOKUP($G$9:$G$357,TABULADOR!$D$6:$E$41,2,0)</f>
        <v>8.484</v>
      </c>
      <c r="S179" s="387">
        <f t="shared" ref="S179:S188" ca="1" si="38">DATEDIF($K179,$M$2,"Y")</f>
        <v>0</v>
      </c>
      <c r="T179" s="328">
        <v>0</v>
      </c>
      <c r="U179" s="387">
        <f t="shared" ca="1" si="34"/>
        <v>0</v>
      </c>
      <c r="V179" s="389">
        <f ca="1">VLOOKUP($U179,TABULADOR!$A$51:$B$74,2)</f>
        <v>0</v>
      </c>
      <c r="W179" s="389">
        <v>0</v>
      </c>
      <c r="X179" s="391">
        <v>0</v>
      </c>
      <c r="Y179" s="414">
        <v>0</v>
      </c>
      <c r="Z179" s="481">
        <v>15</v>
      </c>
      <c r="AA179" s="386">
        <f t="shared" ref="AA179:AA188" si="39">+($R179/30*$Z179)</f>
        <v>4.242</v>
      </c>
      <c r="AB179" s="386">
        <f t="shared" ref="AB179:AB188" si="40">$AA179*$W179</f>
        <v>0</v>
      </c>
      <c r="AC179" s="386">
        <f t="shared" ca="1" si="35"/>
        <v>0</v>
      </c>
      <c r="AD179" s="386">
        <f>VLOOKUP($H$9:$H$1965,TABULADOR!$D$6:$E$41,2,0)-VLOOKUP($G$9:$G$1965,TABULADOR!$D$6:$E$41,2,0)</f>
        <v>0</v>
      </c>
      <c r="AE179" s="386">
        <f>+(TABULADOR!$D$67)*(GLOBAL!$Y139)/2</f>
        <v>0</v>
      </c>
      <c r="AF179" s="394">
        <f>+(TABULADOR!$D$67)*($X179)/2</f>
        <v>0</v>
      </c>
      <c r="AG179" s="386"/>
      <c r="AH179" s="394">
        <f t="shared" ca="1" si="36"/>
        <v>4.242</v>
      </c>
      <c r="AI179" s="395" t="b">
        <f t="shared" ref="AI179:AI188" ca="1" si="41">IF($S179&gt;=1,IF(MONTH($M$2)=MONTH($K179),(((($AA179+$AB179+$AC179+$AD179)*2)/30)*50),0))</f>
        <v>0</v>
      </c>
      <c r="AJ179" s="395"/>
      <c r="AK179" s="386">
        <f ca="1">($AA179+$AB179+$AC179)*2/30*$Z179*TABULADOR!$D$70</f>
        <v>3.3936000000000002</v>
      </c>
      <c r="AL179" s="508">
        <v>21000000</v>
      </c>
      <c r="AM179" s="508"/>
      <c r="AN179" s="386"/>
      <c r="AO179" s="386" t="e">
        <f ca="1">($AH179*#REF!/#REF!*#REF!*#REF!)</f>
        <v>#REF!</v>
      </c>
      <c r="AP179" s="386">
        <f ca="1">($AH179+$AI179)*$BF$2</f>
        <v>0</v>
      </c>
      <c r="AQ179" s="386" t="e">
        <f ca="1">($AH179*$BF$5/$BF$6*$BF$7*$BF$8)</f>
        <v>#DIV/0!</v>
      </c>
      <c r="AR179" s="386">
        <f ca="1">$AH179*$BH$2</f>
        <v>0</v>
      </c>
      <c r="AS179" s="386" t="e">
        <f ca="1">$AO179*$BE$2/#REF!</f>
        <v>#REF!</v>
      </c>
      <c r="AT179" s="386">
        <f ca="1">($AH179+$AI179)*$BG$2</f>
        <v>0</v>
      </c>
      <c r="AU179" s="386" t="e">
        <f ca="1">$AQ179*$BI$2/$BJ$2</f>
        <v>#DIV/0!</v>
      </c>
      <c r="AV179" s="386">
        <f ca="1">$AH179*$BH$2</f>
        <v>0</v>
      </c>
      <c r="AW179" s="386">
        <f ca="1">$AH179+$AJ179+$AK179+$AM179</f>
        <v>7.6356000000000002</v>
      </c>
      <c r="AX179" s="386" t="e">
        <f ca="1">$AN179+$AO179+$AP179+$AQ179</f>
        <v>#REF!</v>
      </c>
      <c r="AY179" s="386"/>
      <c r="AZ179" s="386" t="e">
        <f ca="1">$AS179+$AT179+$AU179+$AV179+$AR179</f>
        <v>#REF!</v>
      </c>
      <c r="BA179" s="422" t="e">
        <f t="shared" ca="1" si="37"/>
        <v>#REF!</v>
      </c>
      <c r="BB179" s="478"/>
      <c r="BC179" s="479"/>
      <c r="BD179" s="1329"/>
      <c r="BE179" s="399"/>
      <c r="BF179" s="399"/>
      <c r="BG179" s="399"/>
      <c r="BH179" s="399"/>
      <c r="BI179" s="399"/>
      <c r="BJ179" s="399"/>
      <c r="BK179" s="399"/>
      <c r="BL179" s="399"/>
      <c r="BM179" s="399"/>
      <c r="BN179" s="399"/>
      <c r="BO179" s="399"/>
      <c r="BP179" s="399"/>
      <c r="BQ179" s="399"/>
      <c r="BR179" s="399"/>
      <c r="BS179" s="399"/>
      <c r="BT179" s="399"/>
    </row>
    <row r="180" spans="1:16371" s="570" customFormat="1" ht="21" customHeight="1">
      <c r="A180" s="336" t="s">
        <v>1120</v>
      </c>
      <c r="B180" s="328" t="s">
        <v>972</v>
      </c>
      <c r="C180" s="385">
        <v>18420486</v>
      </c>
      <c r="D180" s="322" t="s">
        <v>414</v>
      </c>
      <c r="E180" s="401" t="s">
        <v>34</v>
      </c>
      <c r="F180" s="328" t="s">
        <v>415</v>
      </c>
      <c r="G180" s="334" t="s">
        <v>146</v>
      </c>
      <c r="H180" s="334" t="s">
        <v>146</v>
      </c>
      <c r="I180" s="569" t="s">
        <v>1702</v>
      </c>
      <c r="J180" s="433" t="s">
        <v>991</v>
      </c>
      <c r="K180" s="324">
        <v>44267</v>
      </c>
      <c r="L180" s="338" t="s">
        <v>1446</v>
      </c>
      <c r="M180" s="432"/>
      <c r="N180" s="334" t="s">
        <v>914</v>
      </c>
      <c r="O180" s="328" t="s">
        <v>82</v>
      </c>
      <c r="P180" s="334" t="s">
        <v>24</v>
      </c>
      <c r="Q180" s="328" t="s">
        <v>82</v>
      </c>
      <c r="R180" s="394">
        <f>VLOOKUP($G$9:$G$357,TABULADOR!$D$6:$E$41,2,0)</f>
        <v>7</v>
      </c>
      <c r="S180" s="387">
        <f t="shared" ca="1" si="38"/>
        <v>0</v>
      </c>
      <c r="T180" s="328">
        <v>0</v>
      </c>
      <c r="U180" s="387">
        <f t="shared" ca="1" si="34"/>
        <v>0</v>
      </c>
      <c r="V180" s="389">
        <f ca="1">VLOOKUP($U180,TABULADOR!$A$51:$B$74,2)</f>
        <v>0</v>
      </c>
      <c r="W180" s="389">
        <v>0.3</v>
      </c>
      <c r="X180" s="391">
        <v>0</v>
      </c>
      <c r="Y180" s="414">
        <v>0</v>
      </c>
      <c r="Z180" s="481">
        <v>15</v>
      </c>
      <c r="AA180" s="386">
        <f t="shared" si="39"/>
        <v>3.5</v>
      </c>
      <c r="AB180" s="386">
        <f t="shared" si="40"/>
        <v>1.05</v>
      </c>
      <c r="AC180" s="386">
        <f t="shared" ca="1" si="35"/>
        <v>0</v>
      </c>
      <c r="AD180" s="386">
        <f>VLOOKUP($H$9:$H$1965,TABULADOR!$D$6:$E$41,2,0)-VLOOKUP($G$9:$G$1965,TABULADOR!$D$6:$E$41,2,0)</f>
        <v>0</v>
      </c>
      <c r="AE180" s="386">
        <f>+(TABULADOR!$D$67)*(GLOBAL!$Y140)/2</f>
        <v>0</v>
      </c>
      <c r="AF180" s="394">
        <f>+(TABULADOR!$D$67)*($X180)/2</f>
        <v>0</v>
      </c>
      <c r="AG180" s="386"/>
      <c r="AH180" s="394">
        <f t="shared" ca="1" si="36"/>
        <v>4.55</v>
      </c>
      <c r="AI180" s="395" t="b">
        <f t="shared" ca="1" si="41"/>
        <v>0</v>
      </c>
      <c r="AJ180" s="395">
        <v>0</v>
      </c>
      <c r="AK180" s="386">
        <f ca="1">($AA180+$AB180+$AC180)*2/30*$Z180*TABULADOR!$D$70</f>
        <v>3.64</v>
      </c>
      <c r="AL180" s="508">
        <v>21000000</v>
      </c>
      <c r="AM180" s="508"/>
      <c r="AN180" s="386"/>
      <c r="AO180" s="386" t="e">
        <f ca="1">($AH180*#REF!/#REF!*#REF!*#REF!)</f>
        <v>#REF!</v>
      </c>
      <c r="AP180" s="386">
        <f ca="1">($AH180+$AI180)*$BF$2</f>
        <v>0</v>
      </c>
      <c r="AQ180" s="386" t="e">
        <f ca="1">($AH180*$BF$5/$BF$6*$BF$7*$BF$8)</f>
        <v>#DIV/0!</v>
      </c>
      <c r="AR180" s="386">
        <f ca="1">$AH180*$BH$2</f>
        <v>0</v>
      </c>
      <c r="AS180" s="386" t="e">
        <f ca="1">$AO180*$BE$2/#REF!</f>
        <v>#REF!</v>
      </c>
      <c r="AT180" s="386">
        <f ca="1">($AH180+$AI180)*$BG$2</f>
        <v>0</v>
      </c>
      <c r="AU180" s="386" t="e">
        <f ca="1">$AQ180*$BI$2/$BJ$2</f>
        <v>#DIV/0!</v>
      </c>
      <c r="AV180" s="386">
        <f ca="1">$AH180*$BH$2</f>
        <v>0</v>
      </c>
      <c r="AW180" s="386">
        <f ca="1">$AH180+$AJ180+$AK180+$AM180</f>
        <v>8.19</v>
      </c>
      <c r="AX180" s="386" t="e">
        <f ca="1">$AN180+$AO180+$AP180+$AQ180</f>
        <v>#REF!</v>
      </c>
      <c r="AY180" s="386"/>
      <c r="AZ180" s="386" t="e">
        <f ca="1">$AS180+$AT180+$AU180+$AV180+$AR180</f>
        <v>#REF!</v>
      </c>
      <c r="BA180" s="422" t="e">
        <f t="shared" ca="1" si="37"/>
        <v>#REF!</v>
      </c>
      <c r="BB180" s="396"/>
      <c r="BC180" s="323"/>
      <c r="BD180" s="1327"/>
      <c r="BE180" s="318"/>
      <c r="BF180" s="318"/>
      <c r="BG180" s="318"/>
      <c r="BH180" s="318"/>
      <c r="BI180" s="318"/>
      <c r="BJ180" s="318"/>
    </row>
    <row r="181" spans="1:16371" s="318" customFormat="1" ht="21" customHeight="1">
      <c r="A181" s="336" t="s">
        <v>1120</v>
      </c>
      <c r="B181" s="328" t="s">
        <v>972</v>
      </c>
      <c r="C181" s="397">
        <v>26752803</v>
      </c>
      <c r="D181" s="342" t="s">
        <v>374</v>
      </c>
      <c r="E181" s="400" t="s">
        <v>20</v>
      </c>
      <c r="F181" s="326" t="s">
        <v>362</v>
      </c>
      <c r="G181" s="330" t="s">
        <v>146</v>
      </c>
      <c r="H181" s="330" t="s">
        <v>146</v>
      </c>
      <c r="I181" s="569" t="s">
        <v>1802</v>
      </c>
      <c r="J181" s="336" t="s">
        <v>991</v>
      </c>
      <c r="K181" s="327">
        <v>44287</v>
      </c>
      <c r="L181" s="338" t="s">
        <v>1409</v>
      </c>
      <c r="M181" s="432"/>
      <c r="N181" s="334" t="s">
        <v>914</v>
      </c>
      <c r="O181" s="326" t="s">
        <v>25</v>
      </c>
      <c r="P181" s="329" t="s">
        <v>63</v>
      </c>
      <c r="Q181" s="326" t="s">
        <v>25</v>
      </c>
      <c r="R181" s="394">
        <f>VLOOKUP($G$9:$G$359,TABULADOR!$D$6:$E$41,2,0)</f>
        <v>7</v>
      </c>
      <c r="S181" s="387">
        <f t="shared" ca="1" si="38"/>
        <v>0</v>
      </c>
      <c r="T181" s="328">
        <v>0</v>
      </c>
      <c r="U181" s="387">
        <f t="shared" ca="1" si="34"/>
        <v>0</v>
      </c>
      <c r="V181" s="389">
        <f ca="1">VLOOKUP($U181,TABULADOR!$A$51:$B$74,2)</f>
        <v>0</v>
      </c>
      <c r="W181" s="389">
        <v>0</v>
      </c>
      <c r="X181" s="391">
        <v>0</v>
      </c>
      <c r="Y181" s="414">
        <v>0</v>
      </c>
      <c r="Z181" s="481">
        <v>15</v>
      </c>
      <c r="AA181" s="386">
        <f t="shared" si="39"/>
        <v>3.5</v>
      </c>
      <c r="AB181" s="386">
        <f t="shared" si="40"/>
        <v>0</v>
      </c>
      <c r="AC181" s="386">
        <f t="shared" ca="1" si="35"/>
        <v>0</v>
      </c>
      <c r="AD181" s="386">
        <f>VLOOKUP($H$9:$H$1966,TABULADOR!$D$6:$E$41,2,0)-VLOOKUP($G$9:$G$1966,TABULADOR!$D$6:$E$41,2,0)</f>
        <v>0</v>
      </c>
      <c r="AE181" s="386">
        <f>+(TABULADOR!$D$67)*(GLOBAL!$Y141)/2</f>
        <v>0</v>
      </c>
      <c r="AF181" s="394">
        <f>+(TABULADOR!$D$67)*($X181)/2</f>
        <v>0</v>
      </c>
      <c r="AG181" s="386"/>
      <c r="AH181" s="394">
        <f t="shared" ca="1" si="36"/>
        <v>3.5</v>
      </c>
      <c r="AI181" s="395" t="b">
        <f t="shared" ca="1" si="41"/>
        <v>0</v>
      </c>
      <c r="AJ181" s="395">
        <v>0</v>
      </c>
      <c r="AK181" s="386">
        <f ca="1">($AA181+$AB181+$AC181)*2/30*$Z181*TABULADOR!$D$70</f>
        <v>2.8000000000000003</v>
      </c>
      <c r="AL181" s="508">
        <v>21000000</v>
      </c>
      <c r="AM181" s="508"/>
      <c r="AN181" s="386"/>
      <c r="AO181" s="386" t="e">
        <f ca="1">($AH181*#REF!/#REF!*#REF!*#REF!)</f>
        <v>#REF!</v>
      </c>
      <c r="AP181" s="386">
        <f t="shared" ref="AP181:AP188" ca="1" si="42">($AH181+$AI181)*$BE$2</f>
        <v>0</v>
      </c>
      <c r="AQ181" s="386" t="e">
        <f t="shared" ref="AQ181:AQ188" ca="1" si="43">($AH181*$BE$5/$BE$6*$BE$7*$BE$8)</f>
        <v>#DIV/0!</v>
      </c>
      <c r="AR181" s="386">
        <f t="shared" ref="AR181:AR188" ca="1" si="44">$AH181*$BG$2</f>
        <v>0</v>
      </c>
      <c r="AS181" s="386" t="e">
        <f ca="1">$AO181*#REF!/#REF!</f>
        <v>#REF!</v>
      </c>
      <c r="AT181" s="386">
        <f t="shared" ref="AT181:AT188" ca="1" si="45">($AH181+$AI181)*$BF$2</f>
        <v>0</v>
      </c>
      <c r="AU181" s="386" t="e">
        <f t="shared" ref="AU181:AU188" ca="1" si="46">$AQ181*$BH$2/$BI$2</f>
        <v>#DIV/0!</v>
      </c>
      <c r="AV181" s="386">
        <f t="shared" ref="AV181:AV188" ca="1" si="47">$AH181*$BG$2</f>
        <v>0</v>
      </c>
      <c r="AW181" s="386">
        <f t="shared" ref="AW181:AW188" ca="1" si="48">$AH181+$AJ181+$AK181+$AM181+$AI181+$AL181</f>
        <v>21000006.300000001</v>
      </c>
      <c r="AX181" s="386" t="e">
        <f ca="1">$AN181+$AO181+$AP181+$AQ181+#REF!</f>
        <v>#REF!</v>
      </c>
      <c r="AY181" s="386"/>
      <c r="AZ181" s="386" t="e">
        <f ca="1">$AS181+$AT181+$AU181+$AV181+$AR181+#REF!</f>
        <v>#REF!</v>
      </c>
      <c r="BA181" s="422" t="e">
        <f t="shared" ca="1" si="37"/>
        <v>#REF!</v>
      </c>
      <c r="BB181" s="396"/>
      <c r="BC181" s="323"/>
      <c r="BD181" s="1330" t="s">
        <v>1915</v>
      </c>
    </row>
    <row r="182" spans="1:16371" s="318" customFormat="1" ht="21" customHeight="1">
      <c r="A182" s="336" t="s">
        <v>1120</v>
      </c>
      <c r="B182" s="322" t="s">
        <v>970</v>
      </c>
      <c r="C182" s="397">
        <v>20362859</v>
      </c>
      <c r="D182" s="342" t="s">
        <v>223</v>
      </c>
      <c r="E182" s="400" t="s">
        <v>34</v>
      </c>
      <c r="F182" s="326" t="s">
        <v>1812</v>
      </c>
      <c r="G182" s="326" t="s">
        <v>27</v>
      </c>
      <c r="H182" s="326" t="s">
        <v>27</v>
      </c>
      <c r="I182" s="331" t="s">
        <v>1799</v>
      </c>
      <c r="J182" s="336"/>
      <c r="K182" s="327">
        <v>44228</v>
      </c>
      <c r="L182" s="338" t="s">
        <v>1283</v>
      </c>
      <c r="M182" s="432"/>
      <c r="N182" s="334" t="s">
        <v>914</v>
      </c>
      <c r="O182" s="326" t="s">
        <v>25</v>
      </c>
      <c r="P182" s="326" t="s">
        <v>63</v>
      </c>
      <c r="Q182" s="326" t="s">
        <v>25</v>
      </c>
      <c r="R182" s="394">
        <f>VLOOKUP($G$9:$G$358,TABULADOR!$D$6:$E$41,2,0)</f>
        <v>23.8</v>
      </c>
      <c r="S182" s="387">
        <f t="shared" ca="1" si="38"/>
        <v>1</v>
      </c>
      <c r="T182" s="328">
        <v>0</v>
      </c>
      <c r="U182" s="387">
        <f t="shared" ca="1" si="34"/>
        <v>1</v>
      </c>
      <c r="V182" s="389">
        <f ca="1">VLOOKUP($U182,TABULADOR!$A$51:$B$74,2)</f>
        <v>0.02</v>
      </c>
      <c r="W182" s="389">
        <v>0</v>
      </c>
      <c r="X182" s="391">
        <v>3</v>
      </c>
      <c r="Y182" s="414">
        <v>3</v>
      </c>
      <c r="Z182" s="481">
        <v>15</v>
      </c>
      <c r="AA182" s="386">
        <f t="shared" si="39"/>
        <v>11.9</v>
      </c>
      <c r="AB182" s="386">
        <f t="shared" si="40"/>
        <v>0</v>
      </c>
      <c r="AC182" s="386">
        <f t="shared" ca="1" si="35"/>
        <v>0.23800000000000002</v>
      </c>
      <c r="AD182" s="386">
        <f>VLOOKUP($H$9:$H$1965,TABULADOR!$D$6:$E$41,2,0)-VLOOKUP($G$9:$G$1965,TABULADOR!$D$6:$E$41,2,0)</f>
        <v>0</v>
      </c>
      <c r="AE182" s="386">
        <f>+(TABULADOR!$D$67)*(GLOBAL!$Y143)/2</f>
        <v>0.875</v>
      </c>
      <c r="AF182" s="394">
        <f>+(TABULADOR!$D$67)*($X182)/2</f>
        <v>2.625</v>
      </c>
      <c r="AG182" s="386"/>
      <c r="AH182" s="394">
        <f t="shared" ca="1" si="36"/>
        <v>15.638</v>
      </c>
      <c r="AI182" s="395">
        <f t="shared" ca="1" si="41"/>
        <v>40.46</v>
      </c>
      <c r="AJ182" s="386">
        <f ca="1">($AA182+$AB182+$AC182)*2/30*$Z182*TABULADOR!$D$72</f>
        <v>9.7103999999999999</v>
      </c>
      <c r="AK182" s="386">
        <f ca="1">($AA182+$AB182+$AC182)*2/30*$Z182*TABULADOR!$D$70</f>
        <v>9.7103999999999999</v>
      </c>
      <c r="AL182" s="508">
        <v>21000000</v>
      </c>
      <c r="AM182" s="508"/>
      <c r="AN182" s="386"/>
      <c r="AO182" s="386" t="e">
        <f ca="1">($AH182*#REF!/#REF!*#REF!*#REF!)</f>
        <v>#REF!</v>
      </c>
      <c r="AP182" s="386">
        <f t="shared" ca="1" si="42"/>
        <v>0</v>
      </c>
      <c r="AQ182" s="386" t="e">
        <f t="shared" ca="1" si="43"/>
        <v>#DIV/0!</v>
      </c>
      <c r="AR182" s="386">
        <f t="shared" ca="1" si="44"/>
        <v>0</v>
      </c>
      <c r="AS182" s="386" t="e">
        <f ca="1">$AO182*#REF!/#REF!</f>
        <v>#REF!</v>
      </c>
      <c r="AT182" s="386">
        <f t="shared" ca="1" si="45"/>
        <v>0</v>
      </c>
      <c r="AU182" s="386" t="e">
        <f t="shared" ca="1" si="46"/>
        <v>#DIV/0!</v>
      </c>
      <c r="AV182" s="386">
        <f t="shared" ca="1" si="47"/>
        <v>0</v>
      </c>
      <c r="AW182" s="386">
        <f t="shared" ca="1" si="48"/>
        <v>21000075.518800002</v>
      </c>
      <c r="AX182" s="386" t="e">
        <f ca="1">$AN182+$AO182+$AP182+$AQ182+#REF!</f>
        <v>#REF!</v>
      </c>
      <c r="AY182" s="386"/>
      <c r="AZ182" s="386" t="e">
        <f ca="1">$AS182+$AT182+$AU182+$AV182+$AR182+#REF!</f>
        <v>#REF!</v>
      </c>
      <c r="BA182" s="422" t="e">
        <f t="shared" ca="1" si="37"/>
        <v>#REF!</v>
      </c>
      <c r="BB182" s="396"/>
      <c r="BC182" s="323"/>
      <c r="BD182" s="1330" t="s">
        <v>1915</v>
      </c>
      <c r="BE182" s="399"/>
      <c r="BF182" s="399"/>
    </row>
    <row r="183" spans="1:16371" s="318" customFormat="1" ht="21" customHeight="1">
      <c r="A183" s="336" t="s">
        <v>1120</v>
      </c>
      <c r="B183" s="328" t="s">
        <v>972</v>
      </c>
      <c r="C183" s="397">
        <v>20199951</v>
      </c>
      <c r="D183" s="342" t="s">
        <v>364</v>
      </c>
      <c r="E183" s="400" t="s">
        <v>20</v>
      </c>
      <c r="F183" s="326" t="s">
        <v>365</v>
      </c>
      <c r="G183" s="330" t="s">
        <v>44</v>
      </c>
      <c r="H183" s="330" t="s">
        <v>44</v>
      </c>
      <c r="I183" s="581" t="s">
        <v>161</v>
      </c>
      <c r="J183" s="336" t="s">
        <v>991</v>
      </c>
      <c r="K183" s="327">
        <v>44287</v>
      </c>
      <c r="L183" s="338" t="s">
        <v>1399</v>
      </c>
      <c r="M183" s="432"/>
      <c r="N183" s="334" t="s">
        <v>914</v>
      </c>
      <c r="O183" s="326" t="s">
        <v>1714</v>
      </c>
      <c r="P183" s="329" t="s">
        <v>215</v>
      </c>
      <c r="Q183" s="322" t="s">
        <v>25</v>
      </c>
      <c r="R183" s="394">
        <f>VLOOKUP($G$9:$G$357,TABULADOR!$D$6:$E$41,2,0)</f>
        <v>11.76</v>
      </c>
      <c r="S183" s="387">
        <f t="shared" ca="1" si="38"/>
        <v>0</v>
      </c>
      <c r="T183" s="328">
        <v>0</v>
      </c>
      <c r="U183" s="387">
        <f t="shared" ca="1" si="34"/>
        <v>0</v>
      </c>
      <c r="V183" s="389">
        <f ca="1">VLOOKUP($U183,TABULADOR!$A$51:$B$74,2)</f>
        <v>0</v>
      </c>
      <c r="W183" s="389">
        <v>0.2</v>
      </c>
      <c r="X183" s="391">
        <v>1</v>
      </c>
      <c r="Y183" s="414">
        <v>1</v>
      </c>
      <c r="Z183" s="481">
        <v>15</v>
      </c>
      <c r="AA183" s="386">
        <f t="shared" si="39"/>
        <v>5.88</v>
      </c>
      <c r="AB183" s="386">
        <f t="shared" si="40"/>
        <v>1.1759999999999999</v>
      </c>
      <c r="AC183" s="386">
        <f t="shared" ca="1" si="35"/>
        <v>0</v>
      </c>
      <c r="AD183" s="386">
        <f>VLOOKUP($H$9:$H$1964,TABULADOR!$D$6:$E$41,2,0)-VLOOKUP($G$9:$G$1964,TABULADOR!$D$6:$E$41,2,0)</f>
        <v>0</v>
      </c>
      <c r="AE183" s="386">
        <f>+(TABULADOR!$D$67)*(GLOBAL!$Y145)/2</f>
        <v>1.75</v>
      </c>
      <c r="AF183" s="394">
        <f>+(TABULADOR!$D$67)*($X183)/2</f>
        <v>0.875</v>
      </c>
      <c r="AG183" s="386"/>
      <c r="AH183" s="394">
        <f t="shared" ca="1" si="36"/>
        <v>9.6810000000000009</v>
      </c>
      <c r="AI183" s="395" t="b">
        <f t="shared" ca="1" si="41"/>
        <v>0</v>
      </c>
      <c r="AJ183" s="395">
        <v>0</v>
      </c>
      <c r="AK183" s="386">
        <f ca="1">($AA183+$AB183+$AC183)*2/30*$Z183*TABULADOR!$D$70</f>
        <v>5.6448</v>
      </c>
      <c r="AL183" s="508">
        <v>21000000</v>
      </c>
      <c r="AM183" s="508"/>
      <c r="AN183" s="386"/>
      <c r="AO183" s="386" t="e">
        <f ca="1">($AH183*#REF!/#REF!*#REF!*#REF!)</f>
        <v>#REF!</v>
      </c>
      <c r="AP183" s="386">
        <f t="shared" ca="1" si="42"/>
        <v>0</v>
      </c>
      <c r="AQ183" s="386" t="e">
        <f t="shared" ca="1" si="43"/>
        <v>#DIV/0!</v>
      </c>
      <c r="AR183" s="386">
        <f t="shared" ca="1" si="44"/>
        <v>0</v>
      </c>
      <c r="AS183" s="386" t="e">
        <f ca="1">$AO183*#REF!/#REF!</f>
        <v>#REF!</v>
      </c>
      <c r="AT183" s="386">
        <f t="shared" ca="1" si="45"/>
        <v>0</v>
      </c>
      <c r="AU183" s="386" t="e">
        <f t="shared" ca="1" si="46"/>
        <v>#DIV/0!</v>
      </c>
      <c r="AV183" s="386">
        <f t="shared" ca="1" si="47"/>
        <v>0</v>
      </c>
      <c r="AW183" s="386">
        <f t="shared" ca="1" si="48"/>
        <v>21000015.325800002</v>
      </c>
      <c r="AX183" s="386" t="e">
        <f ca="1">$AN183+$AO183+$AP183+$AQ183+#REF!</f>
        <v>#REF!</v>
      </c>
      <c r="AY183" s="386"/>
      <c r="AZ183" s="386" t="e">
        <f ca="1">$AS183+$AT183+$AU183+$AV183+$AR183+#REF!</f>
        <v>#REF!</v>
      </c>
      <c r="BA183" s="422" t="e">
        <f t="shared" ca="1" si="37"/>
        <v>#REF!</v>
      </c>
      <c r="BB183" s="396"/>
      <c r="BC183" s="323"/>
      <c r="BD183" s="1330" t="s">
        <v>1916</v>
      </c>
    </row>
    <row r="184" spans="1:16371" s="318" customFormat="1" ht="21" customHeight="1">
      <c r="A184" s="467" t="s">
        <v>1606</v>
      </c>
      <c r="B184" s="328" t="s">
        <v>1679</v>
      </c>
      <c r="C184" s="468">
        <v>6860199</v>
      </c>
      <c r="D184" s="469" t="s">
        <v>1607</v>
      </c>
      <c r="E184" s="467" t="s">
        <v>34</v>
      </c>
      <c r="F184" s="467" t="s">
        <v>1826</v>
      </c>
      <c r="G184" s="549" t="s">
        <v>596</v>
      </c>
      <c r="H184" s="549" t="s">
        <v>596</v>
      </c>
      <c r="I184" s="580" t="s">
        <v>1827</v>
      </c>
      <c r="J184" s="467"/>
      <c r="K184" s="500">
        <v>44317</v>
      </c>
      <c r="L184" s="554" t="s">
        <v>1608</v>
      </c>
      <c r="M184" s="501"/>
      <c r="N184" s="467" t="s">
        <v>914</v>
      </c>
      <c r="O184" s="467" t="s">
        <v>25</v>
      </c>
      <c r="P184" s="467" t="s">
        <v>63</v>
      </c>
      <c r="Q184" s="467" t="s">
        <v>25</v>
      </c>
      <c r="R184" s="471">
        <f>VLOOKUP($G$9:$G$356,TABULADOR!$D$6:$E$41,2,0)</f>
        <v>8.484</v>
      </c>
      <c r="S184" s="472">
        <f t="shared" ca="1" si="38"/>
        <v>0</v>
      </c>
      <c r="T184" s="482">
        <v>0</v>
      </c>
      <c r="U184" s="472">
        <f t="shared" ca="1" si="34"/>
        <v>0</v>
      </c>
      <c r="V184" s="473">
        <f ca="1">VLOOKUP($U184,TABULADOR!$A$51:$B$74,2)</f>
        <v>0</v>
      </c>
      <c r="W184" s="483">
        <v>0</v>
      </c>
      <c r="X184" s="391">
        <v>0</v>
      </c>
      <c r="Y184" s="474">
        <v>0</v>
      </c>
      <c r="Z184" s="481">
        <v>15</v>
      </c>
      <c r="AA184" s="471">
        <f t="shared" si="39"/>
        <v>4.242</v>
      </c>
      <c r="AB184" s="386">
        <f t="shared" si="40"/>
        <v>0</v>
      </c>
      <c r="AC184" s="386">
        <f t="shared" ca="1" si="35"/>
        <v>0</v>
      </c>
      <c r="AD184" s="386">
        <f>VLOOKUP($H$9:$H$1963,TABULADOR!$D$6:$E$41,2,0)-VLOOKUP($G$9:$G$1963,TABULADOR!$D$6:$E$41,2,0)</f>
        <v>0</v>
      </c>
      <c r="AE184" s="386">
        <f>+(TABULADOR!$D$67)*(GLOBAL!$Y146)/2</f>
        <v>0.875</v>
      </c>
      <c r="AF184" s="394">
        <f>+(TABULADOR!$D$67)*($X184)/2</f>
        <v>0</v>
      </c>
      <c r="AG184" s="471"/>
      <c r="AH184" s="394">
        <f t="shared" ca="1" si="36"/>
        <v>5.117</v>
      </c>
      <c r="AI184" s="471" t="b">
        <f t="shared" ca="1" si="41"/>
        <v>0</v>
      </c>
      <c r="AJ184" s="395"/>
      <c r="AK184" s="386">
        <f ca="1">($AA184+$AB184+$AC184)*2/30*$Z184*TABULADOR!$D$70</f>
        <v>3.3936000000000002</v>
      </c>
      <c r="AL184" s="508">
        <v>21000000</v>
      </c>
      <c r="AM184" s="508"/>
      <c r="AN184" s="475"/>
      <c r="AO184" s="475" t="e">
        <f ca="1">($AH184*#REF!/#REF!*#REF!*#REF!)</f>
        <v>#REF!</v>
      </c>
      <c r="AP184" s="475">
        <f t="shared" ca="1" si="42"/>
        <v>0</v>
      </c>
      <c r="AQ184" s="475" t="e">
        <f t="shared" ca="1" si="43"/>
        <v>#DIV/0!</v>
      </c>
      <c r="AR184" s="386">
        <f t="shared" ca="1" si="44"/>
        <v>0</v>
      </c>
      <c r="AS184" s="475" t="e">
        <f ca="1">$AO184*#REF!/#REF!</f>
        <v>#REF!</v>
      </c>
      <c r="AT184" s="475">
        <f t="shared" ca="1" si="45"/>
        <v>0</v>
      </c>
      <c r="AU184" s="475" t="e">
        <f t="shared" ca="1" si="46"/>
        <v>#DIV/0!</v>
      </c>
      <c r="AV184" s="386">
        <f t="shared" ca="1" si="47"/>
        <v>0</v>
      </c>
      <c r="AW184" s="386">
        <f t="shared" ca="1" si="48"/>
        <v>21000008.510600001</v>
      </c>
      <c r="AX184" s="386" t="e">
        <f ca="1">$AN184+$AO184+$AP184+$AQ184+#REF!</f>
        <v>#REF!</v>
      </c>
      <c r="AY184" s="475"/>
      <c r="AZ184" s="386" t="e">
        <f ca="1">$AS184+$AT184+$AU184+$AV184+$AR184+#REF!</f>
        <v>#REF!</v>
      </c>
      <c r="BA184" s="422" t="e">
        <f t="shared" ca="1" si="37"/>
        <v>#REF!</v>
      </c>
      <c r="BB184" s="470"/>
      <c r="BC184" s="399"/>
      <c r="BD184" s="1330" t="s">
        <v>1917</v>
      </c>
      <c r="BE184" s="399"/>
      <c r="BF184" s="399"/>
      <c r="BG184" s="399"/>
      <c r="BH184" s="399"/>
      <c r="BI184" s="399"/>
      <c r="BJ184" s="399"/>
      <c r="BK184" s="399"/>
      <c r="BL184" s="399"/>
      <c r="BM184" s="399"/>
      <c r="BN184" s="399"/>
      <c r="BO184" s="399"/>
      <c r="BP184" s="399"/>
      <c r="BQ184" s="399"/>
      <c r="BR184" s="399"/>
      <c r="BS184" s="399"/>
    </row>
    <row r="185" spans="1:16371" s="318" customFormat="1" ht="21" customHeight="1">
      <c r="A185" s="467" t="s">
        <v>1606</v>
      </c>
      <c r="B185" s="328" t="s">
        <v>1679</v>
      </c>
      <c r="C185" s="465">
        <v>8452457</v>
      </c>
      <c r="D185" s="466" t="s">
        <v>1616</v>
      </c>
      <c r="E185" s="467" t="s">
        <v>20</v>
      </c>
      <c r="F185" s="476" t="s">
        <v>1826</v>
      </c>
      <c r="G185" s="549" t="s">
        <v>596</v>
      </c>
      <c r="H185" s="549" t="s">
        <v>596</v>
      </c>
      <c r="I185" s="580" t="s">
        <v>1827</v>
      </c>
      <c r="J185" s="467"/>
      <c r="K185" s="477">
        <v>44317</v>
      </c>
      <c r="L185" s="464" t="s">
        <v>1628</v>
      </c>
      <c r="M185" s="501"/>
      <c r="N185" s="467" t="s">
        <v>914</v>
      </c>
      <c r="O185" s="476" t="s">
        <v>25</v>
      </c>
      <c r="P185" s="464" t="s">
        <v>63</v>
      </c>
      <c r="Q185" s="467" t="s">
        <v>25</v>
      </c>
      <c r="R185" s="471">
        <f>VLOOKUP($G$9:$G$355,TABULADOR!$D$6:$E$41,2,0)</f>
        <v>8.484</v>
      </c>
      <c r="S185" s="472">
        <f t="shared" ca="1" si="38"/>
        <v>0</v>
      </c>
      <c r="T185" s="482">
        <v>0</v>
      </c>
      <c r="U185" s="472">
        <f t="shared" ca="1" si="34"/>
        <v>0</v>
      </c>
      <c r="V185" s="473">
        <f ca="1">VLOOKUP($U185,TABULADOR!$A$51:$B$74,2)</f>
        <v>0</v>
      </c>
      <c r="W185" s="483">
        <v>0</v>
      </c>
      <c r="X185" s="391">
        <v>0</v>
      </c>
      <c r="Y185" s="474">
        <v>0</v>
      </c>
      <c r="Z185" s="481">
        <v>15</v>
      </c>
      <c r="AA185" s="471">
        <f t="shared" si="39"/>
        <v>4.242</v>
      </c>
      <c r="AB185" s="386">
        <f t="shared" si="40"/>
        <v>0</v>
      </c>
      <c r="AC185" s="386">
        <f t="shared" ca="1" si="35"/>
        <v>0</v>
      </c>
      <c r="AD185" s="386">
        <f>VLOOKUP($H$9:$H$1962,TABULADOR!$D$6:$E$41,2,0)-VLOOKUP($G$9:$G$1962,TABULADOR!$D$6:$E$41,2,0)</f>
        <v>0</v>
      </c>
      <c r="AE185" s="386">
        <f>+(TABULADOR!$D$67)*(GLOBAL!$Y147)/2</f>
        <v>0.875</v>
      </c>
      <c r="AF185" s="394">
        <f>+(TABULADOR!$D$67)*($X185)/2</f>
        <v>0</v>
      </c>
      <c r="AG185" s="471"/>
      <c r="AH185" s="394">
        <f t="shared" ca="1" si="36"/>
        <v>5.117</v>
      </c>
      <c r="AI185" s="471" t="b">
        <f t="shared" ca="1" si="41"/>
        <v>0</v>
      </c>
      <c r="AJ185" s="395"/>
      <c r="AK185" s="386">
        <f ca="1">($AA185+$AB185+$AC185)*2/30*$Z185*TABULADOR!$D$70</f>
        <v>3.3936000000000002</v>
      </c>
      <c r="AL185" s="508">
        <v>21000000</v>
      </c>
      <c r="AM185" s="508"/>
      <c r="AN185" s="475"/>
      <c r="AO185" s="475" t="e">
        <f ca="1">($AH185*#REF!/#REF!*#REF!*#REF!)</f>
        <v>#REF!</v>
      </c>
      <c r="AP185" s="475">
        <f t="shared" ca="1" si="42"/>
        <v>0</v>
      </c>
      <c r="AQ185" s="475" t="e">
        <f t="shared" ca="1" si="43"/>
        <v>#DIV/0!</v>
      </c>
      <c r="AR185" s="386">
        <f t="shared" ca="1" si="44"/>
        <v>0</v>
      </c>
      <c r="AS185" s="475" t="e">
        <f ca="1">$AO185*#REF!/#REF!</f>
        <v>#REF!</v>
      </c>
      <c r="AT185" s="475">
        <f t="shared" ca="1" si="45"/>
        <v>0</v>
      </c>
      <c r="AU185" s="475" t="e">
        <f t="shared" ca="1" si="46"/>
        <v>#DIV/0!</v>
      </c>
      <c r="AV185" s="386">
        <f t="shared" ca="1" si="47"/>
        <v>0</v>
      </c>
      <c r="AW185" s="386">
        <f t="shared" ca="1" si="48"/>
        <v>21000008.510600001</v>
      </c>
      <c r="AX185" s="386" t="e">
        <f ca="1">$AN185+$AO185+$AP185+$AQ185+#REF!</f>
        <v>#REF!</v>
      </c>
      <c r="AY185" s="475"/>
      <c r="AZ185" s="386" t="e">
        <f ca="1">$AS185+$AT185+$AU185+$AV185+$AR185+#REF!</f>
        <v>#REF!</v>
      </c>
      <c r="BA185" s="422" t="e">
        <f t="shared" ca="1" si="37"/>
        <v>#REF!</v>
      </c>
      <c r="BB185" s="470"/>
      <c r="BD185" s="1330" t="s">
        <v>1917</v>
      </c>
      <c r="BE185" s="399"/>
      <c r="BF185" s="399"/>
      <c r="BG185" s="399"/>
      <c r="BH185" s="399"/>
      <c r="BI185" s="399"/>
      <c r="BJ185" s="399"/>
      <c r="BK185" s="399"/>
      <c r="BL185" s="399"/>
      <c r="BM185" s="399"/>
      <c r="BN185" s="399"/>
      <c r="BO185" s="399"/>
      <c r="BP185" s="399"/>
      <c r="BQ185" s="399"/>
      <c r="BR185" s="399"/>
      <c r="BS185" s="399"/>
    </row>
    <row r="186" spans="1:16371" s="323" customFormat="1" ht="21" customHeight="1">
      <c r="A186" s="336" t="s">
        <v>1120</v>
      </c>
      <c r="B186" s="328" t="s">
        <v>1679</v>
      </c>
      <c r="C186" s="385">
        <v>14019450</v>
      </c>
      <c r="D186" s="322" t="s">
        <v>940</v>
      </c>
      <c r="E186" s="401" t="s">
        <v>20</v>
      </c>
      <c r="F186" s="328" t="s">
        <v>1830</v>
      </c>
      <c r="G186" s="326" t="s">
        <v>596</v>
      </c>
      <c r="H186" s="326" t="s">
        <v>596</v>
      </c>
      <c r="I186" s="569" t="s">
        <v>1827</v>
      </c>
      <c r="J186" s="336" t="s">
        <v>991</v>
      </c>
      <c r="K186" s="324">
        <v>44317</v>
      </c>
      <c r="L186" s="338" t="s">
        <v>1522</v>
      </c>
      <c r="M186" s="432"/>
      <c r="N186" s="334" t="s">
        <v>914</v>
      </c>
      <c r="O186" s="328" t="s">
        <v>25</v>
      </c>
      <c r="P186" s="334" t="s">
        <v>40</v>
      </c>
      <c r="Q186" s="328" t="s">
        <v>25</v>
      </c>
      <c r="R186" s="394">
        <f>VLOOKUP($G$9:$G$354,TABULADOR!$D$6:$E$41,2,0)</f>
        <v>8.484</v>
      </c>
      <c r="S186" s="387">
        <f t="shared" ca="1" si="38"/>
        <v>0</v>
      </c>
      <c r="T186" s="328">
        <v>0</v>
      </c>
      <c r="U186" s="387">
        <f t="shared" ca="1" si="34"/>
        <v>0</v>
      </c>
      <c r="V186" s="389">
        <f ca="1">VLOOKUP($U186,TABULADOR!$A$51:$B$74,2)</f>
        <v>0</v>
      </c>
      <c r="W186" s="389">
        <v>0</v>
      </c>
      <c r="X186" s="391">
        <v>2</v>
      </c>
      <c r="Y186" s="414">
        <v>1</v>
      </c>
      <c r="Z186" s="481">
        <v>15</v>
      </c>
      <c r="AA186" s="386">
        <f t="shared" si="39"/>
        <v>4.242</v>
      </c>
      <c r="AB186" s="386">
        <f t="shared" si="40"/>
        <v>0</v>
      </c>
      <c r="AC186" s="386">
        <f t="shared" ca="1" si="35"/>
        <v>0</v>
      </c>
      <c r="AD186" s="386">
        <f>VLOOKUP($H$9:$H$1961,TABULADOR!$D$6:$E$41,2,0)-VLOOKUP($G$9:$G$1961,TABULADOR!$D$6:$E$41,2,0)</f>
        <v>0</v>
      </c>
      <c r="AE186" s="386">
        <f>+(TABULADOR!$D$67)*(GLOBAL!$Y148)/2</f>
        <v>0</v>
      </c>
      <c r="AF186" s="394">
        <f>+(TABULADOR!$D$67)*($X186)/2</f>
        <v>1.75</v>
      </c>
      <c r="AG186" s="386"/>
      <c r="AH186" s="394">
        <f t="shared" ca="1" si="36"/>
        <v>5.992</v>
      </c>
      <c r="AI186" s="395" t="b">
        <f t="shared" ca="1" si="41"/>
        <v>0</v>
      </c>
      <c r="AJ186" s="395"/>
      <c r="AK186" s="386">
        <f ca="1">($AA186+$AB186+$AC186)*2/30*$Z186*TABULADOR!$D$70</f>
        <v>3.3936000000000002</v>
      </c>
      <c r="AL186" s="508">
        <v>21000000</v>
      </c>
      <c r="AM186" s="508"/>
      <c r="AN186" s="386"/>
      <c r="AO186" s="386" t="e">
        <f ca="1">($AH186*#REF!/#REF!*#REF!*#REF!)</f>
        <v>#REF!</v>
      </c>
      <c r="AP186" s="386">
        <f t="shared" ca="1" si="42"/>
        <v>0</v>
      </c>
      <c r="AQ186" s="386" t="e">
        <f t="shared" ca="1" si="43"/>
        <v>#DIV/0!</v>
      </c>
      <c r="AR186" s="386">
        <f t="shared" ca="1" si="44"/>
        <v>0</v>
      </c>
      <c r="AS186" s="386" t="e">
        <f ca="1">$AO186*#REF!/#REF!</f>
        <v>#REF!</v>
      </c>
      <c r="AT186" s="386">
        <f t="shared" ca="1" si="45"/>
        <v>0</v>
      </c>
      <c r="AU186" s="386" t="e">
        <f t="shared" ca="1" si="46"/>
        <v>#DIV/0!</v>
      </c>
      <c r="AV186" s="386">
        <f t="shared" ca="1" si="47"/>
        <v>0</v>
      </c>
      <c r="AW186" s="386">
        <f t="shared" ca="1" si="48"/>
        <v>21000009.385600001</v>
      </c>
      <c r="AX186" s="386" t="e">
        <f ca="1">$AN186+$AO186+$AP186+$AQ186+#REF!</f>
        <v>#REF!</v>
      </c>
      <c r="AY186" s="386"/>
      <c r="AZ186" s="386" t="e">
        <f ca="1">$AS186+$AT186+$AU186+$AV186+$AR186+#REF!</f>
        <v>#REF!</v>
      </c>
      <c r="BA186" s="422" t="e">
        <f t="shared" ca="1" si="37"/>
        <v>#REF!</v>
      </c>
      <c r="BB186" s="478"/>
      <c r="BC186" s="479" t="s">
        <v>1638</v>
      </c>
      <c r="BD186" s="1330" t="s">
        <v>1915</v>
      </c>
      <c r="BE186" s="399"/>
      <c r="BF186" s="399"/>
      <c r="BG186" s="399"/>
      <c r="BH186" s="399"/>
      <c r="BI186" s="399"/>
      <c r="BJ186" s="399"/>
      <c r="BK186" s="399"/>
      <c r="BL186" s="399"/>
      <c r="BM186" s="399"/>
      <c r="BN186" s="399"/>
      <c r="BO186" s="399"/>
      <c r="BP186" s="399"/>
      <c r="BQ186" s="399"/>
      <c r="BR186" s="399"/>
      <c r="BS186" s="399"/>
    </row>
    <row r="187" spans="1:16371" s="318" customFormat="1" ht="21" customHeight="1">
      <c r="A187" s="336" t="s">
        <v>1120</v>
      </c>
      <c r="B187" s="401" t="s">
        <v>1680</v>
      </c>
      <c r="C187" s="385">
        <v>16068386</v>
      </c>
      <c r="D187" s="322" t="s">
        <v>331</v>
      </c>
      <c r="E187" s="401" t="s">
        <v>34</v>
      </c>
      <c r="F187" s="328" t="s">
        <v>289</v>
      </c>
      <c r="G187" s="326" t="s">
        <v>596</v>
      </c>
      <c r="H187" s="326" t="s">
        <v>596</v>
      </c>
      <c r="I187" s="569" t="s">
        <v>1702</v>
      </c>
      <c r="J187" s="317" t="s">
        <v>984</v>
      </c>
      <c r="K187" s="324">
        <v>43328</v>
      </c>
      <c r="L187" s="338" t="s">
        <v>1368</v>
      </c>
      <c r="M187" s="432"/>
      <c r="N187" s="334" t="s">
        <v>914</v>
      </c>
      <c r="O187" s="328" t="s">
        <v>126</v>
      </c>
      <c r="P187" s="334" t="s">
        <v>44</v>
      </c>
      <c r="Q187" s="328" t="s">
        <v>126</v>
      </c>
      <c r="R187" s="394">
        <f>VLOOKUP($G$9:$G$353,TABULADOR!$D$6:$E$41,2,0)</f>
        <v>8.484</v>
      </c>
      <c r="S187" s="387">
        <f t="shared" ca="1" si="38"/>
        <v>3</v>
      </c>
      <c r="T187" s="328">
        <v>0</v>
      </c>
      <c r="U187" s="387">
        <f t="shared" ca="1" si="34"/>
        <v>3</v>
      </c>
      <c r="V187" s="389">
        <f ca="1">VLOOKUP($U187,TABULADOR!$A$51:$B$74,2)</f>
        <v>0.06</v>
      </c>
      <c r="W187" s="389">
        <v>0</v>
      </c>
      <c r="X187" s="391">
        <v>1</v>
      </c>
      <c r="Y187" s="414">
        <v>1</v>
      </c>
      <c r="Z187" s="481">
        <v>15</v>
      </c>
      <c r="AA187" s="386">
        <f t="shared" si="39"/>
        <v>4.242</v>
      </c>
      <c r="AB187" s="386">
        <f t="shared" si="40"/>
        <v>0</v>
      </c>
      <c r="AC187" s="386">
        <f t="shared" ca="1" si="35"/>
        <v>0.25451999999999997</v>
      </c>
      <c r="AD187" s="386">
        <f>VLOOKUP($H$9:$H$1960,TABULADOR!$D$6:$E$41,2,0)-VLOOKUP($G$9:$G$1960,TABULADOR!$D$6:$E$41,2,0)</f>
        <v>0</v>
      </c>
      <c r="AE187" s="386">
        <f>+(TABULADOR!$D$67)*('EGRESO 2021'!$Y245)/2</f>
        <v>0.875</v>
      </c>
      <c r="AF187" s="394">
        <f>+(TABULADOR!$D$67)*($X187)/2</f>
        <v>0.875</v>
      </c>
      <c r="AG187" s="386"/>
      <c r="AH187" s="394">
        <f t="shared" ca="1" si="36"/>
        <v>6.2465200000000003</v>
      </c>
      <c r="AI187" s="395">
        <f t="shared" ca="1" si="41"/>
        <v>0</v>
      </c>
      <c r="AJ187" s="395"/>
      <c r="AK187" s="386">
        <f ca="1">($AA187+$AB187+$AC187)*2/30*$Z187*TABULADOR!$D$70</f>
        <v>3.5972160000000004</v>
      </c>
      <c r="AL187" s="508">
        <v>21000000</v>
      </c>
      <c r="AM187" s="508"/>
      <c r="AN187" s="386"/>
      <c r="AO187" s="386" t="e">
        <f ca="1">($AH187*#REF!/#REF!*#REF!*#REF!)</f>
        <v>#REF!</v>
      </c>
      <c r="AP187" s="386">
        <f t="shared" ca="1" si="42"/>
        <v>0</v>
      </c>
      <c r="AQ187" s="386" t="e">
        <f t="shared" ca="1" si="43"/>
        <v>#DIV/0!</v>
      </c>
      <c r="AR187" s="386">
        <f t="shared" ca="1" si="44"/>
        <v>0</v>
      </c>
      <c r="AS187" s="386" t="e">
        <f ca="1">$AO187*#REF!/#REF!</f>
        <v>#REF!</v>
      </c>
      <c r="AT187" s="386">
        <f t="shared" ca="1" si="45"/>
        <v>0</v>
      </c>
      <c r="AU187" s="386" t="e">
        <f t="shared" ca="1" si="46"/>
        <v>#DIV/0!</v>
      </c>
      <c r="AV187" s="386">
        <f t="shared" ca="1" si="47"/>
        <v>0</v>
      </c>
      <c r="AW187" s="386">
        <f t="shared" ca="1" si="48"/>
        <v>21000009.843736</v>
      </c>
      <c r="AX187" s="386" t="e">
        <f ca="1">$AN187+$AO187+$AP187+$AQ187+#REF!</f>
        <v>#REF!</v>
      </c>
      <c r="AY187" s="386"/>
      <c r="AZ187" s="386" t="e">
        <f ca="1">$AS187+$AT187+$AU187+$AV187+$AR187+#REF!</f>
        <v>#REF!</v>
      </c>
      <c r="BA187" s="422" t="e">
        <f t="shared" ca="1" si="37"/>
        <v>#REF!</v>
      </c>
      <c r="BB187" s="396"/>
      <c r="BC187" s="323"/>
      <c r="BD187" s="1330" t="s">
        <v>1917</v>
      </c>
    </row>
    <row r="188" spans="1:16371" s="318" customFormat="1" ht="21" customHeight="1">
      <c r="A188" s="336" t="s">
        <v>1120</v>
      </c>
      <c r="B188" s="401" t="s">
        <v>1680</v>
      </c>
      <c r="C188" s="385">
        <v>19012213</v>
      </c>
      <c r="D188" s="322" t="s">
        <v>300</v>
      </c>
      <c r="E188" s="401" t="s">
        <v>20</v>
      </c>
      <c r="F188" s="328" t="s">
        <v>293</v>
      </c>
      <c r="G188" s="326" t="s">
        <v>596</v>
      </c>
      <c r="H188" s="326" t="s">
        <v>596</v>
      </c>
      <c r="I188" s="569" t="s">
        <v>1761</v>
      </c>
      <c r="J188" s="540" t="s">
        <v>983</v>
      </c>
      <c r="K188" s="324">
        <v>42552</v>
      </c>
      <c r="L188" s="338" t="s">
        <v>1342</v>
      </c>
      <c r="M188" s="432"/>
      <c r="N188" s="334" t="s">
        <v>914</v>
      </c>
      <c r="O188" s="328" t="s">
        <v>254</v>
      </c>
      <c r="P188" s="334" t="s">
        <v>63</v>
      </c>
      <c r="Q188" s="328" t="s">
        <v>254</v>
      </c>
      <c r="R188" s="394">
        <f>VLOOKUP($G$9:$G$352,TABULADOR!$D$6:$E$41,2,0)</f>
        <v>8.484</v>
      </c>
      <c r="S188" s="387">
        <f t="shared" ca="1" si="38"/>
        <v>5</v>
      </c>
      <c r="T188" s="328">
        <v>0</v>
      </c>
      <c r="U188" s="387">
        <f t="shared" ca="1" si="34"/>
        <v>5</v>
      </c>
      <c r="V188" s="389">
        <f ca="1">VLOOKUP($U188,TABULADOR!$A$51:$B$74,2)</f>
        <v>0.1</v>
      </c>
      <c r="W188" s="389">
        <v>0</v>
      </c>
      <c r="X188" s="391">
        <v>2</v>
      </c>
      <c r="Y188" s="414">
        <v>2</v>
      </c>
      <c r="Z188" s="481">
        <v>15</v>
      </c>
      <c r="AA188" s="386">
        <f t="shared" si="39"/>
        <v>4.242</v>
      </c>
      <c r="AB188" s="386">
        <f t="shared" si="40"/>
        <v>0</v>
      </c>
      <c r="AC188" s="386">
        <f t="shared" ca="1" si="35"/>
        <v>0.42420000000000002</v>
      </c>
      <c r="AD188" s="386">
        <f>VLOOKUP($H$9:$H$1959,TABULADOR!$D$6:$E$41,2,0)-VLOOKUP($G$9:$G$1959,TABULADOR!$D$6:$E$41,2,0)</f>
        <v>0</v>
      </c>
      <c r="AE188" s="386">
        <f>+(TABULADOR!$D$67)*(GLOBAL!$Y149)/2</f>
        <v>0</v>
      </c>
      <c r="AF188" s="394">
        <f>+(TABULADOR!$D$67)*($X188)/2</f>
        <v>1.75</v>
      </c>
      <c r="AG188" s="386"/>
      <c r="AH188" s="394">
        <f t="shared" ca="1" si="36"/>
        <v>6.4161999999999999</v>
      </c>
      <c r="AI188" s="395">
        <f t="shared" ca="1" si="41"/>
        <v>0</v>
      </c>
      <c r="AJ188" s="395"/>
      <c r="AK188" s="386">
        <f ca="1">($AA188+$AB188+$AC188)*2/30*$Z188*TABULADOR!$D$70</f>
        <v>3.7329600000000003</v>
      </c>
      <c r="AL188" s="508">
        <v>0</v>
      </c>
      <c r="AM188" s="508"/>
      <c r="AN188" s="386"/>
      <c r="AO188" s="386" t="e">
        <f ca="1">($AH188*#REF!/#REF!*#REF!*#REF!)</f>
        <v>#REF!</v>
      </c>
      <c r="AP188" s="386">
        <f t="shared" ca="1" si="42"/>
        <v>0</v>
      </c>
      <c r="AQ188" s="386" t="e">
        <f t="shared" ca="1" si="43"/>
        <v>#DIV/0!</v>
      </c>
      <c r="AR188" s="386">
        <f t="shared" ca="1" si="44"/>
        <v>0</v>
      </c>
      <c r="AS188" s="386" t="e">
        <f ca="1">$AO188*#REF!/#REF!</f>
        <v>#REF!</v>
      </c>
      <c r="AT188" s="386">
        <f t="shared" ca="1" si="45"/>
        <v>0</v>
      </c>
      <c r="AU188" s="386" t="e">
        <f t="shared" ca="1" si="46"/>
        <v>#DIV/0!</v>
      </c>
      <c r="AV188" s="386">
        <f t="shared" ca="1" si="47"/>
        <v>0</v>
      </c>
      <c r="AW188" s="386">
        <f t="shared" ca="1" si="48"/>
        <v>10.14916</v>
      </c>
      <c r="AX188" s="386" t="e">
        <f ca="1">$AN188+$AO188+$AP188+$AQ188+#REF!</f>
        <v>#REF!</v>
      </c>
      <c r="AY188" s="386"/>
      <c r="AZ188" s="386" t="e">
        <f ca="1">$AS188+$AT188+$AU188+$AV188+$AR188+#REF!</f>
        <v>#REF!</v>
      </c>
      <c r="BA188" s="422" t="e">
        <f t="shared" ca="1" si="37"/>
        <v>#REF!</v>
      </c>
      <c r="BB188" s="396"/>
      <c r="BC188" s="323"/>
      <c r="BD188" s="1330" t="s">
        <v>1917</v>
      </c>
    </row>
    <row r="189" spans="1:16371" s="318" customFormat="1" ht="21" customHeight="1">
      <c r="A189" s="616" t="s">
        <v>1119</v>
      </c>
      <c r="B189" s="617" t="s">
        <v>972</v>
      </c>
      <c r="C189" s="624">
        <v>27121203</v>
      </c>
      <c r="D189" s="616" t="s">
        <v>1738</v>
      </c>
      <c r="E189" s="616" t="s">
        <v>20</v>
      </c>
      <c r="F189" s="616" t="s">
        <v>104</v>
      </c>
      <c r="G189" s="616" t="s">
        <v>146</v>
      </c>
      <c r="H189" s="616" t="s">
        <v>146</v>
      </c>
      <c r="I189" s="613" t="s">
        <v>1739</v>
      </c>
      <c r="J189" s="616"/>
      <c r="K189" s="621">
        <v>44348</v>
      </c>
      <c r="L189" s="634" t="s">
        <v>1740</v>
      </c>
      <c r="M189" s="622"/>
      <c r="N189" s="616" t="s">
        <v>914</v>
      </c>
      <c r="O189" s="616" t="s">
        <v>25</v>
      </c>
      <c r="P189" s="616" t="s">
        <v>63</v>
      </c>
      <c r="Q189" s="616" t="s">
        <v>25</v>
      </c>
      <c r="R189" s="623">
        <f>VLOOKUP($G$189:$G$189,TABULADOR!$D$6:$E$41,2,0)</f>
        <v>7</v>
      </c>
      <c r="S189" s="624">
        <f>DATEDIF($K189,GLOBAL!$M$2,"Y")</f>
        <v>0</v>
      </c>
      <c r="T189" s="625">
        <v>0</v>
      </c>
      <c r="U189" s="625">
        <f t="shared" ref="U189" si="49">$S189+$T189</f>
        <v>0</v>
      </c>
      <c r="V189" s="626">
        <f>VLOOKUP($U189,TABULADOR!$A$51:$B$74,2)</f>
        <v>0</v>
      </c>
      <c r="W189" s="626">
        <v>0</v>
      </c>
      <c r="X189" s="627">
        <v>0</v>
      </c>
      <c r="Y189" s="628">
        <v>0</v>
      </c>
      <c r="Z189" s="481">
        <v>15</v>
      </c>
      <c r="AA189" s="630">
        <f>+($R189/30*$Z189)</f>
        <v>3.5</v>
      </c>
      <c r="AB189" s="630">
        <f>$AA189*$W189</f>
        <v>0</v>
      </c>
      <c r="AC189" s="630">
        <f t="shared" ref="AC189" si="50">$AA189*$V189</f>
        <v>0</v>
      </c>
      <c r="AD189" s="630">
        <f>VLOOKUP($H$189:$H$189,TABULADOR!$D$6:$E$41,2,0)-VLOOKUP($G$189:$G$189,TABULADOR!$D$6:$E$41,2,0)</f>
        <v>0</v>
      </c>
      <c r="AE189" s="630">
        <f>+(TABULADOR!$D$67)*('EGRESO 2021'!$Y189)/2</f>
        <v>0</v>
      </c>
      <c r="AF189" s="631">
        <f>+(TABULADOR!$D$67)*($X189)/2</f>
        <v>0</v>
      </c>
      <c r="AG189" s="623"/>
      <c r="AH189" s="394">
        <f t="shared" ref="AH189" si="51">SUM($AA189:$AG189)</f>
        <v>3.5</v>
      </c>
      <c r="AI189" s="623" t="b">
        <f>IF($S189&gt;=1,IF(MONTH(GLOBAL!$M$2)=MONTH($K189),(((($AA189+$AB189+$AC189+$AD189)*2)/30)*50),0))</f>
        <v>0</v>
      </c>
      <c r="AJ189" s="632"/>
      <c r="AK189" s="630">
        <f>($AA189+$AB189+$AC189)*2/30*$Z189*TABULADOR!$D$70</f>
        <v>2.8000000000000003</v>
      </c>
      <c r="AL189" s="630">
        <v>21000000</v>
      </c>
      <c r="AM189" s="508"/>
      <c r="AN189" s="631"/>
      <c r="AO189" s="631">
        <f>($AH189*GLOBAL!$BO$5/GLOBAL!$BO$6*GLOBAL!$BO$7*GLOBAL!$BO$8)</f>
        <v>0.12923076923076923</v>
      </c>
      <c r="AP189" s="631">
        <f>($AH189+$AI189)*GLOBAL!$BQ$2</f>
        <v>3.5000000000000003E-2</v>
      </c>
      <c r="AQ189" s="631">
        <f>($AH189*GLOBAL!$BQ$5/GLOBAL!$BQ$6*GLOBAL!$BQ$7*GLOBAL!$BQ$8)</f>
        <v>1.6153846153846154E-2</v>
      </c>
      <c r="AR189" s="386">
        <f>$AH189*GLOBAL!$BS$2</f>
        <v>0.105</v>
      </c>
      <c r="AS189" s="631">
        <f>$AO189*GLOBAL!$BP$2/GLOBAL!$BO$2</f>
        <v>0.29076923076923078</v>
      </c>
      <c r="AT189" s="631">
        <f>($AH189+$AI189)*GLOBAL!$BR$2</f>
        <v>7.0000000000000007E-2</v>
      </c>
      <c r="AU189" s="631">
        <f>$AQ189*GLOBAL!$BT$2/GLOBAL!$BU$2</f>
        <v>6.4615384615384616E-2</v>
      </c>
      <c r="AV189" s="386">
        <f>$AH189*GLOBAL!$BS$2</f>
        <v>0.105</v>
      </c>
      <c r="AW189" s="386">
        <f t="shared" ref="AW189" si="52">$AH189+$AJ189+$AK189+$AM189+$AI189+$AL189</f>
        <v>21000006.300000001</v>
      </c>
      <c r="AX189" s="386" t="e">
        <f>$AN189+$AO189+$AP189+$AQ189+#REF!</f>
        <v>#REF!</v>
      </c>
      <c r="AY189" s="631"/>
      <c r="AZ189" s="386" t="e">
        <f>$AS189+$AT189+$AU189+$AV189+$AR189+#REF!</f>
        <v>#REF!</v>
      </c>
      <c r="BA189" s="633" t="e">
        <f t="shared" ref="BA189" si="53">ROUND(SUM($AW189-$AX189),)</f>
        <v>#REF!</v>
      </c>
      <c r="BD189" s="1330" t="s">
        <v>1917</v>
      </c>
    </row>
    <row r="190" spans="1:16371" s="610" customFormat="1" ht="38.25">
      <c r="A190" s="586" t="s">
        <v>1120</v>
      </c>
      <c r="B190" s="587" t="s">
        <v>970</v>
      </c>
      <c r="C190" s="588">
        <v>20999327</v>
      </c>
      <c r="D190" s="589" t="s">
        <v>178</v>
      </c>
      <c r="E190" s="582" t="s">
        <v>349</v>
      </c>
      <c r="F190" s="585" t="s">
        <v>527</v>
      </c>
      <c r="G190" s="585" t="s">
        <v>527</v>
      </c>
      <c r="H190" s="582" t="s">
        <v>179</v>
      </c>
      <c r="I190" s="586"/>
      <c r="J190" s="590">
        <v>43952</v>
      </c>
      <c r="K190" s="591" t="s">
        <v>1260</v>
      </c>
      <c r="L190" s="591"/>
      <c r="M190" s="583" t="s">
        <v>914</v>
      </c>
      <c r="N190" s="582" t="s">
        <v>1714</v>
      </c>
      <c r="O190" s="585" t="s">
        <v>63</v>
      </c>
      <c r="P190" s="587" t="s">
        <v>25</v>
      </c>
      <c r="Q190" s="592">
        <v>21280000</v>
      </c>
      <c r="R190" s="593">
        <v>1</v>
      </c>
      <c r="S190" s="584">
        <v>3</v>
      </c>
      <c r="T190" s="593">
        <v>4</v>
      </c>
      <c r="U190" s="594">
        <v>0.08</v>
      </c>
      <c r="V190" s="594">
        <v>0</v>
      </c>
      <c r="W190" s="595">
        <v>2</v>
      </c>
      <c r="X190" s="596">
        <v>2</v>
      </c>
      <c r="Y190" s="597">
        <v>15</v>
      </c>
      <c r="Z190" s="598">
        <v>10640000</v>
      </c>
      <c r="AA190" s="598">
        <v>0</v>
      </c>
      <c r="AB190" s="598">
        <v>851200</v>
      </c>
      <c r="AC190" s="598">
        <v>0</v>
      </c>
      <c r="AD190" s="598">
        <v>1750000</v>
      </c>
      <c r="AE190" s="592">
        <v>1750000</v>
      </c>
      <c r="AF190" s="598"/>
      <c r="AG190" s="592">
        <v>14991200</v>
      </c>
      <c r="AH190" s="599">
        <v>0</v>
      </c>
      <c r="AI190" s="598">
        <v>9192960</v>
      </c>
      <c r="AJ190" s="598">
        <v>8043839.9999999991</v>
      </c>
      <c r="AK190" s="600">
        <v>21000000</v>
      </c>
      <c r="AL190" s="600"/>
      <c r="AM190" s="598"/>
      <c r="AN190" s="598">
        <v>553521.23076923075</v>
      </c>
      <c r="AO190" s="598">
        <v>149912</v>
      </c>
      <c r="AP190" s="598">
        <v>69190.153846153844</v>
      </c>
      <c r="AQ190" s="598">
        <v>449736</v>
      </c>
      <c r="AR190" s="598">
        <v>1245422.769230769</v>
      </c>
      <c r="AS190" s="598">
        <v>299824</v>
      </c>
      <c r="AT190" s="598">
        <v>276760.61538461538</v>
      </c>
      <c r="AU190" s="598">
        <v>449736</v>
      </c>
      <c r="AV190" s="598">
        <v>53228000</v>
      </c>
      <c r="AW190" s="598">
        <v>772623.38461538462</v>
      </c>
      <c r="AX190" s="598"/>
      <c r="AY190" s="598">
        <v>2721479.3846153845</v>
      </c>
      <c r="AZ190" s="601">
        <v>52455377</v>
      </c>
      <c r="BA190" s="602" t="s">
        <v>1805</v>
      </c>
      <c r="BB190" s="603"/>
      <c r="BC190" s="604"/>
      <c r="BD190" s="1331" t="s">
        <v>1918</v>
      </c>
      <c r="BE190" s="604"/>
      <c r="BF190" s="604"/>
      <c r="BG190" s="604"/>
      <c r="BH190" s="604"/>
      <c r="BI190" s="604"/>
      <c r="BJ190" s="604"/>
      <c r="BK190" s="604"/>
      <c r="BL190" s="604"/>
      <c r="BM190" s="604"/>
      <c r="BN190" s="604"/>
      <c r="BO190" s="604"/>
      <c r="BP190" s="604"/>
      <c r="BQ190" s="604"/>
      <c r="BR190" s="604"/>
      <c r="BS190" s="604"/>
      <c r="BT190" s="604"/>
      <c r="BU190" s="604"/>
      <c r="BV190" s="604"/>
      <c r="BW190" s="604"/>
      <c r="BX190" s="604"/>
      <c r="BY190" s="604"/>
      <c r="BZ190" s="604"/>
      <c r="CA190" s="604"/>
      <c r="CB190" s="604"/>
      <c r="CC190" s="604"/>
      <c r="CD190" s="604"/>
      <c r="CE190" s="604"/>
      <c r="CF190" s="604"/>
      <c r="CG190" s="604"/>
      <c r="CH190" s="604"/>
      <c r="CI190" s="604"/>
      <c r="CJ190" s="604"/>
      <c r="CK190" s="604"/>
      <c r="CL190" s="604"/>
      <c r="CM190" s="604"/>
      <c r="CN190" s="604"/>
      <c r="CO190" s="604"/>
      <c r="CP190" s="604"/>
      <c r="CQ190" s="604"/>
      <c r="CR190" s="604"/>
      <c r="CS190" s="604"/>
      <c r="CT190" s="604"/>
      <c r="CU190" s="604"/>
      <c r="CV190" s="604"/>
      <c r="CW190" s="604"/>
      <c r="CX190" s="604"/>
      <c r="CY190" s="604"/>
      <c r="CZ190" s="604"/>
      <c r="DA190" s="604"/>
      <c r="DB190" s="604"/>
      <c r="DC190" s="604"/>
      <c r="DD190" s="604"/>
      <c r="DE190" s="604"/>
      <c r="DF190" s="604"/>
      <c r="DG190" s="604"/>
      <c r="DH190" s="604"/>
      <c r="DI190" s="604"/>
      <c r="DJ190" s="604"/>
      <c r="DK190" s="604"/>
      <c r="DL190" s="604"/>
      <c r="DM190" s="604"/>
      <c r="DN190" s="604"/>
      <c r="DO190" s="604"/>
      <c r="DP190" s="604"/>
      <c r="DQ190" s="604"/>
      <c r="DR190" s="604"/>
      <c r="DS190" s="604"/>
      <c r="DT190" s="604"/>
      <c r="DU190" s="604"/>
      <c r="DV190" s="604"/>
      <c r="DW190" s="604"/>
      <c r="DX190" s="604"/>
      <c r="DY190" s="604"/>
      <c r="DZ190" s="604"/>
      <c r="EA190" s="604"/>
      <c r="EB190" s="604"/>
      <c r="EC190" s="604"/>
      <c r="ED190" s="604"/>
      <c r="EE190" s="604"/>
      <c r="EF190" s="604"/>
      <c r="EG190" s="604"/>
      <c r="EH190" s="604"/>
      <c r="EI190" s="604"/>
      <c r="EJ190" s="604"/>
      <c r="EK190" s="604"/>
      <c r="EL190" s="604"/>
      <c r="EM190" s="604"/>
      <c r="EN190" s="604"/>
      <c r="EO190" s="604"/>
      <c r="EP190" s="604"/>
      <c r="EQ190" s="604"/>
      <c r="ER190" s="604"/>
      <c r="ES190" s="604"/>
      <c r="ET190" s="604"/>
      <c r="EU190" s="604"/>
      <c r="EV190" s="604"/>
      <c r="EW190" s="604"/>
      <c r="EX190" s="604"/>
      <c r="EY190" s="604"/>
      <c r="EZ190" s="604"/>
      <c r="FA190" s="604"/>
      <c r="FB190" s="604"/>
      <c r="FC190" s="604"/>
      <c r="FD190" s="604"/>
      <c r="FE190" s="604"/>
      <c r="FF190" s="604"/>
      <c r="FG190" s="604"/>
      <c r="FH190" s="604"/>
      <c r="FI190" s="604"/>
      <c r="FJ190" s="604"/>
      <c r="FK190" s="604"/>
      <c r="FL190" s="604"/>
      <c r="FM190" s="604"/>
      <c r="FN190" s="604"/>
      <c r="FO190" s="604"/>
      <c r="FP190" s="604"/>
      <c r="FQ190" s="604"/>
      <c r="FR190" s="604"/>
      <c r="FS190" s="604"/>
      <c r="FT190" s="604"/>
      <c r="FU190" s="604"/>
      <c r="FV190" s="604"/>
      <c r="FW190" s="604"/>
      <c r="FX190" s="604"/>
      <c r="FY190" s="604"/>
      <c r="FZ190" s="604"/>
      <c r="GA190" s="604"/>
      <c r="GB190" s="604"/>
      <c r="GC190" s="604"/>
      <c r="GD190" s="604"/>
      <c r="GE190" s="604"/>
      <c r="GF190" s="604"/>
      <c r="GG190" s="604"/>
      <c r="GH190" s="604"/>
      <c r="GI190" s="604"/>
      <c r="GJ190" s="604"/>
      <c r="GK190" s="604"/>
      <c r="GL190" s="604"/>
      <c r="GM190" s="604"/>
      <c r="GN190" s="604"/>
      <c r="GO190" s="604"/>
      <c r="GP190" s="604"/>
      <c r="GQ190" s="604"/>
      <c r="GR190" s="604"/>
      <c r="GS190" s="604"/>
      <c r="GT190" s="604"/>
      <c r="GU190" s="604"/>
      <c r="GV190" s="604"/>
      <c r="GW190" s="604"/>
      <c r="GX190" s="604"/>
      <c r="GY190" s="604"/>
      <c r="GZ190" s="604"/>
      <c r="HA190" s="604"/>
      <c r="HB190" s="604"/>
      <c r="HC190" s="604"/>
      <c r="HD190" s="604"/>
      <c r="HE190" s="604"/>
      <c r="HF190" s="604"/>
      <c r="HG190" s="604"/>
      <c r="HH190" s="604"/>
      <c r="HI190" s="604"/>
      <c r="HJ190" s="604"/>
      <c r="HK190" s="604"/>
      <c r="HL190" s="604"/>
      <c r="HM190" s="604"/>
      <c r="HN190" s="604"/>
      <c r="HO190" s="604"/>
      <c r="HP190" s="604"/>
      <c r="HQ190" s="604"/>
      <c r="HR190" s="604"/>
      <c r="HS190" s="604"/>
      <c r="HT190" s="604"/>
      <c r="HU190" s="604"/>
      <c r="HV190" s="604"/>
      <c r="HW190" s="604"/>
      <c r="HX190" s="604"/>
      <c r="HY190" s="604"/>
      <c r="HZ190" s="604"/>
      <c r="IA190" s="604"/>
      <c r="IB190" s="604"/>
      <c r="IC190" s="604"/>
      <c r="ID190" s="604"/>
      <c r="IE190" s="604"/>
      <c r="IF190" s="604"/>
      <c r="IG190" s="604"/>
      <c r="IH190" s="604"/>
      <c r="II190" s="604"/>
      <c r="IJ190" s="604"/>
      <c r="IK190" s="604"/>
      <c r="IL190" s="604"/>
      <c r="IM190" s="604"/>
      <c r="IN190" s="604"/>
      <c r="IO190" s="604"/>
      <c r="IP190" s="604"/>
      <c r="IQ190" s="604"/>
      <c r="IR190" s="604"/>
      <c r="IS190" s="604"/>
      <c r="IT190" s="604"/>
      <c r="IU190" s="604"/>
      <c r="IV190" s="604"/>
      <c r="IW190" s="604"/>
      <c r="IX190" s="604"/>
      <c r="IY190" s="604"/>
      <c r="IZ190" s="604"/>
      <c r="JA190" s="604"/>
      <c r="JB190" s="604"/>
      <c r="JC190" s="604"/>
      <c r="JD190" s="604"/>
      <c r="JE190" s="604"/>
      <c r="JF190" s="604"/>
      <c r="JG190" s="604"/>
      <c r="JH190" s="604"/>
      <c r="JI190" s="604"/>
      <c r="JJ190" s="604"/>
      <c r="JK190" s="604"/>
      <c r="JL190" s="604"/>
      <c r="JM190" s="604"/>
      <c r="JN190" s="604"/>
      <c r="JO190" s="604"/>
      <c r="JP190" s="604"/>
      <c r="JQ190" s="604"/>
      <c r="JR190" s="604"/>
      <c r="JS190" s="604"/>
      <c r="JT190" s="604"/>
      <c r="JU190" s="604"/>
      <c r="JV190" s="604"/>
      <c r="JW190" s="604"/>
      <c r="JX190" s="604"/>
      <c r="JY190" s="604"/>
      <c r="JZ190" s="604"/>
      <c r="KA190" s="604"/>
      <c r="KB190" s="604"/>
      <c r="KC190" s="604"/>
      <c r="KD190" s="604"/>
      <c r="KE190" s="604"/>
      <c r="KF190" s="604"/>
      <c r="KG190" s="604"/>
      <c r="KH190" s="604"/>
      <c r="KI190" s="604"/>
      <c r="KJ190" s="604"/>
      <c r="KK190" s="604"/>
      <c r="KL190" s="604"/>
      <c r="KM190" s="604"/>
      <c r="KN190" s="604"/>
      <c r="KO190" s="604"/>
      <c r="KP190" s="604"/>
      <c r="KQ190" s="604"/>
      <c r="KR190" s="604"/>
      <c r="KS190" s="604"/>
      <c r="KT190" s="604"/>
      <c r="KU190" s="604"/>
      <c r="KV190" s="604"/>
      <c r="KW190" s="604"/>
      <c r="KX190" s="604"/>
      <c r="KY190" s="604"/>
      <c r="KZ190" s="604"/>
      <c r="LA190" s="604"/>
      <c r="LB190" s="604"/>
      <c r="LC190" s="604"/>
      <c r="LD190" s="604"/>
      <c r="LE190" s="604"/>
      <c r="LF190" s="604"/>
      <c r="LG190" s="604"/>
      <c r="LH190" s="604"/>
      <c r="LI190" s="604"/>
      <c r="LJ190" s="604"/>
      <c r="LK190" s="604"/>
      <c r="LL190" s="604"/>
      <c r="LM190" s="604"/>
      <c r="LN190" s="604"/>
      <c r="LO190" s="604"/>
      <c r="LP190" s="604"/>
      <c r="LQ190" s="604"/>
      <c r="LR190" s="604"/>
      <c r="LS190" s="604"/>
      <c r="LT190" s="604"/>
      <c r="LU190" s="604"/>
      <c r="LV190" s="604"/>
      <c r="LW190" s="604"/>
      <c r="LX190" s="604"/>
      <c r="LY190" s="604"/>
      <c r="LZ190" s="604"/>
      <c r="MA190" s="604"/>
      <c r="MB190" s="604"/>
      <c r="MC190" s="604"/>
      <c r="MD190" s="604"/>
      <c r="ME190" s="604"/>
      <c r="MF190" s="604"/>
      <c r="MG190" s="604"/>
      <c r="MH190" s="604"/>
      <c r="MI190" s="604"/>
      <c r="MJ190" s="604"/>
      <c r="MK190" s="604"/>
      <c r="ML190" s="604"/>
      <c r="MM190" s="604"/>
      <c r="MN190" s="604"/>
      <c r="MO190" s="604"/>
      <c r="MP190" s="604"/>
      <c r="MQ190" s="604"/>
      <c r="MR190" s="604"/>
      <c r="MS190" s="604"/>
      <c r="MT190" s="604"/>
      <c r="MU190" s="604"/>
      <c r="MV190" s="604"/>
      <c r="MW190" s="604"/>
      <c r="MX190" s="604"/>
      <c r="MY190" s="604"/>
      <c r="MZ190" s="604"/>
      <c r="NA190" s="604"/>
      <c r="NB190" s="604"/>
      <c r="NC190" s="604"/>
      <c r="ND190" s="604"/>
      <c r="NE190" s="604"/>
      <c r="NF190" s="604"/>
      <c r="NG190" s="604"/>
      <c r="NH190" s="604"/>
      <c r="NI190" s="604"/>
      <c r="NJ190" s="604"/>
      <c r="NK190" s="604"/>
      <c r="NL190" s="604"/>
      <c r="NM190" s="604"/>
      <c r="NN190" s="604"/>
      <c r="NO190" s="604"/>
      <c r="NP190" s="604"/>
      <c r="NQ190" s="604"/>
      <c r="NR190" s="604"/>
      <c r="NS190" s="604"/>
      <c r="NT190" s="604"/>
      <c r="NU190" s="604"/>
      <c r="NV190" s="604"/>
      <c r="NW190" s="604"/>
      <c r="NX190" s="604"/>
      <c r="NY190" s="604"/>
      <c r="NZ190" s="604"/>
      <c r="OA190" s="604"/>
      <c r="OB190" s="604"/>
      <c r="OC190" s="604"/>
      <c r="OD190" s="604"/>
      <c r="OE190" s="604"/>
      <c r="OF190" s="604"/>
      <c r="OG190" s="604"/>
      <c r="OH190" s="604"/>
      <c r="OI190" s="604"/>
      <c r="OJ190" s="604"/>
      <c r="OK190" s="604"/>
      <c r="OL190" s="604"/>
      <c r="OM190" s="604"/>
      <c r="ON190" s="604"/>
      <c r="OO190" s="604"/>
      <c r="OP190" s="604"/>
      <c r="OQ190" s="604"/>
      <c r="OR190" s="604"/>
      <c r="OS190" s="604"/>
      <c r="OT190" s="604"/>
      <c r="OU190" s="604"/>
      <c r="OV190" s="604"/>
      <c r="OW190" s="604"/>
      <c r="OX190" s="604"/>
      <c r="OY190" s="604"/>
      <c r="OZ190" s="604"/>
      <c r="PA190" s="604"/>
      <c r="PB190" s="604"/>
      <c r="PC190" s="604"/>
      <c r="PD190" s="604"/>
      <c r="PE190" s="604"/>
      <c r="PF190" s="604"/>
      <c r="PG190" s="604"/>
      <c r="PH190" s="604"/>
      <c r="PI190" s="604"/>
      <c r="PJ190" s="604"/>
      <c r="PK190" s="604"/>
      <c r="PL190" s="604"/>
      <c r="PM190" s="604"/>
      <c r="PN190" s="604"/>
      <c r="PO190" s="604"/>
      <c r="PP190" s="604"/>
      <c r="PQ190" s="604"/>
      <c r="PR190" s="604"/>
      <c r="PS190" s="604"/>
      <c r="PT190" s="604"/>
      <c r="PU190" s="604"/>
      <c r="PV190" s="604"/>
      <c r="PW190" s="604"/>
      <c r="PX190" s="604"/>
      <c r="PY190" s="604"/>
      <c r="PZ190" s="604"/>
      <c r="QA190" s="604"/>
      <c r="QB190" s="604"/>
      <c r="QC190" s="604"/>
      <c r="QD190" s="604"/>
      <c r="QE190" s="604"/>
      <c r="QF190" s="604"/>
      <c r="QG190" s="604"/>
      <c r="QH190" s="604"/>
      <c r="QI190" s="604"/>
      <c r="QJ190" s="604"/>
      <c r="QK190" s="604"/>
      <c r="QL190" s="604"/>
      <c r="QM190" s="604"/>
      <c r="QN190" s="604"/>
      <c r="QO190" s="604"/>
      <c r="QP190" s="604"/>
      <c r="QQ190" s="604"/>
      <c r="QR190" s="604"/>
      <c r="QS190" s="604"/>
      <c r="QT190" s="604"/>
      <c r="QU190" s="604"/>
      <c r="QV190" s="604"/>
      <c r="QW190" s="604"/>
      <c r="QX190" s="604"/>
      <c r="QY190" s="604"/>
      <c r="QZ190" s="604"/>
      <c r="RA190" s="604"/>
      <c r="RB190" s="604"/>
      <c r="RC190" s="604"/>
      <c r="RD190" s="604"/>
      <c r="RE190" s="604"/>
      <c r="RF190" s="604"/>
      <c r="RG190" s="604"/>
      <c r="RH190" s="604"/>
      <c r="RI190" s="604"/>
      <c r="RJ190" s="604"/>
      <c r="RK190" s="604"/>
      <c r="RL190" s="604"/>
      <c r="RM190" s="604"/>
      <c r="RN190" s="604"/>
      <c r="RO190" s="604"/>
      <c r="RP190" s="604"/>
      <c r="RQ190" s="604"/>
      <c r="RR190" s="604"/>
      <c r="RS190" s="604"/>
      <c r="RT190" s="604"/>
      <c r="RU190" s="604"/>
      <c r="RV190" s="604"/>
      <c r="RW190" s="604"/>
      <c r="RX190" s="604"/>
      <c r="RY190" s="604"/>
      <c r="RZ190" s="604"/>
      <c r="SA190" s="604"/>
      <c r="SB190" s="604"/>
      <c r="SC190" s="604"/>
      <c r="SD190" s="604"/>
      <c r="SE190" s="604"/>
      <c r="SF190" s="604"/>
      <c r="SG190" s="604"/>
      <c r="SH190" s="604"/>
      <c r="SI190" s="604"/>
      <c r="SJ190" s="604"/>
      <c r="SK190" s="604"/>
      <c r="SL190" s="604"/>
      <c r="SM190" s="604"/>
      <c r="SN190" s="604"/>
      <c r="SO190" s="604"/>
      <c r="SP190" s="604"/>
      <c r="SQ190" s="604"/>
      <c r="SR190" s="604"/>
      <c r="SS190" s="604"/>
      <c r="ST190" s="604"/>
      <c r="SU190" s="604"/>
      <c r="SV190" s="604"/>
      <c r="SW190" s="604"/>
      <c r="SX190" s="604"/>
      <c r="SY190" s="604"/>
      <c r="SZ190" s="604"/>
      <c r="TA190" s="604"/>
      <c r="TB190" s="604"/>
      <c r="TC190" s="604"/>
      <c r="TD190" s="604"/>
      <c r="TE190" s="604"/>
      <c r="TF190" s="604"/>
      <c r="TG190" s="604"/>
      <c r="TH190" s="604"/>
      <c r="TI190" s="604"/>
      <c r="TJ190" s="604"/>
      <c r="TK190" s="604"/>
      <c r="TL190" s="604"/>
      <c r="TM190" s="604"/>
      <c r="TN190" s="604"/>
      <c r="TO190" s="604"/>
      <c r="TP190" s="604"/>
      <c r="TQ190" s="604"/>
      <c r="TR190" s="604"/>
      <c r="TS190" s="604"/>
      <c r="TT190" s="604"/>
      <c r="TU190" s="604"/>
      <c r="TV190" s="604"/>
      <c r="TW190" s="604"/>
      <c r="TX190" s="604"/>
      <c r="TY190" s="604"/>
      <c r="TZ190" s="604"/>
      <c r="UA190" s="604"/>
      <c r="UB190" s="604"/>
      <c r="UC190" s="604"/>
      <c r="UD190" s="604"/>
      <c r="UE190" s="604"/>
      <c r="UF190" s="604"/>
      <c r="UG190" s="604"/>
      <c r="UH190" s="604"/>
      <c r="UI190" s="604"/>
      <c r="UJ190" s="604"/>
      <c r="UK190" s="604"/>
      <c r="UL190" s="604"/>
      <c r="UM190" s="604"/>
      <c r="UN190" s="604"/>
      <c r="UO190" s="604"/>
      <c r="UP190" s="604"/>
      <c r="UQ190" s="604"/>
      <c r="UR190" s="604"/>
      <c r="US190" s="604"/>
      <c r="UT190" s="604"/>
      <c r="UU190" s="604"/>
      <c r="UV190" s="604"/>
      <c r="UW190" s="604"/>
      <c r="UX190" s="604"/>
      <c r="UY190" s="604"/>
      <c r="UZ190" s="604"/>
      <c r="VA190" s="604"/>
      <c r="VB190" s="604"/>
      <c r="VC190" s="604"/>
      <c r="VD190" s="604"/>
      <c r="VE190" s="604"/>
      <c r="VF190" s="604"/>
      <c r="VG190" s="604"/>
      <c r="VH190" s="604"/>
      <c r="VI190" s="604"/>
      <c r="VJ190" s="604"/>
      <c r="VK190" s="604"/>
      <c r="VL190" s="604"/>
      <c r="VM190" s="604"/>
      <c r="VN190" s="604"/>
      <c r="VO190" s="604"/>
      <c r="VP190" s="604"/>
      <c r="VQ190" s="604"/>
      <c r="VR190" s="604"/>
      <c r="VS190" s="604"/>
      <c r="VT190" s="604"/>
      <c r="VU190" s="604"/>
      <c r="VV190" s="604"/>
      <c r="VW190" s="604"/>
      <c r="VX190" s="604"/>
      <c r="VY190" s="604"/>
      <c r="VZ190" s="604"/>
      <c r="WA190" s="604"/>
      <c r="WB190" s="604"/>
      <c r="WC190" s="604"/>
      <c r="WD190" s="604"/>
      <c r="WE190" s="604"/>
      <c r="WF190" s="604"/>
      <c r="WG190" s="604"/>
      <c r="WH190" s="604"/>
      <c r="WI190" s="604"/>
      <c r="WJ190" s="604"/>
      <c r="WK190" s="604"/>
      <c r="WL190" s="604"/>
      <c r="WM190" s="604"/>
      <c r="WN190" s="604"/>
      <c r="WO190" s="604"/>
      <c r="WP190" s="604"/>
      <c r="WQ190" s="604"/>
      <c r="WR190" s="604"/>
      <c r="WS190" s="604"/>
      <c r="WT190" s="604"/>
      <c r="WU190" s="604"/>
      <c r="WV190" s="604"/>
      <c r="WW190" s="604"/>
      <c r="WX190" s="604"/>
      <c r="WY190" s="604"/>
      <c r="WZ190" s="604"/>
      <c r="XA190" s="604"/>
      <c r="XB190" s="604"/>
      <c r="XC190" s="604"/>
      <c r="XD190" s="604"/>
      <c r="XE190" s="604"/>
      <c r="XF190" s="604"/>
      <c r="XG190" s="604"/>
      <c r="XH190" s="604"/>
      <c r="XI190" s="604"/>
      <c r="XJ190" s="604"/>
      <c r="XK190" s="604"/>
      <c r="XL190" s="604"/>
      <c r="XM190" s="604"/>
      <c r="XN190" s="604"/>
      <c r="XO190" s="604"/>
      <c r="XP190" s="604"/>
      <c r="XQ190" s="604"/>
      <c r="XR190" s="604"/>
      <c r="XS190" s="604"/>
      <c r="XT190" s="604"/>
      <c r="XU190" s="604"/>
      <c r="XV190" s="604"/>
      <c r="XW190" s="604"/>
      <c r="XX190" s="604"/>
      <c r="XY190" s="604"/>
      <c r="XZ190" s="604"/>
      <c r="YA190" s="604"/>
      <c r="YB190" s="604"/>
      <c r="YC190" s="604"/>
      <c r="YD190" s="604"/>
      <c r="YE190" s="604"/>
      <c r="YF190" s="604"/>
      <c r="YG190" s="604"/>
      <c r="YH190" s="604"/>
      <c r="YI190" s="604"/>
      <c r="YJ190" s="604"/>
      <c r="YK190" s="604"/>
      <c r="YL190" s="604"/>
      <c r="YM190" s="604"/>
      <c r="YN190" s="604"/>
      <c r="YO190" s="604"/>
      <c r="YP190" s="604"/>
      <c r="YQ190" s="604"/>
      <c r="YR190" s="604"/>
      <c r="YS190" s="604"/>
      <c r="YT190" s="604"/>
      <c r="YU190" s="604"/>
      <c r="YV190" s="604"/>
      <c r="YW190" s="604"/>
      <c r="YX190" s="604"/>
      <c r="YY190" s="604"/>
      <c r="YZ190" s="604"/>
      <c r="ZA190" s="604"/>
      <c r="ZB190" s="604"/>
      <c r="ZC190" s="604"/>
      <c r="ZD190" s="604"/>
      <c r="ZE190" s="604"/>
      <c r="ZF190" s="604"/>
      <c r="ZG190" s="604"/>
      <c r="ZH190" s="604"/>
      <c r="ZI190" s="604"/>
      <c r="ZJ190" s="604"/>
      <c r="ZK190" s="604"/>
      <c r="ZL190" s="604"/>
      <c r="ZM190" s="604"/>
      <c r="ZN190" s="604"/>
      <c r="ZO190" s="604"/>
      <c r="ZP190" s="604"/>
      <c r="ZQ190" s="604"/>
      <c r="ZR190" s="604"/>
      <c r="ZS190" s="604"/>
      <c r="ZT190" s="604"/>
      <c r="ZU190" s="604"/>
      <c r="ZV190" s="604"/>
      <c r="ZW190" s="604"/>
      <c r="ZX190" s="604"/>
      <c r="ZY190" s="604"/>
      <c r="ZZ190" s="604"/>
      <c r="AAA190" s="604"/>
      <c r="AAB190" s="604"/>
      <c r="AAC190" s="604"/>
      <c r="AAD190" s="604"/>
      <c r="AAE190" s="604"/>
      <c r="AAF190" s="604"/>
      <c r="AAG190" s="604"/>
      <c r="AAH190" s="604"/>
      <c r="AAI190" s="604"/>
      <c r="AAJ190" s="604"/>
      <c r="AAK190" s="604"/>
      <c r="AAL190" s="604"/>
      <c r="AAM190" s="604"/>
      <c r="AAN190" s="604"/>
      <c r="AAO190" s="604"/>
      <c r="AAP190" s="604"/>
      <c r="AAQ190" s="604"/>
      <c r="AAR190" s="604"/>
      <c r="AAS190" s="604"/>
      <c r="AAT190" s="604"/>
      <c r="AAU190" s="604"/>
      <c r="AAV190" s="604"/>
      <c r="AAW190" s="604"/>
      <c r="AAX190" s="604"/>
      <c r="AAY190" s="604"/>
      <c r="AAZ190" s="604"/>
      <c r="ABA190" s="604"/>
      <c r="ABB190" s="604"/>
      <c r="ABC190" s="604"/>
      <c r="ABD190" s="604"/>
      <c r="ABE190" s="604"/>
      <c r="ABF190" s="604"/>
      <c r="ABG190" s="604"/>
      <c r="ABH190" s="604"/>
      <c r="ABI190" s="604"/>
      <c r="ABJ190" s="604"/>
      <c r="ABK190" s="604"/>
      <c r="ABL190" s="604"/>
      <c r="ABM190" s="604"/>
      <c r="ABN190" s="604"/>
      <c r="ABO190" s="604"/>
      <c r="ABP190" s="604"/>
      <c r="ABQ190" s="604"/>
      <c r="ABR190" s="604"/>
      <c r="ABS190" s="604"/>
      <c r="ABT190" s="604"/>
      <c r="ABU190" s="604"/>
      <c r="ABV190" s="604"/>
      <c r="ABW190" s="604"/>
      <c r="ABX190" s="604"/>
      <c r="ABY190" s="604"/>
      <c r="ABZ190" s="604"/>
      <c r="ACA190" s="604"/>
      <c r="ACB190" s="604"/>
      <c r="ACC190" s="604"/>
      <c r="ACD190" s="604"/>
      <c r="ACE190" s="604"/>
      <c r="ACF190" s="604"/>
      <c r="ACG190" s="604"/>
      <c r="ACH190" s="604"/>
      <c r="ACI190" s="604"/>
      <c r="ACJ190" s="604"/>
      <c r="ACK190" s="604"/>
      <c r="ACL190" s="604"/>
      <c r="ACM190" s="604"/>
      <c r="ACN190" s="604"/>
      <c r="ACO190" s="604"/>
      <c r="ACP190" s="604"/>
      <c r="ACQ190" s="604"/>
      <c r="ACR190" s="604"/>
      <c r="ACS190" s="604"/>
      <c r="ACT190" s="604"/>
      <c r="ACU190" s="604"/>
      <c r="ACV190" s="604"/>
      <c r="ACW190" s="604"/>
      <c r="ACX190" s="604"/>
      <c r="ACY190" s="604"/>
      <c r="ACZ190" s="604"/>
      <c r="ADA190" s="604"/>
      <c r="ADB190" s="604"/>
      <c r="ADC190" s="604"/>
      <c r="ADD190" s="604"/>
      <c r="ADE190" s="604"/>
      <c r="ADF190" s="604"/>
      <c r="ADG190" s="604"/>
      <c r="ADH190" s="604"/>
      <c r="ADI190" s="604"/>
      <c r="ADJ190" s="604"/>
      <c r="ADK190" s="604"/>
      <c r="ADL190" s="604"/>
      <c r="ADM190" s="604"/>
      <c r="ADN190" s="604"/>
      <c r="ADO190" s="604"/>
      <c r="ADP190" s="604"/>
      <c r="ADQ190" s="604"/>
      <c r="ADR190" s="604"/>
      <c r="ADS190" s="604"/>
      <c r="ADT190" s="604"/>
      <c r="ADU190" s="604"/>
      <c r="ADV190" s="604"/>
      <c r="ADW190" s="604"/>
      <c r="ADX190" s="604"/>
      <c r="ADY190" s="604"/>
      <c r="ADZ190" s="604"/>
      <c r="AEA190" s="604"/>
      <c r="AEB190" s="604"/>
      <c r="AEC190" s="604"/>
      <c r="AED190" s="604"/>
      <c r="AEE190" s="604"/>
      <c r="AEF190" s="604"/>
      <c r="AEG190" s="604"/>
      <c r="AEH190" s="604"/>
      <c r="AEI190" s="604"/>
      <c r="AEJ190" s="604"/>
      <c r="AEK190" s="604"/>
      <c r="AEL190" s="604"/>
      <c r="AEM190" s="604"/>
      <c r="AEN190" s="604"/>
      <c r="AEO190" s="604"/>
      <c r="AEP190" s="604"/>
      <c r="AEQ190" s="604"/>
      <c r="AER190" s="604"/>
      <c r="AES190" s="604"/>
      <c r="AET190" s="604"/>
      <c r="AEU190" s="604"/>
      <c r="AEV190" s="604"/>
      <c r="AEW190" s="604"/>
      <c r="AEX190" s="604"/>
      <c r="AEY190" s="604"/>
      <c r="AEZ190" s="604"/>
      <c r="AFA190" s="604"/>
      <c r="AFB190" s="604"/>
      <c r="AFC190" s="604"/>
      <c r="AFD190" s="604"/>
      <c r="AFE190" s="604"/>
      <c r="AFF190" s="604"/>
      <c r="AFG190" s="604"/>
      <c r="AFH190" s="604"/>
      <c r="AFI190" s="604"/>
      <c r="AFJ190" s="604"/>
      <c r="AFK190" s="604"/>
      <c r="AFL190" s="604"/>
      <c r="AFM190" s="604"/>
      <c r="AFN190" s="604"/>
      <c r="AFO190" s="604"/>
      <c r="AFP190" s="604"/>
      <c r="AFQ190" s="604"/>
      <c r="AFR190" s="604"/>
      <c r="AFS190" s="604"/>
      <c r="AFT190" s="604"/>
      <c r="AFU190" s="604"/>
      <c r="AFV190" s="604"/>
      <c r="AFW190" s="604"/>
      <c r="AFX190" s="604"/>
      <c r="AFY190" s="604"/>
      <c r="AFZ190" s="604"/>
      <c r="AGA190" s="604"/>
      <c r="AGB190" s="604"/>
      <c r="AGC190" s="604"/>
      <c r="AGD190" s="604"/>
      <c r="AGE190" s="604"/>
      <c r="AGF190" s="604"/>
      <c r="AGG190" s="604"/>
      <c r="AGH190" s="604"/>
      <c r="AGI190" s="604"/>
      <c r="AGJ190" s="604"/>
      <c r="AGK190" s="604"/>
      <c r="AGL190" s="604"/>
      <c r="AGM190" s="604"/>
      <c r="AGN190" s="604"/>
      <c r="AGO190" s="604"/>
      <c r="AGP190" s="604"/>
      <c r="AGQ190" s="604"/>
      <c r="AGR190" s="604"/>
      <c r="AGS190" s="604"/>
      <c r="AGT190" s="604"/>
      <c r="AGU190" s="604"/>
      <c r="AGV190" s="604"/>
      <c r="AGW190" s="604"/>
      <c r="AGX190" s="604"/>
      <c r="AGY190" s="604"/>
      <c r="AGZ190" s="604"/>
      <c r="AHA190" s="604"/>
      <c r="AHB190" s="604"/>
      <c r="AHC190" s="604"/>
      <c r="AHD190" s="604"/>
      <c r="AHE190" s="604"/>
      <c r="AHF190" s="604"/>
      <c r="AHG190" s="604"/>
      <c r="AHH190" s="604"/>
      <c r="AHI190" s="604"/>
      <c r="AHJ190" s="604"/>
      <c r="AHK190" s="604"/>
      <c r="AHL190" s="604"/>
      <c r="AHM190" s="604"/>
      <c r="AHN190" s="604"/>
      <c r="AHO190" s="604"/>
      <c r="AHP190" s="604"/>
      <c r="AHQ190" s="604"/>
      <c r="AHR190" s="604"/>
      <c r="AHS190" s="604"/>
      <c r="AHT190" s="604"/>
      <c r="AHU190" s="604"/>
      <c r="AHV190" s="604"/>
      <c r="AHW190" s="604"/>
      <c r="AHX190" s="604"/>
      <c r="AHY190" s="604"/>
      <c r="AHZ190" s="604"/>
      <c r="AIA190" s="604"/>
      <c r="AIB190" s="604"/>
      <c r="AIC190" s="604"/>
      <c r="AID190" s="604"/>
      <c r="AIE190" s="604"/>
      <c r="AIF190" s="604"/>
      <c r="AIG190" s="604"/>
      <c r="AIH190" s="604"/>
      <c r="AII190" s="604"/>
      <c r="AIJ190" s="604"/>
      <c r="AIK190" s="604"/>
      <c r="AIL190" s="604"/>
      <c r="AIM190" s="604"/>
      <c r="AIN190" s="604"/>
      <c r="AIO190" s="604"/>
      <c r="AIP190" s="604"/>
      <c r="AIQ190" s="604"/>
      <c r="AIR190" s="604"/>
      <c r="AIS190" s="604"/>
      <c r="AIT190" s="604"/>
      <c r="AIU190" s="604"/>
      <c r="AIV190" s="604"/>
      <c r="AIW190" s="604"/>
      <c r="AIX190" s="604"/>
      <c r="AIY190" s="604"/>
      <c r="AIZ190" s="604"/>
      <c r="AJA190" s="604"/>
      <c r="AJB190" s="604"/>
      <c r="AJC190" s="604"/>
      <c r="AJD190" s="604"/>
      <c r="AJE190" s="604"/>
      <c r="AJF190" s="604"/>
      <c r="AJG190" s="604"/>
      <c r="AJH190" s="604"/>
      <c r="AJI190" s="604"/>
      <c r="AJJ190" s="604"/>
      <c r="AJK190" s="604"/>
      <c r="AJL190" s="604"/>
      <c r="AJM190" s="604"/>
      <c r="AJN190" s="604"/>
      <c r="AJO190" s="604"/>
      <c r="AJP190" s="604"/>
      <c r="AJQ190" s="604"/>
      <c r="AJR190" s="604"/>
      <c r="AJS190" s="604"/>
      <c r="AJT190" s="604"/>
      <c r="AJU190" s="604"/>
      <c r="AJV190" s="604"/>
      <c r="AJW190" s="604"/>
      <c r="AJX190" s="604"/>
      <c r="AJY190" s="604"/>
      <c r="AJZ190" s="604"/>
      <c r="AKA190" s="604"/>
      <c r="AKB190" s="604"/>
      <c r="AKC190" s="604"/>
      <c r="AKD190" s="604"/>
      <c r="AKE190" s="604"/>
      <c r="AKF190" s="604"/>
      <c r="AKG190" s="604"/>
      <c r="AKH190" s="604"/>
      <c r="AKI190" s="604"/>
      <c r="AKJ190" s="604"/>
      <c r="AKK190" s="604"/>
      <c r="AKL190" s="604"/>
      <c r="AKM190" s="604"/>
      <c r="AKN190" s="604"/>
      <c r="AKO190" s="604"/>
      <c r="AKP190" s="604"/>
      <c r="AKQ190" s="604"/>
      <c r="AKR190" s="604"/>
      <c r="AKS190" s="604"/>
      <c r="AKT190" s="604"/>
      <c r="AKU190" s="604"/>
      <c r="AKV190" s="604"/>
      <c r="AKW190" s="604"/>
      <c r="AKX190" s="604"/>
      <c r="AKY190" s="604"/>
      <c r="AKZ190" s="604"/>
      <c r="ALA190" s="604"/>
      <c r="ALB190" s="604"/>
      <c r="ALC190" s="604"/>
      <c r="ALD190" s="604"/>
      <c r="ALE190" s="604"/>
      <c r="ALF190" s="604"/>
      <c r="ALG190" s="604"/>
      <c r="ALH190" s="604"/>
      <c r="ALI190" s="604"/>
      <c r="ALJ190" s="604"/>
      <c r="ALK190" s="604"/>
      <c r="ALL190" s="604"/>
      <c r="ALM190" s="604"/>
      <c r="ALN190" s="604"/>
      <c r="ALO190" s="604"/>
      <c r="ALP190" s="604"/>
      <c r="ALQ190" s="604"/>
      <c r="ALR190" s="604"/>
      <c r="ALS190" s="604"/>
      <c r="ALT190" s="604"/>
      <c r="ALU190" s="604"/>
      <c r="ALV190" s="604"/>
      <c r="ALW190" s="604"/>
      <c r="ALX190" s="604"/>
      <c r="ALY190" s="604"/>
      <c r="ALZ190" s="604"/>
      <c r="AMA190" s="604"/>
      <c r="AMB190" s="604"/>
      <c r="AMC190" s="604"/>
      <c r="AMD190" s="604"/>
      <c r="AME190" s="604"/>
      <c r="AMF190" s="604"/>
      <c r="AMG190" s="604"/>
      <c r="AMH190" s="604"/>
      <c r="AMI190" s="604"/>
      <c r="AMJ190" s="604"/>
      <c r="AMK190" s="604"/>
      <c r="AML190" s="604"/>
      <c r="AMM190" s="604"/>
      <c r="AMN190" s="604"/>
      <c r="AMO190" s="604"/>
      <c r="AMP190" s="604"/>
      <c r="AMQ190" s="604"/>
      <c r="AMR190" s="604"/>
      <c r="AMS190" s="604"/>
      <c r="AMT190" s="604"/>
      <c r="AMU190" s="604"/>
      <c r="AMV190" s="604"/>
      <c r="AMW190" s="604"/>
      <c r="AMX190" s="604"/>
      <c r="AMY190" s="604"/>
      <c r="AMZ190" s="604"/>
      <c r="ANA190" s="604"/>
      <c r="ANB190" s="604"/>
      <c r="ANC190" s="604"/>
      <c r="AND190" s="604"/>
      <c r="ANE190" s="604"/>
      <c r="ANF190" s="604"/>
      <c r="ANG190" s="604"/>
      <c r="ANH190" s="604"/>
      <c r="ANI190" s="604"/>
      <c r="ANJ190" s="604"/>
      <c r="ANK190" s="604"/>
      <c r="ANL190" s="604"/>
      <c r="ANM190" s="604"/>
      <c r="ANN190" s="604"/>
      <c r="ANO190" s="604"/>
      <c r="ANP190" s="604"/>
      <c r="ANQ190" s="604"/>
      <c r="ANR190" s="604"/>
      <c r="ANS190" s="604"/>
      <c r="ANT190" s="604"/>
      <c r="ANU190" s="604"/>
      <c r="ANV190" s="604"/>
      <c r="ANW190" s="604"/>
      <c r="ANX190" s="604"/>
      <c r="ANY190" s="604"/>
      <c r="ANZ190" s="604"/>
      <c r="AOA190" s="604"/>
      <c r="AOB190" s="604"/>
      <c r="AOC190" s="604"/>
      <c r="AOD190" s="604"/>
      <c r="AOE190" s="604"/>
      <c r="AOF190" s="604"/>
      <c r="AOG190" s="604"/>
      <c r="AOH190" s="604"/>
      <c r="AOI190" s="604"/>
      <c r="AOJ190" s="604"/>
      <c r="AOK190" s="604"/>
      <c r="AOL190" s="604"/>
      <c r="AOM190" s="604"/>
      <c r="AON190" s="604"/>
      <c r="AOO190" s="604"/>
      <c r="AOP190" s="604"/>
      <c r="AOQ190" s="604"/>
      <c r="AOR190" s="604"/>
      <c r="AOS190" s="604"/>
      <c r="AOT190" s="604"/>
      <c r="AOU190" s="604"/>
      <c r="AOV190" s="604"/>
      <c r="AOW190" s="604"/>
      <c r="AOX190" s="604"/>
      <c r="AOY190" s="604"/>
      <c r="AOZ190" s="604"/>
      <c r="APA190" s="604"/>
      <c r="APB190" s="604"/>
      <c r="APC190" s="604"/>
      <c r="APD190" s="604"/>
      <c r="APE190" s="604"/>
      <c r="APF190" s="604"/>
      <c r="APG190" s="604"/>
      <c r="APH190" s="604"/>
      <c r="API190" s="604"/>
      <c r="APJ190" s="604"/>
      <c r="APK190" s="604"/>
      <c r="APL190" s="604"/>
      <c r="APM190" s="604"/>
      <c r="APN190" s="604"/>
      <c r="APO190" s="604"/>
      <c r="APP190" s="604"/>
      <c r="APQ190" s="604"/>
      <c r="APR190" s="604"/>
      <c r="APS190" s="604"/>
      <c r="APT190" s="604"/>
      <c r="APU190" s="604"/>
      <c r="APV190" s="604"/>
      <c r="APW190" s="604"/>
      <c r="APX190" s="604"/>
      <c r="APY190" s="604"/>
      <c r="APZ190" s="604"/>
      <c r="AQA190" s="604"/>
      <c r="AQB190" s="604"/>
      <c r="AQC190" s="604"/>
      <c r="AQD190" s="604"/>
      <c r="AQE190" s="604"/>
      <c r="AQF190" s="604"/>
      <c r="AQG190" s="604"/>
      <c r="AQH190" s="604"/>
      <c r="AQI190" s="604"/>
      <c r="AQJ190" s="604"/>
      <c r="AQK190" s="604"/>
      <c r="AQL190" s="604"/>
      <c r="AQM190" s="604"/>
      <c r="AQN190" s="604"/>
      <c r="AQO190" s="604"/>
      <c r="AQP190" s="604"/>
      <c r="AQQ190" s="604"/>
      <c r="AQR190" s="604"/>
      <c r="AQS190" s="604"/>
      <c r="AQT190" s="604"/>
      <c r="AQU190" s="604"/>
      <c r="AQV190" s="604"/>
      <c r="AQW190" s="604"/>
      <c r="AQX190" s="604"/>
      <c r="AQY190" s="604"/>
      <c r="AQZ190" s="604"/>
      <c r="ARA190" s="604"/>
      <c r="ARB190" s="604"/>
      <c r="ARC190" s="604"/>
      <c r="ARD190" s="604"/>
      <c r="ARE190" s="604"/>
      <c r="ARF190" s="604"/>
      <c r="ARG190" s="604"/>
      <c r="ARH190" s="604"/>
      <c r="ARI190" s="604"/>
      <c r="ARJ190" s="604"/>
      <c r="ARK190" s="604"/>
      <c r="ARL190" s="604"/>
      <c r="ARM190" s="604"/>
      <c r="ARN190" s="604"/>
      <c r="ARO190" s="604"/>
      <c r="ARP190" s="604"/>
      <c r="ARQ190" s="604"/>
      <c r="ARR190" s="604"/>
      <c r="ARS190" s="604"/>
      <c r="ART190" s="604"/>
      <c r="ARU190" s="604"/>
      <c r="ARV190" s="604"/>
      <c r="ARW190" s="604"/>
      <c r="ARX190" s="604"/>
      <c r="ARY190" s="604"/>
      <c r="ARZ190" s="604"/>
      <c r="ASA190" s="604"/>
      <c r="ASB190" s="604"/>
      <c r="ASC190" s="604"/>
      <c r="ASD190" s="604"/>
      <c r="ASE190" s="604"/>
      <c r="ASF190" s="604"/>
      <c r="ASG190" s="604"/>
      <c r="ASH190" s="604"/>
      <c r="ASI190" s="604"/>
      <c r="ASJ190" s="604"/>
      <c r="ASK190" s="604"/>
      <c r="ASL190" s="604"/>
      <c r="ASM190" s="604"/>
      <c r="ASN190" s="604"/>
      <c r="ASO190" s="604"/>
      <c r="ASP190" s="604"/>
      <c r="ASQ190" s="604"/>
      <c r="ASR190" s="604"/>
      <c r="ASS190" s="604"/>
      <c r="AST190" s="604"/>
      <c r="ASU190" s="604"/>
      <c r="ASV190" s="604"/>
      <c r="ASW190" s="604"/>
      <c r="ASX190" s="604"/>
      <c r="ASY190" s="604"/>
      <c r="ASZ190" s="604"/>
      <c r="ATA190" s="604"/>
      <c r="ATB190" s="604"/>
      <c r="ATC190" s="604"/>
      <c r="ATD190" s="604"/>
      <c r="ATE190" s="604"/>
      <c r="ATF190" s="604"/>
      <c r="ATG190" s="604"/>
      <c r="ATH190" s="604"/>
      <c r="ATI190" s="604"/>
      <c r="ATJ190" s="604"/>
      <c r="ATK190" s="604"/>
      <c r="ATL190" s="604"/>
      <c r="ATM190" s="604"/>
      <c r="ATN190" s="604"/>
      <c r="ATO190" s="604"/>
      <c r="ATP190" s="604"/>
      <c r="ATQ190" s="604"/>
      <c r="ATR190" s="604"/>
      <c r="ATS190" s="604"/>
      <c r="ATT190" s="604"/>
      <c r="ATU190" s="604"/>
      <c r="ATV190" s="604"/>
      <c r="ATW190" s="604"/>
      <c r="ATX190" s="604"/>
      <c r="ATY190" s="604"/>
      <c r="ATZ190" s="604"/>
      <c r="AUA190" s="604"/>
      <c r="AUB190" s="604"/>
      <c r="AUC190" s="604"/>
      <c r="AUD190" s="604"/>
      <c r="AUE190" s="604"/>
      <c r="AUF190" s="604"/>
      <c r="AUG190" s="604"/>
      <c r="AUH190" s="604"/>
      <c r="AUI190" s="604"/>
      <c r="AUJ190" s="604"/>
      <c r="AUK190" s="604"/>
      <c r="AUL190" s="604"/>
      <c r="AUM190" s="604"/>
      <c r="AUN190" s="604"/>
      <c r="AUO190" s="604"/>
      <c r="AUP190" s="604"/>
      <c r="AUQ190" s="604"/>
      <c r="AUR190" s="604"/>
      <c r="AUS190" s="604"/>
      <c r="AUT190" s="604"/>
      <c r="AUU190" s="604"/>
      <c r="AUV190" s="604"/>
      <c r="AUW190" s="604"/>
      <c r="AUX190" s="604"/>
      <c r="AUY190" s="604"/>
      <c r="AUZ190" s="604"/>
      <c r="AVA190" s="604"/>
      <c r="AVB190" s="604"/>
      <c r="AVC190" s="604"/>
      <c r="AVD190" s="604"/>
      <c r="AVE190" s="604"/>
      <c r="AVF190" s="604"/>
      <c r="AVG190" s="604"/>
      <c r="AVH190" s="604"/>
      <c r="AVI190" s="604"/>
      <c r="AVJ190" s="604"/>
      <c r="AVK190" s="604"/>
      <c r="AVL190" s="604"/>
      <c r="AVM190" s="604"/>
      <c r="AVN190" s="604"/>
      <c r="AVO190" s="604"/>
      <c r="AVP190" s="604"/>
      <c r="AVQ190" s="604"/>
      <c r="AVR190" s="604"/>
      <c r="AVS190" s="604"/>
      <c r="AVT190" s="604"/>
      <c r="AVU190" s="604"/>
      <c r="AVV190" s="604"/>
      <c r="AVW190" s="604"/>
      <c r="AVX190" s="604"/>
      <c r="AVY190" s="604"/>
      <c r="AVZ190" s="604"/>
      <c r="AWA190" s="604"/>
      <c r="AWB190" s="604"/>
      <c r="AWC190" s="604"/>
      <c r="AWD190" s="604"/>
      <c r="AWE190" s="604"/>
      <c r="AWF190" s="604"/>
      <c r="AWG190" s="604"/>
      <c r="AWH190" s="604"/>
      <c r="AWI190" s="604"/>
      <c r="AWJ190" s="604"/>
      <c r="AWK190" s="604"/>
      <c r="AWL190" s="604"/>
      <c r="AWM190" s="604"/>
      <c r="AWN190" s="604"/>
      <c r="AWO190" s="604"/>
      <c r="AWP190" s="604"/>
      <c r="AWQ190" s="604"/>
      <c r="AWR190" s="604"/>
      <c r="AWS190" s="604"/>
      <c r="AWT190" s="604"/>
      <c r="AWU190" s="604"/>
      <c r="AWV190" s="604"/>
      <c r="AWW190" s="604"/>
      <c r="AWX190" s="604"/>
      <c r="AWY190" s="604"/>
      <c r="AWZ190" s="604"/>
      <c r="AXA190" s="604"/>
      <c r="AXB190" s="604"/>
      <c r="AXC190" s="604"/>
      <c r="AXD190" s="604"/>
      <c r="AXE190" s="604"/>
      <c r="AXF190" s="604"/>
      <c r="AXG190" s="604"/>
      <c r="AXH190" s="604"/>
      <c r="AXI190" s="604"/>
      <c r="AXJ190" s="604"/>
      <c r="AXK190" s="604"/>
      <c r="AXL190" s="604"/>
      <c r="AXM190" s="604"/>
      <c r="AXN190" s="604"/>
      <c r="AXO190" s="604"/>
      <c r="AXP190" s="604"/>
      <c r="AXQ190" s="604"/>
      <c r="AXR190" s="604"/>
      <c r="AXS190" s="604"/>
      <c r="AXT190" s="604"/>
      <c r="AXU190" s="604"/>
      <c r="AXV190" s="604"/>
      <c r="AXW190" s="604"/>
      <c r="AXX190" s="604"/>
      <c r="AXY190" s="604"/>
      <c r="AXZ190" s="604"/>
      <c r="AYA190" s="604"/>
      <c r="AYB190" s="604"/>
      <c r="AYC190" s="604"/>
      <c r="AYD190" s="604"/>
      <c r="AYE190" s="604"/>
      <c r="AYF190" s="604"/>
      <c r="AYG190" s="604"/>
      <c r="AYH190" s="604"/>
      <c r="AYI190" s="604"/>
      <c r="AYJ190" s="604"/>
      <c r="AYK190" s="604"/>
      <c r="AYL190" s="604"/>
      <c r="AYM190" s="604"/>
      <c r="AYN190" s="604"/>
      <c r="AYO190" s="604"/>
      <c r="AYP190" s="604"/>
      <c r="AYQ190" s="604"/>
      <c r="AYR190" s="604"/>
      <c r="AYS190" s="604"/>
      <c r="AYT190" s="604"/>
      <c r="AYU190" s="604"/>
      <c r="AYV190" s="604"/>
      <c r="AYW190" s="604"/>
      <c r="AYX190" s="604"/>
      <c r="AYY190" s="604"/>
      <c r="AYZ190" s="604"/>
      <c r="AZA190" s="604"/>
      <c r="AZB190" s="604"/>
      <c r="AZC190" s="604"/>
      <c r="AZD190" s="604"/>
      <c r="AZE190" s="604"/>
      <c r="AZF190" s="604"/>
      <c r="AZG190" s="604"/>
      <c r="AZH190" s="604"/>
      <c r="AZI190" s="604"/>
      <c r="AZJ190" s="604"/>
      <c r="AZK190" s="604"/>
      <c r="AZL190" s="604"/>
      <c r="AZM190" s="604"/>
      <c r="AZN190" s="604"/>
      <c r="AZO190" s="604"/>
      <c r="AZP190" s="604"/>
      <c r="AZQ190" s="604"/>
      <c r="AZR190" s="604"/>
      <c r="AZS190" s="604"/>
      <c r="AZT190" s="604"/>
      <c r="AZU190" s="604"/>
      <c r="AZV190" s="604"/>
      <c r="AZW190" s="604"/>
      <c r="AZX190" s="604"/>
      <c r="AZY190" s="604"/>
      <c r="AZZ190" s="604"/>
      <c r="BAA190" s="604"/>
      <c r="BAB190" s="604"/>
      <c r="BAC190" s="604"/>
      <c r="BAD190" s="604"/>
      <c r="BAE190" s="604"/>
      <c r="BAF190" s="604"/>
      <c r="BAG190" s="604"/>
      <c r="BAH190" s="604"/>
      <c r="BAI190" s="604"/>
      <c r="BAJ190" s="604"/>
      <c r="BAK190" s="604"/>
      <c r="BAL190" s="604"/>
      <c r="BAM190" s="604"/>
      <c r="BAN190" s="604"/>
      <c r="BAO190" s="604"/>
      <c r="BAP190" s="604"/>
      <c r="BAQ190" s="604"/>
      <c r="BAR190" s="604"/>
      <c r="BAS190" s="604"/>
      <c r="BAT190" s="604"/>
      <c r="BAU190" s="604"/>
      <c r="BAV190" s="604"/>
      <c r="BAW190" s="604"/>
      <c r="BAX190" s="604"/>
      <c r="BAY190" s="604"/>
      <c r="BAZ190" s="604"/>
      <c r="BBA190" s="604"/>
      <c r="BBB190" s="604"/>
      <c r="BBC190" s="604"/>
      <c r="BBD190" s="604"/>
      <c r="BBE190" s="604"/>
      <c r="BBF190" s="604"/>
      <c r="BBG190" s="604"/>
      <c r="BBH190" s="604"/>
      <c r="BBI190" s="604"/>
      <c r="BBJ190" s="604"/>
      <c r="BBK190" s="604"/>
      <c r="BBL190" s="604"/>
      <c r="BBM190" s="604"/>
      <c r="BBN190" s="604"/>
      <c r="BBO190" s="604"/>
      <c r="BBP190" s="604"/>
      <c r="BBQ190" s="604"/>
      <c r="BBR190" s="604"/>
      <c r="BBS190" s="604"/>
      <c r="BBT190" s="604"/>
      <c r="BBU190" s="604"/>
      <c r="BBV190" s="604"/>
      <c r="BBW190" s="604"/>
      <c r="BBX190" s="604"/>
      <c r="BBY190" s="604"/>
      <c r="BBZ190" s="604"/>
      <c r="BCA190" s="604"/>
      <c r="BCB190" s="604"/>
      <c r="BCC190" s="604"/>
      <c r="BCD190" s="604"/>
      <c r="BCE190" s="604"/>
      <c r="BCF190" s="604"/>
      <c r="BCG190" s="604"/>
      <c r="BCH190" s="604"/>
      <c r="BCI190" s="604"/>
      <c r="BCJ190" s="604"/>
      <c r="BCK190" s="604"/>
      <c r="BCL190" s="604"/>
      <c r="BCM190" s="604"/>
      <c r="BCN190" s="604"/>
      <c r="BCO190" s="604"/>
      <c r="BCP190" s="604"/>
      <c r="BCQ190" s="604"/>
      <c r="BCR190" s="604"/>
      <c r="BCS190" s="604"/>
      <c r="BCT190" s="604"/>
      <c r="BCU190" s="604"/>
      <c r="BCV190" s="604"/>
      <c r="BCW190" s="604"/>
      <c r="BCX190" s="604"/>
      <c r="BCY190" s="604"/>
      <c r="BCZ190" s="604"/>
      <c r="BDA190" s="604"/>
      <c r="BDB190" s="604"/>
      <c r="BDC190" s="604"/>
      <c r="BDD190" s="604"/>
      <c r="BDE190" s="604"/>
      <c r="BDF190" s="604"/>
      <c r="BDG190" s="604"/>
      <c r="BDH190" s="604"/>
      <c r="BDI190" s="604"/>
      <c r="BDJ190" s="604"/>
      <c r="BDK190" s="604"/>
      <c r="BDL190" s="604"/>
      <c r="BDM190" s="604"/>
      <c r="BDN190" s="604"/>
      <c r="BDO190" s="604"/>
      <c r="BDP190" s="604"/>
      <c r="BDQ190" s="604"/>
      <c r="BDR190" s="604"/>
      <c r="BDS190" s="604"/>
      <c r="BDT190" s="604"/>
      <c r="BDU190" s="604"/>
      <c r="BDV190" s="604"/>
      <c r="BDW190" s="604"/>
      <c r="BDX190" s="604"/>
      <c r="BDY190" s="604"/>
      <c r="BDZ190" s="604"/>
      <c r="BEA190" s="604"/>
      <c r="BEB190" s="604"/>
      <c r="BEC190" s="604"/>
      <c r="BED190" s="604"/>
      <c r="BEE190" s="604"/>
      <c r="BEF190" s="604"/>
      <c r="BEG190" s="604"/>
      <c r="BEH190" s="604"/>
      <c r="BEI190" s="604"/>
      <c r="BEJ190" s="604"/>
      <c r="BEK190" s="604"/>
      <c r="BEL190" s="604"/>
      <c r="BEM190" s="604"/>
      <c r="BEN190" s="604"/>
      <c r="BEO190" s="604"/>
      <c r="BEP190" s="604"/>
      <c r="BEQ190" s="604"/>
      <c r="BER190" s="604"/>
      <c r="BES190" s="604"/>
      <c r="BET190" s="604"/>
      <c r="BEU190" s="604"/>
      <c r="BEV190" s="604"/>
      <c r="BEW190" s="604"/>
      <c r="BEX190" s="604"/>
      <c r="BEY190" s="604"/>
      <c r="BEZ190" s="604"/>
      <c r="BFA190" s="604"/>
      <c r="BFB190" s="604"/>
      <c r="BFC190" s="604"/>
      <c r="BFD190" s="604"/>
      <c r="BFE190" s="604"/>
      <c r="BFF190" s="604"/>
      <c r="BFG190" s="604"/>
      <c r="BFH190" s="604"/>
      <c r="BFI190" s="604"/>
      <c r="BFJ190" s="604"/>
      <c r="BFK190" s="604"/>
      <c r="BFL190" s="604"/>
      <c r="BFM190" s="604"/>
      <c r="BFN190" s="604"/>
      <c r="BFO190" s="604"/>
      <c r="BFP190" s="604"/>
      <c r="BFQ190" s="604"/>
      <c r="BFR190" s="604"/>
      <c r="BFS190" s="604"/>
      <c r="BFT190" s="604"/>
      <c r="BFU190" s="604"/>
      <c r="BFV190" s="604"/>
      <c r="BFW190" s="604"/>
      <c r="BFX190" s="604"/>
      <c r="BFY190" s="604"/>
      <c r="BFZ190" s="604"/>
      <c r="BGA190" s="604"/>
      <c r="BGB190" s="604"/>
      <c r="BGC190" s="604"/>
      <c r="BGD190" s="604"/>
      <c r="BGE190" s="604"/>
      <c r="BGF190" s="604"/>
      <c r="BGG190" s="604"/>
      <c r="BGH190" s="604"/>
      <c r="BGI190" s="604"/>
      <c r="BGJ190" s="604"/>
      <c r="BGK190" s="604"/>
      <c r="BGL190" s="604"/>
      <c r="BGM190" s="604"/>
      <c r="BGN190" s="604"/>
      <c r="BGO190" s="604"/>
      <c r="BGP190" s="604"/>
      <c r="BGQ190" s="604"/>
      <c r="BGR190" s="604"/>
      <c r="BGS190" s="604"/>
      <c r="BGT190" s="604"/>
      <c r="BGU190" s="604"/>
      <c r="BGV190" s="604"/>
      <c r="BGW190" s="604"/>
      <c r="BGX190" s="604"/>
      <c r="BGY190" s="604"/>
      <c r="BGZ190" s="604"/>
      <c r="BHA190" s="604"/>
      <c r="BHB190" s="604"/>
      <c r="BHC190" s="604"/>
      <c r="BHD190" s="604"/>
      <c r="BHE190" s="604"/>
      <c r="BHF190" s="604"/>
      <c r="BHG190" s="604"/>
      <c r="BHH190" s="604"/>
      <c r="BHI190" s="604"/>
      <c r="BHJ190" s="604"/>
      <c r="BHK190" s="604"/>
      <c r="BHL190" s="604"/>
      <c r="BHM190" s="604"/>
      <c r="BHN190" s="604"/>
      <c r="BHO190" s="604"/>
      <c r="BHP190" s="604"/>
      <c r="BHQ190" s="604"/>
      <c r="BHR190" s="604"/>
      <c r="BHS190" s="604"/>
      <c r="BHT190" s="604"/>
      <c r="BHU190" s="604"/>
      <c r="BHV190" s="604"/>
      <c r="BHW190" s="604"/>
      <c r="BHX190" s="604"/>
      <c r="BHY190" s="604"/>
      <c r="BHZ190" s="604"/>
      <c r="BIA190" s="604"/>
      <c r="BIB190" s="604"/>
      <c r="BIC190" s="604"/>
      <c r="BID190" s="604"/>
      <c r="BIE190" s="604"/>
      <c r="BIF190" s="604"/>
      <c r="BIG190" s="604"/>
      <c r="BIH190" s="604"/>
      <c r="BII190" s="604"/>
      <c r="BIJ190" s="604"/>
      <c r="BIK190" s="604"/>
      <c r="BIL190" s="604"/>
      <c r="BIM190" s="604"/>
      <c r="BIN190" s="604"/>
      <c r="BIO190" s="604"/>
      <c r="BIP190" s="604"/>
      <c r="BIQ190" s="604"/>
      <c r="BIR190" s="604"/>
      <c r="BIS190" s="604"/>
      <c r="BIT190" s="604"/>
      <c r="BIU190" s="604"/>
      <c r="BIV190" s="604"/>
      <c r="BIW190" s="604"/>
      <c r="BIX190" s="604"/>
      <c r="BIY190" s="604"/>
      <c r="BIZ190" s="604"/>
      <c r="BJA190" s="604"/>
      <c r="BJB190" s="604"/>
      <c r="BJC190" s="604"/>
      <c r="BJD190" s="604"/>
      <c r="BJE190" s="604"/>
      <c r="BJF190" s="604"/>
      <c r="BJG190" s="604"/>
      <c r="BJH190" s="604"/>
      <c r="BJI190" s="604"/>
      <c r="BJJ190" s="604"/>
      <c r="BJK190" s="604"/>
      <c r="BJL190" s="604"/>
      <c r="BJM190" s="604"/>
      <c r="BJN190" s="604"/>
      <c r="BJO190" s="604"/>
      <c r="BJP190" s="604"/>
      <c r="BJQ190" s="604"/>
      <c r="BJR190" s="604"/>
      <c r="BJS190" s="604"/>
      <c r="BJT190" s="604"/>
      <c r="BJU190" s="604"/>
      <c r="BJV190" s="604"/>
      <c r="BJW190" s="604"/>
      <c r="BJX190" s="604"/>
      <c r="BJY190" s="604"/>
      <c r="BJZ190" s="604"/>
      <c r="BKA190" s="604"/>
      <c r="BKB190" s="604"/>
      <c r="BKC190" s="604"/>
      <c r="BKD190" s="604"/>
      <c r="BKE190" s="604"/>
      <c r="BKF190" s="604"/>
      <c r="BKG190" s="604"/>
      <c r="BKH190" s="604"/>
      <c r="BKI190" s="604"/>
      <c r="BKJ190" s="604"/>
      <c r="BKK190" s="604"/>
      <c r="BKL190" s="604"/>
      <c r="BKM190" s="604"/>
      <c r="BKN190" s="604"/>
      <c r="BKO190" s="604"/>
      <c r="BKP190" s="604"/>
      <c r="BKQ190" s="604"/>
      <c r="BKR190" s="604"/>
      <c r="BKS190" s="604"/>
      <c r="BKT190" s="604"/>
      <c r="BKU190" s="604"/>
      <c r="BKV190" s="604"/>
      <c r="BKW190" s="604"/>
      <c r="BKX190" s="604"/>
      <c r="BKY190" s="604"/>
      <c r="BKZ190" s="604"/>
      <c r="BLA190" s="604"/>
      <c r="BLB190" s="604"/>
      <c r="BLC190" s="604"/>
      <c r="BLD190" s="604"/>
      <c r="BLE190" s="604"/>
      <c r="BLF190" s="604"/>
      <c r="BLG190" s="604"/>
      <c r="BLH190" s="604"/>
      <c r="BLI190" s="604"/>
      <c r="BLJ190" s="604"/>
      <c r="BLK190" s="604"/>
      <c r="BLL190" s="604"/>
      <c r="BLM190" s="604"/>
      <c r="BLN190" s="604"/>
      <c r="BLO190" s="604"/>
      <c r="BLP190" s="604"/>
      <c r="BLQ190" s="604"/>
      <c r="BLR190" s="604"/>
      <c r="BLS190" s="604"/>
      <c r="BLT190" s="604"/>
      <c r="BLU190" s="604"/>
      <c r="BLV190" s="604"/>
      <c r="BLW190" s="604"/>
      <c r="BLX190" s="604"/>
      <c r="BLY190" s="604"/>
      <c r="BLZ190" s="604"/>
      <c r="BMA190" s="604"/>
      <c r="BMB190" s="604"/>
      <c r="BMC190" s="604"/>
      <c r="BMD190" s="604"/>
      <c r="BME190" s="604"/>
      <c r="BMF190" s="604"/>
      <c r="BMG190" s="604"/>
      <c r="BMH190" s="604"/>
      <c r="BMI190" s="604"/>
      <c r="BMJ190" s="604"/>
      <c r="BMK190" s="604"/>
      <c r="BML190" s="604"/>
      <c r="BMM190" s="604"/>
      <c r="BMN190" s="604"/>
      <c r="BMO190" s="604"/>
      <c r="BMP190" s="604"/>
      <c r="BMQ190" s="604"/>
      <c r="BMR190" s="604"/>
      <c r="BMS190" s="604"/>
      <c r="BMT190" s="604"/>
      <c r="BMU190" s="604"/>
      <c r="BMV190" s="604"/>
      <c r="BMW190" s="604"/>
      <c r="BMX190" s="604"/>
      <c r="BMY190" s="604"/>
      <c r="BMZ190" s="604"/>
      <c r="BNA190" s="604"/>
      <c r="BNB190" s="604"/>
      <c r="BNC190" s="604"/>
      <c r="BND190" s="604"/>
      <c r="BNE190" s="604"/>
      <c r="BNF190" s="604"/>
      <c r="BNG190" s="604"/>
      <c r="BNH190" s="604"/>
      <c r="BNI190" s="604"/>
      <c r="BNJ190" s="604"/>
      <c r="BNK190" s="604"/>
      <c r="BNL190" s="604"/>
      <c r="BNM190" s="604"/>
      <c r="BNN190" s="604"/>
      <c r="BNO190" s="604"/>
      <c r="BNP190" s="604"/>
      <c r="BNQ190" s="604"/>
      <c r="BNR190" s="604"/>
      <c r="BNS190" s="604"/>
      <c r="BNT190" s="604"/>
      <c r="BNU190" s="604"/>
      <c r="BNV190" s="604"/>
      <c r="BNW190" s="604"/>
      <c r="BNX190" s="604"/>
      <c r="BNY190" s="604"/>
      <c r="BNZ190" s="604"/>
      <c r="BOA190" s="604"/>
      <c r="BOB190" s="604"/>
      <c r="BOC190" s="604"/>
      <c r="BOD190" s="604"/>
      <c r="BOE190" s="604"/>
      <c r="BOF190" s="604"/>
      <c r="BOG190" s="604"/>
      <c r="BOH190" s="604"/>
      <c r="BOI190" s="604"/>
      <c r="BOJ190" s="604"/>
      <c r="BOK190" s="604"/>
      <c r="BOL190" s="604"/>
      <c r="BOM190" s="604"/>
      <c r="BON190" s="604"/>
      <c r="BOO190" s="604"/>
      <c r="BOP190" s="604"/>
      <c r="BOQ190" s="604"/>
      <c r="BOR190" s="604"/>
      <c r="BOS190" s="604"/>
      <c r="BOT190" s="604"/>
      <c r="BOU190" s="604"/>
      <c r="BOV190" s="604"/>
      <c r="BOW190" s="604"/>
      <c r="BOX190" s="604"/>
      <c r="BOY190" s="604"/>
      <c r="BOZ190" s="604"/>
      <c r="BPA190" s="604"/>
      <c r="BPB190" s="604"/>
      <c r="BPC190" s="604"/>
      <c r="BPD190" s="604"/>
      <c r="BPE190" s="604"/>
      <c r="BPF190" s="604"/>
      <c r="BPG190" s="604"/>
      <c r="BPH190" s="604"/>
      <c r="BPI190" s="604"/>
      <c r="BPJ190" s="604"/>
      <c r="BPK190" s="604"/>
      <c r="BPL190" s="604"/>
      <c r="BPM190" s="604"/>
      <c r="BPN190" s="604"/>
      <c r="BPO190" s="604"/>
      <c r="BPP190" s="604"/>
      <c r="BPQ190" s="604"/>
      <c r="BPR190" s="604"/>
      <c r="BPS190" s="604"/>
      <c r="BPT190" s="604"/>
      <c r="BPU190" s="604"/>
      <c r="BPV190" s="604"/>
      <c r="BPW190" s="604"/>
      <c r="BPX190" s="604"/>
      <c r="BPY190" s="604"/>
      <c r="BPZ190" s="604"/>
      <c r="BQA190" s="604"/>
      <c r="BQB190" s="604"/>
      <c r="BQC190" s="604"/>
      <c r="BQD190" s="604"/>
      <c r="BQE190" s="604"/>
      <c r="BQF190" s="604"/>
      <c r="BQG190" s="604"/>
      <c r="BQH190" s="604"/>
      <c r="BQI190" s="604"/>
      <c r="BQJ190" s="604"/>
      <c r="BQK190" s="604"/>
      <c r="BQL190" s="604"/>
      <c r="BQM190" s="604"/>
      <c r="BQN190" s="604"/>
      <c r="BQO190" s="604"/>
      <c r="BQP190" s="604"/>
      <c r="BQQ190" s="604"/>
      <c r="BQR190" s="604"/>
      <c r="BQS190" s="604"/>
      <c r="BQT190" s="604"/>
      <c r="BQU190" s="604"/>
      <c r="BQV190" s="604"/>
      <c r="BQW190" s="604"/>
      <c r="BQX190" s="604"/>
      <c r="BQY190" s="604"/>
      <c r="BQZ190" s="604"/>
      <c r="BRA190" s="604"/>
      <c r="BRB190" s="604"/>
      <c r="BRC190" s="604"/>
      <c r="BRD190" s="604"/>
      <c r="BRE190" s="604"/>
      <c r="BRF190" s="604"/>
      <c r="BRG190" s="604"/>
      <c r="BRH190" s="604"/>
      <c r="BRI190" s="604"/>
      <c r="BRJ190" s="604"/>
      <c r="BRK190" s="604"/>
      <c r="BRL190" s="604"/>
      <c r="BRM190" s="604"/>
      <c r="BRN190" s="604"/>
      <c r="BRO190" s="604"/>
      <c r="BRP190" s="604"/>
      <c r="BRQ190" s="604"/>
      <c r="BRR190" s="604"/>
      <c r="BRS190" s="604"/>
      <c r="BRT190" s="604"/>
      <c r="BRU190" s="604"/>
      <c r="BRV190" s="604"/>
      <c r="BRW190" s="604"/>
      <c r="BRX190" s="604"/>
      <c r="BRY190" s="604"/>
      <c r="BRZ190" s="604"/>
      <c r="BSA190" s="604"/>
      <c r="BSB190" s="604"/>
      <c r="BSC190" s="604"/>
      <c r="BSD190" s="604"/>
      <c r="BSE190" s="604"/>
      <c r="BSF190" s="604"/>
      <c r="BSG190" s="604"/>
      <c r="BSH190" s="604"/>
      <c r="BSI190" s="604"/>
      <c r="BSJ190" s="604"/>
      <c r="BSK190" s="604"/>
      <c r="BSL190" s="604"/>
      <c r="BSM190" s="604"/>
      <c r="BSN190" s="604"/>
      <c r="BSO190" s="604"/>
      <c r="BSP190" s="604"/>
      <c r="BSQ190" s="604"/>
      <c r="BSR190" s="604"/>
      <c r="BSS190" s="604"/>
      <c r="BST190" s="604"/>
      <c r="BSU190" s="604"/>
      <c r="BSV190" s="604"/>
      <c r="BSW190" s="604"/>
      <c r="BSX190" s="604"/>
      <c r="BSY190" s="604"/>
      <c r="BSZ190" s="604"/>
      <c r="BTA190" s="604"/>
      <c r="BTB190" s="604"/>
      <c r="BTC190" s="604"/>
      <c r="BTD190" s="604"/>
      <c r="BTE190" s="604"/>
      <c r="BTF190" s="604"/>
      <c r="BTG190" s="604"/>
      <c r="BTH190" s="604"/>
      <c r="BTI190" s="604"/>
      <c r="BTJ190" s="604"/>
      <c r="BTK190" s="604"/>
      <c r="BTL190" s="604"/>
      <c r="BTM190" s="604"/>
      <c r="BTN190" s="604"/>
      <c r="BTO190" s="604"/>
      <c r="BTP190" s="604"/>
      <c r="BTQ190" s="604"/>
      <c r="BTR190" s="604"/>
      <c r="BTS190" s="604"/>
      <c r="BTT190" s="604"/>
      <c r="BTU190" s="604"/>
      <c r="BTV190" s="604"/>
      <c r="BTW190" s="604"/>
      <c r="BTX190" s="604"/>
      <c r="BTY190" s="604"/>
      <c r="BTZ190" s="604"/>
      <c r="BUA190" s="604"/>
      <c r="BUB190" s="604"/>
      <c r="BUC190" s="604"/>
      <c r="BUD190" s="604"/>
      <c r="BUE190" s="604"/>
      <c r="BUF190" s="604"/>
      <c r="BUG190" s="604"/>
      <c r="BUH190" s="604"/>
      <c r="BUI190" s="604"/>
      <c r="BUJ190" s="604"/>
      <c r="BUK190" s="604"/>
      <c r="BUL190" s="604"/>
      <c r="BUM190" s="604"/>
      <c r="BUN190" s="604"/>
      <c r="BUO190" s="604"/>
      <c r="BUP190" s="604"/>
      <c r="BUQ190" s="604"/>
      <c r="BUR190" s="604"/>
      <c r="BUS190" s="604"/>
      <c r="BUT190" s="604"/>
      <c r="BUU190" s="604"/>
      <c r="BUV190" s="604"/>
      <c r="BUW190" s="604"/>
      <c r="BUX190" s="604"/>
      <c r="BUY190" s="604"/>
      <c r="BUZ190" s="604"/>
      <c r="BVA190" s="604"/>
      <c r="BVB190" s="604"/>
      <c r="BVC190" s="604"/>
      <c r="BVD190" s="604"/>
      <c r="BVE190" s="604"/>
      <c r="BVF190" s="604"/>
      <c r="BVG190" s="604"/>
      <c r="BVH190" s="604"/>
      <c r="BVI190" s="604"/>
      <c r="BVJ190" s="604"/>
      <c r="BVK190" s="604"/>
      <c r="BVL190" s="604"/>
      <c r="BVM190" s="604"/>
      <c r="BVN190" s="604"/>
      <c r="BVO190" s="604"/>
      <c r="BVP190" s="604"/>
      <c r="BVQ190" s="604"/>
      <c r="BVR190" s="604"/>
      <c r="BVS190" s="604"/>
      <c r="BVT190" s="604"/>
      <c r="BVU190" s="604"/>
      <c r="BVV190" s="604"/>
      <c r="BVW190" s="604"/>
      <c r="BVX190" s="604"/>
      <c r="BVY190" s="604"/>
      <c r="BVZ190" s="604"/>
      <c r="BWA190" s="604"/>
      <c r="BWB190" s="604"/>
      <c r="BWC190" s="604"/>
      <c r="BWD190" s="604"/>
      <c r="BWE190" s="604"/>
      <c r="BWF190" s="604"/>
      <c r="BWG190" s="604"/>
      <c r="BWH190" s="604"/>
      <c r="BWI190" s="604"/>
      <c r="BWJ190" s="604"/>
      <c r="BWK190" s="604"/>
      <c r="BWL190" s="604"/>
      <c r="BWM190" s="604"/>
      <c r="BWN190" s="604"/>
      <c r="BWO190" s="604"/>
      <c r="BWP190" s="604"/>
      <c r="BWQ190" s="604"/>
      <c r="BWR190" s="604"/>
      <c r="BWS190" s="604"/>
      <c r="BWT190" s="604"/>
      <c r="BWU190" s="604"/>
      <c r="BWV190" s="604"/>
      <c r="BWW190" s="604"/>
      <c r="BWX190" s="604"/>
      <c r="BWY190" s="604"/>
      <c r="BWZ190" s="604"/>
      <c r="BXA190" s="604"/>
      <c r="BXB190" s="604"/>
      <c r="BXC190" s="604"/>
      <c r="BXD190" s="604"/>
      <c r="BXE190" s="604"/>
      <c r="BXF190" s="604"/>
      <c r="BXG190" s="604"/>
      <c r="BXH190" s="604"/>
      <c r="BXI190" s="604"/>
      <c r="BXJ190" s="604"/>
      <c r="BXK190" s="604"/>
      <c r="BXL190" s="604"/>
      <c r="BXM190" s="604"/>
      <c r="BXN190" s="604"/>
      <c r="BXO190" s="604"/>
      <c r="BXP190" s="604"/>
      <c r="BXQ190" s="604"/>
      <c r="BXR190" s="604"/>
      <c r="BXS190" s="604"/>
      <c r="BXT190" s="604"/>
      <c r="BXU190" s="604"/>
      <c r="BXV190" s="604"/>
      <c r="BXW190" s="604"/>
      <c r="BXX190" s="604"/>
      <c r="BXY190" s="604"/>
      <c r="BXZ190" s="604"/>
      <c r="BYA190" s="604"/>
      <c r="BYB190" s="604"/>
      <c r="BYC190" s="604"/>
      <c r="BYD190" s="604"/>
      <c r="BYE190" s="604"/>
      <c r="BYF190" s="604"/>
      <c r="BYG190" s="604"/>
      <c r="BYH190" s="604"/>
      <c r="BYI190" s="604"/>
      <c r="BYJ190" s="604"/>
      <c r="BYK190" s="604"/>
      <c r="BYL190" s="604"/>
      <c r="BYM190" s="604"/>
      <c r="BYN190" s="604"/>
      <c r="BYO190" s="604"/>
      <c r="BYP190" s="604"/>
      <c r="BYQ190" s="604"/>
      <c r="BYR190" s="604"/>
      <c r="BYS190" s="604"/>
      <c r="BYT190" s="604"/>
      <c r="BYU190" s="604"/>
      <c r="BYV190" s="604"/>
      <c r="BYW190" s="604"/>
      <c r="BYX190" s="604"/>
      <c r="BYY190" s="604"/>
      <c r="BYZ190" s="604"/>
      <c r="BZA190" s="604"/>
      <c r="BZB190" s="604"/>
      <c r="BZC190" s="604"/>
      <c r="BZD190" s="604"/>
      <c r="BZE190" s="604"/>
      <c r="BZF190" s="604"/>
      <c r="BZG190" s="604"/>
      <c r="BZH190" s="604"/>
      <c r="BZI190" s="604"/>
      <c r="BZJ190" s="604"/>
      <c r="BZK190" s="604"/>
      <c r="BZL190" s="604"/>
      <c r="BZM190" s="604"/>
      <c r="BZN190" s="604"/>
      <c r="BZO190" s="604"/>
      <c r="BZP190" s="604"/>
      <c r="BZQ190" s="604"/>
      <c r="BZR190" s="604"/>
      <c r="BZS190" s="604"/>
      <c r="BZT190" s="604"/>
      <c r="BZU190" s="604"/>
      <c r="BZV190" s="604"/>
      <c r="BZW190" s="604"/>
      <c r="BZX190" s="604"/>
      <c r="BZY190" s="604"/>
      <c r="BZZ190" s="604"/>
      <c r="CAA190" s="604"/>
      <c r="CAB190" s="604"/>
      <c r="CAC190" s="604"/>
      <c r="CAD190" s="604"/>
      <c r="CAE190" s="604"/>
      <c r="CAF190" s="604"/>
      <c r="CAG190" s="604"/>
      <c r="CAH190" s="604"/>
      <c r="CAI190" s="604"/>
      <c r="CAJ190" s="604"/>
      <c r="CAK190" s="604"/>
      <c r="CAL190" s="604"/>
      <c r="CAM190" s="604"/>
      <c r="CAN190" s="604"/>
      <c r="CAO190" s="604"/>
      <c r="CAP190" s="604"/>
      <c r="CAQ190" s="604"/>
      <c r="CAR190" s="604"/>
      <c r="CAS190" s="604"/>
      <c r="CAT190" s="604"/>
      <c r="CAU190" s="604"/>
      <c r="CAV190" s="604"/>
      <c r="CAW190" s="604"/>
      <c r="CAX190" s="604"/>
      <c r="CAY190" s="604"/>
      <c r="CAZ190" s="604"/>
      <c r="CBA190" s="604"/>
      <c r="CBB190" s="604"/>
      <c r="CBC190" s="604"/>
      <c r="CBD190" s="604"/>
      <c r="CBE190" s="604"/>
      <c r="CBF190" s="604"/>
      <c r="CBG190" s="604"/>
      <c r="CBH190" s="604"/>
      <c r="CBI190" s="604"/>
      <c r="CBJ190" s="604"/>
      <c r="CBK190" s="604"/>
      <c r="CBL190" s="604"/>
      <c r="CBM190" s="604"/>
      <c r="CBN190" s="604"/>
      <c r="CBO190" s="604"/>
      <c r="CBP190" s="604"/>
      <c r="CBQ190" s="604"/>
      <c r="CBR190" s="604"/>
      <c r="CBS190" s="604"/>
      <c r="CBT190" s="604"/>
      <c r="CBU190" s="604"/>
      <c r="CBV190" s="604"/>
      <c r="CBW190" s="604"/>
      <c r="CBX190" s="604"/>
      <c r="CBY190" s="604"/>
      <c r="CBZ190" s="604"/>
      <c r="CCA190" s="604"/>
      <c r="CCB190" s="604"/>
      <c r="CCC190" s="604"/>
      <c r="CCD190" s="604"/>
      <c r="CCE190" s="604"/>
      <c r="CCF190" s="604"/>
      <c r="CCG190" s="604"/>
      <c r="CCH190" s="604"/>
      <c r="CCI190" s="604"/>
      <c r="CCJ190" s="604"/>
      <c r="CCK190" s="604"/>
      <c r="CCL190" s="604"/>
      <c r="CCM190" s="604"/>
      <c r="CCN190" s="604"/>
      <c r="CCO190" s="604"/>
      <c r="CCP190" s="604"/>
      <c r="CCQ190" s="604"/>
      <c r="CCR190" s="604"/>
      <c r="CCS190" s="604"/>
      <c r="CCT190" s="604"/>
      <c r="CCU190" s="604"/>
      <c r="CCV190" s="604"/>
      <c r="CCW190" s="604"/>
      <c r="CCX190" s="604"/>
      <c r="CCY190" s="604"/>
      <c r="CCZ190" s="604"/>
      <c r="CDA190" s="604"/>
      <c r="CDB190" s="604"/>
      <c r="CDC190" s="604"/>
      <c r="CDD190" s="604"/>
      <c r="CDE190" s="604"/>
      <c r="CDF190" s="604"/>
      <c r="CDG190" s="604"/>
      <c r="CDH190" s="604"/>
      <c r="CDI190" s="604"/>
      <c r="CDJ190" s="604"/>
      <c r="CDK190" s="604"/>
      <c r="CDL190" s="604"/>
      <c r="CDM190" s="604"/>
      <c r="CDN190" s="604"/>
      <c r="CDO190" s="604"/>
      <c r="CDP190" s="604"/>
      <c r="CDQ190" s="604"/>
      <c r="CDR190" s="604"/>
      <c r="CDS190" s="604"/>
      <c r="CDT190" s="604"/>
      <c r="CDU190" s="604"/>
      <c r="CDV190" s="604"/>
      <c r="CDW190" s="604"/>
      <c r="CDX190" s="604"/>
      <c r="CDY190" s="604"/>
      <c r="CDZ190" s="604"/>
      <c r="CEA190" s="604"/>
      <c r="CEB190" s="604"/>
      <c r="CEC190" s="604"/>
      <c r="CED190" s="604"/>
      <c r="CEE190" s="604"/>
      <c r="CEF190" s="604"/>
      <c r="CEG190" s="604"/>
      <c r="CEH190" s="604"/>
      <c r="CEI190" s="604"/>
      <c r="CEJ190" s="604"/>
      <c r="CEK190" s="604"/>
      <c r="CEL190" s="604"/>
      <c r="CEM190" s="604"/>
      <c r="CEN190" s="604"/>
      <c r="CEO190" s="604"/>
      <c r="CEP190" s="604"/>
      <c r="CEQ190" s="604"/>
      <c r="CER190" s="604"/>
      <c r="CES190" s="604"/>
      <c r="CET190" s="604"/>
      <c r="CEU190" s="604"/>
      <c r="CEV190" s="604"/>
      <c r="CEW190" s="604"/>
      <c r="CEX190" s="604"/>
      <c r="CEY190" s="604"/>
      <c r="CEZ190" s="604"/>
      <c r="CFA190" s="604"/>
      <c r="CFB190" s="604"/>
      <c r="CFC190" s="604"/>
      <c r="CFD190" s="604"/>
      <c r="CFE190" s="604"/>
      <c r="CFF190" s="604"/>
      <c r="CFG190" s="604"/>
      <c r="CFH190" s="604"/>
      <c r="CFI190" s="604"/>
      <c r="CFJ190" s="604"/>
      <c r="CFK190" s="604"/>
      <c r="CFL190" s="604"/>
      <c r="CFM190" s="604"/>
      <c r="CFN190" s="604"/>
      <c r="CFO190" s="604"/>
      <c r="CFP190" s="604"/>
      <c r="CFQ190" s="604"/>
      <c r="CFR190" s="604"/>
      <c r="CFS190" s="604"/>
      <c r="CFT190" s="604"/>
      <c r="CFU190" s="604"/>
      <c r="CFV190" s="604"/>
      <c r="CFW190" s="604"/>
      <c r="CFX190" s="604"/>
      <c r="CFY190" s="604"/>
      <c r="CFZ190" s="604"/>
      <c r="CGA190" s="604"/>
      <c r="CGB190" s="604"/>
      <c r="CGC190" s="604"/>
      <c r="CGD190" s="604"/>
      <c r="CGE190" s="604"/>
      <c r="CGF190" s="604"/>
      <c r="CGG190" s="604"/>
      <c r="CGH190" s="604"/>
      <c r="CGI190" s="604"/>
      <c r="CGJ190" s="604"/>
      <c r="CGK190" s="604"/>
      <c r="CGL190" s="604"/>
      <c r="CGM190" s="604"/>
      <c r="CGN190" s="604"/>
      <c r="CGO190" s="604"/>
      <c r="CGP190" s="604"/>
      <c r="CGQ190" s="604"/>
      <c r="CGR190" s="604"/>
      <c r="CGS190" s="604"/>
      <c r="CGT190" s="604"/>
      <c r="CGU190" s="604"/>
      <c r="CGV190" s="604"/>
      <c r="CGW190" s="604"/>
      <c r="CGX190" s="604"/>
      <c r="CGY190" s="604"/>
      <c r="CGZ190" s="604"/>
      <c r="CHA190" s="604"/>
      <c r="CHB190" s="604"/>
      <c r="CHC190" s="604"/>
      <c r="CHD190" s="604"/>
      <c r="CHE190" s="604"/>
      <c r="CHF190" s="604"/>
      <c r="CHG190" s="604"/>
      <c r="CHH190" s="604"/>
      <c r="CHI190" s="604"/>
      <c r="CHJ190" s="604"/>
      <c r="CHK190" s="604"/>
      <c r="CHL190" s="604"/>
      <c r="CHM190" s="604"/>
      <c r="CHN190" s="604"/>
      <c r="CHO190" s="604"/>
      <c r="CHP190" s="604"/>
      <c r="CHQ190" s="604"/>
      <c r="CHR190" s="604"/>
      <c r="CHS190" s="604"/>
      <c r="CHT190" s="604"/>
      <c r="CHU190" s="604"/>
      <c r="CHV190" s="604"/>
      <c r="CHW190" s="604"/>
      <c r="CHX190" s="604"/>
      <c r="CHY190" s="604"/>
      <c r="CHZ190" s="604"/>
      <c r="CIA190" s="604"/>
      <c r="CIB190" s="604"/>
      <c r="CIC190" s="604"/>
      <c r="CID190" s="604"/>
      <c r="CIE190" s="604"/>
      <c r="CIF190" s="604"/>
      <c r="CIG190" s="604"/>
      <c r="CIH190" s="604"/>
      <c r="CII190" s="604"/>
      <c r="CIJ190" s="604"/>
      <c r="CIK190" s="604"/>
      <c r="CIL190" s="604"/>
      <c r="CIM190" s="604"/>
      <c r="CIN190" s="604"/>
      <c r="CIO190" s="604"/>
      <c r="CIP190" s="604"/>
      <c r="CIQ190" s="604"/>
      <c r="CIR190" s="604"/>
      <c r="CIS190" s="604"/>
      <c r="CIT190" s="604"/>
      <c r="CIU190" s="604"/>
      <c r="CIV190" s="604"/>
      <c r="CIW190" s="604"/>
      <c r="CIX190" s="604"/>
      <c r="CIY190" s="604"/>
      <c r="CIZ190" s="604"/>
      <c r="CJA190" s="604"/>
      <c r="CJB190" s="604"/>
      <c r="CJC190" s="604"/>
      <c r="CJD190" s="604"/>
      <c r="CJE190" s="604"/>
      <c r="CJF190" s="604"/>
      <c r="CJG190" s="604"/>
      <c r="CJH190" s="604"/>
      <c r="CJI190" s="604"/>
      <c r="CJJ190" s="604"/>
      <c r="CJK190" s="604"/>
      <c r="CJL190" s="604"/>
      <c r="CJM190" s="604"/>
      <c r="CJN190" s="604"/>
      <c r="CJO190" s="604"/>
      <c r="CJP190" s="604"/>
      <c r="CJQ190" s="604"/>
      <c r="CJR190" s="604"/>
      <c r="CJS190" s="604"/>
      <c r="CJT190" s="604"/>
      <c r="CJU190" s="604"/>
      <c r="CJV190" s="604"/>
      <c r="CJW190" s="604"/>
      <c r="CJX190" s="604"/>
      <c r="CJY190" s="604"/>
      <c r="CJZ190" s="604"/>
      <c r="CKA190" s="604"/>
      <c r="CKB190" s="604"/>
      <c r="CKC190" s="604"/>
      <c r="CKD190" s="604"/>
      <c r="CKE190" s="604"/>
      <c r="CKF190" s="604"/>
      <c r="CKG190" s="604"/>
      <c r="CKH190" s="604"/>
      <c r="CKI190" s="604"/>
      <c r="CKJ190" s="604"/>
      <c r="CKK190" s="604"/>
      <c r="CKL190" s="604"/>
      <c r="CKM190" s="604"/>
      <c r="CKN190" s="604"/>
      <c r="CKO190" s="604"/>
      <c r="CKP190" s="604"/>
      <c r="CKQ190" s="604"/>
      <c r="CKR190" s="604"/>
      <c r="CKS190" s="604"/>
      <c r="CKT190" s="604"/>
      <c r="CKU190" s="604"/>
      <c r="CKV190" s="604"/>
      <c r="CKW190" s="604"/>
      <c r="CKX190" s="604"/>
      <c r="CKY190" s="604"/>
      <c r="CKZ190" s="604"/>
      <c r="CLA190" s="604"/>
      <c r="CLB190" s="604"/>
      <c r="CLC190" s="604"/>
      <c r="CLD190" s="604"/>
      <c r="CLE190" s="604"/>
      <c r="CLF190" s="604"/>
      <c r="CLG190" s="604"/>
      <c r="CLH190" s="604"/>
      <c r="CLI190" s="604"/>
      <c r="CLJ190" s="604"/>
      <c r="CLK190" s="604"/>
      <c r="CLL190" s="604"/>
      <c r="CLM190" s="604"/>
      <c r="CLN190" s="604"/>
      <c r="CLO190" s="604"/>
      <c r="CLP190" s="604"/>
      <c r="CLQ190" s="604"/>
      <c r="CLR190" s="604"/>
      <c r="CLS190" s="604"/>
      <c r="CLT190" s="604"/>
      <c r="CLU190" s="604"/>
      <c r="CLV190" s="604"/>
      <c r="CLW190" s="604"/>
      <c r="CLX190" s="604"/>
      <c r="CLY190" s="604"/>
      <c r="CLZ190" s="604"/>
      <c r="CMA190" s="604"/>
      <c r="CMB190" s="604"/>
      <c r="CMC190" s="604"/>
      <c r="CMD190" s="604"/>
      <c r="CME190" s="604"/>
      <c r="CMF190" s="604"/>
      <c r="CMG190" s="604"/>
      <c r="CMH190" s="604"/>
      <c r="CMI190" s="604"/>
      <c r="CMJ190" s="604"/>
      <c r="CMK190" s="604"/>
      <c r="CML190" s="604"/>
      <c r="CMM190" s="604"/>
      <c r="CMN190" s="604"/>
      <c r="CMO190" s="604"/>
      <c r="CMP190" s="604"/>
      <c r="CMQ190" s="604"/>
      <c r="CMR190" s="604"/>
      <c r="CMS190" s="604"/>
      <c r="CMT190" s="604"/>
      <c r="CMU190" s="604"/>
      <c r="CMV190" s="604"/>
      <c r="CMW190" s="604"/>
      <c r="CMX190" s="604"/>
      <c r="CMY190" s="604"/>
      <c r="CMZ190" s="604"/>
      <c r="CNA190" s="604"/>
      <c r="CNB190" s="604"/>
      <c r="CNC190" s="604"/>
      <c r="CND190" s="604"/>
      <c r="CNE190" s="604"/>
      <c r="CNF190" s="604"/>
      <c r="CNG190" s="604"/>
      <c r="CNH190" s="604"/>
      <c r="CNI190" s="604"/>
      <c r="CNJ190" s="604"/>
      <c r="CNK190" s="604"/>
      <c r="CNL190" s="604"/>
      <c r="CNM190" s="604"/>
      <c r="CNN190" s="604"/>
      <c r="CNO190" s="604"/>
      <c r="CNP190" s="604"/>
      <c r="CNQ190" s="604"/>
      <c r="CNR190" s="604"/>
      <c r="CNS190" s="604"/>
      <c r="CNT190" s="604"/>
      <c r="CNU190" s="604"/>
      <c r="CNV190" s="604"/>
      <c r="CNW190" s="604"/>
      <c r="CNX190" s="604"/>
      <c r="CNY190" s="604"/>
      <c r="CNZ190" s="604"/>
      <c r="COA190" s="604"/>
      <c r="COB190" s="604"/>
      <c r="COC190" s="604"/>
      <c r="COD190" s="604"/>
      <c r="COE190" s="604"/>
      <c r="COF190" s="604"/>
      <c r="COG190" s="604"/>
      <c r="COH190" s="604"/>
      <c r="COI190" s="604"/>
      <c r="COJ190" s="604"/>
      <c r="COK190" s="604"/>
      <c r="COL190" s="604"/>
      <c r="COM190" s="604"/>
      <c r="CON190" s="604"/>
      <c r="COO190" s="604"/>
      <c r="COP190" s="604"/>
      <c r="COQ190" s="604"/>
      <c r="COR190" s="604"/>
      <c r="COS190" s="604"/>
      <c r="COT190" s="604"/>
      <c r="COU190" s="604"/>
      <c r="COV190" s="604"/>
      <c r="COW190" s="604"/>
      <c r="COX190" s="604"/>
      <c r="COY190" s="604"/>
      <c r="COZ190" s="604"/>
      <c r="CPA190" s="604"/>
      <c r="CPB190" s="604"/>
      <c r="CPC190" s="604"/>
      <c r="CPD190" s="604"/>
      <c r="CPE190" s="604"/>
      <c r="CPF190" s="604"/>
      <c r="CPG190" s="604"/>
      <c r="CPH190" s="604"/>
      <c r="CPI190" s="604"/>
      <c r="CPJ190" s="604"/>
      <c r="CPK190" s="604"/>
      <c r="CPL190" s="604"/>
      <c r="CPM190" s="604"/>
      <c r="CPN190" s="604"/>
      <c r="CPO190" s="604"/>
      <c r="CPP190" s="604"/>
      <c r="CPQ190" s="604"/>
      <c r="CPR190" s="604"/>
      <c r="CPS190" s="604"/>
      <c r="CPT190" s="604"/>
      <c r="CPU190" s="604"/>
      <c r="CPV190" s="604"/>
      <c r="CPW190" s="604"/>
      <c r="CPX190" s="604"/>
      <c r="CPY190" s="604"/>
      <c r="CPZ190" s="604"/>
      <c r="CQA190" s="604"/>
      <c r="CQB190" s="604"/>
      <c r="CQC190" s="604"/>
      <c r="CQD190" s="604"/>
      <c r="CQE190" s="604"/>
      <c r="CQF190" s="604"/>
      <c r="CQG190" s="604"/>
      <c r="CQH190" s="604"/>
      <c r="CQI190" s="604"/>
      <c r="CQJ190" s="604"/>
      <c r="CQK190" s="604"/>
      <c r="CQL190" s="604"/>
      <c r="CQM190" s="604"/>
      <c r="CQN190" s="604"/>
      <c r="CQO190" s="604"/>
      <c r="CQP190" s="604"/>
      <c r="CQQ190" s="604"/>
      <c r="CQR190" s="604"/>
      <c r="CQS190" s="604"/>
      <c r="CQT190" s="604"/>
      <c r="CQU190" s="604"/>
      <c r="CQV190" s="604"/>
      <c r="CQW190" s="604"/>
      <c r="CQX190" s="604"/>
      <c r="CQY190" s="604"/>
      <c r="CQZ190" s="604"/>
      <c r="CRA190" s="604"/>
      <c r="CRB190" s="604"/>
      <c r="CRC190" s="604"/>
      <c r="CRD190" s="604"/>
      <c r="CRE190" s="604"/>
      <c r="CRF190" s="604"/>
      <c r="CRG190" s="604"/>
      <c r="CRH190" s="604"/>
      <c r="CRI190" s="604"/>
      <c r="CRJ190" s="604"/>
      <c r="CRK190" s="604"/>
      <c r="CRL190" s="604"/>
      <c r="CRM190" s="604"/>
      <c r="CRN190" s="604"/>
      <c r="CRO190" s="604"/>
      <c r="CRP190" s="604"/>
      <c r="CRQ190" s="604"/>
      <c r="CRR190" s="604"/>
      <c r="CRS190" s="604"/>
      <c r="CRT190" s="604"/>
      <c r="CRU190" s="604"/>
      <c r="CRV190" s="604"/>
      <c r="CRW190" s="604"/>
      <c r="CRX190" s="604"/>
      <c r="CRY190" s="604"/>
      <c r="CRZ190" s="604"/>
      <c r="CSA190" s="604"/>
      <c r="CSB190" s="604"/>
      <c r="CSC190" s="604"/>
      <c r="CSD190" s="604"/>
      <c r="CSE190" s="604"/>
      <c r="CSF190" s="604"/>
      <c r="CSG190" s="604"/>
      <c r="CSH190" s="604"/>
      <c r="CSI190" s="604"/>
      <c r="CSJ190" s="604"/>
      <c r="CSK190" s="604"/>
      <c r="CSL190" s="604"/>
      <c r="CSM190" s="604"/>
      <c r="CSN190" s="604"/>
      <c r="CSO190" s="604"/>
      <c r="CSP190" s="604"/>
      <c r="CSQ190" s="604"/>
      <c r="CSR190" s="604"/>
      <c r="CSS190" s="604"/>
      <c r="CST190" s="604"/>
      <c r="CSU190" s="604"/>
      <c r="CSV190" s="604"/>
      <c r="CSW190" s="604"/>
      <c r="CSX190" s="604"/>
      <c r="CSY190" s="604"/>
      <c r="CSZ190" s="604"/>
      <c r="CTA190" s="604"/>
      <c r="CTB190" s="604"/>
      <c r="CTC190" s="604"/>
      <c r="CTD190" s="604"/>
      <c r="CTE190" s="604"/>
      <c r="CTF190" s="604"/>
      <c r="CTG190" s="604"/>
      <c r="CTH190" s="604"/>
      <c r="CTI190" s="604"/>
      <c r="CTJ190" s="604"/>
      <c r="CTK190" s="604"/>
      <c r="CTL190" s="604"/>
      <c r="CTM190" s="604"/>
      <c r="CTN190" s="604"/>
      <c r="CTO190" s="604"/>
      <c r="CTP190" s="604"/>
      <c r="CTQ190" s="604"/>
      <c r="CTR190" s="604"/>
      <c r="CTS190" s="604"/>
      <c r="CTT190" s="604"/>
      <c r="CTU190" s="604"/>
      <c r="CTV190" s="604"/>
      <c r="CTW190" s="604"/>
      <c r="CTX190" s="604"/>
      <c r="CTY190" s="604"/>
      <c r="CTZ190" s="604"/>
      <c r="CUA190" s="604"/>
      <c r="CUB190" s="604"/>
      <c r="CUC190" s="604"/>
      <c r="CUD190" s="604"/>
      <c r="CUE190" s="604"/>
      <c r="CUF190" s="604"/>
      <c r="CUG190" s="604"/>
      <c r="CUH190" s="604"/>
      <c r="CUI190" s="604"/>
      <c r="CUJ190" s="604"/>
      <c r="CUK190" s="604"/>
      <c r="CUL190" s="604"/>
      <c r="CUM190" s="604"/>
      <c r="CUN190" s="604"/>
      <c r="CUO190" s="604"/>
      <c r="CUP190" s="604"/>
      <c r="CUQ190" s="604"/>
      <c r="CUR190" s="604"/>
      <c r="CUS190" s="604"/>
      <c r="CUT190" s="604"/>
      <c r="CUU190" s="604"/>
      <c r="CUV190" s="604"/>
      <c r="CUW190" s="604"/>
      <c r="CUX190" s="604"/>
      <c r="CUY190" s="604"/>
      <c r="CUZ190" s="604"/>
      <c r="CVA190" s="604"/>
      <c r="CVB190" s="604"/>
      <c r="CVC190" s="604"/>
      <c r="CVD190" s="604"/>
      <c r="CVE190" s="604"/>
      <c r="CVF190" s="604"/>
      <c r="CVG190" s="604"/>
      <c r="CVH190" s="604"/>
      <c r="CVI190" s="604"/>
      <c r="CVJ190" s="604"/>
      <c r="CVK190" s="604"/>
      <c r="CVL190" s="604"/>
      <c r="CVM190" s="604"/>
      <c r="CVN190" s="604"/>
      <c r="CVO190" s="604"/>
      <c r="CVP190" s="604"/>
      <c r="CVQ190" s="604"/>
      <c r="CVR190" s="604"/>
      <c r="CVS190" s="604"/>
      <c r="CVT190" s="604"/>
      <c r="CVU190" s="604"/>
      <c r="CVV190" s="604"/>
      <c r="CVW190" s="604"/>
      <c r="CVX190" s="604"/>
      <c r="CVY190" s="604"/>
      <c r="CVZ190" s="604"/>
      <c r="CWA190" s="604"/>
      <c r="CWB190" s="604"/>
      <c r="CWC190" s="604"/>
      <c r="CWD190" s="604"/>
      <c r="CWE190" s="604"/>
      <c r="CWF190" s="604"/>
      <c r="CWG190" s="604"/>
      <c r="CWH190" s="604"/>
      <c r="CWI190" s="604"/>
      <c r="CWJ190" s="604"/>
      <c r="CWK190" s="604"/>
      <c r="CWL190" s="604"/>
      <c r="CWM190" s="604"/>
      <c r="CWN190" s="604"/>
      <c r="CWO190" s="604"/>
      <c r="CWP190" s="604"/>
      <c r="CWQ190" s="604"/>
      <c r="CWR190" s="604"/>
      <c r="CWS190" s="604"/>
      <c r="CWT190" s="604"/>
      <c r="CWU190" s="604"/>
      <c r="CWV190" s="604"/>
      <c r="CWW190" s="604"/>
      <c r="CWX190" s="604"/>
      <c r="CWY190" s="604"/>
      <c r="CWZ190" s="604"/>
      <c r="CXA190" s="604"/>
      <c r="CXB190" s="604"/>
      <c r="CXC190" s="604"/>
      <c r="CXD190" s="604"/>
      <c r="CXE190" s="604"/>
      <c r="CXF190" s="604"/>
      <c r="CXG190" s="604"/>
      <c r="CXH190" s="604"/>
      <c r="CXI190" s="604"/>
      <c r="CXJ190" s="604"/>
      <c r="CXK190" s="604"/>
      <c r="CXL190" s="604"/>
      <c r="CXM190" s="604"/>
      <c r="CXN190" s="604"/>
      <c r="CXO190" s="604"/>
      <c r="CXP190" s="604"/>
      <c r="CXQ190" s="604"/>
      <c r="CXR190" s="604"/>
      <c r="CXS190" s="604"/>
      <c r="CXT190" s="604"/>
      <c r="CXU190" s="604"/>
      <c r="CXV190" s="604"/>
      <c r="CXW190" s="604"/>
      <c r="CXX190" s="604"/>
      <c r="CXY190" s="604"/>
      <c r="CXZ190" s="604"/>
      <c r="CYA190" s="604"/>
      <c r="CYB190" s="604"/>
      <c r="CYC190" s="604"/>
      <c r="CYD190" s="604"/>
      <c r="CYE190" s="604"/>
      <c r="CYF190" s="604"/>
      <c r="CYG190" s="604"/>
      <c r="CYH190" s="604"/>
      <c r="CYI190" s="604"/>
      <c r="CYJ190" s="604"/>
      <c r="CYK190" s="604"/>
      <c r="CYL190" s="604"/>
      <c r="CYM190" s="604"/>
      <c r="CYN190" s="604"/>
      <c r="CYO190" s="604"/>
      <c r="CYP190" s="604"/>
      <c r="CYQ190" s="604"/>
      <c r="CYR190" s="604"/>
      <c r="CYS190" s="604"/>
      <c r="CYT190" s="604"/>
      <c r="CYU190" s="604"/>
      <c r="CYV190" s="604"/>
      <c r="CYW190" s="604"/>
      <c r="CYX190" s="604"/>
      <c r="CYY190" s="604"/>
      <c r="CYZ190" s="604"/>
      <c r="CZA190" s="604"/>
      <c r="CZB190" s="604"/>
      <c r="CZC190" s="604"/>
      <c r="CZD190" s="604"/>
      <c r="CZE190" s="604"/>
      <c r="CZF190" s="604"/>
      <c r="CZG190" s="604"/>
      <c r="CZH190" s="604"/>
      <c r="CZI190" s="604"/>
      <c r="CZJ190" s="604"/>
      <c r="CZK190" s="604"/>
      <c r="CZL190" s="604"/>
      <c r="CZM190" s="604"/>
      <c r="CZN190" s="604"/>
      <c r="CZO190" s="604"/>
      <c r="CZP190" s="604"/>
      <c r="CZQ190" s="604"/>
      <c r="CZR190" s="604"/>
      <c r="CZS190" s="604"/>
      <c r="CZT190" s="604"/>
      <c r="CZU190" s="604"/>
      <c r="CZV190" s="604"/>
      <c r="CZW190" s="604"/>
      <c r="CZX190" s="604"/>
      <c r="CZY190" s="604"/>
      <c r="CZZ190" s="604"/>
      <c r="DAA190" s="604"/>
      <c r="DAB190" s="604"/>
      <c r="DAC190" s="604"/>
      <c r="DAD190" s="604"/>
      <c r="DAE190" s="604"/>
      <c r="DAF190" s="604"/>
      <c r="DAG190" s="604"/>
      <c r="DAH190" s="604"/>
      <c r="DAI190" s="604"/>
      <c r="DAJ190" s="604"/>
      <c r="DAK190" s="604"/>
      <c r="DAL190" s="604"/>
      <c r="DAM190" s="604"/>
      <c r="DAN190" s="604"/>
      <c r="DAO190" s="604"/>
      <c r="DAP190" s="604"/>
      <c r="DAQ190" s="604"/>
      <c r="DAR190" s="604"/>
      <c r="DAS190" s="604"/>
      <c r="DAT190" s="604"/>
      <c r="DAU190" s="604"/>
      <c r="DAV190" s="604"/>
      <c r="DAW190" s="604"/>
      <c r="DAX190" s="604"/>
      <c r="DAY190" s="604"/>
      <c r="DAZ190" s="604"/>
      <c r="DBA190" s="604"/>
      <c r="DBB190" s="604"/>
      <c r="DBC190" s="604"/>
      <c r="DBD190" s="604"/>
      <c r="DBE190" s="604"/>
      <c r="DBF190" s="604"/>
      <c r="DBG190" s="604"/>
      <c r="DBH190" s="604"/>
      <c r="DBI190" s="604"/>
      <c r="DBJ190" s="604"/>
      <c r="DBK190" s="604"/>
      <c r="DBL190" s="604"/>
      <c r="DBM190" s="604"/>
      <c r="DBN190" s="604"/>
      <c r="DBO190" s="604"/>
      <c r="DBP190" s="604"/>
      <c r="DBQ190" s="604"/>
      <c r="DBR190" s="604"/>
      <c r="DBS190" s="604"/>
      <c r="DBT190" s="604"/>
      <c r="DBU190" s="604"/>
      <c r="DBV190" s="604"/>
      <c r="DBW190" s="604"/>
      <c r="DBX190" s="604"/>
      <c r="DBY190" s="604"/>
      <c r="DBZ190" s="604"/>
      <c r="DCA190" s="604"/>
      <c r="DCB190" s="604"/>
      <c r="DCC190" s="604"/>
      <c r="DCD190" s="604"/>
      <c r="DCE190" s="604"/>
      <c r="DCF190" s="604"/>
      <c r="DCG190" s="604"/>
      <c r="DCH190" s="604"/>
      <c r="DCI190" s="604"/>
      <c r="DCJ190" s="604"/>
      <c r="DCK190" s="604"/>
      <c r="DCL190" s="604"/>
      <c r="DCM190" s="604"/>
      <c r="DCN190" s="604"/>
      <c r="DCO190" s="604"/>
      <c r="DCP190" s="604"/>
      <c r="DCQ190" s="604"/>
      <c r="DCR190" s="604"/>
      <c r="DCS190" s="604"/>
      <c r="DCT190" s="604"/>
      <c r="DCU190" s="604"/>
      <c r="DCV190" s="604"/>
      <c r="DCW190" s="604"/>
      <c r="DCX190" s="604"/>
      <c r="DCY190" s="604"/>
      <c r="DCZ190" s="604"/>
      <c r="DDA190" s="604"/>
      <c r="DDB190" s="604"/>
      <c r="DDC190" s="604"/>
      <c r="DDD190" s="604"/>
      <c r="DDE190" s="604"/>
      <c r="DDF190" s="604"/>
      <c r="DDG190" s="604"/>
      <c r="DDH190" s="604"/>
      <c r="DDI190" s="604"/>
      <c r="DDJ190" s="604"/>
      <c r="DDK190" s="604"/>
      <c r="DDL190" s="604"/>
      <c r="DDM190" s="604"/>
      <c r="DDN190" s="604"/>
      <c r="DDO190" s="604"/>
      <c r="DDP190" s="604"/>
      <c r="DDQ190" s="604"/>
      <c r="DDR190" s="604"/>
      <c r="DDS190" s="604"/>
      <c r="DDT190" s="604"/>
      <c r="DDU190" s="604"/>
      <c r="DDV190" s="604"/>
      <c r="DDW190" s="604"/>
      <c r="DDX190" s="604"/>
      <c r="DDY190" s="604"/>
      <c r="DDZ190" s="604"/>
      <c r="DEA190" s="604"/>
      <c r="DEB190" s="604"/>
      <c r="DEC190" s="604"/>
      <c r="DED190" s="604"/>
      <c r="DEE190" s="604"/>
      <c r="DEF190" s="604"/>
      <c r="DEG190" s="604"/>
      <c r="DEH190" s="604"/>
      <c r="DEI190" s="604"/>
      <c r="DEJ190" s="604"/>
      <c r="DEK190" s="604"/>
      <c r="DEL190" s="604"/>
      <c r="DEM190" s="604"/>
      <c r="DEN190" s="604"/>
      <c r="DEO190" s="604"/>
      <c r="DEP190" s="604"/>
      <c r="DEQ190" s="604"/>
      <c r="DER190" s="604"/>
      <c r="DES190" s="604"/>
      <c r="DET190" s="604"/>
      <c r="DEU190" s="604"/>
      <c r="DEV190" s="604"/>
      <c r="DEW190" s="604"/>
      <c r="DEX190" s="604"/>
      <c r="DEY190" s="604"/>
      <c r="DEZ190" s="604"/>
      <c r="DFA190" s="604"/>
      <c r="DFB190" s="604"/>
      <c r="DFC190" s="604"/>
      <c r="DFD190" s="604"/>
      <c r="DFE190" s="604"/>
      <c r="DFF190" s="604"/>
      <c r="DFG190" s="604"/>
      <c r="DFH190" s="604"/>
      <c r="DFI190" s="604"/>
      <c r="DFJ190" s="604"/>
      <c r="DFK190" s="604"/>
      <c r="DFL190" s="604"/>
      <c r="DFM190" s="604"/>
      <c r="DFN190" s="604"/>
      <c r="DFO190" s="604"/>
      <c r="DFP190" s="604"/>
      <c r="DFQ190" s="604"/>
      <c r="DFR190" s="604"/>
      <c r="DFS190" s="604"/>
      <c r="DFT190" s="604"/>
      <c r="DFU190" s="604"/>
      <c r="DFV190" s="604"/>
      <c r="DFW190" s="604"/>
      <c r="DFX190" s="604"/>
      <c r="DFY190" s="604"/>
      <c r="DFZ190" s="604"/>
      <c r="DGA190" s="604"/>
      <c r="DGB190" s="604"/>
      <c r="DGC190" s="604"/>
      <c r="DGD190" s="604"/>
      <c r="DGE190" s="604"/>
      <c r="DGF190" s="604"/>
      <c r="DGG190" s="604"/>
      <c r="DGH190" s="604"/>
      <c r="DGI190" s="604"/>
      <c r="DGJ190" s="604"/>
      <c r="DGK190" s="604"/>
      <c r="DGL190" s="604"/>
      <c r="DGM190" s="604"/>
      <c r="DGN190" s="604"/>
      <c r="DGO190" s="604"/>
      <c r="DGP190" s="604"/>
      <c r="DGQ190" s="604"/>
      <c r="DGR190" s="604"/>
      <c r="DGS190" s="604"/>
      <c r="DGT190" s="604"/>
      <c r="DGU190" s="604"/>
      <c r="DGV190" s="604"/>
      <c r="DGW190" s="604"/>
      <c r="DGX190" s="604"/>
      <c r="DGY190" s="604"/>
      <c r="DGZ190" s="604"/>
      <c r="DHA190" s="604"/>
      <c r="DHB190" s="604"/>
      <c r="DHC190" s="604"/>
      <c r="DHD190" s="604"/>
      <c r="DHE190" s="604"/>
      <c r="DHF190" s="604"/>
      <c r="DHG190" s="604"/>
      <c r="DHH190" s="604"/>
      <c r="DHI190" s="604"/>
      <c r="DHJ190" s="604"/>
      <c r="DHK190" s="604"/>
      <c r="DHL190" s="604"/>
      <c r="DHM190" s="604"/>
      <c r="DHN190" s="604"/>
      <c r="DHO190" s="604"/>
      <c r="DHP190" s="604"/>
      <c r="DHQ190" s="604"/>
      <c r="DHR190" s="604"/>
      <c r="DHS190" s="604"/>
      <c r="DHT190" s="604"/>
      <c r="DHU190" s="604"/>
      <c r="DHV190" s="604"/>
      <c r="DHW190" s="604"/>
      <c r="DHX190" s="604"/>
      <c r="DHY190" s="604"/>
      <c r="DHZ190" s="604"/>
      <c r="DIA190" s="604"/>
      <c r="DIB190" s="604"/>
      <c r="DIC190" s="604"/>
      <c r="DID190" s="604"/>
      <c r="DIE190" s="604"/>
      <c r="DIF190" s="604"/>
      <c r="DIG190" s="604"/>
      <c r="DIH190" s="604"/>
      <c r="DII190" s="604"/>
      <c r="DIJ190" s="604"/>
      <c r="DIK190" s="604"/>
      <c r="DIL190" s="604"/>
      <c r="DIM190" s="604"/>
      <c r="DIN190" s="604"/>
      <c r="DIO190" s="604"/>
      <c r="DIP190" s="604"/>
      <c r="DIQ190" s="604"/>
      <c r="DIR190" s="604"/>
      <c r="DIS190" s="604"/>
      <c r="DIT190" s="604"/>
      <c r="DIU190" s="604"/>
      <c r="DIV190" s="604"/>
      <c r="DIW190" s="604"/>
      <c r="DIX190" s="604"/>
      <c r="DIY190" s="604"/>
      <c r="DIZ190" s="604"/>
      <c r="DJA190" s="604"/>
      <c r="DJB190" s="604"/>
      <c r="DJC190" s="604"/>
      <c r="DJD190" s="604"/>
      <c r="DJE190" s="604"/>
      <c r="DJF190" s="604"/>
      <c r="DJG190" s="604"/>
      <c r="DJH190" s="604"/>
      <c r="DJI190" s="604"/>
      <c r="DJJ190" s="604"/>
      <c r="DJK190" s="604"/>
      <c r="DJL190" s="604"/>
      <c r="DJM190" s="604"/>
      <c r="DJN190" s="604"/>
      <c r="DJO190" s="604"/>
      <c r="DJP190" s="604"/>
      <c r="DJQ190" s="604"/>
      <c r="DJR190" s="604"/>
      <c r="DJS190" s="604"/>
      <c r="DJT190" s="604"/>
      <c r="DJU190" s="604"/>
      <c r="DJV190" s="604"/>
      <c r="DJW190" s="604"/>
      <c r="DJX190" s="604"/>
      <c r="DJY190" s="604"/>
      <c r="DJZ190" s="604"/>
      <c r="DKA190" s="604"/>
      <c r="DKB190" s="604"/>
      <c r="DKC190" s="604"/>
      <c r="DKD190" s="604"/>
      <c r="DKE190" s="604"/>
      <c r="DKF190" s="604"/>
      <c r="DKG190" s="604"/>
      <c r="DKH190" s="604"/>
      <c r="DKI190" s="604"/>
      <c r="DKJ190" s="604"/>
      <c r="DKK190" s="604"/>
      <c r="DKL190" s="604"/>
      <c r="DKM190" s="604"/>
      <c r="DKN190" s="604"/>
      <c r="DKO190" s="604"/>
      <c r="DKP190" s="604"/>
      <c r="DKQ190" s="604"/>
      <c r="DKR190" s="604"/>
      <c r="DKS190" s="604"/>
      <c r="DKT190" s="604"/>
      <c r="DKU190" s="604"/>
      <c r="DKV190" s="604"/>
      <c r="DKW190" s="604"/>
      <c r="DKX190" s="604"/>
      <c r="DKY190" s="604"/>
      <c r="DKZ190" s="604"/>
      <c r="DLA190" s="604"/>
      <c r="DLB190" s="604"/>
      <c r="DLC190" s="604"/>
      <c r="DLD190" s="604"/>
      <c r="DLE190" s="604"/>
      <c r="DLF190" s="604"/>
      <c r="DLG190" s="604"/>
      <c r="DLH190" s="604"/>
      <c r="DLI190" s="604"/>
      <c r="DLJ190" s="604"/>
      <c r="DLK190" s="604"/>
      <c r="DLL190" s="604"/>
      <c r="DLM190" s="604"/>
      <c r="DLN190" s="604"/>
      <c r="DLO190" s="604"/>
      <c r="DLP190" s="604"/>
      <c r="DLQ190" s="604"/>
      <c r="DLR190" s="604"/>
      <c r="DLS190" s="604"/>
      <c r="DLT190" s="604"/>
      <c r="DLU190" s="604"/>
      <c r="DLV190" s="604"/>
      <c r="DLW190" s="604"/>
      <c r="DLX190" s="604"/>
      <c r="DLY190" s="604"/>
      <c r="DLZ190" s="604"/>
      <c r="DMA190" s="604"/>
      <c r="DMB190" s="604"/>
      <c r="DMC190" s="604"/>
      <c r="DMD190" s="604"/>
      <c r="DME190" s="604"/>
      <c r="DMF190" s="604"/>
      <c r="DMG190" s="604"/>
      <c r="DMH190" s="604"/>
      <c r="DMI190" s="604"/>
      <c r="DMJ190" s="604"/>
      <c r="DMK190" s="604"/>
      <c r="DML190" s="604"/>
      <c r="DMM190" s="604"/>
      <c r="DMN190" s="604"/>
      <c r="DMO190" s="604"/>
      <c r="DMP190" s="604"/>
      <c r="DMQ190" s="604"/>
      <c r="DMR190" s="604"/>
      <c r="DMS190" s="604"/>
      <c r="DMT190" s="604"/>
      <c r="DMU190" s="604"/>
      <c r="DMV190" s="604"/>
      <c r="DMW190" s="604"/>
      <c r="DMX190" s="604"/>
      <c r="DMY190" s="604"/>
      <c r="DMZ190" s="604"/>
      <c r="DNA190" s="604"/>
      <c r="DNB190" s="604"/>
      <c r="DNC190" s="604"/>
      <c r="DND190" s="604"/>
      <c r="DNE190" s="604"/>
      <c r="DNF190" s="604"/>
      <c r="DNG190" s="604"/>
      <c r="DNH190" s="604"/>
      <c r="DNI190" s="604"/>
      <c r="DNJ190" s="604"/>
      <c r="DNK190" s="604"/>
      <c r="DNL190" s="604"/>
      <c r="DNM190" s="604"/>
      <c r="DNN190" s="604"/>
      <c r="DNO190" s="604"/>
      <c r="DNP190" s="604"/>
      <c r="DNQ190" s="604"/>
      <c r="DNR190" s="604"/>
      <c r="DNS190" s="604"/>
      <c r="DNT190" s="604"/>
      <c r="DNU190" s="604"/>
      <c r="DNV190" s="604"/>
      <c r="DNW190" s="604"/>
      <c r="DNX190" s="604"/>
      <c r="DNY190" s="604"/>
      <c r="DNZ190" s="604"/>
      <c r="DOA190" s="604"/>
      <c r="DOB190" s="604"/>
      <c r="DOC190" s="604"/>
      <c r="DOD190" s="604"/>
      <c r="DOE190" s="604"/>
      <c r="DOF190" s="604"/>
      <c r="DOG190" s="604"/>
      <c r="DOH190" s="604"/>
      <c r="DOI190" s="604"/>
      <c r="DOJ190" s="604"/>
      <c r="DOK190" s="604"/>
      <c r="DOL190" s="604"/>
      <c r="DOM190" s="604"/>
      <c r="DON190" s="604"/>
      <c r="DOO190" s="604"/>
      <c r="DOP190" s="604"/>
      <c r="DOQ190" s="604"/>
      <c r="DOR190" s="604"/>
      <c r="DOS190" s="604"/>
      <c r="DOT190" s="604"/>
      <c r="DOU190" s="604"/>
      <c r="DOV190" s="604"/>
      <c r="DOW190" s="604"/>
      <c r="DOX190" s="604"/>
      <c r="DOY190" s="604"/>
      <c r="DOZ190" s="604"/>
      <c r="DPA190" s="604"/>
      <c r="DPB190" s="604"/>
      <c r="DPC190" s="604"/>
      <c r="DPD190" s="604"/>
      <c r="DPE190" s="604"/>
      <c r="DPF190" s="604"/>
      <c r="DPG190" s="604"/>
      <c r="DPH190" s="604"/>
      <c r="DPI190" s="604"/>
      <c r="DPJ190" s="604"/>
      <c r="DPK190" s="604"/>
      <c r="DPL190" s="604"/>
      <c r="DPM190" s="604"/>
      <c r="DPN190" s="604"/>
      <c r="DPO190" s="604"/>
      <c r="DPP190" s="604"/>
      <c r="DPQ190" s="604"/>
      <c r="DPR190" s="604"/>
      <c r="DPS190" s="604"/>
      <c r="DPT190" s="604"/>
      <c r="DPU190" s="604"/>
      <c r="DPV190" s="604"/>
      <c r="DPW190" s="604"/>
      <c r="DPX190" s="604"/>
      <c r="DPY190" s="604"/>
      <c r="DPZ190" s="604"/>
      <c r="DQA190" s="604"/>
      <c r="DQB190" s="604"/>
      <c r="DQC190" s="604"/>
      <c r="DQD190" s="604"/>
      <c r="DQE190" s="604"/>
      <c r="DQF190" s="604"/>
      <c r="DQG190" s="604"/>
      <c r="DQH190" s="604"/>
      <c r="DQI190" s="604"/>
      <c r="DQJ190" s="604"/>
      <c r="DQK190" s="604"/>
      <c r="DQL190" s="604"/>
      <c r="DQM190" s="604"/>
      <c r="DQN190" s="604"/>
      <c r="DQO190" s="604"/>
      <c r="DQP190" s="604"/>
      <c r="DQQ190" s="604"/>
      <c r="DQR190" s="604"/>
      <c r="DQS190" s="604"/>
      <c r="DQT190" s="604"/>
      <c r="DQU190" s="604"/>
      <c r="DQV190" s="604"/>
      <c r="DQW190" s="604"/>
      <c r="DQX190" s="604"/>
      <c r="DQY190" s="604"/>
      <c r="DQZ190" s="604"/>
      <c r="DRA190" s="604"/>
      <c r="DRB190" s="604"/>
      <c r="DRC190" s="604"/>
      <c r="DRD190" s="604"/>
      <c r="DRE190" s="604"/>
      <c r="DRF190" s="604"/>
      <c r="DRG190" s="604"/>
      <c r="DRH190" s="604"/>
      <c r="DRI190" s="604"/>
      <c r="DRJ190" s="604"/>
      <c r="DRK190" s="604"/>
      <c r="DRL190" s="604"/>
      <c r="DRM190" s="604"/>
      <c r="DRN190" s="604"/>
      <c r="DRO190" s="604"/>
      <c r="DRP190" s="604"/>
      <c r="DRQ190" s="604"/>
      <c r="DRR190" s="604"/>
      <c r="DRS190" s="604"/>
      <c r="DRT190" s="604"/>
      <c r="DRU190" s="604"/>
      <c r="DRV190" s="604"/>
      <c r="DRW190" s="604"/>
      <c r="DRX190" s="604"/>
      <c r="DRY190" s="604"/>
      <c r="DRZ190" s="604"/>
      <c r="DSA190" s="604"/>
      <c r="DSB190" s="604"/>
      <c r="DSC190" s="604"/>
      <c r="DSD190" s="604"/>
      <c r="DSE190" s="604"/>
      <c r="DSF190" s="604"/>
      <c r="DSG190" s="604"/>
      <c r="DSH190" s="604"/>
      <c r="DSI190" s="604"/>
      <c r="DSJ190" s="604"/>
      <c r="DSK190" s="604"/>
      <c r="DSL190" s="604"/>
      <c r="DSM190" s="604"/>
      <c r="DSN190" s="604"/>
      <c r="DSO190" s="604"/>
      <c r="DSP190" s="604"/>
      <c r="DSQ190" s="604"/>
      <c r="DSR190" s="604"/>
      <c r="DSS190" s="604"/>
      <c r="DST190" s="604"/>
      <c r="DSU190" s="604"/>
      <c r="DSV190" s="604"/>
      <c r="DSW190" s="604"/>
      <c r="DSX190" s="604"/>
      <c r="DSY190" s="604"/>
      <c r="DSZ190" s="604"/>
      <c r="DTA190" s="604"/>
      <c r="DTB190" s="604"/>
      <c r="DTC190" s="604"/>
      <c r="DTD190" s="604"/>
      <c r="DTE190" s="604"/>
      <c r="DTF190" s="604"/>
      <c r="DTG190" s="604"/>
      <c r="DTH190" s="604"/>
      <c r="DTI190" s="604"/>
      <c r="DTJ190" s="604"/>
      <c r="DTK190" s="604"/>
      <c r="DTL190" s="604"/>
      <c r="DTM190" s="604"/>
      <c r="DTN190" s="604"/>
      <c r="DTO190" s="604"/>
      <c r="DTP190" s="604"/>
      <c r="DTQ190" s="604"/>
      <c r="DTR190" s="604"/>
      <c r="DTS190" s="604"/>
      <c r="DTT190" s="604"/>
      <c r="DTU190" s="604"/>
      <c r="DTV190" s="604"/>
      <c r="DTW190" s="604"/>
      <c r="DTX190" s="604"/>
      <c r="DTY190" s="604"/>
      <c r="DTZ190" s="604"/>
      <c r="DUA190" s="604"/>
      <c r="DUB190" s="604"/>
      <c r="DUC190" s="604"/>
      <c r="DUD190" s="604"/>
      <c r="DUE190" s="604"/>
      <c r="DUF190" s="604"/>
      <c r="DUG190" s="604"/>
      <c r="DUH190" s="604"/>
      <c r="DUI190" s="604"/>
      <c r="DUJ190" s="604"/>
      <c r="DUK190" s="604"/>
      <c r="DUL190" s="604"/>
      <c r="DUM190" s="604"/>
      <c r="DUN190" s="604"/>
      <c r="DUO190" s="604"/>
      <c r="DUP190" s="604"/>
      <c r="DUQ190" s="604"/>
      <c r="DUR190" s="604"/>
      <c r="DUS190" s="604"/>
      <c r="DUT190" s="604"/>
      <c r="DUU190" s="604"/>
      <c r="DUV190" s="604"/>
      <c r="DUW190" s="604"/>
      <c r="DUX190" s="604"/>
      <c r="DUY190" s="604"/>
      <c r="DUZ190" s="604"/>
      <c r="DVA190" s="604"/>
      <c r="DVB190" s="604"/>
      <c r="DVC190" s="604"/>
      <c r="DVD190" s="604"/>
      <c r="DVE190" s="604"/>
      <c r="DVF190" s="604"/>
      <c r="DVG190" s="604"/>
      <c r="DVH190" s="604"/>
      <c r="DVI190" s="604"/>
      <c r="DVJ190" s="604"/>
      <c r="DVK190" s="604"/>
      <c r="DVL190" s="604"/>
      <c r="DVM190" s="604"/>
      <c r="DVN190" s="604"/>
      <c r="DVO190" s="604"/>
      <c r="DVP190" s="604"/>
      <c r="DVQ190" s="604"/>
      <c r="DVR190" s="604"/>
      <c r="DVS190" s="604"/>
      <c r="DVT190" s="604"/>
      <c r="DVU190" s="604"/>
      <c r="DVV190" s="604"/>
      <c r="DVW190" s="604"/>
      <c r="DVX190" s="604"/>
      <c r="DVY190" s="604"/>
      <c r="DVZ190" s="604"/>
      <c r="DWA190" s="604"/>
      <c r="DWB190" s="604"/>
      <c r="DWC190" s="604"/>
      <c r="DWD190" s="604"/>
      <c r="DWE190" s="604"/>
      <c r="DWF190" s="604"/>
      <c r="DWG190" s="604"/>
      <c r="DWH190" s="604"/>
      <c r="DWI190" s="604"/>
      <c r="DWJ190" s="604"/>
      <c r="DWK190" s="604"/>
      <c r="DWL190" s="604"/>
      <c r="DWM190" s="604"/>
      <c r="DWN190" s="604"/>
      <c r="DWO190" s="604"/>
      <c r="DWP190" s="604"/>
      <c r="DWQ190" s="604"/>
      <c r="DWR190" s="604"/>
      <c r="DWS190" s="604"/>
      <c r="DWT190" s="604"/>
      <c r="DWU190" s="604"/>
      <c r="DWV190" s="604"/>
      <c r="DWW190" s="604"/>
      <c r="DWX190" s="604"/>
      <c r="DWY190" s="604"/>
      <c r="DWZ190" s="604"/>
      <c r="DXA190" s="604"/>
      <c r="DXB190" s="604"/>
      <c r="DXC190" s="604"/>
      <c r="DXD190" s="604"/>
      <c r="DXE190" s="604"/>
      <c r="DXF190" s="604"/>
      <c r="DXG190" s="604"/>
      <c r="DXH190" s="604"/>
      <c r="DXI190" s="604"/>
      <c r="DXJ190" s="604"/>
      <c r="DXK190" s="604"/>
      <c r="DXL190" s="604"/>
      <c r="DXM190" s="604"/>
      <c r="DXN190" s="604"/>
      <c r="DXO190" s="604"/>
      <c r="DXP190" s="604"/>
      <c r="DXQ190" s="604"/>
      <c r="DXR190" s="604"/>
      <c r="DXS190" s="604"/>
      <c r="DXT190" s="604"/>
      <c r="DXU190" s="604"/>
      <c r="DXV190" s="604"/>
      <c r="DXW190" s="604"/>
      <c r="DXX190" s="604"/>
      <c r="DXY190" s="604"/>
      <c r="DXZ190" s="604"/>
      <c r="DYA190" s="604"/>
      <c r="DYB190" s="604"/>
      <c r="DYC190" s="604"/>
      <c r="DYD190" s="604"/>
      <c r="DYE190" s="604"/>
      <c r="DYF190" s="604"/>
      <c r="DYG190" s="604"/>
      <c r="DYH190" s="604"/>
      <c r="DYI190" s="604"/>
      <c r="DYJ190" s="604"/>
      <c r="DYK190" s="604"/>
      <c r="DYL190" s="604"/>
      <c r="DYM190" s="604"/>
      <c r="DYN190" s="604"/>
      <c r="DYO190" s="604"/>
      <c r="DYP190" s="604"/>
      <c r="DYQ190" s="604"/>
      <c r="DYR190" s="604"/>
      <c r="DYS190" s="604"/>
      <c r="DYT190" s="604"/>
      <c r="DYU190" s="604"/>
      <c r="DYV190" s="604"/>
      <c r="DYW190" s="604"/>
      <c r="DYX190" s="604"/>
      <c r="DYY190" s="604"/>
      <c r="DYZ190" s="604"/>
      <c r="DZA190" s="604"/>
      <c r="DZB190" s="604"/>
      <c r="DZC190" s="604"/>
      <c r="DZD190" s="604"/>
      <c r="DZE190" s="604"/>
      <c r="DZF190" s="604"/>
      <c r="DZG190" s="604"/>
      <c r="DZH190" s="604"/>
      <c r="DZI190" s="604"/>
      <c r="DZJ190" s="604"/>
      <c r="DZK190" s="604"/>
      <c r="DZL190" s="604"/>
      <c r="DZM190" s="604"/>
      <c r="DZN190" s="604"/>
      <c r="DZO190" s="604"/>
      <c r="DZP190" s="604"/>
      <c r="DZQ190" s="604"/>
      <c r="DZR190" s="604"/>
      <c r="DZS190" s="604"/>
      <c r="DZT190" s="604"/>
      <c r="DZU190" s="604"/>
      <c r="DZV190" s="604"/>
      <c r="DZW190" s="604"/>
      <c r="DZX190" s="604"/>
      <c r="DZY190" s="604"/>
      <c r="DZZ190" s="604"/>
      <c r="EAA190" s="604"/>
      <c r="EAB190" s="604"/>
      <c r="EAC190" s="604"/>
      <c r="EAD190" s="604"/>
      <c r="EAE190" s="604"/>
      <c r="EAF190" s="604"/>
      <c r="EAG190" s="604"/>
      <c r="EAH190" s="604"/>
      <c r="EAI190" s="604"/>
      <c r="EAJ190" s="604"/>
      <c r="EAK190" s="604"/>
      <c r="EAL190" s="604"/>
      <c r="EAM190" s="604"/>
      <c r="EAN190" s="604"/>
      <c r="EAO190" s="604"/>
      <c r="EAP190" s="604"/>
      <c r="EAQ190" s="604"/>
      <c r="EAR190" s="604"/>
      <c r="EAS190" s="604"/>
      <c r="EAT190" s="604"/>
      <c r="EAU190" s="604"/>
      <c r="EAV190" s="604"/>
      <c r="EAW190" s="604"/>
      <c r="EAX190" s="604"/>
      <c r="EAY190" s="604"/>
      <c r="EAZ190" s="604"/>
      <c r="EBA190" s="604"/>
      <c r="EBB190" s="604"/>
      <c r="EBC190" s="604"/>
      <c r="EBD190" s="604"/>
      <c r="EBE190" s="604"/>
      <c r="EBF190" s="604"/>
      <c r="EBG190" s="604"/>
      <c r="EBH190" s="604"/>
      <c r="EBI190" s="604"/>
      <c r="EBJ190" s="604"/>
      <c r="EBK190" s="604"/>
      <c r="EBL190" s="604"/>
      <c r="EBM190" s="604"/>
      <c r="EBN190" s="604"/>
      <c r="EBO190" s="604"/>
      <c r="EBP190" s="604"/>
      <c r="EBQ190" s="604"/>
      <c r="EBR190" s="604"/>
      <c r="EBS190" s="604"/>
      <c r="EBT190" s="604"/>
      <c r="EBU190" s="604"/>
      <c r="EBV190" s="604"/>
      <c r="EBW190" s="604"/>
      <c r="EBX190" s="604"/>
      <c r="EBY190" s="604"/>
      <c r="EBZ190" s="604"/>
      <c r="ECA190" s="604"/>
      <c r="ECB190" s="604"/>
      <c r="ECC190" s="604"/>
      <c r="ECD190" s="604"/>
      <c r="ECE190" s="604"/>
      <c r="ECF190" s="604"/>
      <c r="ECG190" s="604"/>
      <c r="ECH190" s="604"/>
      <c r="ECI190" s="604"/>
      <c r="ECJ190" s="604"/>
      <c r="ECK190" s="604"/>
      <c r="ECL190" s="604"/>
      <c r="ECM190" s="604"/>
      <c r="ECN190" s="604"/>
      <c r="ECO190" s="604"/>
      <c r="ECP190" s="604"/>
      <c r="ECQ190" s="604"/>
      <c r="ECR190" s="604"/>
      <c r="ECS190" s="604"/>
      <c r="ECT190" s="604"/>
      <c r="ECU190" s="604"/>
      <c r="ECV190" s="604"/>
      <c r="ECW190" s="604"/>
      <c r="ECX190" s="604"/>
      <c r="ECY190" s="604"/>
      <c r="ECZ190" s="604"/>
      <c r="EDA190" s="604"/>
      <c r="EDB190" s="604"/>
      <c r="EDC190" s="604"/>
      <c r="EDD190" s="604"/>
      <c r="EDE190" s="604"/>
      <c r="EDF190" s="604"/>
      <c r="EDG190" s="604"/>
      <c r="EDH190" s="604"/>
      <c r="EDI190" s="604"/>
      <c r="EDJ190" s="604"/>
      <c r="EDK190" s="604"/>
      <c r="EDL190" s="604"/>
      <c r="EDM190" s="604"/>
      <c r="EDN190" s="604"/>
      <c r="EDO190" s="604"/>
      <c r="EDP190" s="604"/>
      <c r="EDQ190" s="604"/>
      <c r="EDR190" s="604"/>
      <c r="EDS190" s="604"/>
      <c r="EDT190" s="604"/>
      <c r="EDU190" s="604"/>
      <c r="EDV190" s="604"/>
      <c r="EDW190" s="604"/>
      <c r="EDX190" s="604"/>
      <c r="EDY190" s="604"/>
      <c r="EDZ190" s="604"/>
      <c r="EEA190" s="604"/>
      <c r="EEB190" s="604"/>
      <c r="EEC190" s="604"/>
      <c r="EED190" s="604"/>
      <c r="EEE190" s="604"/>
      <c r="EEF190" s="604"/>
      <c r="EEG190" s="604"/>
      <c r="EEH190" s="604"/>
      <c r="EEI190" s="604"/>
      <c r="EEJ190" s="604"/>
      <c r="EEK190" s="604"/>
      <c r="EEL190" s="604"/>
      <c r="EEM190" s="604"/>
      <c r="EEN190" s="604"/>
      <c r="EEO190" s="604"/>
      <c r="EEP190" s="604"/>
      <c r="EEQ190" s="604"/>
      <c r="EER190" s="604"/>
      <c r="EES190" s="604"/>
      <c r="EET190" s="604"/>
      <c r="EEU190" s="604"/>
      <c r="EEV190" s="604"/>
      <c r="EEW190" s="604"/>
      <c r="EEX190" s="604"/>
      <c r="EEY190" s="604"/>
      <c r="EEZ190" s="604"/>
      <c r="EFA190" s="604"/>
      <c r="EFB190" s="604"/>
      <c r="EFC190" s="604"/>
      <c r="EFD190" s="604"/>
      <c r="EFE190" s="604"/>
      <c r="EFF190" s="604"/>
      <c r="EFG190" s="604"/>
      <c r="EFH190" s="604"/>
      <c r="EFI190" s="604"/>
      <c r="EFJ190" s="604"/>
      <c r="EFK190" s="604"/>
      <c r="EFL190" s="604"/>
      <c r="EFM190" s="604"/>
      <c r="EFN190" s="604"/>
      <c r="EFO190" s="604"/>
      <c r="EFP190" s="604"/>
      <c r="EFQ190" s="604"/>
      <c r="EFR190" s="604"/>
      <c r="EFS190" s="604"/>
      <c r="EFT190" s="604"/>
      <c r="EFU190" s="604"/>
      <c r="EFV190" s="604"/>
      <c r="EFW190" s="604"/>
      <c r="EFX190" s="604"/>
      <c r="EFY190" s="604"/>
      <c r="EFZ190" s="604"/>
      <c r="EGA190" s="604"/>
      <c r="EGB190" s="604"/>
      <c r="EGC190" s="604"/>
      <c r="EGD190" s="604"/>
      <c r="EGE190" s="604"/>
      <c r="EGF190" s="604"/>
      <c r="EGG190" s="604"/>
      <c r="EGH190" s="604"/>
      <c r="EGI190" s="604"/>
      <c r="EGJ190" s="604"/>
      <c r="EGK190" s="604"/>
      <c r="EGL190" s="604"/>
      <c r="EGM190" s="604"/>
      <c r="EGN190" s="604"/>
      <c r="EGO190" s="604"/>
      <c r="EGP190" s="604"/>
      <c r="EGQ190" s="604"/>
      <c r="EGR190" s="604"/>
      <c r="EGS190" s="604"/>
      <c r="EGT190" s="604"/>
      <c r="EGU190" s="604"/>
      <c r="EGV190" s="604"/>
      <c r="EGW190" s="604"/>
      <c r="EGX190" s="604"/>
      <c r="EGY190" s="604"/>
      <c r="EGZ190" s="604"/>
      <c r="EHA190" s="604"/>
      <c r="EHB190" s="604"/>
      <c r="EHC190" s="604"/>
      <c r="EHD190" s="604"/>
      <c r="EHE190" s="604"/>
      <c r="EHF190" s="604"/>
      <c r="EHG190" s="604"/>
      <c r="EHH190" s="604"/>
      <c r="EHI190" s="604"/>
      <c r="EHJ190" s="604"/>
      <c r="EHK190" s="604"/>
      <c r="EHL190" s="604"/>
      <c r="EHM190" s="604"/>
      <c r="EHN190" s="604"/>
      <c r="EHO190" s="604"/>
      <c r="EHP190" s="604"/>
      <c r="EHQ190" s="604"/>
      <c r="EHR190" s="604"/>
      <c r="EHS190" s="604"/>
      <c r="EHT190" s="604"/>
      <c r="EHU190" s="604"/>
      <c r="EHV190" s="604"/>
      <c r="EHW190" s="604"/>
      <c r="EHX190" s="604"/>
      <c r="EHY190" s="604"/>
      <c r="EHZ190" s="604"/>
      <c r="EIA190" s="604"/>
      <c r="EIB190" s="604"/>
      <c r="EIC190" s="604"/>
      <c r="EID190" s="604"/>
      <c r="EIE190" s="604"/>
      <c r="EIF190" s="604"/>
      <c r="EIG190" s="604"/>
      <c r="EIH190" s="604"/>
      <c r="EII190" s="604"/>
      <c r="EIJ190" s="604"/>
      <c r="EIK190" s="604"/>
      <c r="EIL190" s="604"/>
      <c r="EIM190" s="604"/>
      <c r="EIN190" s="604"/>
      <c r="EIO190" s="604"/>
      <c r="EIP190" s="604"/>
      <c r="EIQ190" s="604"/>
      <c r="EIR190" s="604"/>
      <c r="EIS190" s="604"/>
      <c r="EIT190" s="604"/>
      <c r="EIU190" s="604"/>
      <c r="EIV190" s="604"/>
      <c r="EIW190" s="604"/>
      <c r="EIX190" s="604"/>
      <c r="EIY190" s="604"/>
      <c r="EIZ190" s="604"/>
      <c r="EJA190" s="604"/>
      <c r="EJB190" s="604"/>
      <c r="EJC190" s="604"/>
      <c r="EJD190" s="604"/>
      <c r="EJE190" s="604"/>
      <c r="EJF190" s="604"/>
      <c r="EJG190" s="604"/>
      <c r="EJH190" s="604"/>
      <c r="EJI190" s="604"/>
      <c r="EJJ190" s="604"/>
      <c r="EJK190" s="604"/>
      <c r="EJL190" s="604"/>
      <c r="EJM190" s="604"/>
      <c r="EJN190" s="604"/>
      <c r="EJO190" s="604"/>
      <c r="EJP190" s="604"/>
      <c r="EJQ190" s="604"/>
      <c r="EJR190" s="604"/>
      <c r="EJS190" s="604"/>
      <c r="EJT190" s="604"/>
      <c r="EJU190" s="604"/>
      <c r="EJV190" s="604"/>
      <c r="EJW190" s="604"/>
      <c r="EJX190" s="604"/>
      <c r="EJY190" s="604"/>
      <c r="EJZ190" s="604"/>
      <c r="EKA190" s="604"/>
      <c r="EKB190" s="604"/>
      <c r="EKC190" s="604"/>
      <c r="EKD190" s="604"/>
      <c r="EKE190" s="604"/>
      <c r="EKF190" s="604"/>
      <c r="EKG190" s="604"/>
      <c r="EKH190" s="604"/>
      <c r="EKI190" s="604"/>
      <c r="EKJ190" s="604"/>
      <c r="EKK190" s="604"/>
      <c r="EKL190" s="604"/>
      <c r="EKM190" s="604"/>
      <c r="EKN190" s="604"/>
      <c r="EKO190" s="604"/>
      <c r="EKP190" s="604"/>
      <c r="EKQ190" s="604"/>
      <c r="EKR190" s="604"/>
      <c r="EKS190" s="604"/>
      <c r="EKT190" s="604"/>
      <c r="EKU190" s="604"/>
      <c r="EKV190" s="604"/>
      <c r="EKW190" s="604"/>
      <c r="EKX190" s="604"/>
      <c r="EKY190" s="604"/>
      <c r="EKZ190" s="604"/>
      <c r="ELA190" s="604"/>
      <c r="ELB190" s="604"/>
      <c r="ELC190" s="604"/>
      <c r="ELD190" s="604"/>
      <c r="ELE190" s="604"/>
      <c r="ELF190" s="604"/>
      <c r="ELG190" s="604"/>
      <c r="ELH190" s="604"/>
      <c r="ELI190" s="604"/>
      <c r="ELJ190" s="604"/>
      <c r="ELK190" s="604"/>
      <c r="ELL190" s="604"/>
      <c r="ELM190" s="604"/>
      <c r="ELN190" s="604"/>
      <c r="ELO190" s="604"/>
      <c r="ELP190" s="604"/>
      <c r="ELQ190" s="604"/>
      <c r="ELR190" s="604"/>
      <c r="ELS190" s="604"/>
      <c r="ELT190" s="604"/>
      <c r="ELU190" s="604"/>
      <c r="ELV190" s="604"/>
      <c r="ELW190" s="604"/>
      <c r="ELX190" s="604"/>
      <c r="ELY190" s="604"/>
      <c r="ELZ190" s="604"/>
      <c r="EMA190" s="604"/>
      <c r="EMB190" s="604"/>
      <c r="EMC190" s="604"/>
      <c r="EMD190" s="604"/>
      <c r="EME190" s="604"/>
      <c r="EMF190" s="604"/>
      <c r="EMG190" s="604"/>
      <c r="EMH190" s="604"/>
      <c r="EMI190" s="604"/>
      <c r="EMJ190" s="604"/>
      <c r="EMK190" s="604"/>
      <c r="EML190" s="604"/>
      <c r="EMM190" s="604"/>
      <c r="EMN190" s="604"/>
      <c r="EMO190" s="604"/>
      <c r="EMP190" s="604"/>
      <c r="EMQ190" s="604"/>
      <c r="EMR190" s="604"/>
      <c r="EMS190" s="604"/>
      <c r="EMT190" s="604"/>
      <c r="EMU190" s="604"/>
      <c r="EMV190" s="604"/>
      <c r="EMW190" s="604"/>
      <c r="EMX190" s="604"/>
      <c r="EMY190" s="604"/>
      <c r="EMZ190" s="604"/>
      <c r="ENA190" s="604"/>
      <c r="ENB190" s="604"/>
      <c r="ENC190" s="604"/>
      <c r="END190" s="604"/>
      <c r="ENE190" s="604"/>
      <c r="ENF190" s="604"/>
      <c r="ENG190" s="604"/>
      <c r="ENH190" s="604"/>
      <c r="ENI190" s="604"/>
      <c r="ENJ190" s="604"/>
      <c r="ENK190" s="604"/>
      <c r="ENL190" s="604"/>
      <c r="ENM190" s="604"/>
      <c r="ENN190" s="604"/>
      <c r="ENO190" s="604"/>
      <c r="ENP190" s="604"/>
      <c r="ENQ190" s="604"/>
      <c r="ENR190" s="604"/>
      <c r="ENS190" s="604"/>
      <c r="ENT190" s="604"/>
      <c r="ENU190" s="604"/>
      <c r="ENV190" s="604"/>
      <c r="ENW190" s="604"/>
      <c r="ENX190" s="604"/>
      <c r="ENY190" s="604"/>
      <c r="ENZ190" s="604"/>
      <c r="EOA190" s="604"/>
      <c r="EOB190" s="604"/>
      <c r="EOC190" s="604"/>
      <c r="EOD190" s="604"/>
      <c r="EOE190" s="604"/>
      <c r="EOF190" s="604"/>
      <c r="EOG190" s="604"/>
      <c r="EOH190" s="604"/>
      <c r="EOI190" s="604"/>
      <c r="EOJ190" s="604"/>
      <c r="EOK190" s="604"/>
      <c r="EOL190" s="604"/>
      <c r="EOM190" s="604"/>
      <c r="EON190" s="604"/>
      <c r="EOO190" s="604"/>
      <c r="EOP190" s="604"/>
      <c r="EOQ190" s="604"/>
      <c r="EOR190" s="604"/>
      <c r="EOS190" s="604"/>
      <c r="EOT190" s="604"/>
      <c r="EOU190" s="604"/>
      <c r="EOV190" s="604"/>
      <c r="EOW190" s="604"/>
      <c r="EOX190" s="604"/>
      <c r="EOY190" s="604"/>
      <c r="EOZ190" s="604"/>
      <c r="EPA190" s="604"/>
      <c r="EPB190" s="604"/>
      <c r="EPC190" s="604"/>
      <c r="EPD190" s="604"/>
      <c r="EPE190" s="604"/>
      <c r="EPF190" s="604"/>
      <c r="EPG190" s="604"/>
      <c r="EPH190" s="604"/>
      <c r="EPI190" s="604"/>
      <c r="EPJ190" s="604"/>
      <c r="EPK190" s="604"/>
      <c r="EPL190" s="604"/>
      <c r="EPM190" s="604"/>
      <c r="EPN190" s="604"/>
      <c r="EPO190" s="604"/>
      <c r="EPP190" s="604"/>
      <c r="EPQ190" s="604"/>
      <c r="EPR190" s="604"/>
      <c r="EPS190" s="604"/>
      <c r="EPT190" s="604"/>
      <c r="EPU190" s="604"/>
      <c r="EPV190" s="604"/>
      <c r="EPW190" s="604"/>
      <c r="EPX190" s="604"/>
      <c r="EPY190" s="604"/>
      <c r="EPZ190" s="604"/>
      <c r="EQA190" s="604"/>
      <c r="EQB190" s="604"/>
      <c r="EQC190" s="604"/>
      <c r="EQD190" s="604"/>
      <c r="EQE190" s="604"/>
      <c r="EQF190" s="604"/>
      <c r="EQG190" s="604"/>
      <c r="EQH190" s="604"/>
      <c r="EQI190" s="604"/>
      <c r="EQJ190" s="604"/>
      <c r="EQK190" s="604"/>
      <c r="EQL190" s="604"/>
      <c r="EQM190" s="604"/>
      <c r="EQN190" s="604"/>
      <c r="EQO190" s="604"/>
      <c r="EQP190" s="604"/>
      <c r="EQQ190" s="604"/>
      <c r="EQR190" s="604"/>
      <c r="EQS190" s="604"/>
      <c r="EQT190" s="604"/>
      <c r="EQU190" s="604"/>
      <c r="EQV190" s="604"/>
      <c r="EQW190" s="604"/>
      <c r="EQX190" s="604"/>
      <c r="EQY190" s="604"/>
      <c r="EQZ190" s="604"/>
      <c r="ERA190" s="604"/>
      <c r="ERB190" s="604"/>
      <c r="ERC190" s="604"/>
      <c r="ERD190" s="604"/>
      <c r="ERE190" s="604"/>
      <c r="ERF190" s="604"/>
      <c r="ERG190" s="604"/>
      <c r="ERH190" s="604"/>
      <c r="ERI190" s="604"/>
      <c r="ERJ190" s="604"/>
      <c r="ERK190" s="604"/>
      <c r="ERL190" s="604"/>
      <c r="ERM190" s="604"/>
      <c r="ERN190" s="604"/>
      <c r="ERO190" s="604"/>
      <c r="ERP190" s="604"/>
      <c r="ERQ190" s="604"/>
      <c r="ERR190" s="604"/>
      <c r="ERS190" s="604"/>
      <c r="ERT190" s="604"/>
      <c r="ERU190" s="604"/>
      <c r="ERV190" s="604"/>
      <c r="ERW190" s="604"/>
      <c r="ERX190" s="604"/>
      <c r="ERY190" s="604"/>
      <c r="ERZ190" s="604"/>
      <c r="ESA190" s="604"/>
      <c r="ESB190" s="604"/>
      <c r="ESC190" s="604"/>
      <c r="ESD190" s="604"/>
      <c r="ESE190" s="604"/>
      <c r="ESF190" s="604"/>
      <c r="ESG190" s="604"/>
      <c r="ESH190" s="604"/>
      <c r="ESI190" s="604"/>
      <c r="ESJ190" s="604"/>
      <c r="ESK190" s="604"/>
      <c r="ESL190" s="604"/>
      <c r="ESM190" s="604"/>
      <c r="ESN190" s="604"/>
      <c r="ESO190" s="604"/>
      <c r="ESP190" s="604"/>
      <c r="ESQ190" s="604"/>
      <c r="ESR190" s="604"/>
      <c r="ESS190" s="604"/>
      <c r="EST190" s="604"/>
      <c r="ESU190" s="604"/>
      <c r="ESV190" s="604"/>
      <c r="ESW190" s="604"/>
      <c r="ESX190" s="604"/>
      <c r="ESY190" s="604"/>
      <c r="ESZ190" s="604"/>
      <c r="ETA190" s="604"/>
      <c r="ETB190" s="604"/>
      <c r="ETC190" s="604"/>
      <c r="ETD190" s="604"/>
      <c r="ETE190" s="604"/>
      <c r="ETF190" s="604"/>
      <c r="ETG190" s="604"/>
      <c r="ETH190" s="604"/>
      <c r="ETI190" s="604"/>
      <c r="ETJ190" s="604"/>
      <c r="ETK190" s="604"/>
      <c r="ETL190" s="604"/>
      <c r="ETM190" s="604"/>
      <c r="ETN190" s="604"/>
      <c r="ETO190" s="604"/>
      <c r="ETP190" s="604"/>
      <c r="ETQ190" s="604"/>
      <c r="ETR190" s="604"/>
      <c r="ETS190" s="604"/>
      <c r="ETT190" s="604"/>
      <c r="ETU190" s="604"/>
      <c r="ETV190" s="604"/>
      <c r="ETW190" s="604"/>
      <c r="ETX190" s="604"/>
      <c r="ETY190" s="604"/>
      <c r="ETZ190" s="604"/>
      <c r="EUA190" s="604"/>
      <c r="EUB190" s="604"/>
      <c r="EUC190" s="604"/>
      <c r="EUD190" s="604"/>
      <c r="EUE190" s="604"/>
      <c r="EUF190" s="604"/>
      <c r="EUG190" s="604"/>
      <c r="EUH190" s="604"/>
      <c r="EUI190" s="604"/>
      <c r="EUJ190" s="604"/>
      <c r="EUK190" s="604"/>
      <c r="EUL190" s="604"/>
      <c r="EUM190" s="604"/>
      <c r="EUN190" s="604"/>
      <c r="EUO190" s="604"/>
      <c r="EUP190" s="604"/>
      <c r="EUQ190" s="604"/>
      <c r="EUR190" s="604"/>
      <c r="EUS190" s="604"/>
      <c r="EUT190" s="604"/>
      <c r="EUU190" s="604"/>
      <c r="EUV190" s="604"/>
      <c r="EUW190" s="604"/>
      <c r="EUX190" s="604"/>
      <c r="EUY190" s="604"/>
      <c r="EUZ190" s="604"/>
      <c r="EVA190" s="604"/>
      <c r="EVB190" s="604"/>
      <c r="EVC190" s="604"/>
      <c r="EVD190" s="604"/>
      <c r="EVE190" s="604"/>
      <c r="EVF190" s="604"/>
      <c r="EVG190" s="604"/>
      <c r="EVH190" s="604"/>
      <c r="EVI190" s="604"/>
      <c r="EVJ190" s="604"/>
      <c r="EVK190" s="604"/>
      <c r="EVL190" s="604"/>
      <c r="EVM190" s="604"/>
      <c r="EVN190" s="604"/>
      <c r="EVO190" s="604"/>
      <c r="EVP190" s="604"/>
      <c r="EVQ190" s="604"/>
      <c r="EVR190" s="604"/>
      <c r="EVS190" s="604"/>
      <c r="EVT190" s="604"/>
      <c r="EVU190" s="604"/>
      <c r="EVV190" s="604"/>
      <c r="EVW190" s="604"/>
      <c r="EVX190" s="604"/>
      <c r="EVY190" s="604"/>
      <c r="EVZ190" s="604"/>
      <c r="EWA190" s="604"/>
      <c r="EWB190" s="604"/>
      <c r="EWC190" s="604"/>
      <c r="EWD190" s="604"/>
      <c r="EWE190" s="604"/>
      <c r="EWF190" s="604"/>
      <c r="EWG190" s="604"/>
      <c r="EWH190" s="604"/>
      <c r="EWI190" s="604"/>
      <c r="EWJ190" s="604"/>
      <c r="EWK190" s="604"/>
      <c r="EWL190" s="604"/>
      <c r="EWM190" s="604"/>
      <c r="EWN190" s="604"/>
      <c r="EWO190" s="604"/>
      <c r="EWP190" s="604"/>
      <c r="EWQ190" s="604"/>
      <c r="EWR190" s="604"/>
      <c r="EWS190" s="604"/>
      <c r="EWT190" s="604"/>
      <c r="EWU190" s="604"/>
      <c r="EWV190" s="604"/>
      <c r="EWW190" s="604"/>
      <c r="EWX190" s="604"/>
      <c r="EWY190" s="604"/>
      <c r="EWZ190" s="604"/>
      <c r="EXA190" s="604"/>
      <c r="EXB190" s="604"/>
      <c r="EXC190" s="604"/>
      <c r="EXD190" s="604"/>
      <c r="EXE190" s="604"/>
      <c r="EXF190" s="604"/>
      <c r="EXG190" s="604"/>
      <c r="EXH190" s="604"/>
      <c r="EXI190" s="604"/>
      <c r="EXJ190" s="604"/>
      <c r="EXK190" s="604"/>
      <c r="EXL190" s="604"/>
      <c r="EXM190" s="604"/>
      <c r="EXN190" s="604"/>
      <c r="EXO190" s="604"/>
      <c r="EXP190" s="604"/>
      <c r="EXQ190" s="604"/>
      <c r="EXR190" s="604"/>
      <c r="EXS190" s="604"/>
      <c r="EXT190" s="604"/>
      <c r="EXU190" s="604"/>
      <c r="EXV190" s="604"/>
      <c r="EXW190" s="604"/>
      <c r="EXX190" s="604"/>
      <c r="EXY190" s="604"/>
      <c r="EXZ190" s="604"/>
      <c r="EYA190" s="604"/>
      <c r="EYB190" s="604"/>
      <c r="EYC190" s="604"/>
      <c r="EYD190" s="604"/>
      <c r="EYE190" s="604"/>
      <c r="EYF190" s="604"/>
      <c r="EYG190" s="604"/>
      <c r="EYH190" s="604"/>
      <c r="EYI190" s="604"/>
      <c r="EYJ190" s="604"/>
      <c r="EYK190" s="604"/>
      <c r="EYL190" s="604"/>
      <c r="EYM190" s="604"/>
      <c r="EYN190" s="604"/>
      <c r="EYO190" s="604"/>
      <c r="EYP190" s="604"/>
      <c r="EYQ190" s="604"/>
      <c r="EYR190" s="604"/>
      <c r="EYS190" s="604"/>
      <c r="EYT190" s="604"/>
      <c r="EYU190" s="604"/>
      <c r="EYV190" s="604"/>
      <c r="EYW190" s="604"/>
      <c r="EYX190" s="604"/>
      <c r="EYY190" s="604"/>
      <c r="EYZ190" s="604"/>
      <c r="EZA190" s="604"/>
      <c r="EZB190" s="604"/>
      <c r="EZC190" s="604"/>
      <c r="EZD190" s="604"/>
      <c r="EZE190" s="604"/>
      <c r="EZF190" s="604"/>
      <c r="EZG190" s="604"/>
      <c r="EZH190" s="604"/>
      <c r="EZI190" s="604"/>
      <c r="EZJ190" s="604"/>
      <c r="EZK190" s="604"/>
      <c r="EZL190" s="604"/>
      <c r="EZM190" s="604"/>
      <c r="EZN190" s="604"/>
      <c r="EZO190" s="604"/>
      <c r="EZP190" s="604"/>
      <c r="EZQ190" s="604"/>
      <c r="EZR190" s="604"/>
      <c r="EZS190" s="604"/>
      <c r="EZT190" s="604"/>
      <c r="EZU190" s="604"/>
      <c r="EZV190" s="604"/>
      <c r="EZW190" s="604"/>
      <c r="EZX190" s="604"/>
      <c r="EZY190" s="604"/>
      <c r="EZZ190" s="604"/>
      <c r="FAA190" s="604"/>
      <c r="FAB190" s="604"/>
      <c r="FAC190" s="604"/>
      <c r="FAD190" s="604"/>
      <c r="FAE190" s="604"/>
      <c r="FAF190" s="604"/>
      <c r="FAG190" s="604"/>
      <c r="FAH190" s="604"/>
      <c r="FAI190" s="604"/>
      <c r="FAJ190" s="604"/>
      <c r="FAK190" s="604"/>
      <c r="FAL190" s="604"/>
      <c r="FAM190" s="604"/>
      <c r="FAN190" s="604"/>
      <c r="FAO190" s="604"/>
      <c r="FAP190" s="604"/>
      <c r="FAQ190" s="604"/>
      <c r="FAR190" s="604"/>
      <c r="FAS190" s="604"/>
      <c r="FAT190" s="604"/>
      <c r="FAU190" s="604"/>
      <c r="FAV190" s="604"/>
      <c r="FAW190" s="604"/>
      <c r="FAX190" s="604"/>
      <c r="FAY190" s="604"/>
      <c r="FAZ190" s="604"/>
      <c r="FBA190" s="604"/>
      <c r="FBB190" s="604"/>
      <c r="FBC190" s="604"/>
      <c r="FBD190" s="604"/>
      <c r="FBE190" s="604"/>
      <c r="FBF190" s="604"/>
      <c r="FBG190" s="604"/>
      <c r="FBH190" s="604"/>
      <c r="FBI190" s="604"/>
      <c r="FBJ190" s="604"/>
      <c r="FBK190" s="604"/>
      <c r="FBL190" s="604"/>
      <c r="FBM190" s="604"/>
      <c r="FBN190" s="604"/>
      <c r="FBO190" s="604"/>
      <c r="FBP190" s="604"/>
      <c r="FBQ190" s="604"/>
      <c r="FBR190" s="604"/>
      <c r="FBS190" s="604"/>
      <c r="FBT190" s="604"/>
      <c r="FBU190" s="604"/>
      <c r="FBV190" s="604"/>
      <c r="FBW190" s="604"/>
      <c r="FBX190" s="604"/>
      <c r="FBY190" s="604"/>
      <c r="FBZ190" s="604"/>
      <c r="FCA190" s="604"/>
      <c r="FCB190" s="604"/>
      <c r="FCC190" s="604"/>
      <c r="FCD190" s="604"/>
      <c r="FCE190" s="604"/>
      <c r="FCF190" s="604"/>
      <c r="FCG190" s="604"/>
      <c r="FCH190" s="604"/>
      <c r="FCI190" s="604"/>
      <c r="FCJ190" s="604"/>
      <c r="FCK190" s="604"/>
      <c r="FCL190" s="604"/>
      <c r="FCM190" s="604"/>
      <c r="FCN190" s="604"/>
      <c r="FCO190" s="604"/>
      <c r="FCP190" s="604"/>
      <c r="FCQ190" s="604"/>
      <c r="FCR190" s="604"/>
      <c r="FCS190" s="604"/>
      <c r="FCT190" s="604"/>
      <c r="FCU190" s="604"/>
      <c r="FCV190" s="604"/>
      <c r="FCW190" s="604"/>
      <c r="FCX190" s="604"/>
      <c r="FCY190" s="604"/>
      <c r="FCZ190" s="604"/>
      <c r="FDA190" s="604"/>
      <c r="FDB190" s="604"/>
      <c r="FDC190" s="604"/>
      <c r="FDD190" s="604"/>
      <c r="FDE190" s="604"/>
      <c r="FDF190" s="604"/>
      <c r="FDG190" s="604"/>
      <c r="FDH190" s="604"/>
      <c r="FDI190" s="604"/>
      <c r="FDJ190" s="604"/>
      <c r="FDK190" s="604"/>
      <c r="FDL190" s="604"/>
      <c r="FDM190" s="604"/>
      <c r="FDN190" s="604"/>
      <c r="FDO190" s="604"/>
      <c r="FDP190" s="604"/>
      <c r="FDQ190" s="604"/>
      <c r="FDR190" s="604"/>
      <c r="FDS190" s="604"/>
      <c r="FDT190" s="604"/>
      <c r="FDU190" s="604"/>
      <c r="FDV190" s="604"/>
      <c r="FDW190" s="604"/>
      <c r="FDX190" s="604"/>
      <c r="FDY190" s="604"/>
      <c r="FDZ190" s="604"/>
      <c r="FEA190" s="604"/>
      <c r="FEB190" s="604"/>
      <c r="FEC190" s="604"/>
      <c r="FED190" s="604"/>
      <c r="FEE190" s="604"/>
      <c r="FEF190" s="604"/>
      <c r="FEG190" s="604"/>
      <c r="FEH190" s="604"/>
      <c r="FEI190" s="604"/>
      <c r="FEJ190" s="604"/>
      <c r="FEK190" s="604"/>
      <c r="FEL190" s="604"/>
      <c r="FEM190" s="604"/>
      <c r="FEN190" s="604"/>
      <c r="FEO190" s="604"/>
      <c r="FEP190" s="604"/>
      <c r="FEQ190" s="604"/>
      <c r="FER190" s="604"/>
      <c r="FES190" s="604"/>
      <c r="FET190" s="604"/>
      <c r="FEU190" s="604"/>
      <c r="FEV190" s="604"/>
      <c r="FEW190" s="604"/>
      <c r="FEX190" s="604"/>
      <c r="FEY190" s="604"/>
      <c r="FEZ190" s="604"/>
      <c r="FFA190" s="604"/>
      <c r="FFB190" s="604"/>
      <c r="FFC190" s="604"/>
      <c r="FFD190" s="604"/>
      <c r="FFE190" s="604"/>
      <c r="FFF190" s="604"/>
      <c r="FFG190" s="604"/>
      <c r="FFH190" s="604"/>
      <c r="FFI190" s="604"/>
      <c r="FFJ190" s="604"/>
      <c r="FFK190" s="604"/>
      <c r="FFL190" s="604"/>
      <c r="FFM190" s="604"/>
      <c r="FFN190" s="604"/>
      <c r="FFO190" s="604"/>
      <c r="FFP190" s="604"/>
      <c r="FFQ190" s="604"/>
      <c r="FFR190" s="604"/>
      <c r="FFS190" s="604"/>
      <c r="FFT190" s="604"/>
      <c r="FFU190" s="604"/>
      <c r="FFV190" s="604"/>
      <c r="FFW190" s="604"/>
      <c r="FFX190" s="604"/>
      <c r="FFY190" s="604"/>
      <c r="FFZ190" s="604"/>
      <c r="FGA190" s="604"/>
      <c r="FGB190" s="604"/>
      <c r="FGC190" s="604"/>
      <c r="FGD190" s="604"/>
      <c r="FGE190" s="604"/>
      <c r="FGF190" s="604"/>
      <c r="FGG190" s="604"/>
      <c r="FGH190" s="604"/>
      <c r="FGI190" s="604"/>
      <c r="FGJ190" s="604"/>
      <c r="FGK190" s="604"/>
      <c r="FGL190" s="604"/>
      <c r="FGM190" s="604"/>
      <c r="FGN190" s="604"/>
      <c r="FGO190" s="604"/>
      <c r="FGP190" s="604"/>
      <c r="FGQ190" s="604"/>
      <c r="FGR190" s="604"/>
      <c r="FGS190" s="604"/>
      <c r="FGT190" s="604"/>
      <c r="FGU190" s="604"/>
      <c r="FGV190" s="604"/>
      <c r="FGW190" s="604"/>
      <c r="FGX190" s="604"/>
      <c r="FGY190" s="604"/>
      <c r="FGZ190" s="604"/>
      <c r="FHA190" s="604"/>
      <c r="FHB190" s="604"/>
      <c r="FHC190" s="604"/>
      <c r="FHD190" s="604"/>
      <c r="FHE190" s="604"/>
      <c r="FHF190" s="604"/>
      <c r="FHG190" s="604"/>
      <c r="FHH190" s="604"/>
      <c r="FHI190" s="604"/>
      <c r="FHJ190" s="604"/>
      <c r="FHK190" s="604"/>
      <c r="FHL190" s="604"/>
      <c r="FHM190" s="604"/>
      <c r="FHN190" s="604"/>
      <c r="FHO190" s="604"/>
      <c r="FHP190" s="604"/>
      <c r="FHQ190" s="604"/>
      <c r="FHR190" s="604"/>
      <c r="FHS190" s="604"/>
      <c r="FHT190" s="604"/>
      <c r="FHU190" s="604"/>
      <c r="FHV190" s="604"/>
      <c r="FHW190" s="604"/>
      <c r="FHX190" s="604"/>
      <c r="FHY190" s="604"/>
      <c r="FHZ190" s="604"/>
      <c r="FIA190" s="604"/>
      <c r="FIB190" s="604"/>
      <c r="FIC190" s="604"/>
      <c r="FID190" s="604"/>
      <c r="FIE190" s="604"/>
      <c r="FIF190" s="604"/>
      <c r="FIG190" s="604"/>
      <c r="FIH190" s="604"/>
      <c r="FII190" s="604"/>
      <c r="FIJ190" s="604"/>
      <c r="FIK190" s="604"/>
      <c r="FIL190" s="604"/>
      <c r="FIM190" s="604"/>
      <c r="FIN190" s="604"/>
      <c r="FIO190" s="604"/>
      <c r="FIP190" s="604"/>
      <c r="FIQ190" s="604"/>
      <c r="FIR190" s="604"/>
      <c r="FIS190" s="604"/>
      <c r="FIT190" s="604"/>
      <c r="FIU190" s="604"/>
      <c r="FIV190" s="604"/>
      <c r="FIW190" s="604"/>
      <c r="FIX190" s="604"/>
      <c r="FIY190" s="604"/>
      <c r="FIZ190" s="604"/>
      <c r="FJA190" s="604"/>
      <c r="FJB190" s="604"/>
      <c r="FJC190" s="604"/>
      <c r="FJD190" s="604"/>
      <c r="FJE190" s="604"/>
      <c r="FJF190" s="604"/>
      <c r="FJG190" s="604"/>
      <c r="FJH190" s="604"/>
      <c r="FJI190" s="604"/>
      <c r="FJJ190" s="604"/>
      <c r="FJK190" s="604"/>
      <c r="FJL190" s="604"/>
      <c r="FJM190" s="604"/>
      <c r="FJN190" s="604"/>
      <c r="FJO190" s="604"/>
      <c r="FJP190" s="604"/>
      <c r="FJQ190" s="604"/>
      <c r="FJR190" s="604"/>
      <c r="FJS190" s="604"/>
      <c r="FJT190" s="604"/>
      <c r="FJU190" s="604"/>
      <c r="FJV190" s="604"/>
      <c r="FJW190" s="604"/>
      <c r="FJX190" s="604"/>
      <c r="FJY190" s="604"/>
      <c r="FJZ190" s="604"/>
      <c r="FKA190" s="604"/>
      <c r="FKB190" s="604"/>
      <c r="FKC190" s="604"/>
      <c r="FKD190" s="604"/>
      <c r="FKE190" s="604"/>
      <c r="FKF190" s="604"/>
      <c r="FKG190" s="604"/>
      <c r="FKH190" s="604"/>
      <c r="FKI190" s="604"/>
      <c r="FKJ190" s="604"/>
      <c r="FKK190" s="604"/>
      <c r="FKL190" s="604"/>
      <c r="FKM190" s="604"/>
      <c r="FKN190" s="604"/>
      <c r="FKO190" s="604"/>
      <c r="FKP190" s="604"/>
      <c r="FKQ190" s="604"/>
      <c r="FKR190" s="604"/>
      <c r="FKS190" s="604"/>
      <c r="FKT190" s="604"/>
      <c r="FKU190" s="604"/>
      <c r="FKV190" s="604"/>
      <c r="FKW190" s="604"/>
      <c r="FKX190" s="604"/>
      <c r="FKY190" s="604"/>
      <c r="FKZ190" s="604"/>
      <c r="FLA190" s="604"/>
      <c r="FLB190" s="604"/>
      <c r="FLC190" s="604"/>
      <c r="FLD190" s="604"/>
      <c r="FLE190" s="604"/>
      <c r="FLF190" s="604"/>
      <c r="FLG190" s="604"/>
      <c r="FLH190" s="604"/>
      <c r="FLI190" s="604"/>
      <c r="FLJ190" s="604"/>
      <c r="FLK190" s="604"/>
      <c r="FLL190" s="604"/>
      <c r="FLM190" s="604"/>
      <c r="FLN190" s="604"/>
      <c r="FLO190" s="604"/>
      <c r="FLP190" s="604"/>
      <c r="FLQ190" s="604"/>
      <c r="FLR190" s="604"/>
      <c r="FLS190" s="604"/>
      <c r="FLT190" s="604"/>
      <c r="FLU190" s="604"/>
      <c r="FLV190" s="604"/>
      <c r="FLW190" s="604"/>
      <c r="FLX190" s="604"/>
      <c r="FLY190" s="604"/>
      <c r="FLZ190" s="604"/>
      <c r="FMA190" s="604"/>
      <c r="FMB190" s="604"/>
      <c r="FMC190" s="604"/>
      <c r="FMD190" s="604"/>
      <c r="FME190" s="604"/>
      <c r="FMF190" s="604"/>
      <c r="FMG190" s="604"/>
      <c r="FMH190" s="604"/>
      <c r="FMI190" s="604"/>
      <c r="FMJ190" s="604"/>
      <c r="FMK190" s="604"/>
      <c r="FML190" s="604"/>
      <c r="FMM190" s="604"/>
      <c r="FMN190" s="604"/>
      <c r="FMO190" s="604"/>
      <c r="FMP190" s="604"/>
      <c r="FMQ190" s="604"/>
      <c r="FMR190" s="604"/>
      <c r="FMS190" s="604"/>
      <c r="FMT190" s="604"/>
      <c r="FMU190" s="604"/>
      <c r="FMV190" s="604"/>
      <c r="FMW190" s="604"/>
      <c r="FMX190" s="604"/>
      <c r="FMY190" s="604"/>
      <c r="FMZ190" s="604"/>
      <c r="FNA190" s="604"/>
      <c r="FNB190" s="604"/>
      <c r="FNC190" s="604"/>
      <c r="FND190" s="604"/>
      <c r="FNE190" s="604"/>
      <c r="FNF190" s="604"/>
      <c r="FNG190" s="604"/>
      <c r="FNH190" s="604"/>
      <c r="FNI190" s="604"/>
      <c r="FNJ190" s="604"/>
      <c r="FNK190" s="604"/>
      <c r="FNL190" s="604"/>
      <c r="FNM190" s="604"/>
      <c r="FNN190" s="604"/>
      <c r="FNO190" s="604"/>
      <c r="FNP190" s="604"/>
      <c r="FNQ190" s="604"/>
      <c r="FNR190" s="604"/>
      <c r="FNS190" s="604"/>
      <c r="FNT190" s="604"/>
      <c r="FNU190" s="604"/>
      <c r="FNV190" s="604"/>
      <c r="FNW190" s="604"/>
      <c r="FNX190" s="604"/>
      <c r="FNY190" s="604"/>
      <c r="FNZ190" s="604"/>
      <c r="FOA190" s="604"/>
      <c r="FOB190" s="604"/>
      <c r="FOC190" s="604"/>
      <c r="FOD190" s="604"/>
      <c r="FOE190" s="604"/>
      <c r="FOF190" s="604"/>
      <c r="FOG190" s="604"/>
      <c r="FOH190" s="604"/>
      <c r="FOI190" s="604"/>
      <c r="FOJ190" s="604"/>
      <c r="FOK190" s="604"/>
      <c r="FOL190" s="604"/>
      <c r="FOM190" s="604"/>
      <c r="FON190" s="604"/>
      <c r="FOO190" s="604"/>
      <c r="FOP190" s="604"/>
      <c r="FOQ190" s="604"/>
      <c r="FOR190" s="604"/>
      <c r="FOS190" s="604"/>
      <c r="FOT190" s="604"/>
      <c r="FOU190" s="604"/>
      <c r="FOV190" s="604"/>
      <c r="FOW190" s="604"/>
      <c r="FOX190" s="604"/>
      <c r="FOY190" s="604"/>
      <c r="FOZ190" s="604"/>
      <c r="FPA190" s="604"/>
      <c r="FPB190" s="604"/>
      <c r="FPC190" s="604"/>
      <c r="FPD190" s="604"/>
      <c r="FPE190" s="604"/>
      <c r="FPF190" s="604"/>
      <c r="FPG190" s="604"/>
      <c r="FPH190" s="604"/>
      <c r="FPI190" s="604"/>
      <c r="FPJ190" s="604"/>
      <c r="FPK190" s="604"/>
      <c r="FPL190" s="604"/>
      <c r="FPM190" s="604"/>
      <c r="FPN190" s="604"/>
      <c r="FPO190" s="604"/>
      <c r="FPP190" s="604"/>
      <c r="FPQ190" s="604"/>
      <c r="FPR190" s="604"/>
      <c r="FPS190" s="604"/>
      <c r="FPT190" s="604"/>
      <c r="FPU190" s="604"/>
      <c r="FPV190" s="604"/>
      <c r="FPW190" s="604"/>
      <c r="FPX190" s="604"/>
      <c r="FPY190" s="604"/>
      <c r="FPZ190" s="604"/>
      <c r="FQA190" s="604"/>
      <c r="FQB190" s="604"/>
      <c r="FQC190" s="604"/>
      <c r="FQD190" s="604"/>
      <c r="FQE190" s="604"/>
      <c r="FQF190" s="604"/>
      <c r="FQG190" s="604"/>
      <c r="FQH190" s="604"/>
      <c r="FQI190" s="604"/>
      <c r="FQJ190" s="604"/>
      <c r="FQK190" s="604"/>
      <c r="FQL190" s="604"/>
      <c r="FQM190" s="604"/>
      <c r="FQN190" s="604"/>
      <c r="FQO190" s="604"/>
      <c r="FQP190" s="604"/>
      <c r="FQQ190" s="604"/>
      <c r="FQR190" s="604"/>
      <c r="FQS190" s="604"/>
      <c r="FQT190" s="604"/>
      <c r="FQU190" s="604"/>
      <c r="FQV190" s="604"/>
      <c r="FQW190" s="604"/>
      <c r="FQX190" s="604"/>
      <c r="FQY190" s="604"/>
      <c r="FQZ190" s="604"/>
      <c r="FRA190" s="604"/>
      <c r="FRB190" s="604"/>
      <c r="FRC190" s="604"/>
      <c r="FRD190" s="604"/>
      <c r="FRE190" s="604"/>
      <c r="FRF190" s="604"/>
      <c r="FRG190" s="604"/>
      <c r="FRH190" s="604"/>
      <c r="FRI190" s="604"/>
      <c r="FRJ190" s="604"/>
      <c r="FRK190" s="604"/>
      <c r="FRL190" s="604"/>
      <c r="FRM190" s="604"/>
      <c r="FRN190" s="604"/>
      <c r="FRO190" s="604"/>
      <c r="FRP190" s="604"/>
      <c r="FRQ190" s="604"/>
      <c r="FRR190" s="604"/>
      <c r="FRS190" s="604"/>
      <c r="FRT190" s="604"/>
      <c r="FRU190" s="604"/>
      <c r="FRV190" s="604"/>
      <c r="FRW190" s="604"/>
      <c r="FRX190" s="604"/>
      <c r="FRY190" s="604"/>
      <c r="FRZ190" s="604"/>
      <c r="FSA190" s="604"/>
      <c r="FSB190" s="604"/>
      <c r="FSC190" s="604"/>
      <c r="FSD190" s="604"/>
      <c r="FSE190" s="604"/>
      <c r="FSF190" s="604"/>
      <c r="FSG190" s="604"/>
      <c r="FSH190" s="604"/>
      <c r="FSI190" s="604"/>
      <c r="FSJ190" s="604"/>
      <c r="FSK190" s="604"/>
      <c r="FSL190" s="604"/>
      <c r="FSM190" s="604"/>
      <c r="FSN190" s="604"/>
      <c r="FSO190" s="604"/>
      <c r="FSP190" s="604"/>
      <c r="FSQ190" s="604"/>
      <c r="FSR190" s="604"/>
      <c r="FSS190" s="604"/>
      <c r="FST190" s="604"/>
      <c r="FSU190" s="604"/>
      <c r="FSV190" s="604"/>
      <c r="FSW190" s="604"/>
      <c r="FSX190" s="604"/>
      <c r="FSY190" s="604"/>
      <c r="FSZ190" s="604"/>
      <c r="FTA190" s="604"/>
      <c r="FTB190" s="604"/>
      <c r="FTC190" s="604"/>
      <c r="FTD190" s="604"/>
      <c r="FTE190" s="604"/>
      <c r="FTF190" s="604"/>
      <c r="FTG190" s="604"/>
      <c r="FTH190" s="604"/>
      <c r="FTI190" s="604"/>
      <c r="FTJ190" s="604"/>
      <c r="FTK190" s="604"/>
      <c r="FTL190" s="604"/>
      <c r="FTM190" s="604"/>
      <c r="FTN190" s="604"/>
      <c r="FTO190" s="604"/>
      <c r="FTP190" s="604"/>
      <c r="FTQ190" s="604"/>
      <c r="FTR190" s="604"/>
      <c r="FTS190" s="604"/>
      <c r="FTT190" s="604"/>
      <c r="FTU190" s="604"/>
      <c r="FTV190" s="604"/>
      <c r="FTW190" s="604"/>
      <c r="FTX190" s="604"/>
      <c r="FTY190" s="604"/>
      <c r="FTZ190" s="604"/>
      <c r="FUA190" s="604"/>
      <c r="FUB190" s="604"/>
      <c r="FUC190" s="604"/>
      <c r="FUD190" s="604"/>
      <c r="FUE190" s="604"/>
      <c r="FUF190" s="604"/>
      <c r="FUG190" s="604"/>
      <c r="FUH190" s="604"/>
      <c r="FUI190" s="604"/>
      <c r="FUJ190" s="604"/>
      <c r="FUK190" s="604"/>
      <c r="FUL190" s="604"/>
      <c r="FUM190" s="604"/>
      <c r="FUN190" s="604"/>
      <c r="FUO190" s="604"/>
      <c r="FUP190" s="604"/>
      <c r="FUQ190" s="604"/>
      <c r="FUR190" s="604"/>
      <c r="FUS190" s="604"/>
      <c r="FUT190" s="604"/>
      <c r="FUU190" s="604"/>
      <c r="FUV190" s="604"/>
      <c r="FUW190" s="604"/>
      <c r="FUX190" s="604"/>
      <c r="FUY190" s="604"/>
      <c r="FUZ190" s="604"/>
      <c r="FVA190" s="604"/>
      <c r="FVB190" s="604"/>
      <c r="FVC190" s="604"/>
      <c r="FVD190" s="604"/>
      <c r="FVE190" s="604"/>
      <c r="FVF190" s="604"/>
      <c r="FVG190" s="604"/>
      <c r="FVH190" s="604"/>
      <c r="FVI190" s="604"/>
      <c r="FVJ190" s="604"/>
      <c r="FVK190" s="604"/>
      <c r="FVL190" s="604"/>
      <c r="FVM190" s="604"/>
      <c r="FVN190" s="604"/>
      <c r="FVO190" s="604"/>
      <c r="FVP190" s="604"/>
      <c r="FVQ190" s="604"/>
      <c r="FVR190" s="604"/>
      <c r="FVS190" s="604"/>
      <c r="FVT190" s="604"/>
      <c r="FVU190" s="604"/>
      <c r="FVV190" s="604"/>
      <c r="FVW190" s="604"/>
      <c r="FVX190" s="604"/>
      <c r="FVY190" s="604"/>
      <c r="FVZ190" s="604"/>
      <c r="FWA190" s="604"/>
      <c r="FWB190" s="604"/>
      <c r="FWC190" s="604"/>
      <c r="FWD190" s="604"/>
      <c r="FWE190" s="604"/>
      <c r="FWF190" s="604"/>
      <c r="FWG190" s="604"/>
      <c r="FWH190" s="604"/>
      <c r="FWI190" s="604"/>
      <c r="FWJ190" s="604"/>
      <c r="FWK190" s="604"/>
      <c r="FWL190" s="604"/>
      <c r="FWM190" s="604"/>
      <c r="FWN190" s="604"/>
      <c r="FWO190" s="604"/>
      <c r="FWP190" s="604"/>
      <c r="FWQ190" s="604"/>
      <c r="FWR190" s="604"/>
      <c r="FWS190" s="604"/>
      <c r="FWT190" s="604"/>
      <c r="FWU190" s="604"/>
      <c r="FWV190" s="604"/>
      <c r="FWW190" s="604"/>
      <c r="FWX190" s="604"/>
      <c r="FWY190" s="604"/>
      <c r="FWZ190" s="604"/>
      <c r="FXA190" s="604"/>
      <c r="FXB190" s="604"/>
      <c r="FXC190" s="604"/>
      <c r="FXD190" s="604"/>
      <c r="FXE190" s="604"/>
      <c r="FXF190" s="604"/>
      <c r="FXG190" s="604"/>
      <c r="FXH190" s="604"/>
      <c r="FXI190" s="604"/>
      <c r="FXJ190" s="604"/>
      <c r="FXK190" s="604"/>
      <c r="FXL190" s="604"/>
      <c r="FXM190" s="604"/>
      <c r="FXN190" s="604"/>
      <c r="FXO190" s="604"/>
      <c r="FXP190" s="604"/>
      <c r="FXQ190" s="604"/>
      <c r="FXR190" s="604"/>
      <c r="FXS190" s="604"/>
      <c r="FXT190" s="604"/>
      <c r="FXU190" s="604"/>
      <c r="FXV190" s="604"/>
      <c r="FXW190" s="604"/>
      <c r="FXX190" s="604"/>
      <c r="FXY190" s="604"/>
      <c r="FXZ190" s="604"/>
      <c r="FYA190" s="604"/>
      <c r="FYB190" s="604"/>
      <c r="FYC190" s="604"/>
      <c r="FYD190" s="604"/>
      <c r="FYE190" s="604"/>
      <c r="FYF190" s="604"/>
      <c r="FYG190" s="604"/>
      <c r="FYH190" s="604"/>
      <c r="FYI190" s="604"/>
      <c r="FYJ190" s="604"/>
      <c r="FYK190" s="604"/>
      <c r="FYL190" s="604"/>
      <c r="FYM190" s="604"/>
      <c r="FYN190" s="604"/>
      <c r="FYO190" s="604"/>
      <c r="FYP190" s="604"/>
      <c r="FYQ190" s="604"/>
      <c r="FYR190" s="604"/>
      <c r="FYS190" s="604"/>
      <c r="FYT190" s="604"/>
      <c r="FYU190" s="604"/>
      <c r="FYV190" s="604"/>
      <c r="FYW190" s="604"/>
      <c r="FYX190" s="604"/>
      <c r="FYY190" s="604"/>
      <c r="FYZ190" s="604"/>
      <c r="FZA190" s="604"/>
      <c r="FZB190" s="604"/>
      <c r="FZC190" s="604"/>
      <c r="FZD190" s="604"/>
      <c r="FZE190" s="604"/>
      <c r="FZF190" s="604"/>
      <c r="FZG190" s="604"/>
      <c r="FZH190" s="604"/>
      <c r="FZI190" s="604"/>
      <c r="FZJ190" s="604"/>
      <c r="FZK190" s="604"/>
      <c r="FZL190" s="604"/>
      <c r="FZM190" s="604"/>
      <c r="FZN190" s="604"/>
      <c r="FZO190" s="604"/>
      <c r="FZP190" s="604"/>
      <c r="FZQ190" s="604"/>
      <c r="FZR190" s="604"/>
      <c r="FZS190" s="604"/>
      <c r="FZT190" s="604"/>
      <c r="FZU190" s="604"/>
      <c r="FZV190" s="604"/>
      <c r="FZW190" s="604"/>
      <c r="FZX190" s="604"/>
      <c r="FZY190" s="604"/>
      <c r="FZZ190" s="604"/>
      <c r="GAA190" s="604"/>
      <c r="GAB190" s="604"/>
      <c r="GAC190" s="604"/>
      <c r="GAD190" s="604"/>
      <c r="GAE190" s="604"/>
      <c r="GAF190" s="604"/>
      <c r="GAG190" s="604"/>
      <c r="GAH190" s="604"/>
      <c r="GAI190" s="604"/>
      <c r="GAJ190" s="604"/>
      <c r="GAK190" s="604"/>
      <c r="GAL190" s="604"/>
      <c r="GAM190" s="604"/>
      <c r="GAN190" s="604"/>
      <c r="GAO190" s="604"/>
      <c r="GAP190" s="604"/>
      <c r="GAQ190" s="604"/>
      <c r="GAR190" s="604"/>
      <c r="GAS190" s="604"/>
      <c r="GAT190" s="604"/>
      <c r="GAU190" s="604"/>
      <c r="GAV190" s="604"/>
      <c r="GAW190" s="604"/>
      <c r="GAX190" s="604"/>
      <c r="GAY190" s="604"/>
      <c r="GAZ190" s="604"/>
      <c r="GBA190" s="604"/>
      <c r="GBB190" s="604"/>
      <c r="GBC190" s="604"/>
      <c r="GBD190" s="604"/>
      <c r="GBE190" s="604"/>
      <c r="GBF190" s="604"/>
      <c r="GBG190" s="604"/>
      <c r="GBH190" s="604"/>
      <c r="GBI190" s="604"/>
      <c r="GBJ190" s="604"/>
      <c r="GBK190" s="604"/>
      <c r="GBL190" s="604"/>
      <c r="GBM190" s="604"/>
      <c r="GBN190" s="604"/>
      <c r="GBO190" s="604"/>
      <c r="GBP190" s="604"/>
      <c r="GBQ190" s="604"/>
      <c r="GBR190" s="604"/>
      <c r="GBS190" s="604"/>
      <c r="GBT190" s="604"/>
      <c r="GBU190" s="604"/>
      <c r="GBV190" s="604"/>
      <c r="GBW190" s="604"/>
      <c r="GBX190" s="604"/>
      <c r="GBY190" s="604"/>
      <c r="GBZ190" s="604"/>
      <c r="GCA190" s="604"/>
      <c r="GCB190" s="604"/>
      <c r="GCC190" s="604"/>
      <c r="GCD190" s="604"/>
      <c r="GCE190" s="604"/>
      <c r="GCF190" s="604"/>
      <c r="GCG190" s="604"/>
      <c r="GCH190" s="604"/>
      <c r="GCI190" s="604"/>
      <c r="GCJ190" s="604"/>
      <c r="GCK190" s="604"/>
      <c r="GCL190" s="604"/>
      <c r="GCM190" s="604"/>
      <c r="GCN190" s="604"/>
      <c r="GCO190" s="604"/>
      <c r="GCP190" s="604"/>
      <c r="GCQ190" s="604"/>
      <c r="GCR190" s="604"/>
      <c r="GCS190" s="604"/>
      <c r="GCT190" s="604"/>
      <c r="GCU190" s="604"/>
      <c r="GCV190" s="604"/>
      <c r="GCW190" s="604"/>
      <c r="GCX190" s="604"/>
      <c r="GCY190" s="604"/>
      <c r="GCZ190" s="604"/>
      <c r="GDA190" s="604"/>
      <c r="GDB190" s="604"/>
      <c r="GDC190" s="604"/>
      <c r="GDD190" s="604"/>
      <c r="GDE190" s="604"/>
      <c r="GDF190" s="604"/>
      <c r="GDG190" s="604"/>
      <c r="GDH190" s="604"/>
      <c r="GDI190" s="604"/>
      <c r="GDJ190" s="604"/>
      <c r="GDK190" s="604"/>
      <c r="GDL190" s="604"/>
      <c r="GDM190" s="604"/>
      <c r="GDN190" s="604"/>
      <c r="GDO190" s="604"/>
      <c r="GDP190" s="604"/>
      <c r="GDQ190" s="604"/>
      <c r="GDR190" s="604"/>
      <c r="GDS190" s="604"/>
      <c r="GDT190" s="604"/>
      <c r="GDU190" s="604"/>
      <c r="GDV190" s="604"/>
      <c r="GDW190" s="604"/>
      <c r="GDX190" s="604"/>
      <c r="GDY190" s="604"/>
      <c r="GDZ190" s="604"/>
      <c r="GEA190" s="604"/>
      <c r="GEB190" s="604"/>
      <c r="GEC190" s="604"/>
      <c r="GED190" s="604"/>
      <c r="GEE190" s="604"/>
      <c r="GEF190" s="604"/>
      <c r="GEG190" s="604"/>
      <c r="GEH190" s="604"/>
      <c r="GEI190" s="604"/>
      <c r="GEJ190" s="604"/>
      <c r="GEK190" s="604"/>
      <c r="GEL190" s="604"/>
      <c r="GEM190" s="604"/>
      <c r="GEN190" s="604"/>
      <c r="GEO190" s="604"/>
      <c r="GEP190" s="604"/>
      <c r="GEQ190" s="604"/>
      <c r="GER190" s="604"/>
      <c r="GES190" s="604"/>
      <c r="GET190" s="604"/>
      <c r="GEU190" s="604"/>
      <c r="GEV190" s="604"/>
      <c r="GEW190" s="604"/>
      <c r="GEX190" s="604"/>
      <c r="GEY190" s="604"/>
      <c r="GEZ190" s="604"/>
      <c r="GFA190" s="604"/>
      <c r="GFB190" s="604"/>
      <c r="GFC190" s="604"/>
      <c r="GFD190" s="604"/>
      <c r="GFE190" s="604"/>
      <c r="GFF190" s="604"/>
      <c r="GFG190" s="604"/>
      <c r="GFH190" s="604"/>
      <c r="GFI190" s="604"/>
      <c r="GFJ190" s="604"/>
      <c r="GFK190" s="604"/>
      <c r="GFL190" s="604"/>
      <c r="GFM190" s="604"/>
      <c r="GFN190" s="604"/>
      <c r="GFO190" s="604"/>
      <c r="GFP190" s="604"/>
      <c r="GFQ190" s="604"/>
      <c r="GFR190" s="604"/>
      <c r="GFS190" s="604"/>
      <c r="GFT190" s="604"/>
      <c r="GFU190" s="604"/>
      <c r="GFV190" s="604"/>
      <c r="GFW190" s="604"/>
      <c r="GFX190" s="604"/>
      <c r="GFY190" s="604"/>
      <c r="GFZ190" s="604"/>
      <c r="GGA190" s="604"/>
      <c r="GGB190" s="604"/>
      <c r="GGC190" s="604"/>
      <c r="GGD190" s="604"/>
      <c r="GGE190" s="604"/>
      <c r="GGF190" s="604"/>
      <c r="GGG190" s="604"/>
      <c r="GGH190" s="604"/>
      <c r="GGI190" s="604"/>
      <c r="GGJ190" s="604"/>
      <c r="GGK190" s="604"/>
      <c r="GGL190" s="604"/>
      <c r="GGM190" s="604"/>
      <c r="GGN190" s="604"/>
      <c r="GGO190" s="604"/>
      <c r="GGP190" s="604"/>
      <c r="GGQ190" s="604"/>
      <c r="GGR190" s="604"/>
      <c r="GGS190" s="604"/>
      <c r="GGT190" s="604"/>
      <c r="GGU190" s="604"/>
      <c r="GGV190" s="604"/>
      <c r="GGW190" s="604"/>
      <c r="GGX190" s="604"/>
      <c r="GGY190" s="604"/>
      <c r="GGZ190" s="604"/>
      <c r="GHA190" s="604"/>
      <c r="GHB190" s="604"/>
      <c r="GHC190" s="604"/>
      <c r="GHD190" s="604"/>
      <c r="GHE190" s="604"/>
      <c r="GHF190" s="604"/>
      <c r="GHG190" s="604"/>
      <c r="GHH190" s="604"/>
      <c r="GHI190" s="604"/>
      <c r="GHJ190" s="604"/>
      <c r="GHK190" s="604"/>
      <c r="GHL190" s="604"/>
      <c r="GHM190" s="604"/>
      <c r="GHN190" s="604"/>
      <c r="GHO190" s="604"/>
      <c r="GHP190" s="604"/>
      <c r="GHQ190" s="604"/>
      <c r="GHR190" s="604"/>
      <c r="GHS190" s="604"/>
      <c r="GHT190" s="604"/>
      <c r="GHU190" s="604"/>
      <c r="GHV190" s="604"/>
      <c r="GHW190" s="604"/>
      <c r="GHX190" s="604"/>
      <c r="GHY190" s="604"/>
      <c r="GHZ190" s="604"/>
      <c r="GIA190" s="604"/>
      <c r="GIB190" s="604"/>
      <c r="GIC190" s="604"/>
      <c r="GID190" s="604"/>
      <c r="GIE190" s="604"/>
      <c r="GIF190" s="604"/>
      <c r="GIG190" s="604"/>
      <c r="GIH190" s="604"/>
      <c r="GII190" s="604"/>
      <c r="GIJ190" s="604"/>
      <c r="GIK190" s="604"/>
      <c r="GIL190" s="604"/>
      <c r="GIM190" s="604"/>
      <c r="GIN190" s="604"/>
      <c r="GIO190" s="604"/>
      <c r="GIP190" s="604"/>
      <c r="GIQ190" s="604"/>
      <c r="GIR190" s="604"/>
      <c r="GIS190" s="604"/>
      <c r="GIT190" s="604"/>
      <c r="GIU190" s="604"/>
      <c r="GIV190" s="604"/>
      <c r="GIW190" s="604"/>
      <c r="GIX190" s="604"/>
      <c r="GIY190" s="604"/>
      <c r="GIZ190" s="604"/>
      <c r="GJA190" s="604"/>
      <c r="GJB190" s="604"/>
      <c r="GJC190" s="604"/>
      <c r="GJD190" s="604"/>
      <c r="GJE190" s="604"/>
      <c r="GJF190" s="604"/>
      <c r="GJG190" s="604"/>
      <c r="GJH190" s="604"/>
      <c r="GJI190" s="604"/>
      <c r="GJJ190" s="604"/>
      <c r="GJK190" s="604"/>
      <c r="GJL190" s="604"/>
      <c r="GJM190" s="604"/>
      <c r="GJN190" s="604"/>
      <c r="GJO190" s="604"/>
      <c r="GJP190" s="604"/>
      <c r="GJQ190" s="604"/>
      <c r="GJR190" s="604"/>
      <c r="GJS190" s="604"/>
      <c r="GJT190" s="604"/>
      <c r="GJU190" s="604"/>
      <c r="GJV190" s="604"/>
      <c r="GJW190" s="604"/>
      <c r="GJX190" s="604"/>
      <c r="GJY190" s="604"/>
      <c r="GJZ190" s="604"/>
      <c r="GKA190" s="604"/>
      <c r="GKB190" s="604"/>
      <c r="GKC190" s="604"/>
      <c r="GKD190" s="604"/>
      <c r="GKE190" s="604"/>
      <c r="GKF190" s="604"/>
      <c r="GKG190" s="604"/>
      <c r="GKH190" s="604"/>
      <c r="GKI190" s="604"/>
      <c r="GKJ190" s="604"/>
      <c r="GKK190" s="604"/>
      <c r="GKL190" s="604"/>
      <c r="GKM190" s="604"/>
      <c r="GKN190" s="604"/>
      <c r="GKO190" s="604"/>
      <c r="GKP190" s="604"/>
      <c r="GKQ190" s="604"/>
      <c r="GKR190" s="604"/>
      <c r="GKS190" s="604"/>
      <c r="GKT190" s="604"/>
      <c r="GKU190" s="604"/>
      <c r="GKV190" s="604"/>
      <c r="GKW190" s="604"/>
      <c r="GKX190" s="604"/>
      <c r="GKY190" s="604"/>
      <c r="GKZ190" s="604"/>
      <c r="GLA190" s="604"/>
      <c r="GLB190" s="604"/>
      <c r="GLC190" s="604"/>
      <c r="GLD190" s="604"/>
      <c r="GLE190" s="604"/>
      <c r="GLF190" s="604"/>
      <c r="GLG190" s="604"/>
      <c r="GLH190" s="604"/>
      <c r="GLI190" s="604"/>
      <c r="GLJ190" s="604"/>
      <c r="GLK190" s="604"/>
      <c r="GLL190" s="604"/>
      <c r="GLM190" s="604"/>
      <c r="GLN190" s="604"/>
      <c r="GLO190" s="604"/>
      <c r="GLP190" s="604"/>
      <c r="GLQ190" s="604"/>
      <c r="GLR190" s="604"/>
      <c r="GLS190" s="604"/>
      <c r="GLT190" s="604"/>
      <c r="GLU190" s="604"/>
      <c r="GLV190" s="604"/>
      <c r="GLW190" s="604"/>
      <c r="GLX190" s="604"/>
      <c r="GLY190" s="604"/>
      <c r="GLZ190" s="604"/>
      <c r="GMA190" s="604"/>
      <c r="GMB190" s="604"/>
      <c r="GMC190" s="604"/>
      <c r="GMD190" s="604"/>
      <c r="GME190" s="604"/>
      <c r="GMF190" s="604"/>
      <c r="GMG190" s="604"/>
      <c r="GMH190" s="604"/>
      <c r="GMI190" s="604"/>
      <c r="GMJ190" s="604"/>
      <c r="GMK190" s="604"/>
      <c r="GML190" s="604"/>
      <c r="GMM190" s="604"/>
      <c r="GMN190" s="604"/>
      <c r="GMO190" s="604"/>
      <c r="GMP190" s="604"/>
      <c r="GMQ190" s="604"/>
      <c r="GMR190" s="604"/>
      <c r="GMS190" s="604"/>
      <c r="GMT190" s="604"/>
      <c r="GMU190" s="604"/>
      <c r="GMV190" s="604"/>
      <c r="GMW190" s="604"/>
      <c r="GMX190" s="604"/>
      <c r="GMY190" s="604"/>
      <c r="GMZ190" s="604"/>
      <c r="GNA190" s="604"/>
      <c r="GNB190" s="604"/>
      <c r="GNC190" s="604"/>
      <c r="GND190" s="604"/>
      <c r="GNE190" s="604"/>
      <c r="GNF190" s="604"/>
      <c r="GNG190" s="604"/>
      <c r="GNH190" s="604"/>
      <c r="GNI190" s="604"/>
      <c r="GNJ190" s="604"/>
      <c r="GNK190" s="604"/>
      <c r="GNL190" s="604"/>
      <c r="GNM190" s="604"/>
      <c r="GNN190" s="604"/>
      <c r="GNO190" s="604"/>
      <c r="GNP190" s="604"/>
      <c r="GNQ190" s="604"/>
      <c r="GNR190" s="604"/>
      <c r="GNS190" s="604"/>
      <c r="GNT190" s="604"/>
      <c r="GNU190" s="604"/>
      <c r="GNV190" s="604"/>
      <c r="GNW190" s="604"/>
      <c r="GNX190" s="604"/>
      <c r="GNY190" s="604"/>
      <c r="GNZ190" s="604"/>
      <c r="GOA190" s="604"/>
      <c r="GOB190" s="604"/>
      <c r="GOC190" s="604"/>
      <c r="GOD190" s="604"/>
      <c r="GOE190" s="604"/>
      <c r="GOF190" s="604"/>
      <c r="GOG190" s="604"/>
      <c r="GOH190" s="604"/>
      <c r="GOI190" s="604"/>
      <c r="GOJ190" s="604"/>
      <c r="GOK190" s="604"/>
      <c r="GOL190" s="604"/>
      <c r="GOM190" s="604"/>
      <c r="GON190" s="604"/>
      <c r="GOO190" s="604"/>
      <c r="GOP190" s="604"/>
      <c r="GOQ190" s="604"/>
      <c r="GOR190" s="604"/>
      <c r="GOS190" s="604"/>
      <c r="GOT190" s="604"/>
      <c r="GOU190" s="604"/>
      <c r="GOV190" s="604"/>
      <c r="GOW190" s="604"/>
      <c r="GOX190" s="604"/>
      <c r="GOY190" s="604"/>
      <c r="GOZ190" s="604"/>
      <c r="GPA190" s="604"/>
      <c r="GPB190" s="604"/>
      <c r="GPC190" s="604"/>
      <c r="GPD190" s="604"/>
      <c r="GPE190" s="604"/>
      <c r="GPF190" s="604"/>
      <c r="GPG190" s="604"/>
      <c r="GPH190" s="604"/>
      <c r="GPI190" s="604"/>
      <c r="GPJ190" s="604"/>
      <c r="GPK190" s="604"/>
      <c r="GPL190" s="604"/>
      <c r="GPM190" s="604"/>
      <c r="GPN190" s="604"/>
      <c r="GPO190" s="604"/>
      <c r="GPP190" s="604"/>
      <c r="GPQ190" s="604"/>
      <c r="GPR190" s="604"/>
      <c r="GPS190" s="604"/>
      <c r="GPT190" s="604"/>
      <c r="GPU190" s="604"/>
      <c r="GPV190" s="604"/>
      <c r="GPW190" s="604"/>
      <c r="GPX190" s="604"/>
      <c r="GPY190" s="604"/>
      <c r="GPZ190" s="604"/>
      <c r="GQA190" s="604"/>
      <c r="GQB190" s="604"/>
      <c r="GQC190" s="604"/>
      <c r="GQD190" s="604"/>
      <c r="GQE190" s="604"/>
      <c r="GQF190" s="604"/>
      <c r="GQG190" s="604"/>
      <c r="GQH190" s="604"/>
      <c r="GQI190" s="604"/>
      <c r="GQJ190" s="604"/>
      <c r="GQK190" s="604"/>
      <c r="GQL190" s="604"/>
      <c r="GQM190" s="604"/>
      <c r="GQN190" s="604"/>
      <c r="GQO190" s="604"/>
      <c r="GQP190" s="604"/>
      <c r="GQQ190" s="604"/>
      <c r="GQR190" s="604"/>
      <c r="GQS190" s="604"/>
      <c r="GQT190" s="604"/>
      <c r="GQU190" s="604"/>
      <c r="GQV190" s="604"/>
      <c r="GQW190" s="604"/>
      <c r="GQX190" s="604"/>
      <c r="GQY190" s="604"/>
      <c r="GQZ190" s="604"/>
      <c r="GRA190" s="604"/>
      <c r="GRB190" s="604"/>
      <c r="GRC190" s="604"/>
      <c r="GRD190" s="604"/>
      <c r="GRE190" s="604"/>
      <c r="GRF190" s="604"/>
      <c r="GRG190" s="604"/>
      <c r="GRH190" s="604"/>
      <c r="GRI190" s="604"/>
      <c r="GRJ190" s="604"/>
      <c r="GRK190" s="604"/>
      <c r="GRL190" s="604"/>
      <c r="GRM190" s="604"/>
      <c r="GRN190" s="604"/>
      <c r="GRO190" s="604"/>
      <c r="GRP190" s="604"/>
      <c r="GRQ190" s="604"/>
      <c r="GRR190" s="604"/>
      <c r="GRS190" s="604"/>
      <c r="GRT190" s="604"/>
      <c r="GRU190" s="604"/>
      <c r="GRV190" s="604"/>
      <c r="GRW190" s="604"/>
      <c r="GRX190" s="604"/>
      <c r="GRY190" s="604"/>
      <c r="GRZ190" s="604"/>
      <c r="GSA190" s="604"/>
      <c r="GSB190" s="604"/>
      <c r="GSC190" s="604"/>
      <c r="GSD190" s="604"/>
      <c r="GSE190" s="604"/>
      <c r="GSF190" s="604"/>
      <c r="GSG190" s="604"/>
      <c r="GSH190" s="604"/>
      <c r="GSI190" s="604"/>
      <c r="GSJ190" s="604"/>
      <c r="GSK190" s="604"/>
      <c r="GSL190" s="604"/>
      <c r="GSM190" s="604"/>
      <c r="GSN190" s="604"/>
      <c r="GSO190" s="604"/>
      <c r="GSP190" s="604"/>
      <c r="GSQ190" s="604"/>
      <c r="GSR190" s="604"/>
      <c r="GSS190" s="604"/>
      <c r="GST190" s="604"/>
      <c r="GSU190" s="604"/>
      <c r="GSV190" s="604"/>
      <c r="GSW190" s="604"/>
      <c r="GSX190" s="604"/>
      <c r="GSY190" s="604"/>
      <c r="GSZ190" s="604"/>
      <c r="GTA190" s="604"/>
      <c r="GTB190" s="604"/>
      <c r="GTC190" s="604"/>
      <c r="GTD190" s="604"/>
      <c r="GTE190" s="604"/>
      <c r="GTF190" s="604"/>
      <c r="GTG190" s="604"/>
      <c r="GTH190" s="604"/>
      <c r="GTI190" s="604"/>
      <c r="GTJ190" s="604"/>
      <c r="GTK190" s="604"/>
      <c r="GTL190" s="604"/>
      <c r="GTM190" s="604"/>
      <c r="GTN190" s="604"/>
      <c r="GTO190" s="604"/>
      <c r="GTP190" s="604"/>
      <c r="GTQ190" s="604"/>
      <c r="GTR190" s="604"/>
      <c r="GTS190" s="604"/>
      <c r="GTT190" s="604"/>
      <c r="GTU190" s="604"/>
      <c r="GTV190" s="604"/>
      <c r="GTW190" s="604"/>
      <c r="GTX190" s="604"/>
      <c r="GTY190" s="604"/>
      <c r="GTZ190" s="604"/>
      <c r="GUA190" s="604"/>
      <c r="GUB190" s="604"/>
      <c r="GUC190" s="604"/>
      <c r="GUD190" s="604"/>
      <c r="GUE190" s="604"/>
      <c r="GUF190" s="604"/>
      <c r="GUG190" s="604"/>
      <c r="GUH190" s="604"/>
      <c r="GUI190" s="604"/>
      <c r="GUJ190" s="604"/>
      <c r="GUK190" s="604"/>
      <c r="GUL190" s="604"/>
      <c r="GUM190" s="604"/>
      <c r="GUN190" s="604"/>
      <c r="GUO190" s="604"/>
      <c r="GUP190" s="604"/>
      <c r="GUQ190" s="604"/>
      <c r="GUR190" s="604"/>
      <c r="GUS190" s="604"/>
      <c r="GUT190" s="604"/>
      <c r="GUU190" s="604"/>
      <c r="GUV190" s="604"/>
      <c r="GUW190" s="604"/>
      <c r="GUX190" s="604"/>
      <c r="GUY190" s="604"/>
      <c r="GUZ190" s="604"/>
      <c r="GVA190" s="604"/>
      <c r="GVB190" s="604"/>
      <c r="GVC190" s="604"/>
      <c r="GVD190" s="604"/>
      <c r="GVE190" s="604"/>
      <c r="GVF190" s="604"/>
      <c r="GVG190" s="604"/>
      <c r="GVH190" s="604"/>
      <c r="GVI190" s="604"/>
      <c r="GVJ190" s="604"/>
      <c r="GVK190" s="604"/>
      <c r="GVL190" s="604"/>
      <c r="GVM190" s="604"/>
      <c r="GVN190" s="604"/>
      <c r="GVO190" s="604"/>
      <c r="GVP190" s="604"/>
      <c r="GVQ190" s="604"/>
      <c r="GVR190" s="604"/>
      <c r="GVS190" s="604"/>
      <c r="GVT190" s="604"/>
      <c r="GVU190" s="604"/>
      <c r="GVV190" s="604"/>
      <c r="GVW190" s="604"/>
      <c r="GVX190" s="604"/>
      <c r="GVY190" s="604"/>
      <c r="GVZ190" s="604"/>
      <c r="GWA190" s="604"/>
      <c r="GWB190" s="604"/>
      <c r="GWC190" s="604"/>
      <c r="GWD190" s="604"/>
      <c r="GWE190" s="604"/>
      <c r="GWF190" s="604"/>
      <c r="GWG190" s="604"/>
      <c r="GWH190" s="604"/>
      <c r="GWI190" s="604"/>
      <c r="GWJ190" s="604"/>
      <c r="GWK190" s="604"/>
      <c r="GWL190" s="604"/>
      <c r="GWM190" s="604"/>
      <c r="GWN190" s="604"/>
      <c r="GWO190" s="604"/>
      <c r="GWP190" s="604"/>
      <c r="GWQ190" s="604"/>
      <c r="GWR190" s="604"/>
      <c r="GWS190" s="604"/>
      <c r="GWT190" s="604"/>
      <c r="GWU190" s="604"/>
      <c r="GWV190" s="604"/>
      <c r="GWW190" s="604"/>
      <c r="GWX190" s="604"/>
      <c r="GWY190" s="604"/>
      <c r="GWZ190" s="604"/>
      <c r="GXA190" s="604"/>
      <c r="GXB190" s="604"/>
      <c r="GXC190" s="604"/>
      <c r="GXD190" s="604"/>
      <c r="GXE190" s="604"/>
      <c r="GXF190" s="604"/>
      <c r="GXG190" s="604"/>
      <c r="GXH190" s="604"/>
      <c r="GXI190" s="604"/>
      <c r="GXJ190" s="604"/>
      <c r="GXK190" s="604"/>
      <c r="GXL190" s="604"/>
      <c r="GXM190" s="604"/>
      <c r="GXN190" s="604"/>
      <c r="GXO190" s="604"/>
      <c r="GXP190" s="604"/>
      <c r="GXQ190" s="604"/>
      <c r="GXR190" s="604"/>
      <c r="GXS190" s="604"/>
      <c r="GXT190" s="604"/>
      <c r="GXU190" s="604"/>
      <c r="GXV190" s="604"/>
      <c r="GXW190" s="604"/>
      <c r="GXX190" s="604"/>
      <c r="GXY190" s="604"/>
      <c r="GXZ190" s="604"/>
      <c r="GYA190" s="604"/>
      <c r="GYB190" s="604"/>
      <c r="GYC190" s="604"/>
      <c r="GYD190" s="604"/>
      <c r="GYE190" s="604"/>
      <c r="GYF190" s="604"/>
      <c r="GYG190" s="604"/>
      <c r="GYH190" s="604"/>
      <c r="GYI190" s="604"/>
      <c r="GYJ190" s="604"/>
      <c r="GYK190" s="604"/>
      <c r="GYL190" s="604"/>
      <c r="GYM190" s="604"/>
      <c r="GYN190" s="604"/>
      <c r="GYO190" s="604"/>
      <c r="GYP190" s="604"/>
      <c r="GYQ190" s="604"/>
      <c r="GYR190" s="604"/>
      <c r="GYS190" s="604"/>
      <c r="GYT190" s="604"/>
      <c r="GYU190" s="604"/>
      <c r="GYV190" s="604"/>
      <c r="GYW190" s="604"/>
      <c r="GYX190" s="604"/>
      <c r="GYY190" s="604"/>
      <c r="GYZ190" s="604"/>
      <c r="GZA190" s="604"/>
      <c r="GZB190" s="604"/>
      <c r="GZC190" s="604"/>
      <c r="GZD190" s="604"/>
      <c r="GZE190" s="604"/>
      <c r="GZF190" s="604"/>
      <c r="GZG190" s="604"/>
      <c r="GZH190" s="604"/>
      <c r="GZI190" s="604"/>
      <c r="GZJ190" s="604"/>
      <c r="GZK190" s="604"/>
      <c r="GZL190" s="604"/>
      <c r="GZM190" s="604"/>
      <c r="GZN190" s="604"/>
      <c r="GZO190" s="604"/>
      <c r="GZP190" s="604"/>
      <c r="GZQ190" s="604"/>
      <c r="GZR190" s="604"/>
      <c r="GZS190" s="604"/>
      <c r="GZT190" s="604"/>
      <c r="GZU190" s="604"/>
      <c r="GZV190" s="604"/>
      <c r="GZW190" s="604"/>
      <c r="GZX190" s="604"/>
      <c r="GZY190" s="604"/>
      <c r="GZZ190" s="604"/>
      <c r="HAA190" s="604"/>
      <c r="HAB190" s="604"/>
      <c r="HAC190" s="604"/>
      <c r="HAD190" s="604"/>
      <c r="HAE190" s="604"/>
      <c r="HAF190" s="604"/>
      <c r="HAG190" s="604"/>
      <c r="HAH190" s="604"/>
      <c r="HAI190" s="604"/>
      <c r="HAJ190" s="604"/>
      <c r="HAK190" s="604"/>
      <c r="HAL190" s="604"/>
      <c r="HAM190" s="604"/>
      <c r="HAN190" s="604"/>
      <c r="HAO190" s="604"/>
      <c r="HAP190" s="604"/>
      <c r="HAQ190" s="604"/>
      <c r="HAR190" s="604"/>
      <c r="HAS190" s="604"/>
      <c r="HAT190" s="604"/>
      <c r="HAU190" s="604"/>
      <c r="HAV190" s="604"/>
      <c r="HAW190" s="604"/>
      <c r="HAX190" s="604"/>
      <c r="HAY190" s="604"/>
      <c r="HAZ190" s="604"/>
      <c r="HBA190" s="604"/>
      <c r="HBB190" s="604"/>
      <c r="HBC190" s="604"/>
      <c r="HBD190" s="604"/>
      <c r="HBE190" s="604"/>
      <c r="HBF190" s="604"/>
      <c r="HBG190" s="604"/>
      <c r="HBH190" s="604"/>
      <c r="HBI190" s="604"/>
      <c r="HBJ190" s="604"/>
      <c r="HBK190" s="604"/>
      <c r="HBL190" s="604"/>
      <c r="HBM190" s="604"/>
      <c r="HBN190" s="604"/>
      <c r="HBO190" s="604"/>
      <c r="HBP190" s="604"/>
      <c r="HBQ190" s="604"/>
      <c r="HBR190" s="604"/>
      <c r="HBS190" s="604"/>
      <c r="HBT190" s="604"/>
      <c r="HBU190" s="604"/>
      <c r="HBV190" s="604"/>
      <c r="HBW190" s="604"/>
      <c r="HBX190" s="604"/>
      <c r="HBY190" s="604"/>
      <c r="HBZ190" s="604"/>
      <c r="HCA190" s="604"/>
      <c r="HCB190" s="604"/>
      <c r="HCC190" s="604"/>
      <c r="HCD190" s="604"/>
      <c r="HCE190" s="604"/>
      <c r="HCF190" s="604"/>
      <c r="HCG190" s="604"/>
      <c r="HCH190" s="604"/>
      <c r="HCI190" s="604"/>
      <c r="HCJ190" s="604"/>
      <c r="HCK190" s="604"/>
      <c r="HCL190" s="604"/>
      <c r="HCM190" s="604"/>
      <c r="HCN190" s="604"/>
      <c r="HCO190" s="604"/>
      <c r="HCP190" s="604"/>
      <c r="HCQ190" s="604"/>
      <c r="HCR190" s="604"/>
      <c r="HCS190" s="604"/>
      <c r="HCT190" s="604"/>
      <c r="HCU190" s="604"/>
      <c r="HCV190" s="604"/>
      <c r="HCW190" s="604"/>
      <c r="HCX190" s="604"/>
      <c r="HCY190" s="604"/>
      <c r="HCZ190" s="604"/>
      <c r="HDA190" s="604"/>
      <c r="HDB190" s="604"/>
      <c r="HDC190" s="604"/>
      <c r="HDD190" s="604"/>
      <c r="HDE190" s="604"/>
      <c r="HDF190" s="604"/>
      <c r="HDG190" s="604"/>
      <c r="HDH190" s="604"/>
      <c r="HDI190" s="604"/>
      <c r="HDJ190" s="604"/>
      <c r="HDK190" s="604"/>
      <c r="HDL190" s="604"/>
      <c r="HDM190" s="604"/>
      <c r="HDN190" s="604"/>
      <c r="HDO190" s="604"/>
      <c r="HDP190" s="604"/>
      <c r="HDQ190" s="604"/>
      <c r="HDR190" s="604"/>
      <c r="HDS190" s="604"/>
      <c r="HDT190" s="604"/>
      <c r="HDU190" s="604"/>
      <c r="HDV190" s="604"/>
      <c r="HDW190" s="604"/>
      <c r="HDX190" s="604"/>
      <c r="HDY190" s="604"/>
      <c r="HDZ190" s="604"/>
      <c r="HEA190" s="604"/>
      <c r="HEB190" s="604"/>
      <c r="HEC190" s="604"/>
      <c r="HED190" s="604"/>
      <c r="HEE190" s="604"/>
      <c r="HEF190" s="604"/>
      <c r="HEG190" s="604"/>
      <c r="HEH190" s="604"/>
      <c r="HEI190" s="604"/>
      <c r="HEJ190" s="604"/>
      <c r="HEK190" s="604"/>
      <c r="HEL190" s="604"/>
      <c r="HEM190" s="604"/>
      <c r="HEN190" s="604"/>
      <c r="HEO190" s="604"/>
      <c r="HEP190" s="604"/>
      <c r="HEQ190" s="604"/>
      <c r="HER190" s="604"/>
      <c r="HES190" s="604"/>
      <c r="HET190" s="604"/>
      <c r="HEU190" s="604"/>
      <c r="HEV190" s="604"/>
      <c r="HEW190" s="604"/>
      <c r="HEX190" s="604"/>
      <c r="HEY190" s="604"/>
      <c r="HEZ190" s="604"/>
      <c r="HFA190" s="604"/>
      <c r="HFB190" s="604"/>
      <c r="HFC190" s="604"/>
      <c r="HFD190" s="604"/>
      <c r="HFE190" s="604"/>
      <c r="HFF190" s="604"/>
      <c r="HFG190" s="604"/>
      <c r="HFH190" s="604"/>
      <c r="HFI190" s="604"/>
      <c r="HFJ190" s="604"/>
      <c r="HFK190" s="604"/>
      <c r="HFL190" s="604"/>
      <c r="HFM190" s="604"/>
      <c r="HFN190" s="604"/>
      <c r="HFO190" s="604"/>
      <c r="HFP190" s="604"/>
      <c r="HFQ190" s="604"/>
      <c r="HFR190" s="604"/>
      <c r="HFS190" s="604"/>
      <c r="HFT190" s="604"/>
      <c r="HFU190" s="604"/>
      <c r="HFV190" s="604"/>
      <c r="HFW190" s="604"/>
      <c r="HFX190" s="604"/>
      <c r="HFY190" s="604"/>
      <c r="HFZ190" s="604"/>
      <c r="HGA190" s="604"/>
      <c r="HGB190" s="604"/>
      <c r="HGC190" s="604"/>
      <c r="HGD190" s="604"/>
      <c r="HGE190" s="604"/>
      <c r="HGF190" s="604"/>
      <c r="HGG190" s="604"/>
      <c r="HGH190" s="604"/>
      <c r="HGI190" s="604"/>
      <c r="HGJ190" s="604"/>
      <c r="HGK190" s="604"/>
      <c r="HGL190" s="604"/>
      <c r="HGM190" s="604"/>
      <c r="HGN190" s="604"/>
      <c r="HGO190" s="604"/>
      <c r="HGP190" s="604"/>
      <c r="HGQ190" s="604"/>
      <c r="HGR190" s="604"/>
      <c r="HGS190" s="604"/>
      <c r="HGT190" s="604"/>
      <c r="HGU190" s="604"/>
      <c r="HGV190" s="604"/>
      <c r="HGW190" s="604"/>
      <c r="HGX190" s="604"/>
      <c r="HGY190" s="604"/>
      <c r="HGZ190" s="604"/>
      <c r="HHA190" s="604"/>
      <c r="HHB190" s="604"/>
      <c r="HHC190" s="604"/>
      <c r="HHD190" s="604"/>
      <c r="HHE190" s="604"/>
      <c r="HHF190" s="604"/>
      <c r="HHG190" s="604"/>
      <c r="HHH190" s="604"/>
      <c r="HHI190" s="604"/>
      <c r="HHJ190" s="604"/>
      <c r="HHK190" s="604"/>
      <c r="HHL190" s="604"/>
      <c r="HHM190" s="604"/>
      <c r="HHN190" s="604"/>
      <c r="HHO190" s="604"/>
      <c r="HHP190" s="604"/>
      <c r="HHQ190" s="604"/>
      <c r="HHR190" s="604"/>
      <c r="HHS190" s="604"/>
      <c r="HHT190" s="604"/>
      <c r="HHU190" s="604"/>
      <c r="HHV190" s="604"/>
      <c r="HHW190" s="604"/>
      <c r="HHX190" s="604"/>
      <c r="HHY190" s="604"/>
      <c r="HHZ190" s="604"/>
      <c r="HIA190" s="604"/>
      <c r="HIB190" s="604"/>
      <c r="HIC190" s="604"/>
      <c r="HID190" s="604"/>
      <c r="HIE190" s="604"/>
      <c r="HIF190" s="604"/>
      <c r="HIG190" s="604"/>
      <c r="HIH190" s="604"/>
      <c r="HII190" s="604"/>
      <c r="HIJ190" s="604"/>
      <c r="HIK190" s="604"/>
      <c r="HIL190" s="604"/>
      <c r="HIM190" s="604"/>
      <c r="HIN190" s="604"/>
      <c r="HIO190" s="604"/>
      <c r="HIP190" s="604"/>
      <c r="HIQ190" s="604"/>
      <c r="HIR190" s="604"/>
      <c r="HIS190" s="604"/>
      <c r="HIT190" s="604"/>
      <c r="HIU190" s="604"/>
      <c r="HIV190" s="604"/>
      <c r="HIW190" s="604"/>
      <c r="HIX190" s="604"/>
      <c r="HIY190" s="604"/>
      <c r="HIZ190" s="604"/>
      <c r="HJA190" s="604"/>
      <c r="HJB190" s="604"/>
      <c r="HJC190" s="604"/>
      <c r="HJD190" s="604"/>
      <c r="HJE190" s="604"/>
      <c r="HJF190" s="604"/>
      <c r="HJG190" s="604"/>
      <c r="HJH190" s="604"/>
      <c r="HJI190" s="604"/>
      <c r="HJJ190" s="604"/>
      <c r="HJK190" s="604"/>
      <c r="HJL190" s="604"/>
      <c r="HJM190" s="604"/>
      <c r="HJN190" s="604"/>
      <c r="HJO190" s="604"/>
      <c r="HJP190" s="604"/>
      <c r="HJQ190" s="604"/>
      <c r="HJR190" s="604"/>
      <c r="HJS190" s="604"/>
      <c r="HJT190" s="604"/>
      <c r="HJU190" s="604"/>
      <c r="HJV190" s="604"/>
      <c r="HJW190" s="604"/>
      <c r="HJX190" s="604"/>
      <c r="HJY190" s="604"/>
      <c r="HJZ190" s="604"/>
      <c r="HKA190" s="604"/>
      <c r="HKB190" s="604"/>
      <c r="HKC190" s="604"/>
      <c r="HKD190" s="604"/>
      <c r="HKE190" s="604"/>
      <c r="HKF190" s="604"/>
      <c r="HKG190" s="604"/>
      <c r="HKH190" s="604"/>
      <c r="HKI190" s="604"/>
      <c r="HKJ190" s="604"/>
      <c r="HKK190" s="604"/>
      <c r="HKL190" s="604"/>
      <c r="HKM190" s="604"/>
      <c r="HKN190" s="604"/>
      <c r="HKO190" s="604"/>
      <c r="HKP190" s="604"/>
      <c r="HKQ190" s="604"/>
      <c r="HKR190" s="604"/>
      <c r="HKS190" s="604"/>
      <c r="HKT190" s="604"/>
      <c r="HKU190" s="604"/>
      <c r="HKV190" s="604"/>
      <c r="HKW190" s="604"/>
      <c r="HKX190" s="604"/>
      <c r="HKY190" s="604"/>
      <c r="HKZ190" s="604"/>
      <c r="HLA190" s="604"/>
      <c r="HLB190" s="604"/>
      <c r="HLC190" s="604"/>
      <c r="HLD190" s="604"/>
      <c r="HLE190" s="604"/>
      <c r="HLF190" s="604"/>
      <c r="HLG190" s="604"/>
      <c r="HLH190" s="604"/>
      <c r="HLI190" s="604"/>
      <c r="HLJ190" s="604"/>
      <c r="HLK190" s="604"/>
      <c r="HLL190" s="604"/>
      <c r="HLM190" s="604"/>
      <c r="HLN190" s="604"/>
      <c r="HLO190" s="604"/>
      <c r="HLP190" s="604"/>
      <c r="HLQ190" s="604"/>
      <c r="HLR190" s="604"/>
      <c r="HLS190" s="604"/>
      <c r="HLT190" s="604"/>
      <c r="HLU190" s="604"/>
      <c r="HLV190" s="604"/>
      <c r="HLW190" s="604"/>
      <c r="HLX190" s="604"/>
      <c r="HLY190" s="604"/>
      <c r="HLZ190" s="604"/>
      <c r="HMA190" s="604"/>
      <c r="HMB190" s="604"/>
      <c r="HMC190" s="604"/>
      <c r="HMD190" s="604"/>
      <c r="HME190" s="604"/>
      <c r="HMF190" s="604"/>
      <c r="HMG190" s="604"/>
      <c r="HMH190" s="604"/>
      <c r="HMI190" s="604"/>
      <c r="HMJ190" s="604"/>
      <c r="HMK190" s="604"/>
      <c r="HML190" s="604"/>
      <c r="HMM190" s="604"/>
      <c r="HMN190" s="604"/>
      <c r="HMO190" s="604"/>
      <c r="HMP190" s="604"/>
      <c r="HMQ190" s="604"/>
      <c r="HMR190" s="604"/>
      <c r="HMS190" s="604"/>
      <c r="HMT190" s="604"/>
      <c r="HMU190" s="604"/>
      <c r="HMV190" s="604"/>
      <c r="HMW190" s="604"/>
      <c r="HMX190" s="604"/>
      <c r="HMY190" s="604"/>
      <c r="HMZ190" s="604"/>
      <c r="HNA190" s="604"/>
      <c r="HNB190" s="604"/>
      <c r="HNC190" s="604"/>
      <c r="HND190" s="604"/>
      <c r="HNE190" s="604"/>
      <c r="HNF190" s="604"/>
      <c r="HNG190" s="604"/>
      <c r="HNH190" s="604"/>
      <c r="HNI190" s="604"/>
      <c r="HNJ190" s="604"/>
      <c r="HNK190" s="604"/>
      <c r="HNL190" s="604"/>
      <c r="HNM190" s="604"/>
      <c r="HNN190" s="604"/>
      <c r="HNO190" s="604"/>
      <c r="HNP190" s="604"/>
      <c r="HNQ190" s="604"/>
      <c r="HNR190" s="604"/>
      <c r="HNS190" s="604"/>
      <c r="HNT190" s="604"/>
      <c r="HNU190" s="604"/>
      <c r="HNV190" s="604"/>
      <c r="HNW190" s="604"/>
      <c r="HNX190" s="604"/>
      <c r="HNY190" s="604"/>
      <c r="HNZ190" s="604"/>
      <c r="HOA190" s="604"/>
      <c r="HOB190" s="604"/>
      <c r="HOC190" s="604"/>
      <c r="HOD190" s="604"/>
      <c r="HOE190" s="604"/>
      <c r="HOF190" s="604"/>
      <c r="HOG190" s="604"/>
      <c r="HOH190" s="604"/>
      <c r="HOI190" s="604"/>
      <c r="HOJ190" s="604"/>
      <c r="HOK190" s="604"/>
      <c r="HOL190" s="604"/>
      <c r="HOM190" s="604"/>
      <c r="HON190" s="604"/>
      <c r="HOO190" s="604"/>
      <c r="HOP190" s="604"/>
      <c r="HOQ190" s="604"/>
      <c r="HOR190" s="604"/>
      <c r="HOS190" s="604"/>
      <c r="HOT190" s="604"/>
      <c r="HOU190" s="604"/>
      <c r="HOV190" s="604"/>
      <c r="HOW190" s="604"/>
      <c r="HOX190" s="604"/>
      <c r="HOY190" s="604"/>
      <c r="HOZ190" s="604"/>
      <c r="HPA190" s="604"/>
      <c r="HPB190" s="604"/>
      <c r="HPC190" s="604"/>
      <c r="HPD190" s="604"/>
      <c r="HPE190" s="604"/>
      <c r="HPF190" s="604"/>
      <c r="HPG190" s="604"/>
      <c r="HPH190" s="604"/>
      <c r="HPI190" s="604"/>
      <c r="HPJ190" s="604"/>
      <c r="HPK190" s="604"/>
      <c r="HPL190" s="604"/>
      <c r="HPM190" s="604"/>
      <c r="HPN190" s="604"/>
      <c r="HPO190" s="604"/>
      <c r="HPP190" s="604"/>
      <c r="HPQ190" s="604"/>
      <c r="HPR190" s="604"/>
      <c r="HPS190" s="604"/>
      <c r="HPT190" s="604"/>
      <c r="HPU190" s="604"/>
      <c r="HPV190" s="604"/>
      <c r="HPW190" s="604"/>
      <c r="HPX190" s="604"/>
      <c r="HPY190" s="604"/>
      <c r="HPZ190" s="604"/>
      <c r="HQA190" s="604"/>
      <c r="HQB190" s="604"/>
      <c r="HQC190" s="604"/>
      <c r="HQD190" s="604"/>
      <c r="HQE190" s="604"/>
      <c r="HQF190" s="604"/>
      <c r="HQG190" s="604"/>
      <c r="HQH190" s="604"/>
      <c r="HQI190" s="604"/>
      <c r="HQJ190" s="604"/>
      <c r="HQK190" s="604"/>
      <c r="HQL190" s="604"/>
      <c r="HQM190" s="604"/>
      <c r="HQN190" s="604"/>
      <c r="HQO190" s="604"/>
      <c r="HQP190" s="604"/>
      <c r="HQQ190" s="604"/>
      <c r="HQR190" s="604"/>
      <c r="HQS190" s="604"/>
      <c r="HQT190" s="604"/>
      <c r="HQU190" s="604"/>
      <c r="HQV190" s="604"/>
      <c r="HQW190" s="604"/>
      <c r="HQX190" s="604"/>
      <c r="HQY190" s="604"/>
      <c r="HQZ190" s="604"/>
      <c r="HRA190" s="604"/>
      <c r="HRB190" s="604"/>
      <c r="HRC190" s="604"/>
      <c r="HRD190" s="604"/>
      <c r="HRE190" s="604"/>
      <c r="HRF190" s="604"/>
      <c r="HRG190" s="604"/>
      <c r="HRH190" s="604"/>
      <c r="HRI190" s="604"/>
      <c r="HRJ190" s="604"/>
      <c r="HRK190" s="604"/>
      <c r="HRL190" s="604"/>
      <c r="HRM190" s="604"/>
      <c r="HRN190" s="604"/>
      <c r="HRO190" s="604"/>
      <c r="HRP190" s="604"/>
      <c r="HRQ190" s="604"/>
      <c r="HRR190" s="604"/>
      <c r="HRS190" s="604"/>
      <c r="HRT190" s="604"/>
      <c r="HRU190" s="604"/>
      <c r="HRV190" s="604"/>
      <c r="HRW190" s="604"/>
      <c r="HRX190" s="604"/>
      <c r="HRY190" s="604"/>
      <c r="HRZ190" s="604"/>
      <c r="HSA190" s="604"/>
      <c r="HSB190" s="604"/>
      <c r="HSC190" s="604"/>
      <c r="HSD190" s="604"/>
      <c r="HSE190" s="604"/>
      <c r="HSF190" s="604"/>
      <c r="HSG190" s="604"/>
      <c r="HSH190" s="604"/>
      <c r="HSI190" s="604"/>
      <c r="HSJ190" s="604"/>
      <c r="HSK190" s="604"/>
      <c r="HSL190" s="604"/>
      <c r="HSM190" s="604"/>
      <c r="HSN190" s="604"/>
      <c r="HSO190" s="604"/>
      <c r="HSP190" s="604"/>
      <c r="HSQ190" s="604"/>
      <c r="HSR190" s="604"/>
      <c r="HSS190" s="604"/>
      <c r="HST190" s="604"/>
      <c r="HSU190" s="604"/>
      <c r="HSV190" s="604"/>
      <c r="HSW190" s="604"/>
      <c r="HSX190" s="604"/>
      <c r="HSY190" s="604"/>
      <c r="HSZ190" s="604"/>
      <c r="HTA190" s="604"/>
      <c r="HTB190" s="604"/>
      <c r="HTC190" s="604"/>
      <c r="HTD190" s="604"/>
      <c r="HTE190" s="604"/>
      <c r="HTF190" s="604"/>
      <c r="HTG190" s="604"/>
      <c r="HTH190" s="604"/>
      <c r="HTI190" s="604"/>
      <c r="HTJ190" s="604"/>
      <c r="HTK190" s="604"/>
      <c r="HTL190" s="604"/>
      <c r="HTM190" s="604"/>
      <c r="HTN190" s="604"/>
      <c r="HTO190" s="604"/>
      <c r="HTP190" s="604"/>
      <c r="HTQ190" s="604"/>
      <c r="HTR190" s="604"/>
      <c r="HTS190" s="604"/>
      <c r="HTT190" s="604"/>
      <c r="HTU190" s="604"/>
      <c r="HTV190" s="604"/>
      <c r="HTW190" s="604"/>
      <c r="HTX190" s="604"/>
      <c r="HTY190" s="604"/>
      <c r="HTZ190" s="604"/>
      <c r="HUA190" s="604"/>
      <c r="HUB190" s="604"/>
      <c r="HUC190" s="604"/>
      <c r="HUD190" s="604"/>
      <c r="HUE190" s="604"/>
      <c r="HUF190" s="604"/>
      <c r="HUG190" s="604"/>
      <c r="HUH190" s="604"/>
      <c r="HUI190" s="604"/>
      <c r="HUJ190" s="604"/>
      <c r="HUK190" s="604"/>
      <c r="HUL190" s="604"/>
      <c r="HUM190" s="604"/>
      <c r="HUN190" s="604"/>
      <c r="HUO190" s="604"/>
      <c r="HUP190" s="604"/>
      <c r="HUQ190" s="604"/>
      <c r="HUR190" s="604"/>
      <c r="HUS190" s="604"/>
      <c r="HUT190" s="604"/>
      <c r="HUU190" s="604"/>
      <c r="HUV190" s="604"/>
      <c r="HUW190" s="604"/>
      <c r="HUX190" s="604"/>
      <c r="HUY190" s="604"/>
      <c r="HUZ190" s="604"/>
      <c r="HVA190" s="604"/>
      <c r="HVB190" s="604"/>
      <c r="HVC190" s="604"/>
      <c r="HVD190" s="604"/>
      <c r="HVE190" s="604"/>
      <c r="HVF190" s="604"/>
      <c r="HVG190" s="604"/>
      <c r="HVH190" s="604"/>
      <c r="HVI190" s="604"/>
      <c r="HVJ190" s="604"/>
      <c r="HVK190" s="604"/>
      <c r="HVL190" s="604"/>
      <c r="HVM190" s="604"/>
      <c r="HVN190" s="604"/>
      <c r="HVO190" s="604"/>
      <c r="HVP190" s="604"/>
      <c r="HVQ190" s="604"/>
      <c r="HVR190" s="604"/>
      <c r="HVS190" s="604"/>
      <c r="HVT190" s="604"/>
      <c r="HVU190" s="604"/>
      <c r="HVV190" s="604"/>
      <c r="HVW190" s="604"/>
      <c r="HVX190" s="604"/>
      <c r="HVY190" s="604"/>
      <c r="HVZ190" s="604"/>
      <c r="HWA190" s="604"/>
      <c r="HWB190" s="604"/>
      <c r="HWC190" s="604"/>
      <c r="HWD190" s="604"/>
      <c r="HWE190" s="604"/>
      <c r="HWF190" s="604"/>
      <c r="HWG190" s="604"/>
      <c r="HWH190" s="604"/>
      <c r="HWI190" s="604"/>
      <c r="HWJ190" s="604"/>
      <c r="HWK190" s="604"/>
      <c r="HWL190" s="604"/>
      <c r="HWM190" s="604"/>
      <c r="HWN190" s="604"/>
      <c r="HWO190" s="604"/>
      <c r="HWP190" s="604"/>
      <c r="HWQ190" s="604"/>
      <c r="HWR190" s="604"/>
      <c r="HWS190" s="604"/>
      <c r="HWT190" s="604"/>
      <c r="HWU190" s="604"/>
      <c r="HWV190" s="604"/>
      <c r="HWW190" s="604"/>
      <c r="HWX190" s="604"/>
      <c r="HWY190" s="604"/>
      <c r="HWZ190" s="604"/>
      <c r="HXA190" s="604"/>
      <c r="HXB190" s="604"/>
      <c r="HXC190" s="604"/>
      <c r="HXD190" s="604"/>
      <c r="HXE190" s="604"/>
      <c r="HXF190" s="604"/>
      <c r="HXG190" s="604"/>
      <c r="HXH190" s="604"/>
      <c r="HXI190" s="604"/>
      <c r="HXJ190" s="604"/>
      <c r="HXK190" s="604"/>
      <c r="HXL190" s="604"/>
      <c r="HXM190" s="604"/>
      <c r="HXN190" s="604"/>
      <c r="HXO190" s="604"/>
      <c r="HXP190" s="604"/>
      <c r="HXQ190" s="604"/>
      <c r="HXR190" s="604"/>
      <c r="HXS190" s="604"/>
      <c r="HXT190" s="604"/>
      <c r="HXU190" s="604"/>
      <c r="HXV190" s="604"/>
      <c r="HXW190" s="604"/>
      <c r="HXX190" s="604"/>
      <c r="HXY190" s="604"/>
      <c r="HXZ190" s="604"/>
      <c r="HYA190" s="604"/>
      <c r="HYB190" s="604"/>
      <c r="HYC190" s="604"/>
      <c r="HYD190" s="604"/>
      <c r="HYE190" s="604"/>
      <c r="HYF190" s="604"/>
      <c r="HYG190" s="604"/>
      <c r="HYH190" s="604"/>
      <c r="HYI190" s="604"/>
      <c r="HYJ190" s="604"/>
      <c r="HYK190" s="604"/>
      <c r="HYL190" s="604"/>
      <c r="HYM190" s="604"/>
      <c r="HYN190" s="604"/>
      <c r="HYO190" s="604"/>
      <c r="HYP190" s="604"/>
      <c r="HYQ190" s="604"/>
      <c r="HYR190" s="604"/>
      <c r="HYS190" s="604"/>
      <c r="HYT190" s="604"/>
      <c r="HYU190" s="604"/>
      <c r="HYV190" s="604"/>
      <c r="HYW190" s="604"/>
      <c r="HYX190" s="604"/>
      <c r="HYY190" s="604"/>
      <c r="HYZ190" s="604"/>
      <c r="HZA190" s="604"/>
      <c r="HZB190" s="604"/>
      <c r="HZC190" s="604"/>
      <c r="HZD190" s="604"/>
      <c r="HZE190" s="604"/>
      <c r="HZF190" s="604"/>
      <c r="HZG190" s="604"/>
      <c r="HZH190" s="604"/>
      <c r="HZI190" s="604"/>
      <c r="HZJ190" s="604"/>
      <c r="HZK190" s="604"/>
      <c r="HZL190" s="604"/>
      <c r="HZM190" s="604"/>
      <c r="HZN190" s="604"/>
      <c r="HZO190" s="604"/>
      <c r="HZP190" s="604"/>
      <c r="HZQ190" s="604"/>
      <c r="HZR190" s="604"/>
      <c r="HZS190" s="604"/>
      <c r="HZT190" s="604"/>
      <c r="HZU190" s="604"/>
      <c r="HZV190" s="604"/>
      <c r="HZW190" s="604"/>
      <c r="HZX190" s="604"/>
      <c r="HZY190" s="604"/>
      <c r="HZZ190" s="604"/>
      <c r="IAA190" s="604"/>
      <c r="IAB190" s="604"/>
      <c r="IAC190" s="604"/>
      <c r="IAD190" s="604"/>
      <c r="IAE190" s="604"/>
      <c r="IAF190" s="604"/>
      <c r="IAG190" s="604"/>
      <c r="IAH190" s="604"/>
      <c r="IAI190" s="604"/>
      <c r="IAJ190" s="604"/>
      <c r="IAK190" s="604"/>
      <c r="IAL190" s="604"/>
      <c r="IAM190" s="604"/>
      <c r="IAN190" s="604"/>
      <c r="IAO190" s="604"/>
      <c r="IAP190" s="604"/>
      <c r="IAQ190" s="604"/>
      <c r="IAR190" s="604"/>
      <c r="IAS190" s="604"/>
      <c r="IAT190" s="604"/>
      <c r="IAU190" s="604"/>
      <c r="IAV190" s="604"/>
      <c r="IAW190" s="604"/>
      <c r="IAX190" s="604"/>
      <c r="IAY190" s="604"/>
      <c r="IAZ190" s="604"/>
      <c r="IBA190" s="604"/>
      <c r="IBB190" s="604"/>
      <c r="IBC190" s="604"/>
      <c r="IBD190" s="604"/>
      <c r="IBE190" s="604"/>
      <c r="IBF190" s="604"/>
      <c r="IBG190" s="604"/>
      <c r="IBH190" s="604"/>
      <c r="IBI190" s="604"/>
      <c r="IBJ190" s="604"/>
      <c r="IBK190" s="604"/>
      <c r="IBL190" s="604"/>
      <c r="IBM190" s="604"/>
      <c r="IBN190" s="604"/>
      <c r="IBO190" s="604"/>
      <c r="IBP190" s="604"/>
      <c r="IBQ190" s="604"/>
      <c r="IBR190" s="604"/>
      <c r="IBS190" s="604"/>
      <c r="IBT190" s="604"/>
      <c r="IBU190" s="604"/>
      <c r="IBV190" s="604"/>
      <c r="IBW190" s="604"/>
      <c r="IBX190" s="604"/>
      <c r="IBY190" s="604"/>
      <c r="IBZ190" s="604"/>
      <c r="ICA190" s="604"/>
      <c r="ICB190" s="604"/>
      <c r="ICC190" s="604"/>
      <c r="ICD190" s="604"/>
      <c r="ICE190" s="604"/>
      <c r="ICF190" s="604"/>
      <c r="ICG190" s="604"/>
      <c r="ICH190" s="604"/>
      <c r="ICI190" s="604"/>
      <c r="ICJ190" s="604"/>
      <c r="ICK190" s="604"/>
      <c r="ICL190" s="604"/>
      <c r="ICM190" s="604"/>
      <c r="ICN190" s="604"/>
      <c r="ICO190" s="604"/>
      <c r="ICP190" s="604"/>
      <c r="ICQ190" s="604"/>
      <c r="ICR190" s="604"/>
      <c r="ICS190" s="604"/>
      <c r="ICT190" s="604"/>
      <c r="ICU190" s="604"/>
      <c r="ICV190" s="604"/>
      <c r="ICW190" s="604"/>
      <c r="ICX190" s="604"/>
      <c r="ICY190" s="604"/>
      <c r="ICZ190" s="604"/>
      <c r="IDA190" s="604"/>
      <c r="IDB190" s="604"/>
      <c r="IDC190" s="604"/>
      <c r="IDD190" s="604"/>
      <c r="IDE190" s="604"/>
      <c r="IDF190" s="604"/>
      <c r="IDG190" s="604"/>
      <c r="IDH190" s="604"/>
      <c r="IDI190" s="604"/>
      <c r="IDJ190" s="604"/>
      <c r="IDK190" s="604"/>
      <c r="IDL190" s="604"/>
      <c r="IDM190" s="604"/>
      <c r="IDN190" s="604"/>
      <c r="IDO190" s="604"/>
      <c r="IDP190" s="604"/>
      <c r="IDQ190" s="604"/>
      <c r="IDR190" s="604"/>
      <c r="IDS190" s="604"/>
      <c r="IDT190" s="604"/>
      <c r="IDU190" s="604"/>
      <c r="IDV190" s="604"/>
      <c r="IDW190" s="604"/>
      <c r="IDX190" s="604"/>
      <c r="IDY190" s="604"/>
      <c r="IDZ190" s="604"/>
      <c r="IEA190" s="604"/>
      <c r="IEB190" s="604"/>
      <c r="IEC190" s="604"/>
      <c r="IED190" s="604"/>
      <c r="IEE190" s="604"/>
      <c r="IEF190" s="604"/>
      <c r="IEG190" s="604"/>
      <c r="IEH190" s="604"/>
      <c r="IEI190" s="604"/>
      <c r="IEJ190" s="604"/>
      <c r="IEK190" s="604"/>
      <c r="IEL190" s="604"/>
      <c r="IEM190" s="604"/>
      <c r="IEN190" s="604"/>
      <c r="IEO190" s="604"/>
      <c r="IEP190" s="604"/>
      <c r="IEQ190" s="604"/>
      <c r="IER190" s="604"/>
      <c r="IES190" s="604"/>
      <c r="IET190" s="604"/>
      <c r="IEU190" s="604"/>
      <c r="IEV190" s="604"/>
      <c r="IEW190" s="604"/>
      <c r="IEX190" s="604"/>
      <c r="IEY190" s="604"/>
      <c r="IEZ190" s="604"/>
      <c r="IFA190" s="604"/>
      <c r="IFB190" s="604"/>
      <c r="IFC190" s="604"/>
      <c r="IFD190" s="604"/>
      <c r="IFE190" s="604"/>
      <c r="IFF190" s="604"/>
      <c r="IFG190" s="604"/>
      <c r="IFH190" s="604"/>
      <c r="IFI190" s="604"/>
      <c r="IFJ190" s="604"/>
      <c r="IFK190" s="604"/>
      <c r="IFL190" s="604"/>
      <c r="IFM190" s="604"/>
      <c r="IFN190" s="604"/>
      <c r="IFO190" s="604"/>
      <c r="IFP190" s="604"/>
      <c r="IFQ190" s="604"/>
      <c r="IFR190" s="604"/>
      <c r="IFS190" s="604"/>
      <c r="IFT190" s="604"/>
      <c r="IFU190" s="604"/>
      <c r="IFV190" s="604"/>
      <c r="IFW190" s="604"/>
      <c r="IFX190" s="604"/>
      <c r="IFY190" s="604"/>
      <c r="IFZ190" s="604"/>
      <c r="IGA190" s="604"/>
      <c r="IGB190" s="604"/>
      <c r="IGC190" s="604"/>
      <c r="IGD190" s="604"/>
      <c r="IGE190" s="604"/>
      <c r="IGF190" s="604"/>
      <c r="IGG190" s="604"/>
      <c r="IGH190" s="604"/>
      <c r="IGI190" s="604"/>
      <c r="IGJ190" s="604"/>
      <c r="IGK190" s="604"/>
      <c r="IGL190" s="604"/>
      <c r="IGM190" s="604"/>
      <c r="IGN190" s="604"/>
      <c r="IGO190" s="604"/>
      <c r="IGP190" s="604"/>
      <c r="IGQ190" s="604"/>
      <c r="IGR190" s="604"/>
      <c r="IGS190" s="604"/>
      <c r="IGT190" s="604"/>
      <c r="IGU190" s="604"/>
      <c r="IGV190" s="604"/>
      <c r="IGW190" s="604"/>
      <c r="IGX190" s="604"/>
      <c r="IGY190" s="604"/>
      <c r="IGZ190" s="604"/>
      <c r="IHA190" s="604"/>
      <c r="IHB190" s="604"/>
      <c r="IHC190" s="604"/>
      <c r="IHD190" s="604"/>
      <c r="IHE190" s="604"/>
      <c r="IHF190" s="604"/>
      <c r="IHG190" s="604"/>
      <c r="IHH190" s="604"/>
      <c r="IHI190" s="604"/>
      <c r="IHJ190" s="604"/>
      <c r="IHK190" s="604"/>
      <c r="IHL190" s="604"/>
      <c r="IHM190" s="604"/>
      <c r="IHN190" s="604"/>
      <c r="IHO190" s="604"/>
      <c r="IHP190" s="604"/>
      <c r="IHQ190" s="604"/>
      <c r="IHR190" s="604"/>
      <c r="IHS190" s="604"/>
      <c r="IHT190" s="604"/>
      <c r="IHU190" s="604"/>
      <c r="IHV190" s="604"/>
      <c r="IHW190" s="604"/>
      <c r="IHX190" s="604"/>
      <c r="IHY190" s="604"/>
      <c r="IHZ190" s="604"/>
      <c r="IIA190" s="604"/>
      <c r="IIB190" s="604"/>
      <c r="IIC190" s="604"/>
      <c r="IID190" s="604"/>
      <c r="IIE190" s="604"/>
      <c r="IIF190" s="604"/>
      <c r="IIG190" s="604"/>
      <c r="IIH190" s="604"/>
      <c r="III190" s="604"/>
      <c r="IIJ190" s="604"/>
      <c r="IIK190" s="604"/>
      <c r="IIL190" s="604"/>
      <c r="IIM190" s="604"/>
      <c r="IIN190" s="604"/>
      <c r="IIO190" s="604"/>
      <c r="IIP190" s="604"/>
      <c r="IIQ190" s="604"/>
      <c r="IIR190" s="604"/>
      <c r="IIS190" s="604"/>
      <c r="IIT190" s="604"/>
      <c r="IIU190" s="604"/>
      <c r="IIV190" s="604"/>
      <c r="IIW190" s="604"/>
      <c r="IIX190" s="604"/>
      <c r="IIY190" s="604"/>
      <c r="IIZ190" s="604"/>
      <c r="IJA190" s="604"/>
      <c r="IJB190" s="604"/>
      <c r="IJC190" s="604"/>
      <c r="IJD190" s="604"/>
      <c r="IJE190" s="604"/>
      <c r="IJF190" s="604"/>
      <c r="IJG190" s="604"/>
      <c r="IJH190" s="604"/>
      <c r="IJI190" s="604"/>
      <c r="IJJ190" s="604"/>
      <c r="IJK190" s="604"/>
      <c r="IJL190" s="604"/>
      <c r="IJM190" s="604"/>
      <c r="IJN190" s="604"/>
      <c r="IJO190" s="604"/>
      <c r="IJP190" s="604"/>
      <c r="IJQ190" s="604"/>
      <c r="IJR190" s="604"/>
      <c r="IJS190" s="604"/>
      <c r="IJT190" s="604"/>
      <c r="IJU190" s="604"/>
      <c r="IJV190" s="604"/>
      <c r="IJW190" s="604"/>
      <c r="IJX190" s="604"/>
      <c r="IJY190" s="604"/>
      <c r="IJZ190" s="604"/>
      <c r="IKA190" s="604"/>
      <c r="IKB190" s="604"/>
      <c r="IKC190" s="604"/>
      <c r="IKD190" s="604"/>
      <c r="IKE190" s="604"/>
      <c r="IKF190" s="604"/>
      <c r="IKG190" s="604"/>
      <c r="IKH190" s="604"/>
      <c r="IKI190" s="604"/>
      <c r="IKJ190" s="604"/>
      <c r="IKK190" s="604"/>
      <c r="IKL190" s="604"/>
      <c r="IKM190" s="604"/>
      <c r="IKN190" s="604"/>
      <c r="IKO190" s="604"/>
      <c r="IKP190" s="604"/>
      <c r="IKQ190" s="604"/>
      <c r="IKR190" s="604"/>
      <c r="IKS190" s="604"/>
      <c r="IKT190" s="604"/>
      <c r="IKU190" s="604"/>
      <c r="IKV190" s="604"/>
      <c r="IKW190" s="604"/>
      <c r="IKX190" s="604"/>
      <c r="IKY190" s="604"/>
      <c r="IKZ190" s="604"/>
      <c r="ILA190" s="604"/>
      <c r="ILB190" s="604"/>
      <c r="ILC190" s="604"/>
      <c r="ILD190" s="604"/>
      <c r="ILE190" s="604"/>
      <c r="ILF190" s="604"/>
      <c r="ILG190" s="604"/>
      <c r="ILH190" s="604"/>
      <c r="ILI190" s="604"/>
      <c r="ILJ190" s="604"/>
      <c r="ILK190" s="604"/>
      <c r="ILL190" s="604"/>
      <c r="ILM190" s="604"/>
      <c r="ILN190" s="604"/>
      <c r="ILO190" s="604"/>
      <c r="ILP190" s="604"/>
      <c r="ILQ190" s="604"/>
      <c r="ILR190" s="604"/>
      <c r="ILS190" s="604"/>
      <c r="ILT190" s="604"/>
      <c r="ILU190" s="604"/>
      <c r="ILV190" s="604"/>
      <c r="ILW190" s="604"/>
      <c r="ILX190" s="604"/>
      <c r="ILY190" s="604"/>
      <c r="ILZ190" s="604"/>
      <c r="IMA190" s="604"/>
      <c r="IMB190" s="604"/>
      <c r="IMC190" s="604"/>
      <c r="IMD190" s="604"/>
      <c r="IME190" s="604"/>
      <c r="IMF190" s="604"/>
      <c r="IMG190" s="604"/>
      <c r="IMH190" s="604"/>
      <c r="IMI190" s="604"/>
      <c r="IMJ190" s="604"/>
      <c r="IMK190" s="604"/>
      <c r="IML190" s="604"/>
      <c r="IMM190" s="604"/>
      <c r="IMN190" s="604"/>
      <c r="IMO190" s="604"/>
      <c r="IMP190" s="604"/>
      <c r="IMQ190" s="604"/>
      <c r="IMR190" s="604"/>
      <c r="IMS190" s="604"/>
      <c r="IMT190" s="604"/>
      <c r="IMU190" s="604"/>
      <c r="IMV190" s="604"/>
      <c r="IMW190" s="604"/>
      <c r="IMX190" s="604"/>
      <c r="IMY190" s="604"/>
      <c r="IMZ190" s="604"/>
      <c r="INA190" s="604"/>
      <c r="INB190" s="604"/>
      <c r="INC190" s="604"/>
      <c r="IND190" s="604"/>
      <c r="INE190" s="604"/>
      <c r="INF190" s="604"/>
      <c r="ING190" s="604"/>
      <c r="INH190" s="604"/>
      <c r="INI190" s="604"/>
      <c r="INJ190" s="604"/>
      <c r="INK190" s="604"/>
      <c r="INL190" s="604"/>
      <c r="INM190" s="604"/>
      <c r="INN190" s="604"/>
      <c r="INO190" s="604"/>
      <c r="INP190" s="604"/>
      <c r="INQ190" s="604"/>
      <c r="INR190" s="604"/>
      <c r="INS190" s="604"/>
      <c r="INT190" s="604"/>
      <c r="INU190" s="604"/>
      <c r="INV190" s="604"/>
      <c r="INW190" s="604"/>
      <c r="INX190" s="604"/>
      <c r="INY190" s="604"/>
      <c r="INZ190" s="604"/>
      <c r="IOA190" s="604"/>
      <c r="IOB190" s="604"/>
      <c r="IOC190" s="604"/>
      <c r="IOD190" s="604"/>
      <c r="IOE190" s="604"/>
      <c r="IOF190" s="604"/>
      <c r="IOG190" s="604"/>
      <c r="IOH190" s="604"/>
      <c r="IOI190" s="604"/>
      <c r="IOJ190" s="604"/>
      <c r="IOK190" s="604"/>
      <c r="IOL190" s="604"/>
      <c r="IOM190" s="604"/>
      <c r="ION190" s="604"/>
      <c r="IOO190" s="604"/>
      <c r="IOP190" s="604"/>
      <c r="IOQ190" s="604"/>
      <c r="IOR190" s="604"/>
      <c r="IOS190" s="604"/>
      <c r="IOT190" s="604"/>
      <c r="IOU190" s="604"/>
      <c r="IOV190" s="604"/>
      <c r="IOW190" s="604"/>
      <c r="IOX190" s="604"/>
      <c r="IOY190" s="604"/>
      <c r="IOZ190" s="604"/>
      <c r="IPA190" s="604"/>
      <c r="IPB190" s="604"/>
      <c r="IPC190" s="604"/>
      <c r="IPD190" s="604"/>
      <c r="IPE190" s="604"/>
      <c r="IPF190" s="604"/>
      <c r="IPG190" s="604"/>
      <c r="IPH190" s="604"/>
      <c r="IPI190" s="604"/>
      <c r="IPJ190" s="604"/>
      <c r="IPK190" s="604"/>
      <c r="IPL190" s="604"/>
      <c r="IPM190" s="604"/>
      <c r="IPN190" s="604"/>
      <c r="IPO190" s="604"/>
      <c r="IPP190" s="604"/>
      <c r="IPQ190" s="604"/>
      <c r="IPR190" s="604"/>
      <c r="IPS190" s="604"/>
      <c r="IPT190" s="604"/>
      <c r="IPU190" s="604"/>
      <c r="IPV190" s="604"/>
      <c r="IPW190" s="604"/>
      <c r="IPX190" s="604"/>
      <c r="IPY190" s="604"/>
      <c r="IPZ190" s="604"/>
      <c r="IQA190" s="604"/>
      <c r="IQB190" s="604"/>
      <c r="IQC190" s="604"/>
      <c r="IQD190" s="604"/>
      <c r="IQE190" s="604"/>
      <c r="IQF190" s="604"/>
      <c r="IQG190" s="604"/>
      <c r="IQH190" s="604"/>
      <c r="IQI190" s="604"/>
      <c r="IQJ190" s="604"/>
      <c r="IQK190" s="604"/>
      <c r="IQL190" s="604"/>
      <c r="IQM190" s="604"/>
      <c r="IQN190" s="604"/>
      <c r="IQO190" s="604"/>
      <c r="IQP190" s="604"/>
      <c r="IQQ190" s="604"/>
      <c r="IQR190" s="604"/>
      <c r="IQS190" s="604"/>
      <c r="IQT190" s="604"/>
      <c r="IQU190" s="604"/>
      <c r="IQV190" s="604"/>
      <c r="IQW190" s="604"/>
      <c r="IQX190" s="604"/>
      <c r="IQY190" s="604"/>
      <c r="IQZ190" s="604"/>
      <c r="IRA190" s="604"/>
      <c r="IRB190" s="604"/>
      <c r="IRC190" s="604"/>
      <c r="IRD190" s="604"/>
      <c r="IRE190" s="604"/>
      <c r="IRF190" s="604"/>
      <c r="IRG190" s="604"/>
      <c r="IRH190" s="604"/>
      <c r="IRI190" s="604"/>
      <c r="IRJ190" s="604"/>
      <c r="IRK190" s="604"/>
      <c r="IRL190" s="604"/>
      <c r="IRM190" s="604"/>
      <c r="IRN190" s="604"/>
      <c r="IRO190" s="604"/>
      <c r="IRP190" s="604"/>
      <c r="IRQ190" s="604"/>
      <c r="IRR190" s="604"/>
      <c r="IRS190" s="604"/>
      <c r="IRT190" s="604"/>
      <c r="IRU190" s="604"/>
      <c r="IRV190" s="604"/>
      <c r="IRW190" s="604"/>
      <c r="IRX190" s="604"/>
      <c r="IRY190" s="604"/>
      <c r="IRZ190" s="604"/>
      <c r="ISA190" s="604"/>
      <c r="ISB190" s="604"/>
      <c r="ISC190" s="604"/>
      <c r="ISD190" s="604"/>
      <c r="ISE190" s="604"/>
      <c r="ISF190" s="604"/>
      <c r="ISG190" s="604"/>
      <c r="ISH190" s="604"/>
      <c r="ISI190" s="604"/>
      <c r="ISJ190" s="604"/>
      <c r="ISK190" s="604"/>
      <c r="ISL190" s="604"/>
      <c r="ISM190" s="604"/>
      <c r="ISN190" s="604"/>
      <c r="ISO190" s="604"/>
      <c r="ISP190" s="604"/>
      <c r="ISQ190" s="604"/>
      <c r="ISR190" s="604"/>
      <c r="ISS190" s="604"/>
      <c r="IST190" s="604"/>
      <c r="ISU190" s="604"/>
      <c r="ISV190" s="604"/>
      <c r="ISW190" s="604"/>
      <c r="ISX190" s="604"/>
      <c r="ISY190" s="604"/>
      <c r="ISZ190" s="604"/>
      <c r="ITA190" s="604"/>
      <c r="ITB190" s="604"/>
      <c r="ITC190" s="604"/>
      <c r="ITD190" s="604"/>
      <c r="ITE190" s="604"/>
      <c r="ITF190" s="604"/>
      <c r="ITG190" s="604"/>
      <c r="ITH190" s="604"/>
      <c r="ITI190" s="604"/>
      <c r="ITJ190" s="604"/>
      <c r="ITK190" s="604"/>
      <c r="ITL190" s="604"/>
      <c r="ITM190" s="604"/>
      <c r="ITN190" s="604"/>
      <c r="ITO190" s="604"/>
      <c r="ITP190" s="604"/>
      <c r="ITQ190" s="604"/>
      <c r="ITR190" s="604"/>
      <c r="ITS190" s="604"/>
      <c r="ITT190" s="604"/>
      <c r="ITU190" s="604"/>
      <c r="ITV190" s="604"/>
      <c r="ITW190" s="604"/>
      <c r="ITX190" s="604"/>
      <c r="ITY190" s="604"/>
      <c r="ITZ190" s="604"/>
      <c r="IUA190" s="604"/>
      <c r="IUB190" s="604"/>
      <c r="IUC190" s="604"/>
      <c r="IUD190" s="604"/>
      <c r="IUE190" s="604"/>
      <c r="IUF190" s="604"/>
      <c r="IUG190" s="604"/>
      <c r="IUH190" s="604"/>
      <c r="IUI190" s="604"/>
      <c r="IUJ190" s="604"/>
      <c r="IUK190" s="604"/>
      <c r="IUL190" s="604"/>
      <c r="IUM190" s="604"/>
      <c r="IUN190" s="604"/>
      <c r="IUO190" s="604"/>
      <c r="IUP190" s="604"/>
      <c r="IUQ190" s="604"/>
      <c r="IUR190" s="604"/>
      <c r="IUS190" s="604"/>
      <c r="IUT190" s="604"/>
      <c r="IUU190" s="604"/>
      <c r="IUV190" s="604"/>
      <c r="IUW190" s="604"/>
      <c r="IUX190" s="604"/>
      <c r="IUY190" s="604"/>
      <c r="IUZ190" s="604"/>
      <c r="IVA190" s="604"/>
      <c r="IVB190" s="604"/>
      <c r="IVC190" s="604"/>
      <c r="IVD190" s="604"/>
      <c r="IVE190" s="604"/>
      <c r="IVF190" s="604"/>
      <c r="IVG190" s="604"/>
      <c r="IVH190" s="604"/>
      <c r="IVI190" s="604"/>
      <c r="IVJ190" s="604"/>
      <c r="IVK190" s="604"/>
      <c r="IVL190" s="604"/>
      <c r="IVM190" s="604"/>
      <c r="IVN190" s="604"/>
      <c r="IVO190" s="604"/>
      <c r="IVP190" s="604"/>
      <c r="IVQ190" s="604"/>
      <c r="IVR190" s="604"/>
      <c r="IVS190" s="604"/>
      <c r="IVT190" s="604"/>
      <c r="IVU190" s="604"/>
      <c r="IVV190" s="604"/>
      <c r="IVW190" s="604"/>
      <c r="IVX190" s="604"/>
      <c r="IVY190" s="604"/>
      <c r="IVZ190" s="604"/>
      <c r="IWA190" s="604"/>
      <c r="IWB190" s="604"/>
      <c r="IWC190" s="604"/>
      <c r="IWD190" s="604"/>
      <c r="IWE190" s="604"/>
      <c r="IWF190" s="604"/>
      <c r="IWG190" s="604"/>
      <c r="IWH190" s="604"/>
      <c r="IWI190" s="604"/>
      <c r="IWJ190" s="604"/>
      <c r="IWK190" s="604"/>
      <c r="IWL190" s="604"/>
      <c r="IWM190" s="604"/>
      <c r="IWN190" s="604"/>
      <c r="IWO190" s="604"/>
      <c r="IWP190" s="604"/>
      <c r="IWQ190" s="604"/>
      <c r="IWR190" s="604"/>
      <c r="IWS190" s="604"/>
      <c r="IWT190" s="604"/>
      <c r="IWU190" s="604"/>
      <c r="IWV190" s="604"/>
      <c r="IWW190" s="604"/>
      <c r="IWX190" s="604"/>
      <c r="IWY190" s="604"/>
      <c r="IWZ190" s="604"/>
      <c r="IXA190" s="604"/>
      <c r="IXB190" s="604"/>
      <c r="IXC190" s="604"/>
      <c r="IXD190" s="604"/>
      <c r="IXE190" s="604"/>
      <c r="IXF190" s="604"/>
      <c r="IXG190" s="604"/>
      <c r="IXH190" s="604"/>
      <c r="IXI190" s="604"/>
      <c r="IXJ190" s="604"/>
      <c r="IXK190" s="604"/>
      <c r="IXL190" s="604"/>
      <c r="IXM190" s="604"/>
      <c r="IXN190" s="604"/>
      <c r="IXO190" s="604"/>
      <c r="IXP190" s="604"/>
      <c r="IXQ190" s="604"/>
      <c r="IXR190" s="604"/>
      <c r="IXS190" s="604"/>
      <c r="IXT190" s="604"/>
      <c r="IXU190" s="604"/>
      <c r="IXV190" s="604"/>
      <c r="IXW190" s="604"/>
      <c r="IXX190" s="604"/>
      <c r="IXY190" s="604"/>
      <c r="IXZ190" s="604"/>
      <c r="IYA190" s="604"/>
      <c r="IYB190" s="604"/>
      <c r="IYC190" s="604"/>
      <c r="IYD190" s="604"/>
      <c r="IYE190" s="604"/>
      <c r="IYF190" s="604"/>
      <c r="IYG190" s="604"/>
      <c r="IYH190" s="604"/>
      <c r="IYI190" s="604"/>
      <c r="IYJ190" s="604"/>
      <c r="IYK190" s="604"/>
      <c r="IYL190" s="604"/>
      <c r="IYM190" s="604"/>
      <c r="IYN190" s="604"/>
      <c r="IYO190" s="604"/>
      <c r="IYP190" s="604"/>
      <c r="IYQ190" s="604"/>
      <c r="IYR190" s="604"/>
      <c r="IYS190" s="604"/>
      <c r="IYT190" s="604"/>
      <c r="IYU190" s="604"/>
      <c r="IYV190" s="604"/>
      <c r="IYW190" s="604"/>
      <c r="IYX190" s="604"/>
      <c r="IYY190" s="604"/>
      <c r="IYZ190" s="604"/>
      <c r="IZA190" s="604"/>
      <c r="IZB190" s="604"/>
      <c r="IZC190" s="604"/>
      <c r="IZD190" s="604"/>
      <c r="IZE190" s="604"/>
      <c r="IZF190" s="604"/>
      <c r="IZG190" s="604"/>
      <c r="IZH190" s="604"/>
      <c r="IZI190" s="604"/>
      <c r="IZJ190" s="604"/>
      <c r="IZK190" s="604"/>
      <c r="IZL190" s="604"/>
      <c r="IZM190" s="604"/>
      <c r="IZN190" s="604"/>
      <c r="IZO190" s="604"/>
      <c r="IZP190" s="604"/>
      <c r="IZQ190" s="604"/>
      <c r="IZR190" s="604"/>
      <c r="IZS190" s="604"/>
      <c r="IZT190" s="604"/>
      <c r="IZU190" s="604"/>
      <c r="IZV190" s="604"/>
      <c r="IZW190" s="604"/>
      <c r="IZX190" s="604"/>
      <c r="IZY190" s="604"/>
      <c r="IZZ190" s="604"/>
      <c r="JAA190" s="604"/>
      <c r="JAB190" s="604"/>
      <c r="JAC190" s="604"/>
      <c r="JAD190" s="604"/>
      <c r="JAE190" s="604"/>
      <c r="JAF190" s="604"/>
      <c r="JAG190" s="604"/>
      <c r="JAH190" s="604"/>
      <c r="JAI190" s="604"/>
      <c r="JAJ190" s="604"/>
      <c r="JAK190" s="604"/>
      <c r="JAL190" s="604"/>
      <c r="JAM190" s="604"/>
      <c r="JAN190" s="604"/>
      <c r="JAO190" s="604"/>
      <c r="JAP190" s="604"/>
      <c r="JAQ190" s="604"/>
      <c r="JAR190" s="604"/>
      <c r="JAS190" s="604"/>
      <c r="JAT190" s="604"/>
      <c r="JAU190" s="604"/>
      <c r="JAV190" s="604"/>
      <c r="JAW190" s="604"/>
      <c r="JAX190" s="604"/>
      <c r="JAY190" s="604"/>
      <c r="JAZ190" s="604"/>
      <c r="JBA190" s="604"/>
      <c r="JBB190" s="604"/>
      <c r="JBC190" s="604"/>
      <c r="JBD190" s="604"/>
      <c r="JBE190" s="604"/>
      <c r="JBF190" s="604"/>
      <c r="JBG190" s="604"/>
      <c r="JBH190" s="604"/>
      <c r="JBI190" s="604"/>
      <c r="JBJ190" s="604"/>
      <c r="JBK190" s="604"/>
      <c r="JBL190" s="604"/>
      <c r="JBM190" s="604"/>
      <c r="JBN190" s="604"/>
      <c r="JBO190" s="604"/>
      <c r="JBP190" s="604"/>
      <c r="JBQ190" s="604"/>
      <c r="JBR190" s="604"/>
      <c r="JBS190" s="604"/>
      <c r="JBT190" s="604"/>
      <c r="JBU190" s="604"/>
      <c r="JBV190" s="604"/>
      <c r="JBW190" s="604"/>
      <c r="JBX190" s="604"/>
      <c r="JBY190" s="604"/>
      <c r="JBZ190" s="604"/>
      <c r="JCA190" s="604"/>
      <c r="JCB190" s="604"/>
      <c r="JCC190" s="604"/>
      <c r="JCD190" s="604"/>
      <c r="JCE190" s="604"/>
      <c r="JCF190" s="604"/>
      <c r="JCG190" s="604"/>
      <c r="JCH190" s="604"/>
      <c r="JCI190" s="604"/>
      <c r="JCJ190" s="604"/>
      <c r="JCK190" s="604"/>
      <c r="JCL190" s="604"/>
      <c r="JCM190" s="604"/>
      <c r="JCN190" s="604"/>
      <c r="JCO190" s="604"/>
      <c r="JCP190" s="604"/>
      <c r="JCQ190" s="604"/>
      <c r="JCR190" s="604"/>
      <c r="JCS190" s="604"/>
      <c r="JCT190" s="604"/>
      <c r="JCU190" s="604"/>
      <c r="JCV190" s="604"/>
      <c r="JCW190" s="604"/>
      <c r="JCX190" s="604"/>
      <c r="JCY190" s="604"/>
      <c r="JCZ190" s="604"/>
      <c r="JDA190" s="604"/>
      <c r="JDB190" s="604"/>
      <c r="JDC190" s="604"/>
      <c r="JDD190" s="604"/>
      <c r="JDE190" s="604"/>
      <c r="JDF190" s="604"/>
      <c r="JDG190" s="604"/>
      <c r="JDH190" s="604"/>
      <c r="JDI190" s="604"/>
      <c r="JDJ190" s="604"/>
      <c r="JDK190" s="604"/>
      <c r="JDL190" s="604"/>
      <c r="JDM190" s="604"/>
      <c r="JDN190" s="604"/>
      <c r="JDO190" s="604"/>
      <c r="JDP190" s="604"/>
      <c r="JDQ190" s="604"/>
      <c r="JDR190" s="604"/>
      <c r="JDS190" s="604"/>
      <c r="JDT190" s="604"/>
      <c r="JDU190" s="604"/>
      <c r="JDV190" s="604"/>
      <c r="JDW190" s="604"/>
      <c r="JDX190" s="604"/>
      <c r="JDY190" s="604"/>
      <c r="JDZ190" s="604"/>
      <c r="JEA190" s="604"/>
      <c r="JEB190" s="604"/>
      <c r="JEC190" s="604"/>
      <c r="JED190" s="604"/>
      <c r="JEE190" s="604"/>
      <c r="JEF190" s="604"/>
      <c r="JEG190" s="604"/>
      <c r="JEH190" s="604"/>
      <c r="JEI190" s="604"/>
      <c r="JEJ190" s="604"/>
      <c r="JEK190" s="604"/>
      <c r="JEL190" s="604"/>
      <c r="JEM190" s="604"/>
      <c r="JEN190" s="604"/>
      <c r="JEO190" s="604"/>
      <c r="JEP190" s="604"/>
      <c r="JEQ190" s="604"/>
      <c r="JER190" s="604"/>
      <c r="JES190" s="604"/>
      <c r="JET190" s="604"/>
      <c r="JEU190" s="604"/>
      <c r="JEV190" s="604"/>
      <c r="JEW190" s="604"/>
      <c r="JEX190" s="604"/>
      <c r="JEY190" s="604"/>
      <c r="JEZ190" s="604"/>
      <c r="JFA190" s="604"/>
      <c r="JFB190" s="604"/>
      <c r="JFC190" s="604"/>
      <c r="JFD190" s="604"/>
      <c r="JFE190" s="604"/>
      <c r="JFF190" s="604"/>
      <c r="JFG190" s="604"/>
      <c r="JFH190" s="604"/>
      <c r="JFI190" s="604"/>
      <c r="JFJ190" s="604"/>
      <c r="JFK190" s="604"/>
      <c r="JFL190" s="604"/>
      <c r="JFM190" s="604"/>
      <c r="JFN190" s="604"/>
      <c r="JFO190" s="604"/>
      <c r="JFP190" s="604"/>
      <c r="JFQ190" s="604"/>
      <c r="JFR190" s="604"/>
      <c r="JFS190" s="604"/>
      <c r="JFT190" s="604"/>
      <c r="JFU190" s="604"/>
      <c r="JFV190" s="604"/>
      <c r="JFW190" s="604"/>
      <c r="JFX190" s="604"/>
      <c r="JFY190" s="604"/>
      <c r="JFZ190" s="604"/>
      <c r="JGA190" s="604"/>
      <c r="JGB190" s="604"/>
      <c r="JGC190" s="604"/>
      <c r="JGD190" s="604"/>
      <c r="JGE190" s="604"/>
      <c r="JGF190" s="604"/>
      <c r="JGG190" s="604"/>
      <c r="JGH190" s="604"/>
      <c r="JGI190" s="604"/>
      <c r="JGJ190" s="604"/>
      <c r="JGK190" s="604"/>
      <c r="JGL190" s="604"/>
      <c r="JGM190" s="604"/>
      <c r="JGN190" s="604"/>
      <c r="JGO190" s="604"/>
      <c r="JGP190" s="604"/>
      <c r="JGQ190" s="604"/>
      <c r="JGR190" s="604"/>
      <c r="JGS190" s="604"/>
      <c r="JGT190" s="604"/>
      <c r="JGU190" s="604"/>
      <c r="JGV190" s="604"/>
      <c r="JGW190" s="604"/>
      <c r="JGX190" s="604"/>
      <c r="JGY190" s="604"/>
      <c r="JGZ190" s="604"/>
      <c r="JHA190" s="604"/>
      <c r="JHB190" s="604"/>
      <c r="JHC190" s="604"/>
      <c r="JHD190" s="604"/>
      <c r="JHE190" s="604"/>
      <c r="JHF190" s="604"/>
      <c r="JHG190" s="604"/>
      <c r="JHH190" s="604"/>
      <c r="JHI190" s="604"/>
      <c r="JHJ190" s="604"/>
      <c r="JHK190" s="604"/>
      <c r="JHL190" s="604"/>
      <c r="JHM190" s="604"/>
      <c r="JHN190" s="604"/>
      <c r="JHO190" s="604"/>
      <c r="JHP190" s="604"/>
      <c r="JHQ190" s="604"/>
      <c r="JHR190" s="604"/>
      <c r="JHS190" s="604"/>
      <c r="JHT190" s="604"/>
      <c r="JHU190" s="604"/>
      <c r="JHV190" s="604"/>
      <c r="JHW190" s="604"/>
      <c r="JHX190" s="604"/>
      <c r="JHY190" s="604"/>
      <c r="JHZ190" s="604"/>
      <c r="JIA190" s="604"/>
      <c r="JIB190" s="604"/>
      <c r="JIC190" s="604"/>
      <c r="JID190" s="604"/>
      <c r="JIE190" s="604"/>
      <c r="JIF190" s="604"/>
      <c r="JIG190" s="604"/>
      <c r="JIH190" s="604"/>
      <c r="JII190" s="604"/>
      <c r="JIJ190" s="604"/>
      <c r="JIK190" s="604"/>
      <c r="JIL190" s="604"/>
      <c r="JIM190" s="604"/>
      <c r="JIN190" s="604"/>
      <c r="JIO190" s="604"/>
      <c r="JIP190" s="604"/>
      <c r="JIQ190" s="604"/>
      <c r="JIR190" s="604"/>
      <c r="JIS190" s="604"/>
      <c r="JIT190" s="604"/>
      <c r="JIU190" s="604"/>
      <c r="JIV190" s="604"/>
      <c r="JIW190" s="604"/>
      <c r="JIX190" s="604"/>
      <c r="JIY190" s="604"/>
      <c r="JIZ190" s="604"/>
      <c r="JJA190" s="604"/>
      <c r="JJB190" s="604"/>
      <c r="JJC190" s="604"/>
      <c r="JJD190" s="604"/>
      <c r="JJE190" s="604"/>
      <c r="JJF190" s="604"/>
      <c r="JJG190" s="604"/>
      <c r="JJH190" s="604"/>
      <c r="JJI190" s="604"/>
      <c r="JJJ190" s="604"/>
      <c r="JJK190" s="604"/>
      <c r="JJL190" s="604"/>
      <c r="JJM190" s="604"/>
      <c r="JJN190" s="604"/>
      <c r="JJO190" s="604"/>
      <c r="JJP190" s="604"/>
      <c r="JJQ190" s="604"/>
      <c r="JJR190" s="604"/>
      <c r="JJS190" s="604"/>
      <c r="JJT190" s="604"/>
      <c r="JJU190" s="604"/>
      <c r="JJV190" s="604"/>
      <c r="JJW190" s="604"/>
      <c r="JJX190" s="604"/>
      <c r="JJY190" s="604"/>
      <c r="JJZ190" s="604"/>
      <c r="JKA190" s="604"/>
      <c r="JKB190" s="604"/>
      <c r="JKC190" s="604"/>
      <c r="JKD190" s="604"/>
      <c r="JKE190" s="604"/>
      <c r="JKF190" s="604"/>
      <c r="JKG190" s="604"/>
      <c r="JKH190" s="604"/>
      <c r="JKI190" s="604"/>
      <c r="JKJ190" s="604"/>
      <c r="JKK190" s="604"/>
      <c r="JKL190" s="604"/>
      <c r="JKM190" s="604"/>
      <c r="JKN190" s="604"/>
      <c r="JKO190" s="604"/>
      <c r="JKP190" s="604"/>
      <c r="JKQ190" s="604"/>
      <c r="JKR190" s="604"/>
      <c r="JKS190" s="604"/>
      <c r="JKT190" s="604"/>
      <c r="JKU190" s="604"/>
      <c r="JKV190" s="604"/>
      <c r="JKW190" s="604"/>
      <c r="JKX190" s="604"/>
      <c r="JKY190" s="604"/>
      <c r="JKZ190" s="604"/>
      <c r="JLA190" s="604"/>
      <c r="JLB190" s="604"/>
      <c r="JLC190" s="604"/>
      <c r="JLD190" s="604"/>
      <c r="JLE190" s="604"/>
      <c r="JLF190" s="604"/>
      <c r="JLG190" s="604"/>
      <c r="JLH190" s="604"/>
      <c r="JLI190" s="604"/>
      <c r="JLJ190" s="604"/>
      <c r="JLK190" s="604"/>
      <c r="JLL190" s="604"/>
      <c r="JLM190" s="604"/>
      <c r="JLN190" s="604"/>
      <c r="JLO190" s="604"/>
      <c r="JLP190" s="604"/>
      <c r="JLQ190" s="604"/>
      <c r="JLR190" s="604"/>
      <c r="JLS190" s="604"/>
      <c r="JLT190" s="604"/>
      <c r="JLU190" s="604"/>
      <c r="JLV190" s="604"/>
      <c r="JLW190" s="604"/>
      <c r="JLX190" s="604"/>
      <c r="JLY190" s="604"/>
      <c r="JLZ190" s="604"/>
      <c r="JMA190" s="604"/>
      <c r="JMB190" s="604"/>
      <c r="JMC190" s="604"/>
      <c r="JMD190" s="604"/>
      <c r="JME190" s="604"/>
      <c r="JMF190" s="604"/>
      <c r="JMG190" s="604"/>
      <c r="JMH190" s="604"/>
      <c r="JMI190" s="604"/>
      <c r="JMJ190" s="604"/>
      <c r="JMK190" s="604"/>
      <c r="JML190" s="604"/>
      <c r="JMM190" s="604"/>
      <c r="JMN190" s="604"/>
      <c r="JMO190" s="604"/>
      <c r="JMP190" s="604"/>
      <c r="JMQ190" s="604"/>
      <c r="JMR190" s="604"/>
      <c r="JMS190" s="604"/>
      <c r="JMT190" s="604"/>
      <c r="JMU190" s="604"/>
      <c r="JMV190" s="604"/>
      <c r="JMW190" s="604"/>
      <c r="JMX190" s="604"/>
      <c r="JMY190" s="604"/>
      <c r="JMZ190" s="604"/>
      <c r="JNA190" s="604"/>
      <c r="JNB190" s="604"/>
      <c r="JNC190" s="604"/>
      <c r="JND190" s="604"/>
      <c r="JNE190" s="604"/>
      <c r="JNF190" s="604"/>
      <c r="JNG190" s="604"/>
      <c r="JNH190" s="604"/>
      <c r="JNI190" s="604"/>
      <c r="JNJ190" s="604"/>
      <c r="JNK190" s="604"/>
      <c r="JNL190" s="604"/>
      <c r="JNM190" s="604"/>
      <c r="JNN190" s="604"/>
      <c r="JNO190" s="604"/>
      <c r="JNP190" s="604"/>
      <c r="JNQ190" s="604"/>
      <c r="JNR190" s="604"/>
      <c r="JNS190" s="604"/>
      <c r="JNT190" s="604"/>
      <c r="JNU190" s="604"/>
      <c r="JNV190" s="604"/>
      <c r="JNW190" s="604"/>
      <c r="JNX190" s="604"/>
      <c r="JNY190" s="604"/>
      <c r="JNZ190" s="604"/>
      <c r="JOA190" s="604"/>
      <c r="JOB190" s="604"/>
      <c r="JOC190" s="604"/>
      <c r="JOD190" s="604"/>
      <c r="JOE190" s="604"/>
      <c r="JOF190" s="604"/>
      <c r="JOG190" s="604"/>
      <c r="JOH190" s="604"/>
      <c r="JOI190" s="604"/>
      <c r="JOJ190" s="604"/>
      <c r="JOK190" s="604"/>
      <c r="JOL190" s="604"/>
      <c r="JOM190" s="604"/>
      <c r="JON190" s="604"/>
      <c r="JOO190" s="604"/>
      <c r="JOP190" s="604"/>
      <c r="JOQ190" s="604"/>
      <c r="JOR190" s="604"/>
      <c r="JOS190" s="604"/>
      <c r="JOT190" s="604"/>
      <c r="JOU190" s="604"/>
      <c r="JOV190" s="604"/>
      <c r="JOW190" s="604"/>
      <c r="JOX190" s="604"/>
      <c r="JOY190" s="604"/>
      <c r="JOZ190" s="604"/>
      <c r="JPA190" s="604"/>
      <c r="JPB190" s="604"/>
      <c r="JPC190" s="604"/>
      <c r="JPD190" s="604"/>
      <c r="JPE190" s="604"/>
      <c r="JPF190" s="604"/>
      <c r="JPG190" s="604"/>
      <c r="JPH190" s="604"/>
      <c r="JPI190" s="604"/>
      <c r="JPJ190" s="604"/>
      <c r="JPK190" s="604"/>
      <c r="JPL190" s="604"/>
      <c r="JPM190" s="604"/>
      <c r="JPN190" s="604"/>
      <c r="JPO190" s="604"/>
      <c r="JPP190" s="604"/>
      <c r="JPQ190" s="604"/>
      <c r="JPR190" s="604"/>
      <c r="JPS190" s="604"/>
      <c r="JPT190" s="604"/>
      <c r="JPU190" s="604"/>
      <c r="JPV190" s="604"/>
      <c r="JPW190" s="604"/>
      <c r="JPX190" s="604"/>
      <c r="JPY190" s="604"/>
      <c r="JPZ190" s="604"/>
      <c r="JQA190" s="604"/>
      <c r="JQB190" s="604"/>
      <c r="JQC190" s="604"/>
      <c r="JQD190" s="604"/>
      <c r="JQE190" s="604"/>
      <c r="JQF190" s="604"/>
      <c r="JQG190" s="604"/>
      <c r="JQH190" s="604"/>
      <c r="JQI190" s="604"/>
      <c r="JQJ190" s="604"/>
      <c r="JQK190" s="604"/>
      <c r="JQL190" s="604"/>
      <c r="JQM190" s="604"/>
      <c r="JQN190" s="604"/>
      <c r="JQO190" s="604"/>
      <c r="JQP190" s="604"/>
      <c r="JQQ190" s="604"/>
      <c r="JQR190" s="604"/>
      <c r="JQS190" s="604"/>
      <c r="JQT190" s="604"/>
      <c r="JQU190" s="604"/>
      <c r="JQV190" s="604"/>
      <c r="JQW190" s="604"/>
      <c r="JQX190" s="604"/>
      <c r="JQY190" s="604"/>
      <c r="JQZ190" s="604"/>
      <c r="JRA190" s="604"/>
      <c r="JRB190" s="604"/>
      <c r="JRC190" s="604"/>
      <c r="JRD190" s="604"/>
      <c r="JRE190" s="604"/>
      <c r="JRF190" s="604"/>
      <c r="JRG190" s="604"/>
      <c r="JRH190" s="604"/>
      <c r="JRI190" s="604"/>
      <c r="JRJ190" s="604"/>
      <c r="JRK190" s="604"/>
      <c r="JRL190" s="604"/>
      <c r="JRM190" s="604"/>
      <c r="JRN190" s="604"/>
      <c r="JRO190" s="604"/>
      <c r="JRP190" s="604"/>
      <c r="JRQ190" s="604"/>
      <c r="JRR190" s="604"/>
      <c r="JRS190" s="604"/>
      <c r="JRT190" s="604"/>
      <c r="JRU190" s="604"/>
      <c r="JRV190" s="604"/>
      <c r="JRW190" s="604"/>
      <c r="JRX190" s="604"/>
      <c r="JRY190" s="604"/>
      <c r="JRZ190" s="604"/>
      <c r="JSA190" s="604"/>
      <c r="JSB190" s="604"/>
      <c r="JSC190" s="604"/>
      <c r="JSD190" s="604"/>
      <c r="JSE190" s="604"/>
      <c r="JSF190" s="604"/>
      <c r="JSG190" s="604"/>
      <c r="JSH190" s="604"/>
      <c r="JSI190" s="604"/>
      <c r="JSJ190" s="604"/>
      <c r="JSK190" s="604"/>
      <c r="JSL190" s="604"/>
      <c r="JSM190" s="604"/>
      <c r="JSN190" s="604"/>
      <c r="JSO190" s="604"/>
      <c r="JSP190" s="604"/>
      <c r="JSQ190" s="604"/>
      <c r="JSR190" s="604"/>
      <c r="JSS190" s="604"/>
      <c r="JST190" s="604"/>
      <c r="JSU190" s="604"/>
      <c r="JSV190" s="604"/>
      <c r="JSW190" s="604"/>
      <c r="JSX190" s="604"/>
      <c r="JSY190" s="604"/>
      <c r="JSZ190" s="604"/>
      <c r="JTA190" s="604"/>
      <c r="JTB190" s="604"/>
      <c r="JTC190" s="604"/>
      <c r="JTD190" s="604"/>
      <c r="JTE190" s="604"/>
      <c r="JTF190" s="604"/>
      <c r="JTG190" s="604"/>
      <c r="JTH190" s="604"/>
      <c r="JTI190" s="604"/>
      <c r="JTJ190" s="604"/>
      <c r="JTK190" s="604"/>
      <c r="JTL190" s="604"/>
      <c r="JTM190" s="604"/>
      <c r="JTN190" s="604"/>
      <c r="JTO190" s="604"/>
      <c r="JTP190" s="604"/>
      <c r="JTQ190" s="604"/>
      <c r="JTR190" s="604"/>
      <c r="JTS190" s="604"/>
      <c r="JTT190" s="604"/>
      <c r="JTU190" s="604"/>
      <c r="JTV190" s="604"/>
      <c r="JTW190" s="604"/>
      <c r="JTX190" s="604"/>
      <c r="JTY190" s="604"/>
      <c r="JTZ190" s="604"/>
      <c r="JUA190" s="604"/>
      <c r="JUB190" s="604"/>
      <c r="JUC190" s="604"/>
      <c r="JUD190" s="604"/>
      <c r="JUE190" s="604"/>
      <c r="JUF190" s="604"/>
      <c r="JUG190" s="604"/>
      <c r="JUH190" s="604"/>
      <c r="JUI190" s="604"/>
      <c r="JUJ190" s="604"/>
      <c r="JUK190" s="604"/>
      <c r="JUL190" s="604"/>
      <c r="JUM190" s="604"/>
      <c r="JUN190" s="604"/>
      <c r="JUO190" s="604"/>
      <c r="JUP190" s="604"/>
      <c r="JUQ190" s="604"/>
      <c r="JUR190" s="604"/>
      <c r="JUS190" s="604"/>
      <c r="JUT190" s="604"/>
      <c r="JUU190" s="604"/>
      <c r="JUV190" s="604"/>
      <c r="JUW190" s="604"/>
      <c r="JUX190" s="604"/>
      <c r="JUY190" s="604"/>
      <c r="JUZ190" s="604"/>
      <c r="JVA190" s="604"/>
      <c r="JVB190" s="604"/>
      <c r="JVC190" s="604"/>
      <c r="JVD190" s="604"/>
      <c r="JVE190" s="604"/>
      <c r="JVF190" s="604"/>
      <c r="JVG190" s="604"/>
      <c r="JVH190" s="604"/>
      <c r="JVI190" s="604"/>
      <c r="JVJ190" s="604"/>
      <c r="JVK190" s="604"/>
      <c r="JVL190" s="604"/>
      <c r="JVM190" s="604"/>
      <c r="JVN190" s="604"/>
      <c r="JVO190" s="604"/>
      <c r="JVP190" s="604"/>
      <c r="JVQ190" s="604"/>
      <c r="JVR190" s="604"/>
      <c r="JVS190" s="604"/>
      <c r="JVT190" s="604"/>
      <c r="JVU190" s="604"/>
      <c r="JVV190" s="604"/>
      <c r="JVW190" s="604"/>
      <c r="JVX190" s="604"/>
      <c r="JVY190" s="604"/>
      <c r="JVZ190" s="604"/>
      <c r="JWA190" s="604"/>
      <c r="JWB190" s="604"/>
      <c r="JWC190" s="604"/>
      <c r="JWD190" s="604"/>
      <c r="JWE190" s="604"/>
      <c r="JWF190" s="604"/>
      <c r="JWG190" s="604"/>
      <c r="JWH190" s="604"/>
      <c r="JWI190" s="604"/>
      <c r="JWJ190" s="604"/>
      <c r="JWK190" s="604"/>
      <c r="JWL190" s="604"/>
      <c r="JWM190" s="604"/>
      <c r="JWN190" s="604"/>
      <c r="JWO190" s="604"/>
      <c r="JWP190" s="604"/>
      <c r="JWQ190" s="604"/>
      <c r="JWR190" s="604"/>
      <c r="JWS190" s="604"/>
      <c r="JWT190" s="604"/>
      <c r="JWU190" s="604"/>
      <c r="JWV190" s="604"/>
      <c r="JWW190" s="604"/>
      <c r="JWX190" s="604"/>
      <c r="JWY190" s="604"/>
      <c r="JWZ190" s="604"/>
      <c r="JXA190" s="604"/>
      <c r="JXB190" s="604"/>
      <c r="JXC190" s="604"/>
      <c r="JXD190" s="604"/>
      <c r="JXE190" s="604"/>
      <c r="JXF190" s="604"/>
      <c r="JXG190" s="604"/>
      <c r="JXH190" s="604"/>
      <c r="JXI190" s="604"/>
      <c r="JXJ190" s="604"/>
      <c r="JXK190" s="604"/>
      <c r="JXL190" s="604"/>
      <c r="JXM190" s="604"/>
      <c r="JXN190" s="604"/>
      <c r="JXO190" s="604"/>
      <c r="JXP190" s="604"/>
      <c r="JXQ190" s="604"/>
      <c r="JXR190" s="604"/>
      <c r="JXS190" s="604"/>
      <c r="JXT190" s="604"/>
      <c r="JXU190" s="604"/>
      <c r="JXV190" s="604"/>
      <c r="JXW190" s="604"/>
      <c r="JXX190" s="604"/>
      <c r="JXY190" s="604"/>
      <c r="JXZ190" s="604"/>
      <c r="JYA190" s="604"/>
      <c r="JYB190" s="604"/>
      <c r="JYC190" s="604"/>
      <c r="JYD190" s="604"/>
      <c r="JYE190" s="604"/>
      <c r="JYF190" s="604"/>
      <c r="JYG190" s="604"/>
      <c r="JYH190" s="604"/>
      <c r="JYI190" s="604"/>
      <c r="JYJ190" s="604"/>
      <c r="JYK190" s="604"/>
      <c r="JYL190" s="604"/>
      <c r="JYM190" s="604"/>
      <c r="JYN190" s="604"/>
      <c r="JYO190" s="604"/>
      <c r="JYP190" s="604"/>
      <c r="JYQ190" s="604"/>
      <c r="JYR190" s="604"/>
      <c r="JYS190" s="604"/>
      <c r="JYT190" s="604"/>
      <c r="JYU190" s="604"/>
      <c r="JYV190" s="604"/>
      <c r="JYW190" s="604"/>
      <c r="JYX190" s="604"/>
      <c r="JYY190" s="604"/>
      <c r="JYZ190" s="604"/>
      <c r="JZA190" s="604"/>
      <c r="JZB190" s="604"/>
      <c r="JZC190" s="604"/>
      <c r="JZD190" s="604"/>
      <c r="JZE190" s="604"/>
      <c r="JZF190" s="604"/>
      <c r="JZG190" s="604"/>
      <c r="JZH190" s="604"/>
      <c r="JZI190" s="604"/>
      <c r="JZJ190" s="604"/>
      <c r="JZK190" s="604"/>
      <c r="JZL190" s="604"/>
      <c r="JZM190" s="604"/>
      <c r="JZN190" s="604"/>
      <c r="JZO190" s="604"/>
      <c r="JZP190" s="604"/>
      <c r="JZQ190" s="604"/>
      <c r="JZR190" s="604"/>
      <c r="JZS190" s="604"/>
      <c r="JZT190" s="604"/>
      <c r="JZU190" s="604"/>
      <c r="JZV190" s="604"/>
      <c r="JZW190" s="604"/>
      <c r="JZX190" s="604"/>
      <c r="JZY190" s="604"/>
      <c r="JZZ190" s="604"/>
      <c r="KAA190" s="604"/>
      <c r="KAB190" s="604"/>
      <c r="KAC190" s="604"/>
      <c r="KAD190" s="604"/>
      <c r="KAE190" s="604"/>
      <c r="KAF190" s="604"/>
      <c r="KAG190" s="604"/>
      <c r="KAH190" s="604"/>
      <c r="KAI190" s="604"/>
      <c r="KAJ190" s="604"/>
      <c r="KAK190" s="604"/>
      <c r="KAL190" s="604"/>
      <c r="KAM190" s="604"/>
      <c r="KAN190" s="604"/>
      <c r="KAO190" s="604"/>
      <c r="KAP190" s="604"/>
      <c r="KAQ190" s="604"/>
      <c r="KAR190" s="604"/>
      <c r="KAS190" s="604"/>
      <c r="KAT190" s="604"/>
      <c r="KAU190" s="604"/>
      <c r="KAV190" s="604"/>
      <c r="KAW190" s="604"/>
      <c r="KAX190" s="604"/>
      <c r="KAY190" s="604"/>
      <c r="KAZ190" s="604"/>
      <c r="KBA190" s="604"/>
      <c r="KBB190" s="604"/>
      <c r="KBC190" s="604"/>
      <c r="KBD190" s="604"/>
      <c r="KBE190" s="604"/>
      <c r="KBF190" s="604"/>
      <c r="KBG190" s="604"/>
      <c r="KBH190" s="604"/>
      <c r="KBI190" s="604"/>
      <c r="KBJ190" s="604"/>
      <c r="KBK190" s="604"/>
      <c r="KBL190" s="604"/>
      <c r="KBM190" s="604"/>
      <c r="KBN190" s="604"/>
      <c r="KBO190" s="604"/>
      <c r="KBP190" s="604"/>
      <c r="KBQ190" s="604"/>
      <c r="KBR190" s="604"/>
      <c r="KBS190" s="604"/>
      <c r="KBT190" s="604"/>
      <c r="KBU190" s="604"/>
      <c r="KBV190" s="604"/>
      <c r="KBW190" s="604"/>
      <c r="KBX190" s="604"/>
      <c r="KBY190" s="604"/>
      <c r="KBZ190" s="604"/>
      <c r="KCA190" s="604"/>
      <c r="KCB190" s="604"/>
      <c r="KCC190" s="604"/>
      <c r="KCD190" s="604"/>
      <c r="KCE190" s="604"/>
      <c r="KCF190" s="604"/>
      <c r="KCG190" s="604"/>
      <c r="KCH190" s="604"/>
      <c r="KCI190" s="604"/>
      <c r="KCJ190" s="604"/>
      <c r="KCK190" s="604"/>
      <c r="KCL190" s="604"/>
      <c r="KCM190" s="604"/>
      <c r="KCN190" s="604"/>
      <c r="KCO190" s="604"/>
      <c r="KCP190" s="604"/>
      <c r="KCQ190" s="604"/>
      <c r="KCR190" s="604"/>
      <c r="KCS190" s="604"/>
      <c r="KCT190" s="604"/>
      <c r="KCU190" s="604"/>
      <c r="KCV190" s="604"/>
      <c r="KCW190" s="604"/>
      <c r="KCX190" s="604"/>
      <c r="KCY190" s="604"/>
      <c r="KCZ190" s="604"/>
      <c r="KDA190" s="604"/>
      <c r="KDB190" s="604"/>
      <c r="KDC190" s="604"/>
      <c r="KDD190" s="604"/>
      <c r="KDE190" s="604"/>
      <c r="KDF190" s="604"/>
      <c r="KDG190" s="604"/>
      <c r="KDH190" s="604"/>
      <c r="KDI190" s="604"/>
      <c r="KDJ190" s="604"/>
      <c r="KDK190" s="604"/>
      <c r="KDL190" s="604"/>
      <c r="KDM190" s="604"/>
      <c r="KDN190" s="604"/>
      <c r="KDO190" s="604"/>
      <c r="KDP190" s="604"/>
      <c r="KDQ190" s="604"/>
      <c r="KDR190" s="604"/>
      <c r="KDS190" s="604"/>
      <c r="KDT190" s="604"/>
      <c r="KDU190" s="604"/>
      <c r="KDV190" s="604"/>
      <c r="KDW190" s="604"/>
      <c r="KDX190" s="604"/>
      <c r="KDY190" s="604"/>
      <c r="KDZ190" s="604"/>
      <c r="KEA190" s="604"/>
      <c r="KEB190" s="604"/>
      <c r="KEC190" s="604"/>
      <c r="KED190" s="604"/>
      <c r="KEE190" s="604"/>
      <c r="KEF190" s="604"/>
      <c r="KEG190" s="604"/>
      <c r="KEH190" s="604"/>
      <c r="KEI190" s="604"/>
      <c r="KEJ190" s="604"/>
      <c r="KEK190" s="604"/>
      <c r="KEL190" s="604"/>
      <c r="KEM190" s="604"/>
      <c r="KEN190" s="604"/>
      <c r="KEO190" s="604"/>
      <c r="KEP190" s="604"/>
      <c r="KEQ190" s="604"/>
      <c r="KER190" s="604"/>
      <c r="KES190" s="604"/>
      <c r="KET190" s="604"/>
      <c r="KEU190" s="604"/>
      <c r="KEV190" s="604"/>
      <c r="KEW190" s="604"/>
      <c r="KEX190" s="604"/>
      <c r="KEY190" s="604"/>
      <c r="KEZ190" s="604"/>
      <c r="KFA190" s="604"/>
      <c r="KFB190" s="604"/>
      <c r="KFC190" s="604"/>
      <c r="KFD190" s="604"/>
      <c r="KFE190" s="604"/>
      <c r="KFF190" s="604"/>
      <c r="KFG190" s="604"/>
      <c r="KFH190" s="604"/>
      <c r="KFI190" s="604"/>
      <c r="KFJ190" s="604"/>
      <c r="KFK190" s="604"/>
      <c r="KFL190" s="604"/>
      <c r="KFM190" s="604"/>
      <c r="KFN190" s="604"/>
      <c r="KFO190" s="604"/>
      <c r="KFP190" s="604"/>
      <c r="KFQ190" s="604"/>
      <c r="KFR190" s="604"/>
      <c r="KFS190" s="604"/>
      <c r="KFT190" s="604"/>
      <c r="KFU190" s="604"/>
      <c r="KFV190" s="604"/>
      <c r="KFW190" s="604"/>
      <c r="KFX190" s="604"/>
      <c r="KFY190" s="604"/>
      <c r="KFZ190" s="604"/>
      <c r="KGA190" s="604"/>
      <c r="KGB190" s="604"/>
      <c r="KGC190" s="604"/>
      <c r="KGD190" s="604"/>
      <c r="KGE190" s="604"/>
      <c r="KGF190" s="604"/>
      <c r="KGG190" s="604"/>
      <c r="KGH190" s="604"/>
      <c r="KGI190" s="604"/>
      <c r="KGJ190" s="604"/>
      <c r="KGK190" s="604"/>
      <c r="KGL190" s="604"/>
      <c r="KGM190" s="604"/>
      <c r="KGN190" s="604"/>
      <c r="KGO190" s="604"/>
      <c r="KGP190" s="604"/>
      <c r="KGQ190" s="604"/>
      <c r="KGR190" s="604"/>
      <c r="KGS190" s="604"/>
      <c r="KGT190" s="604"/>
      <c r="KGU190" s="604"/>
      <c r="KGV190" s="604"/>
      <c r="KGW190" s="604"/>
      <c r="KGX190" s="604"/>
      <c r="KGY190" s="604"/>
      <c r="KGZ190" s="604"/>
      <c r="KHA190" s="604"/>
      <c r="KHB190" s="604"/>
      <c r="KHC190" s="604"/>
      <c r="KHD190" s="604"/>
      <c r="KHE190" s="604"/>
      <c r="KHF190" s="604"/>
      <c r="KHG190" s="604"/>
      <c r="KHH190" s="604"/>
      <c r="KHI190" s="604"/>
      <c r="KHJ190" s="604"/>
      <c r="KHK190" s="604"/>
      <c r="KHL190" s="604"/>
      <c r="KHM190" s="604"/>
      <c r="KHN190" s="604"/>
      <c r="KHO190" s="604"/>
      <c r="KHP190" s="604"/>
      <c r="KHQ190" s="604"/>
      <c r="KHR190" s="604"/>
      <c r="KHS190" s="604"/>
      <c r="KHT190" s="604"/>
      <c r="KHU190" s="604"/>
      <c r="KHV190" s="604"/>
      <c r="KHW190" s="604"/>
      <c r="KHX190" s="604"/>
      <c r="KHY190" s="604"/>
      <c r="KHZ190" s="604"/>
      <c r="KIA190" s="604"/>
      <c r="KIB190" s="604"/>
      <c r="KIC190" s="604"/>
      <c r="KID190" s="604"/>
      <c r="KIE190" s="604"/>
      <c r="KIF190" s="604"/>
      <c r="KIG190" s="604"/>
      <c r="KIH190" s="604"/>
      <c r="KII190" s="604"/>
      <c r="KIJ190" s="604"/>
      <c r="KIK190" s="604"/>
      <c r="KIL190" s="604"/>
      <c r="KIM190" s="604"/>
      <c r="KIN190" s="604"/>
      <c r="KIO190" s="604"/>
      <c r="KIP190" s="604"/>
      <c r="KIQ190" s="604"/>
      <c r="KIR190" s="604"/>
      <c r="KIS190" s="604"/>
      <c r="KIT190" s="604"/>
      <c r="KIU190" s="604"/>
      <c r="KIV190" s="604"/>
      <c r="KIW190" s="604"/>
      <c r="KIX190" s="604"/>
      <c r="KIY190" s="604"/>
      <c r="KIZ190" s="604"/>
      <c r="KJA190" s="604"/>
      <c r="KJB190" s="604"/>
      <c r="KJC190" s="604"/>
      <c r="KJD190" s="604"/>
      <c r="KJE190" s="604"/>
      <c r="KJF190" s="604"/>
      <c r="KJG190" s="604"/>
      <c r="KJH190" s="604"/>
      <c r="KJI190" s="604"/>
      <c r="KJJ190" s="604"/>
      <c r="KJK190" s="604"/>
      <c r="KJL190" s="604"/>
      <c r="KJM190" s="604"/>
      <c r="KJN190" s="604"/>
      <c r="KJO190" s="604"/>
      <c r="KJP190" s="604"/>
      <c r="KJQ190" s="604"/>
      <c r="KJR190" s="604"/>
      <c r="KJS190" s="604"/>
      <c r="KJT190" s="604"/>
      <c r="KJU190" s="604"/>
      <c r="KJV190" s="604"/>
      <c r="KJW190" s="604"/>
      <c r="KJX190" s="604"/>
      <c r="KJY190" s="604"/>
      <c r="KJZ190" s="604"/>
      <c r="KKA190" s="604"/>
      <c r="KKB190" s="604"/>
      <c r="KKC190" s="604"/>
      <c r="KKD190" s="604"/>
      <c r="KKE190" s="604"/>
      <c r="KKF190" s="604"/>
      <c r="KKG190" s="604"/>
      <c r="KKH190" s="604"/>
      <c r="KKI190" s="604"/>
      <c r="KKJ190" s="604"/>
      <c r="KKK190" s="604"/>
      <c r="KKL190" s="604"/>
      <c r="KKM190" s="604"/>
      <c r="KKN190" s="604"/>
      <c r="KKO190" s="604"/>
      <c r="KKP190" s="604"/>
      <c r="KKQ190" s="604"/>
      <c r="KKR190" s="604"/>
      <c r="KKS190" s="604"/>
      <c r="KKT190" s="604"/>
      <c r="KKU190" s="604"/>
      <c r="KKV190" s="604"/>
      <c r="KKW190" s="604"/>
      <c r="KKX190" s="604"/>
      <c r="KKY190" s="604"/>
      <c r="KKZ190" s="604"/>
      <c r="KLA190" s="604"/>
      <c r="KLB190" s="604"/>
      <c r="KLC190" s="604"/>
      <c r="KLD190" s="604"/>
      <c r="KLE190" s="604"/>
      <c r="KLF190" s="604"/>
      <c r="KLG190" s="604"/>
      <c r="KLH190" s="604"/>
      <c r="KLI190" s="604"/>
      <c r="KLJ190" s="604"/>
      <c r="KLK190" s="604"/>
      <c r="KLL190" s="604"/>
      <c r="KLM190" s="604"/>
      <c r="KLN190" s="604"/>
      <c r="KLO190" s="604"/>
      <c r="KLP190" s="604"/>
      <c r="KLQ190" s="604"/>
      <c r="KLR190" s="604"/>
      <c r="KLS190" s="604"/>
      <c r="KLT190" s="604"/>
      <c r="KLU190" s="604"/>
      <c r="KLV190" s="604"/>
      <c r="KLW190" s="604"/>
      <c r="KLX190" s="604"/>
      <c r="KLY190" s="604"/>
      <c r="KLZ190" s="604"/>
      <c r="KMA190" s="604"/>
      <c r="KMB190" s="604"/>
      <c r="KMC190" s="604"/>
      <c r="KMD190" s="604"/>
      <c r="KME190" s="604"/>
      <c r="KMF190" s="604"/>
      <c r="KMG190" s="604"/>
      <c r="KMH190" s="604"/>
      <c r="KMI190" s="604"/>
      <c r="KMJ190" s="604"/>
      <c r="KMK190" s="604"/>
      <c r="KML190" s="604"/>
      <c r="KMM190" s="604"/>
      <c r="KMN190" s="604"/>
      <c r="KMO190" s="604"/>
      <c r="KMP190" s="604"/>
      <c r="KMQ190" s="604"/>
      <c r="KMR190" s="604"/>
      <c r="KMS190" s="604"/>
      <c r="KMT190" s="604"/>
      <c r="KMU190" s="604"/>
      <c r="KMV190" s="604"/>
      <c r="KMW190" s="604"/>
      <c r="KMX190" s="604"/>
      <c r="KMY190" s="604"/>
      <c r="KMZ190" s="604"/>
      <c r="KNA190" s="604"/>
      <c r="KNB190" s="604"/>
      <c r="KNC190" s="604"/>
      <c r="KND190" s="604"/>
      <c r="KNE190" s="604"/>
      <c r="KNF190" s="604"/>
      <c r="KNG190" s="604"/>
      <c r="KNH190" s="604"/>
      <c r="KNI190" s="604"/>
      <c r="KNJ190" s="604"/>
      <c r="KNK190" s="604"/>
      <c r="KNL190" s="604"/>
      <c r="KNM190" s="604"/>
      <c r="KNN190" s="604"/>
      <c r="KNO190" s="604"/>
      <c r="KNP190" s="604"/>
      <c r="KNQ190" s="604"/>
      <c r="KNR190" s="604"/>
      <c r="KNS190" s="604"/>
      <c r="KNT190" s="604"/>
      <c r="KNU190" s="604"/>
      <c r="KNV190" s="604"/>
      <c r="KNW190" s="604"/>
      <c r="KNX190" s="604"/>
      <c r="KNY190" s="604"/>
      <c r="KNZ190" s="604"/>
      <c r="KOA190" s="604"/>
      <c r="KOB190" s="604"/>
      <c r="KOC190" s="604"/>
      <c r="KOD190" s="604"/>
      <c r="KOE190" s="604"/>
      <c r="KOF190" s="604"/>
      <c r="KOG190" s="604"/>
      <c r="KOH190" s="604"/>
      <c r="KOI190" s="604"/>
      <c r="KOJ190" s="604"/>
      <c r="KOK190" s="604"/>
      <c r="KOL190" s="604"/>
      <c r="KOM190" s="604"/>
      <c r="KON190" s="604"/>
      <c r="KOO190" s="604"/>
      <c r="KOP190" s="604"/>
      <c r="KOQ190" s="604"/>
      <c r="KOR190" s="604"/>
      <c r="KOS190" s="604"/>
      <c r="KOT190" s="604"/>
      <c r="KOU190" s="604"/>
      <c r="KOV190" s="604"/>
      <c r="KOW190" s="604"/>
      <c r="KOX190" s="604"/>
      <c r="KOY190" s="604"/>
      <c r="KOZ190" s="604"/>
      <c r="KPA190" s="604"/>
      <c r="KPB190" s="604"/>
      <c r="KPC190" s="604"/>
      <c r="KPD190" s="604"/>
      <c r="KPE190" s="604"/>
      <c r="KPF190" s="604"/>
      <c r="KPG190" s="604"/>
      <c r="KPH190" s="604"/>
      <c r="KPI190" s="604"/>
      <c r="KPJ190" s="604"/>
      <c r="KPK190" s="604"/>
      <c r="KPL190" s="604"/>
      <c r="KPM190" s="604"/>
      <c r="KPN190" s="604"/>
      <c r="KPO190" s="604"/>
      <c r="KPP190" s="604"/>
      <c r="KPQ190" s="604"/>
      <c r="KPR190" s="604"/>
      <c r="KPS190" s="604"/>
      <c r="KPT190" s="604"/>
      <c r="KPU190" s="604"/>
      <c r="KPV190" s="604"/>
      <c r="KPW190" s="604"/>
      <c r="KPX190" s="604"/>
      <c r="KPY190" s="604"/>
      <c r="KPZ190" s="604"/>
      <c r="KQA190" s="604"/>
      <c r="KQB190" s="604"/>
      <c r="KQC190" s="604"/>
      <c r="KQD190" s="604"/>
      <c r="KQE190" s="604"/>
      <c r="KQF190" s="604"/>
      <c r="KQG190" s="604"/>
      <c r="KQH190" s="604"/>
      <c r="KQI190" s="604"/>
      <c r="KQJ190" s="604"/>
      <c r="KQK190" s="604"/>
      <c r="KQL190" s="604"/>
      <c r="KQM190" s="604"/>
      <c r="KQN190" s="604"/>
      <c r="KQO190" s="604"/>
      <c r="KQP190" s="604"/>
      <c r="KQQ190" s="604"/>
      <c r="KQR190" s="604"/>
      <c r="KQS190" s="604"/>
      <c r="KQT190" s="604"/>
      <c r="KQU190" s="604"/>
      <c r="KQV190" s="604"/>
      <c r="KQW190" s="604"/>
      <c r="KQX190" s="604"/>
      <c r="KQY190" s="604"/>
      <c r="KQZ190" s="604"/>
      <c r="KRA190" s="604"/>
      <c r="KRB190" s="604"/>
      <c r="KRC190" s="604"/>
      <c r="KRD190" s="604"/>
      <c r="KRE190" s="604"/>
      <c r="KRF190" s="604"/>
      <c r="KRG190" s="604"/>
      <c r="KRH190" s="604"/>
      <c r="KRI190" s="604"/>
      <c r="KRJ190" s="604"/>
      <c r="KRK190" s="604"/>
      <c r="KRL190" s="604"/>
      <c r="KRM190" s="604"/>
      <c r="KRN190" s="604"/>
      <c r="KRO190" s="604"/>
      <c r="KRP190" s="604"/>
      <c r="KRQ190" s="604"/>
      <c r="KRR190" s="604"/>
      <c r="KRS190" s="604"/>
      <c r="KRT190" s="604"/>
      <c r="KRU190" s="604"/>
      <c r="KRV190" s="604"/>
      <c r="KRW190" s="604"/>
      <c r="KRX190" s="604"/>
      <c r="KRY190" s="604"/>
      <c r="KRZ190" s="604"/>
      <c r="KSA190" s="604"/>
      <c r="KSB190" s="604"/>
      <c r="KSC190" s="604"/>
      <c r="KSD190" s="604"/>
      <c r="KSE190" s="604"/>
      <c r="KSF190" s="604"/>
      <c r="KSG190" s="604"/>
      <c r="KSH190" s="604"/>
      <c r="KSI190" s="604"/>
      <c r="KSJ190" s="604"/>
      <c r="KSK190" s="604"/>
      <c r="KSL190" s="604"/>
      <c r="KSM190" s="604"/>
      <c r="KSN190" s="604"/>
      <c r="KSO190" s="604"/>
      <c r="KSP190" s="604"/>
      <c r="KSQ190" s="604"/>
      <c r="KSR190" s="604"/>
      <c r="KSS190" s="604"/>
      <c r="KST190" s="604"/>
      <c r="KSU190" s="604"/>
      <c r="KSV190" s="604"/>
      <c r="KSW190" s="604"/>
      <c r="KSX190" s="604"/>
      <c r="KSY190" s="604"/>
      <c r="KSZ190" s="604"/>
      <c r="KTA190" s="604"/>
      <c r="KTB190" s="604"/>
      <c r="KTC190" s="604"/>
      <c r="KTD190" s="604"/>
      <c r="KTE190" s="604"/>
      <c r="KTF190" s="604"/>
      <c r="KTG190" s="604"/>
      <c r="KTH190" s="604"/>
      <c r="KTI190" s="604"/>
      <c r="KTJ190" s="604"/>
      <c r="KTK190" s="604"/>
      <c r="KTL190" s="604"/>
      <c r="KTM190" s="604"/>
      <c r="KTN190" s="604"/>
      <c r="KTO190" s="604"/>
      <c r="KTP190" s="604"/>
      <c r="KTQ190" s="604"/>
      <c r="KTR190" s="604"/>
      <c r="KTS190" s="604"/>
      <c r="KTT190" s="604"/>
      <c r="KTU190" s="604"/>
      <c r="KTV190" s="604"/>
      <c r="KTW190" s="604"/>
      <c r="KTX190" s="604"/>
      <c r="KTY190" s="604"/>
      <c r="KTZ190" s="604"/>
      <c r="KUA190" s="604"/>
      <c r="KUB190" s="604"/>
      <c r="KUC190" s="604"/>
      <c r="KUD190" s="604"/>
      <c r="KUE190" s="604"/>
      <c r="KUF190" s="604"/>
      <c r="KUG190" s="604"/>
      <c r="KUH190" s="604"/>
      <c r="KUI190" s="604"/>
      <c r="KUJ190" s="604"/>
      <c r="KUK190" s="604"/>
      <c r="KUL190" s="604"/>
      <c r="KUM190" s="604"/>
      <c r="KUN190" s="604"/>
      <c r="KUO190" s="604"/>
      <c r="KUP190" s="604"/>
      <c r="KUQ190" s="604"/>
      <c r="KUR190" s="604"/>
      <c r="KUS190" s="604"/>
      <c r="KUT190" s="604"/>
      <c r="KUU190" s="604"/>
      <c r="KUV190" s="604"/>
      <c r="KUW190" s="604"/>
      <c r="KUX190" s="604"/>
      <c r="KUY190" s="604"/>
      <c r="KUZ190" s="604"/>
      <c r="KVA190" s="604"/>
      <c r="KVB190" s="604"/>
      <c r="KVC190" s="604"/>
      <c r="KVD190" s="604"/>
      <c r="KVE190" s="604"/>
      <c r="KVF190" s="604"/>
      <c r="KVG190" s="604"/>
      <c r="KVH190" s="604"/>
      <c r="KVI190" s="604"/>
      <c r="KVJ190" s="604"/>
      <c r="KVK190" s="604"/>
      <c r="KVL190" s="604"/>
      <c r="KVM190" s="604"/>
      <c r="KVN190" s="604"/>
      <c r="KVO190" s="604"/>
      <c r="KVP190" s="604"/>
      <c r="KVQ190" s="604"/>
      <c r="KVR190" s="604"/>
      <c r="KVS190" s="604"/>
      <c r="KVT190" s="604"/>
      <c r="KVU190" s="604"/>
      <c r="KVV190" s="604"/>
      <c r="KVW190" s="604"/>
      <c r="KVX190" s="604"/>
      <c r="KVY190" s="604"/>
      <c r="KVZ190" s="604"/>
      <c r="KWA190" s="604"/>
      <c r="KWB190" s="604"/>
      <c r="KWC190" s="604"/>
      <c r="KWD190" s="604"/>
      <c r="KWE190" s="604"/>
      <c r="KWF190" s="604"/>
      <c r="KWG190" s="604"/>
      <c r="KWH190" s="604"/>
      <c r="KWI190" s="604"/>
      <c r="KWJ190" s="604"/>
      <c r="KWK190" s="604"/>
      <c r="KWL190" s="604"/>
      <c r="KWM190" s="604"/>
      <c r="KWN190" s="604"/>
      <c r="KWO190" s="604"/>
      <c r="KWP190" s="604"/>
      <c r="KWQ190" s="604"/>
      <c r="KWR190" s="604"/>
      <c r="KWS190" s="604"/>
      <c r="KWT190" s="604"/>
      <c r="KWU190" s="604"/>
      <c r="KWV190" s="604"/>
      <c r="KWW190" s="604"/>
      <c r="KWX190" s="604"/>
      <c r="KWY190" s="604"/>
      <c r="KWZ190" s="604"/>
      <c r="KXA190" s="604"/>
      <c r="KXB190" s="604"/>
      <c r="KXC190" s="604"/>
      <c r="KXD190" s="604"/>
      <c r="KXE190" s="604"/>
      <c r="KXF190" s="604"/>
      <c r="KXG190" s="604"/>
      <c r="KXH190" s="604"/>
      <c r="KXI190" s="604"/>
      <c r="KXJ190" s="604"/>
      <c r="KXK190" s="604"/>
      <c r="KXL190" s="604"/>
      <c r="KXM190" s="604"/>
      <c r="KXN190" s="604"/>
      <c r="KXO190" s="604"/>
      <c r="KXP190" s="604"/>
      <c r="KXQ190" s="604"/>
      <c r="KXR190" s="604"/>
      <c r="KXS190" s="604"/>
      <c r="KXT190" s="604"/>
      <c r="KXU190" s="604"/>
      <c r="KXV190" s="604"/>
      <c r="KXW190" s="604"/>
      <c r="KXX190" s="604"/>
      <c r="KXY190" s="604"/>
      <c r="KXZ190" s="604"/>
      <c r="KYA190" s="604"/>
      <c r="KYB190" s="604"/>
      <c r="KYC190" s="604"/>
      <c r="KYD190" s="604"/>
      <c r="KYE190" s="604"/>
      <c r="KYF190" s="604"/>
      <c r="KYG190" s="604"/>
      <c r="KYH190" s="604"/>
      <c r="KYI190" s="604"/>
      <c r="KYJ190" s="604"/>
      <c r="KYK190" s="604"/>
      <c r="KYL190" s="604"/>
      <c r="KYM190" s="604"/>
      <c r="KYN190" s="604"/>
      <c r="KYO190" s="604"/>
      <c r="KYP190" s="604"/>
      <c r="KYQ190" s="604"/>
      <c r="KYR190" s="604"/>
      <c r="KYS190" s="604"/>
      <c r="KYT190" s="604"/>
      <c r="KYU190" s="604"/>
      <c r="KYV190" s="604"/>
      <c r="KYW190" s="604"/>
      <c r="KYX190" s="604"/>
      <c r="KYY190" s="604"/>
      <c r="KYZ190" s="604"/>
      <c r="KZA190" s="604"/>
      <c r="KZB190" s="604"/>
      <c r="KZC190" s="604"/>
      <c r="KZD190" s="604"/>
      <c r="KZE190" s="604"/>
      <c r="KZF190" s="604"/>
      <c r="KZG190" s="604"/>
      <c r="KZH190" s="604"/>
      <c r="KZI190" s="604"/>
      <c r="KZJ190" s="604"/>
      <c r="KZK190" s="604"/>
      <c r="KZL190" s="604"/>
      <c r="KZM190" s="604"/>
      <c r="KZN190" s="604"/>
      <c r="KZO190" s="604"/>
      <c r="KZP190" s="604"/>
      <c r="KZQ190" s="604"/>
      <c r="KZR190" s="604"/>
      <c r="KZS190" s="604"/>
      <c r="KZT190" s="604"/>
      <c r="KZU190" s="604"/>
      <c r="KZV190" s="604"/>
      <c r="KZW190" s="604"/>
      <c r="KZX190" s="604"/>
      <c r="KZY190" s="604"/>
      <c r="KZZ190" s="604"/>
      <c r="LAA190" s="604"/>
      <c r="LAB190" s="604"/>
      <c r="LAC190" s="604"/>
      <c r="LAD190" s="604"/>
      <c r="LAE190" s="604"/>
      <c r="LAF190" s="604"/>
      <c r="LAG190" s="604"/>
      <c r="LAH190" s="604"/>
      <c r="LAI190" s="604"/>
      <c r="LAJ190" s="604"/>
      <c r="LAK190" s="604"/>
      <c r="LAL190" s="604"/>
      <c r="LAM190" s="604"/>
      <c r="LAN190" s="604"/>
      <c r="LAO190" s="604"/>
      <c r="LAP190" s="604"/>
      <c r="LAQ190" s="604"/>
      <c r="LAR190" s="604"/>
      <c r="LAS190" s="604"/>
      <c r="LAT190" s="604"/>
      <c r="LAU190" s="604"/>
      <c r="LAV190" s="604"/>
      <c r="LAW190" s="604"/>
      <c r="LAX190" s="604"/>
      <c r="LAY190" s="604"/>
      <c r="LAZ190" s="604"/>
      <c r="LBA190" s="604"/>
      <c r="LBB190" s="604"/>
      <c r="LBC190" s="604"/>
      <c r="LBD190" s="604"/>
      <c r="LBE190" s="604"/>
      <c r="LBF190" s="604"/>
      <c r="LBG190" s="604"/>
      <c r="LBH190" s="604"/>
      <c r="LBI190" s="604"/>
      <c r="LBJ190" s="604"/>
      <c r="LBK190" s="604"/>
      <c r="LBL190" s="604"/>
      <c r="LBM190" s="604"/>
      <c r="LBN190" s="604"/>
      <c r="LBO190" s="604"/>
      <c r="LBP190" s="604"/>
      <c r="LBQ190" s="604"/>
      <c r="LBR190" s="604"/>
      <c r="LBS190" s="604"/>
      <c r="LBT190" s="604"/>
      <c r="LBU190" s="604"/>
      <c r="LBV190" s="604"/>
      <c r="LBW190" s="604"/>
      <c r="LBX190" s="604"/>
      <c r="LBY190" s="604"/>
      <c r="LBZ190" s="604"/>
      <c r="LCA190" s="604"/>
      <c r="LCB190" s="604"/>
      <c r="LCC190" s="604"/>
      <c r="LCD190" s="604"/>
      <c r="LCE190" s="604"/>
      <c r="LCF190" s="604"/>
      <c r="LCG190" s="604"/>
      <c r="LCH190" s="604"/>
      <c r="LCI190" s="604"/>
      <c r="LCJ190" s="604"/>
      <c r="LCK190" s="604"/>
      <c r="LCL190" s="604"/>
      <c r="LCM190" s="604"/>
      <c r="LCN190" s="604"/>
      <c r="LCO190" s="604"/>
      <c r="LCP190" s="604"/>
      <c r="LCQ190" s="604"/>
      <c r="LCR190" s="604"/>
      <c r="LCS190" s="604"/>
      <c r="LCT190" s="604"/>
      <c r="LCU190" s="604"/>
      <c r="LCV190" s="604"/>
      <c r="LCW190" s="604"/>
      <c r="LCX190" s="604"/>
      <c r="LCY190" s="604"/>
      <c r="LCZ190" s="604"/>
      <c r="LDA190" s="604"/>
      <c r="LDB190" s="604"/>
      <c r="LDC190" s="604"/>
      <c r="LDD190" s="604"/>
      <c r="LDE190" s="604"/>
      <c r="LDF190" s="604"/>
      <c r="LDG190" s="604"/>
      <c r="LDH190" s="604"/>
      <c r="LDI190" s="604"/>
      <c r="LDJ190" s="604"/>
      <c r="LDK190" s="604"/>
      <c r="LDL190" s="604"/>
      <c r="LDM190" s="604"/>
      <c r="LDN190" s="604"/>
      <c r="LDO190" s="604"/>
      <c r="LDP190" s="604"/>
      <c r="LDQ190" s="604"/>
      <c r="LDR190" s="604"/>
      <c r="LDS190" s="604"/>
      <c r="LDT190" s="604"/>
      <c r="LDU190" s="604"/>
      <c r="LDV190" s="604"/>
      <c r="LDW190" s="604"/>
      <c r="LDX190" s="604"/>
      <c r="LDY190" s="604"/>
      <c r="LDZ190" s="604"/>
      <c r="LEA190" s="604"/>
      <c r="LEB190" s="604"/>
      <c r="LEC190" s="604"/>
      <c r="LED190" s="604"/>
      <c r="LEE190" s="604"/>
      <c r="LEF190" s="604"/>
      <c r="LEG190" s="604"/>
      <c r="LEH190" s="604"/>
      <c r="LEI190" s="604"/>
      <c r="LEJ190" s="604"/>
      <c r="LEK190" s="604"/>
      <c r="LEL190" s="604"/>
      <c r="LEM190" s="604"/>
      <c r="LEN190" s="604"/>
      <c r="LEO190" s="604"/>
      <c r="LEP190" s="604"/>
      <c r="LEQ190" s="604"/>
      <c r="LER190" s="604"/>
      <c r="LES190" s="604"/>
      <c r="LET190" s="604"/>
      <c r="LEU190" s="604"/>
      <c r="LEV190" s="604"/>
      <c r="LEW190" s="604"/>
      <c r="LEX190" s="604"/>
      <c r="LEY190" s="604"/>
      <c r="LEZ190" s="604"/>
      <c r="LFA190" s="604"/>
      <c r="LFB190" s="604"/>
      <c r="LFC190" s="604"/>
      <c r="LFD190" s="604"/>
      <c r="LFE190" s="604"/>
      <c r="LFF190" s="604"/>
      <c r="LFG190" s="604"/>
      <c r="LFH190" s="604"/>
      <c r="LFI190" s="604"/>
      <c r="LFJ190" s="604"/>
      <c r="LFK190" s="604"/>
      <c r="LFL190" s="604"/>
      <c r="LFM190" s="604"/>
      <c r="LFN190" s="604"/>
      <c r="LFO190" s="604"/>
      <c r="LFP190" s="604"/>
      <c r="LFQ190" s="604"/>
      <c r="LFR190" s="604"/>
      <c r="LFS190" s="604"/>
      <c r="LFT190" s="604"/>
      <c r="LFU190" s="604"/>
      <c r="LFV190" s="604"/>
      <c r="LFW190" s="604"/>
      <c r="LFX190" s="604"/>
      <c r="LFY190" s="604"/>
      <c r="LFZ190" s="604"/>
      <c r="LGA190" s="604"/>
      <c r="LGB190" s="604"/>
      <c r="LGC190" s="604"/>
      <c r="LGD190" s="604"/>
      <c r="LGE190" s="604"/>
      <c r="LGF190" s="604"/>
      <c r="LGG190" s="604"/>
      <c r="LGH190" s="604"/>
      <c r="LGI190" s="604"/>
      <c r="LGJ190" s="604"/>
      <c r="LGK190" s="604"/>
      <c r="LGL190" s="604"/>
      <c r="LGM190" s="604"/>
      <c r="LGN190" s="604"/>
      <c r="LGO190" s="604"/>
      <c r="LGP190" s="604"/>
      <c r="LGQ190" s="604"/>
      <c r="LGR190" s="604"/>
      <c r="LGS190" s="604"/>
      <c r="LGT190" s="604"/>
      <c r="LGU190" s="604"/>
      <c r="LGV190" s="604"/>
      <c r="LGW190" s="604"/>
      <c r="LGX190" s="604"/>
      <c r="LGY190" s="604"/>
      <c r="LGZ190" s="604"/>
      <c r="LHA190" s="604"/>
      <c r="LHB190" s="604"/>
      <c r="LHC190" s="604"/>
      <c r="LHD190" s="604"/>
      <c r="LHE190" s="604"/>
      <c r="LHF190" s="604"/>
      <c r="LHG190" s="604"/>
      <c r="LHH190" s="604"/>
      <c r="LHI190" s="604"/>
      <c r="LHJ190" s="604"/>
      <c r="LHK190" s="604"/>
      <c r="LHL190" s="604"/>
      <c r="LHM190" s="604"/>
      <c r="LHN190" s="604"/>
      <c r="LHO190" s="604"/>
      <c r="LHP190" s="604"/>
      <c r="LHQ190" s="604"/>
      <c r="LHR190" s="604"/>
      <c r="LHS190" s="604"/>
      <c r="LHT190" s="604"/>
      <c r="LHU190" s="604"/>
      <c r="LHV190" s="604"/>
      <c r="LHW190" s="604"/>
      <c r="LHX190" s="604"/>
      <c r="LHY190" s="604"/>
      <c r="LHZ190" s="604"/>
      <c r="LIA190" s="604"/>
      <c r="LIB190" s="604"/>
      <c r="LIC190" s="604"/>
      <c r="LID190" s="604"/>
      <c r="LIE190" s="604"/>
      <c r="LIF190" s="604"/>
      <c r="LIG190" s="604"/>
      <c r="LIH190" s="604"/>
      <c r="LII190" s="604"/>
      <c r="LIJ190" s="604"/>
      <c r="LIK190" s="604"/>
      <c r="LIL190" s="604"/>
      <c r="LIM190" s="604"/>
      <c r="LIN190" s="604"/>
      <c r="LIO190" s="604"/>
      <c r="LIP190" s="604"/>
      <c r="LIQ190" s="604"/>
      <c r="LIR190" s="604"/>
      <c r="LIS190" s="604"/>
      <c r="LIT190" s="604"/>
      <c r="LIU190" s="604"/>
      <c r="LIV190" s="604"/>
      <c r="LIW190" s="604"/>
      <c r="LIX190" s="604"/>
      <c r="LIY190" s="604"/>
      <c r="LIZ190" s="604"/>
      <c r="LJA190" s="604"/>
      <c r="LJB190" s="604"/>
      <c r="LJC190" s="604"/>
      <c r="LJD190" s="604"/>
      <c r="LJE190" s="604"/>
      <c r="LJF190" s="604"/>
      <c r="LJG190" s="604"/>
      <c r="LJH190" s="604"/>
      <c r="LJI190" s="604"/>
      <c r="LJJ190" s="604"/>
      <c r="LJK190" s="604"/>
      <c r="LJL190" s="604"/>
      <c r="LJM190" s="604"/>
      <c r="LJN190" s="604"/>
      <c r="LJO190" s="604"/>
      <c r="LJP190" s="604"/>
      <c r="LJQ190" s="604"/>
      <c r="LJR190" s="604"/>
      <c r="LJS190" s="604"/>
      <c r="LJT190" s="604"/>
      <c r="LJU190" s="604"/>
      <c r="LJV190" s="604"/>
      <c r="LJW190" s="604"/>
      <c r="LJX190" s="604"/>
      <c r="LJY190" s="604"/>
      <c r="LJZ190" s="604"/>
      <c r="LKA190" s="604"/>
      <c r="LKB190" s="604"/>
      <c r="LKC190" s="604"/>
      <c r="LKD190" s="604"/>
      <c r="LKE190" s="604"/>
      <c r="LKF190" s="604"/>
      <c r="LKG190" s="604"/>
      <c r="LKH190" s="604"/>
      <c r="LKI190" s="604"/>
      <c r="LKJ190" s="604"/>
      <c r="LKK190" s="604"/>
      <c r="LKL190" s="604"/>
      <c r="LKM190" s="604"/>
      <c r="LKN190" s="604"/>
      <c r="LKO190" s="604"/>
      <c r="LKP190" s="604"/>
      <c r="LKQ190" s="604"/>
      <c r="LKR190" s="604"/>
      <c r="LKS190" s="604"/>
      <c r="LKT190" s="604"/>
      <c r="LKU190" s="604"/>
      <c r="LKV190" s="604"/>
      <c r="LKW190" s="604"/>
      <c r="LKX190" s="604"/>
      <c r="LKY190" s="604"/>
      <c r="LKZ190" s="604"/>
      <c r="LLA190" s="604"/>
      <c r="LLB190" s="604"/>
      <c r="LLC190" s="604"/>
      <c r="LLD190" s="604"/>
      <c r="LLE190" s="604"/>
      <c r="LLF190" s="604"/>
      <c r="LLG190" s="604"/>
      <c r="LLH190" s="604"/>
      <c r="LLI190" s="604"/>
      <c r="LLJ190" s="604"/>
      <c r="LLK190" s="604"/>
      <c r="LLL190" s="604"/>
      <c r="LLM190" s="604"/>
      <c r="LLN190" s="604"/>
      <c r="LLO190" s="604"/>
      <c r="LLP190" s="604"/>
      <c r="LLQ190" s="604"/>
      <c r="LLR190" s="604"/>
      <c r="LLS190" s="604"/>
      <c r="LLT190" s="604"/>
      <c r="LLU190" s="604"/>
      <c r="LLV190" s="604"/>
      <c r="LLW190" s="604"/>
      <c r="LLX190" s="604"/>
      <c r="LLY190" s="604"/>
      <c r="LLZ190" s="604"/>
      <c r="LMA190" s="604"/>
      <c r="LMB190" s="604"/>
      <c r="LMC190" s="604"/>
      <c r="LMD190" s="604"/>
      <c r="LME190" s="604"/>
      <c r="LMF190" s="604"/>
      <c r="LMG190" s="604"/>
      <c r="LMH190" s="604"/>
      <c r="LMI190" s="604"/>
      <c r="LMJ190" s="604"/>
      <c r="LMK190" s="604"/>
      <c r="LML190" s="604"/>
      <c r="LMM190" s="604"/>
      <c r="LMN190" s="604"/>
      <c r="LMO190" s="604"/>
      <c r="LMP190" s="604"/>
      <c r="LMQ190" s="604"/>
      <c r="LMR190" s="604"/>
      <c r="LMS190" s="604"/>
      <c r="LMT190" s="604"/>
      <c r="LMU190" s="604"/>
      <c r="LMV190" s="604"/>
      <c r="LMW190" s="604"/>
      <c r="LMX190" s="604"/>
      <c r="LMY190" s="604"/>
      <c r="LMZ190" s="604"/>
      <c r="LNA190" s="604"/>
      <c r="LNB190" s="604"/>
      <c r="LNC190" s="604"/>
      <c r="LND190" s="604"/>
      <c r="LNE190" s="604"/>
      <c r="LNF190" s="604"/>
      <c r="LNG190" s="604"/>
      <c r="LNH190" s="604"/>
      <c r="LNI190" s="604"/>
      <c r="LNJ190" s="604"/>
      <c r="LNK190" s="604"/>
      <c r="LNL190" s="604"/>
      <c r="LNM190" s="604"/>
      <c r="LNN190" s="604"/>
      <c r="LNO190" s="604"/>
      <c r="LNP190" s="604"/>
      <c r="LNQ190" s="604"/>
      <c r="LNR190" s="604"/>
      <c r="LNS190" s="604"/>
      <c r="LNT190" s="604"/>
      <c r="LNU190" s="604"/>
      <c r="LNV190" s="604"/>
      <c r="LNW190" s="604"/>
      <c r="LNX190" s="604"/>
      <c r="LNY190" s="604"/>
      <c r="LNZ190" s="604"/>
      <c r="LOA190" s="604"/>
      <c r="LOB190" s="604"/>
      <c r="LOC190" s="604"/>
      <c r="LOD190" s="604"/>
      <c r="LOE190" s="604"/>
      <c r="LOF190" s="604"/>
      <c r="LOG190" s="604"/>
      <c r="LOH190" s="604"/>
      <c r="LOI190" s="604"/>
      <c r="LOJ190" s="604"/>
      <c r="LOK190" s="604"/>
      <c r="LOL190" s="604"/>
      <c r="LOM190" s="604"/>
      <c r="LON190" s="604"/>
      <c r="LOO190" s="604"/>
      <c r="LOP190" s="604"/>
      <c r="LOQ190" s="604"/>
      <c r="LOR190" s="604"/>
      <c r="LOS190" s="604"/>
      <c r="LOT190" s="604"/>
      <c r="LOU190" s="604"/>
      <c r="LOV190" s="604"/>
      <c r="LOW190" s="604"/>
      <c r="LOX190" s="604"/>
      <c r="LOY190" s="604"/>
      <c r="LOZ190" s="604"/>
      <c r="LPA190" s="604"/>
      <c r="LPB190" s="604"/>
      <c r="LPC190" s="604"/>
      <c r="LPD190" s="604"/>
      <c r="LPE190" s="604"/>
      <c r="LPF190" s="604"/>
      <c r="LPG190" s="604"/>
      <c r="LPH190" s="604"/>
      <c r="LPI190" s="604"/>
      <c r="LPJ190" s="604"/>
      <c r="LPK190" s="604"/>
      <c r="LPL190" s="604"/>
      <c r="LPM190" s="604"/>
      <c r="LPN190" s="604"/>
      <c r="LPO190" s="604"/>
      <c r="LPP190" s="604"/>
      <c r="LPQ190" s="604"/>
      <c r="LPR190" s="604"/>
      <c r="LPS190" s="604"/>
      <c r="LPT190" s="604"/>
      <c r="LPU190" s="604"/>
      <c r="LPV190" s="604"/>
      <c r="LPW190" s="604"/>
      <c r="LPX190" s="604"/>
      <c r="LPY190" s="604"/>
      <c r="LPZ190" s="604"/>
      <c r="LQA190" s="604"/>
      <c r="LQB190" s="604"/>
      <c r="LQC190" s="604"/>
      <c r="LQD190" s="604"/>
      <c r="LQE190" s="604"/>
      <c r="LQF190" s="604"/>
      <c r="LQG190" s="604"/>
      <c r="LQH190" s="604"/>
      <c r="LQI190" s="604"/>
      <c r="LQJ190" s="604"/>
      <c r="LQK190" s="604"/>
      <c r="LQL190" s="604"/>
      <c r="LQM190" s="604"/>
      <c r="LQN190" s="604"/>
      <c r="LQO190" s="604"/>
      <c r="LQP190" s="604"/>
      <c r="LQQ190" s="604"/>
      <c r="LQR190" s="604"/>
      <c r="LQS190" s="604"/>
      <c r="LQT190" s="604"/>
      <c r="LQU190" s="604"/>
      <c r="LQV190" s="604"/>
      <c r="LQW190" s="604"/>
      <c r="LQX190" s="604"/>
      <c r="LQY190" s="604"/>
      <c r="LQZ190" s="604"/>
      <c r="LRA190" s="604"/>
      <c r="LRB190" s="604"/>
      <c r="LRC190" s="604"/>
      <c r="LRD190" s="604"/>
      <c r="LRE190" s="604"/>
      <c r="LRF190" s="604"/>
      <c r="LRG190" s="604"/>
      <c r="LRH190" s="604"/>
      <c r="LRI190" s="604"/>
      <c r="LRJ190" s="604"/>
      <c r="LRK190" s="604"/>
      <c r="LRL190" s="604"/>
      <c r="LRM190" s="604"/>
      <c r="LRN190" s="604"/>
      <c r="LRO190" s="604"/>
      <c r="LRP190" s="604"/>
      <c r="LRQ190" s="604"/>
      <c r="LRR190" s="604"/>
      <c r="LRS190" s="604"/>
      <c r="LRT190" s="604"/>
      <c r="LRU190" s="604"/>
      <c r="LRV190" s="604"/>
      <c r="LRW190" s="604"/>
      <c r="LRX190" s="604"/>
      <c r="LRY190" s="604"/>
      <c r="LRZ190" s="604"/>
      <c r="LSA190" s="604"/>
      <c r="LSB190" s="604"/>
      <c r="LSC190" s="604"/>
      <c r="LSD190" s="604"/>
      <c r="LSE190" s="604"/>
      <c r="LSF190" s="604"/>
      <c r="LSG190" s="604"/>
      <c r="LSH190" s="604"/>
      <c r="LSI190" s="604"/>
      <c r="LSJ190" s="604"/>
      <c r="LSK190" s="604"/>
      <c r="LSL190" s="604"/>
      <c r="LSM190" s="604"/>
      <c r="LSN190" s="604"/>
      <c r="LSO190" s="604"/>
      <c r="LSP190" s="604"/>
      <c r="LSQ190" s="604"/>
      <c r="LSR190" s="604"/>
      <c r="LSS190" s="604"/>
      <c r="LST190" s="604"/>
      <c r="LSU190" s="604"/>
      <c r="LSV190" s="604"/>
      <c r="LSW190" s="604"/>
      <c r="LSX190" s="604"/>
      <c r="LSY190" s="604"/>
      <c r="LSZ190" s="604"/>
      <c r="LTA190" s="604"/>
      <c r="LTB190" s="604"/>
      <c r="LTC190" s="604"/>
      <c r="LTD190" s="604"/>
      <c r="LTE190" s="604"/>
      <c r="LTF190" s="604"/>
      <c r="LTG190" s="604"/>
      <c r="LTH190" s="604"/>
      <c r="LTI190" s="604"/>
      <c r="LTJ190" s="604"/>
      <c r="LTK190" s="604"/>
      <c r="LTL190" s="604"/>
      <c r="LTM190" s="604"/>
      <c r="LTN190" s="604"/>
      <c r="LTO190" s="604"/>
      <c r="LTP190" s="604"/>
      <c r="LTQ190" s="604"/>
      <c r="LTR190" s="604"/>
      <c r="LTS190" s="604"/>
      <c r="LTT190" s="604"/>
      <c r="LTU190" s="604"/>
      <c r="LTV190" s="604"/>
      <c r="LTW190" s="604"/>
      <c r="LTX190" s="604"/>
      <c r="LTY190" s="604"/>
      <c r="LTZ190" s="604"/>
      <c r="LUA190" s="604"/>
      <c r="LUB190" s="604"/>
      <c r="LUC190" s="604"/>
      <c r="LUD190" s="604"/>
      <c r="LUE190" s="604"/>
      <c r="LUF190" s="604"/>
      <c r="LUG190" s="604"/>
      <c r="LUH190" s="604"/>
      <c r="LUI190" s="604"/>
      <c r="LUJ190" s="604"/>
      <c r="LUK190" s="604"/>
      <c r="LUL190" s="604"/>
      <c r="LUM190" s="604"/>
      <c r="LUN190" s="604"/>
      <c r="LUO190" s="604"/>
      <c r="LUP190" s="604"/>
      <c r="LUQ190" s="604"/>
      <c r="LUR190" s="604"/>
      <c r="LUS190" s="604"/>
      <c r="LUT190" s="604"/>
      <c r="LUU190" s="604"/>
      <c r="LUV190" s="604"/>
      <c r="LUW190" s="604"/>
      <c r="LUX190" s="604"/>
      <c r="LUY190" s="604"/>
      <c r="LUZ190" s="604"/>
      <c r="LVA190" s="604"/>
      <c r="LVB190" s="604"/>
      <c r="LVC190" s="604"/>
      <c r="LVD190" s="604"/>
      <c r="LVE190" s="604"/>
      <c r="LVF190" s="604"/>
      <c r="LVG190" s="604"/>
      <c r="LVH190" s="604"/>
      <c r="LVI190" s="604"/>
      <c r="LVJ190" s="604"/>
      <c r="LVK190" s="604"/>
      <c r="LVL190" s="604"/>
      <c r="LVM190" s="604"/>
      <c r="LVN190" s="604"/>
      <c r="LVO190" s="604"/>
      <c r="LVP190" s="604"/>
      <c r="LVQ190" s="604"/>
      <c r="LVR190" s="604"/>
      <c r="LVS190" s="604"/>
      <c r="LVT190" s="604"/>
      <c r="LVU190" s="604"/>
      <c r="LVV190" s="604"/>
      <c r="LVW190" s="604"/>
      <c r="LVX190" s="604"/>
      <c r="LVY190" s="604"/>
      <c r="LVZ190" s="604"/>
      <c r="LWA190" s="604"/>
      <c r="LWB190" s="604"/>
      <c r="LWC190" s="604"/>
      <c r="LWD190" s="604"/>
      <c r="LWE190" s="604"/>
      <c r="LWF190" s="604"/>
      <c r="LWG190" s="604"/>
      <c r="LWH190" s="604"/>
      <c r="LWI190" s="604"/>
      <c r="LWJ190" s="604"/>
      <c r="LWK190" s="604"/>
      <c r="LWL190" s="604"/>
      <c r="LWM190" s="604"/>
      <c r="LWN190" s="604"/>
      <c r="LWO190" s="604"/>
      <c r="LWP190" s="604"/>
      <c r="LWQ190" s="604"/>
      <c r="LWR190" s="604"/>
      <c r="LWS190" s="604"/>
      <c r="LWT190" s="604"/>
      <c r="LWU190" s="604"/>
      <c r="LWV190" s="604"/>
      <c r="LWW190" s="604"/>
      <c r="LWX190" s="604"/>
      <c r="LWY190" s="604"/>
      <c r="LWZ190" s="604"/>
      <c r="LXA190" s="604"/>
      <c r="LXB190" s="604"/>
      <c r="LXC190" s="604"/>
      <c r="LXD190" s="604"/>
      <c r="LXE190" s="604"/>
      <c r="LXF190" s="604"/>
      <c r="LXG190" s="604"/>
      <c r="LXH190" s="604"/>
      <c r="LXI190" s="604"/>
      <c r="LXJ190" s="604"/>
      <c r="LXK190" s="604"/>
      <c r="LXL190" s="604"/>
      <c r="LXM190" s="604"/>
      <c r="LXN190" s="604"/>
      <c r="LXO190" s="604"/>
      <c r="LXP190" s="604"/>
      <c r="LXQ190" s="604"/>
      <c r="LXR190" s="604"/>
      <c r="LXS190" s="604"/>
      <c r="LXT190" s="604"/>
      <c r="LXU190" s="604"/>
      <c r="LXV190" s="604"/>
      <c r="LXW190" s="604"/>
      <c r="LXX190" s="604"/>
      <c r="LXY190" s="604"/>
      <c r="LXZ190" s="604"/>
      <c r="LYA190" s="604"/>
      <c r="LYB190" s="604"/>
      <c r="LYC190" s="604"/>
      <c r="LYD190" s="604"/>
      <c r="LYE190" s="604"/>
      <c r="LYF190" s="604"/>
      <c r="LYG190" s="604"/>
      <c r="LYH190" s="604"/>
      <c r="LYI190" s="604"/>
      <c r="LYJ190" s="604"/>
      <c r="LYK190" s="604"/>
      <c r="LYL190" s="604"/>
      <c r="LYM190" s="604"/>
      <c r="LYN190" s="604"/>
      <c r="LYO190" s="604"/>
      <c r="LYP190" s="604"/>
      <c r="LYQ190" s="604"/>
      <c r="LYR190" s="604"/>
      <c r="LYS190" s="604"/>
      <c r="LYT190" s="604"/>
      <c r="LYU190" s="604"/>
      <c r="LYV190" s="604"/>
      <c r="LYW190" s="604"/>
      <c r="LYX190" s="604"/>
      <c r="LYY190" s="604"/>
      <c r="LYZ190" s="604"/>
      <c r="LZA190" s="604"/>
      <c r="LZB190" s="604"/>
      <c r="LZC190" s="604"/>
      <c r="LZD190" s="604"/>
      <c r="LZE190" s="604"/>
      <c r="LZF190" s="604"/>
      <c r="LZG190" s="604"/>
      <c r="LZH190" s="604"/>
      <c r="LZI190" s="604"/>
      <c r="LZJ190" s="604"/>
      <c r="LZK190" s="604"/>
      <c r="LZL190" s="604"/>
      <c r="LZM190" s="604"/>
      <c r="LZN190" s="604"/>
      <c r="LZO190" s="604"/>
      <c r="LZP190" s="604"/>
      <c r="LZQ190" s="604"/>
      <c r="LZR190" s="604"/>
      <c r="LZS190" s="604"/>
      <c r="LZT190" s="604"/>
      <c r="LZU190" s="604"/>
      <c r="LZV190" s="604"/>
      <c r="LZW190" s="604"/>
      <c r="LZX190" s="604"/>
      <c r="LZY190" s="604"/>
      <c r="LZZ190" s="604"/>
      <c r="MAA190" s="604"/>
      <c r="MAB190" s="604"/>
      <c r="MAC190" s="604"/>
      <c r="MAD190" s="604"/>
      <c r="MAE190" s="604"/>
      <c r="MAF190" s="604"/>
      <c r="MAG190" s="604"/>
      <c r="MAH190" s="604"/>
      <c r="MAI190" s="604"/>
      <c r="MAJ190" s="604"/>
      <c r="MAK190" s="604"/>
      <c r="MAL190" s="604"/>
      <c r="MAM190" s="604"/>
      <c r="MAN190" s="604"/>
      <c r="MAO190" s="604"/>
      <c r="MAP190" s="604"/>
      <c r="MAQ190" s="604"/>
      <c r="MAR190" s="604"/>
      <c r="MAS190" s="604"/>
      <c r="MAT190" s="604"/>
      <c r="MAU190" s="604"/>
      <c r="MAV190" s="604"/>
      <c r="MAW190" s="604"/>
      <c r="MAX190" s="604"/>
      <c r="MAY190" s="604"/>
      <c r="MAZ190" s="604"/>
      <c r="MBA190" s="604"/>
      <c r="MBB190" s="604"/>
      <c r="MBC190" s="604"/>
      <c r="MBD190" s="604"/>
      <c r="MBE190" s="604"/>
      <c r="MBF190" s="604"/>
      <c r="MBG190" s="604"/>
      <c r="MBH190" s="604"/>
      <c r="MBI190" s="604"/>
      <c r="MBJ190" s="604"/>
      <c r="MBK190" s="604"/>
      <c r="MBL190" s="604"/>
      <c r="MBM190" s="604"/>
      <c r="MBN190" s="604"/>
      <c r="MBO190" s="604"/>
      <c r="MBP190" s="604"/>
      <c r="MBQ190" s="604"/>
      <c r="MBR190" s="604"/>
      <c r="MBS190" s="604"/>
      <c r="MBT190" s="604"/>
      <c r="MBU190" s="604"/>
      <c r="MBV190" s="604"/>
      <c r="MBW190" s="604"/>
      <c r="MBX190" s="604"/>
      <c r="MBY190" s="604"/>
      <c r="MBZ190" s="604"/>
      <c r="MCA190" s="604"/>
      <c r="MCB190" s="604"/>
      <c r="MCC190" s="604"/>
      <c r="MCD190" s="604"/>
      <c r="MCE190" s="604"/>
      <c r="MCF190" s="604"/>
      <c r="MCG190" s="604"/>
      <c r="MCH190" s="604"/>
      <c r="MCI190" s="604"/>
      <c r="MCJ190" s="604"/>
      <c r="MCK190" s="604"/>
      <c r="MCL190" s="604"/>
      <c r="MCM190" s="604"/>
      <c r="MCN190" s="604"/>
      <c r="MCO190" s="604"/>
      <c r="MCP190" s="604"/>
      <c r="MCQ190" s="604"/>
      <c r="MCR190" s="604"/>
      <c r="MCS190" s="604"/>
      <c r="MCT190" s="604"/>
      <c r="MCU190" s="604"/>
      <c r="MCV190" s="604"/>
      <c r="MCW190" s="604"/>
      <c r="MCX190" s="604"/>
      <c r="MCY190" s="604"/>
      <c r="MCZ190" s="604"/>
      <c r="MDA190" s="604"/>
      <c r="MDB190" s="604"/>
      <c r="MDC190" s="604"/>
      <c r="MDD190" s="604"/>
      <c r="MDE190" s="604"/>
      <c r="MDF190" s="604"/>
      <c r="MDG190" s="604"/>
      <c r="MDH190" s="604"/>
      <c r="MDI190" s="604"/>
      <c r="MDJ190" s="604"/>
      <c r="MDK190" s="604"/>
      <c r="MDL190" s="604"/>
      <c r="MDM190" s="604"/>
      <c r="MDN190" s="604"/>
      <c r="MDO190" s="604"/>
      <c r="MDP190" s="604"/>
      <c r="MDQ190" s="604"/>
      <c r="MDR190" s="604"/>
      <c r="MDS190" s="604"/>
      <c r="MDT190" s="604"/>
      <c r="MDU190" s="604"/>
      <c r="MDV190" s="604"/>
      <c r="MDW190" s="604"/>
      <c r="MDX190" s="604"/>
      <c r="MDY190" s="604"/>
      <c r="MDZ190" s="604"/>
      <c r="MEA190" s="604"/>
      <c r="MEB190" s="604"/>
      <c r="MEC190" s="604"/>
      <c r="MED190" s="604"/>
      <c r="MEE190" s="604"/>
      <c r="MEF190" s="604"/>
      <c r="MEG190" s="604"/>
      <c r="MEH190" s="604"/>
      <c r="MEI190" s="604"/>
      <c r="MEJ190" s="604"/>
      <c r="MEK190" s="604"/>
      <c r="MEL190" s="604"/>
      <c r="MEM190" s="604"/>
      <c r="MEN190" s="604"/>
      <c r="MEO190" s="604"/>
      <c r="MEP190" s="604"/>
      <c r="MEQ190" s="604"/>
      <c r="MER190" s="604"/>
      <c r="MES190" s="604"/>
      <c r="MET190" s="604"/>
      <c r="MEU190" s="604"/>
      <c r="MEV190" s="604"/>
      <c r="MEW190" s="604"/>
      <c r="MEX190" s="604"/>
      <c r="MEY190" s="604"/>
      <c r="MEZ190" s="604"/>
      <c r="MFA190" s="604"/>
      <c r="MFB190" s="604"/>
      <c r="MFC190" s="604"/>
      <c r="MFD190" s="604"/>
      <c r="MFE190" s="604"/>
      <c r="MFF190" s="604"/>
      <c r="MFG190" s="604"/>
      <c r="MFH190" s="604"/>
      <c r="MFI190" s="604"/>
      <c r="MFJ190" s="604"/>
      <c r="MFK190" s="604"/>
      <c r="MFL190" s="604"/>
      <c r="MFM190" s="604"/>
      <c r="MFN190" s="604"/>
      <c r="MFO190" s="604"/>
      <c r="MFP190" s="604"/>
      <c r="MFQ190" s="604"/>
      <c r="MFR190" s="604"/>
      <c r="MFS190" s="604"/>
      <c r="MFT190" s="604"/>
      <c r="MFU190" s="604"/>
      <c r="MFV190" s="604"/>
      <c r="MFW190" s="604"/>
      <c r="MFX190" s="604"/>
      <c r="MFY190" s="604"/>
      <c r="MFZ190" s="604"/>
      <c r="MGA190" s="604"/>
      <c r="MGB190" s="604"/>
      <c r="MGC190" s="604"/>
      <c r="MGD190" s="604"/>
      <c r="MGE190" s="604"/>
      <c r="MGF190" s="604"/>
      <c r="MGG190" s="604"/>
      <c r="MGH190" s="604"/>
      <c r="MGI190" s="604"/>
      <c r="MGJ190" s="604"/>
      <c r="MGK190" s="604"/>
      <c r="MGL190" s="604"/>
      <c r="MGM190" s="604"/>
      <c r="MGN190" s="604"/>
      <c r="MGO190" s="604"/>
      <c r="MGP190" s="604"/>
      <c r="MGQ190" s="604"/>
      <c r="MGR190" s="604"/>
      <c r="MGS190" s="604"/>
      <c r="MGT190" s="604"/>
      <c r="MGU190" s="604"/>
      <c r="MGV190" s="604"/>
      <c r="MGW190" s="604"/>
      <c r="MGX190" s="604"/>
      <c r="MGY190" s="604"/>
      <c r="MGZ190" s="604"/>
      <c r="MHA190" s="604"/>
      <c r="MHB190" s="604"/>
      <c r="MHC190" s="604"/>
      <c r="MHD190" s="604"/>
      <c r="MHE190" s="604"/>
      <c r="MHF190" s="604"/>
      <c r="MHG190" s="604"/>
      <c r="MHH190" s="604"/>
      <c r="MHI190" s="604"/>
      <c r="MHJ190" s="604"/>
      <c r="MHK190" s="604"/>
      <c r="MHL190" s="604"/>
      <c r="MHM190" s="604"/>
      <c r="MHN190" s="604"/>
      <c r="MHO190" s="604"/>
      <c r="MHP190" s="604"/>
      <c r="MHQ190" s="604"/>
      <c r="MHR190" s="604"/>
      <c r="MHS190" s="604"/>
      <c r="MHT190" s="604"/>
      <c r="MHU190" s="604"/>
      <c r="MHV190" s="604"/>
      <c r="MHW190" s="604"/>
      <c r="MHX190" s="604"/>
      <c r="MHY190" s="604"/>
      <c r="MHZ190" s="604"/>
      <c r="MIA190" s="604"/>
      <c r="MIB190" s="604"/>
      <c r="MIC190" s="604"/>
      <c r="MID190" s="604"/>
      <c r="MIE190" s="604"/>
      <c r="MIF190" s="604"/>
      <c r="MIG190" s="604"/>
      <c r="MIH190" s="604"/>
      <c r="MII190" s="604"/>
      <c r="MIJ190" s="604"/>
      <c r="MIK190" s="604"/>
      <c r="MIL190" s="604"/>
      <c r="MIM190" s="604"/>
      <c r="MIN190" s="604"/>
      <c r="MIO190" s="604"/>
      <c r="MIP190" s="604"/>
      <c r="MIQ190" s="604"/>
      <c r="MIR190" s="604"/>
      <c r="MIS190" s="604"/>
      <c r="MIT190" s="604"/>
      <c r="MIU190" s="604"/>
      <c r="MIV190" s="604"/>
      <c r="MIW190" s="604"/>
      <c r="MIX190" s="604"/>
      <c r="MIY190" s="604"/>
      <c r="MIZ190" s="604"/>
      <c r="MJA190" s="604"/>
      <c r="MJB190" s="604"/>
      <c r="MJC190" s="604"/>
      <c r="MJD190" s="604"/>
      <c r="MJE190" s="604"/>
      <c r="MJF190" s="604"/>
      <c r="MJG190" s="604"/>
      <c r="MJH190" s="604"/>
      <c r="MJI190" s="604"/>
      <c r="MJJ190" s="604"/>
      <c r="MJK190" s="604"/>
      <c r="MJL190" s="604"/>
      <c r="MJM190" s="604"/>
      <c r="MJN190" s="604"/>
      <c r="MJO190" s="604"/>
      <c r="MJP190" s="604"/>
      <c r="MJQ190" s="604"/>
      <c r="MJR190" s="604"/>
      <c r="MJS190" s="604"/>
      <c r="MJT190" s="604"/>
      <c r="MJU190" s="604"/>
      <c r="MJV190" s="604"/>
      <c r="MJW190" s="604"/>
      <c r="MJX190" s="604"/>
      <c r="MJY190" s="604"/>
      <c r="MJZ190" s="604"/>
      <c r="MKA190" s="604"/>
      <c r="MKB190" s="604"/>
      <c r="MKC190" s="604"/>
      <c r="MKD190" s="604"/>
      <c r="MKE190" s="604"/>
      <c r="MKF190" s="604"/>
      <c r="MKG190" s="604"/>
      <c r="MKH190" s="604"/>
      <c r="MKI190" s="604"/>
      <c r="MKJ190" s="604"/>
      <c r="MKK190" s="604"/>
      <c r="MKL190" s="604"/>
      <c r="MKM190" s="604"/>
      <c r="MKN190" s="604"/>
      <c r="MKO190" s="604"/>
      <c r="MKP190" s="604"/>
      <c r="MKQ190" s="604"/>
      <c r="MKR190" s="604"/>
      <c r="MKS190" s="604"/>
      <c r="MKT190" s="604"/>
      <c r="MKU190" s="604"/>
      <c r="MKV190" s="604"/>
      <c r="MKW190" s="604"/>
      <c r="MKX190" s="604"/>
      <c r="MKY190" s="604"/>
      <c r="MKZ190" s="604"/>
      <c r="MLA190" s="604"/>
      <c r="MLB190" s="604"/>
      <c r="MLC190" s="604"/>
      <c r="MLD190" s="604"/>
      <c r="MLE190" s="604"/>
      <c r="MLF190" s="604"/>
      <c r="MLG190" s="604"/>
      <c r="MLH190" s="604"/>
      <c r="MLI190" s="604"/>
      <c r="MLJ190" s="604"/>
      <c r="MLK190" s="604"/>
      <c r="MLL190" s="604"/>
      <c r="MLM190" s="604"/>
      <c r="MLN190" s="604"/>
      <c r="MLO190" s="604"/>
      <c r="MLP190" s="604"/>
      <c r="MLQ190" s="604"/>
      <c r="MLR190" s="604"/>
      <c r="MLS190" s="604"/>
      <c r="MLT190" s="604"/>
      <c r="MLU190" s="604"/>
      <c r="MLV190" s="604"/>
      <c r="MLW190" s="604"/>
      <c r="MLX190" s="604"/>
      <c r="MLY190" s="604"/>
      <c r="MLZ190" s="604"/>
      <c r="MMA190" s="604"/>
      <c r="MMB190" s="604"/>
      <c r="MMC190" s="604"/>
      <c r="MMD190" s="604"/>
      <c r="MME190" s="604"/>
      <c r="MMF190" s="604"/>
      <c r="MMG190" s="604"/>
      <c r="MMH190" s="604"/>
      <c r="MMI190" s="604"/>
      <c r="MMJ190" s="604"/>
      <c r="MMK190" s="604"/>
      <c r="MML190" s="604"/>
      <c r="MMM190" s="604"/>
      <c r="MMN190" s="604"/>
      <c r="MMO190" s="604"/>
      <c r="MMP190" s="604"/>
      <c r="MMQ190" s="604"/>
      <c r="MMR190" s="604"/>
      <c r="MMS190" s="604"/>
      <c r="MMT190" s="604"/>
      <c r="MMU190" s="604"/>
      <c r="MMV190" s="604"/>
      <c r="MMW190" s="604"/>
      <c r="MMX190" s="604"/>
      <c r="MMY190" s="604"/>
      <c r="MMZ190" s="604"/>
      <c r="MNA190" s="604"/>
      <c r="MNB190" s="604"/>
      <c r="MNC190" s="604"/>
      <c r="MND190" s="604"/>
      <c r="MNE190" s="604"/>
      <c r="MNF190" s="604"/>
      <c r="MNG190" s="604"/>
      <c r="MNH190" s="604"/>
      <c r="MNI190" s="604"/>
      <c r="MNJ190" s="604"/>
      <c r="MNK190" s="604"/>
      <c r="MNL190" s="604"/>
      <c r="MNM190" s="604"/>
      <c r="MNN190" s="604"/>
      <c r="MNO190" s="604"/>
      <c r="MNP190" s="604"/>
      <c r="MNQ190" s="604"/>
      <c r="MNR190" s="604"/>
      <c r="MNS190" s="604"/>
      <c r="MNT190" s="604"/>
      <c r="MNU190" s="604"/>
      <c r="MNV190" s="604"/>
      <c r="MNW190" s="604"/>
      <c r="MNX190" s="604"/>
      <c r="MNY190" s="604"/>
      <c r="MNZ190" s="604"/>
      <c r="MOA190" s="604"/>
      <c r="MOB190" s="604"/>
      <c r="MOC190" s="604"/>
      <c r="MOD190" s="604"/>
      <c r="MOE190" s="604"/>
      <c r="MOF190" s="604"/>
      <c r="MOG190" s="604"/>
      <c r="MOH190" s="604"/>
      <c r="MOI190" s="604"/>
      <c r="MOJ190" s="604"/>
      <c r="MOK190" s="604"/>
      <c r="MOL190" s="604"/>
      <c r="MOM190" s="604"/>
      <c r="MON190" s="604"/>
      <c r="MOO190" s="604"/>
      <c r="MOP190" s="604"/>
      <c r="MOQ190" s="604"/>
      <c r="MOR190" s="604"/>
      <c r="MOS190" s="604"/>
      <c r="MOT190" s="604"/>
      <c r="MOU190" s="604"/>
      <c r="MOV190" s="604"/>
      <c r="MOW190" s="604"/>
      <c r="MOX190" s="604"/>
      <c r="MOY190" s="604"/>
      <c r="MOZ190" s="604"/>
      <c r="MPA190" s="604"/>
      <c r="MPB190" s="604"/>
      <c r="MPC190" s="604"/>
      <c r="MPD190" s="604"/>
      <c r="MPE190" s="604"/>
      <c r="MPF190" s="604"/>
      <c r="MPG190" s="604"/>
      <c r="MPH190" s="604"/>
      <c r="MPI190" s="604"/>
      <c r="MPJ190" s="604"/>
      <c r="MPK190" s="604"/>
      <c r="MPL190" s="604"/>
      <c r="MPM190" s="604"/>
      <c r="MPN190" s="604"/>
      <c r="MPO190" s="604"/>
      <c r="MPP190" s="604"/>
      <c r="MPQ190" s="604"/>
      <c r="MPR190" s="604"/>
      <c r="MPS190" s="604"/>
      <c r="MPT190" s="604"/>
      <c r="MPU190" s="604"/>
      <c r="MPV190" s="604"/>
      <c r="MPW190" s="604"/>
      <c r="MPX190" s="604"/>
      <c r="MPY190" s="604"/>
      <c r="MPZ190" s="604"/>
      <c r="MQA190" s="604"/>
      <c r="MQB190" s="604"/>
      <c r="MQC190" s="604"/>
      <c r="MQD190" s="604"/>
      <c r="MQE190" s="604"/>
      <c r="MQF190" s="604"/>
      <c r="MQG190" s="604"/>
      <c r="MQH190" s="604"/>
      <c r="MQI190" s="604"/>
      <c r="MQJ190" s="604"/>
      <c r="MQK190" s="604"/>
      <c r="MQL190" s="604"/>
      <c r="MQM190" s="604"/>
      <c r="MQN190" s="604"/>
      <c r="MQO190" s="604"/>
      <c r="MQP190" s="604"/>
      <c r="MQQ190" s="604"/>
      <c r="MQR190" s="604"/>
      <c r="MQS190" s="604"/>
      <c r="MQT190" s="604"/>
      <c r="MQU190" s="604"/>
      <c r="MQV190" s="604"/>
      <c r="MQW190" s="604"/>
      <c r="MQX190" s="604"/>
      <c r="MQY190" s="604"/>
      <c r="MQZ190" s="604"/>
      <c r="MRA190" s="604"/>
      <c r="MRB190" s="604"/>
      <c r="MRC190" s="604"/>
      <c r="MRD190" s="604"/>
      <c r="MRE190" s="604"/>
      <c r="MRF190" s="604"/>
      <c r="MRG190" s="604"/>
      <c r="MRH190" s="604"/>
      <c r="MRI190" s="604"/>
      <c r="MRJ190" s="604"/>
      <c r="MRK190" s="604"/>
      <c r="MRL190" s="604"/>
      <c r="MRM190" s="604"/>
      <c r="MRN190" s="604"/>
      <c r="MRO190" s="604"/>
      <c r="MRP190" s="604"/>
      <c r="MRQ190" s="604"/>
      <c r="MRR190" s="604"/>
      <c r="MRS190" s="604"/>
      <c r="MRT190" s="604"/>
      <c r="MRU190" s="604"/>
      <c r="MRV190" s="604"/>
      <c r="MRW190" s="604"/>
      <c r="MRX190" s="604"/>
      <c r="MRY190" s="604"/>
      <c r="MRZ190" s="604"/>
      <c r="MSA190" s="604"/>
      <c r="MSB190" s="604"/>
      <c r="MSC190" s="604"/>
      <c r="MSD190" s="604"/>
      <c r="MSE190" s="604"/>
      <c r="MSF190" s="604"/>
      <c r="MSG190" s="604"/>
      <c r="MSH190" s="604"/>
      <c r="MSI190" s="604"/>
      <c r="MSJ190" s="604"/>
      <c r="MSK190" s="604"/>
      <c r="MSL190" s="604"/>
      <c r="MSM190" s="604"/>
      <c r="MSN190" s="604"/>
      <c r="MSO190" s="604"/>
      <c r="MSP190" s="604"/>
      <c r="MSQ190" s="604"/>
      <c r="MSR190" s="604"/>
      <c r="MSS190" s="604"/>
      <c r="MST190" s="604"/>
      <c r="MSU190" s="604"/>
      <c r="MSV190" s="604"/>
      <c r="MSW190" s="604"/>
      <c r="MSX190" s="604"/>
      <c r="MSY190" s="604"/>
      <c r="MSZ190" s="604"/>
      <c r="MTA190" s="604"/>
      <c r="MTB190" s="604"/>
      <c r="MTC190" s="604"/>
      <c r="MTD190" s="604"/>
      <c r="MTE190" s="604"/>
      <c r="MTF190" s="604"/>
      <c r="MTG190" s="604"/>
      <c r="MTH190" s="604"/>
      <c r="MTI190" s="604"/>
      <c r="MTJ190" s="604"/>
      <c r="MTK190" s="604"/>
      <c r="MTL190" s="604"/>
      <c r="MTM190" s="604"/>
      <c r="MTN190" s="604"/>
      <c r="MTO190" s="604"/>
      <c r="MTP190" s="604"/>
      <c r="MTQ190" s="604"/>
      <c r="MTR190" s="604"/>
      <c r="MTS190" s="604"/>
      <c r="MTT190" s="604"/>
      <c r="MTU190" s="604"/>
      <c r="MTV190" s="604"/>
      <c r="MTW190" s="604"/>
      <c r="MTX190" s="604"/>
      <c r="MTY190" s="604"/>
      <c r="MTZ190" s="604"/>
      <c r="MUA190" s="604"/>
      <c r="MUB190" s="604"/>
      <c r="MUC190" s="604"/>
      <c r="MUD190" s="604"/>
      <c r="MUE190" s="604"/>
      <c r="MUF190" s="604"/>
      <c r="MUG190" s="604"/>
      <c r="MUH190" s="604"/>
      <c r="MUI190" s="604"/>
      <c r="MUJ190" s="604"/>
      <c r="MUK190" s="604"/>
      <c r="MUL190" s="604"/>
      <c r="MUM190" s="604"/>
      <c r="MUN190" s="604"/>
      <c r="MUO190" s="604"/>
      <c r="MUP190" s="604"/>
      <c r="MUQ190" s="604"/>
      <c r="MUR190" s="604"/>
      <c r="MUS190" s="604"/>
      <c r="MUT190" s="604"/>
      <c r="MUU190" s="604"/>
      <c r="MUV190" s="604"/>
      <c r="MUW190" s="604"/>
      <c r="MUX190" s="604"/>
      <c r="MUY190" s="604"/>
      <c r="MUZ190" s="604"/>
      <c r="MVA190" s="604"/>
      <c r="MVB190" s="604"/>
      <c r="MVC190" s="604"/>
      <c r="MVD190" s="604"/>
      <c r="MVE190" s="604"/>
      <c r="MVF190" s="604"/>
      <c r="MVG190" s="604"/>
      <c r="MVH190" s="604"/>
      <c r="MVI190" s="604"/>
      <c r="MVJ190" s="604"/>
      <c r="MVK190" s="604"/>
      <c r="MVL190" s="604"/>
      <c r="MVM190" s="604"/>
      <c r="MVN190" s="604"/>
      <c r="MVO190" s="604"/>
      <c r="MVP190" s="604"/>
      <c r="MVQ190" s="604"/>
      <c r="MVR190" s="604"/>
      <c r="MVS190" s="604"/>
      <c r="MVT190" s="604"/>
      <c r="MVU190" s="604"/>
      <c r="MVV190" s="604"/>
      <c r="MVW190" s="604"/>
      <c r="MVX190" s="604"/>
      <c r="MVY190" s="604"/>
      <c r="MVZ190" s="604"/>
      <c r="MWA190" s="604"/>
      <c r="MWB190" s="604"/>
      <c r="MWC190" s="604"/>
      <c r="MWD190" s="604"/>
      <c r="MWE190" s="604"/>
      <c r="MWF190" s="604"/>
      <c r="MWG190" s="604"/>
      <c r="MWH190" s="604"/>
      <c r="MWI190" s="604"/>
      <c r="MWJ190" s="604"/>
      <c r="MWK190" s="604"/>
      <c r="MWL190" s="604"/>
      <c r="MWM190" s="604"/>
      <c r="MWN190" s="604"/>
      <c r="MWO190" s="604"/>
      <c r="MWP190" s="604"/>
      <c r="MWQ190" s="604"/>
      <c r="MWR190" s="604"/>
      <c r="MWS190" s="604"/>
      <c r="MWT190" s="604"/>
      <c r="MWU190" s="604"/>
      <c r="MWV190" s="604"/>
      <c r="MWW190" s="604"/>
      <c r="MWX190" s="604"/>
      <c r="MWY190" s="604"/>
      <c r="MWZ190" s="604"/>
      <c r="MXA190" s="604"/>
      <c r="MXB190" s="604"/>
      <c r="MXC190" s="604"/>
      <c r="MXD190" s="604"/>
      <c r="MXE190" s="604"/>
      <c r="MXF190" s="604"/>
      <c r="MXG190" s="604"/>
      <c r="MXH190" s="604"/>
      <c r="MXI190" s="604"/>
      <c r="MXJ190" s="604"/>
      <c r="MXK190" s="604"/>
      <c r="MXL190" s="604"/>
      <c r="MXM190" s="604"/>
      <c r="MXN190" s="604"/>
      <c r="MXO190" s="604"/>
      <c r="MXP190" s="604"/>
      <c r="MXQ190" s="604"/>
      <c r="MXR190" s="604"/>
      <c r="MXS190" s="604"/>
      <c r="MXT190" s="604"/>
      <c r="MXU190" s="604"/>
      <c r="MXV190" s="604"/>
      <c r="MXW190" s="604"/>
      <c r="MXX190" s="604"/>
      <c r="MXY190" s="604"/>
      <c r="MXZ190" s="604"/>
      <c r="MYA190" s="604"/>
      <c r="MYB190" s="604"/>
      <c r="MYC190" s="604"/>
      <c r="MYD190" s="604"/>
      <c r="MYE190" s="604"/>
      <c r="MYF190" s="604"/>
      <c r="MYG190" s="604"/>
      <c r="MYH190" s="604"/>
      <c r="MYI190" s="604"/>
      <c r="MYJ190" s="604"/>
      <c r="MYK190" s="604"/>
      <c r="MYL190" s="604"/>
      <c r="MYM190" s="604"/>
      <c r="MYN190" s="604"/>
      <c r="MYO190" s="604"/>
      <c r="MYP190" s="604"/>
      <c r="MYQ190" s="604"/>
      <c r="MYR190" s="604"/>
      <c r="MYS190" s="604"/>
      <c r="MYT190" s="604"/>
      <c r="MYU190" s="604"/>
      <c r="MYV190" s="604"/>
      <c r="MYW190" s="604"/>
      <c r="MYX190" s="604"/>
      <c r="MYY190" s="604"/>
      <c r="MYZ190" s="604"/>
      <c r="MZA190" s="604"/>
      <c r="MZB190" s="604"/>
      <c r="MZC190" s="604"/>
      <c r="MZD190" s="604"/>
      <c r="MZE190" s="604"/>
      <c r="MZF190" s="604"/>
      <c r="MZG190" s="604"/>
      <c r="MZH190" s="604"/>
      <c r="MZI190" s="604"/>
      <c r="MZJ190" s="604"/>
      <c r="MZK190" s="604"/>
      <c r="MZL190" s="604"/>
      <c r="MZM190" s="604"/>
      <c r="MZN190" s="604"/>
      <c r="MZO190" s="604"/>
      <c r="MZP190" s="604"/>
      <c r="MZQ190" s="604"/>
      <c r="MZR190" s="604"/>
      <c r="MZS190" s="604"/>
      <c r="MZT190" s="604"/>
      <c r="MZU190" s="604"/>
      <c r="MZV190" s="604"/>
      <c r="MZW190" s="604"/>
      <c r="MZX190" s="604"/>
      <c r="MZY190" s="604"/>
      <c r="MZZ190" s="604"/>
      <c r="NAA190" s="604"/>
      <c r="NAB190" s="604"/>
      <c r="NAC190" s="604"/>
      <c r="NAD190" s="604"/>
      <c r="NAE190" s="604"/>
      <c r="NAF190" s="604"/>
      <c r="NAG190" s="604"/>
      <c r="NAH190" s="604"/>
      <c r="NAI190" s="604"/>
      <c r="NAJ190" s="604"/>
      <c r="NAK190" s="604"/>
      <c r="NAL190" s="604"/>
      <c r="NAM190" s="604"/>
      <c r="NAN190" s="604"/>
      <c r="NAO190" s="604"/>
      <c r="NAP190" s="604"/>
      <c r="NAQ190" s="604"/>
      <c r="NAR190" s="604"/>
      <c r="NAS190" s="604"/>
      <c r="NAT190" s="604"/>
      <c r="NAU190" s="604"/>
      <c r="NAV190" s="604"/>
      <c r="NAW190" s="604"/>
      <c r="NAX190" s="604"/>
      <c r="NAY190" s="604"/>
      <c r="NAZ190" s="604"/>
      <c r="NBA190" s="604"/>
      <c r="NBB190" s="604"/>
      <c r="NBC190" s="604"/>
      <c r="NBD190" s="604"/>
      <c r="NBE190" s="604"/>
      <c r="NBF190" s="604"/>
      <c r="NBG190" s="604"/>
      <c r="NBH190" s="604"/>
      <c r="NBI190" s="604"/>
      <c r="NBJ190" s="604"/>
      <c r="NBK190" s="604"/>
      <c r="NBL190" s="604"/>
      <c r="NBM190" s="604"/>
      <c r="NBN190" s="604"/>
      <c r="NBO190" s="604"/>
      <c r="NBP190" s="604"/>
      <c r="NBQ190" s="604"/>
      <c r="NBR190" s="604"/>
      <c r="NBS190" s="604"/>
      <c r="NBT190" s="604"/>
      <c r="NBU190" s="604"/>
      <c r="NBV190" s="604"/>
      <c r="NBW190" s="604"/>
      <c r="NBX190" s="604"/>
      <c r="NBY190" s="604"/>
      <c r="NBZ190" s="604"/>
      <c r="NCA190" s="604"/>
      <c r="NCB190" s="604"/>
      <c r="NCC190" s="604"/>
      <c r="NCD190" s="604"/>
      <c r="NCE190" s="604"/>
      <c r="NCF190" s="604"/>
      <c r="NCG190" s="604"/>
      <c r="NCH190" s="604"/>
      <c r="NCI190" s="604"/>
      <c r="NCJ190" s="604"/>
      <c r="NCK190" s="604"/>
      <c r="NCL190" s="604"/>
      <c r="NCM190" s="604"/>
      <c r="NCN190" s="604"/>
      <c r="NCO190" s="604"/>
      <c r="NCP190" s="604"/>
      <c r="NCQ190" s="604"/>
      <c r="NCR190" s="604"/>
      <c r="NCS190" s="604"/>
      <c r="NCT190" s="604"/>
      <c r="NCU190" s="604"/>
      <c r="NCV190" s="604"/>
      <c r="NCW190" s="604"/>
      <c r="NCX190" s="604"/>
      <c r="NCY190" s="604"/>
      <c r="NCZ190" s="604"/>
      <c r="NDA190" s="604"/>
      <c r="NDB190" s="604"/>
      <c r="NDC190" s="604"/>
      <c r="NDD190" s="604"/>
      <c r="NDE190" s="604"/>
      <c r="NDF190" s="604"/>
      <c r="NDG190" s="604"/>
      <c r="NDH190" s="604"/>
      <c r="NDI190" s="604"/>
      <c r="NDJ190" s="604"/>
      <c r="NDK190" s="604"/>
      <c r="NDL190" s="604"/>
      <c r="NDM190" s="604"/>
      <c r="NDN190" s="604"/>
      <c r="NDO190" s="604"/>
      <c r="NDP190" s="604"/>
      <c r="NDQ190" s="604"/>
      <c r="NDR190" s="604"/>
      <c r="NDS190" s="604"/>
      <c r="NDT190" s="604"/>
      <c r="NDU190" s="604"/>
      <c r="NDV190" s="604"/>
      <c r="NDW190" s="604"/>
      <c r="NDX190" s="604"/>
      <c r="NDY190" s="604"/>
      <c r="NDZ190" s="604"/>
      <c r="NEA190" s="604"/>
      <c r="NEB190" s="604"/>
      <c r="NEC190" s="604"/>
      <c r="NED190" s="604"/>
      <c r="NEE190" s="604"/>
      <c r="NEF190" s="604"/>
      <c r="NEG190" s="604"/>
      <c r="NEH190" s="604"/>
      <c r="NEI190" s="604"/>
      <c r="NEJ190" s="604"/>
      <c r="NEK190" s="604"/>
      <c r="NEL190" s="604"/>
      <c r="NEM190" s="604"/>
      <c r="NEN190" s="604"/>
      <c r="NEO190" s="604"/>
      <c r="NEP190" s="604"/>
      <c r="NEQ190" s="604"/>
      <c r="NER190" s="604"/>
      <c r="NES190" s="604"/>
      <c r="NET190" s="604"/>
      <c r="NEU190" s="604"/>
      <c r="NEV190" s="604"/>
      <c r="NEW190" s="604"/>
      <c r="NEX190" s="604"/>
      <c r="NEY190" s="604"/>
      <c r="NEZ190" s="604"/>
      <c r="NFA190" s="604"/>
      <c r="NFB190" s="604"/>
      <c r="NFC190" s="604"/>
      <c r="NFD190" s="604"/>
      <c r="NFE190" s="604"/>
      <c r="NFF190" s="604"/>
      <c r="NFG190" s="604"/>
      <c r="NFH190" s="604"/>
      <c r="NFI190" s="604"/>
      <c r="NFJ190" s="604"/>
      <c r="NFK190" s="604"/>
      <c r="NFL190" s="604"/>
      <c r="NFM190" s="604"/>
      <c r="NFN190" s="604"/>
      <c r="NFO190" s="604"/>
      <c r="NFP190" s="604"/>
      <c r="NFQ190" s="604"/>
      <c r="NFR190" s="604"/>
      <c r="NFS190" s="604"/>
      <c r="NFT190" s="604"/>
      <c r="NFU190" s="604"/>
      <c r="NFV190" s="604"/>
      <c r="NFW190" s="604"/>
      <c r="NFX190" s="604"/>
      <c r="NFY190" s="604"/>
      <c r="NFZ190" s="604"/>
      <c r="NGA190" s="604"/>
      <c r="NGB190" s="604"/>
      <c r="NGC190" s="604"/>
      <c r="NGD190" s="604"/>
      <c r="NGE190" s="604"/>
      <c r="NGF190" s="604"/>
      <c r="NGG190" s="604"/>
      <c r="NGH190" s="604"/>
      <c r="NGI190" s="604"/>
      <c r="NGJ190" s="604"/>
      <c r="NGK190" s="604"/>
      <c r="NGL190" s="604"/>
      <c r="NGM190" s="604"/>
      <c r="NGN190" s="604"/>
      <c r="NGO190" s="604"/>
      <c r="NGP190" s="604"/>
      <c r="NGQ190" s="604"/>
      <c r="NGR190" s="604"/>
      <c r="NGS190" s="604"/>
      <c r="NGT190" s="604"/>
      <c r="NGU190" s="604"/>
      <c r="NGV190" s="604"/>
      <c r="NGW190" s="604"/>
      <c r="NGX190" s="604"/>
      <c r="NGY190" s="604"/>
      <c r="NGZ190" s="604"/>
      <c r="NHA190" s="604"/>
      <c r="NHB190" s="604"/>
      <c r="NHC190" s="604"/>
      <c r="NHD190" s="604"/>
      <c r="NHE190" s="604"/>
      <c r="NHF190" s="604"/>
      <c r="NHG190" s="604"/>
      <c r="NHH190" s="604"/>
      <c r="NHI190" s="604"/>
      <c r="NHJ190" s="604"/>
      <c r="NHK190" s="604"/>
      <c r="NHL190" s="604"/>
      <c r="NHM190" s="604"/>
      <c r="NHN190" s="604"/>
      <c r="NHO190" s="604"/>
      <c r="NHP190" s="604"/>
      <c r="NHQ190" s="604"/>
      <c r="NHR190" s="604"/>
      <c r="NHS190" s="604"/>
      <c r="NHT190" s="604"/>
      <c r="NHU190" s="604"/>
      <c r="NHV190" s="604"/>
      <c r="NHW190" s="604"/>
      <c r="NHX190" s="604"/>
      <c r="NHY190" s="604"/>
      <c r="NHZ190" s="604"/>
      <c r="NIA190" s="604"/>
      <c r="NIB190" s="604"/>
      <c r="NIC190" s="604"/>
      <c r="NID190" s="604"/>
      <c r="NIE190" s="604"/>
      <c r="NIF190" s="604"/>
      <c r="NIG190" s="604"/>
      <c r="NIH190" s="604"/>
      <c r="NII190" s="604"/>
      <c r="NIJ190" s="604"/>
      <c r="NIK190" s="604"/>
      <c r="NIL190" s="604"/>
      <c r="NIM190" s="604"/>
      <c r="NIN190" s="604"/>
      <c r="NIO190" s="604"/>
      <c r="NIP190" s="604"/>
      <c r="NIQ190" s="604"/>
      <c r="NIR190" s="604"/>
      <c r="NIS190" s="604"/>
      <c r="NIT190" s="604"/>
      <c r="NIU190" s="604"/>
      <c r="NIV190" s="604"/>
      <c r="NIW190" s="604"/>
      <c r="NIX190" s="604"/>
      <c r="NIY190" s="604"/>
      <c r="NIZ190" s="604"/>
      <c r="NJA190" s="604"/>
      <c r="NJB190" s="604"/>
      <c r="NJC190" s="604"/>
      <c r="NJD190" s="604"/>
      <c r="NJE190" s="604"/>
      <c r="NJF190" s="604"/>
      <c r="NJG190" s="604"/>
      <c r="NJH190" s="604"/>
      <c r="NJI190" s="604"/>
      <c r="NJJ190" s="604"/>
      <c r="NJK190" s="604"/>
      <c r="NJL190" s="604"/>
      <c r="NJM190" s="604"/>
      <c r="NJN190" s="604"/>
      <c r="NJO190" s="604"/>
      <c r="NJP190" s="604"/>
      <c r="NJQ190" s="604"/>
      <c r="NJR190" s="604"/>
      <c r="NJS190" s="604"/>
      <c r="NJT190" s="604"/>
      <c r="NJU190" s="604"/>
      <c r="NJV190" s="604"/>
      <c r="NJW190" s="604"/>
      <c r="NJX190" s="604"/>
      <c r="NJY190" s="604"/>
      <c r="NJZ190" s="604"/>
      <c r="NKA190" s="604"/>
      <c r="NKB190" s="604"/>
      <c r="NKC190" s="604"/>
      <c r="NKD190" s="604"/>
      <c r="NKE190" s="604"/>
      <c r="NKF190" s="604"/>
      <c r="NKG190" s="604"/>
      <c r="NKH190" s="604"/>
      <c r="NKI190" s="604"/>
      <c r="NKJ190" s="604"/>
      <c r="NKK190" s="604"/>
      <c r="NKL190" s="604"/>
      <c r="NKM190" s="604"/>
      <c r="NKN190" s="604"/>
      <c r="NKO190" s="604"/>
      <c r="NKP190" s="604"/>
      <c r="NKQ190" s="604"/>
      <c r="NKR190" s="604"/>
      <c r="NKS190" s="604"/>
      <c r="NKT190" s="604"/>
      <c r="NKU190" s="604"/>
      <c r="NKV190" s="604"/>
      <c r="NKW190" s="604"/>
      <c r="NKX190" s="604"/>
      <c r="NKY190" s="604"/>
      <c r="NKZ190" s="604"/>
      <c r="NLA190" s="604"/>
      <c r="NLB190" s="604"/>
      <c r="NLC190" s="604"/>
      <c r="NLD190" s="604"/>
      <c r="NLE190" s="604"/>
      <c r="NLF190" s="604"/>
      <c r="NLG190" s="604"/>
      <c r="NLH190" s="604"/>
      <c r="NLI190" s="604"/>
      <c r="NLJ190" s="604"/>
      <c r="NLK190" s="604"/>
      <c r="NLL190" s="604"/>
      <c r="NLM190" s="604"/>
      <c r="NLN190" s="604"/>
      <c r="NLO190" s="604"/>
      <c r="NLP190" s="604"/>
      <c r="NLQ190" s="604"/>
      <c r="NLR190" s="604"/>
      <c r="NLS190" s="604"/>
      <c r="NLT190" s="604"/>
      <c r="NLU190" s="604"/>
      <c r="NLV190" s="604"/>
      <c r="NLW190" s="604"/>
      <c r="NLX190" s="604"/>
      <c r="NLY190" s="604"/>
      <c r="NLZ190" s="604"/>
      <c r="NMA190" s="604"/>
      <c r="NMB190" s="604"/>
      <c r="NMC190" s="604"/>
      <c r="NMD190" s="604"/>
      <c r="NME190" s="604"/>
      <c r="NMF190" s="604"/>
      <c r="NMG190" s="604"/>
      <c r="NMH190" s="604"/>
      <c r="NMI190" s="604"/>
      <c r="NMJ190" s="604"/>
      <c r="NMK190" s="604"/>
      <c r="NML190" s="604"/>
      <c r="NMM190" s="604"/>
      <c r="NMN190" s="604"/>
      <c r="NMO190" s="604"/>
      <c r="NMP190" s="604"/>
      <c r="NMQ190" s="604"/>
      <c r="NMR190" s="604"/>
      <c r="NMS190" s="604"/>
      <c r="NMT190" s="604"/>
      <c r="NMU190" s="604"/>
      <c r="NMV190" s="604"/>
      <c r="NMW190" s="604"/>
      <c r="NMX190" s="604"/>
      <c r="NMY190" s="604"/>
      <c r="NMZ190" s="604"/>
      <c r="NNA190" s="604"/>
      <c r="NNB190" s="604"/>
      <c r="NNC190" s="604"/>
      <c r="NND190" s="604"/>
      <c r="NNE190" s="604"/>
      <c r="NNF190" s="604"/>
      <c r="NNG190" s="604"/>
      <c r="NNH190" s="604"/>
      <c r="NNI190" s="604"/>
      <c r="NNJ190" s="604"/>
      <c r="NNK190" s="604"/>
      <c r="NNL190" s="604"/>
      <c r="NNM190" s="604"/>
      <c r="NNN190" s="604"/>
      <c r="NNO190" s="604"/>
      <c r="NNP190" s="604"/>
      <c r="NNQ190" s="604"/>
      <c r="NNR190" s="604"/>
      <c r="NNS190" s="604"/>
      <c r="NNT190" s="604"/>
      <c r="NNU190" s="604"/>
      <c r="NNV190" s="604"/>
      <c r="NNW190" s="604"/>
      <c r="NNX190" s="604"/>
      <c r="NNY190" s="604"/>
      <c r="NNZ190" s="604"/>
      <c r="NOA190" s="604"/>
      <c r="NOB190" s="604"/>
      <c r="NOC190" s="604"/>
      <c r="NOD190" s="604"/>
      <c r="NOE190" s="604"/>
      <c r="NOF190" s="604"/>
      <c r="NOG190" s="604"/>
      <c r="NOH190" s="604"/>
      <c r="NOI190" s="604"/>
      <c r="NOJ190" s="604"/>
      <c r="NOK190" s="604"/>
      <c r="NOL190" s="604"/>
      <c r="NOM190" s="604"/>
      <c r="NON190" s="604"/>
      <c r="NOO190" s="604"/>
      <c r="NOP190" s="604"/>
      <c r="NOQ190" s="604"/>
      <c r="NOR190" s="604"/>
      <c r="NOS190" s="604"/>
      <c r="NOT190" s="604"/>
      <c r="NOU190" s="604"/>
      <c r="NOV190" s="604"/>
      <c r="NOW190" s="604"/>
      <c r="NOX190" s="604"/>
      <c r="NOY190" s="604"/>
      <c r="NOZ190" s="604"/>
      <c r="NPA190" s="604"/>
      <c r="NPB190" s="604"/>
      <c r="NPC190" s="604"/>
      <c r="NPD190" s="604"/>
      <c r="NPE190" s="604"/>
      <c r="NPF190" s="604"/>
      <c r="NPG190" s="604"/>
      <c r="NPH190" s="604"/>
      <c r="NPI190" s="604"/>
      <c r="NPJ190" s="604"/>
      <c r="NPK190" s="604"/>
      <c r="NPL190" s="604"/>
      <c r="NPM190" s="604"/>
      <c r="NPN190" s="604"/>
      <c r="NPO190" s="604"/>
      <c r="NPP190" s="604"/>
      <c r="NPQ190" s="604"/>
      <c r="NPR190" s="604"/>
      <c r="NPS190" s="604"/>
      <c r="NPT190" s="604"/>
      <c r="NPU190" s="604"/>
      <c r="NPV190" s="604"/>
      <c r="NPW190" s="604"/>
      <c r="NPX190" s="604"/>
      <c r="NPY190" s="604"/>
      <c r="NPZ190" s="604"/>
      <c r="NQA190" s="604"/>
      <c r="NQB190" s="604"/>
      <c r="NQC190" s="604"/>
      <c r="NQD190" s="604"/>
      <c r="NQE190" s="604"/>
      <c r="NQF190" s="604"/>
      <c r="NQG190" s="604"/>
      <c r="NQH190" s="604"/>
      <c r="NQI190" s="604"/>
      <c r="NQJ190" s="604"/>
      <c r="NQK190" s="604"/>
      <c r="NQL190" s="604"/>
      <c r="NQM190" s="604"/>
      <c r="NQN190" s="604"/>
      <c r="NQO190" s="604"/>
      <c r="NQP190" s="604"/>
      <c r="NQQ190" s="604"/>
      <c r="NQR190" s="604"/>
      <c r="NQS190" s="604"/>
      <c r="NQT190" s="604"/>
      <c r="NQU190" s="604"/>
      <c r="NQV190" s="604"/>
      <c r="NQW190" s="604"/>
      <c r="NQX190" s="604"/>
      <c r="NQY190" s="604"/>
      <c r="NQZ190" s="604"/>
      <c r="NRA190" s="604"/>
      <c r="NRB190" s="604"/>
      <c r="NRC190" s="604"/>
      <c r="NRD190" s="604"/>
      <c r="NRE190" s="604"/>
      <c r="NRF190" s="604"/>
      <c r="NRG190" s="604"/>
      <c r="NRH190" s="604"/>
      <c r="NRI190" s="604"/>
      <c r="NRJ190" s="604"/>
      <c r="NRK190" s="604"/>
      <c r="NRL190" s="604"/>
      <c r="NRM190" s="604"/>
      <c r="NRN190" s="604"/>
      <c r="NRO190" s="604"/>
      <c r="NRP190" s="604"/>
      <c r="NRQ190" s="604"/>
      <c r="NRR190" s="604"/>
      <c r="NRS190" s="604"/>
      <c r="NRT190" s="604"/>
      <c r="NRU190" s="604"/>
      <c r="NRV190" s="604"/>
      <c r="NRW190" s="604"/>
      <c r="NRX190" s="604"/>
      <c r="NRY190" s="604"/>
      <c r="NRZ190" s="604"/>
      <c r="NSA190" s="604"/>
      <c r="NSB190" s="604"/>
      <c r="NSC190" s="604"/>
      <c r="NSD190" s="604"/>
      <c r="NSE190" s="604"/>
      <c r="NSF190" s="604"/>
      <c r="NSG190" s="604"/>
      <c r="NSH190" s="604"/>
      <c r="NSI190" s="604"/>
      <c r="NSJ190" s="604"/>
      <c r="NSK190" s="604"/>
      <c r="NSL190" s="604"/>
      <c r="NSM190" s="604"/>
      <c r="NSN190" s="604"/>
      <c r="NSO190" s="604"/>
      <c r="NSP190" s="604"/>
      <c r="NSQ190" s="604"/>
      <c r="NSR190" s="604"/>
      <c r="NSS190" s="604"/>
      <c r="NST190" s="604"/>
      <c r="NSU190" s="604"/>
      <c r="NSV190" s="604"/>
      <c r="NSW190" s="604"/>
      <c r="NSX190" s="604"/>
      <c r="NSY190" s="604"/>
      <c r="NSZ190" s="604"/>
      <c r="NTA190" s="604"/>
      <c r="NTB190" s="604"/>
      <c r="NTC190" s="604"/>
      <c r="NTD190" s="604"/>
      <c r="NTE190" s="604"/>
      <c r="NTF190" s="604"/>
      <c r="NTG190" s="604"/>
      <c r="NTH190" s="604"/>
      <c r="NTI190" s="604"/>
      <c r="NTJ190" s="604"/>
      <c r="NTK190" s="604"/>
      <c r="NTL190" s="604"/>
      <c r="NTM190" s="604"/>
      <c r="NTN190" s="604"/>
      <c r="NTO190" s="604"/>
      <c r="NTP190" s="604"/>
      <c r="NTQ190" s="604"/>
      <c r="NTR190" s="604"/>
      <c r="NTS190" s="604"/>
      <c r="NTT190" s="604"/>
      <c r="NTU190" s="604"/>
      <c r="NTV190" s="604"/>
      <c r="NTW190" s="604"/>
      <c r="NTX190" s="604"/>
      <c r="NTY190" s="604"/>
      <c r="NTZ190" s="604"/>
      <c r="NUA190" s="604"/>
      <c r="NUB190" s="604"/>
      <c r="NUC190" s="604"/>
      <c r="NUD190" s="604"/>
      <c r="NUE190" s="604"/>
      <c r="NUF190" s="604"/>
      <c r="NUG190" s="604"/>
      <c r="NUH190" s="604"/>
      <c r="NUI190" s="604"/>
      <c r="NUJ190" s="604"/>
      <c r="NUK190" s="604"/>
      <c r="NUL190" s="604"/>
      <c r="NUM190" s="604"/>
      <c r="NUN190" s="604"/>
      <c r="NUO190" s="604"/>
      <c r="NUP190" s="604"/>
      <c r="NUQ190" s="604"/>
      <c r="NUR190" s="604"/>
      <c r="NUS190" s="604"/>
      <c r="NUT190" s="604"/>
      <c r="NUU190" s="604"/>
      <c r="NUV190" s="604"/>
      <c r="NUW190" s="604"/>
      <c r="NUX190" s="604"/>
      <c r="NUY190" s="604"/>
      <c r="NUZ190" s="604"/>
      <c r="NVA190" s="604"/>
      <c r="NVB190" s="604"/>
      <c r="NVC190" s="604"/>
      <c r="NVD190" s="604"/>
      <c r="NVE190" s="604"/>
      <c r="NVF190" s="604"/>
      <c r="NVG190" s="604"/>
      <c r="NVH190" s="604"/>
      <c r="NVI190" s="604"/>
      <c r="NVJ190" s="604"/>
      <c r="NVK190" s="604"/>
      <c r="NVL190" s="604"/>
      <c r="NVM190" s="604"/>
      <c r="NVN190" s="604"/>
      <c r="NVO190" s="604"/>
      <c r="NVP190" s="604"/>
      <c r="NVQ190" s="604"/>
      <c r="NVR190" s="604"/>
      <c r="NVS190" s="604"/>
      <c r="NVT190" s="604"/>
      <c r="NVU190" s="604"/>
      <c r="NVV190" s="604"/>
      <c r="NVW190" s="604"/>
      <c r="NVX190" s="604"/>
      <c r="NVY190" s="604"/>
      <c r="NVZ190" s="604"/>
      <c r="NWA190" s="604"/>
      <c r="NWB190" s="604"/>
      <c r="NWC190" s="604"/>
      <c r="NWD190" s="604"/>
      <c r="NWE190" s="604"/>
      <c r="NWF190" s="604"/>
      <c r="NWG190" s="604"/>
      <c r="NWH190" s="604"/>
      <c r="NWI190" s="604"/>
      <c r="NWJ190" s="604"/>
      <c r="NWK190" s="604"/>
      <c r="NWL190" s="604"/>
      <c r="NWM190" s="604"/>
      <c r="NWN190" s="604"/>
      <c r="NWO190" s="604"/>
      <c r="NWP190" s="604"/>
      <c r="NWQ190" s="604"/>
      <c r="NWR190" s="604"/>
      <c r="NWS190" s="604"/>
      <c r="NWT190" s="604"/>
      <c r="NWU190" s="604"/>
      <c r="NWV190" s="604"/>
      <c r="NWW190" s="604"/>
      <c r="NWX190" s="604"/>
      <c r="NWY190" s="604"/>
      <c r="NWZ190" s="604"/>
      <c r="NXA190" s="604"/>
      <c r="NXB190" s="604"/>
      <c r="NXC190" s="604"/>
      <c r="NXD190" s="604"/>
      <c r="NXE190" s="604"/>
      <c r="NXF190" s="604"/>
      <c r="NXG190" s="604"/>
      <c r="NXH190" s="604"/>
      <c r="NXI190" s="604"/>
      <c r="NXJ190" s="604"/>
      <c r="NXK190" s="604"/>
      <c r="NXL190" s="604"/>
      <c r="NXM190" s="604"/>
      <c r="NXN190" s="604"/>
      <c r="NXO190" s="604"/>
      <c r="NXP190" s="604"/>
      <c r="NXQ190" s="604"/>
      <c r="NXR190" s="604"/>
      <c r="NXS190" s="604"/>
      <c r="NXT190" s="604"/>
      <c r="NXU190" s="604"/>
      <c r="NXV190" s="604"/>
      <c r="NXW190" s="604"/>
      <c r="NXX190" s="604"/>
      <c r="NXY190" s="604"/>
      <c r="NXZ190" s="604"/>
      <c r="NYA190" s="604"/>
      <c r="NYB190" s="604"/>
      <c r="NYC190" s="604"/>
      <c r="NYD190" s="604"/>
      <c r="NYE190" s="604"/>
      <c r="NYF190" s="604"/>
      <c r="NYG190" s="604"/>
      <c r="NYH190" s="604"/>
      <c r="NYI190" s="604"/>
      <c r="NYJ190" s="604"/>
      <c r="NYK190" s="604"/>
      <c r="NYL190" s="604"/>
      <c r="NYM190" s="604"/>
      <c r="NYN190" s="604"/>
      <c r="NYO190" s="604"/>
      <c r="NYP190" s="604"/>
      <c r="NYQ190" s="604"/>
      <c r="NYR190" s="604"/>
      <c r="NYS190" s="604"/>
      <c r="NYT190" s="604"/>
      <c r="NYU190" s="604"/>
      <c r="NYV190" s="604"/>
      <c r="NYW190" s="604"/>
      <c r="NYX190" s="604"/>
      <c r="NYY190" s="604"/>
      <c r="NYZ190" s="604"/>
      <c r="NZA190" s="604"/>
      <c r="NZB190" s="604"/>
      <c r="NZC190" s="604"/>
      <c r="NZD190" s="604"/>
      <c r="NZE190" s="604"/>
      <c r="NZF190" s="604"/>
      <c r="NZG190" s="604"/>
      <c r="NZH190" s="604"/>
      <c r="NZI190" s="604"/>
      <c r="NZJ190" s="604"/>
      <c r="NZK190" s="604"/>
      <c r="NZL190" s="604"/>
      <c r="NZM190" s="604"/>
      <c r="NZN190" s="604"/>
      <c r="NZO190" s="604"/>
      <c r="NZP190" s="604"/>
      <c r="NZQ190" s="604"/>
      <c r="NZR190" s="604"/>
      <c r="NZS190" s="604"/>
      <c r="NZT190" s="604"/>
      <c r="NZU190" s="604"/>
      <c r="NZV190" s="604"/>
      <c r="NZW190" s="604"/>
      <c r="NZX190" s="604"/>
      <c r="NZY190" s="604"/>
      <c r="NZZ190" s="604"/>
      <c r="OAA190" s="604"/>
      <c r="OAB190" s="604"/>
      <c r="OAC190" s="604"/>
      <c r="OAD190" s="604"/>
      <c r="OAE190" s="604"/>
      <c r="OAF190" s="604"/>
      <c r="OAG190" s="604"/>
      <c r="OAH190" s="604"/>
      <c r="OAI190" s="604"/>
      <c r="OAJ190" s="604"/>
      <c r="OAK190" s="604"/>
      <c r="OAL190" s="604"/>
      <c r="OAM190" s="604"/>
      <c r="OAN190" s="604"/>
      <c r="OAO190" s="604"/>
      <c r="OAP190" s="604"/>
      <c r="OAQ190" s="604"/>
      <c r="OAR190" s="604"/>
      <c r="OAS190" s="604"/>
      <c r="OAT190" s="604"/>
      <c r="OAU190" s="604"/>
      <c r="OAV190" s="604"/>
      <c r="OAW190" s="604"/>
      <c r="OAX190" s="604"/>
      <c r="OAY190" s="604"/>
      <c r="OAZ190" s="604"/>
      <c r="OBA190" s="604"/>
      <c r="OBB190" s="604"/>
      <c r="OBC190" s="604"/>
      <c r="OBD190" s="604"/>
      <c r="OBE190" s="604"/>
      <c r="OBF190" s="604"/>
      <c r="OBG190" s="604"/>
      <c r="OBH190" s="604"/>
      <c r="OBI190" s="604"/>
      <c r="OBJ190" s="604"/>
      <c r="OBK190" s="604"/>
      <c r="OBL190" s="604"/>
      <c r="OBM190" s="604"/>
      <c r="OBN190" s="604"/>
      <c r="OBO190" s="604"/>
      <c r="OBP190" s="604"/>
      <c r="OBQ190" s="604"/>
      <c r="OBR190" s="604"/>
      <c r="OBS190" s="604"/>
      <c r="OBT190" s="604"/>
      <c r="OBU190" s="604"/>
      <c r="OBV190" s="604"/>
      <c r="OBW190" s="604"/>
      <c r="OBX190" s="604"/>
      <c r="OBY190" s="604"/>
      <c r="OBZ190" s="604"/>
      <c r="OCA190" s="604"/>
      <c r="OCB190" s="604"/>
      <c r="OCC190" s="604"/>
      <c r="OCD190" s="604"/>
      <c r="OCE190" s="604"/>
      <c r="OCF190" s="604"/>
      <c r="OCG190" s="604"/>
      <c r="OCH190" s="604"/>
      <c r="OCI190" s="604"/>
      <c r="OCJ190" s="604"/>
      <c r="OCK190" s="604"/>
      <c r="OCL190" s="604"/>
      <c r="OCM190" s="604"/>
      <c r="OCN190" s="604"/>
      <c r="OCO190" s="604"/>
      <c r="OCP190" s="604"/>
      <c r="OCQ190" s="604"/>
      <c r="OCR190" s="604"/>
      <c r="OCS190" s="604"/>
      <c r="OCT190" s="604"/>
      <c r="OCU190" s="604"/>
      <c r="OCV190" s="604"/>
      <c r="OCW190" s="604"/>
      <c r="OCX190" s="604"/>
      <c r="OCY190" s="604"/>
      <c r="OCZ190" s="604"/>
      <c r="ODA190" s="604"/>
      <c r="ODB190" s="604"/>
      <c r="ODC190" s="604"/>
      <c r="ODD190" s="604"/>
      <c r="ODE190" s="604"/>
      <c r="ODF190" s="604"/>
      <c r="ODG190" s="604"/>
      <c r="ODH190" s="604"/>
      <c r="ODI190" s="604"/>
      <c r="ODJ190" s="604"/>
      <c r="ODK190" s="604"/>
      <c r="ODL190" s="604"/>
      <c r="ODM190" s="604"/>
      <c r="ODN190" s="604"/>
      <c r="ODO190" s="604"/>
      <c r="ODP190" s="604"/>
      <c r="ODQ190" s="604"/>
      <c r="ODR190" s="604"/>
      <c r="ODS190" s="604"/>
      <c r="ODT190" s="604"/>
      <c r="ODU190" s="604"/>
      <c r="ODV190" s="604"/>
      <c r="ODW190" s="604"/>
      <c r="ODX190" s="604"/>
      <c r="ODY190" s="604"/>
      <c r="ODZ190" s="604"/>
      <c r="OEA190" s="604"/>
      <c r="OEB190" s="604"/>
      <c r="OEC190" s="604"/>
      <c r="OED190" s="604"/>
      <c r="OEE190" s="604"/>
      <c r="OEF190" s="604"/>
      <c r="OEG190" s="604"/>
      <c r="OEH190" s="604"/>
      <c r="OEI190" s="604"/>
      <c r="OEJ190" s="604"/>
      <c r="OEK190" s="604"/>
      <c r="OEL190" s="604"/>
      <c r="OEM190" s="604"/>
      <c r="OEN190" s="604"/>
      <c r="OEO190" s="604"/>
      <c r="OEP190" s="604"/>
      <c r="OEQ190" s="604"/>
      <c r="OER190" s="604"/>
      <c r="OES190" s="604"/>
      <c r="OET190" s="604"/>
      <c r="OEU190" s="604"/>
      <c r="OEV190" s="604"/>
      <c r="OEW190" s="604"/>
      <c r="OEX190" s="604"/>
      <c r="OEY190" s="604"/>
      <c r="OEZ190" s="604"/>
      <c r="OFA190" s="604"/>
      <c r="OFB190" s="604"/>
      <c r="OFC190" s="604"/>
      <c r="OFD190" s="604"/>
      <c r="OFE190" s="604"/>
      <c r="OFF190" s="604"/>
      <c r="OFG190" s="604"/>
      <c r="OFH190" s="604"/>
      <c r="OFI190" s="604"/>
      <c r="OFJ190" s="604"/>
      <c r="OFK190" s="604"/>
      <c r="OFL190" s="604"/>
      <c r="OFM190" s="604"/>
      <c r="OFN190" s="604"/>
      <c r="OFO190" s="604"/>
      <c r="OFP190" s="604"/>
      <c r="OFQ190" s="604"/>
      <c r="OFR190" s="604"/>
      <c r="OFS190" s="604"/>
      <c r="OFT190" s="604"/>
      <c r="OFU190" s="604"/>
      <c r="OFV190" s="604"/>
      <c r="OFW190" s="604"/>
      <c r="OFX190" s="604"/>
      <c r="OFY190" s="604"/>
      <c r="OFZ190" s="604"/>
      <c r="OGA190" s="604"/>
      <c r="OGB190" s="604"/>
      <c r="OGC190" s="604"/>
      <c r="OGD190" s="604"/>
      <c r="OGE190" s="604"/>
      <c r="OGF190" s="604"/>
      <c r="OGG190" s="604"/>
      <c r="OGH190" s="604"/>
      <c r="OGI190" s="604"/>
      <c r="OGJ190" s="604"/>
      <c r="OGK190" s="604"/>
      <c r="OGL190" s="604"/>
      <c r="OGM190" s="604"/>
      <c r="OGN190" s="604"/>
      <c r="OGO190" s="604"/>
      <c r="OGP190" s="604"/>
      <c r="OGQ190" s="604"/>
      <c r="OGR190" s="604"/>
      <c r="OGS190" s="604"/>
      <c r="OGT190" s="604"/>
      <c r="OGU190" s="604"/>
      <c r="OGV190" s="604"/>
      <c r="OGW190" s="604"/>
      <c r="OGX190" s="604"/>
      <c r="OGY190" s="604"/>
      <c r="OGZ190" s="604"/>
      <c r="OHA190" s="604"/>
      <c r="OHB190" s="604"/>
      <c r="OHC190" s="604"/>
      <c r="OHD190" s="604"/>
      <c r="OHE190" s="604"/>
      <c r="OHF190" s="604"/>
      <c r="OHG190" s="604"/>
      <c r="OHH190" s="604"/>
      <c r="OHI190" s="604"/>
      <c r="OHJ190" s="604"/>
      <c r="OHK190" s="604"/>
      <c r="OHL190" s="604"/>
      <c r="OHM190" s="604"/>
      <c r="OHN190" s="604"/>
      <c r="OHO190" s="604"/>
      <c r="OHP190" s="604"/>
      <c r="OHQ190" s="604"/>
      <c r="OHR190" s="604"/>
      <c r="OHS190" s="604"/>
      <c r="OHT190" s="604"/>
      <c r="OHU190" s="604"/>
      <c r="OHV190" s="604"/>
      <c r="OHW190" s="604"/>
      <c r="OHX190" s="604"/>
      <c r="OHY190" s="604"/>
      <c r="OHZ190" s="604"/>
      <c r="OIA190" s="604"/>
      <c r="OIB190" s="604"/>
      <c r="OIC190" s="604"/>
      <c r="OID190" s="604"/>
      <c r="OIE190" s="604"/>
      <c r="OIF190" s="604"/>
      <c r="OIG190" s="604"/>
      <c r="OIH190" s="604"/>
      <c r="OII190" s="604"/>
      <c r="OIJ190" s="604"/>
      <c r="OIK190" s="604"/>
      <c r="OIL190" s="604"/>
      <c r="OIM190" s="604"/>
      <c r="OIN190" s="604"/>
      <c r="OIO190" s="604"/>
      <c r="OIP190" s="604"/>
      <c r="OIQ190" s="604"/>
      <c r="OIR190" s="604"/>
      <c r="OIS190" s="604"/>
      <c r="OIT190" s="604"/>
      <c r="OIU190" s="604"/>
      <c r="OIV190" s="604"/>
      <c r="OIW190" s="604"/>
      <c r="OIX190" s="604"/>
      <c r="OIY190" s="604"/>
      <c r="OIZ190" s="604"/>
      <c r="OJA190" s="604"/>
      <c r="OJB190" s="604"/>
      <c r="OJC190" s="604"/>
      <c r="OJD190" s="604"/>
      <c r="OJE190" s="604"/>
      <c r="OJF190" s="604"/>
      <c r="OJG190" s="604"/>
      <c r="OJH190" s="604"/>
      <c r="OJI190" s="604"/>
      <c r="OJJ190" s="604"/>
      <c r="OJK190" s="604"/>
      <c r="OJL190" s="604"/>
      <c r="OJM190" s="604"/>
      <c r="OJN190" s="604"/>
      <c r="OJO190" s="604"/>
      <c r="OJP190" s="604"/>
      <c r="OJQ190" s="604"/>
      <c r="OJR190" s="604"/>
      <c r="OJS190" s="604"/>
      <c r="OJT190" s="604"/>
      <c r="OJU190" s="604"/>
      <c r="OJV190" s="604"/>
      <c r="OJW190" s="604"/>
      <c r="OJX190" s="604"/>
      <c r="OJY190" s="604"/>
      <c r="OJZ190" s="604"/>
      <c r="OKA190" s="604"/>
      <c r="OKB190" s="604"/>
      <c r="OKC190" s="604"/>
      <c r="OKD190" s="604"/>
      <c r="OKE190" s="604"/>
      <c r="OKF190" s="604"/>
      <c r="OKG190" s="604"/>
      <c r="OKH190" s="604"/>
      <c r="OKI190" s="604"/>
      <c r="OKJ190" s="604"/>
      <c r="OKK190" s="604"/>
      <c r="OKL190" s="604"/>
      <c r="OKM190" s="604"/>
      <c r="OKN190" s="604"/>
      <c r="OKO190" s="604"/>
      <c r="OKP190" s="604"/>
      <c r="OKQ190" s="604"/>
      <c r="OKR190" s="604"/>
      <c r="OKS190" s="604"/>
      <c r="OKT190" s="604"/>
      <c r="OKU190" s="604"/>
      <c r="OKV190" s="604"/>
      <c r="OKW190" s="604"/>
      <c r="OKX190" s="604"/>
      <c r="OKY190" s="604"/>
      <c r="OKZ190" s="604"/>
      <c r="OLA190" s="604"/>
      <c r="OLB190" s="604"/>
      <c r="OLC190" s="604"/>
      <c r="OLD190" s="604"/>
      <c r="OLE190" s="604"/>
      <c r="OLF190" s="604"/>
      <c r="OLG190" s="604"/>
      <c r="OLH190" s="604"/>
      <c r="OLI190" s="604"/>
      <c r="OLJ190" s="604"/>
      <c r="OLK190" s="604"/>
      <c r="OLL190" s="604"/>
      <c r="OLM190" s="604"/>
      <c r="OLN190" s="604"/>
      <c r="OLO190" s="604"/>
      <c r="OLP190" s="604"/>
      <c r="OLQ190" s="604"/>
      <c r="OLR190" s="604"/>
      <c r="OLS190" s="604"/>
      <c r="OLT190" s="604"/>
      <c r="OLU190" s="604"/>
      <c r="OLV190" s="604"/>
      <c r="OLW190" s="604"/>
      <c r="OLX190" s="604"/>
      <c r="OLY190" s="604"/>
      <c r="OLZ190" s="604"/>
      <c r="OMA190" s="604"/>
      <c r="OMB190" s="604"/>
      <c r="OMC190" s="604"/>
      <c r="OMD190" s="604"/>
      <c r="OME190" s="604"/>
      <c r="OMF190" s="604"/>
      <c r="OMG190" s="604"/>
      <c r="OMH190" s="604"/>
      <c r="OMI190" s="604"/>
      <c r="OMJ190" s="604"/>
      <c r="OMK190" s="604"/>
      <c r="OML190" s="604"/>
      <c r="OMM190" s="604"/>
      <c r="OMN190" s="604"/>
      <c r="OMO190" s="604"/>
      <c r="OMP190" s="604"/>
      <c r="OMQ190" s="604"/>
      <c r="OMR190" s="604"/>
      <c r="OMS190" s="604"/>
      <c r="OMT190" s="604"/>
      <c r="OMU190" s="604"/>
      <c r="OMV190" s="604"/>
      <c r="OMW190" s="604"/>
      <c r="OMX190" s="604"/>
      <c r="OMY190" s="604"/>
      <c r="OMZ190" s="604"/>
      <c r="ONA190" s="604"/>
      <c r="ONB190" s="604"/>
      <c r="ONC190" s="604"/>
      <c r="OND190" s="604"/>
      <c r="ONE190" s="604"/>
      <c r="ONF190" s="604"/>
      <c r="ONG190" s="604"/>
      <c r="ONH190" s="604"/>
      <c r="ONI190" s="604"/>
      <c r="ONJ190" s="604"/>
      <c r="ONK190" s="604"/>
      <c r="ONL190" s="604"/>
      <c r="ONM190" s="604"/>
      <c r="ONN190" s="604"/>
      <c r="ONO190" s="604"/>
      <c r="ONP190" s="604"/>
      <c r="ONQ190" s="604"/>
      <c r="ONR190" s="604"/>
      <c r="ONS190" s="604"/>
      <c r="ONT190" s="604"/>
      <c r="ONU190" s="604"/>
      <c r="ONV190" s="604"/>
      <c r="ONW190" s="604"/>
      <c r="ONX190" s="604"/>
      <c r="ONY190" s="604"/>
      <c r="ONZ190" s="604"/>
      <c r="OOA190" s="604"/>
      <c r="OOB190" s="604"/>
      <c r="OOC190" s="604"/>
      <c r="OOD190" s="604"/>
      <c r="OOE190" s="604"/>
      <c r="OOF190" s="604"/>
      <c r="OOG190" s="604"/>
      <c r="OOH190" s="604"/>
      <c r="OOI190" s="604"/>
      <c r="OOJ190" s="604"/>
      <c r="OOK190" s="604"/>
      <c r="OOL190" s="604"/>
      <c r="OOM190" s="604"/>
      <c r="OON190" s="604"/>
      <c r="OOO190" s="604"/>
      <c r="OOP190" s="604"/>
      <c r="OOQ190" s="604"/>
      <c r="OOR190" s="604"/>
      <c r="OOS190" s="604"/>
      <c r="OOT190" s="604"/>
      <c r="OOU190" s="604"/>
      <c r="OOV190" s="604"/>
      <c r="OOW190" s="604"/>
      <c r="OOX190" s="604"/>
      <c r="OOY190" s="604"/>
      <c r="OOZ190" s="604"/>
      <c r="OPA190" s="604"/>
      <c r="OPB190" s="604"/>
      <c r="OPC190" s="604"/>
      <c r="OPD190" s="604"/>
      <c r="OPE190" s="604"/>
      <c r="OPF190" s="604"/>
      <c r="OPG190" s="604"/>
      <c r="OPH190" s="604"/>
      <c r="OPI190" s="604"/>
      <c r="OPJ190" s="604"/>
      <c r="OPK190" s="604"/>
      <c r="OPL190" s="604"/>
      <c r="OPM190" s="604"/>
      <c r="OPN190" s="604"/>
      <c r="OPO190" s="604"/>
      <c r="OPP190" s="604"/>
      <c r="OPQ190" s="604"/>
      <c r="OPR190" s="604"/>
      <c r="OPS190" s="604"/>
      <c r="OPT190" s="604"/>
      <c r="OPU190" s="604"/>
      <c r="OPV190" s="604"/>
      <c r="OPW190" s="604"/>
      <c r="OPX190" s="604"/>
      <c r="OPY190" s="604"/>
      <c r="OPZ190" s="604"/>
      <c r="OQA190" s="604"/>
      <c r="OQB190" s="604"/>
      <c r="OQC190" s="604"/>
      <c r="OQD190" s="604"/>
      <c r="OQE190" s="604"/>
      <c r="OQF190" s="604"/>
      <c r="OQG190" s="604"/>
      <c r="OQH190" s="604"/>
      <c r="OQI190" s="604"/>
      <c r="OQJ190" s="604"/>
      <c r="OQK190" s="604"/>
      <c r="OQL190" s="604"/>
      <c r="OQM190" s="604"/>
      <c r="OQN190" s="604"/>
      <c r="OQO190" s="604"/>
      <c r="OQP190" s="604"/>
      <c r="OQQ190" s="604"/>
      <c r="OQR190" s="604"/>
      <c r="OQS190" s="604"/>
      <c r="OQT190" s="604"/>
      <c r="OQU190" s="604"/>
      <c r="OQV190" s="604"/>
      <c r="OQW190" s="604"/>
      <c r="OQX190" s="604"/>
      <c r="OQY190" s="604"/>
      <c r="OQZ190" s="604"/>
      <c r="ORA190" s="604"/>
      <c r="ORB190" s="604"/>
      <c r="ORC190" s="604"/>
      <c r="ORD190" s="604"/>
      <c r="ORE190" s="604"/>
      <c r="ORF190" s="604"/>
      <c r="ORG190" s="604"/>
      <c r="ORH190" s="604"/>
      <c r="ORI190" s="604"/>
      <c r="ORJ190" s="604"/>
      <c r="ORK190" s="604"/>
      <c r="ORL190" s="604"/>
      <c r="ORM190" s="604"/>
      <c r="ORN190" s="604"/>
      <c r="ORO190" s="604"/>
      <c r="ORP190" s="604"/>
      <c r="ORQ190" s="604"/>
      <c r="ORR190" s="604"/>
      <c r="ORS190" s="604"/>
      <c r="ORT190" s="604"/>
      <c r="ORU190" s="604"/>
      <c r="ORV190" s="604"/>
      <c r="ORW190" s="604"/>
      <c r="ORX190" s="604"/>
      <c r="ORY190" s="604"/>
      <c r="ORZ190" s="604"/>
      <c r="OSA190" s="604"/>
      <c r="OSB190" s="604"/>
      <c r="OSC190" s="604"/>
      <c r="OSD190" s="604"/>
      <c r="OSE190" s="604"/>
      <c r="OSF190" s="604"/>
      <c r="OSG190" s="604"/>
      <c r="OSH190" s="604"/>
      <c r="OSI190" s="604"/>
      <c r="OSJ190" s="604"/>
      <c r="OSK190" s="604"/>
      <c r="OSL190" s="604"/>
      <c r="OSM190" s="604"/>
      <c r="OSN190" s="604"/>
      <c r="OSO190" s="604"/>
      <c r="OSP190" s="604"/>
      <c r="OSQ190" s="604"/>
      <c r="OSR190" s="604"/>
      <c r="OSS190" s="604"/>
      <c r="OST190" s="604"/>
      <c r="OSU190" s="604"/>
      <c r="OSV190" s="604"/>
      <c r="OSW190" s="604"/>
      <c r="OSX190" s="604"/>
      <c r="OSY190" s="604"/>
      <c r="OSZ190" s="604"/>
      <c r="OTA190" s="604"/>
      <c r="OTB190" s="604"/>
      <c r="OTC190" s="604"/>
      <c r="OTD190" s="604"/>
      <c r="OTE190" s="604"/>
      <c r="OTF190" s="604"/>
      <c r="OTG190" s="604"/>
      <c r="OTH190" s="604"/>
      <c r="OTI190" s="604"/>
      <c r="OTJ190" s="604"/>
      <c r="OTK190" s="604"/>
      <c r="OTL190" s="604"/>
      <c r="OTM190" s="604"/>
      <c r="OTN190" s="604"/>
      <c r="OTO190" s="604"/>
      <c r="OTP190" s="604"/>
      <c r="OTQ190" s="604"/>
      <c r="OTR190" s="604"/>
      <c r="OTS190" s="604"/>
      <c r="OTT190" s="604"/>
      <c r="OTU190" s="604"/>
      <c r="OTV190" s="604"/>
      <c r="OTW190" s="604"/>
      <c r="OTX190" s="604"/>
      <c r="OTY190" s="604"/>
      <c r="OTZ190" s="604"/>
      <c r="OUA190" s="604"/>
      <c r="OUB190" s="604"/>
      <c r="OUC190" s="604"/>
      <c r="OUD190" s="604"/>
      <c r="OUE190" s="604"/>
      <c r="OUF190" s="604"/>
      <c r="OUG190" s="604"/>
      <c r="OUH190" s="604"/>
      <c r="OUI190" s="604"/>
      <c r="OUJ190" s="604"/>
      <c r="OUK190" s="604"/>
      <c r="OUL190" s="604"/>
      <c r="OUM190" s="604"/>
      <c r="OUN190" s="604"/>
      <c r="OUO190" s="604"/>
      <c r="OUP190" s="604"/>
      <c r="OUQ190" s="604"/>
      <c r="OUR190" s="604"/>
      <c r="OUS190" s="604"/>
      <c r="OUT190" s="604"/>
      <c r="OUU190" s="604"/>
      <c r="OUV190" s="604"/>
      <c r="OUW190" s="604"/>
      <c r="OUX190" s="604"/>
      <c r="OUY190" s="604"/>
      <c r="OUZ190" s="604"/>
      <c r="OVA190" s="604"/>
      <c r="OVB190" s="604"/>
      <c r="OVC190" s="604"/>
      <c r="OVD190" s="604"/>
      <c r="OVE190" s="604"/>
      <c r="OVF190" s="604"/>
      <c r="OVG190" s="604"/>
      <c r="OVH190" s="604"/>
      <c r="OVI190" s="604"/>
      <c r="OVJ190" s="604"/>
      <c r="OVK190" s="604"/>
      <c r="OVL190" s="604"/>
      <c r="OVM190" s="604"/>
      <c r="OVN190" s="604"/>
      <c r="OVO190" s="604"/>
      <c r="OVP190" s="604"/>
      <c r="OVQ190" s="604"/>
      <c r="OVR190" s="604"/>
      <c r="OVS190" s="604"/>
      <c r="OVT190" s="604"/>
      <c r="OVU190" s="604"/>
      <c r="OVV190" s="604"/>
      <c r="OVW190" s="604"/>
      <c r="OVX190" s="604"/>
      <c r="OVY190" s="604"/>
      <c r="OVZ190" s="604"/>
      <c r="OWA190" s="604"/>
      <c r="OWB190" s="604"/>
      <c r="OWC190" s="604"/>
      <c r="OWD190" s="604"/>
      <c r="OWE190" s="604"/>
      <c r="OWF190" s="604"/>
      <c r="OWG190" s="604"/>
      <c r="OWH190" s="604"/>
      <c r="OWI190" s="604"/>
      <c r="OWJ190" s="604"/>
      <c r="OWK190" s="604"/>
      <c r="OWL190" s="604"/>
      <c r="OWM190" s="604"/>
      <c r="OWN190" s="604"/>
      <c r="OWO190" s="604"/>
      <c r="OWP190" s="604"/>
      <c r="OWQ190" s="604"/>
      <c r="OWR190" s="604"/>
      <c r="OWS190" s="604"/>
      <c r="OWT190" s="604"/>
      <c r="OWU190" s="604"/>
      <c r="OWV190" s="604"/>
      <c r="OWW190" s="604"/>
      <c r="OWX190" s="604"/>
      <c r="OWY190" s="604"/>
      <c r="OWZ190" s="604"/>
      <c r="OXA190" s="604"/>
      <c r="OXB190" s="604"/>
      <c r="OXC190" s="604"/>
      <c r="OXD190" s="604"/>
      <c r="OXE190" s="604"/>
      <c r="OXF190" s="604"/>
      <c r="OXG190" s="604"/>
      <c r="OXH190" s="604"/>
      <c r="OXI190" s="604"/>
      <c r="OXJ190" s="604"/>
      <c r="OXK190" s="604"/>
      <c r="OXL190" s="604"/>
      <c r="OXM190" s="604"/>
      <c r="OXN190" s="604"/>
      <c r="OXO190" s="604"/>
      <c r="OXP190" s="604"/>
      <c r="OXQ190" s="604"/>
      <c r="OXR190" s="604"/>
      <c r="OXS190" s="604"/>
      <c r="OXT190" s="604"/>
      <c r="OXU190" s="604"/>
      <c r="OXV190" s="604"/>
      <c r="OXW190" s="604"/>
      <c r="OXX190" s="604"/>
      <c r="OXY190" s="604"/>
      <c r="OXZ190" s="604"/>
      <c r="OYA190" s="604"/>
      <c r="OYB190" s="604"/>
      <c r="OYC190" s="604"/>
      <c r="OYD190" s="604"/>
      <c r="OYE190" s="604"/>
      <c r="OYF190" s="604"/>
      <c r="OYG190" s="604"/>
      <c r="OYH190" s="604"/>
      <c r="OYI190" s="604"/>
      <c r="OYJ190" s="604"/>
      <c r="OYK190" s="604"/>
      <c r="OYL190" s="604"/>
      <c r="OYM190" s="604"/>
      <c r="OYN190" s="604"/>
      <c r="OYO190" s="604"/>
      <c r="OYP190" s="604"/>
      <c r="OYQ190" s="604"/>
      <c r="OYR190" s="604"/>
      <c r="OYS190" s="604"/>
      <c r="OYT190" s="604"/>
      <c r="OYU190" s="604"/>
      <c r="OYV190" s="604"/>
      <c r="OYW190" s="604"/>
      <c r="OYX190" s="604"/>
      <c r="OYY190" s="604"/>
      <c r="OYZ190" s="604"/>
      <c r="OZA190" s="604"/>
      <c r="OZB190" s="604"/>
      <c r="OZC190" s="604"/>
      <c r="OZD190" s="604"/>
      <c r="OZE190" s="604"/>
      <c r="OZF190" s="604"/>
      <c r="OZG190" s="604"/>
      <c r="OZH190" s="604"/>
      <c r="OZI190" s="604"/>
      <c r="OZJ190" s="604"/>
      <c r="OZK190" s="604"/>
      <c r="OZL190" s="604"/>
      <c r="OZM190" s="604"/>
      <c r="OZN190" s="604"/>
      <c r="OZO190" s="604"/>
      <c r="OZP190" s="604"/>
      <c r="OZQ190" s="604"/>
      <c r="OZR190" s="604"/>
      <c r="OZS190" s="604"/>
      <c r="OZT190" s="604"/>
      <c r="OZU190" s="604"/>
      <c r="OZV190" s="604"/>
      <c r="OZW190" s="604"/>
      <c r="OZX190" s="604"/>
      <c r="OZY190" s="604"/>
      <c r="OZZ190" s="604"/>
      <c r="PAA190" s="604"/>
      <c r="PAB190" s="604"/>
      <c r="PAC190" s="604"/>
      <c r="PAD190" s="604"/>
      <c r="PAE190" s="604"/>
      <c r="PAF190" s="604"/>
      <c r="PAG190" s="604"/>
      <c r="PAH190" s="604"/>
      <c r="PAI190" s="604"/>
      <c r="PAJ190" s="604"/>
      <c r="PAK190" s="604"/>
      <c r="PAL190" s="604"/>
      <c r="PAM190" s="604"/>
      <c r="PAN190" s="604"/>
      <c r="PAO190" s="604"/>
      <c r="PAP190" s="604"/>
      <c r="PAQ190" s="604"/>
      <c r="PAR190" s="604"/>
      <c r="PAS190" s="604"/>
      <c r="PAT190" s="604"/>
      <c r="PAU190" s="604"/>
      <c r="PAV190" s="604"/>
      <c r="PAW190" s="604"/>
      <c r="PAX190" s="604"/>
      <c r="PAY190" s="604"/>
      <c r="PAZ190" s="604"/>
      <c r="PBA190" s="604"/>
      <c r="PBB190" s="604"/>
      <c r="PBC190" s="604"/>
      <c r="PBD190" s="604"/>
      <c r="PBE190" s="604"/>
      <c r="PBF190" s="604"/>
      <c r="PBG190" s="604"/>
      <c r="PBH190" s="604"/>
      <c r="PBI190" s="604"/>
      <c r="PBJ190" s="604"/>
      <c r="PBK190" s="604"/>
      <c r="PBL190" s="604"/>
      <c r="PBM190" s="604"/>
      <c r="PBN190" s="604"/>
      <c r="PBO190" s="604"/>
      <c r="PBP190" s="604"/>
      <c r="PBQ190" s="604"/>
      <c r="PBR190" s="604"/>
      <c r="PBS190" s="604"/>
      <c r="PBT190" s="604"/>
      <c r="PBU190" s="604"/>
      <c r="PBV190" s="604"/>
      <c r="PBW190" s="604"/>
      <c r="PBX190" s="604"/>
      <c r="PBY190" s="604"/>
      <c r="PBZ190" s="604"/>
      <c r="PCA190" s="604"/>
      <c r="PCB190" s="604"/>
      <c r="PCC190" s="604"/>
      <c r="PCD190" s="604"/>
      <c r="PCE190" s="604"/>
      <c r="PCF190" s="604"/>
      <c r="PCG190" s="604"/>
      <c r="PCH190" s="604"/>
      <c r="PCI190" s="604"/>
      <c r="PCJ190" s="604"/>
      <c r="PCK190" s="604"/>
      <c r="PCL190" s="604"/>
      <c r="PCM190" s="604"/>
      <c r="PCN190" s="604"/>
      <c r="PCO190" s="604"/>
      <c r="PCP190" s="604"/>
      <c r="PCQ190" s="604"/>
      <c r="PCR190" s="604"/>
      <c r="PCS190" s="604"/>
      <c r="PCT190" s="604"/>
      <c r="PCU190" s="604"/>
      <c r="PCV190" s="604"/>
      <c r="PCW190" s="604"/>
      <c r="PCX190" s="604"/>
      <c r="PCY190" s="604"/>
      <c r="PCZ190" s="604"/>
      <c r="PDA190" s="604"/>
      <c r="PDB190" s="604"/>
      <c r="PDC190" s="604"/>
      <c r="PDD190" s="604"/>
      <c r="PDE190" s="604"/>
      <c r="PDF190" s="604"/>
      <c r="PDG190" s="604"/>
      <c r="PDH190" s="604"/>
      <c r="PDI190" s="604"/>
      <c r="PDJ190" s="604"/>
      <c r="PDK190" s="604"/>
      <c r="PDL190" s="604"/>
      <c r="PDM190" s="604"/>
      <c r="PDN190" s="604"/>
      <c r="PDO190" s="604"/>
      <c r="PDP190" s="604"/>
      <c r="PDQ190" s="604"/>
      <c r="PDR190" s="604"/>
      <c r="PDS190" s="604"/>
      <c r="PDT190" s="604"/>
      <c r="PDU190" s="604"/>
      <c r="PDV190" s="604"/>
      <c r="PDW190" s="604"/>
      <c r="PDX190" s="604"/>
      <c r="PDY190" s="604"/>
      <c r="PDZ190" s="604"/>
      <c r="PEA190" s="604"/>
      <c r="PEB190" s="604"/>
      <c r="PEC190" s="604"/>
      <c r="PED190" s="604"/>
      <c r="PEE190" s="604"/>
      <c r="PEF190" s="604"/>
      <c r="PEG190" s="604"/>
      <c r="PEH190" s="604"/>
      <c r="PEI190" s="604"/>
      <c r="PEJ190" s="604"/>
      <c r="PEK190" s="604"/>
      <c r="PEL190" s="604"/>
      <c r="PEM190" s="604"/>
      <c r="PEN190" s="604"/>
      <c r="PEO190" s="604"/>
      <c r="PEP190" s="604"/>
      <c r="PEQ190" s="604"/>
      <c r="PER190" s="604"/>
      <c r="PES190" s="604"/>
      <c r="PET190" s="604"/>
      <c r="PEU190" s="604"/>
      <c r="PEV190" s="604"/>
      <c r="PEW190" s="604"/>
      <c r="PEX190" s="604"/>
      <c r="PEY190" s="604"/>
      <c r="PEZ190" s="604"/>
      <c r="PFA190" s="604"/>
      <c r="PFB190" s="604"/>
      <c r="PFC190" s="604"/>
      <c r="PFD190" s="604"/>
      <c r="PFE190" s="604"/>
      <c r="PFF190" s="604"/>
      <c r="PFG190" s="604"/>
      <c r="PFH190" s="604"/>
      <c r="PFI190" s="604"/>
      <c r="PFJ190" s="604"/>
      <c r="PFK190" s="604"/>
      <c r="PFL190" s="604"/>
      <c r="PFM190" s="604"/>
      <c r="PFN190" s="604"/>
      <c r="PFO190" s="604"/>
      <c r="PFP190" s="604"/>
      <c r="PFQ190" s="604"/>
      <c r="PFR190" s="604"/>
      <c r="PFS190" s="604"/>
      <c r="PFT190" s="604"/>
      <c r="PFU190" s="604"/>
      <c r="PFV190" s="604"/>
      <c r="PFW190" s="604"/>
      <c r="PFX190" s="604"/>
      <c r="PFY190" s="604"/>
      <c r="PFZ190" s="604"/>
      <c r="PGA190" s="604"/>
      <c r="PGB190" s="604"/>
      <c r="PGC190" s="604"/>
      <c r="PGD190" s="604"/>
      <c r="PGE190" s="604"/>
      <c r="PGF190" s="604"/>
      <c r="PGG190" s="604"/>
      <c r="PGH190" s="604"/>
      <c r="PGI190" s="604"/>
      <c r="PGJ190" s="604"/>
      <c r="PGK190" s="604"/>
      <c r="PGL190" s="604"/>
      <c r="PGM190" s="604"/>
      <c r="PGN190" s="604"/>
      <c r="PGO190" s="604"/>
      <c r="PGP190" s="604"/>
      <c r="PGQ190" s="604"/>
      <c r="PGR190" s="604"/>
      <c r="PGS190" s="604"/>
      <c r="PGT190" s="604"/>
      <c r="PGU190" s="604"/>
      <c r="PGV190" s="604"/>
      <c r="PGW190" s="604"/>
      <c r="PGX190" s="604"/>
      <c r="PGY190" s="604"/>
      <c r="PGZ190" s="604"/>
      <c r="PHA190" s="604"/>
      <c r="PHB190" s="604"/>
      <c r="PHC190" s="604"/>
      <c r="PHD190" s="604"/>
      <c r="PHE190" s="604"/>
      <c r="PHF190" s="604"/>
      <c r="PHG190" s="604"/>
      <c r="PHH190" s="604"/>
      <c r="PHI190" s="604"/>
      <c r="PHJ190" s="604"/>
      <c r="PHK190" s="604"/>
      <c r="PHL190" s="604"/>
      <c r="PHM190" s="604"/>
      <c r="PHN190" s="604"/>
      <c r="PHO190" s="604"/>
      <c r="PHP190" s="604"/>
      <c r="PHQ190" s="604"/>
      <c r="PHR190" s="604"/>
      <c r="PHS190" s="604"/>
      <c r="PHT190" s="604"/>
      <c r="PHU190" s="604"/>
      <c r="PHV190" s="604"/>
      <c r="PHW190" s="604"/>
      <c r="PHX190" s="604"/>
      <c r="PHY190" s="604"/>
      <c r="PHZ190" s="604"/>
      <c r="PIA190" s="604"/>
      <c r="PIB190" s="604"/>
      <c r="PIC190" s="604"/>
      <c r="PID190" s="604"/>
      <c r="PIE190" s="604"/>
      <c r="PIF190" s="604"/>
      <c r="PIG190" s="604"/>
      <c r="PIH190" s="604"/>
      <c r="PII190" s="604"/>
      <c r="PIJ190" s="604"/>
      <c r="PIK190" s="604"/>
      <c r="PIL190" s="604"/>
      <c r="PIM190" s="604"/>
      <c r="PIN190" s="604"/>
      <c r="PIO190" s="604"/>
      <c r="PIP190" s="604"/>
      <c r="PIQ190" s="604"/>
      <c r="PIR190" s="604"/>
      <c r="PIS190" s="604"/>
      <c r="PIT190" s="604"/>
      <c r="PIU190" s="604"/>
      <c r="PIV190" s="604"/>
      <c r="PIW190" s="604"/>
      <c r="PIX190" s="604"/>
      <c r="PIY190" s="604"/>
      <c r="PIZ190" s="604"/>
      <c r="PJA190" s="604"/>
      <c r="PJB190" s="604"/>
      <c r="PJC190" s="604"/>
      <c r="PJD190" s="604"/>
      <c r="PJE190" s="604"/>
      <c r="PJF190" s="604"/>
      <c r="PJG190" s="604"/>
      <c r="PJH190" s="604"/>
      <c r="PJI190" s="604"/>
      <c r="PJJ190" s="604"/>
      <c r="PJK190" s="604"/>
      <c r="PJL190" s="604"/>
      <c r="PJM190" s="604"/>
      <c r="PJN190" s="604"/>
      <c r="PJO190" s="604"/>
      <c r="PJP190" s="604"/>
      <c r="PJQ190" s="604"/>
      <c r="PJR190" s="604"/>
      <c r="PJS190" s="604"/>
      <c r="PJT190" s="604"/>
      <c r="PJU190" s="604"/>
      <c r="PJV190" s="604"/>
      <c r="PJW190" s="604"/>
      <c r="PJX190" s="604"/>
      <c r="PJY190" s="604"/>
      <c r="PJZ190" s="604"/>
      <c r="PKA190" s="604"/>
      <c r="PKB190" s="604"/>
      <c r="PKC190" s="604"/>
      <c r="PKD190" s="604"/>
      <c r="PKE190" s="604"/>
      <c r="PKF190" s="604"/>
      <c r="PKG190" s="604"/>
      <c r="PKH190" s="604"/>
      <c r="PKI190" s="604"/>
      <c r="PKJ190" s="604"/>
      <c r="PKK190" s="604"/>
      <c r="PKL190" s="604"/>
      <c r="PKM190" s="604"/>
      <c r="PKN190" s="604"/>
      <c r="PKO190" s="604"/>
      <c r="PKP190" s="604"/>
      <c r="PKQ190" s="604"/>
      <c r="PKR190" s="604"/>
      <c r="PKS190" s="604"/>
      <c r="PKT190" s="604"/>
      <c r="PKU190" s="604"/>
      <c r="PKV190" s="604"/>
      <c r="PKW190" s="604"/>
      <c r="PKX190" s="604"/>
      <c r="PKY190" s="604"/>
      <c r="PKZ190" s="604"/>
      <c r="PLA190" s="604"/>
      <c r="PLB190" s="604"/>
      <c r="PLC190" s="604"/>
      <c r="PLD190" s="604"/>
      <c r="PLE190" s="604"/>
      <c r="PLF190" s="604"/>
      <c r="PLG190" s="604"/>
      <c r="PLH190" s="604"/>
      <c r="PLI190" s="604"/>
      <c r="PLJ190" s="604"/>
      <c r="PLK190" s="604"/>
      <c r="PLL190" s="604"/>
      <c r="PLM190" s="604"/>
      <c r="PLN190" s="604"/>
      <c r="PLO190" s="604"/>
      <c r="PLP190" s="604"/>
      <c r="PLQ190" s="604"/>
      <c r="PLR190" s="604"/>
      <c r="PLS190" s="604"/>
      <c r="PLT190" s="604"/>
      <c r="PLU190" s="604"/>
      <c r="PLV190" s="604"/>
      <c r="PLW190" s="604"/>
      <c r="PLX190" s="604"/>
      <c r="PLY190" s="604"/>
      <c r="PLZ190" s="604"/>
      <c r="PMA190" s="604"/>
      <c r="PMB190" s="604"/>
      <c r="PMC190" s="604"/>
      <c r="PMD190" s="604"/>
      <c r="PME190" s="604"/>
      <c r="PMF190" s="604"/>
      <c r="PMG190" s="604"/>
      <c r="PMH190" s="604"/>
      <c r="PMI190" s="604"/>
      <c r="PMJ190" s="604"/>
      <c r="PMK190" s="604"/>
      <c r="PML190" s="604"/>
      <c r="PMM190" s="604"/>
      <c r="PMN190" s="604"/>
      <c r="PMO190" s="604"/>
      <c r="PMP190" s="604"/>
      <c r="PMQ190" s="604"/>
      <c r="PMR190" s="604"/>
      <c r="PMS190" s="604"/>
      <c r="PMT190" s="604"/>
      <c r="PMU190" s="604"/>
      <c r="PMV190" s="604"/>
      <c r="PMW190" s="604"/>
      <c r="PMX190" s="604"/>
      <c r="PMY190" s="604"/>
      <c r="PMZ190" s="604"/>
      <c r="PNA190" s="604"/>
      <c r="PNB190" s="604"/>
      <c r="PNC190" s="604"/>
      <c r="PND190" s="604"/>
      <c r="PNE190" s="604"/>
      <c r="PNF190" s="604"/>
      <c r="PNG190" s="604"/>
      <c r="PNH190" s="604"/>
      <c r="PNI190" s="604"/>
      <c r="PNJ190" s="604"/>
      <c r="PNK190" s="604"/>
      <c r="PNL190" s="604"/>
      <c r="PNM190" s="604"/>
      <c r="PNN190" s="604"/>
      <c r="PNO190" s="604"/>
      <c r="PNP190" s="604"/>
      <c r="PNQ190" s="604"/>
      <c r="PNR190" s="604"/>
      <c r="PNS190" s="604"/>
      <c r="PNT190" s="604"/>
      <c r="PNU190" s="604"/>
      <c r="PNV190" s="604"/>
      <c r="PNW190" s="604"/>
      <c r="PNX190" s="604"/>
      <c r="PNY190" s="604"/>
      <c r="PNZ190" s="604"/>
      <c r="POA190" s="604"/>
      <c r="POB190" s="604"/>
      <c r="POC190" s="604"/>
      <c r="POD190" s="604"/>
      <c r="POE190" s="604"/>
      <c r="POF190" s="604"/>
      <c r="POG190" s="604"/>
      <c r="POH190" s="604"/>
      <c r="POI190" s="604"/>
      <c r="POJ190" s="604"/>
      <c r="POK190" s="604"/>
      <c r="POL190" s="604"/>
      <c r="POM190" s="604"/>
      <c r="PON190" s="604"/>
      <c r="POO190" s="604"/>
      <c r="POP190" s="604"/>
      <c r="POQ190" s="604"/>
      <c r="POR190" s="604"/>
      <c r="POS190" s="604"/>
      <c r="POT190" s="604"/>
      <c r="POU190" s="604"/>
      <c r="POV190" s="604"/>
      <c r="POW190" s="604"/>
      <c r="POX190" s="604"/>
      <c r="POY190" s="604"/>
      <c r="POZ190" s="604"/>
      <c r="PPA190" s="604"/>
      <c r="PPB190" s="604"/>
      <c r="PPC190" s="604"/>
      <c r="PPD190" s="604"/>
      <c r="PPE190" s="604"/>
      <c r="PPF190" s="604"/>
      <c r="PPG190" s="604"/>
      <c r="PPH190" s="604"/>
      <c r="PPI190" s="604"/>
      <c r="PPJ190" s="604"/>
      <c r="PPK190" s="604"/>
      <c r="PPL190" s="604"/>
      <c r="PPM190" s="604"/>
      <c r="PPN190" s="604"/>
      <c r="PPO190" s="604"/>
      <c r="PPP190" s="604"/>
      <c r="PPQ190" s="604"/>
      <c r="PPR190" s="604"/>
      <c r="PPS190" s="604"/>
      <c r="PPT190" s="604"/>
      <c r="PPU190" s="604"/>
      <c r="PPV190" s="604"/>
      <c r="PPW190" s="604"/>
      <c r="PPX190" s="604"/>
      <c r="PPY190" s="604"/>
      <c r="PPZ190" s="604"/>
      <c r="PQA190" s="604"/>
      <c r="PQB190" s="604"/>
      <c r="PQC190" s="604"/>
      <c r="PQD190" s="604"/>
      <c r="PQE190" s="604"/>
      <c r="PQF190" s="604"/>
      <c r="PQG190" s="604"/>
      <c r="PQH190" s="604"/>
      <c r="PQI190" s="604"/>
      <c r="PQJ190" s="604"/>
      <c r="PQK190" s="604"/>
      <c r="PQL190" s="604"/>
      <c r="PQM190" s="604"/>
      <c r="PQN190" s="604"/>
      <c r="PQO190" s="604"/>
      <c r="PQP190" s="604"/>
      <c r="PQQ190" s="604"/>
      <c r="PQR190" s="604"/>
      <c r="PQS190" s="604"/>
      <c r="PQT190" s="604"/>
      <c r="PQU190" s="604"/>
      <c r="PQV190" s="604"/>
      <c r="PQW190" s="604"/>
      <c r="PQX190" s="604"/>
      <c r="PQY190" s="604"/>
      <c r="PQZ190" s="604"/>
      <c r="PRA190" s="604"/>
      <c r="PRB190" s="604"/>
      <c r="PRC190" s="604"/>
      <c r="PRD190" s="604"/>
      <c r="PRE190" s="604"/>
      <c r="PRF190" s="604"/>
      <c r="PRG190" s="604"/>
      <c r="PRH190" s="604"/>
      <c r="PRI190" s="604"/>
      <c r="PRJ190" s="604"/>
      <c r="PRK190" s="604"/>
      <c r="PRL190" s="604"/>
      <c r="PRM190" s="604"/>
      <c r="PRN190" s="604"/>
      <c r="PRO190" s="604"/>
      <c r="PRP190" s="604"/>
      <c r="PRQ190" s="604"/>
      <c r="PRR190" s="604"/>
      <c r="PRS190" s="604"/>
      <c r="PRT190" s="604"/>
      <c r="PRU190" s="604"/>
      <c r="PRV190" s="604"/>
      <c r="PRW190" s="604"/>
      <c r="PRX190" s="604"/>
      <c r="PRY190" s="604"/>
      <c r="PRZ190" s="604"/>
      <c r="PSA190" s="604"/>
      <c r="PSB190" s="604"/>
      <c r="PSC190" s="604"/>
      <c r="PSD190" s="604"/>
      <c r="PSE190" s="604"/>
      <c r="PSF190" s="604"/>
      <c r="PSG190" s="604"/>
      <c r="PSH190" s="604"/>
      <c r="PSI190" s="604"/>
      <c r="PSJ190" s="604"/>
      <c r="PSK190" s="604"/>
      <c r="PSL190" s="604"/>
      <c r="PSM190" s="604"/>
      <c r="PSN190" s="604"/>
      <c r="PSO190" s="604"/>
      <c r="PSP190" s="604"/>
      <c r="PSQ190" s="604"/>
      <c r="PSR190" s="604"/>
      <c r="PSS190" s="604"/>
      <c r="PST190" s="604"/>
      <c r="PSU190" s="604"/>
      <c r="PSV190" s="604"/>
      <c r="PSW190" s="604"/>
      <c r="PSX190" s="604"/>
      <c r="PSY190" s="604"/>
      <c r="PSZ190" s="604"/>
      <c r="PTA190" s="604"/>
      <c r="PTB190" s="604"/>
      <c r="PTC190" s="604"/>
      <c r="PTD190" s="604"/>
      <c r="PTE190" s="604"/>
      <c r="PTF190" s="604"/>
      <c r="PTG190" s="604"/>
      <c r="PTH190" s="604"/>
      <c r="PTI190" s="604"/>
      <c r="PTJ190" s="604"/>
      <c r="PTK190" s="604"/>
      <c r="PTL190" s="604"/>
      <c r="PTM190" s="604"/>
      <c r="PTN190" s="604"/>
      <c r="PTO190" s="604"/>
      <c r="PTP190" s="604"/>
      <c r="PTQ190" s="604"/>
      <c r="PTR190" s="604"/>
      <c r="PTS190" s="604"/>
      <c r="PTT190" s="604"/>
      <c r="PTU190" s="604"/>
      <c r="PTV190" s="604"/>
      <c r="PTW190" s="604"/>
      <c r="PTX190" s="604"/>
      <c r="PTY190" s="604"/>
      <c r="PTZ190" s="604"/>
      <c r="PUA190" s="604"/>
      <c r="PUB190" s="604"/>
      <c r="PUC190" s="604"/>
      <c r="PUD190" s="604"/>
      <c r="PUE190" s="604"/>
      <c r="PUF190" s="604"/>
      <c r="PUG190" s="604"/>
      <c r="PUH190" s="604"/>
      <c r="PUI190" s="604"/>
      <c r="PUJ190" s="604"/>
      <c r="PUK190" s="604"/>
      <c r="PUL190" s="604"/>
      <c r="PUM190" s="604"/>
      <c r="PUN190" s="604"/>
      <c r="PUO190" s="604"/>
      <c r="PUP190" s="604"/>
      <c r="PUQ190" s="604"/>
      <c r="PUR190" s="604"/>
      <c r="PUS190" s="604"/>
      <c r="PUT190" s="604"/>
      <c r="PUU190" s="604"/>
      <c r="PUV190" s="604"/>
      <c r="PUW190" s="604"/>
      <c r="PUX190" s="604"/>
      <c r="PUY190" s="604"/>
      <c r="PUZ190" s="604"/>
      <c r="PVA190" s="604"/>
      <c r="PVB190" s="604"/>
      <c r="PVC190" s="604"/>
      <c r="PVD190" s="604"/>
      <c r="PVE190" s="604"/>
      <c r="PVF190" s="604"/>
      <c r="PVG190" s="604"/>
      <c r="PVH190" s="604"/>
      <c r="PVI190" s="604"/>
      <c r="PVJ190" s="604"/>
      <c r="PVK190" s="604"/>
      <c r="PVL190" s="604"/>
      <c r="PVM190" s="604"/>
      <c r="PVN190" s="604"/>
      <c r="PVO190" s="604"/>
      <c r="PVP190" s="604"/>
      <c r="PVQ190" s="604"/>
      <c r="PVR190" s="604"/>
      <c r="PVS190" s="604"/>
      <c r="PVT190" s="604"/>
      <c r="PVU190" s="604"/>
      <c r="PVV190" s="604"/>
      <c r="PVW190" s="604"/>
      <c r="PVX190" s="604"/>
      <c r="PVY190" s="604"/>
      <c r="PVZ190" s="604"/>
      <c r="PWA190" s="604"/>
      <c r="PWB190" s="604"/>
      <c r="PWC190" s="604"/>
      <c r="PWD190" s="604"/>
      <c r="PWE190" s="604"/>
      <c r="PWF190" s="604"/>
      <c r="PWG190" s="604"/>
      <c r="PWH190" s="604"/>
      <c r="PWI190" s="604"/>
      <c r="PWJ190" s="604"/>
      <c r="PWK190" s="604"/>
      <c r="PWL190" s="604"/>
      <c r="PWM190" s="604"/>
      <c r="PWN190" s="604"/>
      <c r="PWO190" s="604"/>
      <c r="PWP190" s="604"/>
      <c r="PWQ190" s="604"/>
      <c r="PWR190" s="604"/>
      <c r="PWS190" s="604"/>
      <c r="PWT190" s="604"/>
      <c r="PWU190" s="604"/>
      <c r="PWV190" s="604"/>
      <c r="PWW190" s="604"/>
      <c r="PWX190" s="604"/>
      <c r="PWY190" s="604"/>
      <c r="PWZ190" s="604"/>
      <c r="PXA190" s="604"/>
      <c r="PXB190" s="604"/>
      <c r="PXC190" s="604"/>
      <c r="PXD190" s="604"/>
      <c r="PXE190" s="604"/>
      <c r="PXF190" s="604"/>
      <c r="PXG190" s="604"/>
      <c r="PXH190" s="604"/>
      <c r="PXI190" s="604"/>
      <c r="PXJ190" s="604"/>
      <c r="PXK190" s="604"/>
      <c r="PXL190" s="604"/>
      <c r="PXM190" s="604"/>
      <c r="PXN190" s="604"/>
      <c r="PXO190" s="604"/>
      <c r="PXP190" s="604"/>
      <c r="PXQ190" s="604"/>
      <c r="PXR190" s="604"/>
      <c r="PXS190" s="604"/>
      <c r="PXT190" s="604"/>
      <c r="PXU190" s="604"/>
      <c r="PXV190" s="604"/>
      <c r="PXW190" s="604"/>
      <c r="PXX190" s="604"/>
      <c r="PXY190" s="604"/>
      <c r="PXZ190" s="604"/>
      <c r="PYA190" s="604"/>
      <c r="PYB190" s="604"/>
      <c r="PYC190" s="604"/>
      <c r="PYD190" s="604"/>
      <c r="PYE190" s="604"/>
      <c r="PYF190" s="604"/>
      <c r="PYG190" s="604"/>
      <c r="PYH190" s="604"/>
      <c r="PYI190" s="604"/>
      <c r="PYJ190" s="604"/>
      <c r="PYK190" s="604"/>
      <c r="PYL190" s="604"/>
      <c r="PYM190" s="604"/>
      <c r="PYN190" s="604"/>
      <c r="PYO190" s="604"/>
      <c r="PYP190" s="604"/>
      <c r="PYQ190" s="604"/>
      <c r="PYR190" s="604"/>
      <c r="PYS190" s="604"/>
      <c r="PYT190" s="604"/>
      <c r="PYU190" s="604"/>
      <c r="PYV190" s="604"/>
      <c r="PYW190" s="604"/>
      <c r="PYX190" s="604"/>
      <c r="PYY190" s="604"/>
      <c r="PYZ190" s="604"/>
      <c r="PZA190" s="604"/>
      <c r="PZB190" s="604"/>
      <c r="PZC190" s="604"/>
      <c r="PZD190" s="604"/>
      <c r="PZE190" s="604"/>
      <c r="PZF190" s="604"/>
      <c r="PZG190" s="604"/>
      <c r="PZH190" s="604"/>
      <c r="PZI190" s="604"/>
      <c r="PZJ190" s="604"/>
      <c r="PZK190" s="604"/>
      <c r="PZL190" s="604"/>
      <c r="PZM190" s="604"/>
      <c r="PZN190" s="604"/>
      <c r="PZO190" s="604"/>
      <c r="PZP190" s="604"/>
      <c r="PZQ190" s="604"/>
      <c r="PZR190" s="604"/>
      <c r="PZS190" s="604"/>
      <c r="PZT190" s="604"/>
      <c r="PZU190" s="604"/>
      <c r="PZV190" s="604"/>
      <c r="PZW190" s="604"/>
      <c r="PZX190" s="604"/>
      <c r="PZY190" s="604"/>
      <c r="PZZ190" s="604"/>
      <c r="QAA190" s="604"/>
      <c r="QAB190" s="604"/>
      <c r="QAC190" s="604"/>
      <c r="QAD190" s="604"/>
      <c r="QAE190" s="604"/>
      <c r="QAF190" s="604"/>
      <c r="QAG190" s="604"/>
      <c r="QAH190" s="604"/>
      <c r="QAI190" s="604"/>
      <c r="QAJ190" s="604"/>
      <c r="QAK190" s="604"/>
      <c r="QAL190" s="604"/>
      <c r="QAM190" s="604"/>
      <c r="QAN190" s="604"/>
      <c r="QAO190" s="604"/>
      <c r="QAP190" s="604"/>
      <c r="QAQ190" s="604"/>
      <c r="QAR190" s="604"/>
      <c r="QAS190" s="604"/>
      <c r="QAT190" s="604"/>
      <c r="QAU190" s="604"/>
      <c r="QAV190" s="604"/>
      <c r="QAW190" s="604"/>
      <c r="QAX190" s="604"/>
      <c r="QAY190" s="604"/>
      <c r="QAZ190" s="604"/>
      <c r="QBA190" s="604"/>
      <c r="QBB190" s="604"/>
      <c r="QBC190" s="604"/>
      <c r="QBD190" s="604"/>
      <c r="QBE190" s="604"/>
      <c r="QBF190" s="604"/>
      <c r="QBG190" s="604"/>
      <c r="QBH190" s="604"/>
      <c r="QBI190" s="604"/>
      <c r="QBJ190" s="604"/>
      <c r="QBK190" s="604"/>
      <c r="QBL190" s="604"/>
      <c r="QBM190" s="604"/>
      <c r="QBN190" s="604"/>
      <c r="QBO190" s="604"/>
      <c r="QBP190" s="604"/>
      <c r="QBQ190" s="604"/>
      <c r="QBR190" s="604"/>
      <c r="QBS190" s="604"/>
      <c r="QBT190" s="604"/>
      <c r="QBU190" s="604"/>
      <c r="QBV190" s="604"/>
      <c r="QBW190" s="604"/>
      <c r="QBX190" s="604"/>
      <c r="QBY190" s="604"/>
      <c r="QBZ190" s="604"/>
      <c r="QCA190" s="604"/>
      <c r="QCB190" s="604"/>
      <c r="QCC190" s="604"/>
      <c r="QCD190" s="604"/>
      <c r="QCE190" s="604"/>
      <c r="QCF190" s="604"/>
      <c r="QCG190" s="604"/>
      <c r="QCH190" s="604"/>
      <c r="QCI190" s="604"/>
      <c r="QCJ190" s="604"/>
      <c r="QCK190" s="604"/>
      <c r="QCL190" s="604"/>
      <c r="QCM190" s="604"/>
      <c r="QCN190" s="604"/>
      <c r="QCO190" s="604"/>
      <c r="QCP190" s="604"/>
      <c r="QCQ190" s="604"/>
      <c r="QCR190" s="604"/>
      <c r="QCS190" s="604"/>
      <c r="QCT190" s="604"/>
      <c r="QCU190" s="604"/>
      <c r="QCV190" s="604"/>
      <c r="QCW190" s="604"/>
      <c r="QCX190" s="604"/>
      <c r="QCY190" s="604"/>
      <c r="QCZ190" s="604"/>
      <c r="QDA190" s="604"/>
      <c r="QDB190" s="604"/>
      <c r="QDC190" s="604"/>
      <c r="QDD190" s="604"/>
      <c r="QDE190" s="604"/>
      <c r="QDF190" s="604"/>
      <c r="QDG190" s="604"/>
      <c r="QDH190" s="604"/>
      <c r="QDI190" s="604"/>
      <c r="QDJ190" s="604"/>
      <c r="QDK190" s="604"/>
      <c r="QDL190" s="604"/>
      <c r="QDM190" s="604"/>
      <c r="QDN190" s="604"/>
      <c r="QDO190" s="604"/>
      <c r="QDP190" s="604"/>
      <c r="QDQ190" s="604"/>
      <c r="QDR190" s="604"/>
      <c r="QDS190" s="604"/>
      <c r="QDT190" s="604"/>
      <c r="QDU190" s="604"/>
      <c r="QDV190" s="604"/>
      <c r="QDW190" s="604"/>
      <c r="QDX190" s="604"/>
      <c r="QDY190" s="604"/>
      <c r="QDZ190" s="604"/>
      <c r="QEA190" s="604"/>
      <c r="QEB190" s="604"/>
      <c r="QEC190" s="604"/>
      <c r="QED190" s="604"/>
      <c r="QEE190" s="604"/>
      <c r="QEF190" s="604"/>
      <c r="QEG190" s="604"/>
      <c r="QEH190" s="604"/>
      <c r="QEI190" s="604"/>
      <c r="QEJ190" s="604"/>
      <c r="QEK190" s="604"/>
      <c r="QEL190" s="604"/>
      <c r="QEM190" s="604"/>
      <c r="QEN190" s="604"/>
      <c r="QEO190" s="604"/>
      <c r="QEP190" s="604"/>
      <c r="QEQ190" s="604"/>
      <c r="QER190" s="604"/>
      <c r="QES190" s="604"/>
      <c r="QET190" s="604"/>
      <c r="QEU190" s="604"/>
      <c r="QEV190" s="604"/>
      <c r="QEW190" s="604"/>
      <c r="QEX190" s="604"/>
      <c r="QEY190" s="604"/>
      <c r="QEZ190" s="604"/>
      <c r="QFA190" s="604"/>
      <c r="QFB190" s="604"/>
      <c r="QFC190" s="604"/>
      <c r="QFD190" s="604"/>
      <c r="QFE190" s="604"/>
      <c r="QFF190" s="604"/>
      <c r="QFG190" s="604"/>
      <c r="QFH190" s="604"/>
      <c r="QFI190" s="604"/>
      <c r="QFJ190" s="604"/>
      <c r="QFK190" s="604"/>
      <c r="QFL190" s="604"/>
      <c r="QFM190" s="604"/>
      <c r="QFN190" s="604"/>
      <c r="QFO190" s="604"/>
      <c r="QFP190" s="604"/>
      <c r="QFQ190" s="604"/>
      <c r="QFR190" s="604"/>
      <c r="QFS190" s="604"/>
      <c r="QFT190" s="604"/>
      <c r="QFU190" s="604"/>
      <c r="QFV190" s="604"/>
      <c r="QFW190" s="604"/>
      <c r="QFX190" s="604"/>
      <c r="QFY190" s="604"/>
      <c r="QFZ190" s="604"/>
      <c r="QGA190" s="604"/>
      <c r="QGB190" s="604"/>
      <c r="QGC190" s="604"/>
      <c r="QGD190" s="604"/>
      <c r="QGE190" s="604"/>
      <c r="QGF190" s="604"/>
      <c r="QGG190" s="604"/>
      <c r="QGH190" s="604"/>
      <c r="QGI190" s="604"/>
      <c r="QGJ190" s="604"/>
      <c r="QGK190" s="604"/>
      <c r="QGL190" s="604"/>
      <c r="QGM190" s="604"/>
      <c r="QGN190" s="604"/>
      <c r="QGO190" s="604"/>
      <c r="QGP190" s="604"/>
      <c r="QGQ190" s="604"/>
      <c r="QGR190" s="604"/>
      <c r="QGS190" s="604"/>
      <c r="QGT190" s="604"/>
      <c r="QGU190" s="604"/>
      <c r="QGV190" s="604"/>
      <c r="QGW190" s="604"/>
      <c r="QGX190" s="604"/>
      <c r="QGY190" s="604"/>
      <c r="QGZ190" s="604"/>
      <c r="QHA190" s="604"/>
      <c r="QHB190" s="604"/>
      <c r="QHC190" s="604"/>
      <c r="QHD190" s="604"/>
      <c r="QHE190" s="604"/>
      <c r="QHF190" s="604"/>
      <c r="QHG190" s="604"/>
      <c r="QHH190" s="604"/>
      <c r="QHI190" s="604"/>
      <c r="QHJ190" s="604"/>
      <c r="QHK190" s="604"/>
      <c r="QHL190" s="604"/>
      <c r="QHM190" s="604"/>
      <c r="QHN190" s="604"/>
      <c r="QHO190" s="604"/>
      <c r="QHP190" s="604"/>
      <c r="QHQ190" s="604"/>
      <c r="QHR190" s="604"/>
      <c r="QHS190" s="604"/>
      <c r="QHT190" s="604"/>
      <c r="QHU190" s="604"/>
      <c r="QHV190" s="604"/>
      <c r="QHW190" s="604"/>
      <c r="QHX190" s="604"/>
      <c r="QHY190" s="604"/>
      <c r="QHZ190" s="604"/>
      <c r="QIA190" s="604"/>
      <c r="QIB190" s="604"/>
      <c r="QIC190" s="604"/>
      <c r="QID190" s="604"/>
      <c r="QIE190" s="604"/>
      <c r="QIF190" s="604"/>
      <c r="QIG190" s="604"/>
      <c r="QIH190" s="604"/>
      <c r="QII190" s="604"/>
      <c r="QIJ190" s="604"/>
      <c r="QIK190" s="604"/>
      <c r="QIL190" s="604"/>
      <c r="QIM190" s="604"/>
      <c r="QIN190" s="604"/>
      <c r="QIO190" s="604"/>
      <c r="QIP190" s="604"/>
      <c r="QIQ190" s="604"/>
      <c r="QIR190" s="604"/>
      <c r="QIS190" s="604"/>
      <c r="QIT190" s="604"/>
      <c r="QIU190" s="604"/>
      <c r="QIV190" s="604"/>
      <c r="QIW190" s="604"/>
      <c r="QIX190" s="604"/>
      <c r="QIY190" s="604"/>
      <c r="QIZ190" s="604"/>
      <c r="QJA190" s="604"/>
      <c r="QJB190" s="604"/>
      <c r="QJC190" s="604"/>
      <c r="QJD190" s="604"/>
      <c r="QJE190" s="604"/>
      <c r="QJF190" s="604"/>
      <c r="QJG190" s="604"/>
      <c r="QJH190" s="604"/>
      <c r="QJI190" s="604"/>
      <c r="QJJ190" s="604"/>
      <c r="QJK190" s="604"/>
      <c r="QJL190" s="604"/>
      <c r="QJM190" s="604"/>
      <c r="QJN190" s="604"/>
      <c r="QJO190" s="604"/>
      <c r="QJP190" s="604"/>
      <c r="QJQ190" s="604"/>
      <c r="QJR190" s="604"/>
      <c r="QJS190" s="604"/>
      <c r="QJT190" s="604"/>
      <c r="QJU190" s="604"/>
      <c r="QJV190" s="604"/>
      <c r="QJW190" s="604"/>
      <c r="QJX190" s="604"/>
      <c r="QJY190" s="604"/>
      <c r="QJZ190" s="604"/>
      <c r="QKA190" s="604"/>
      <c r="QKB190" s="604"/>
      <c r="QKC190" s="604"/>
      <c r="QKD190" s="604"/>
      <c r="QKE190" s="604"/>
      <c r="QKF190" s="604"/>
      <c r="QKG190" s="604"/>
      <c r="QKH190" s="604"/>
      <c r="QKI190" s="604"/>
      <c r="QKJ190" s="604"/>
      <c r="QKK190" s="604"/>
      <c r="QKL190" s="604"/>
      <c r="QKM190" s="604"/>
      <c r="QKN190" s="604"/>
      <c r="QKO190" s="604"/>
      <c r="QKP190" s="604"/>
      <c r="QKQ190" s="604"/>
      <c r="QKR190" s="604"/>
      <c r="QKS190" s="604"/>
      <c r="QKT190" s="604"/>
      <c r="QKU190" s="604"/>
      <c r="QKV190" s="604"/>
      <c r="QKW190" s="604"/>
      <c r="QKX190" s="604"/>
      <c r="QKY190" s="604"/>
      <c r="QKZ190" s="604"/>
      <c r="QLA190" s="604"/>
      <c r="QLB190" s="604"/>
      <c r="QLC190" s="604"/>
      <c r="QLD190" s="604"/>
      <c r="QLE190" s="604"/>
      <c r="QLF190" s="604"/>
      <c r="QLG190" s="604"/>
      <c r="QLH190" s="604"/>
      <c r="QLI190" s="604"/>
      <c r="QLJ190" s="604"/>
      <c r="QLK190" s="604"/>
      <c r="QLL190" s="604"/>
      <c r="QLM190" s="604"/>
      <c r="QLN190" s="604"/>
      <c r="QLO190" s="604"/>
      <c r="QLP190" s="604"/>
      <c r="QLQ190" s="604"/>
      <c r="QLR190" s="604"/>
      <c r="QLS190" s="604"/>
      <c r="QLT190" s="604"/>
      <c r="QLU190" s="604"/>
      <c r="QLV190" s="604"/>
      <c r="QLW190" s="604"/>
      <c r="QLX190" s="604"/>
      <c r="QLY190" s="604"/>
      <c r="QLZ190" s="604"/>
      <c r="QMA190" s="604"/>
      <c r="QMB190" s="604"/>
      <c r="QMC190" s="604"/>
      <c r="QMD190" s="604"/>
      <c r="QME190" s="604"/>
      <c r="QMF190" s="604"/>
      <c r="QMG190" s="604"/>
      <c r="QMH190" s="604"/>
      <c r="QMI190" s="604"/>
      <c r="QMJ190" s="604"/>
      <c r="QMK190" s="604"/>
      <c r="QML190" s="604"/>
      <c r="QMM190" s="604"/>
      <c r="QMN190" s="604"/>
      <c r="QMO190" s="604"/>
      <c r="QMP190" s="604"/>
      <c r="QMQ190" s="604"/>
      <c r="QMR190" s="604"/>
      <c r="QMS190" s="604"/>
      <c r="QMT190" s="604"/>
      <c r="QMU190" s="604"/>
      <c r="QMV190" s="604"/>
      <c r="QMW190" s="604"/>
      <c r="QMX190" s="604"/>
      <c r="QMY190" s="604"/>
      <c r="QMZ190" s="604"/>
      <c r="QNA190" s="604"/>
      <c r="QNB190" s="604"/>
      <c r="QNC190" s="604"/>
      <c r="QND190" s="604"/>
      <c r="QNE190" s="604"/>
      <c r="QNF190" s="604"/>
      <c r="QNG190" s="604"/>
      <c r="QNH190" s="604"/>
      <c r="QNI190" s="604"/>
      <c r="QNJ190" s="604"/>
      <c r="QNK190" s="604"/>
      <c r="QNL190" s="604"/>
      <c r="QNM190" s="604"/>
      <c r="QNN190" s="604"/>
      <c r="QNO190" s="604"/>
      <c r="QNP190" s="604"/>
      <c r="QNQ190" s="604"/>
      <c r="QNR190" s="604"/>
      <c r="QNS190" s="604"/>
      <c r="QNT190" s="604"/>
      <c r="QNU190" s="604"/>
      <c r="QNV190" s="604"/>
      <c r="QNW190" s="604"/>
      <c r="QNX190" s="604"/>
      <c r="QNY190" s="604"/>
      <c r="QNZ190" s="604"/>
      <c r="QOA190" s="604"/>
      <c r="QOB190" s="604"/>
      <c r="QOC190" s="604"/>
      <c r="QOD190" s="604"/>
      <c r="QOE190" s="604"/>
      <c r="QOF190" s="604"/>
      <c r="QOG190" s="604"/>
      <c r="QOH190" s="604"/>
      <c r="QOI190" s="604"/>
      <c r="QOJ190" s="604"/>
      <c r="QOK190" s="604"/>
      <c r="QOL190" s="604"/>
      <c r="QOM190" s="604"/>
      <c r="QON190" s="604"/>
      <c r="QOO190" s="604"/>
      <c r="QOP190" s="604"/>
      <c r="QOQ190" s="604"/>
      <c r="QOR190" s="604"/>
      <c r="QOS190" s="604"/>
      <c r="QOT190" s="604"/>
      <c r="QOU190" s="604"/>
      <c r="QOV190" s="604"/>
      <c r="QOW190" s="604"/>
      <c r="QOX190" s="604"/>
      <c r="QOY190" s="604"/>
      <c r="QOZ190" s="604"/>
      <c r="QPA190" s="604"/>
      <c r="QPB190" s="604"/>
      <c r="QPC190" s="604"/>
      <c r="QPD190" s="604"/>
      <c r="QPE190" s="604"/>
      <c r="QPF190" s="604"/>
      <c r="QPG190" s="604"/>
      <c r="QPH190" s="604"/>
      <c r="QPI190" s="604"/>
      <c r="QPJ190" s="604"/>
      <c r="QPK190" s="604"/>
      <c r="QPL190" s="604"/>
      <c r="QPM190" s="604"/>
      <c r="QPN190" s="604"/>
      <c r="QPO190" s="604"/>
      <c r="QPP190" s="604"/>
      <c r="QPQ190" s="604"/>
      <c r="QPR190" s="604"/>
      <c r="QPS190" s="604"/>
      <c r="QPT190" s="604"/>
      <c r="QPU190" s="604"/>
      <c r="QPV190" s="604"/>
      <c r="QPW190" s="604"/>
      <c r="QPX190" s="604"/>
      <c r="QPY190" s="604"/>
      <c r="QPZ190" s="604"/>
      <c r="QQA190" s="604"/>
      <c r="QQB190" s="604"/>
      <c r="QQC190" s="604"/>
      <c r="QQD190" s="604"/>
      <c r="QQE190" s="604"/>
      <c r="QQF190" s="604"/>
      <c r="QQG190" s="604"/>
      <c r="QQH190" s="604"/>
      <c r="QQI190" s="604"/>
      <c r="QQJ190" s="604"/>
      <c r="QQK190" s="604"/>
      <c r="QQL190" s="604"/>
      <c r="QQM190" s="604"/>
      <c r="QQN190" s="604"/>
      <c r="QQO190" s="604"/>
      <c r="QQP190" s="604"/>
      <c r="QQQ190" s="604"/>
      <c r="QQR190" s="604"/>
      <c r="QQS190" s="604"/>
      <c r="QQT190" s="604"/>
      <c r="QQU190" s="604"/>
      <c r="QQV190" s="604"/>
      <c r="QQW190" s="604"/>
      <c r="QQX190" s="604"/>
      <c r="QQY190" s="604"/>
      <c r="QQZ190" s="604"/>
      <c r="QRA190" s="604"/>
      <c r="QRB190" s="604"/>
      <c r="QRC190" s="604"/>
      <c r="QRD190" s="604"/>
      <c r="QRE190" s="604"/>
      <c r="QRF190" s="604"/>
      <c r="QRG190" s="604"/>
      <c r="QRH190" s="604"/>
      <c r="QRI190" s="604"/>
      <c r="QRJ190" s="604"/>
      <c r="QRK190" s="604"/>
      <c r="QRL190" s="604"/>
      <c r="QRM190" s="604"/>
      <c r="QRN190" s="604"/>
      <c r="QRO190" s="604"/>
      <c r="QRP190" s="604"/>
      <c r="QRQ190" s="604"/>
      <c r="QRR190" s="604"/>
      <c r="QRS190" s="604"/>
      <c r="QRT190" s="604"/>
      <c r="QRU190" s="604"/>
      <c r="QRV190" s="604"/>
      <c r="QRW190" s="604"/>
      <c r="QRX190" s="604"/>
      <c r="QRY190" s="604"/>
      <c r="QRZ190" s="604"/>
      <c r="QSA190" s="604"/>
      <c r="QSB190" s="604"/>
      <c r="QSC190" s="604"/>
      <c r="QSD190" s="604"/>
      <c r="QSE190" s="604"/>
      <c r="QSF190" s="604"/>
      <c r="QSG190" s="604"/>
      <c r="QSH190" s="604"/>
      <c r="QSI190" s="604"/>
      <c r="QSJ190" s="604"/>
      <c r="QSK190" s="604"/>
      <c r="QSL190" s="604"/>
      <c r="QSM190" s="604"/>
      <c r="QSN190" s="604"/>
      <c r="QSO190" s="604"/>
      <c r="QSP190" s="604"/>
      <c r="QSQ190" s="604"/>
      <c r="QSR190" s="604"/>
      <c r="QSS190" s="604"/>
      <c r="QST190" s="604"/>
      <c r="QSU190" s="604"/>
      <c r="QSV190" s="604"/>
      <c r="QSW190" s="604"/>
      <c r="QSX190" s="604"/>
      <c r="QSY190" s="604"/>
      <c r="QSZ190" s="604"/>
      <c r="QTA190" s="604"/>
      <c r="QTB190" s="604"/>
      <c r="QTC190" s="604"/>
      <c r="QTD190" s="604"/>
      <c r="QTE190" s="604"/>
      <c r="QTF190" s="604"/>
      <c r="QTG190" s="604"/>
      <c r="QTH190" s="604"/>
      <c r="QTI190" s="604"/>
      <c r="QTJ190" s="604"/>
      <c r="QTK190" s="604"/>
      <c r="QTL190" s="604"/>
      <c r="QTM190" s="604"/>
      <c r="QTN190" s="604"/>
      <c r="QTO190" s="604"/>
      <c r="QTP190" s="604"/>
      <c r="QTQ190" s="604"/>
      <c r="QTR190" s="604"/>
      <c r="QTS190" s="604"/>
      <c r="QTT190" s="604"/>
      <c r="QTU190" s="604"/>
      <c r="QTV190" s="604"/>
      <c r="QTW190" s="604"/>
      <c r="QTX190" s="604"/>
      <c r="QTY190" s="604"/>
      <c r="QTZ190" s="604"/>
      <c r="QUA190" s="604"/>
      <c r="QUB190" s="604"/>
      <c r="QUC190" s="604"/>
      <c r="QUD190" s="604"/>
      <c r="QUE190" s="604"/>
      <c r="QUF190" s="604"/>
      <c r="QUG190" s="604"/>
      <c r="QUH190" s="604"/>
      <c r="QUI190" s="604"/>
      <c r="QUJ190" s="604"/>
      <c r="QUK190" s="604"/>
      <c r="QUL190" s="604"/>
      <c r="QUM190" s="604"/>
      <c r="QUN190" s="604"/>
      <c r="QUO190" s="604"/>
      <c r="QUP190" s="604"/>
      <c r="QUQ190" s="604"/>
      <c r="QUR190" s="604"/>
      <c r="QUS190" s="604"/>
      <c r="QUT190" s="604"/>
      <c r="QUU190" s="604"/>
      <c r="QUV190" s="604"/>
      <c r="QUW190" s="604"/>
      <c r="QUX190" s="604"/>
      <c r="QUY190" s="604"/>
      <c r="QUZ190" s="604"/>
      <c r="QVA190" s="604"/>
      <c r="QVB190" s="604"/>
      <c r="QVC190" s="604"/>
      <c r="QVD190" s="604"/>
      <c r="QVE190" s="604"/>
      <c r="QVF190" s="604"/>
      <c r="QVG190" s="604"/>
      <c r="QVH190" s="604"/>
      <c r="QVI190" s="604"/>
      <c r="QVJ190" s="604"/>
      <c r="QVK190" s="604"/>
      <c r="QVL190" s="604"/>
      <c r="QVM190" s="604"/>
      <c r="QVN190" s="604"/>
      <c r="QVO190" s="604"/>
      <c r="QVP190" s="604"/>
      <c r="QVQ190" s="604"/>
      <c r="QVR190" s="604"/>
      <c r="QVS190" s="604"/>
      <c r="QVT190" s="604"/>
      <c r="QVU190" s="604"/>
      <c r="QVV190" s="604"/>
      <c r="QVW190" s="604"/>
      <c r="QVX190" s="604"/>
      <c r="QVY190" s="604"/>
      <c r="QVZ190" s="604"/>
      <c r="QWA190" s="604"/>
      <c r="QWB190" s="604"/>
      <c r="QWC190" s="604"/>
      <c r="QWD190" s="604"/>
      <c r="QWE190" s="604"/>
      <c r="QWF190" s="604"/>
      <c r="QWG190" s="604"/>
      <c r="QWH190" s="604"/>
      <c r="QWI190" s="604"/>
      <c r="QWJ190" s="604"/>
      <c r="QWK190" s="604"/>
      <c r="QWL190" s="604"/>
      <c r="QWM190" s="604"/>
      <c r="QWN190" s="604"/>
      <c r="QWO190" s="604"/>
      <c r="QWP190" s="604"/>
      <c r="QWQ190" s="604"/>
      <c r="QWR190" s="604"/>
      <c r="QWS190" s="604"/>
      <c r="QWT190" s="604"/>
      <c r="QWU190" s="604"/>
      <c r="QWV190" s="604"/>
      <c r="QWW190" s="604"/>
      <c r="QWX190" s="604"/>
      <c r="QWY190" s="604"/>
      <c r="QWZ190" s="604"/>
      <c r="QXA190" s="604"/>
      <c r="QXB190" s="604"/>
      <c r="QXC190" s="604"/>
      <c r="QXD190" s="604"/>
      <c r="QXE190" s="604"/>
      <c r="QXF190" s="604"/>
      <c r="QXG190" s="604"/>
      <c r="QXH190" s="604"/>
      <c r="QXI190" s="604"/>
      <c r="QXJ190" s="604"/>
      <c r="QXK190" s="604"/>
      <c r="QXL190" s="604"/>
      <c r="QXM190" s="604"/>
      <c r="QXN190" s="604"/>
      <c r="QXO190" s="604"/>
      <c r="QXP190" s="604"/>
      <c r="QXQ190" s="604"/>
      <c r="QXR190" s="604"/>
      <c r="QXS190" s="604"/>
      <c r="QXT190" s="604"/>
      <c r="QXU190" s="604"/>
      <c r="QXV190" s="604"/>
      <c r="QXW190" s="604"/>
      <c r="QXX190" s="604"/>
      <c r="QXY190" s="604"/>
      <c r="QXZ190" s="604"/>
      <c r="QYA190" s="604"/>
      <c r="QYB190" s="604"/>
      <c r="QYC190" s="604"/>
      <c r="QYD190" s="604"/>
      <c r="QYE190" s="604"/>
      <c r="QYF190" s="604"/>
      <c r="QYG190" s="604"/>
      <c r="QYH190" s="604"/>
      <c r="QYI190" s="604"/>
      <c r="QYJ190" s="604"/>
      <c r="QYK190" s="604"/>
      <c r="QYL190" s="604"/>
      <c r="QYM190" s="604"/>
      <c r="QYN190" s="604"/>
      <c r="QYO190" s="604"/>
      <c r="QYP190" s="604"/>
      <c r="QYQ190" s="604"/>
      <c r="QYR190" s="604"/>
      <c r="QYS190" s="604"/>
      <c r="QYT190" s="604"/>
      <c r="QYU190" s="604"/>
      <c r="QYV190" s="604"/>
      <c r="QYW190" s="604"/>
      <c r="QYX190" s="604"/>
      <c r="QYY190" s="604"/>
      <c r="QYZ190" s="604"/>
      <c r="QZA190" s="604"/>
      <c r="QZB190" s="604"/>
      <c r="QZC190" s="604"/>
      <c r="QZD190" s="604"/>
      <c r="QZE190" s="604"/>
      <c r="QZF190" s="604"/>
      <c r="QZG190" s="604"/>
      <c r="QZH190" s="604"/>
      <c r="QZI190" s="604"/>
      <c r="QZJ190" s="604"/>
      <c r="QZK190" s="604"/>
      <c r="QZL190" s="604"/>
      <c r="QZM190" s="604"/>
      <c r="QZN190" s="604"/>
      <c r="QZO190" s="604"/>
      <c r="QZP190" s="604"/>
      <c r="QZQ190" s="604"/>
      <c r="QZR190" s="604"/>
      <c r="QZS190" s="604"/>
      <c r="QZT190" s="604"/>
      <c r="QZU190" s="604"/>
      <c r="QZV190" s="604"/>
      <c r="QZW190" s="604"/>
      <c r="QZX190" s="604"/>
      <c r="QZY190" s="604"/>
      <c r="QZZ190" s="604"/>
      <c r="RAA190" s="604"/>
      <c r="RAB190" s="604"/>
      <c r="RAC190" s="604"/>
      <c r="RAD190" s="604"/>
      <c r="RAE190" s="604"/>
      <c r="RAF190" s="604"/>
      <c r="RAG190" s="604"/>
      <c r="RAH190" s="604"/>
      <c r="RAI190" s="604"/>
      <c r="RAJ190" s="604"/>
      <c r="RAK190" s="604"/>
      <c r="RAL190" s="604"/>
      <c r="RAM190" s="604"/>
      <c r="RAN190" s="604"/>
      <c r="RAO190" s="604"/>
      <c r="RAP190" s="604"/>
      <c r="RAQ190" s="604"/>
      <c r="RAR190" s="604"/>
      <c r="RAS190" s="604"/>
      <c r="RAT190" s="604"/>
      <c r="RAU190" s="604"/>
      <c r="RAV190" s="604"/>
      <c r="RAW190" s="604"/>
      <c r="RAX190" s="604"/>
      <c r="RAY190" s="604"/>
      <c r="RAZ190" s="604"/>
      <c r="RBA190" s="604"/>
      <c r="RBB190" s="604"/>
      <c r="RBC190" s="604"/>
      <c r="RBD190" s="604"/>
      <c r="RBE190" s="604"/>
      <c r="RBF190" s="604"/>
      <c r="RBG190" s="604"/>
      <c r="RBH190" s="604"/>
      <c r="RBI190" s="604"/>
      <c r="RBJ190" s="604"/>
      <c r="RBK190" s="604"/>
      <c r="RBL190" s="604"/>
      <c r="RBM190" s="604"/>
      <c r="RBN190" s="604"/>
      <c r="RBO190" s="604"/>
      <c r="RBP190" s="604"/>
      <c r="RBQ190" s="604"/>
      <c r="RBR190" s="604"/>
      <c r="RBS190" s="604"/>
      <c r="RBT190" s="604"/>
      <c r="RBU190" s="604"/>
      <c r="RBV190" s="604"/>
      <c r="RBW190" s="604"/>
      <c r="RBX190" s="604"/>
      <c r="RBY190" s="604"/>
      <c r="RBZ190" s="604"/>
      <c r="RCA190" s="604"/>
      <c r="RCB190" s="604"/>
      <c r="RCC190" s="604"/>
      <c r="RCD190" s="604"/>
      <c r="RCE190" s="604"/>
      <c r="RCF190" s="604"/>
      <c r="RCG190" s="604"/>
      <c r="RCH190" s="604"/>
      <c r="RCI190" s="604"/>
      <c r="RCJ190" s="604"/>
      <c r="RCK190" s="604"/>
      <c r="RCL190" s="604"/>
      <c r="RCM190" s="604"/>
      <c r="RCN190" s="604"/>
      <c r="RCO190" s="604"/>
      <c r="RCP190" s="604"/>
      <c r="RCQ190" s="604"/>
      <c r="RCR190" s="604"/>
      <c r="RCS190" s="604"/>
      <c r="RCT190" s="604"/>
      <c r="RCU190" s="604"/>
      <c r="RCV190" s="604"/>
      <c r="RCW190" s="604"/>
      <c r="RCX190" s="604"/>
      <c r="RCY190" s="604"/>
      <c r="RCZ190" s="604"/>
      <c r="RDA190" s="604"/>
      <c r="RDB190" s="604"/>
      <c r="RDC190" s="604"/>
      <c r="RDD190" s="604"/>
      <c r="RDE190" s="604"/>
      <c r="RDF190" s="604"/>
      <c r="RDG190" s="604"/>
      <c r="RDH190" s="604"/>
      <c r="RDI190" s="604"/>
      <c r="RDJ190" s="604"/>
      <c r="RDK190" s="604"/>
      <c r="RDL190" s="604"/>
      <c r="RDM190" s="604"/>
      <c r="RDN190" s="604"/>
      <c r="RDO190" s="604"/>
      <c r="RDP190" s="604"/>
      <c r="RDQ190" s="604"/>
      <c r="RDR190" s="604"/>
      <c r="RDS190" s="604"/>
      <c r="RDT190" s="604"/>
      <c r="RDU190" s="604"/>
      <c r="RDV190" s="604"/>
      <c r="RDW190" s="604"/>
      <c r="RDX190" s="604"/>
      <c r="RDY190" s="604"/>
      <c r="RDZ190" s="604"/>
      <c r="REA190" s="604"/>
      <c r="REB190" s="604"/>
      <c r="REC190" s="604"/>
      <c r="RED190" s="604"/>
      <c r="REE190" s="604"/>
      <c r="REF190" s="604"/>
      <c r="REG190" s="604"/>
      <c r="REH190" s="604"/>
      <c r="REI190" s="604"/>
      <c r="REJ190" s="604"/>
      <c r="REK190" s="604"/>
      <c r="REL190" s="604"/>
      <c r="REM190" s="604"/>
      <c r="REN190" s="604"/>
      <c r="REO190" s="604"/>
      <c r="REP190" s="604"/>
      <c r="REQ190" s="604"/>
      <c r="RER190" s="604"/>
      <c r="RES190" s="604"/>
      <c r="RET190" s="604"/>
      <c r="REU190" s="604"/>
      <c r="REV190" s="604"/>
      <c r="REW190" s="604"/>
      <c r="REX190" s="604"/>
      <c r="REY190" s="604"/>
      <c r="REZ190" s="604"/>
      <c r="RFA190" s="604"/>
      <c r="RFB190" s="604"/>
      <c r="RFC190" s="604"/>
      <c r="RFD190" s="604"/>
      <c r="RFE190" s="604"/>
      <c r="RFF190" s="604"/>
      <c r="RFG190" s="604"/>
      <c r="RFH190" s="604"/>
      <c r="RFI190" s="604"/>
      <c r="RFJ190" s="604"/>
      <c r="RFK190" s="604"/>
      <c r="RFL190" s="604"/>
      <c r="RFM190" s="604"/>
      <c r="RFN190" s="604"/>
      <c r="RFO190" s="604"/>
      <c r="RFP190" s="604"/>
      <c r="RFQ190" s="604"/>
      <c r="RFR190" s="604"/>
      <c r="RFS190" s="604"/>
      <c r="RFT190" s="604"/>
      <c r="RFU190" s="604"/>
      <c r="RFV190" s="604"/>
      <c r="RFW190" s="604"/>
      <c r="RFX190" s="604"/>
      <c r="RFY190" s="604"/>
      <c r="RFZ190" s="604"/>
      <c r="RGA190" s="604"/>
      <c r="RGB190" s="604"/>
      <c r="RGC190" s="604"/>
      <c r="RGD190" s="604"/>
      <c r="RGE190" s="604"/>
      <c r="RGF190" s="604"/>
      <c r="RGG190" s="604"/>
      <c r="RGH190" s="604"/>
      <c r="RGI190" s="604"/>
      <c r="RGJ190" s="604"/>
      <c r="RGK190" s="604"/>
      <c r="RGL190" s="604"/>
      <c r="RGM190" s="604"/>
      <c r="RGN190" s="604"/>
      <c r="RGO190" s="604"/>
      <c r="RGP190" s="604"/>
      <c r="RGQ190" s="604"/>
      <c r="RGR190" s="604"/>
      <c r="RGS190" s="604"/>
      <c r="RGT190" s="604"/>
      <c r="RGU190" s="604"/>
      <c r="RGV190" s="604"/>
      <c r="RGW190" s="604"/>
      <c r="RGX190" s="604"/>
      <c r="RGY190" s="604"/>
      <c r="RGZ190" s="604"/>
      <c r="RHA190" s="604"/>
      <c r="RHB190" s="604"/>
      <c r="RHC190" s="604"/>
      <c r="RHD190" s="604"/>
      <c r="RHE190" s="604"/>
      <c r="RHF190" s="604"/>
      <c r="RHG190" s="604"/>
      <c r="RHH190" s="604"/>
      <c r="RHI190" s="604"/>
      <c r="RHJ190" s="604"/>
      <c r="RHK190" s="604"/>
      <c r="RHL190" s="604"/>
      <c r="RHM190" s="604"/>
      <c r="RHN190" s="604"/>
      <c r="RHO190" s="604"/>
      <c r="RHP190" s="604"/>
      <c r="RHQ190" s="604"/>
      <c r="RHR190" s="604"/>
      <c r="RHS190" s="604"/>
      <c r="RHT190" s="604"/>
      <c r="RHU190" s="604"/>
      <c r="RHV190" s="604"/>
      <c r="RHW190" s="604"/>
      <c r="RHX190" s="604"/>
      <c r="RHY190" s="604"/>
      <c r="RHZ190" s="604"/>
      <c r="RIA190" s="604"/>
      <c r="RIB190" s="604"/>
      <c r="RIC190" s="604"/>
      <c r="RID190" s="604"/>
      <c r="RIE190" s="604"/>
      <c r="RIF190" s="604"/>
      <c r="RIG190" s="604"/>
      <c r="RIH190" s="604"/>
      <c r="RII190" s="604"/>
      <c r="RIJ190" s="604"/>
      <c r="RIK190" s="604"/>
      <c r="RIL190" s="604"/>
      <c r="RIM190" s="604"/>
      <c r="RIN190" s="604"/>
      <c r="RIO190" s="604"/>
      <c r="RIP190" s="604"/>
      <c r="RIQ190" s="604"/>
      <c r="RIR190" s="604"/>
      <c r="RIS190" s="604"/>
      <c r="RIT190" s="604"/>
      <c r="RIU190" s="604"/>
      <c r="RIV190" s="604"/>
      <c r="RIW190" s="604"/>
      <c r="RIX190" s="604"/>
      <c r="RIY190" s="604"/>
      <c r="RIZ190" s="604"/>
      <c r="RJA190" s="604"/>
      <c r="RJB190" s="604"/>
      <c r="RJC190" s="604"/>
      <c r="RJD190" s="604"/>
      <c r="RJE190" s="604"/>
      <c r="RJF190" s="604"/>
      <c r="RJG190" s="604"/>
      <c r="RJH190" s="604"/>
      <c r="RJI190" s="604"/>
      <c r="RJJ190" s="604"/>
      <c r="RJK190" s="604"/>
      <c r="RJL190" s="604"/>
      <c r="RJM190" s="604"/>
      <c r="RJN190" s="604"/>
      <c r="RJO190" s="604"/>
      <c r="RJP190" s="604"/>
      <c r="RJQ190" s="604"/>
      <c r="RJR190" s="604"/>
      <c r="RJS190" s="604"/>
      <c r="RJT190" s="604"/>
      <c r="RJU190" s="604"/>
      <c r="RJV190" s="604"/>
      <c r="RJW190" s="604"/>
      <c r="RJX190" s="604"/>
      <c r="RJY190" s="604"/>
      <c r="RJZ190" s="604"/>
      <c r="RKA190" s="604"/>
      <c r="RKB190" s="604"/>
      <c r="RKC190" s="604"/>
      <c r="RKD190" s="604"/>
      <c r="RKE190" s="604"/>
      <c r="RKF190" s="604"/>
      <c r="RKG190" s="604"/>
      <c r="RKH190" s="604"/>
      <c r="RKI190" s="604"/>
      <c r="RKJ190" s="604"/>
      <c r="RKK190" s="604"/>
      <c r="RKL190" s="604"/>
      <c r="RKM190" s="604"/>
      <c r="RKN190" s="604"/>
      <c r="RKO190" s="604"/>
      <c r="RKP190" s="604"/>
      <c r="RKQ190" s="604"/>
      <c r="RKR190" s="604"/>
      <c r="RKS190" s="604"/>
      <c r="RKT190" s="604"/>
      <c r="RKU190" s="604"/>
      <c r="RKV190" s="604"/>
      <c r="RKW190" s="604"/>
      <c r="RKX190" s="604"/>
      <c r="RKY190" s="604"/>
      <c r="RKZ190" s="604"/>
      <c r="RLA190" s="604"/>
      <c r="RLB190" s="604"/>
      <c r="RLC190" s="604"/>
      <c r="RLD190" s="604"/>
      <c r="RLE190" s="604"/>
      <c r="RLF190" s="604"/>
      <c r="RLG190" s="604"/>
      <c r="RLH190" s="604"/>
      <c r="RLI190" s="604"/>
      <c r="RLJ190" s="604"/>
      <c r="RLK190" s="604"/>
      <c r="RLL190" s="604"/>
      <c r="RLM190" s="604"/>
      <c r="RLN190" s="604"/>
      <c r="RLO190" s="604"/>
      <c r="RLP190" s="604"/>
      <c r="RLQ190" s="604"/>
      <c r="RLR190" s="604"/>
      <c r="RLS190" s="604"/>
      <c r="RLT190" s="604"/>
      <c r="RLU190" s="604"/>
      <c r="RLV190" s="604"/>
      <c r="RLW190" s="604"/>
      <c r="RLX190" s="604"/>
      <c r="RLY190" s="604"/>
      <c r="RLZ190" s="604"/>
      <c r="RMA190" s="604"/>
      <c r="RMB190" s="604"/>
      <c r="RMC190" s="604"/>
      <c r="RMD190" s="604"/>
      <c r="RME190" s="604"/>
      <c r="RMF190" s="604"/>
      <c r="RMG190" s="604"/>
      <c r="RMH190" s="604"/>
      <c r="RMI190" s="604"/>
      <c r="RMJ190" s="604"/>
      <c r="RMK190" s="604"/>
      <c r="RML190" s="604"/>
      <c r="RMM190" s="604"/>
      <c r="RMN190" s="604"/>
      <c r="RMO190" s="604"/>
      <c r="RMP190" s="604"/>
      <c r="RMQ190" s="604"/>
      <c r="RMR190" s="604"/>
      <c r="RMS190" s="604"/>
      <c r="RMT190" s="604"/>
      <c r="RMU190" s="604"/>
      <c r="RMV190" s="604"/>
      <c r="RMW190" s="604"/>
      <c r="RMX190" s="604"/>
      <c r="RMY190" s="604"/>
      <c r="RMZ190" s="604"/>
      <c r="RNA190" s="604"/>
      <c r="RNB190" s="604"/>
      <c r="RNC190" s="604"/>
      <c r="RND190" s="604"/>
      <c r="RNE190" s="604"/>
      <c r="RNF190" s="604"/>
      <c r="RNG190" s="604"/>
      <c r="RNH190" s="604"/>
      <c r="RNI190" s="604"/>
      <c r="RNJ190" s="604"/>
      <c r="RNK190" s="604"/>
      <c r="RNL190" s="604"/>
      <c r="RNM190" s="604"/>
      <c r="RNN190" s="604"/>
      <c r="RNO190" s="604"/>
      <c r="RNP190" s="604"/>
      <c r="RNQ190" s="604"/>
      <c r="RNR190" s="604"/>
      <c r="RNS190" s="604"/>
      <c r="RNT190" s="604"/>
      <c r="RNU190" s="604"/>
      <c r="RNV190" s="604"/>
      <c r="RNW190" s="604"/>
      <c r="RNX190" s="604"/>
      <c r="RNY190" s="604"/>
      <c r="RNZ190" s="604"/>
      <c r="ROA190" s="604"/>
      <c r="ROB190" s="604"/>
      <c r="ROC190" s="604"/>
      <c r="ROD190" s="604"/>
      <c r="ROE190" s="604"/>
      <c r="ROF190" s="604"/>
      <c r="ROG190" s="604"/>
      <c r="ROH190" s="604"/>
      <c r="ROI190" s="604"/>
      <c r="ROJ190" s="604"/>
      <c r="ROK190" s="604"/>
      <c r="ROL190" s="604"/>
      <c r="ROM190" s="604"/>
      <c r="RON190" s="604"/>
      <c r="ROO190" s="604"/>
      <c r="ROP190" s="604"/>
      <c r="ROQ190" s="604"/>
      <c r="ROR190" s="604"/>
      <c r="ROS190" s="604"/>
      <c r="ROT190" s="604"/>
      <c r="ROU190" s="604"/>
      <c r="ROV190" s="604"/>
      <c r="ROW190" s="604"/>
      <c r="ROX190" s="604"/>
      <c r="ROY190" s="604"/>
      <c r="ROZ190" s="604"/>
      <c r="RPA190" s="604"/>
      <c r="RPB190" s="604"/>
      <c r="RPC190" s="604"/>
      <c r="RPD190" s="604"/>
      <c r="RPE190" s="604"/>
      <c r="RPF190" s="604"/>
      <c r="RPG190" s="604"/>
      <c r="RPH190" s="604"/>
      <c r="RPI190" s="604"/>
      <c r="RPJ190" s="604"/>
      <c r="RPK190" s="604"/>
      <c r="RPL190" s="604"/>
      <c r="RPM190" s="604"/>
      <c r="RPN190" s="604"/>
      <c r="RPO190" s="604"/>
      <c r="RPP190" s="604"/>
      <c r="RPQ190" s="604"/>
      <c r="RPR190" s="604"/>
      <c r="RPS190" s="604"/>
      <c r="RPT190" s="604"/>
      <c r="RPU190" s="604"/>
      <c r="RPV190" s="604"/>
      <c r="RPW190" s="604"/>
      <c r="RPX190" s="604"/>
      <c r="RPY190" s="604"/>
      <c r="RPZ190" s="604"/>
      <c r="RQA190" s="604"/>
      <c r="RQB190" s="604"/>
      <c r="RQC190" s="604"/>
      <c r="RQD190" s="604"/>
      <c r="RQE190" s="604"/>
      <c r="RQF190" s="604"/>
      <c r="RQG190" s="604"/>
      <c r="RQH190" s="604"/>
      <c r="RQI190" s="604"/>
      <c r="RQJ190" s="604"/>
      <c r="RQK190" s="604"/>
      <c r="RQL190" s="604"/>
      <c r="RQM190" s="604"/>
      <c r="RQN190" s="604"/>
      <c r="RQO190" s="604"/>
      <c r="RQP190" s="604"/>
      <c r="RQQ190" s="604"/>
      <c r="RQR190" s="604"/>
      <c r="RQS190" s="604"/>
      <c r="RQT190" s="604"/>
      <c r="RQU190" s="604"/>
      <c r="RQV190" s="604"/>
      <c r="RQW190" s="604"/>
      <c r="RQX190" s="604"/>
      <c r="RQY190" s="604"/>
      <c r="RQZ190" s="604"/>
      <c r="RRA190" s="604"/>
      <c r="RRB190" s="604"/>
      <c r="RRC190" s="604"/>
      <c r="RRD190" s="604"/>
      <c r="RRE190" s="604"/>
      <c r="RRF190" s="604"/>
      <c r="RRG190" s="604"/>
      <c r="RRH190" s="604"/>
      <c r="RRI190" s="604"/>
      <c r="RRJ190" s="604"/>
      <c r="RRK190" s="604"/>
      <c r="RRL190" s="604"/>
      <c r="RRM190" s="604"/>
      <c r="RRN190" s="604"/>
      <c r="RRO190" s="604"/>
      <c r="RRP190" s="604"/>
      <c r="RRQ190" s="604"/>
      <c r="RRR190" s="604"/>
      <c r="RRS190" s="604"/>
      <c r="RRT190" s="604"/>
      <c r="RRU190" s="604"/>
      <c r="RRV190" s="604"/>
      <c r="RRW190" s="604"/>
      <c r="RRX190" s="604"/>
      <c r="RRY190" s="604"/>
      <c r="RRZ190" s="604"/>
      <c r="RSA190" s="604"/>
      <c r="RSB190" s="604"/>
      <c r="RSC190" s="604"/>
      <c r="RSD190" s="604"/>
      <c r="RSE190" s="604"/>
      <c r="RSF190" s="604"/>
      <c r="RSG190" s="604"/>
      <c r="RSH190" s="604"/>
      <c r="RSI190" s="604"/>
      <c r="RSJ190" s="604"/>
      <c r="RSK190" s="604"/>
      <c r="RSL190" s="604"/>
      <c r="RSM190" s="604"/>
      <c r="RSN190" s="604"/>
      <c r="RSO190" s="604"/>
      <c r="RSP190" s="604"/>
      <c r="RSQ190" s="604"/>
      <c r="RSR190" s="604"/>
      <c r="RSS190" s="604"/>
      <c r="RST190" s="604"/>
      <c r="RSU190" s="604"/>
      <c r="RSV190" s="604"/>
      <c r="RSW190" s="604"/>
      <c r="RSX190" s="604"/>
      <c r="RSY190" s="604"/>
      <c r="RSZ190" s="604"/>
      <c r="RTA190" s="604"/>
      <c r="RTB190" s="604"/>
      <c r="RTC190" s="604"/>
      <c r="RTD190" s="604"/>
      <c r="RTE190" s="604"/>
      <c r="RTF190" s="604"/>
      <c r="RTG190" s="604"/>
      <c r="RTH190" s="604"/>
      <c r="RTI190" s="604"/>
      <c r="RTJ190" s="604"/>
      <c r="RTK190" s="604"/>
      <c r="RTL190" s="604"/>
      <c r="RTM190" s="604"/>
      <c r="RTN190" s="604"/>
      <c r="RTO190" s="604"/>
      <c r="RTP190" s="604"/>
      <c r="RTQ190" s="604"/>
      <c r="RTR190" s="604"/>
      <c r="RTS190" s="604"/>
      <c r="RTT190" s="604"/>
      <c r="RTU190" s="604"/>
      <c r="RTV190" s="604"/>
      <c r="RTW190" s="604"/>
      <c r="RTX190" s="604"/>
      <c r="RTY190" s="604"/>
      <c r="RTZ190" s="604"/>
      <c r="RUA190" s="604"/>
      <c r="RUB190" s="604"/>
      <c r="RUC190" s="604"/>
      <c r="RUD190" s="604"/>
      <c r="RUE190" s="604"/>
      <c r="RUF190" s="604"/>
      <c r="RUG190" s="604"/>
      <c r="RUH190" s="604"/>
      <c r="RUI190" s="604"/>
      <c r="RUJ190" s="604"/>
      <c r="RUK190" s="604"/>
      <c r="RUL190" s="604"/>
      <c r="RUM190" s="604"/>
      <c r="RUN190" s="604"/>
      <c r="RUO190" s="604"/>
      <c r="RUP190" s="604"/>
      <c r="RUQ190" s="604"/>
      <c r="RUR190" s="604"/>
      <c r="RUS190" s="604"/>
      <c r="RUT190" s="604"/>
      <c r="RUU190" s="604"/>
      <c r="RUV190" s="604"/>
      <c r="RUW190" s="604"/>
      <c r="RUX190" s="604"/>
      <c r="RUY190" s="604"/>
      <c r="RUZ190" s="604"/>
      <c r="RVA190" s="604"/>
      <c r="RVB190" s="604"/>
      <c r="RVC190" s="604"/>
      <c r="RVD190" s="604"/>
      <c r="RVE190" s="604"/>
      <c r="RVF190" s="604"/>
      <c r="RVG190" s="604"/>
      <c r="RVH190" s="604"/>
      <c r="RVI190" s="604"/>
      <c r="RVJ190" s="604"/>
      <c r="RVK190" s="604"/>
      <c r="RVL190" s="604"/>
      <c r="RVM190" s="604"/>
      <c r="RVN190" s="604"/>
      <c r="RVO190" s="604"/>
      <c r="RVP190" s="604"/>
      <c r="RVQ190" s="604"/>
      <c r="RVR190" s="604"/>
      <c r="RVS190" s="604"/>
      <c r="RVT190" s="604"/>
      <c r="RVU190" s="604"/>
      <c r="RVV190" s="604"/>
      <c r="RVW190" s="604"/>
      <c r="RVX190" s="604"/>
      <c r="RVY190" s="604"/>
      <c r="RVZ190" s="604"/>
      <c r="RWA190" s="604"/>
      <c r="RWB190" s="604"/>
      <c r="RWC190" s="604"/>
      <c r="RWD190" s="604"/>
      <c r="RWE190" s="604"/>
      <c r="RWF190" s="604"/>
      <c r="RWG190" s="604"/>
      <c r="RWH190" s="604"/>
      <c r="RWI190" s="604"/>
      <c r="RWJ190" s="604"/>
      <c r="RWK190" s="604"/>
      <c r="RWL190" s="604"/>
      <c r="RWM190" s="604"/>
      <c r="RWN190" s="604"/>
      <c r="RWO190" s="604"/>
      <c r="RWP190" s="604"/>
      <c r="RWQ190" s="604"/>
      <c r="RWR190" s="604"/>
      <c r="RWS190" s="604"/>
      <c r="RWT190" s="604"/>
      <c r="RWU190" s="604"/>
      <c r="RWV190" s="604"/>
      <c r="RWW190" s="604"/>
      <c r="RWX190" s="604"/>
      <c r="RWY190" s="604"/>
      <c r="RWZ190" s="604"/>
      <c r="RXA190" s="604"/>
      <c r="RXB190" s="604"/>
      <c r="RXC190" s="604"/>
      <c r="RXD190" s="604"/>
      <c r="RXE190" s="604"/>
      <c r="RXF190" s="604"/>
      <c r="RXG190" s="604"/>
      <c r="RXH190" s="604"/>
      <c r="RXI190" s="604"/>
      <c r="RXJ190" s="604"/>
      <c r="RXK190" s="604"/>
      <c r="RXL190" s="604"/>
      <c r="RXM190" s="604"/>
      <c r="RXN190" s="604"/>
      <c r="RXO190" s="604"/>
      <c r="RXP190" s="604"/>
      <c r="RXQ190" s="604"/>
      <c r="RXR190" s="604"/>
      <c r="RXS190" s="604"/>
      <c r="RXT190" s="604"/>
      <c r="RXU190" s="604"/>
      <c r="RXV190" s="604"/>
      <c r="RXW190" s="604"/>
      <c r="RXX190" s="604"/>
      <c r="RXY190" s="604"/>
      <c r="RXZ190" s="604"/>
      <c r="RYA190" s="604"/>
      <c r="RYB190" s="604"/>
      <c r="RYC190" s="604"/>
      <c r="RYD190" s="604"/>
      <c r="RYE190" s="604"/>
      <c r="RYF190" s="604"/>
      <c r="RYG190" s="604"/>
      <c r="RYH190" s="604"/>
      <c r="RYI190" s="604"/>
      <c r="RYJ190" s="604"/>
      <c r="RYK190" s="604"/>
      <c r="RYL190" s="604"/>
      <c r="RYM190" s="604"/>
      <c r="RYN190" s="604"/>
      <c r="RYO190" s="604"/>
      <c r="RYP190" s="604"/>
      <c r="RYQ190" s="604"/>
      <c r="RYR190" s="604"/>
      <c r="RYS190" s="604"/>
      <c r="RYT190" s="604"/>
      <c r="RYU190" s="604"/>
      <c r="RYV190" s="604"/>
      <c r="RYW190" s="604"/>
      <c r="RYX190" s="604"/>
      <c r="RYY190" s="604"/>
      <c r="RYZ190" s="604"/>
      <c r="RZA190" s="604"/>
      <c r="RZB190" s="604"/>
      <c r="RZC190" s="604"/>
      <c r="RZD190" s="604"/>
      <c r="RZE190" s="604"/>
      <c r="RZF190" s="604"/>
      <c r="RZG190" s="604"/>
      <c r="RZH190" s="604"/>
      <c r="RZI190" s="604"/>
      <c r="RZJ190" s="604"/>
      <c r="RZK190" s="604"/>
      <c r="RZL190" s="604"/>
      <c r="RZM190" s="604"/>
      <c r="RZN190" s="604"/>
      <c r="RZO190" s="604"/>
      <c r="RZP190" s="604"/>
      <c r="RZQ190" s="604"/>
      <c r="RZR190" s="604"/>
      <c r="RZS190" s="604"/>
      <c r="RZT190" s="604"/>
      <c r="RZU190" s="604"/>
      <c r="RZV190" s="604"/>
      <c r="RZW190" s="604"/>
      <c r="RZX190" s="604"/>
      <c r="RZY190" s="604"/>
      <c r="RZZ190" s="604"/>
      <c r="SAA190" s="604"/>
      <c r="SAB190" s="604"/>
      <c r="SAC190" s="604"/>
      <c r="SAD190" s="604"/>
      <c r="SAE190" s="604"/>
      <c r="SAF190" s="604"/>
      <c r="SAG190" s="604"/>
      <c r="SAH190" s="604"/>
      <c r="SAI190" s="604"/>
      <c r="SAJ190" s="604"/>
      <c r="SAK190" s="604"/>
      <c r="SAL190" s="604"/>
      <c r="SAM190" s="604"/>
      <c r="SAN190" s="604"/>
      <c r="SAO190" s="604"/>
      <c r="SAP190" s="604"/>
      <c r="SAQ190" s="604"/>
      <c r="SAR190" s="604"/>
      <c r="SAS190" s="604"/>
      <c r="SAT190" s="604"/>
      <c r="SAU190" s="604"/>
      <c r="SAV190" s="604"/>
      <c r="SAW190" s="604"/>
      <c r="SAX190" s="604"/>
      <c r="SAY190" s="604"/>
      <c r="SAZ190" s="604"/>
      <c r="SBA190" s="604"/>
      <c r="SBB190" s="604"/>
      <c r="SBC190" s="604"/>
      <c r="SBD190" s="604"/>
      <c r="SBE190" s="604"/>
      <c r="SBF190" s="604"/>
      <c r="SBG190" s="604"/>
      <c r="SBH190" s="604"/>
      <c r="SBI190" s="604"/>
      <c r="SBJ190" s="604"/>
      <c r="SBK190" s="604"/>
      <c r="SBL190" s="604"/>
      <c r="SBM190" s="604"/>
      <c r="SBN190" s="604"/>
      <c r="SBO190" s="604"/>
      <c r="SBP190" s="604"/>
      <c r="SBQ190" s="604"/>
      <c r="SBR190" s="604"/>
      <c r="SBS190" s="604"/>
      <c r="SBT190" s="604"/>
      <c r="SBU190" s="604"/>
      <c r="SBV190" s="604"/>
      <c r="SBW190" s="604"/>
      <c r="SBX190" s="604"/>
      <c r="SBY190" s="604"/>
      <c r="SBZ190" s="604"/>
      <c r="SCA190" s="604"/>
      <c r="SCB190" s="604"/>
      <c r="SCC190" s="604"/>
      <c r="SCD190" s="604"/>
      <c r="SCE190" s="604"/>
      <c r="SCF190" s="604"/>
      <c r="SCG190" s="604"/>
      <c r="SCH190" s="604"/>
      <c r="SCI190" s="604"/>
      <c r="SCJ190" s="604"/>
      <c r="SCK190" s="604"/>
      <c r="SCL190" s="604"/>
      <c r="SCM190" s="604"/>
      <c r="SCN190" s="604"/>
      <c r="SCO190" s="604"/>
      <c r="SCP190" s="604"/>
      <c r="SCQ190" s="604"/>
      <c r="SCR190" s="604"/>
      <c r="SCS190" s="604"/>
      <c r="SCT190" s="604"/>
      <c r="SCU190" s="604"/>
      <c r="SCV190" s="604"/>
      <c r="SCW190" s="604"/>
      <c r="SCX190" s="604"/>
      <c r="SCY190" s="604"/>
      <c r="SCZ190" s="604"/>
      <c r="SDA190" s="604"/>
      <c r="SDB190" s="604"/>
      <c r="SDC190" s="604"/>
      <c r="SDD190" s="604"/>
      <c r="SDE190" s="604"/>
      <c r="SDF190" s="604"/>
      <c r="SDG190" s="604"/>
      <c r="SDH190" s="604"/>
      <c r="SDI190" s="604"/>
      <c r="SDJ190" s="604"/>
      <c r="SDK190" s="604"/>
      <c r="SDL190" s="604"/>
      <c r="SDM190" s="604"/>
      <c r="SDN190" s="604"/>
      <c r="SDO190" s="604"/>
      <c r="SDP190" s="604"/>
      <c r="SDQ190" s="604"/>
      <c r="SDR190" s="604"/>
      <c r="SDS190" s="604"/>
      <c r="SDT190" s="604"/>
      <c r="SDU190" s="604"/>
      <c r="SDV190" s="604"/>
      <c r="SDW190" s="604"/>
      <c r="SDX190" s="604"/>
      <c r="SDY190" s="604"/>
      <c r="SDZ190" s="604"/>
      <c r="SEA190" s="604"/>
      <c r="SEB190" s="604"/>
      <c r="SEC190" s="604"/>
      <c r="SED190" s="604"/>
      <c r="SEE190" s="604"/>
      <c r="SEF190" s="604"/>
      <c r="SEG190" s="604"/>
      <c r="SEH190" s="604"/>
      <c r="SEI190" s="604"/>
      <c r="SEJ190" s="604"/>
      <c r="SEK190" s="604"/>
      <c r="SEL190" s="604"/>
      <c r="SEM190" s="604"/>
      <c r="SEN190" s="604"/>
      <c r="SEO190" s="604"/>
      <c r="SEP190" s="604"/>
      <c r="SEQ190" s="604"/>
      <c r="SER190" s="604"/>
      <c r="SES190" s="604"/>
      <c r="SET190" s="604"/>
      <c r="SEU190" s="604"/>
      <c r="SEV190" s="604"/>
      <c r="SEW190" s="604"/>
      <c r="SEX190" s="604"/>
      <c r="SEY190" s="604"/>
      <c r="SEZ190" s="604"/>
      <c r="SFA190" s="604"/>
      <c r="SFB190" s="604"/>
      <c r="SFC190" s="604"/>
      <c r="SFD190" s="604"/>
      <c r="SFE190" s="604"/>
      <c r="SFF190" s="604"/>
      <c r="SFG190" s="604"/>
      <c r="SFH190" s="604"/>
      <c r="SFI190" s="604"/>
      <c r="SFJ190" s="604"/>
      <c r="SFK190" s="604"/>
      <c r="SFL190" s="604"/>
      <c r="SFM190" s="604"/>
      <c r="SFN190" s="604"/>
      <c r="SFO190" s="604"/>
      <c r="SFP190" s="604"/>
      <c r="SFQ190" s="604"/>
      <c r="SFR190" s="604"/>
      <c r="SFS190" s="604"/>
      <c r="SFT190" s="604"/>
      <c r="SFU190" s="604"/>
      <c r="SFV190" s="604"/>
      <c r="SFW190" s="604"/>
      <c r="SFX190" s="604"/>
      <c r="SFY190" s="604"/>
      <c r="SFZ190" s="604"/>
      <c r="SGA190" s="604"/>
      <c r="SGB190" s="604"/>
      <c r="SGC190" s="604"/>
      <c r="SGD190" s="604"/>
      <c r="SGE190" s="604"/>
      <c r="SGF190" s="604"/>
      <c r="SGG190" s="604"/>
      <c r="SGH190" s="604"/>
      <c r="SGI190" s="604"/>
      <c r="SGJ190" s="604"/>
      <c r="SGK190" s="604"/>
      <c r="SGL190" s="604"/>
      <c r="SGM190" s="604"/>
      <c r="SGN190" s="604"/>
      <c r="SGO190" s="604"/>
      <c r="SGP190" s="604"/>
      <c r="SGQ190" s="604"/>
      <c r="SGR190" s="604"/>
      <c r="SGS190" s="604"/>
      <c r="SGT190" s="604"/>
      <c r="SGU190" s="604"/>
      <c r="SGV190" s="604"/>
      <c r="SGW190" s="604"/>
      <c r="SGX190" s="604"/>
      <c r="SGY190" s="604"/>
      <c r="SGZ190" s="604"/>
      <c r="SHA190" s="604"/>
      <c r="SHB190" s="604"/>
      <c r="SHC190" s="604"/>
      <c r="SHD190" s="604"/>
      <c r="SHE190" s="604"/>
      <c r="SHF190" s="604"/>
      <c r="SHG190" s="604"/>
      <c r="SHH190" s="604"/>
      <c r="SHI190" s="604"/>
      <c r="SHJ190" s="604"/>
      <c r="SHK190" s="604"/>
      <c r="SHL190" s="604"/>
      <c r="SHM190" s="604"/>
      <c r="SHN190" s="604"/>
      <c r="SHO190" s="604"/>
      <c r="SHP190" s="604"/>
      <c r="SHQ190" s="604"/>
      <c r="SHR190" s="604"/>
      <c r="SHS190" s="604"/>
      <c r="SHT190" s="604"/>
      <c r="SHU190" s="604"/>
      <c r="SHV190" s="604"/>
      <c r="SHW190" s="604"/>
      <c r="SHX190" s="604"/>
      <c r="SHY190" s="604"/>
      <c r="SHZ190" s="604"/>
      <c r="SIA190" s="604"/>
      <c r="SIB190" s="604"/>
      <c r="SIC190" s="604"/>
      <c r="SID190" s="604"/>
      <c r="SIE190" s="604"/>
      <c r="SIF190" s="604"/>
      <c r="SIG190" s="604"/>
      <c r="SIH190" s="604"/>
      <c r="SII190" s="604"/>
      <c r="SIJ190" s="604"/>
      <c r="SIK190" s="604"/>
      <c r="SIL190" s="604"/>
      <c r="SIM190" s="604"/>
      <c r="SIN190" s="604"/>
      <c r="SIO190" s="604"/>
      <c r="SIP190" s="604"/>
      <c r="SIQ190" s="604"/>
      <c r="SIR190" s="604"/>
      <c r="SIS190" s="604"/>
      <c r="SIT190" s="604"/>
      <c r="SIU190" s="604"/>
      <c r="SIV190" s="604"/>
      <c r="SIW190" s="604"/>
      <c r="SIX190" s="604"/>
      <c r="SIY190" s="604"/>
      <c r="SIZ190" s="604"/>
      <c r="SJA190" s="604"/>
      <c r="SJB190" s="604"/>
      <c r="SJC190" s="604"/>
      <c r="SJD190" s="604"/>
      <c r="SJE190" s="604"/>
      <c r="SJF190" s="604"/>
      <c r="SJG190" s="604"/>
      <c r="SJH190" s="604"/>
      <c r="SJI190" s="604"/>
      <c r="SJJ190" s="604"/>
      <c r="SJK190" s="604"/>
      <c r="SJL190" s="604"/>
      <c r="SJM190" s="604"/>
      <c r="SJN190" s="604"/>
      <c r="SJO190" s="604"/>
      <c r="SJP190" s="604"/>
      <c r="SJQ190" s="604"/>
      <c r="SJR190" s="604"/>
      <c r="SJS190" s="604"/>
      <c r="SJT190" s="604"/>
      <c r="SJU190" s="604"/>
      <c r="SJV190" s="604"/>
      <c r="SJW190" s="604"/>
      <c r="SJX190" s="604"/>
      <c r="SJY190" s="604"/>
      <c r="SJZ190" s="604"/>
      <c r="SKA190" s="604"/>
      <c r="SKB190" s="604"/>
      <c r="SKC190" s="604"/>
      <c r="SKD190" s="604"/>
      <c r="SKE190" s="604"/>
      <c r="SKF190" s="604"/>
      <c r="SKG190" s="604"/>
      <c r="SKH190" s="604"/>
      <c r="SKI190" s="604"/>
      <c r="SKJ190" s="604"/>
      <c r="SKK190" s="604"/>
      <c r="SKL190" s="604"/>
      <c r="SKM190" s="604"/>
      <c r="SKN190" s="604"/>
      <c r="SKO190" s="604"/>
      <c r="SKP190" s="604"/>
      <c r="SKQ190" s="604"/>
      <c r="SKR190" s="604"/>
      <c r="SKS190" s="604"/>
      <c r="SKT190" s="604"/>
      <c r="SKU190" s="604"/>
      <c r="SKV190" s="604"/>
      <c r="SKW190" s="604"/>
      <c r="SKX190" s="604"/>
      <c r="SKY190" s="604"/>
      <c r="SKZ190" s="604"/>
      <c r="SLA190" s="604"/>
      <c r="SLB190" s="604"/>
      <c r="SLC190" s="604"/>
      <c r="SLD190" s="604"/>
      <c r="SLE190" s="604"/>
      <c r="SLF190" s="604"/>
      <c r="SLG190" s="604"/>
      <c r="SLH190" s="604"/>
      <c r="SLI190" s="604"/>
      <c r="SLJ190" s="604"/>
      <c r="SLK190" s="604"/>
      <c r="SLL190" s="604"/>
      <c r="SLM190" s="604"/>
      <c r="SLN190" s="604"/>
      <c r="SLO190" s="604"/>
      <c r="SLP190" s="604"/>
      <c r="SLQ190" s="604"/>
      <c r="SLR190" s="604"/>
      <c r="SLS190" s="604"/>
      <c r="SLT190" s="604"/>
      <c r="SLU190" s="604"/>
      <c r="SLV190" s="604"/>
      <c r="SLW190" s="604"/>
      <c r="SLX190" s="604"/>
      <c r="SLY190" s="604"/>
      <c r="SLZ190" s="604"/>
      <c r="SMA190" s="604"/>
      <c r="SMB190" s="604"/>
      <c r="SMC190" s="604"/>
      <c r="SMD190" s="604"/>
      <c r="SME190" s="604"/>
      <c r="SMF190" s="604"/>
      <c r="SMG190" s="604"/>
      <c r="SMH190" s="604"/>
      <c r="SMI190" s="604"/>
      <c r="SMJ190" s="604"/>
      <c r="SMK190" s="604"/>
      <c r="SML190" s="604"/>
      <c r="SMM190" s="604"/>
      <c r="SMN190" s="604"/>
      <c r="SMO190" s="604"/>
      <c r="SMP190" s="604"/>
      <c r="SMQ190" s="604"/>
      <c r="SMR190" s="604"/>
      <c r="SMS190" s="604"/>
      <c r="SMT190" s="604"/>
      <c r="SMU190" s="604"/>
      <c r="SMV190" s="604"/>
      <c r="SMW190" s="604"/>
      <c r="SMX190" s="604"/>
      <c r="SMY190" s="604"/>
      <c r="SMZ190" s="604"/>
      <c r="SNA190" s="604"/>
      <c r="SNB190" s="604"/>
      <c r="SNC190" s="604"/>
      <c r="SND190" s="604"/>
      <c r="SNE190" s="604"/>
      <c r="SNF190" s="604"/>
      <c r="SNG190" s="604"/>
      <c r="SNH190" s="604"/>
      <c r="SNI190" s="604"/>
      <c r="SNJ190" s="604"/>
      <c r="SNK190" s="604"/>
      <c r="SNL190" s="604"/>
      <c r="SNM190" s="604"/>
      <c r="SNN190" s="604"/>
      <c r="SNO190" s="604"/>
      <c r="SNP190" s="604"/>
      <c r="SNQ190" s="604"/>
      <c r="SNR190" s="604"/>
      <c r="SNS190" s="604"/>
      <c r="SNT190" s="604"/>
      <c r="SNU190" s="604"/>
      <c r="SNV190" s="604"/>
      <c r="SNW190" s="604"/>
      <c r="SNX190" s="604"/>
      <c r="SNY190" s="604"/>
      <c r="SNZ190" s="604"/>
      <c r="SOA190" s="604"/>
      <c r="SOB190" s="604"/>
      <c r="SOC190" s="604"/>
      <c r="SOD190" s="604"/>
      <c r="SOE190" s="604"/>
      <c r="SOF190" s="604"/>
      <c r="SOG190" s="604"/>
      <c r="SOH190" s="604"/>
      <c r="SOI190" s="604"/>
      <c r="SOJ190" s="604"/>
      <c r="SOK190" s="604"/>
      <c r="SOL190" s="604"/>
      <c r="SOM190" s="604"/>
      <c r="SON190" s="604"/>
      <c r="SOO190" s="604"/>
      <c r="SOP190" s="604"/>
      <c r="SOQ190" s="604"/>
      <c r="SOR190" s="604"/>
      <c r="SOS190" s="604"/>
      <c r="SOT190" s="604"/>
      <c r="SOU190" s="604"/>
      <c r="SOV190" s="604"/>
      <c r="SOW190" s="604"/>
      <c r="SOX190" s="604"/>
      <c r="SOY190" s="604"/>
      <c r="SOZ190" s="604"/>
      <c r="SPA190" s="604"/>
      <c r="SPB190" s="604"/>
      <c r="SPC190" s="604"/>
      <c r="SPD190" s="604"/>
      <c r="SPE190" s="604"/>
      <c r="SPF190" s="604"/>
      <c r="SPG190" s="604"/>
      <c r="SPH190" s="604"/>
      <c r="SPI190" s="604"/>
      <c r="SPJ190" s="604"/>
      <c r="SPK190" s="604"/>
      <c r="SPL190" s="604"/>
      <c r="SPM190" s="604"/>
      <c r="SPN190" s="604"/>
      <c r="SPO190" s="604"/>
      <c r="SPP190" s="604"/>
      <c r="SPQ190" s="604"/>
      <c r="SPR190" s="604"/>
      <c r="SPS190" s="604"/>
      <c r="SPT190" s="604"/>
      <c r="SPU190" s="604"/>
      <c r="SPV190" s="604"/>
      <c r="SPW190" s="604"/>
      <c r="SPX190" s="604"/>
      <c r="SPY190" s="604"/>
      <c r="SPZ190" s="604"/>
      <c r="SQA190" s="604"/>
      <c r="SQB190" s="604"/>
      <c r="SQC190" s="604"/>
      <c r="SQD190" s="604"/>
      <c r="SQE190" s="604"/>
      <c r="SQF190" s="604"/>
      <c r="SQG190" s="604"/>
      <c r="SQH190" s="604"/>
      <c r="SQI190" s="604"/>
      <c r="SQJ190" s="604"/>
      <c r="SQK190" s="604"/>
      <c r="SQL190" s="604"/>
      <c r="SQM190" s="604"/>
      <c r="SQN190" s="604"/>
      <c r="SQO190" s="604"/>
      <c r="SQP190" s="604"/>
      <c r="SQQ190" s="604"/>
      <c r="SQR190" s="604"/>
      <c r="SQS190" s="604"/>
      <c r="SQT190" s="604"/>
      <c r="SQU190" s="604"/>
      <c r="SQV190" s="604"/>
      <c r="SQW190" s="604"/>
      <c r="SQX190" s="604"/>
      <c r="SQY190" s="604"/>
      <c r="SQZ190" s="604"/>
      <c r="SRA190" s="604"/>
      <c r="SRB190" s="604"/>
      <c r="SRC190" s="604"/>
      <c r="SRD190" s="604"/>
      <c r="SRE190" s="604"/>
      <c r="SRF190" s="604"/>
      <c r="SRG190" s="604"/>
      <c r="SRH190" s="604"/>
      <c r="SRI190" s="604"/>
      <c r="SRJ190" s="604"/>
      <c r="SRK190" s="604"/>
      <c r="SRL190" s="604"/>
      <c r="SRM190" s="604"/>
      <c r="SRN190" s="604"/>
      <c r="SRO190" s="604"/>
      <c r="SRP190" s="604"/>
      <c r="SRQ190" s="604"/>
      <c r="SRR190" s="604"/>
      <c r="SRS190" s="604"/>
      <c r="SRT190" s="604"/>
      <c r="SRU190" s="604"/>
      <c r="SRV190" s="604"/>
      <c r="SRW190" s="604"/>
      <c r="SRX190" s="604"/>
      <c r="SRY190" s="604"/>
      <c r="SRZ190" s="604"/>
      <c r="SSA190" s="604"/>
      <c r="SSB190" s="604"/>
      <c r="SSC190" s="604"/>
      <c r="SSD190" s="604"/>
      <c r="SSE190" s="604"/>
      <c r="SSF190" s="604"/>
      <c r="SSG190" s="604"/>
      <c r="SSH190" s="604"/>
      <c r="SSI190" s="604"/>
      <c r="SSJ190" s="604"/>
      <c r="SSK190" s="604"/>
      <c r="SSL190" s="604"/>
      <c r="SSM190" s="604"/>
      <c r="SSN190" s="604"/>
      <c r="SSO190" s="604"/>
      <c r="SSP190" s="604"/>
      <c r="SSQ190" s="604"/>
      <c r="SSR190" s="604"/>
      <c r="SSS190" s="604"/>
      <c r="SST190" s="604"/>
      <c r="SSU190" s="604"/>
      <c r="SSV190" s="604"/>
      <c r="SSW190" s="604"/>
      <c r="SSX190" s="604"/>
      <c r="SSY190" s="604"/>
      <c r="SSZ190" s="604"/>
      <c r="STA190" s="604"/>
      <c r="STB190" s="604"/>
      <c r="STC190" s="604"/>
      <c r="STD190" s="604"/>
      <c r="STE190" s="604"/>
      <c r="STF190" s="604"/>
      <c r="STG190" s="604"/>
      <c r="STH190" s="604"/>
      <c r="STI190" s="604"/>
      <c r="STJ190" s="604"/>
      <c r="STK190" s="604"/>
      <c r="STL190" s="604"/>
      <c r="STM190" s="604"/>
      <c r="STN190" s="604"/>
      <c r="STO190" s="604"/>
      <c r="STP190" s="604"/>
      <c r="STQ190" s="604"/>
      <c r="STR190" s="604"/>
      <c r="STS190" s="604"/>
      <c r="STT190" s="604"/>
      <c r="STU190" s="604"/>
      <c r="STV190" s="604"/>
      <c r="STW190" s="604"/>
      <c r="STX190" s="604"/>
      <c r="STY190" s="604"/>
      <c r="STZ190" s="604"/>
      <c r="SUA190" s="604"/>
      <c r="SUB190" s="604"/>
      <c r="SUC190" s="604"/>
      <c r="SUD190" s="604"/>
      <c r="SUE190" s="604"/>
      <c r="SUF190" s="604"/>
      <c r="SUG190" s="604"/>
      <c r="SUH190" s="604"/>
      <c r="SUI190" s="604"/>
      <c r="SUJ190" s="604"/>
      <c r="SUK190" s="604"/>
      <c r="SUL190" s="604"/>
      <c r="SUM190" s="604"/>
      <c r="SUN190" s="604"/>
      <c r="SUO190" s="604"/>
      <c r="SUP190" s="604"/>
      <c r="SUQ190" s="604"/>
      <c r="SUR190" s="604"/>
      <c r="SUS190" s="604"/>
      <c r="SUT190" s="604"/>
      <c r="SUU190" s="604"/>
      <c r="SUV190" s="604"/>
      <c r="SUW190" s="604"/>
      <c r="SUX190" s="604"/>
      <c r="SUY190" s="604"/>
      <c r="SUZ190" s="604"/>
      <c r="SVA190" s="604"/>
      <c r="SVB190" s="604"/>
      <c r="SVC190" s="604"/>
      <c r="SVD190" s="604"/>
      <c r="SVE190" s="604"/>
      <c r="SVF190" s="604"/>
      <c r="SVG190" s="604"/>
      <c r="SVH190" s="604"/>
      <c r="SVI190" s="604"/>
      <c r="SVJ190" s="604"/>
      <c r="SVK190" s="604"/>
      <c r="SVL190" s="604"/>
      <c r="SVM190" s="604"/>
      <c r="SVN190" s="604"/>
      <c r="SVO190" s="604"/>
      <c r="SVP190" s="604"/>
      <c r="SVQ190" s="604"/>
      <c r="SVR190" s="604"/>
      <c r="SVS190" s="604"/>
      <c r="SVT190" s="604"/>
      <c r="SVU190" s="604"/>
      <c r="SVV190" s="604"/>
      <c r="SVW190" s="604"/>
      <c r="SVX190" s="604"/>
      <c r="SVY190" s="604"/>
      <c r="SVZ190" s="604"/>
      <c r="SWA190" s="604"/>
      <c r="SWB190" s="604"/>
      <c r="SWC190" s="604"/>
      <c r="SWD190" s="604"/>
      <c r="SWE190" s="604"/>
      <c r="SWF190" s="604"/>
      <c r="SWG190" s="604"/>
      <c r="SWH190" s="604"/>
      <c r="SWI190" s="604"/>
      <c r="SWJ190" s="604"/>
      <c r="SWK190" s="604"/>
      <c r="SWL190" s="604"/>
      <c r="SWM190" s="604"/>
      <c r="SWN190" s="604"/>
      <c r="SWO190" s="604"/>
      <c r="SWP190" s="604"/>
      <c r="SWQ190" s="604"/>
      <c r="SWR190" s="604"/>
      <c r="SWS190" s="604"/>
      <c r="SWT190" s="604"/>
      <c r="SWU190" s="604"/>
      <c r="SWV190" s="604"/>
      <c r="SWW190" s="604"/>
      <c r="SWX190" s="604"/>
      <c r="SWY190" s="604"/>
      <c r="SWZ190" s="604"/>
      <c r="SXA190" s="604"/>
      <c r="SXB190" s="604"/>
      <c r="SXC190" s="604"/>
      <c r="SXD190" s="604"/>
      <c r="SXE190" s="604"/>
      <c r="SXF190" s="604"/>
      <c r="SXG190" s="604"/>
      <c r="SXH190" s="604"/>
      <c r="SXI190" s="604"/>
      <c r="SXJ190" s="604"/>
      <c r="SXK190" s="604"/>
      <c r="SXL190" s="604"/>
      <c r="SXM190" s="604"/>
      <c r="SXN190" s="604"/>
      <c r="SXO190" s="604"/>
      <c r="SXP190" s="604"/>
      <c r="SXQ190" s="604"/>
      <c r="SXR190" s="604"/>
      <c r="SXS190" s="604"/>
      <c r="SXT190" s="604"/>
      <c r="SXU190" s="604"/>
      <c r="SXV190" s="604"/>
      <c r="SXW190" s="604"/>
      <c r="SXX190" s="604"/>
      <c r="SXY190" s="604"/>
      <c r="SXZ190" s="604"/>
      <c r="SYA190" s="604"/>
      <c r="SYB190" s="604"/>
      <c r="SYC190" s="604"/>
      <c r="SYD190" s="604"/>
      <c r="SYE190" s="604"/>
      <c r="SYF190" s="604"/>
      <c r="SYG190" s="604"/>
      <c r="SYH190" s="604"/>
      <c r="SYI190" s="604"/>
      <c r="SYJ190" s="604"/>
      <c r="SYK190" s="604"/>
      <c r="SYL190" s="604"/>
      <c r="SYM190" s="604"/>
      <c r="SYN190" s="604"/>
      <c r="SYO190" s="604"/>
      <c r="SYP190" s="604"/>
      <c r="SYQ190" s="604"/>
      <c r="SYR190" s="604"/>
      <c r="SYS190" s="604"/>
      <c r="SYT190" s="604"/>
      <c r="SYU190" s="604"/>
      <c r="SYV190" s="604"/>
      <c r="SYW190" s="604"/>
      <c r="SYX190" s="604"/>
      <c r="SYY190" s="604"/>
      <c r="SYZ190" s="604"/>
      <c r="SZA190" s="604"/>
      <c r="SZB190" s="604"/>
      <c r="SZC190" s="604"/>
      <c r="SZD190" s="604"/>
      <c r="SZE190" s="604"/>
      <c r="SZF190" s="604"/>
      <c r="SZG190" s="604"/>
      <c r="SZH190" s="604"/>
      <c r="SZI190" s="604"/>
      <c r="SZJ190" s="604"/>
      <c r="SZK190" s="604"/>
      <c r="SZL190" s="604"/>
      <c r="SZM190" s="604"/>
      <c r="SZN190" s="604"/>
      <c r="SZO190" s="604"/>
      <c r="SZP190" s="604"/>
      <c r="SZQ190" s="604"/>
      <c r="SZR190" s="604"/>
      <c r="SZS190" s="604"/>
      <c r="SZT190" s="604"/>
      <c r="SZU190" s="604"/>
      <c r="SZV190" s="604"/>
      <c r="SZW190" s="604"/>
      <c r="SZX190" s="604"/>
      <c r="SZY190" s="604"/>
      <c r="SZZ190" s="604"/>
      <c r="TAA190" s="604"/>
      <c r="TAB190" s="604"/>
      <c r="TAC190" s="604"/>
      <c r="TAD190" s="604"/>
      <c r="TAE190" s="604"/>
      <c r="TAF190" s="604"/>
      <c r="TAG190" s="604"/>
      <c r="TAH190" s="604"/>
      <c r="TAI190" s="604"/>
      <c r="TAJ190" s="604"/>
      <c r="TAK190" s="604"/>
      <c r="TAL190" s="604"/>
      <c r="TAM190" s="604"/>
      <c r="TAN190" s="604"/>
      <c r="TAO190" s="604"/>
      <c r="TAP190" s="604"/>
      <c r="TAQ190" s="604"/>
      <c r="TAR190" s="604"/>
      <c r="TAS190" s="604"/>
      <c r="TAT190" s="604"/>
      <c r="TAU190" s="604"/>
      <c r="TAV190" s="604"/>
      <c r="TAW190" s="604"/>
      <c r="TAX190" s="604"/>
      <c r="TAY190" s="604"/>
      <c r="TAZ190" s="604"/>
      <c r="TBA190" s="604"/>
      <c r="TBB190" s="604"/>
      <c r="TBC190" s="604"/>
      <c r="TBD190" s="604"/>
      <c r="TBE190" s="604"/>
      <c r="TBF190" s="604"/>
      <c r="TBG190" s="604"/>
      <c r="TBH190" s="604"/>
      <c r="TBI190" s="604"/>
      <c r="TBJ190" s="604"/>
      <c r="TBK190" s="604"/>
      <c r="TBL190" s="604"/>
      <c r="TBM190" s="604"/>
      <c r="TBN190" s="604"/>
      <c r="TBO190" s="604"/>
      <c r="TBP190" s="604"/>
      <c r="TBQ190" s="604"/>
      <c r="TBR190" s="604"/>
      <c r="TBS190" s="604"/>
      <c r="TBT190" s="604"/>
      <c r="TBU190" s="604"/>
      <c r="TBV190" s="604"/>
      <c r="TBW190" s="604"/>
      <c r="TBX190" s="604"/>
      <c r="TBY190" s="604"/>
      <c r="TBZ190" s="604"/>
      <c r="TCA190" s="604"/>
      <c r="TCB190" s="604"/>
      <c r="TCC190" s="604"/>
      <c r="TCD190" s="604"/>
      <c r="TCE190" s="604"/>
      <c r="TCF190" s="604"/>
      <c r="TCG190" s="604"/>
      <c r="TCH190" s="604"/>
      <c r="TCI190" s="604"/>
      <c r="TCJ190" s="604"/>
      <c r="TCK190" s="604"/>
      <c r="TCL190" s="604"/>
      <c r="TCM190" s="604"/>
      <c r="TCN190" s="604"/>
      <c r="TCO190" s="604"/>
      <c r="TCP190" s="604"/>
      <c r="TCQ190" s="604"/>
      <c r="TCR190" s="604"/>
      <c r="TCS190" s="604"/>
      <c r="TCT190" s="604"/>
      <c r="TCU190" s="604"/>
      <c r="TCV190" s="604"/>
      <c r="TCW190" s="604"/>
      <c r="TCX190" s="604"/>
      <c r="TCY190" s="604"/>
      <c r="TCZ190" s="604"/>
      <c r="TDA190" s="604"/>
      <c r="TDB190" s="604"/>
      <c r="TDC190" s="604"/>
      <c r="TDD190" s="604"/>
      <c r="TDE190" s="604"/>
      <c r="TDF190" s="604"/>
      <c r="TDG190" s="604"/>
      <c r="TDH190" s="604"/>
      <c r="TDI190" s="604"/>
      <c r="TDJ190" s="604"/>
      <c r="TDK190" s="604"/>
      <c r="TDL190" s="604"/>
      <c r="TDM190" s="604"/>
      <c r="TDN190" s="604"/>
      <c r="TDO190" s="604"/>
      <c r="TDP190" s="604"/>
      <c r="TDQ190" s="604"/>
      <c r="TDR190" s="604"/>
      <c r="TDS190" s="604"/>
      <c r="TDT190" s="604"/>
      <c r="TDU190" s="604"/>
      <c r="TDV190" s="604"/>
      <c r="TDW190" s="604"/>
      <c r="TDX190" s="604"/>
      <c r="TDY190" s="604"/>
      <c r="TDZ190" s="604"/>
      <c r="TEA190" s="604"/>
      <c r="TEB190" s="604"/>
      <c r="TEC190" s="604"/>
      <c r="TED190" s="604"/>
      <c r="TEE190" s="604"/>
      <c r="TEF190" s="604"/>
      <c r="TEG190" s="604"/>
      <c r="TEH190" s="604"/>
      <c r="TEI190" s="604"/>
      <c r="TEJ190" s="604"/>
      <c r="TEK190" s="604"/>
      <c r="TEL190" s="604"/>
      <c r="TEM190" s="604"/>
      <c r="TEN190" s="604"/>
      <c r="TEO190" s="604"/>
      <c r="TEP190" s="604"/>
      <c r="TEQ190" s="604"/>
      <c r="TER190" s="604"/>
      <c r="TES190" s="604"/>
      <c r="TET190" s="604"/>
      <c r="TEU190" s="604"/>
      <c r="TEV190" s="604"/>
      <c r="TEW190" s="604"/>
      <c r="TEX190" s="604"/>
      <c r="TEY190" s="604"/>
      <c r="TEZ190" s="604"/>
      <c r="TFA190" s="604"/>
      <c r="TFB190" s="604"/>
      <c r="TFC190" s="604"/>
      <c r="TFD190" s="604"/>
      <c r="TFE190" s="604"/>
      <c r="TFF190" s="604"/>
      <c r="TFG190" s="604"/>
      <c r="TFH190" s="604"/>
      <c r="TFI190" s="604"/>
      <c r="TFJ190" s="604"/>
      <c r="TFK190" s="604"/>
      <c r="TFL190" s="604"/>
      <c r="TFM190" s="604"/>
      <c r="TFN190" s="604"/>
      <c r="TFO190" s="604"/>
      <c r="TFP190" s="604"/>
      <c r="TFQ190" s="604"/>
      <c r="TFR190" s="604"/>
      <c r="TFS190" s="604"/>
      <c r="TFT190" s="604"/>
      <c r="TFU190" s="604"/>
      <c r="TFV190" s="604"/>
      <c r="TFW190" s="604"/>
      <c r="TFX190" s="604"/>
      <c r="TFY190" s="604"/>
      <c r="TFZ190" s="604"/>
      <c r="TGA190" s="604"/>
      <c r="TGB190" s="604"/>
      <c r="TGC190" s="604"/>
      <c r="TGD190" s="604"/>
      <c r="TGE190" s="604"/>
      <c r="TGF190" s="604"/>
      <c r="TGG190" s="604"/>
      <c r="TGH190" s="604"/>
      <c r="TGI190" s="604"/>
      <c r="TGJ190" s="604"/>
      <c r="TGK190" s="604"/>
      <c r="TGL190" s="604"/>
      <c r="TGM190" s="604"/>
      <c r="TGN190" s="604"/>
      <c r="TGO190" s="604"/>
      <c r="TGP190" s="604"/>
      <c r="TGQ190" s="604"/>
      <c r="TGR190" s="604"/>
      <c r="TGS190" s="604"/>
      <c r="TGT190" s="604"/>
      <c r="TGU190" s="604"/>
      <c r="TGV190" s="604"/>
      <c r="TGW190" s="604"/>
      <c r="TGX190" s="604"/>
      <c r="TGY190" s="604"/>
      <c r="TGZ190" s="604"/>
      <c r="THA190" s="604"/>
      <c r="THB190" s="604"/>
      <c r="THC190" s="604"/>
      <c r="THD190" s="604"/>
      <c r="THE190" s="604"/>
      <c r="THF190" s="604"/>
      <c r="THG190" s="604"/>
      <c r="THH190" s="604"/>
      <c r="THI190" s="604"/>
      <c r="THJ190" s="604"/>
      <c r="THK190" s="604"/>
      <c r="THL190" s="604"/>
      <c r="THM190" s="604"/>
      <c r="THN190" s="604"/>
      <c r="THO190" s="604"/>
      <c r="THP190" s="604"/>
      <c r="THQ190" s="604"/>
      <c r="THR190" s="604"/>
      <c r="THS190" s="604"/>
      <c r="THT190" s="604"/>
      <c r="THU190" s="604"/>
      <c r="THV190" s="604"/>
      <c r="THW190" s="604"/>
      <c r="THX190" s="604"/>
      <c r="THY190" s="604"/>
      <c r="THZ190" s="604"/>
      <c r="TIA190" s="604"/>
      <c r="TIB190" s="604"/>
      <c r="TIC190" s="604"/>
      <c r="TID190" s="604"/>
      <c r="TIE190" s="604"/>
      <c r="TIF190" s="604"/>
      <c r="TIG190" s="604"/>
      <c r="TIH190" s="604"/>
      <c r="TII190" s="604"/>
      <c r="TIJ190" s="604"/>
      <c r="TIK190" s="604"/>
      <c r="TIL190" s="604"/>
      <c r="TIM190" s="604"/>
      <c r="TIN190" s="604"/>
      <c r="TIO190" s="604"/>
      <c r="TIP190" s="604"/>
      <c r="TIQ190" s="604"/>
      <c r="TIR190" s="604"/>
      <c r="TIS190" s="604"/>
      <c r="TIT190" s="604"/>
      <c r="TIU190" s="604"/>
      <c r="TIV190" s="604"/>
      <c r="TIW190" s="604"/>
      <c r="TIX190" s="604"/>
      <c r="TIY190" s="604"/>
      <c r="TIZ190" s="604"/>
      <c r="TJA190" s="604"/>
      <c r="TJB190" s="604"/>
      <c r="TJC190" s="604"/>
      <c r="TJD190" s="604"/>
      <c r="TJE190" s="604"/>
      <c r="TJF190" s="604"/>
      <c r="TJG190" s="604"/>
      <c r="TJH190" s="604"/>
      <c r="TJI190" s="604"/>
      <c r="TJJ190" s="604"/>
      <c r="TJK190" s="604"/>
      <c r="TJL190" s="604"/>
      <c r="TJM190" s="604"/>
      <c r="TJN190" s="604"/>
      <c r="TJO190" s="604"/>
      <c r="TJP190" s="604"/>
      <c r="TJQ190" s="604"/>
      <c r="TJR190" s="604"/>
      <c r="TJS190" s="604"/>
      <c r="TJT190" s="604"/>
      <c r="TJU190" s="604"/>
      <c r="TJV190" s="604"/>
      <c r="TJW190" s="604"/>
      <c r="TJX190" s="604"/>
      <c r="TJY190" s="604"/>
      <c r="TJZ190" s="604"/>
      <c r="TKA190" s="604"/>
      <c r="TKB190" s="604"/>
      <c r="TKC190" s="604"/>
      <c r="TKD190" s="604"/>
      <c r="TKE190" s="604"/>
      <c r="TKF190" s="604"/>
      <c r="TKG190" s="604"/>
      <c r="TKH190" s="604"/>
      <c r="TKI190" s="604"/>
      <c r="TKJ190" s="604"/>
      <c r="TKK190" s="604"/>
      <c r="TKL190" s="604"/>
      <c r="TKM190" s="604"/>
      <c r="TKN190" s="604"/>
      <c r="TKO190" s="604"/>
      <c r="TKP190" s="604"/>
      <c r="TKQ190" s="604"/>
      <c r="TKR190" s="604"/>
      <c r="TKS190" s="604"/>
      <c r="TKT190" s="604"/>
      <c r="TKU190" s="604"/>
      <c r="TKV190" s="604"/>
      <c r="TKW190" s="604"/>
      <c r="TKX190" s="604"/>
      <c r="TKY190" s="604"/>
      <c r="TKZ190" s="604"/>
      <c r="TLA190" s="604"/>
      <c r="TLB190" s="604"/>
      <c r="TLC190" s="604"/>
      <c r="TLD190" s="604"/>
      <c r="TLE190" s="604"/>
      <c r="TLF190" s="604"/>
      <c r="TLG190" s="604"/>
      <c r="TLH190" s="604"/>
      <c r="TLI190" s="604"/>
      <c r="TLJ190" s="604"/>
      <c r="TLK190" s="604"/>
      <c r="TLL190" s="604"/>
      <c r="TLM190" s="604"/>
      <c r="TLN190" s="604"/>
      <c r="TLO190" s="604"/>
      <c r="TLP190" s="604"/>
      <c r="TLQ190" s="604"/>
      <c r="TLR190" s="604"/>
      <c r="TLS190" s="604"/>
      <c r="TLT190" s="604"/>
      <c r="TLU190" s="604"/>
      <c r="TLV190" s="604"/>
      <c r="TLW190" s="604"/>
      <c r="TLX190" s="604"/>
      <c r="TLY190" s="604"/>
      <c r="TLZ190" s="604"/>
      <c r="TMA190" s="604"/>
      <c r="TMB190" s="604"/>
      <c r="TMC190" s="604"/>
      <c r="TMD190" s="604"/>
      <c r="TME190" s="604"/>
      <c r="TMF190" s="604"/>
      <c r="TMG190" s="604"/>
      <c r="TMH190" s="604"/>
      <c r="TMI190" s="604"/>
      <c r="TMJ190" s="604"/>
      <c r="TMK190" s="604"/>
      <c r="TML190" s="604"/>
      <c r="TMM190" s="604"/>
      <c r="TMN190" s="604"/>
      <c r="TMO190" s="604"/>
      <c r="TMP190" s="604"/>
      <c r="TMQ190" s="604"/>
      <c r="TMR190" s="604"/>
      <c r="TMS190" s="604"/>
      <c r="TMT190" s="604"/>
      <c r="TMU190" s="604"/>
      <c r="TMV190" s="604"/>
      <c r="TMW190" s="604"/>
      <c r="TMX190" s="604"/>
      <c r="TMY190" s="604"/>
      <c r="TMZ190" s="604"/>
      <c r="TNA190" s="604"/>
      <c r="TNB190" s="604"/>
      <c r="TNC190" s="604"/>
      <c r="TND190" s="604"/>
      <c r="TNE190" s="604"/>
      <c r="TNF190" s="604"/>
      <c r="TNG190" s="604"/>
      <c r="TNH190" s="604"/>
      <c r="TNI190" s="604"/>
      <c r="TNJ190" s="604"/>
      <c r="TNK190" s="604"/>
      <c r="TNL190" s="604"/>
      <c r="TNM190" s="604"/>
      <c r="TNN190" s="604"/>
      <c r="TNO190" s="604"/>
      <c r="TNP190" s="604"/>
      <c r="TNQ190" s="604"/>
      <c r="TNR190" s="604"/>
      <c r="TNS190" s="604"/>
      <c r="TNT190" s="604"/>
      <c r="TNU190" s="604"/>
      <c r="TNV190" s="604"/>
      <c r="TNW190" s="604"/>
      <c r="TNX190" s="604"/>
      <c r="TNY190" s="604"/>
      <c r="TNZ190" s="604"/>
      <c r="TOA190" s="604"/>
      <c r="TOB190" s="604"/>
      <c r="TOC190" s="604"/>
      <c r="TOD190" s="604"/>
      <c r="TOE190" s="604"/>
      <c r="TOF190" s="604"/>
      <c r="TOG190" s="604"/>
      <c r="TOH190" s="604"/>
      <c r="TOI190" s="604"/>
      <c r="TOJ190" s="604"/>
      <c r="TOK190" s="604"/>
      <c r="TOL190" s="604"/>
      <c r="TOM190" s="604"/>
      <c r="TON190" s="604"/>
      <c r="TOO190" s="604"/>
      <c r="TOP190" s="604"/>
      <c r="TOQ190" s="604"/>
      <c r="TOR190" s="604"/>
      <c r="TOS190" s="604"/>
      <c r="TOT190" s="604"/>
      <c r="TOU190" s="604"/>
      <c r="TOV190" s="604"/>
      <c r="TOW190" s="604"/>
      <c r="TOX190" s="604"/>
      <c r="TOY190" s="604"/>
      <c r="TOZ190" s="604"/>
      <c r="TPA190" s="604"/>
      <c r="TPB190" s="604"/>
      <c r="TPC190" s="604"/>
      <c r="TPD190" s="604"/>
      <c r="TPE190" s="604"/>
      <c r="TPF190" s="604"/>
      <c r="TPG190" s="604"/>
      <c r="TPH190" s="604"/>
      <c r="TPI190" s="604"/>
      <c r="TPJ190" s="604"/>
      <c r="TPK190" s="604"/>
      <c r="TPL190" s="604"/>
      <c r="TPM190" s="604"/>
      <c r="TPN190" s="604"/>
      <c r="TPO190" s="604"/>
      <c r="TPP190" s="604"/>
      <c r="TPQ190" s="604"/>
      <c r="TPR190" s="604"/>
      <c r="TPS190" s="604"/>
      <c r="TPT190" s="604"/>
      <c r="TPU190" s="604"/>
      <c r="TPV190" s="604"/>
      <c r="TPW190" s="604"/>
      <c r="TPX190" s="604"/>
      <c r="TPY190" s="604"/>
      <c r="TPZ190" s="604"/>
      <c r="TQA190" s="604"/>
      <c r="TQB190" s="604"/>
      <c r="TQC190" s="604"/>
      <c r="TQD190" s="604"/>
      <c r="TQE190" s="604"/>
      <c r="TQF190" s="604"/>
      <c r="TQG190" s="604"/>
      <c r="TQH190" s="604"/>
      <c r="TQI190" s="604"/>
      <c r="TQJ190" s="604"/>
      <c r="TQK190" s="604"/>
      <c r="TQL190" s="604"/>
      <c r="TQM190" s="604"/>
      <c r="TQN190" s="604"/>
      <c r="TQO190" s="604"/>
      <c r="TQP190" s="604"/>
      <c r="TQQ190" s="604"/>
      <c r="TQR190" s="604"/>
      <c r="TQS190" s="604"/>
      <c r="TQT190" s="604"/>
      <c r="TQU190" s="604"/>
      <c r="TQV190" s="604"/>
      <c r="TQW190" s="604"/>
      <c r="TQX190" s="604"/>
      <c r="TQY190" s="604"/>
      <c r="TQZ190" s="604"/>
      <c r="TRA190" s="604"/>
      <c r="TRB190" s="604"/>
      <c r="TRC190" s="604"/>
      <c r="TRD190" s="604"/>
      <c r="TRE190" s="604"/>
      <c r="TRF190" s="604"/>
      <c r="TRG190" s="604"/>
      <c r="TRH190" s="604"/>
      <c r="TRI190" s="604"/>
      <c r="TRJ190" s="604"/>
      <c r="TRK190" s="604"/>
      <c r="TRL190" s="604"/>
      <c r="TRM190" s="604"/>
      <c r="TRN190" s="604"/>
      <c r="TRO190" s="604"/>
      <c r="TRP190" s="604"/>
      <c r="TRQ190" s="604"/>
      <c r="TRR190" s="604"/>
      <c r="TRS190" s="604"/>
      <c r="TRT190" s="604"/>
      <c r="TRU190" s="604"/>
      <c r="TRV190" s="604"/>
      <c r="TRW190" s="604"/>
      <c r="TRX190" s="604"/>
      <c r="TRY190" s="604"/>
      <c r="TRZ190" s="604"/>
      <c r="TSA190" s="604"/>
      <c r="TSB190" s="604"/>
      <c r="TSC190" s="604"/>
      <c r="TSD190" s="604"/>
      <c r="TSE190" s="604"/>
      <c r="TSF190" s="604"/>
      <c r="TSG190" s="604"/>
      <c r="TSH190" s="604"/>
      <c r="TSI190" s="604"/>
      <c r="TSJ190" s="604"/>
      <c r="TSK190" s="604"/>
      <c r="TSL190" s="604"/>
      <c r="TSM190" s="604"/>
      <c r="TSN190" s="604"/>
      <c r="TSO190" s="604"/>
      <c r="TSP190" s="604"/>
      <c r="TSQ190" s="604"/>
      <c r="TSR190" s="604"/>
      <c r="TSS190" s="604"/>
      <c r="TST190" s="604"/>
      <c r="TSU190" s="604"/>
      <c r="TSV190" s="604"/>
      <c r="TSW190" s="604"/>
      <c r="TSX190" s="604"/>
      <c r="TSY190" s="604"/>
      <c r="TSZ190" s="604"/>
      <c r="TTA190" s="604"/>
      <c r="TTB190" s="604"/>
      <c r="TTC190" s="604"/>
      <c r="TTD190" s="604"/>
      <c r="TTE190" s="604"/>
      <c r="TTF190" s="604"/>
      <c r="TTG190" s="604"/>
      <c r="TTH190" s="604"/>
      <c r="TTI190" s="604"/>
      <c r="TTJ190" s="604"/>
      <c r="TTK190" s="604"/>
      <c r="TTL190" s="604"/>
      <c r="TTM190" s="604"/>
      <c r="TTN190" s="604"/>
      <c r="TTO190" s="604"/>
      <c r="TTP190" s="604"/>
      <c r="TTQ190" s="604"/>
      <c r="TTR190" s="604"/>
      <c r="TTS190" s="604"/>
      <c r="TTT190" s="604"/>
      <c r="TTU190" s="604"/>
      <c r="TTV190" s="604"/>
      <c r="TTW190" s="604"/>
      <c r="TTX190" s="604"/>
      <c r="TTY190" s="604"/>
      <c r="TTZ190" s="604"/>
      <c r="TUA190" s="604"/>
      <c r="TUB190" s="604"/>
      <c r="TUC190" s="604"/>
      <c r="TUD190" s="604"/>
      <c r="TUE190" s="604"/>
      <c r="TUF190" s="604"/>
      <c r="TUG190" s="604"/>
      <c r="TUH190" s="604"/>
      <c r="TUI190" s="604"/>
      <c r="TUJ190" s="604"/>
      <c r="TUK190" s="604"/>
      <c r="TUL190" s="604"/>
      <c r="TUM190" s="604"/>
      <c r="TUN190" s="604"/>
      <c r="TUO190" s="604"/>
      <c r="TUP190" s="604"/>
      <c r="TUQ190" s="604"/>
      <c r="TUR190" s="604"/>
      <c r="TUS190" s="604"/>
      <c r="TUT190" s="604"/>
      <c r="TUU190" s="604"/>
      <c r="TUV190" s="604"/>
      <c r="TUW190" s="604"/>
      <c r="TUX190" s="604"/>
      <c r="TUY190" s="604"/>
      <c r="TUZ190" s="604"/>
      <c r="TVA190" s="604"/>
      <c r="TVB190" s="604"/>
      <c r="TVC190" s="604"/>
      <c r="TVD190" s="604"/>
      <c r="TVE190" s="604"/>
      <c r="TVF190" s="604"/>
      <c r="TVG190" s="604"/>
      <c r="TVH190" s="604"/>
      <c r="TVI190" s="604"/>
      <c r="TVJ190" s="604"/>
      <c r="TVK190" s="604"/>
      <c r="TVL190" s="604"/>
      <c r="TVM190" s="604"/>
      <c r="TVN190" s="604"/>
      <c r="TVO190" s="604"/>
      <c r="TVP190" s="604"/>
      <c r="TVQ190" s="604"/>
      <c r="TVR190" s="604"/>
      <c r="TVS190" s="604"/>
      <c r="TVT190" s="604"/>
      <c r="TVU190" s="604"/>
      <c r="TVV190" s="604"/>
      <c r="TVW190" s="604"/>
      <c r="TVX190" s="604"/>
      <c r="TVY190" s="604"/>
      <c r="TVZ190" s="604"/>
      <c r="TWA190" s="604"/>
      <c r="TWB190" s="604"/>
      <c r="TWC190" s="604"/>
      <c r="TWD190" s="604"/>
      <c r="TWE190" s="604"/>
      <c r="TWF190" s="604"/>
      <c r="TWG190" s="604"/>
      <c r="TWH190" s="604"/>
      <c r="TWI190" s="604"/>
      <c r="TWJ190" s="604"/>
      <c r="TWK190" s="604"/>
      <c r="TWL190" s="604"/>
      <c r="TWM190" s="604"/>
      <c r="TWN190" s="604"/>
      <c r="TWO190" s="604"/>
      <c r="TWP190" s="604"/>
      <c r="TWQ190" s="604"/>
      <c r="TWR190" s="604"/>
      <c r="TWS190" s="604"/>
      <c r="TWT190" s="604"/>
      <c r="TWU190" s="604"/>
      <c r="TWV190" s="604"/>
      <c r="TWW190" s="604"/>
      <c r="TWX190" s="604"/>
      <c r="TWY190" s="604"/>
      <c r="TWZ190" s="604"/>
      <c r="TXA190" s="604"/>
      <c r="TXB190" s="604"/>
      <c r="TXC190" s="604"/>
      <c r="TXD190" s="604"/>
      <c r="TXE190" s="604"/>
      <c r="TXF190" s="604"/>
      <c r="TXG190" s="604"/>
      <c r="TXH190" s="604"/>
      <c r="TXI190" s="604"/>
      <c r="TXJ190" s="604"/>
      <c r="TXK190" s="604"/>
      <c r="TXL190" s="604"/>
      <c r="TXM190" s="604"/>
      <c r="TXN190" s="604"/>
      <c r="TXO190" s="604"/>
      <c r="TXP190" s="604"/>
      <c r="TXQ190" s="604"/>
      <c r="TXR190" s="604"/>
      <c r="TXS190" s="604"/>
      <c r="TXT190" s="604"/>
      <c r="TXU190" s="604"/>
      <c r="TXV190" s="604"/>
      <c r="TXW190" s="604"/>
      <c r="TXX190" s="604"/>
      <c r="TXY190" s="604"/>
      <c r="TXZ190" s="604"/>
      <c r="TYA190" s="604"/>
      <c r="TYB190" s="604"/>
      <c r="TYC190" s="604"/>
      <c r="TYD190" s="604"/>
      <c r="TYE190" s="604"/>
      <c r="TYF190" s="604"/>
      <c r="TYG190" s="604"/>
      <c r="TYH190" s="604"/>
      <c r="TYI190" s="604"/>
      <c r="TYJ190" s="604"/>
      <c r="TYK190" s="604"/>
      <c r="TYL190" s="604"/>
      <c r="TYM190" s="604"/>
      <c r="TYN190" s="604"/>
      <c r="TYO190" s="604"/>
      <c r="TYP190" s="604"/>
      <c r="TYQ190" s="604"/>
      <c r="TYR190" s="604"/>
      <c r="TYS190" s="604"/>
      <c r="TYT190" s="604"/>
      <c r="TYU190" s="604"/>
      <c r="TYV190" s="604"/>
      <c r="TYW190" s="604"/>
      <c r="TYX190" s="604"/>
      <c r="TYY190" s="604"/>
      <c r="TYZ190" s="604"/>
      <c r="TZA190" s="604"/>
      <c r="TZB190" s="604"/>
      <c r="TZC190" s="604"/>
      <c r="TZD190" s="604"/>
      <c r="TZE190" s="604"/>
      <c r="TZF190" s="604"/>
      <c r="TZG190" s="604"/>
      <c r="TZH190" s="604"/>
      <c r="TZI190" s="604"/>
      <c r="TZJ190" s="604"/>
      <c r="TZK190" s="604"/>
      <c r="TZL190" s="604"/>
      <c r="TZM190" s="604"/>
      <c r="TZN190" s="604"/>
      <c r="TZO190" s="604"/>
      <c r="TZP190" s="604"/>
      <c r="TZQ190" s="604"/>
      <c r="TZR190" s="604"/>
      <c r="TZS190" s="604"/>
      <c r="TZT190" s="604"/>
      <c r="TZU190" s="604"/>
      <c r="TZV190" s="604"/>
      <c r="TZW190" s="604"/>
      <c r="TZX190" s="604"/>
      <c r="TZY190" s="604"/>
      <c r="TZZ190" s="604"/>
      <c r="UAA190" s="604"/>
      <c r="UAB190" s="604"/>
      <c r="UAC190" s="604"/>
      <c r="UAD190" s="604"/>
      <c r="UAE190" s="604"/>
      <c r="UAF190" s="604"/>
      <c r="UAG190" s="604"/>
      <c r="UAH190" s="604"/>
      <c r="UAI190" s="604"/>
      <c r="UAJ190" s="604"/>
      <c r="UAK190" s="604"/>
      <c r="UAL190" s="604"/>
      <c r="UAM190" s="604"/>
      <c r="UAN190" s="604"/>
      <c r="UAO190" s="604"/>
      <c r="UAP190" s="604"/>
      <c r="UAQ190" s="604"/>
      <c r="UAR190" s="604"/>
      <c r="UAS190" s="604"/>
      <c r="UAT190" s="604"/>
      <c r="UAU190" s="604"/>
      <c r="UAV190" s="604"/>
      <c r="UAW190" s="604"/>
      <c r="UAX190" s="604"/>
      <c r="UAY190" s="604"/>
      <c r="UAZ190" s="604"/>
      <c r="UBA190" s="604"/>
      <c r="UBB190" s="604"/>
      <c r="UBC190" s="604"/>
      <c r="UBD190" s="604"/>
      <c r="UBE190" s="604"/>
      <c r="UBF190" s="604"/>
      <c r="UBG190" s="604"/>
      <c r="UBH190" s="604"/>
      <c r="UBI190" s="604"/>
      <c r="UBJ190" s="604"/>
      <c r="UBK190" s="604"/>
      <c r="UBL190" s="604"/>
      <c r="UBM190" s="604"/>
      <c r="UBN190" s="604"/>
      <c r="UBO190" s="604"/>
      <c r="UBP190" s="604"/>
      <c r="UBQ190" s="604"/>
      <c r="UBR190" s="604"/>
      <c r="UBS190" s="604"/>
      <c r="UBT190" s="604"/>
      <c r="UBU190" s="604"/>
      <c r="UBV190" s="604"/>
      <c r="UBW190" s="604"/>
      <c r="UBX190" s="604"/>
      <c r="UBY190" s="604"/>
      <c r="UBZ190" s="604"/>
      <c r="UCA190" s="604"/>
      <c r="UCB190" s="604"/>
      <c r="UCC190" s="604"/>
      <c r="UCD190" s="604"/>
      <c r="UCE190" s="604"/>
      <c r="UCF190" s="604"/>
      <c r="UCG190" s="604"/>
      <c r="UCH190" s="604"/>
      <c r="UCI190" s="604"/>
      <c r="UCJ190" s="604"/>
      <c r="UCK190" s="604"/>
      <c r="UCL190" s="604"/>
      <c r="UCM190" s="604"/>
      <c r="UCN190" s="604"/>
      <c r="UCO190" s="604"/>
      <c r="UCP190" s="604"/>
      <c r="UCQ190" s="604"/>
      <c r="UCR190" s="604"/>
      <c r="UCS190" s="604"/>
      <c r="UCT190" s="604"/>
      <c r="UCU190" s="604"/>
      <c r="UCV190" s="604"/>
      <c r="UCW190" s="604"/>
      <c r="UCX190" s="604"/>
      <c r="UCY190" s="604"/>
      <c r="UCZ190" s="604"/>
      <c r="UDA190" s="604"/>
      <c r="UDB190" s="604"/>
      <c r="UDC190" s="604"/>
      <c r="UDD190" s="604"/>
      <c r="UDE190" s="604"/>
      <c r="UDF190" s="604"/>
      <c r="UDG190" s="604"/>
      <c r="UDH190" s="604"/>
      <c r="UDI190" s="604"/>
      <c r="UDJ190" s="604"/>
      <c r="UDK190" s="604"/>
      <c r="UDL190" s="604"/>
      <c r="UDM190" s="604"/>
      <c r="UDN190" s="604"/>
      <c r="UDO190" s="604"/>
      <c r="UDP190" s="604"/>
      <c r="UDQ190" s="604"/>
      <c r="UDR190" s="604"/>
      <c r="UDS190" s="604"/>
      <c r="UDT190" s="604"/>
      <c r="UDU190" s="604"/>
      <c r="UDV190" s="604"/>
      <c r="UDW190" s="604"/>
      <c r="UDX190" s="604"/>
      <c r="UDY190" s="604"/>
      <c r="UDZ190" s="604"/>
      <c r="UEA190" s="604"/>
      <c r="UEB190" s="604"/>
      <c r="UEC190" s="604"/>
      <c r="UED190" s="604"/>
      <c r="UEE190" s="604"/>
      <c r="UEF190" s="604"/>
      <c r="UEG190" s="604"/>
      <c r="UEH190" s="604"/>
      <c r="UEI190" s="604"/>
      <c r="UEJ190" s="604"/>
      <c r="UEK190" s="604"/>
      <c r="UEL190" s="604"/>
      <c r="UEM190" s="604"/>
      <c r="UEN190" s="604"/>
      <c r="UEO190" s="604"/>
      <c r="UEP190" s="604"/>
      <c r="UEQ190" s="604"/>
      <c r="UER190" s="604"/>
      <c r="UES190" s="604"/>
      <c r="UET190" s="604"/>
      <c r="UEU190" s="604"/>
      <c r="UEV190" s="604"/>
      <c r="UEW190" s="604"/>
      <c r="UEX190" s="604"/>
      <c r="UEY190" s="604"/>
      <c r="UEZ190" s="604"/>
      <c r="UFA190" s="604"/>
      <c r="UFB190" s="604"/>
      <c r="UFC190" s="604"/>
      <c r="UFD190" s="604"/>
      <c r="UFE190" s="604"/>
      <c r="UFF190" s="604"/>
      <c r="UFG190" s="604"/>
      <c r="UFH190" s="604"/>
      <c r="UFI190" s="604"/>
      <c r="UFJ190" s="604"/>
      <c r="UFK190" s="604"/>
      <c r="UFL190" s="604"/>
      <c r="UFM190" s="604"/>
      <c r="UFN190" s="604"/>
      <c r="UFO190" s="604"/>
      <c r="UFP190" s="604"/>
      <c r="UFQ190" s="604"/>
      <c r="UFR190" s="604"/>
      <c r="UFS190" s="604"/>
      <c r="UFT190" s="604"/>
      <c r="UFU190" s="604"/>
      <c r="UFV190" s="604"/>
      <c r="UFW190" s="604"/>
      <c r="UFX190" s="604"/>
      <c r="UFY190" s="604"/>
      <c r="UFZ190" s="604"/>
      <c r="UGA190" s="604"/>
      <c r="UGB190" s="604"/>
      <c r="UGC190" s="604"/>
      <c r="UGD190" s="604"/>
      <c r="UGE190" s="604"/>
      <c r="UGF190" s="604"/>
      <c r="UGG190" s="604"/>
      <c r="UGH190" s="604"/>
      <c r="UGI190" s="604"/>
      <c r="UGJ190" s="604"/>
      <c r="UGK190" s="604"/>
      <c r="UGL190" s="604"/>
      <c r="UGM190" s="604"/>
      <c r="UGN190" s="604"/>
      <c r="UGO190" s="604"/>
      <c r="UGP190" s="604"/>
      <c r="UGQ190" s="604"/>
      <c r="UGR190" s="604"/>
      <c r="UGS190" s="604"/>
      <c r="UGT190" s="604"/>
      <c r="UGU190" s="604"/>
      <c r="UGV190" s="604"/>
      <c r="UGW190" s="604"/>
      <c r="UGX190" s="604"/>
      <c r="UGY190" s="604"/>
      <c r="UGZ190" s="604"/>
      <c r="UHA190" s="604"/>
      <c r="UHB190" s="604"/>
      <c r="UHC190" s="604"/>
      <c r="UHD190" s="604"/>
      <c r="UHE190" s="604"/>
      <c r="UHF190" s="604"/>
      <c r="UHG190" s="604"/>
      <c r="UHH190" s="604"/>
      <c r="UHI190" s="604"/>
      <c r="UHJ190" s="604"/>
      <c r="UHK190" s="604"/>
      <c r="UHL190" s="604"/>
      <c r="UHM190" s="604"/>
      <c r="UHN190" s="604"/>
      <c r="UHO190" s="604"/>
      <c r="UHP190" s="604"/>
      <c r="UHQ190" s="604"/>
      <c r="UHR190" s="604"/>
      <c r="UHS190" s="604"/>
      <c r="UHT190" s="604"/>
      <c r="UHU190" s="604"/>
      <c r="UHV190" s="604"/>
      <c r="UHW190" s="604"/>
      <c r="UHX190" s="604"/>
      <c r="UHY190" s="604"/>
      <c r="UHZ190" s="604"/>
      <c r="UIA190" s="604"/>
      <c r="UIB190" s="604"/>
      <c r="UIC190" s="604"/>
      <c r="UID190" s="604"/>
      <c r="UIE190" s="604"/>
      <c r="UIF190" s="604"/>
      <c r="UIG190" s="604"/>
      <c r="UIH190" s="604"/>
      <c r="UII190" s="604"/>
      <c r="UIJ190" s="604"/>
      <c r="UIK190" s="604"/>
      <c r="UIL190" s="604"/>
      <c r="UIM190" s="604"/>
      <c r="UIN190" s="604"/>
      <c r="UIO190" s="604"/>
      <c r="UIP190" s="604"/>
      <c r="UIQ190" s="604"/>
      <c r="UIR190" s="604"/>
      <c r="UIS190" s="604"/>
      <c r="UIT190" s="604"/>
      <c r="UIU190" s="604"/>
      <c r="UIV190" s="604"/>
      <c r="UIW190" s="604"/>
      <c r="UIX190" s="604"/>
      <c r="UIY190" s="604"/>
      <c r="UIZ190" s="604"/>
      <c r="UJA190" s="604"/>
      <c r="UJB190" s="604"/>
      <c r="UJC190" s="604"/>
      <c r="UJD190" s="604"/>
      <c r="UJE190" s="604"/>
      <c r="UJF190" s="604"/>
      <c r="UJG190" s="604"/>
      <c r="UJH190" s="604"/>
      <c r="UJI190" s="604"/>
      <c r="UJJ190" s="604"/>
      <c r="UJK190" s="604"/>
      <c r="UJL190" s="604"/>
      <c r="UJM190" s="604"/>
      <c r="UJN190" s="604"/>
      <c r="UJO190" s="604"/>
      <c r="UJP190" s="604"/>
      <c r="UJQ190" s="604"/>
      <c r="UJR190" s="604"/>
      <c r="UJS190" s="604"/>
      <c r="UJT190" s="604"/>
      <c r="UJU190" s="604"/>
      <c r="UJV190" s="604"/>
      <c r="UJW190" s="604"/>
      <c r="UJX190" s="604"/>
      <c r="UJY190" s="604"/>
      <c r="UJZ190" s="604"/>
      <c r="UKA190" s="604"/>
      <c r="UKB190" s="604"/>
      <c r="UKC190" s="604"/>
      <c r="UKD190" s="604"/>
      <c r="UKE190" s="604"/>
      <c r="UKF190" s="604"/>
      <c r="UKG190" s="604"/>
      <c r="UKH190" s="604"/>
      <c r="UKI190" s="604"/>
      <c r="UKJ190" s="604"/>
      <c r="UKK190" s="604"/>
      <c r="UKL190" s="604"/>
      <c r="UKM190" s="604"/>
      <c r="UKN190" s="604"/>
      <c r="UKO190" s="604"/>
      <c r="UKP190" s="604"/>
      <c r="UKQ190" s="604"/>
      <c r="UKR190" s="604"/>
      <c r="UKS190" s="604"/>
      <c r="UKT190" s="604"/>
      <c r="UKU190" s="604"/>
      <c r="UKV190" s="604"/>
      <c r="UKW190" s="604"/>
      <c r="UKX190" s="604"/>
      <c r="UKY190" s="604"/>
      <c r="UKZ190" s="604"/>
      <c r="ULA190" s="604"/>
      <c r="ULB190" s="604"/>
      <c r="ULC190" s="604"/>
      <c r="ULD190" s="604"/>
      <c r="ULE190" s="604"/>
      <c r="ULF190" s="604"/>
      <c r="ULG190" s="604"/>
      <c r="ULH190" s="604"/>
      <c r="ULI190" s="604"/>
      <c r="ULJ190" s="604"/>
      <c r="ULK190" s="604"/>
      <c r="ULL190" s="604"/>
      <c r="ULM190" s="604"/>
      <c r="ULN190" s="604"/>
      <c r="ULO190" s="604"/>
      <c r="ULP190" s="604"/>
      <c r="ULQ190" s="604"/>
      <c r="ULR190" s="604"/>
      <c r="ULS190" s="604"/>
      <c r="ULT190" s="604"/>
      <c r="ULU190" s="604"/>
      <c r="ULV190" s="604"/>
      <c r="ULW190" s="604"/>
      <c r="ULX190" s="604"/>
      <c r="ULY190" s="604"/>
      <c r="ULZ190" s="604"/>
      <c r="UMA190" s="604"/>
      <c r="UMB190" s="604"/>
      <c r="UMC190" s="604"/>
      <c r="UMD190" s="604"/>
      <c r="UME190" s="604"/>
      <c r="UMF190" s="604"/>
      <c r="UMG190" s="604"/>
      <c r="UMH190" s="604"/>
      <c r="UMI190" s="604"/>
      <c r="UMJ190" s="604"/>
      <c r="UMK190" s="604"/>
      <c r="UML190" s="604"/>
      <c r="UMM190" s="604"/>
      <c r="UMN190" s="604"/>
      <c r="UMO190" s="604"/>
      <c r="UMP190" s="604"/>
      <c r="UMQ190" s="604"/>
      <c r="UMR190" s="604"/>
      <c r="UMS190" s="604"/>
      <c r="UMT190" s="604"/>
      <c r="UMU190" s="604"/>
      <c r="UMV190" s="604"/>
      <c r="UMW190" s="604"/>
      <c r="UMX190" s="604"/>
      <c r="UMY190" s="604"/>
      <c r="UMZ190" s="604"/>
      <c r="UNA190" s="604"/>
      <c r="UNB190" s="604"/>
      <c r="UNC190" s="604"/>
      <c r="UND190" s="604"/>
      <c r="UNE190" s="604"/>
      <c r="UNF190" s="604"/>
      <c r="UNG190" s="604"/>
      <c r="UNH190" s="604"/>
      <c r="UNI190" s="604"/>
      <c r="UNJ190" s="604"/>
      <c r="UNK190" s="604"/>
      <c r="UNL190" s="604"/>
      <c r="UNM190" s="604"/>
      <c r="UNN190" s="604"/>
      <c r="UNO190" s="604"/>
      <c r="UNP190" s="604"/>
      <c r="UNQ190" s="604"/>
      <c r="UNR190" s="604"/>
      <c r="UNS190" s="604"/>
      <c r="UNT190" s="604"/>
      <c r="UNU190" s="604"/>
      <c r="UNV190" s="604"/>
      <c r="UNW190" s="604"/>
      <c r="UNX190" s="604"/>
      <c r="UNY190" s="604"/>
      <c r="UNZ190" s="604"/>
      <c r="UOA190" s="604"/>
      <c r="UOB190" s="604"/>
      <c r="UOC190" s="604"/>
      <c r="UOD190" s="604"/>
      <c r="UOE190" s="604"/>
      <c r="UOF190" s="604"/>
      <c r="UOG190" s="604"/>
      <c r="UOH190" s="604"/>
      <c r="UOI190" s="604"/>
      <c r="UOJ190" s="604"/>
      <c r="UOK190" s="604"/>
      <c r="UOL190" s="604"/>
      <c r="UOM190" s="604"/>
      <c r="UON190" s="604"/>
      <c r="UOO190" s="604"/>
      <c r="UOP190" s="604"/>
      <c r="UOQ190" s="604"/>
      <c r="UOR190" s="604"/>
      <c r="UOS190" s="604"/>
      <c r="UOT190" s="604"/>
      <c r="UOU190" s="604"/>
      <c r="UOV190" s="604"/>
      <c r="UOW190" s="604"/>
      <c r="UOX190" s="604"/>
      <c r="UOY190" s="604"/>
      <c r="UOZ190" s="604"/>
      <c r="UPA190" s="604"/>
      <c r="UPB190" s="604"/>
      <c r="UPC190" s="604"/>
      <c r="UPD190" s="604"/>
      <c r="UPE190" s="604"/>
      <c r="UPF190" s="604"/>
      <c r="UPG190" s="604"/>
      <c r="UPH190" s="604"/>
      <c r="UPI190" s="604"/>
      <c r="UPJ190" s="604"/>
      <c r="UPK190" s="604"/>
      <c r="UPL190" s="604"/>
      <c r="UPM190" s="604"/>
      <c r="UPN190" s="604"/>
      <c r="UPO190" s="604"/>
      <c r="UPP190" s="604"/>
      <c r="UPQ190" s="604"/>
      <c r="UPR190" s="604"/>
      <c r="UPS190" s="604"/>
      <c r="UPT190" s="604"/>
      <c r="UPU190" s="604"/>
      <c r="UPV190" s="604"/>
      <c r="UPW190" s="604"/>
      <c r="UPX190" s="604"/>
      <c r="UPY190" s="604"/>
      <c r="UPZ190" s="604"/>
      <c r="UQA190" s="604"/>
      <c r="UQB190" s="604"/>
      <c r="UQC190" s="604"/>
      <c r="UQD190" s="604"/>
      <c r="UQE190" s="604"/>
      <c r="UQF190" s="604"/>
      <c r="UQG190" s="604"/>
      <c r="UQH190" s="604"/>
      <c r="UQI190" s="604"/>
      <c r="UQJ190" s="604"/>
      <c r="UQK190" s="604"/>
      <c r="UQL190" s="604"/>
      <c r="UQM190" s="604"/>
      <c r="UQN190" s="604"/>
      <c r="UQO190" s="604"/>
      <c r="UQP190" s="604"/>
      <c r="UQQ190" s="604"/>
      <c r="UQR190" s="604"/>
      <c r="UQS190" s="604"/>
      <c r="UQT190" s="604"/>
      <c r="UQU190" s="604"/>
      <c r="UQV190" s="604"/>
      <c r="UQW190" s="604"/>
      <c r="UQX190" s="604"/>
      <c r="UQY190" s="604"/>
      <c r="UQZ190" s="604"/>
      <c r="URA190" s="604"/>
      <c r="URB190" s="604"/>
      <c r="URC190" s="604"/>
      <c r="URD190" s="604"/>
      <c r="URE190" s="604"/>
      <c r="URF190" s="604"/>
      <c r="URG190" s="604"/>
      <c r="URH190" s="604"/>
      <c r="URI190" s="604"/>
      <c r="URJ190" s="604"/>
      <c r="URK190" s="604"/>
      <c r="URL190" s="604"/>
      <c r="URM190" s="604"/>
      <c r="URN190" s="604"/>
      <c r="URO190" s="604"/>
      <c r="URP190" s="604"/>
      <c r="URQ190" s="604"/>
      <c r="URR190" s="604"/>
      <c r="URS190" s="604"/>
      <c r="URT190" s="604"/>
      <c r="URU190" s="604"/>
      <c r="URV190" s="604"/>
      <c r="URW190" s="604"/>
      <c r="URX190" s="604"/>
      <c r="URY190" s="604"/>
      <c r="URZ190" s="604"/>
      <c r="USA190" s="604"/>
      <c r="USB190" s="604"/>
      <c r="USC190" s="604"/>
      <c r="USD190" s="604"/>
      <c r="USE190" s="604"/>
      <c r="USF190" s="604"/>
      <c r="USG190" s="604"/>
      <c r="USH190" s="604"/>
      <c r="USI190" s="604"/>
      <c r="USJ190" s="604"/>
      <c r="USK190" s="604"/>
      <c r="USL190" s="604"/>
      <c r="USM190" s="604"/>
      <c r="USN190" s="604"/>
      <c r="USO190" s="604"/>
      <c r="USP190" s="604"/>
      <c r="USQ190" s="604"/>
      <c r="USR190" s="604"/>
      <c r="USS190" s="604"/>
      <c r="UST190" s="604"/>
      <c r="USU190" s="604"/>
      <c r="USV190" s="604"/>
      <c r="USW190" s="604"/>
      <c r="USX190" s="604"/>
      <c r="USY190" s="604"/>
      <c r="USZ190" s="604"/>
      <c r="UTA190" s="604"/>
      <c r="UTB190" s="604"/>
      <c r="UTC190" s="604"/>
      <c r="UTD190" s="604"/>
      <c r="UTE190" s="604"/>
      <c r="UTF190" s="604"/>
      <c r="UTG190" s="604"/>
      <c r="UTH190" s="604"/>
      <c r="UTI190" s="604"/>
      <c r="UTJ190" s="604"/>
      <c r="UTK190" s="604"/>
      <c r="UTL190" s="604"/>
      <c r="UTM190" s="604"/>
      <c r="UTN190" s="604"/>
      <c r="UTO190" s="604"/>
      <c r="UTP190" s="604"/>
      <c r="UTQ190" s="604"/>
      <c r="UTR190" s="604"/>
      <c r="UTS190" s="604"/>
      <c r="UTT190" s="604"/>
      <c r="UTU190" s="604"/>
      <c r="UTV190" s="604"/>
      <c r="UTW190" s="604"/>
      <c r="UTX190" s="604"/>
      <c r="UTY190" s="604"/>
      <c r="UTZ190" s="604"/>
      <c r="UUA190" s="604"/>
      <c r="UUB190" s="604"/>
      <c r="UUC190" s="604"/>
      <c r="UUD190" s="604"/>
      <c r="UUE190" s="604"/>
      <c r="UUF190" s="604"/>
      <c r="UUG190" s="604"/>
      <c r="UUH190" s="604"/>
      <c r="UUI190" s="604"/>
      <c r="UUJ190" s="604"/>
      <c r="UUK190" s="604"/>
      <c r="UUL190" s="604"/>
      <c r="UUM190" s="604"/>
      <c r="UUN190" s="604"/>
      <c r="UUO190" s="604"/>
      <c r="UUP190" s="604"/>
      <c r="UUQ190" s="604"/>
      <c r="UUR190" s="604"/>
      <c r="UUS190" s="604"/>
      <c r="UUT190" s="604"/>
      <c r="UUU190" s="604"/>
      <c r="UUV190" s="604"/>
      <c r="UUW190" s="604"/>
      <c r="UUX190" s="604"/>
      <c r="UUY190" s="604"/>
      <c r="UUZ190" s="604"/>
      <c r="UVA190" s="604"/>
      <c r="UVB190" s="604"/>
      <c r="UVC190" s="604"/>
      <c r="UVD190" s="604"/>
      <c r="UVE190" s="604"/>
      <c r="UVF190" s="604"/>
      <c r="UVG190" s="604"/>
      <c r="UVH190" s="604"/>
      <c r="UVI190" s="604"/>
      <c r="UVJ190" s="604"/>
      <c r="UVK190" s="604"/>
      <c r="UVL190" s="604"/>
      <c r="UVM190" s="604"/>
      <c r="UVN190" s="604"/>
      <c r="UVO190" s="604"/>
      <c r="UVP190" s="604"/>
      <c r="UVQ190" s="604"/>
      <c r="UVR190" s="604"/>
      <c r="UVS190" s="604"/>
      <c r="UVT190" s="604"/>
      <c r="UVU190" s="604"/>
      <c r="UVV190" s="604"/>
      <c r="UVW190" s="604"/>
      <c r="UVX190" s="604"/>
      <c r="UVY190" s="604"/>
      <c r="UVZ190" s="604"/>
      <c r="UWA190" s="604"/>
      <c r="UWB190" s="604"/>
      <c r="UWC190" s="604"/>
      <c r="UWD190" s="604"/>
      <c r="UWE190" s="604"/>
      <c r="UWF190" s="604"/>
      <c r="UWG190" s="604"/>
      <c r="UWH190" s="604"/>
      <c r="UWI190" s="604"/>
      <c r="UWJ190" s="604"/>
      <c r="UWK190" s="604"/>
      <c r="UWL190" s="604"/>
      <c r="UWM190" s="604"/>
      <c r="UWN190" s="604"/>
      <c r="UWO190" s="604"/>
      <c r="UWP190" s="604"/>
      <c r="UWQ190" s="604"/>
      <c r="UWR190" s="604"/>
      <c r="UWS190" s="604"/>
      <c r="UWT190" s="604"/>
      <c r="UWU190" s="604"/>
      <c r="UWV190" s="604"/>
      <c r="UWW190" s="604"/>
      <c r="UWX190" s="604"/>
      <c r="UWY190" s="604"/>
      <c r="UWZ190" s="604"/>
      <c r="UXA190" s="604"/>
      <c r="UXB190" s="604"/>
      <c r="UXC190" s="604"/>
      <c r="UXD190" s="604"/>
      <c r="UXE190" s="604"/>
      <c r="UXF190" s="604"/>
      <c r="UXG190" s="604"/>
      <c r="UXH190" s="604"/>
      <c r="UXI190" s="604"/>
      <c r="UXJ190" s="604"/>
      <c r="UXK190" s="604"/>
      <c r="UXL190" s="604"/>
      <c r="UXM190" s="604"/>
      <c r="UXN190" s="604"/>
      <c r="UXO190" s="604"/>
      <c r="UXP190" s="604"/>
      <c r="UXQ190" s="604"/>
      <c r="UXR190" s="604"/>
      <c r="UXS190" s="604"/>
      <c r="UXT190" s="604"/>
      <c r="UXU190" s="604"/>
      <c r="UXV190" s="604"/>
      <c r="UXW190" s="604"/>
      <c r="UXX190" s="604"/>
      <c r="UXY190" s="604"/>
      <c r="UXZ190" s="604"/>
      <c r="UYA190" s="604"/>
      <c r="UYB190" s="604"/>
      <c r="UYC190" s="604"/>
      <c r="UYD190" s="604"/>
      <c r="UYE190" s="604"/>
      <c r="UYF190" s="604"/>
      <c r="UYG190" s="604"/>
      <c r="UYH190" s="604"/>
      <c r="UYI190" s="604"/>
      <c r="UYJ190" s="604"/>
      <c r="UYK190" s="604"/>
      <c r="UYL190" s="604"/>
      <c r="UYM190" s="604"/>
      <c r="UYN190" s="604"/>
      <c r="UYO190" s="604"/>
      <c r="UYP190" s="604"/>
      <c r="UYQ190" s="604"/>
      <c r="UYR190" s="604"/>
      <c r="UYS190" s="604"/>
      <c r="UYT190" s="604"/>
      <c r="UYU190" s="604"/>
      <c r="UYV190" s="604"/>
      <c r="UYW190" s="604"/>
      <c r="UYX190" s="604"/>
      <c r="UYY190" s="604"/>
      <c r="UYZ190" s="604"/>
      <c r="UZA190" s="604"/>
      <c r="UZB190" s="604"/>
      <c r="UZC190" s="604"/>
      <c r="UZD190" s="604"/>
      <c r="UZE190" s="604"/>
      <c r="UZF190" s="604"/>
      <c r="UZG190" s="604"/>
      <c r="UZH190" s="604"/>
      <c r="UZI190" s="604"/>
      <c r="UZJ190" s="604"/>
      <c r="UZK190" s="604"/>
      <c r="UZL190" s="604"/>
      <c r="UZM190" s="604"/>
      <c r="UZN190" s="604"/>
      <c r="UZO190" s="604"/>
      <c r="UZP190" s="604"/>
      <c r="UZQ190" s="604"/>
      <c r="UZR190" s="604"/>
      <c r="UZS190" s="604"/>
      <c r="UZT190" s="604"/>
      <c r="UZU190" s="604"/>
      <c r="UZV190" s="604"/>
      <c r="UZW190" s="604"/>
      <c r="UZX190" s="604"/>
      <c r="UZY190" s="604"/>
      <c r="UZZ190" s="604"/>
      <c r="VAA190" s="604"/>
      <c r="VAB190" s="604"/>
      <c r="VAC190" s="604"/>
      <c r="VAD190" s="604"/>
      <c r="VAE190" s="604"/>
      <c r="VAF190" s="604"/>
      <c r="VAG190" s="604"/>
      <c r="VAH190" s="604"/>
      <c r="VAI190" s="604"/>
      <c r="VAJ190" s="604"/>
      <c r="VAK190" s="604"/>
      <c r="VAL190" s="604"/>
      <c r="VAM190" s="604"/>
      <c r="VAN190" s="604"/>
      <c r="VAO190" s="604"/>
      <c r="VAP190" s="604"/>
      <c r="VAQ190" s="604"/>
      <c r="VAR190" s="604"/>
      <c r="VAS190" s="604"/>
      <c r="VAT190" s="604"/>
      <c r="VAU190" s="604"/>
      <c r="VAV190" s="604"/>
      <c r="VAW190" s="604"/>
      <c r="VAX190" s="604"/>
      <c r="VAY190" s="604"/>
      <c r="VAZ190" s="604"/>
      <c r="VBA190" s="604"/>
      <c r="VBB190" s="604"/>
      <c r="VBC190" s="604"/>
      <c r="VBD190" s="604"/>
      <c r="VBE190" s="604"/>
      <c r="VBF190" s="604"/>
      <c r="VBG190" s="604"/>
      <c r="VBH190" s="604"/>
      <c r="VBI190" s="604"/>
      <c r="VBJ190" s="604"/>
      <c r="VBK190" s="604"/>
      <c r="VBL190" s="604"/>
      <c r="VBM190" s="604"/>
      <c r="VBN190" s="604"/>
      <c r="VBO190" s="604"/>
      <c r="VBP190" s="604"/>
      <c r="VBQ190" s="604"/>
      <c r="VBR190" s="604"/>
      <c r="VBS190" s="604"/>
      <c r="VBT190" s="604"/>
      <c r="VBU190" s="604"/>
      <c r="VBV190" s="604"/>
      <c r="VBW190" s="604"/>
      <c r="VBX190" s="604"/>
      <c r="VBY190" s="604"/>
      <c r="VBZ190" s="604"/>
      <c r="VCA190" s="604"/>
      <c r="VCB190" s="604"/>
      <c r="VCC190" s="604"/>
      <c r="VCD190" s="604"/>
      <c r="VCE190" s="604"/>
      <c r="VCF190" s="604"/>
      <c r="VCG190" s="604"/>
      <c r="VCH190" s="604"/>
      <c r="VCI190" s="604"/>
      <c r="VCJ190" s="604"/>
      <c r="VCK190" s="604"/>
      <c r="VCL190" s="604"/>
      <c r="VCM190" s="604"/>
      <c r="VCN190" s="604"/>
      <c r="VCO190" s="604"/>
      <c r="VCP190" s="604"/>
      <c r="VCQ190" s="604"/>
      <c r="VCR190" s="604"/>
      <c r="VCS190" s="604"/>
      <c r="VCT190" s="604"/>
      <c r="VCU190" s="604"/>
      <c r="VCV190" s="604"/>
      <c r="VCW190" s="604"/>
      <c r="VCX190" s="604"/>
      <c r="VCY190" s="604"/>
      <c r="VCZ190" s="604"/>
      <c r="VDA190" s="604"/>
      <c r="VDB190" s="604"/>
      <c r="VDC190" s="604"/>
      <c r="VDD190" s="604"/>
      <c r="VDE190" s="604"/>
      <c r="VDF190" s="604"/>
      <c r="VDG190" s="604"/>
      <c r="VDH190" s="604"/>
      <c r="VDI190" s="604"/>
      <c r="VDJ190" s="604"/>
      <c r="VDK190" s="604"/>
      <c r="VDL190" s="604"/>
      <c r="VDM190" s="604"/>
      <c r="VDN190" s="604"/>
      <c r="VDO190" s="604"/>
      <c r="VDP190" s="604"/>
      <c r="VDQ190" s="604"/>
      <c r="VDR190" s="604"/>
      <c r="VDS190" s="604"/>
      <c r="VDT190" s="604"/>
      <c r="VDU190" s="604"/>
      <c r="VDV190" s="604"/>
      <c r="VDW190" s="604"/>
      <c r="VDX190" s="604"/>
      <c r="VDY190" s="604"/>
      <c r="VDZ190" s="604"/>
      <c r="VEA190" s="604"/>
      <c r="VEB190" s="604"/>
      <c r="VEC190" s="604"/>
      <c r="VED190" s="604"/>
      <c r="VEE190" s="604"/>
      <c r="VEF190" s="604"/>
      <c r="VEG190" s="604"/>
      <c r="VEH190" s="604"/>
      <c r="VEI190" s="604"/>
      <c r="VEJ190" s="604"/>
      <c r="VEK190" s="604"/>
      <c r="VEL190" s="604"/>
      <c r="VEM190" s="604"/>
      <c r="VEN190" s="604"/>
      <c r="VEO190" s="604"/>
      <c r="VEP190" s="604"/>
      <c r="VEQ190" s="604"/>
      <c r="VER190" s="604"/>
      <c r="VES190" s="604"/>
      <c r="VET190" s="604"/>
      <c r="VEU190" s="604"/>
      <c r="VEV190" s="604"/>
      <c r="VEW190" s="604"/>
      <c r="VEX190" s="604"/>
      <c r="VEY190" s="604"/>
      <c r="VEZ190" s="604"/>
      <c r="VFA190" s="604"/>
      <c r="VFB190" s="604"/>
      <c r="VFC190" s="604"/>
      <c r="VFD190" s="604"/>
      <c r="VFE190" s="604"/>
      <c r="VFF190" s="604"/>
      <c r="VFG190" s="604"/>
      <c r="VFH190" s="604"/>
      <c r="VFI190" s="604"/>
      <c r="VFJ190" s="604"/>
      <c r="VFK190" s="604"/>
      <c r="VFL190" s="604"/>
      <c r="VFM190" s="604"/>
      <c r="VFN190" s="604"/>
      <c r="VFO190" s="604"/>
      <c r="VFP190" s="604"/>
      <c r="VFQ190" s="604"/>
      <c r="VFR190" s="604"/>
      <c r="VFS190" s="604"/>
      <c r="VFT190" s="604"/>
      <c r="VFU190" s="604"/>
      <c r="VFV190" s="604"/>
      <c r="VFW190" s="604"/>
      <c r="VFX190" s="604"/>
      <c r="VFY190" s="604"/>
      <c r="VFZ190" s="604"/>
      <c r="VGA190" s="604"/>
      <c r="VGB190" s="604"/>
      <c r="VGC190" s="604"/>
      <c r="VGD190" s="604"/>
      <c r="VGE190" s="604"/>
      <c r="VGF190" s="604"/>
      <c r="VGG190" s="604"/>
      <c r="VGH190" s="604"/>
      <c r="VGI190" s="604"/>
      <c r="VGJ190" s="604"/>
      <c r="VGK190" s="604"/>
      <c r="VGL190" s="604"/>
      <c r="VGM190" s="604"/>
      <c r="VGN190" s="604"/>
      <c r="VGO190" s="604"/>
      <c r="VGP190" s="604"/>
      <c r="VGQ190" s="604"/>
      <c r="VGR190" s="604"/>
      <c r="VGS190" s="604"/>
      <c r="VGT190" s="604"/>
      <c r="VGU190" s="604"/>
      <c r="VGV190" s="604"/>
      <c r="VGW190" s="604"/>
      <c r="VGX190" s="604"/>
      <c r="VGY190" s="604"/>
      <c r="VGZ190" s="604"/>
      <c r="VHA190" s="604"/>
      <c r="VHB190" s="604"/>
      <c r="VHC190" s="604"/>
      <c r="VHD190" s="604"/>
      <c r="VHE190" s="604"/>
      <c r="VHF190" s="604"/>
      <c r="VHG190" s="604"/>
      <c r="VHH190" s="604"/>
      <c r="VHI190" s="604"/>
      <c r="VHJ190" s="604"/>
      <c r="VHK190" s="604"/>
      <c r="VHL190" s="604"/>
      <c r="VHM190" s="604"/>
      <c r="VHN190" s="604"/>
      <c r="VHO190" s="604"/>
      <c r="VHP190" s="604"/>
      <c r="VHQ190" s="604"/>
      <c r="VHR190" s="604"/>
      <c r="VHS190" s="604"/>
      <c r="VHT190" s="604"/>
      <c r="VHU190" s="604"/>
      <c r="VHV190" s="604"/>
      <c r="VHW190" s="604"/>
      <c r="VHX190" s="604"/>
      <c r="VHY190" s="604"/>
      <c r="VHZ190" s="604"/>
      <c r="VIA190" s="604"/>
      <c r="VIB190" s="604"/>
      <c r="VIC190" s="604"/>
      <c r="VID190" s="604"/>
      <c r="VIE190" s="604"/>
      <c r="VIF190" s="604"/>
      <c r="VIG190" s="604"/>
      <c r="VIH190" s="604"/>
      <c r="VII190" s="604"/>
      <c r="VIJ190" s="604"/>
      <c r="VIK190" s="604"/>
      <c r="VIL190" s="604"/>
      <c r="VIM190" s="604"/>
      <c r="VIN190" s="604"/>
      <c r="VIO190" s="604"/>
      <c r="VIP190" s="604"/>
      <c r="VIQ190" s="604"/>
      <c r="VIR190" s="604"/>
      <c r="VIS190" s="604"/>
      <c r="VIT190" s="604"/>
      <c r="VIU190" s="604"/>
      <c r="VIV190" s="604"/>
      <c r="VIW190" s="604"/>
      <c r="VIX190" s="604"/>
      <c r="VIY190" s="604"/>
      <c r="VIZ190" s="604"/>
      <c r="VJA190" s="604"/>
      <c r="VJB190" s="604"/>
      <c r="VJC190" s="604"/>
      <c r="VJD190" s="604"/>
      <c r="VJE190" s="604"/>
      <c r="VJF190" s="604"/>
      <c r="VJG190" s="604"/>
      <c r="VJH190" s="604"/>
      <c r="VJI190" s="604"/>
      <c r="VJJ190" s="604"/>
      <c r="VJK190" s="604"/>
      <c r="VJL190" s="604"/>
      <c r="VJM190" s="604"/>
      <c r="VJN190" s="604"/>
      <c r="VJO190" s="604"/>
      <c r="VJP190" s="604"/>
      <c r="VJQ190" s="604"/>
      <c r="VJR190" s="604"/>
      <c r="VJS190" s="604"/>
      <c r="VJT190" s="604"/>
      <c r="VJU190" s="604"/>
      <c r="VJV190" s="604"/>
      <c r="VJW190" s="604"/>
      <c r="VJX190" s="604"/>
      <c r="VJY190" s="604"/>
      <c r="VJZ190" s="604"/>
      <c r="VKA190" s="604"/>
      <c r="VKB190" s="604"/>
      <c r="VKC190" s="604"/>
      <c r="VKD190" s="604"/>
      <c r="VKE190" s="604"/>
      <c r="VKF190" s="604"/>
      <c r="VKG190" s="604"/>
      <c r="VKH190" s="604"/>
      <c r="VKI190" s="604"/>
      <c r="VKJ190" s="604"/>
      <c r="VKK190" s="604"/>
      <c r="VKL190" s="604"/>
      <c r="VKM190" s="604"/>
      <c r="VKN190" s="604"/>
      <c r="VKO190" s="604"/>
      <c r="VKP190" s="604"/>
      <c r="VKQ190" s="604"/>
      <c r="VKR190" s="604"/>
      <c r="VKS190" s="604"/>
      <c r="VKT190" s="604"/>
      <c r="VKU190" s="604"/>
      <c r="VKV190" s="604"/>
      <c r="VKW190" s="604"/>
      <c r="VKX190" s="604"/>
      <c r="VKY190" s="604"/>
      <c r="VKZ190" s="604"/>
      <c r="VLA190" s="604"/>
      <c r="VLB190" s="604"/>
      <c r="VLC190" s="604"/>
      <c r="VLD190" s="604"/>
      <c r="VLE190" s="604"/>
      <c r="VLF190" s="604"/>
      <c r="VLG190" s="604"/>
      <c r="VLH190" s="604"/>
      <c r="VLI190" s="604"/>
      <c r="VLJ190" s="604"/>
      <c r="VLK190" s="604"/>
      <c r="VLL190" s="604"/>
      <c r="VLM190" s="604"/>
      <c r="VLN190" s="604"/>
      <c r="VLO190" s="604"/>
      <c r="VLP190" s="604"/>
      <c r="VLQ190" s="604"/>
      <c r="VLR190" s="604"/>
      <c r="VLS190" s="604"/>
      <c r="VLT190" s="604"/>
      <c r="VLU190" s="604"/>
      <c r="VLV190" s="604"/>
      <c r="VLW190" s="604"/>
      <c r="VLX190" s="604"/>
      <c r="VLY190" s="604"/>
      <c r="VLZ190" s="604"/>
      <c r="VMA190" s="604"/>
      <c r="VMB190" s="604"/>
      <c r="VMC190" s="604"/>
      <c r="VMD190" s="604"/>
      <c r="VME190" s="604"/>
      <c r="VMF190" s="604"/>
      <c r="VMG190" s="604"/>
      <c r="VMH190" s="604"/>
      <c r="VMI190" s="604"/>
      <c r="VMJ190" s="604"/>
      <c r="VMK190" s="604"/>
      <c r="VML190" s="604"/>
      <c r="VMM190" s="604"/>
      <c r="VMN190" s="604"/>
      <c r="VMO190" s="604"/>
      <c r="VMP190" s="604"/>
      <c r="VMQ190" s="604"/>
      <c r="VMR190" s="604"/>
      <c r="VMS190" s="604"/>
      <c r="VMT190" s="604"/>
      <c r="VMU190" s="604"/>
      <c r="VMV190" s="604"/>
      <c r="VMW190" s="604"/>
      <c r="VMX190" s="604"/>
      <c r="VMY190" s="604"/>
      <c r="VMZ190" s="604"/>
      <c r="VNA190" s="604"/>
      <c r="VNB190" s="604"/>
      <c r="VNC190" s="604"/>
      <c r="VND190" s="604"/>
      <c r="VNE190" s="604"/>
      <c r="VNF190" s="604"/>
      <c r="VNG190" s="604"/>
      <c r="VNH190" s="604"/>
      <c r="VNI190" s="604"/>
      <c r="VNJ190" s="604"/>
      <c r="VNK190" s="604"/>
      <c r="VNL190" s="604"/>
      <c r="VNM190" s="604"/>
      <c r="VNN190" s="604"/>
      <c r="VNO190" s="604"/>
      <c r="VNP190" s="604"/>
      <c r="VNQ190" s="604"/>
      <c r="VNR190" s="604"/>
      <c r="VNS190" s="604"/>
      <c r="VNT190" s="604"/>
      <c r="VNU190" s="604"/>
      <c r="VNV190" s="604"/>
      <c r="VNW190" s="604"/>
      <c r="VNX190" s="604"/>
      <c r="VNY190" s="604"/>
      <c r="VNZ190" s="604"/>
      <c r="VOA190" s="604"/>
      <c r="VOB190" s="604"/>
      <c r="VOC190" s="604"/>
      <c r="VOD190" s="604"/>
      <c r="VOE190" s="604"/>
      <c r="VOF190" s="604"/>
      <c r="VOG190" s="604"/>
      <c r="VOH190" s="604"/>
      <c r="VOI190" s="604"/>
      <c r="VOJ190" s="604"/>
      <c r="VOK190" s="604"/>
      <c r="VOL190" s="604"/>
      <c r="VOM190" s="604"/>
      <c r="VON190" s="604"/>
      <c r="VOO190" s="604"/>
      <c r="VOP190" s="604"/>
      <c r="VOQ190" s="604"/>
      <c r="VOR190" s="604"/>
      <c r="VOS190" s="604"/>
      <c r="VOT190" s="604"/>
      <c r="VOU190" s="604"/>
      <c r="VOV190" s="604"/>
      <c r="VOW190" s="604"/>
      <c r="VOX190" s="604"/>
      <c r="VOY190" s="604"/>
      <c r="VOZ190" s="604"/>
      <c r="VPA190" s="604"/>
      <c r="VPB190" s="604"/>
      <c r="VPC190" s="604"/>
      <c r="VPD190" s="604"/>
      <c r="VPE190" s="604"/>
      <c r="VPF190" s="604"/>
      <c r="VPG190" s="604"/>
      <c r="VPH190" s="604"/>
      <c r="VPI190" s="604"/>
      <c r="VPJ190" s="604"/>
      <c r="VPK190" s="604"/>
      <c r="VPL190" s="604"/>
      <c r="VPM190" s="604"/>
      <c r="VPN190" s="604"/>
      <c r="VPO190" s="604"/>
      <c r="VPP190" s="604"/>
      <c r="VPQ190" s="604"/>
      <c r="VPR190" s="604"/>
      <c r="VPS190" s="604"/>
      <c r="VPT190" s="604"/>
      <c r="VPU190" s="604"/>
      <c r="VPV190" s="604"/>
      <c r="VPW190" s="604"/>
      <c r="VPX190" s="604"/>
      <c r="VPY190" s="604"/>
      <c r="VPZ190" s="604"/>
      <c r="VQA190" s="604"/>
      <c r="VQB190" s="604"/>
      <c r="VQC190" s="604"/>
      <c r="VQD190" s="604"/>
      <c r="VQE190" s="604"/>
      <c r="VQF190" s="604"/>
      <c r="VQG190" s="604"/>
      <c r="VQH190" s="604"/>
      <c r="VQI190" s="604"/>
      <c r="VQJ190" s="604"/>
      <c r="VQK190" s="604"/>
      <c r="VQL190" s="604"/>
      <c r="VQM190" s="604"/>
      <c r="VQN190" s="604"/>
      <c r="VQO190" s="604"/>
      <c r="VQP190" s="604"/>
      <c r="VQQ190" s="604"/>
      <c r="VQR190" s="604"/>
      <c r="VQS190" s="604"/>
      <c r="VQT190" s="604"/>
      <c r="VQU190" s="604"/>
      <c r="VQV190" s="604"/>
      <c r="VQW190" s="604"/>
      <c r="VQX190" s="604"/>
      <c r="VQY190" s="604"/>
      <c r="VQZ190" s="604"/>
      <c r="VRA190" s="604"/>
      <c r="VRB190" s="604"/>
      <c r="VRC190" s="604"/>
      <c r="VRD190" s="604"/>
      <c r="VRE190" s="604"/>
      <c r="VRF190" s="604"/>
      <c r="VRG190" s="604"/>
      <c r="VRH190" s="604"/>
      <c r="VRI190" s="604"/>
      <c r="VRJ190" s="604"/>
      <c r="VRK190" s="604"/>
      <c r="VRL190" s="604"/>
      <c r="VRM190" s="604"/>
      <c r="VRN190" s="604"/>
      <c r="VRO190" s="604"/>
      <c r="VRP190" s="604"/>
      <c r="VRQ190" s="604"/>
      <c r="VRR190" s="604"/>
      <c r="VRS190" s="604"/>
      <c r="VRT190" s="604"/>
      <c r="VRU190" s="604"/>
      <c r="VRV190" s="604"/>
      <c r="VRW190" s="604"/>
      <c r="VRX190" s="604"/>
      <c r="VRY190" s="604"/>
      <c r="VRZ190" s="604"/>
      <c r="VSA190" s="604"/>
      <c r="VSB190" s="604"/>
      <c r="VSC190" s="604"/>
      <c r="VSD190" s="604"/>
      <c r="VSE190" s="604"/>
      <c r="VSF190" s="604"/>
      <c r="VSG190" s="604"/>
      <c r="VSH190" s="604"/>
      <c r="VSI190" s="604"/>
      <c r="VSJ190" s="604"/>
      <c r="VSK190" s="604"/>
      <c r="VSL190" s="604"/>
      <c r="VSM190" s="604"/>
      <c r="VSN190" s="604"/>
      <c r="VSO190" s="604"/>
      <c r="VSP190" s="604"/>
      <c r="VSQ190" s="604"/>
      <c r="VSR190" s="604"/>
      <c r="VSS190" s="604"/>
      <c r="VST190" s="604"/>
      <c r="VSU190" s="604"/>
      <c r="VSV190" s="604"/>
      <c r="VSW190" s="604"/>
      <c r="VSX190" s="604"/>
      <c r="VSY190" s="604"/>
      <c r="VSZ190" s="604"/>
      <c r="VTA190" s="604"/>
      <c r="VTB190" s="604"/>
      <c r="VTC190" s="604"/>
      <c r="VTD190" s="604"/>
      <c r="VTE190" s="604"/>
      <c r="VTF190" s="604"/>
      <c r="VTG190" s="604"/>
      <c r="VTH190" s="604"/>
      <c r="VTI190" s="604"/>
      <c r="VTJ190" s="604"/>
      <c r="VTK190" s="604"/>
      <c r="VTL190" s="604"/>
      <c r="VTM190" s="604"/>
      <c r="VTN190" s="604"/>
      <c r="VTO190" s="604"/>
      <c r="VTP190" s="604"/>
      <c r="VTQ190" s="604"/>
      <c r="VTR190" s="604"/>
      <c r="VTS190" s="604"/>
      <c r="VTT190" s="604"/>
      <c r="VTU190" s="604"/>
      <c r="VTV190" s="604"/>
      <c r="VTW190" s="604"/>
      <c r="VTX190" s="604"/>
      <c r="VTY190" s="604"/>
      <c r="VTZ190" s="604"/>
      <c r="VUA190" s="604"/>
      <c r="VUB190" s="604"/>
      <c r="VUC190" s="604"/>
      <c r="VUD190" s="604"/>
      <c r="VUE190" s="604"/>
      <c r="VUF190" s="604"/>
      <c r="VUG190" s="604"/>
      <c r="VUH190" s="604"/>
      <c r="VUI190" s="604"/>
      <c r="VUJ190" s="604"/>
      <c r="VUK190" s="604"/>
      <c r="VUL190" s="604"/>
      <c r="VUM190" s="604"/>
      <c r="VUN190" s="604"/>
      <c r="VUO190" s="604"/>
      <c r="VUP190" s="604"/>
      <c r="VUQ190" s="604"/>
      <c r="VUR190" s="604"/>
      <c r="VUS190" s="604"/>
      <c r="VUT190" s="604"/>
      <c r="VUU190" s="604"/>
      <c r="VUV190" s="604"/>
      <c r="VUW190" s="604"/>
      <c r="VUX190" s="604"/>
      <c r="VUY190" s="604"/>
      <c r="VUZ190" s="604"/>
      <c r="VVA190" s="604"/>
      <c r="VVB190" s="604"/>
      <c r="VVC190" s="604"/>
      <c r="VVD190" s="604"/>
      <c r="VVE190" s="604"/>
      <c r="VVF190" s="604"/>
      <c r="VVG190" s="604"/>
      <c r="VVH190" s="604"/>
      <c r="VVI190" s="604"/>
      <c r="VVJ190" s="604"/>
      <c r="VVK190" s="604"/>
      <c r="VVL190" s="604"/>
      <c r="VVM190" s="604"/>
      <c r="VVN190" s="604"/>
      <c r="VVO190" s="604"/>
      <c r="VVP190" s="604"/>
      <c r="VVQ190" s="604"/>
      <c r="VVR190" s="604"/>
      <c r="VVS190" s="604"/>
      <c r="VVT190" s="604"/>
      <c r="VVU190" s="604"/>
      <c r="VVV190" s="604"/>
      <c r="VVW190" s="604"/>
      <c r="VVX190" s="604"/>
      <c r="VVY190" s="604"/>
      <c r="VVZ190" s="604"/>
      <c r="VWA190" s="604"/>
      <c r="VWB190" s="604"/>
      <c r="VWC190" s="604"/>
      <c r="VWD190" s="604"/>
      <c r="VWE190" s="604"/>
      <c r="VWF190" s="604"/>
      <c r="VWG190" s="604"/>
      <c r="VWH190" s="604"/>
      <c r="VWI190" s="604"/>
      <c r="VWJ190" s="604"/>
      <c r="VWK190" s="604"/>
      <c r="VWL190" s="604"/>
      <c r="VWM190" s="604"/>
      <c r="VWN190" s="604"/>
      <c r="VWO190" s="604"/>
      <c r="VWP190" s="604"/>
      <c r="VWQ190" s="604"/>
      <c r="VWR190" s="604"/>
      <c r="VWS190" s="604"/>
      <c r="VWT190" s="604"/>
      <c r="VWU190" s="604"/>
      <c r="VWV190" s="604"/>
      <c r="VWW190" s="604"/>
      <c r="VWX190" s="604"/>
      <c r="VWY190" s="604"/>
      <c r="VWZ190" s="604"/>
      <c r="VXA190" s="604"/>
      <c r="VXB190" s="604"/>
      <c r="VXC190" s="604"/>
      <c r="VXD190" s="604"/>
      <c r="VXE190" s="604"/>
      <c r="VXF190" s="604"/>
      <c r="VXG190" s="604"/>
      <c r="VXH190" s="604"/>
      <c r="VXI190" s="604"/>
      <c r="VXJ190" s="604"/>
      <c r="VXK190" s="604"/>
      <c r="VXL190" s="604"/>
      <c r="VXM190" s="604"/>
      <c r="VXN190" s="604"/>
      <c r="VXO190" s="604"/>
      <c r="VXP190" s="604"/>
      <c r="VXQ190" s="604"/>
      <c r="VXR190" s="604"/>
      <c r="VXS190" s="604"/>
      <c r="VXT190" s="604"/>
      <c r="VXU190" s="604"/>
      <c r="VXV190" s="604"/>
      <c r="VXW190" s="604"/>
      <c r="VXX190" s="604"/>
      <c r="VXY190" s="604"/>
      <c r="VXZ190" s="604"/>
      <c r="VYA190" s="604"/>
      <c r="VYB190" s="604"/>
      <c r="VYC190" s="604"/>
      <c r="VYD190" s="604"/>
      <c r="VYE190" s="604"/>
      <c r="VYF190" s="604"/>
      <c r="VYG190" s="604"/>
      <c r="VYH190" s="604"/>
      <c r="VYI190" s="604"/>
      <c r="VYJ190" s="604"/>
      <c r="VYK190" s="604"/>
      <c r="VYL190" s="604"/>
      <c r="VYM190" s="604"/>
      <c r="VYN190" s="604"/>
      <c r="VYO190" s="604"/>
      <c r="VYP190" s="604"/>
      <c r="VYQ190" s="604"/>
      <c r="VYR190" s="604"/>
      <c r="VYS190" s="604"/>
      <c r="VYT190" s="604"/>
      <c r="VYU190" s="604"/>
      <c r="VYV190" s="604"/>
      <c r="VYW190" s="604"/>
      <c r="VYX190" s="604"/>
      <c r="VYY190" s="604"/>
      <c r="VYZ190" s="604"/>
      <c r="VZA190" s="604"/>
      <c r="VZB190" s="604"/>
      <c r="VZC190" s="604"/>
      <c r="VZD190" s="604"/>
      <c r="VZE190" s="604"/>
      <c r="VZF190" s="604"/>
      <c r="VZG190" s="604"/>
      <c r="VZH190" s="604"/>
      <c r="VZI190" s="604"/>
      <c r="VZJ190" s="604"/>
      <c r="VZK190" s="604"/>
      <c r="VZL190" s="604"/>
      <c r="VZM190" s="604"/>
      <c r="VZN190" s="604"/>
      <c r="VZO190" s="604"/>
      <c r="VZP190" s="604"/>
      <c r="VZQ190" s="604"/>
      <c r="VZR190" s="604"/>
      <c r="VZS190" s="604"/>
      <c r="VZT190" s="604"/>
      <c r="VZU190" s="604"/>
      <c r="VZV190" s="604"/>
      <c r="VZW190" s="604"/>
      <c r="VZX190" s="604"/>
      <c r="VZY190" s="604"/>
      <c r="VZZ190" s="604"/>
      <c r="WAA190" s="604"/>
      <c r="WAB190" s="604"/>
      <c r="WAC190" s="604"/>
      <c r="WAD190" s="604"/>
      <c r="WAE190" s="604"/>
      <c r="WAF190" s="604"/>
      <c r="WAG190" s="604"/>
      <c r="WAH190" s="604"/>
      <c r="WAI190" s="604"/>
      <c r="WAJ190" s="604"/>
      <c r="WAK190" s="604"/>
      <c r="WAL190" s="604"/>
      <c r="WAM190" s="604"/>
      <c r="WAN190" s="604"/>
      <c r="WAO190" s="604"/>
      <c r="WAP190" s="604"/>
      <c r="WAQ190" s="604"/>
      <c r="WAR190" s="604"/>
      <c r="WAS190" s="604"/>
      <c r="WAT190" s="604"/>
      <c r="WAU190" s="604"/>
      <c r="WAV190" s="604"/>
      <c r="WAW190" s="604"/>
      <c r="WAX190" s="604"/>
      <c r="WAY190" s="604"/>
      <c r="WAZ190" s="604"/>
      <c r="WBA190" s="604"/>
      <c r="WBB190" s="604"/>
      <c r="WBC190" s="604"/>
      <c r="WBD190" s="604"/>
      <c r="WBE190" s="604"/>
      <c r="WBF190" s="604"/>
      <c r="WBG190" s="604"/>
      <c r="WBH190" s="604"/>
      <c r="WBI190" s="604"/>
      <c r="WBJ190" s="604"/>
      <c r="WBK190" s="604"/>
      <c r="WBL190" s="604"/>
      <c r="WBM190" s="604"/>
      <c r="WBN190" s="604"/>
      <c r="WBO190" s="604"/>
      <c r="WBP190" s="604"/>
      <c r="WBQ190" s="604"/>
      <c r="WBR190" s="604"/>
      <c r="WBS190" s="604"/>
      <c r="WBT190" s="604"/>
      <c r="WBU190" s="604"/>
      <c r="WBV190" s="604"/>
      <c r="WBW190" s="604"/>
      <c r="WBX190" s="604"/>
      <c r="WBY190" s="604"/>
      <c r="WBZ190" s="604"/>
      <c r="WCA190" s="604"/>
      <c r="WCB190" s="604"/>
      <c r="WCC190" s="604"/>
      <c r="WCD190" s="604"/>
      <c r="WCE190" s="604"/>
      <c r="WCF190" s="604"/>
      <c r="WCG190" s="604"/>
      <c r="WCH190" s="604"/>
      <c r="WCI190" s="604"/>
      <c r="WCJ190" s="604"/>
      <c r="WCK190" s="604"/>
      <c r="WCL190" s="604"/>
      <c r="WCM190" s="604"/>
      <c r="WCN190" s="604"/>
      <c r="WCO190" s="604"/>
      <c r="WCP190" s="604"/>
      <c r="WCQ190" s="604"/>
      <c r="WCR190" s="604"/>
      <c r="WCS190" s="604"/>
      <c r="WCT190" s="604"/>
      <c r="WCU190" s="604"/>
      <c r="WCV190" s="604"/>
      <c r="WCW190" s="604"/>
      <c r="WCX190" s="604"/>
      <c r="WCY190" s="604"/>
      <c r="WCZ190" s="604"/>
      <c r="WDA190" s="604"/>
      <c r="WDB190" s="604"/>
      <c r="WDC190" s="604"/>
      <c r="WDD190" s="604"/>
      <c r="WDE190" s="604"/>
      <c r="WDF190" s="604"/>
      <c r="WDG190" s="604"/>
      <c r="WDH190" s="604"/>
      <c r="WDI190" s="604"/>
      <c r="WDJ190" s="604"/>
      <c r="WDK190" s="604"/>
      <c r="WDL190" s="604"/>
      <c r="WDM190" s="604"/>
      <c r="WDN190" s="604"/>
      <c r="WDO190" s="604"/>
      <c r="WDP190" s="604"/>
      <c r="WDQ190" s="604"/>
      <c r="WDR190" s="604"/>
      <c r="WDS190" s="604"/>
      <c r="WDT190" s="604"/>
      <c r="WDU190" s="604"/>
      <c r="WDV190" s="604"/>
      <c r="WDW190" s="604"/>
      <c r="WDX190" s="604"/>
      <c r="WDY190" s="604"/>
      <c r="WDZ190" s="604"/>
      <c r="WEA190" s="604"/>
      <c r="WEB190" s="604"/>
      <c r="WEC190" s="604"/>
      <c r="WED190" s="604"/>
      <c r="WEE190" s="604"/>
      <c r="WEF190" s="604"/>
      <c r="WEG190" s="604"/>
      <c r="WEH190" s="604"/>
      <c r="WEI190" s="604"/>
      <c r="WEJ190" s="604"/>
      <c r="WEK190" s="604"/>
      <c r="WEL190" s="604"/>
      <c r="WEM190" s="604"/>
      <c r="WEN190" s="604"/>
      <c r="WEO190" s="604"/>
      <c r="WEP190" s="604"/>
      <c r="WEQ190" s="604"/>
      <c r="WER190" s="604"/>
      <c r="WES190" s="604"/>
      <c r="WET190" s="604"/>
      <c r="WEU190" s="604"/>
      <c r="WEV190" s="604"/>
      <c r="WEW190" s="604"/>
      <c r="WEX190" s="604"/>
      <c r="WEY190" s="604"/>
      <c r="WEZ190" s="604"/>
      <c r="WFA190" s="604"/>
      <c r="WFB190" s="604"/>
      <c r="WFC190" s="604"/>
      <c r="WFD190" s="604"/>
      <c r="WFE190" s="604"/>
      <c r="WFF190" s="604"/>
      <c r="WFG190" s="604"/>
      <c r="WFH190" s="604"/>
      <c r="WFI190" s="604"/>
      <c r="WFJ190" s="604"/>
      <c r="WFK190" s="604"/>
      <c r="WFL190" s="604"/>
      <c r="WFM190" s="604"/>
      <c r="WFN190" s="604"/>
      <c r="WFO190" s="604"/>
      <c r="WFP190" s="604"/>
      <c r="WFQ190" s="604"/>
      <c r="WFR190" s="604"/>
      <c r="WFS190" s="604"/>
      <c r="WFT190" s="604"/>
      <c r="WFU190" s="604"/>
      <c r="WFV190" s="604"/>
      <c r="WFW190" s="604"/>
      <c r="WFX190" s="604"/>
      <c r="WFY190" s="604"/>
      <c r="WFZ190" s="604"/>
      <c r="WGA190" s="604"/>
      <c r="WGB190" s="604"/>
      <c r="WGC190" s="604"/>
      <c r="WGD190" s="604"/>
      <c r="WGE190" s="604"/>
      <c r="WGF190" s="604"/>
      <c r="WGG190" s="604"/>
      <c r="WGH190" s="604"/>
      <c r="WGI190" s="604"/>
      <c r="WGJ190" s="604"/>
      <c r="WGK190" s="604"/>
      <c r="WGL190" s="604"/>
      <c r="WGM190" s="604"/>
      <c r="WGN190" s="604"/>
      <c r="WGO190" s="604"/>
      <c r="WGP190" s="604"/>
      <c r="WGQ190" s="604"/>
      <c r="WGR190" s="604"/>
      <c r="WGS190" s="604"/>
      <c r="WGT190" s="604"/>
      <c r="WGU190" s="604"/>
      <c r="WGV190" s="604"/>
      <c r="WGW190" s="604"/>
      <c r="WGX190" s="604"/>
      <c r="WGY190" s="604"/>
      <c r="WGZ190" s="604"/>
      <c r="WHA190" s="604"/>
      <c r="WHB190" s="604"/>
      <c r="WHC190" s="604"/>
      <c r="WHD190" s="604"/>
      <c r="WHE190" s="604"/>
      <c r="WHF190" s="604"/>
      <c r="WHG190" s="604"/>
      <c r="WHH190" s="604"/>
      <c r="WHI190" s="604"/>
      <c r="WHJ190" s="604"/>
      <c r="WHK190" s="604"/>
      <c r="WHL190" s="604"/>
      <c r="WHM190" s="604"/>
      <c r="WHN190" s="604"/>
      <c r="WHO190" s="604"/>
      <c r="WHP190" s="604"/>
      <c r="WHQ190" s="604"/>
      <c r="WHR190" s="604"/>
      <c r="WHS190" s="604"/>
      <c r="WHT190" s="604"/>
      <c r="WHU190" s="604"/>
      <c r="WHV190" s="604"/>
      <c r="WHW190" s="604"/>
      <c r="WHX190" s="604"/>
      <c r="WHY190" s="604"/>
      <c r="WHZ190" s="604"/>
      <c r="WIA190" s="604"/>
      <c r="WIB190" s="604"/>
      <c r="WIC190" s="604"/>
      <c r="WID190" s="604"/>
      <c r="WIE190" s="604"/>
      <c r="WIF190" s="604"/>
      <c r="WIG190" s="604"/>
      <c r="WIH190" s="604"/>
      <c r="WII190" s="604"/>
      <c r="WIJ190" s="604"/>
      <c r="WIK190" s="604"/>
      <c r="WIL190" s="604"/>
      <c r="WIM190" s="604"/>
      <c r="WIN190" s="604"/>
      <c r="WIO190" s="604"/>
      <c r="WIP190" s="604"/>
      <c r="WIQ190" s="604"/>
      <c r="WIR190" s="604"/>
      <c r="WIS190" s="604"/>
      <c r="WIT190" s="604"/>
      <c r="WIU190" s="604"/>
      <c r="WIV190" s="604"/>
      <c r="WIW190" s="604"/>
      <c r="WIX190" s="604"/>
      <c r="WIY190" s="604"/>
      <c r="WIZ190" s="604"/>
      <c r="WJA190" s="604"/>
      <c r="WJB190" s="604"/>
      <c r="WJC190" s="604"/>
      <c r="WJD190" s="604"/>
      <c r="WJE190" s="604"/>
      <c r="WJF190" s="604"/>
      <c r="WJG190" s="604"/>
      <c r="WJH190" s="604"/>
      <c r="WJI190" s="604"/>
      <c r="WJJ190" s="604"/>
      <c r="WJK190" s="604"/>
      <c r="WJL190" s="604"/>
      <c r="WJM190" s="604"/>
      <c r="WJN190" s="604"/>
      <c r="WJO190" s="604"/>
      <c r="WJP190" s="604"/>
      <c r="WJQ190" s="604"/>
      <c r="WJR190" s="604"/>
      <c r="WJS190" s="604"/>
      <c r="WJT190" s="604"/>
      <c r="WJU190" s="604"/>
      <c r="WJV190" s="604"/>
      <c r="WJW190" s="604"/>
      <c r="WJX190" s="604"/>
      <c r="WJY190" s="604"/>
      <c r="WJZ190" s="604"/>
      <c r="WKA190" s="604"/>
      <c r="WKB190" s="604"/>
      <c r="WKC190" s="604"/>
      <c r="WKD190" s="604"/>
      <c r="WKE190" s="604"/>
      <c r="WKF190" s="604"/>
      <c r="WKG190" s="604"/>
      <c r="WKH190" s="604"/>
      <c r="WKI190" s="604"/>
      <c r="WKJ190" s="604"/>
      <c r="WKK190" s="604"/>
      <c r="WKL190" s="604"/>
      <c r="WKM190" s="604"/>
      <c r="WKN190" s="604"/>
      <c r="WKO190" s="604"/>
      <c r="WKP190" s="604"/>
      <c r="WKQ190" s="604"/>
      <c r="WKR190" s="604"/>
      <c r="WKS190" s="604"/>
      <c r="WKT190" s="604"/>
      <c r="WKU190" s="604"/>
      <c r="WKV190" s="604"/>
      <c r="WKW190" s="604"/>
      <c r="WKX190" s="604"/>
      <c r="WKY190" s="604"/>
      <c r="WKZ190" s="604"/>
      <c r="WLA190" s="604"/>
      <c r="WLB190" s="604"/>
      <c r="WLC190" s="604"/>
      <c r="WLD190" s="604"/>
      <c r="WLE190" s="604"/>
      <c r="WLF190" s="604"/>
      <c r="WLG190" s="604"/>
      <c r="WLH190" s="604"/>
      <c r="WLI190" s="604"/>
      <c r="WLJ190" s="604"/>
      <c r="WLK190" s="604"/>
      <c r="WLL190" s="604"/>
      <c r="WLM190" s="604"/>
      <c r="WLN190" s="604"/>
      <c r="WLO190" s="604"/>
      <c r="WLP190" s="604"/>
      <c r="WLQ190" s="604"/>
      <c r="WLR190" s="604"/>
      <c r="WLS190" s="604"/>
      <c r="WLT190" s="604"/>
      <c r="WLU190" s="604"/>
      <c r="WLV190" s="604"/>
      <c r="WLW190" s="604"/>
      <c r="WLX190" s="604"/>
      <c r="WLY190" s="604"/>
      <c r="WLZ190" s="604"/>
      <c r="WMA190" s="604"/>
      <c r="WMB190" s="604"/>
      <c r="WMC190" s="604"/>
      <c r="WMD190" s="604"/>
      <c r="WME190" s="604"/>
      <c r="WMF190" s="604"/>
      <c r="WMG190" s="604"/>
      <c r="WMH190" s="604"/>
      <c r="WMI190" s="604"/>
      <c r="WMJ190" s="604"/>
      <c r="WMK190" s="604"/>
      <c r="WML190" s="604"/>
      <c r="WMM190" s="604"/>
      <c r="WMN190" s="604"/>
      <c r="WMO190" s="604"/>
      <c r="WMP190" s="604"/>
      <c r="WMQ190" s="604"/>
      <c r="WMR190" s="604"/>
      <c r="WMS190" s="604"/>
      <c r="WMT190" s="604"/>
      <c r="WMU190" s="604"/>
      <c r="WMV190" s="604"/>
      <c r="WMW190" s="604"/>
      <c r="WMX190" s="604"/>
      <c r="WMY190" s="604"/>
      <c r="WMZ190" s="604"/>
      <c r="WNA190" s="604"/>
      <c r="WNB190" s="604"/>
      <c r="WNC190" s="604"/>
      <c r="WND190" s="604"/>
      <c r="WNE190" s="604"/>
      <c r="WNF190" s="604"/>
      <c r="WNG190" s="604"/>
      <c r="WNH190" s="604"/>
      <c r="WNI190" s="604"/>
      <c r="WNJ190" s="604"/>
      <c r="WNK190" s="604"/>
      <c r="WNL190" s="604"/>
      <c r="WNM190" s="604"/>
      <c r="WNN190" s="604"/>
      <c r="WNO190" s="604"/>
      <c r="WNP190" s="604"/>
      <c r="WNQ190" s="604"/>
      <c r="WNR190" s="604"/>
      <c r="WNS190" s="604"/>
      <c r="WNT190" s="604"/>
      <c r="WNU190" s="604"/>
      <c r="WNV190" s="604"/>
      <c r="WNW190" s="604"/>
      <c r="WNX190" s="604"/>
      <c r="WNY190" s="604"/>
      <c r="WNZ190" s="604"/>
      <c r="WOA190" s="604"/>
      <c r="WOB190" s="604"/>
      <c r="WOC190" s="604"/>
      <c r="WOD190" s="604"/>
      <c r="WOE190" s="604"/>
      <c r="WOF190" s="604"/>
      <c r="WOG190" s="604"/>
      <c r="WOH190" s="604"/>
      <c r="WOI190" s="604"/>
      <c r="WOJ190" s="604"/>
      <c r="WOK190" s="604"/>
      <c r="WOL190" s="604"/>
      <c r="WOM190" s="604"/>
      <c r="WON190" s="604"/>
      <c r="WOO190" s="604"/>
      <c r="WOP190" s="604"/>
      <c r="WOQ190" s="604"/>
      <c r="WOR190" s="604"/>
      <c r="WOS190" s="604"/>
      <c r="WOT190" s="604"/>
      <c r="WOU190" s="604"/>
      <c r="WOV190" s="604"/>
      <c r="WOW190" s="604"/>
      <c r="WOX190" s="604"/>
      <c r="WOY190" s="604"/>
      <c r="WOZ190" s="604"/>
      <c r="WPA190" s="604"/>
      <c r="WPB190" s="604"/>
      <c r="WPC190" s="604"/>
      <c r="WPD190" s="604"/>
      <c r="WPE190" s="604"/>
      <c r="WPF190" s="604"/>
      <c r="WPG190" s="604"/>
      <c r="WPH190" s="604"/>
      <c r="WPI190" s="604"/>
      <c r="WPJ190" s="604"/>
      <c r="WPK190" s="604"/>
      <c r="WPL190" s="604"/>
      <c r="WPM190" s="604"/>
      <c r="WPN190" s="604"/>
      <c r="WPO190" s="604"/>
      <c r="WPP190" s="604"/>
      <c r="WPQ190" s="604"/>
      <c r="WPR190" s="604"/>
      <c r="WPS190" s="604"/>
      <c r="WPT190" s="604"/>
      <c r="WPU190" s="604"/>
      <c r="WPV190" s="604"/>
      <c r="WPW190" s="604"/>
      <c r="WPX190" s="604"/>
      <c r="WPY190" s="604"/>
      <c r="WPZ190" s="604"/>
      <c r="WQA190" s="604"/>
      <c r="WQB190" s="604"/>
      <c r="WQC190" s="604"/>
      <c r="WQD190" s="604"/>
      <c r="WQE190" s="604"/>
      <c r="WQF190" s="604"/>
      <c r="WQG190" s="604"/>
      <c r="WQH190" s="604"/>
      <c r="WQI190" s="604"/>
      <c r="WQJ190" s="604"/>
      <c r="WQK190" s="604"/>
      <c r="WQL190" s="604"/>
      <c r="WQM190" s="604"/>
      <c r="WQN190" s="604"/>
      <c r="WQO190" s="604"/>
      <c r="WQP190" s="604"/>
      <c r="WQQ190" s="604"/>
      <c r="WQR190" s="604"/>
      <c r="WQS190" s="604"/>
      <c r="WQT190" s="604"/>
      <c r="WQU190" s="604"/>
      <c r="WQV190" s="604"/>
      <c r="WQW190" s="604"/>
      <c r="WQX190" s="604"/>
      <c r="WQY190" s="604"/>
      <c r="WQZ190" s="604"/>
      <c r="WRA190" s="604"/>
      <c r="WRB190" s="604"/>
      <c r="WRC190" s="604"/>
      <c r="WRD190" s="604"/>
      <c r="WRE190" s="604"/>
      <c r="WRF190" s="604"/>
      <c r="WRG190" s="604"/>
      <c r="WRH190" s="604"/>
      <c r="WRI190" s="604"/>
      <c r="WRJ190" s="604"/>
      <c r="WRK190" s="604"/>
      <c r="WRL190" s="604"/>
      <c r="WRM190" s="604"/>
      <c r="WRN190" s="604"/>
      <c r="WRO190" s="604"/>
      <c r="WRP190" s="604"/>
      <c r="WRQ190" s="604"/>
      <c r="WRR190" s="604"/>
      <c r="WRS190" s="604"/>
      <c r="WRT190" s="604"/>
      <c r="WRU190" s="604"/>
      <c r="WRV190" s="604"/>
      <c r="WRW190" s="604"/>
      <c r="WRX190" s="604"/>
      <c r="WRY190" s="604"/>
      <c r="WRZ190" s="604"/>
      <c r="WSA190" s="604"/>
      <c r="WSB190" s="604"/>
      <c r="WSC190" s="604"/>
      <c r="WSD190" s="604"/>
      <c r="WSE190" s="604"/>
      <c r="WSF190" s="604"/>
      <c r="WSG190" s="604"/>
      <c r="WSH190" s="604"/>
      <c r="WSI190" s="604"/>
      <c r="WSJ190" s="604"/>
      <c r="WSK190" s="604"/>
      <c r="WSL190" s="604"/>
      <c r="WSM190" s="604"/>
      <c r="WSN190" s="604"/>
      <c r="WSO190" s="604"/>
      <c r="WSP190" s="604"/>
      <c r="WSQ190" s="604"/>
      <c r="WSR190" s="604"/>
      <c r="WSS190" s="604"/>
      <c r="WST190" s="604"/>
      <c r="WSU190" s="604"/>
      <c r="WSV190" s="604"/>
      <c r="WSW190" s="604"/>
      <c r="WSX190" s="604"/>
      <c r="WSY190" s="604"/>
      <c r="WSZ190" s="604"/>
      <c r="WTA190" s="604"/>
      <c r="WTB190" s="604"/>
      <c r="WTC190" s="604"/>
      <c r="WTD190" s="604"/>
      <c r="WTE190" s="604"/>
      <c r="WTF190" s="604"/>
      <c r="WTG190" s="604"/>
      <c r="WTH190" s="604"/>
      <c r="WTI190" s="604"/>
      <c r="WTJ190" s="604"/>
      <c r="WTK190" s="604"/>
      <c r="WTL190" s="604"/>
      <c r="WTM190" s="604"/>
      <c r="WTN190" s="604"/>
      <c r="WTO190" s="604"/>
      <c r="WTP190" s="604"/>
      <c r="WTQ190" s="604"/>
      <c r="WTR190" s="604"/>
      <c r="WTS190" s="604"/>
      <c r="WTT190" s="604"/>
      <c r="WTU190" s="604"/>
      <c r="WTV190" s="604"/>
      <c r="WTW190" s="604"/>
      <c r="WTX190" s="604"/>
      <c r="WTY190" s="604"/>
      <c r="WTZ190" s="604"/>
      <c r="WUA190" s="604"/>
      <c r="WUB190" s="604"/>
      <c r="WUC190" s="604"/>
      <c r="WUD190" s="604"/>
      <c r="WUE190" s="604"/>
      <c r="WUF190" s="604"/>
      <c r="WUG190" s="604"/>
      <c r="WUH190" s="604"/>
      <c r="WUI190" s="604"/>
      <c r="WUJ190" s="604"/>
      <c r="WUK190" s="604"/>
      <c r="WUL190" s="604"/>
      <c r="WUM190" s="604"/>
      <c r="WUN190" s="604"/>
      <c r="WUO190" s="604"/>
      <c r="WUP190" s="604"/>
      <c r="WUQ190" s="604"/>
      <c r="WUR190" s="604"/>
      <c r="WUS190" s="604"/>
      <c r="WUT190" s="604"/>
      <c r="WUU190" s="604"/>
      <c r="WUV190" s="604"/>
      <c r="WUW190" s="604"/>
      <c r="WUX190" s="604"/>
      <c r="WUY190" s="604"/>
      <c r="WUZ190" s="604"/>
      <c r="WVA190" s="604"/>
      <c r="WVB190" s="604"/>
      <c r="WVC190" s="604"/>
      <c r="WVD190" s="604"/>
      <c r="WVE190" s="604"/>
      <c r="WVF190" s="604"/>
      <c r="WVG190" s="604"/>
      <c r="WVH190" s="604"/>
      <c r="WVI190" s="604"/>
      <c r="WVJ190" s="604"/>
      <c r="WVK190" s="604"/>
      <c r="WVL190" s="604"/>
      <c r="WVM190" s="604"/>
      <c r="WVN190" s="604"/>
      <c r="WVO190" s="604"/>
      <c r="WVP190" s="604"/>
      <c r="WVQ190" s="604"/>
      <c r="WVR190" s="604"/>
      <c r="WVS190" s="604"/>
      <c r="WVT190" s="604"/>
      <c r="WVU190" s="604"/>
      <c r="WVV190" s="604"/>
      <c r="WVW190" s="604"/>
      <c r="WVX190" s="604"/>
      <c r="WVY190" s="604"/>
      <c r="WVZ190" s="604"/>
      <c r="WWA190" s="604"/>
      <c r="WWB190" s="604"/>
      <c r="WWC190" s="604"/>
      <c r="WWD190" s="604"/>
      <c r="WWE190" s="604"/>
      <c r="WWF190" s="604"/>
      <c r="WWG190" s="604"/>
      <c r="WWH190" s="604"/>
      <c r="WWI190" s="604"/>
      <c r="WWJ190" s="604"/>
      <c r="WWK190" s="604"/>
      <c r="WWL190" s="604"/>
      <c r="WWM190" s="604"/>
      <c r="WWN190" s="604"/>
      <c r="WWO190" s="604"/>
      <c r="WWP190" s="604"/>
      <c r="WWQ190" s="604"/>
      <c r="WWR190" s="604"/>
      <c r="WWS190" s="604"/>
      <c r="WWT190" s="604"/>
      <c r="WWU190" s="604"/>
      <c r="WWV190" s="604"/>
      <c r="WWW190" s="604"/>
      <c r="WWX190" s="604"/>
      <c r="WWY190" s="604"/>
      <c r="WWZ190" s="604"/>
      <c r="WXA190" s="604"/>
      <c r="WXB190" s="604"/>
      <c r="WXC190" s="604"/>
      <c r="WXD190" s="604"/>
      <c r="WXE190" s="604"/>
      <c r="WXF190" s="604"/>
      <c r="WXG190" s="604"/>
      <c r="WXH190" s="604"/>
      <c r="WXI190" s="604"/>
      <c r="WXJ190" s="604"/>
      <c r="WXK190" s="604"/>
      <c r="WXL190" s="604"/>
      <c r="WXM190" s="604"/>
      <c r="WXN190" s="604"/>
      <c r="WXO190" s="604"/>
      <c r="WXP190" s="604"/>
      <c r="WXQ190" s="604"/>
      <c r="WXR190" s="604"/>
      <c r="WXS190" s="604"/>
      <c r="WXT190" s="604"/>
      <c r="WXU190" s="604"/>
      <c r="WXV190" s="604"/>
      <c r="WXW190" s="604"/>
      <c r="WXX190" s="604"/>
      <c r="WXY190" s="604"/>
      <c r="WXZ190" s="604"/>
      <c r="WYA190" s="604"/>
      <c r="WYB190" s="604"/>
      <c r="WYC190" s="604"/>
      <c r="WYD190" s="604"/>
      <c r="WYE190" s="604"/>
      <c r="WYF190" s="604"/>
      <c r="WYG190" s="604"/>
      <c r="WYH190" s="604"/>
      <c r="WYI190" s="604"/>
      <c r="WYJ190" s="604"/>
      <c r="WYK190" s="604"/>
      <c r="WYL190" s="604"/>
      <c r="WYM190" s="604"/>
      <c r="WYN190" s="604"/>
      <c r="WYO190" s="604"/>
      <c r="WYP190" s="604"/>
      <c r="WYQ190" s="604"/>
      <c r="WYR190" s="604"/>
      <c r="WYS190" s="604"/>
      <c r="WYT190" s="604"/>
      <c r="WYU190" s="604"/>
      <c r="WYV190" s="604"/>
      <c r="WYW190" s="604"/>
      <c r="WYX190" s="604"/>
      <c r="WYY190" s="604"/>
      <c r="WYZ190" s="604"/>
      <c r="WZA190" s="604"/>
      <c r="WZB190" s="604"/>
      <c r="WZC190" s="604"/>
      <c r="WZD190" s="604"/>
      <c r="WZE190" s="604"/>
      <c r="WZF190" s="604"/>
      <c r="WZG190" s="604"/>
      <c r="WZH190" s="604"/>
      <c r="WZI190" s="604"/>
      <c r="WZJ190" s="604"/>
      <c r="WZK190" s="604"/>
      <c r="WZL190" s="604"/>
      <c r="WZM190" s="604"/>
      <c r="WZN190" s="604"/>
      <c r="WZO190" s="604"/>
      <c r="WZP190" s="604"/>
      <c r="WZQ190" s="604"/>
      <c r="WZR190" s="604"/>
      <c r="WZS190" s="604"/>
      <c r="WZT190" s="604"/>
      <c r="WZU190" s="604"/>
      <c r="WZV190" s="604"/>
      <c r="WZW190" s="604"/>
      <c r="WZX190" s="604"/>
      <c r="WZY190" s="604"/>
      <c r="WZZ190" s="604"/>
      <c r="XAA190" s="604"/>
      <c r="XAB190" s="604"/>
      <c r="XAC190" s="604"/>
      <c r="XAD190" s="604"/>
      <c r="XAE190" s="604"/>
      <c r="XAF190" s="604"/>
      <c r="XAG190" s="604"/>
      <c r="XAH190" s="604"/>
      <c r="XAI190" s="604"/>
      <c r="XAJ190" s="604"/>
      <c r="XAK190" s="604"/>
      <c r="XAL190" s="604"/>
      <c r="XAM190" s="604"/>
      <c r="XAN190" s="604"/>
      <c r="XAO190" s="604"/>
      <c r="XAP190" s="604"/>
      <c r="XAQ190" s="604"/>
      <c r="XAR190" s="604"/>
      <c r="XAS190" s="604"/>
      <c r="XAT190" s="604"/>
      <c r="XAU190" s="604"/>
      <c r="XAV190" s="604"/>
      <c r="XAW190" s="604"/>
      <c r="XAX190" s="604"/>
      <c r="XAY190" s="604"/>
      <c r="XAZ190" s="604"/>
      <c r="XBA190" s="604"/>
      <c r="XBB190" s="604"/>
      <c r="XBC190" s="604"/>
      <c r="XBD190" s="604"/>
      <c r="XBE190" s="604"/>
      <c r="XBF190" s="604"/>
      <c r="XBG190" s="604"/>
      <c r="XBH190" s="604"/>
      <c r="XBI190" s="604"/>
      <c r="XBJ190" s="604"/>
      <c r="XBK190" s="604"/>
      <c r="XBL190" s="604"/>
      <c r="XBM190" s="604"/>
      <c r="XBN190" s="604"/>
      <c r="XBO190" s="604"/>
      <c r="XBP190" s="604"/>
      <c r="XBQ190" s="604"/>
      <c r="XBR190" s="604"/>
      <c r="XBS190" s="604"/>
      <c r="XBT190" s="604"/>
      <c r="XBU190" s="604"/>
      <c r="XBV190" s="604"/>
      <c r="XBW190" s="604"/>
      <c r="XBX190" s="604"/>
      <c r="XBY190" s="604"/>
      <c r="XBZ190" s="604"/>
      <c r="XCA190" s="604"/>
      <c r="XCB190" s="604"/>
      <c r="XCC190" s="604"/>
      <c r="XCD190" s="604"/>
      <c r="XCE190" s="604"/>
      <c r="XCF190" s="604"/>
      <c r="XCG190" s="604"/>
      <c r="XCH190" s="604"/>
      <c r="XCI190" s="604"/>
      <c r="XCJ190" s="604"/>
      <c r="XCK190" s="604"/>
      <c r="XCL190" s="604"/>
      <c r="XCM190" s="604"/>
      <c r="XCN190" s="604"/>
      <c r="XCO190" s="604"/>
      <c r="XCP190" s="604"/>
      <c r="XCQ190" s="604"/>
      <c r="XCR190" s="604"/>
      <c r="XCS190" s="604"/>
      <c r="XCT190" s="604"/>
      <c r="XCU190" s="604"/>
      <c r="XCV190" s="604"/>
      <c r="XCW190" s="604"/>
      <c r="XCX190" s="604"/>
      <c r="XCY190" s="604"/>
      <c r="XCZ190" s="604"/>
      <c r="XDA190" s="604"/>
      <c r="XDB190" s="604"/>
      <c r="XDC190" s="604"/>
      <c r="XDD190" s="604"/>
      <c r="XDE190" s="604"/>
      <c r="XDF190" s="604"/>
      <c r="XDG190" s="604"/>
      <c r="XDH190" s="604"/>
      <c r="XDI190" s="604"/>
      <c r="XDJ190" s="604"/>
      <c r="XDK190" s="604"/>
      <c r="XDL190" s="604"/>
      <c r="XDM190" s="604"/>
      <c r="XDN190" s="604"/>
      <c r="XDO190" s="604"/>
      <c r="XDP190" s="604"/>
      <c r="XDQ190" s="604"/>
      <c r="XDR190" s="604"/>
      <c r="XDS190" s="604"/>
      <c r="XDT190" s="604"/>
      <c r="XDU190" s="604"/>
      <c r="XDV190" s="604"/>
      <c r="XDW190" s="604"/>
      <c r="XDX190" s="604"/>
      <c r="XDY190" s="604"/>
      <c r="XDZ190" s="604"/>
      <c r="XEA190" s="604"/>
      <c r="XEB190" s="604"/>
      <c r="XEC190" s="604"/>
      <c r="XED190" s="604"/>
      <c r="XEE190" s="604"/>
      <c r="XEF190" s="604"/>
      <c r="XEG190" s="604"/>
      <c r="XEH190" s="604"/>
      <c r="XEI190" s="604"/>
      <c r="XEJ190" s="604"/>
      <c r="XEK190" s="604"/>
      <c r="XEL190" s="604"/>
      <c r="XEM190" s="604"/>
      <c r="XEN190" s="604"/>
      <c r="XEO190" s="604"/>
      <c r="XEP190" s="604"/>
      <c r="XEQ190" s="604"/>
    </row>
    <row r="191" spans="1:16371" s="318" customFormat="1" ht="21" customHeight="1">
      <c r="A191" s="336" t="s">
        <v>1120</v>
      </c>
      <c r="B191" s="322" t="s">
        <v>970</v>
      </c>
      <c r="C191" s="397">
        <v>27042727</v>
      </c>
      <c r="D191" s="342" t="s">
        <v>166</v>
      </c>
      <c r="E191" s="400" t="s">
        <v>34</v>
      </c>
      <c r="F191" s="326" t="s">
        <v>27</v>
      </c>
      <c r="G191" s="326" t="s">
        <v>27</v>
      </c>
      <c r="H191" s="326" t="s">
        <v>27</v>
      </c>
      <c r="I191" s="331" t="s">
        <v>69</v>
      </c>
      <c r="J191" s="336"/>
      <c r="K191" s="327">
        <v>43647</v>
      </c>
      <c r="L191" s="338" t="s">
        <v>1252</v>
      </c>
      <c r="M191" s="432"/>
      <c r="N191" s="334" t="s">
        <v>914</v>
      </c>
      <c r="O191" s="326" t="s">
        <v>46</v>
      </c>
      <c r="P191" s="329" t="s">
        <v>40</v>
      </c>
      <c r="Q191" s="326" t="s">
        <v>46</v>
      </c>
      <c r="R191" s="394">
        <f>VLOOKUP($G$9:$G$351,TABULADOR!$D$6:$E$41,2,0)</f>
        <v>23.8</v>
      </c>
      <c r="S191" s="387">
        <f t="shared" ref="S191:S197" ca="1" si="54">DATEDIF($K191,$M$2,"Y")</f>
        <v>2</v>
      </c>
      <c r="T191" s="328">
        <v>0</v>
      </c>
      <c r="U191" s="387">
        <f t="shared" ref="U191:U197" ca="1" si="55">$S191+$T191</f>
        <v>2</v>
      </c>
      <c r="V191" s="389">
        <f ca="1">VLOOKUP($U191,TABULADOR!$A$51:$B$74,2)</f>
        <v>0.04</v>
      </c>
      <c r="W191" s="389">
        <v>0</v>
      </c>
      <c r="X191" s="391">
        <v>0</v>
      </c>
      <c r="Y191" s="414">
        <v>0</v>
      </c>
      <c r="Z191" s="481">
        <v>15</v>
      </c>
      <c r="AA191" s="386">
        <f t="shared" ref="AA191:AA192" si="56">+($R191/30*$Z191)</f>
        <v>11.9</v>
      </c>
      <c r="AB191" s="386">
        <f t="shared" ref="AB191:AB192" si="57">$AA191*$W191</f>
        <v>0</v>
      </c>
      <c r="AC191" s="386">
        <f t="shared" ref="AC191:AC197" ca="1" si="58">$AA191*$V191</f>
        <v>0.47600000000000003</v>
      </c>
      <c r="AD191" s="386">
        <f>VLOOKUP($H$9:$H$1957,TABULADOR!$D$6:$E$41,2,0)-VLOOKUP($G$9:$G$1957,TABULADOR!$D$6:$E$41,2,0)</f>
        <v>0</v>
      </c>
      <c r="AE191" s="386">
        <f>+(TABULADOR!$D$67)*(GLOBAL!$Y152)/2</f>
        <v>0</v>
      </c>
      <c r="AF191" s="394">
        <f>+(TABULADOR!$D$67)*($X191)/2</f>
        <v>0</v>
      </c>
      <c r="AG191" s="386"/>
      <c r="AH191" s="394">
        <f t="shared" ref="AH191:AH197" ca="1" si="59">SUM($AA191:$AG191)</f>
        <v>12.376000000000001</v>
      </c>
      <c r="AI191" s="395">
        <f t="shared" ref="AI191:AI197" ca="1" si="60">IF($S191&gt;=1,IF(MONTH($M$2)=MONTH($K191),(((($AA191+$AB191+$AC191+$AD191)*2)/30)*50),0))</f>
        <v>0</v>
      </c>
      <c r="AJ191" s="386">
        <f ca="1">($AA191+$AB191+$AC191)*2/30*$Z191*TABULADOR!$D$72</f>
        <v>9.900800000000002</v>
      </c>
      <c r="AK191" s="386">
        <f ca="1">($AA191+$AB191+$AC191)*2/30*$Z191*TABULADOR!$D$70</f>
        <v>9.900800000000002</v>
      </c>
      <c r="AL191" s="508"/>
      <c r="AM191" s="508"/>
      <c r="AN191" s="386"/>
      <c r="AO191" s="386" t="e">
        <f ca="1">($AH191*#REF!/#REF!*#REF!*#REF!)</f>
        <v>#REF!</v>
      </c>
      <c r="AP191" s="386">
        <f t="shared" ref="AP191:AP197" ca="1" si="61">($AH191+$AI191)*$BE$2</f>
        <v>0</v>
      </c>
      <c r="AQ191" s="386" t="e">
        <f t="shared" ref="AQ191:AQ197" ca="1" si="62">($AH191*$BE$5/$BE$6*$BE$7*$BE$8)</f>
        <v>#DIV/0!</v>
      </c>
      <c r="AR191" s="386">
        <f t="shared" ref="AR191:AR197" ca="1" si="63">$AH191*$BG$2</f>
        <v>0</v>
      </c>
      <c r="AS191" s="386" t="e">
        <f ca="1">$AO191*#REF!/#REF!</f>
        <v>#REF!</v>
      </c>
      <c r="AT191" s="386">
        <f t="shared" ref="AT191:AT197" ca="1" si="64">($AH191+$AI191)*$BF$2</f>
        <v>0</v>
      </c>
      <c r="AU191" s="386" t="e">
        <f t="shared" ref="AU191:AU197" ca="1" si="65">$AQ191*$BH$2/$BI$2</f>
        <v>#DIV/0!</v>
      </c>
      <c r="AV191" s="386">
        <f t="shared" ref="AV191:AV197" ca="1" si="66">$AH191*$BG$2</f>
        <v>0</v>
      </c>
      <c r="AW191" s="386">
        <f t="shared" ref="AW191:AW197" ca="1" si="67">$AH191+$AJ191+$AK191+$AM191+$AI191+$AL191</f>
        <v>32.177600000000005</v>
      </c>
      <c r="AX191" s="386" t="e">
        <f ca="1">$AN191+$AO191+$AP191+$AQ191+#REF!</f>
        <v>#REF!</v>
      </c>
      <c r="AY191" s="386"/>
      <c r="AZ191" s="386" t="e">
        <f ca="1">$AS191+$AT191+$AU191+$AV191+$AR191+#REF!</f>
        <v>#REF!</v>
      </c>
      <c r="BA191" s="422" t="e">
        <f t="shared" ref="BA191:BA197" ca="1" si="68">ROUND(SUM($AW191-$AX191),)</f>
        <v>#REF!</v>
      </c>
      <c r="BB191" s="396"/>
      <c r="BC191" s="323"/>
      <c r="BD191" s="1331" t="s">
        <v>1918</v>
      </c>
    </row>
    <row r="192" spans="1:16371" s="318" customFormat="1" ht="21" customHeight="1">
      <c r="A192" s="336" t="s">
        <v>1120</v>
      </c>
      <c r="B192" s="328" t="s">
        <v>972</v>
      </c>
      <c r="C192" s="385">
        <v>18221165</v>
      </c>
      <c r="D192" s="322" t="s">
        <v>925</v>
      </c>
      <c r="E192" s="401" t="s">
        <v>34</v>
      </c>
      <c r="F192" s="328" t="s">
        <v>362</v>
      </c>
      <c r="G192" s="335" t="s">
        <v>146</v>
      </c>
      <c r="H192" s="335" t="s">
        <v>146</v>
      </c>
      <c r="I192" s="569" t="s">
        <v>1802</v>
      </c>
      <c r="J192" s="336" t="s">
        <v>991</v>
      </c>
      <c r="K192" s="324">
        <v>44317</v>
      </c>
      <c r="L192" s="338" t="s">
        <v>1414</v>
      </c>
      <c r="M192" s="432"/>
      <c r="N192" s="334" t="s">
        <v>914</v>
      </c>
      <c r="O192" s="326" t="s">
        <v>25</v>
      </c>
      <c r="P192" s="335" t="s">
        <v>63</v>
      </c>
      <c r="Q192" s="328" t="s">
        <v>25</v>
      </c>
      <c r="R192" s="394">
        <f>VLOOKUP($G$9:$G$350,TABULADOR!$D$6:$E$41,2,0)</f>
        <v>7</v>
      </c>
      <c r="S192" s="387">
        <f t="shared" ca="1" si="54"/>
        <v>0</v>
      </c>
      <c r="T192" s="328">
        <v>0</v>
      </c>
      <c r="U192" s="387">
        <f t="shared" ca="1" si="55"/>
        <v>0</v>
      </c>
      <c r="V192" s="389">
        <f ca="1">VLOOKUP($U192,TABULADOR!$A$51:$B$74,2)</f>
        <v>0</v>
      </c>
      <c r="W192" s="389">
        <v>0</v>
      </c>
      <c r="X192" s="391">
        <v>0</v>
      </c>
      <c r="Y192" s="414">
        <v>0</v>
      </c>
      <c r="Z192" s="481">
        <v>15</v>
      </c>
      <c r="AA192" s="386">
        <f t="shared" si="56"/>
        <v>3.5</v>
      </c>
      <c r="AB192" s="386">
        <f t="shared" si="57"/>
        <v>0</v>
      </c>
      <c r="AC192" s="386">
        <f t="shared" ca="1" si="58"/>
        <v>0</v>
      </c>
      <c r="AD192" s="386">
        <f>VLOOKUP($H$9:$H$1956,TABULADOR!$D$6:$E$41,2,0)-VLOOKUP($G$9:$G$1956,TABULADOR!$D$6:$E$41,2,0)</f>
        <v>0</v>
      </c>
      <c r="AE192" s="386">
        <f>+(TABULADOR!$D$67)*(GLOBAL!$Y154)/2</f>
        <v>0</v>
      </c>
      <c r="AF192" s="394">
        <f>+(TABULADOR!$D$67)*($X192)/2</f>
        <v>0</v>
      </c>
      <c r="AG192" s="386"/>
      <c r="AH192" s="394">
        <f t="shared" ca="1" si="59"/>
        <v>3.5</v>
      </c>
      <c r="AI192" s="395" t="b">
        <f t="shared" ca="1" si="60"/>
        <v>0</v>
      </c>
      <c r="AJ192" s="395">
        <v>0</v>
      </c>
      <c r="AK192" s="386">
        <f ca="1">($AA192+$AB192+$AC192)*2/30*$Z192*TABULADOR!$D$70</f>
        <v>2.8000000000000003</v>
      </c>
      <c r="AL192" s="508">
        <v>21000000</v>
      </c>
      <c r="AM192" s="508"/>
      <c r="AN192" s="386"/>
      <c r="AO192" s="386" t="e">
        <f ca="1">($AH192*#REF!/#REF!*#REF!*#REF!)</f>
        <v>#REF!</v>
      </c>
      <c r="AP192" s="386">
        <f t="shared" ca="1" si="61"/>
        <v>0</v>
      </c>
      <c r="AQ192" s="386" t="e">
        <f t="shared" ca="1" si="62"/>
        <v>#DIV/0!</v>
      </c>
      <c r="AR192" s="386">
        <f t="shared" ca="1" si="63"/>
        <v>0</v>
      </c>
      <c r="AS192" s="386" t="e">
        <f ca="1">$AO192*#REF!/#REF!</f>
        <v>#REF!</v>
      </c>
      <c r="AT192" s="386">
        <f t="shared" ca="1" si="64"/>
        <v>0</v>
      </c>
      <c r="AU192" s="386" t="e">
        <f t="shared" ca="1" si="65"/>
        <v>#DIV/0!</v>
      </c>
      <c r="AV192" s="386">
        <f t="shared" ca="1" si="66"/>
        <v>0</v>
      </c>
      <c r="AW192" s="386">
        <f t="shared" ca="1" si="67"/>
        <v>21000006.300000001</v>
      </c>
      <c r="AX192" s="386" t="e">
        <f ca="1">$AN192+$AO192+$AP192+$AQ192+#REF!</f>
        <v>#REF!</v>
      </c>
      <c r="AY192" s="386"/>
      <c r="AZ192" s="386" t="e">
        <f ca="1">$AS192+$AT192+$AU192+$AV192+$AR192+#REF!</f>
        <v>#REF!</v>
      </c>
      <c r="BA192" s="422" t="e">
        <f t="shared" ca="1" si="68"/>
        <v>#REF!</v>
      </c>
      <c r="BB192" s="396"/>
      <c r="BC192" s="323"/>
      <c r="BD192" s="1331" t="s">
        <v>1805</v>
      </c>
    </row>
    <row r="193" spans="1:71" s="318" customFormat="1" ht="21" customHeight="1">
      <c r="A193" s="505" t="s">
        <v>1119</v>
      </c>
      <c r="B193" s="328" t="s">
        <v>1679</v>
      </c>
      <c r="C193" s="506">
        <v>18809680</v>
      </c>
      <c r="D193" s="505" t="s">
        <v>1726</v>
      </c>
      <c r="E193" s="505" t="s">
        <v>34</v>
      </c>
      <c r="F193" s="505" t="s">
        <v>1825</v>
      </c>
      <c r="G193" s="567" t="s">
        <v>596</v>
      </c>
      <c r="H193" s="567" t="s">
        <v>596</v>
      </c>
      <c r="I193" s="580" t="s">
        <v>1824</v>
      </c>
      <c r="J193" s="505"/>
      <c r="K193" s="534">
        <v>44348</v>
      </c>
      <c r="L193" s="535" t="s">
        <v>1727</v>
      </c>
      <c r="M193" s="536"/>
      <c r="N193" s="505" t="s">
        <v>914</v>
      </c>
      <c r="O193" s="505" t="s">
        <v>25</v>
      </c>
      <c r="P193" s="505" t="s">
        <v>63</v>
      </c>
      <c r="Q193" s="505" t="s">
        <v>25</v>
      </c>
      <c r="R193" s="416">
        <f>VLOOKUP($G$9:$G$964,TABULADOR!$D$6:$E$41,2,0)</f>
        <v>8.484</v>
      </c>
      <c r="S193" s="387">
        <f t="shared" ca="1" si="54"/>
        <v>0</v>
      </c>
      <c r="T193" s="339">
        <v>0</v>
      </c>
      <c r="U193" s="339">
        <f t="shared" ca="1" si="55"/>
        <v>0</v>
      </c>
      <c r="V193" s="417">
        <f ca="1">VLOOKUP($U193,TABULADOR!$A$51:$B$74,2)</f>
        <v>0</v>
      </c>
      <c r="W193" s="417">
        <v>0</v>
      </c>
      <c r="X193" s="391">
        <v>0</v>
      </c>
      <c r="Y193" s="418">
        <v>0</v>
      </c>
      <c r="Z193" s="481">
        <v>15</v>
      </c>
      <c r="AA193" s="386">
        <f>+($R193/30*$Z193)</f>
        <v>4.242</v>
      </c>
      <c r="AB193" s="386">
        <f>$AA193*$W193</f>
        <v>0</v>
      </c>
      <c r="AC193" s="386">
        <f t="shared" ca="1" si="58"/>
        <v>0</v>
      </c>
      <c r="AD193" s="386">
        <f>VLOOKUP($H$9:$H$1955,TABULADOR!$D$6:$E$41,2,0)-VLOOKUP($G$9:$G$1955,TABULADOR!$D$6:$E$41,2,0)</f>
        <v>0</v>
      </c>
      <c r="AE193" s="386">
        <f>+(TABULADOR!$D$67)*(GLOBAL!$Y156)/2</f>
        <v>0.875</v>
      </c>
      <c r="AF193" s="394">
        <f>+(TABULADOR!$D$67)*($X193)/2</f>
        <v>0</v>
      </c>
      <c r="AG193" s="416"/>
      <c r="AH193" s="394">
        <f t="shared" ca="1" si="59"/>
        <v>5.117</v>
      </c>
      <c r="AI193" s="416" t="b">
        <f t="shared" ca="1" si="60"/>
        <v>0</v>
      </c>
      <c r="AJ193" s="395"/>
      <c r="AK193" s="386">
        <f ca="1">($AA193+$AB193+$AC193)*2/30*$Z193*TABULADOR!$D$70</f>
        <v>3.3936000000000002</v>
      </c>
      <c r="AL193" s="508">
        <v>21000000</v>
      </c>
      <c r="AM193" s="508"/>
      <c r="AN193" s="394"/>
      <c r="AO193" s="509" t="e">
        <f ca="1">($AH193*#REF!/#REF!*#REF!*#REF!)</f>
        <v>#REF!</v>
      </c>
      <c r="AP193" s="509">
        <f t="shared" ca="1" si="61"/>
        <v>0</v>
      </c>
      <c r="AQ193" s="509" t="e">
        <f t="shared" ca="1" si="62"/>
        <v>#DIV/0!</v>
      </c>
      <c r="AR193" s="386">
        <f t="shared" ca="1" si="63"/>
        <v>0</v>
      </c>
      <c r="AS193" s="509" t="e">
        <f ca="1">$AO193*#REF!/#REF!</f>
        <v>#REF!</v>
      </c>
      <c r="AT193" s="509">
        <f t="shared" ca="1" si="64"/>
        <v>0</v>
      </c>
      <c r="AU193" s="509" t="e">
        <f t="shared" ca="1" si="65"/>
        <v>#DIV/0!</v>
      </c>
      <c r="AV193" s="386">
        <f t="shared" ca="1" si="66"/>
        <v>0</v>
      </c>
      <c r="AW193" s="386">
        <f t="shared" ca="1" si="67"/>
        <v>21000008.510600001</v>
      </c>
      <c r="AX193" s="386" t="e">
        <f ca="1">$AN193+$AO193+$AP193+$AQ193+#REF!</f>
        <v>#REF!</v>
      </c>
      <c r="AY193" s="394"/>
      <c r="AZ193" s="386" t="e">
        <f ca="1">$AS193+$AT193+$AU193+$AV193+$AR193+#REF!</f>
        <v>#REF!</v>
      </c>
      <c r="BA193" s="537" t="e">
        <f t="shared" ca="1" si="68"/>
        <v>#REF!</v>
      </c>
      <c r="BD193" s="1331" t="s">
        <v>1915</v>
      </c>
    </row>
    <row r="194" spans="1:71" s="318" customFormat="1" ht="21" customHeight="1">
      <c r="A194" s="336" t="s">
        <v>1120</v>
      </c>
      <c r="B194" s="322" t="s">
        <v>970</v>
      </c>
      <c r="C194" s="397">
        <v>4924747</v>
      </c>
      <c r="D194" s="342" t="s">
        <v>26</v>
      </c>
      <c r="E194" s="326" t="s">
        <v>20</v>
      </c>
      <c r="F194" s="326" t="s">
        <v>27</v>
      </c>
      <c r="G194" s="326" t="s">
        <v>27</v>
      </c>
      <c r="H194" s="326" t="s">
        <v>27</v>
      </c>
      <c r="I194" s="569" t="s">
        <v>1761</v>
      </c>
      <c r="J194" s="336"/>
      <c r="K194" s="327">
        <v>43314</v>
      </c>
      <c r="L194" s="338" t="s">
        <v>1193</v>
      </c>
      <c r="M194" s="432"/>
      <c r="N194" s="334" t="s">
        <v>914</v>
      </c>
      <c r="O194" s="326" t="s">
        <v>25</v>
      </c>
      <c r="P194" s="329" t="s">
        <v>24</v>
      </c>
      <c r="Q194" s="326" t="s">
        <v>29</v>
      </c>
      <c r="R194" s="394">
        <f>VLOOKUP($G$9:$G$349,TABULADOR!$D$6:$E$41,2,0)</f>
        <v>23.8</v>
      </c>
      <c r="S194" s="387">
        <f t="shared" ca="1" si="54"/>
        <v>3</v>
      </c>
      <c r="T194" s="328">
        <v>0</v>
      </c>
      <c r="U194" s="387">
        <f t="shared" ca="1" si="55"/>
        <v>3</v>
      </c>
      <c r="V194" s="389">
        <f ca="1">VLOOKUP($U194,TABULADOR!$A$51:$B$74,2)</f>
        <v>0.06</v>
      </c>
      <c r="W194" s="389">
        <v>0.3</v>
      </c>
      <c r="X194" s="391">
        <v>0</v>
      </c>
      <c r="Y194" s="414">
        <v>0</v>
      </c>
      <c r="Z194" s="481">
        <v>15</v>
      </c>
      <c r="AA194" s="386">
        <f t="shared" ref="AA194:AA197" si="69">+($R194/30*$Z194)</f>
        <v>11.9</v>
      </c>
      <c r="AB194" s="386">
        <f t="shared" ref="AB194:AB197" si="70">$AA194*$W194</f>
        <v>3.57</v>
      </c>
      <c r="AC194" s="386">
        <f t="shared" ca="1" si="58"/>
        <v>0.71399999999999997</v>
      </c>
      <c r="AD194" s="386">
        <f>VLOOKUP($H$9:$H$1954,TABULADOR!$D$6:$E$41,2,0)-VLOOKUP($G$9:$G$1954,TABULADOR!$D$6:$E$41,2,0)</f>
        <v>0</v>
      </c>
      <c r="AE194" s="386">
        <f>+(TABULADOR!$D$67)*(GLOBAL!$Y157)/2</f>
        <v>0</v>
      </c>
      <c r="AF194" s="394">
        <f>+(TABULADOR!$D$67)*($X194)/2</f>
        <v>0</v>
      </c>
      <c r="AG194" s="386"/>
      <c r="AH194" s="394">
        <f t="shared" ca="1" si="59"/>
        <v>16.184000000000001</v>
      </c>
      <c r="AI194" s="395">
        <f t="shared" ca="1" si="60"/>
        <v>0</v>
      </c>
      <c r="AJ194" s="386">
        <f ca="1">($AA194+$AB194+$AC194)*2/30*$Z194*TABULADOR!$D$72</f>
        <v>12.947200000000002</v>
      </c>
      <c r="AK194" s="386">
        <f ca="1">($AA194+$AB194+$AC194)*2/30*$Z194*TABULADOR!$D$70</f>
        <v>12.947200000000002</v>
      </c>
      <c r="AL194" s="508">
        <v>21000000</v>
      </c>
      <c r="AM194" s="508"/>
      <c r="AN194" s="386"/>
      <c r="AO194" s="386" t="e">
        <f ca="1">($AH194*#REF!/#REF!*#REF!*#REF!)</f>
        <v>#REF!</v>
      </c>
      <c r="AP194" s="386">
        <f t="shared" ca="1" si="61"/>
        <v>0</v>
      </c>
      <c r="AQ194" s="386" t="e">
        <f t="shared" ca="1" si="62"/>
        <v>#DIV/0!</v>
      </c>
      <c r="AR194" s="386">
        <f t="shared" ca="1" si="63"/>
        <v>0</v>
      </c>
      <c r="AS194" s="386" t="e">
        <f ca="1">$AO194*#REF!/#REF!</f>
        <v>#REF!</v>
      </c>
      <c r="AT194" s="386">
        <f t="shared" ca="1" si="64"/>
        <v>0</v>
      </c>
      <c r="AU194" s="386" t="e">
        <f t="shared" ca="1" si="65"/>
        <v>#DIV/0!</v>
      </c>
      <c r="AV194" s="386">
        <f t="shared" ca="1" si="66"/>
        <v>0</v>
      </c>
      <c r="AW194" s="386">
        <f t="shared" ca="1" si="67"/>
        <v>21000042.078400001</v>
      </c>
      <c r="AX194" s="386" t="e">
        <f ca="1">$AN194+$AO194+$AP194+$AQ194+#REF!</f>
        <v>#REF!</v>
      </c>
      <c r="AY194" s="386"/>
      <c r="AZ194" s="386" t="e">
        <f ca="1">$AS194+$AT194+$AU194+$AV194+$AR194+#REF!</f>
        <v>#REF!</v>
      </c>
      <c r="BA194" s="422" t="e">
        <f t="shared" ca="1" si="68"/>
        <v>#REF!</v>
      </c>
      <c r="BB194" s="396"/>
      <c r="BC194" s="323"/>
      <c r="BD194" s="1331" t="s">
        <v>1916</v>
      </c>
      <c r="BE194" s="398"/>
      <c r="BF194" s="398">
        <f>BF192*BF193</f>
        <v>0</v>
      </c>
    </row>
    <row r="195" spans="1:71" s="318" customFormat="1" ht="21" customHeight="1">
      <c r="A195" s="336" t="s">
        <v>1120</v>
      </c>
      <c r="B195" s="322" t="s">
        <v>970</v>
      </c>
      <c r="C195" s="385">
        <v>19069912</v>
      </c>
      <c r="D195" s="322" t="s">
        <v>108</v>
      </c>
      <c r="E195" s="328" t="s">
        <v>20</v>
      </c>
      <c r="F195" s="326" t="s">
        <v>27</v>
      </c>
      <c r="G195" s="328" t="s">
        <v>27</v>
      </c>
      <c r="H195" s="328" t="s">
        <v>27</v>
      </c>
      <c r="I195" s="331" t="s">
        <v>1799</v>
      </c>
      <c r="J195" s="336"/>
      <c r="K195" s="324">
        <v>43191</v>
      </c>
      <c r="L195" s="338" t="s">
        <v>1225</v>
      </c>
      <c r="M195" s="432"/>
      <c r="N195" s="334" t="s">
        <v>914</v>
      </c>
      <c r="O195" s="328" t="s">
        <v>29</v>
      </c>
      <c r="P195" s="329" t="s">
        <v>40</v>
      </c>
      <c r="Q195" s="328" t="s">
        <v>29</v>
      </c>
      <c r="R195" s="394">
        <f>VLOOKUP($G$9:$G$348,TABULADOR!$D$6:$E$41,2,0)</f>
        <v>23.8</v>
      </c>
      <c r="S195" s="387">
        <f t="shared" ca="1" si="54"/>
        <v>3</v>
      </c>
      <c r="T195" s="328">
        <v>0</v>
      </c>
      <c r="U195" s="387">
        <f t="shared" ca="1" si="55"/>
        <v>3</v>
      </c>
      <c r="V195" s="389">
        <f ca="1">VLOOKUP($U195,TABULADOR!$A$51:$B$74,2)</f>
        <v>0.06</v>
      </c>
      <c r="W195" s="389">
        <v>0</v>
      </c>
      <c r="X195" s="391">
        <v>0</v>
      </c>
      <c r="Y195" s="414">
        <v>0</v>
      </c>
      <c r="Z195" s="481">
        <v>15</v>
      </c>
      <c r="AA195" s="386">
        <f t="shared" si="69"/>
        <v>11.9</v>
      </c>
      <c r="AB195" s="386">
        <f t="shared" si="70"/>
        <v>0</v>
      </c>
      <c r="AC195" s="386">
        <f t="shared" ca="1" si="58"/>
        <v>0.71399999999999997</v>
      </c>
      <c r="AD195" s="386">
        <f>VLOOKUP($H$9:$H$1953,TABULADOR!$D$6:$E$41,2,0)-VLOOKUP($G$9:$G$1953,TABULADOR!$D$6:$E$41,2,0)</f>
        <v>0</v>
      </c>
      <c r="AE195" s="386">
        <f>+(TABULADOR!$D$67)*(GLOBAL!$Y159)/2</f>
        <v>0</v>
      </c>
      <c r="AF195" s="394">
        <f>+(TABULADOR!$D$67)*($X195)/2</f>
        <v>0</v>
      </c>
      <c r="AG195" s="386"/>
      <c r="AH195" s="394">
        <f t="shared" ca="1" si="59"/>
        <v>12.614000000000001</v>
      </c>
      <c r="AI195" s="395">
        <f t="shared" ca="1" si="60"/>
        <v>0</v>
      </c>
      <c r="AJ195" s="386">
        <f ca="1">($AA195+$AB195+$AC195)*2/30*$Z195*TABULADOR!$D$72</f>
        <v>10.091200000000001</v>
      </c>
      <c r="AK195" s="386">
        <f ca="1">($AA195+$AB195+$AC195)*2/30*$Z195*TABULADOR!$D$70</f>
        <v>10.091200000000001</v>
      </c>
      <c r="AL195" s="508">
        <v>21000000</v>
      </c>
      <c r="AM195" s="508"/>
      <c r="AN195" s="386"/>
      <c r="AO195" s="386" t="e">
        <f ca="1">($AH195*#REF!/#REF!*#REF!*#REF!)</f>
        <v>#REF!</v>
      </c>
      <c r="AP195" s="386">
        <f t="shared" ca="1" si="61"/>
        <v>0</v>
      </c>
      <c r="AQ195" s="386" t="e">
        <f t="shared" ca="1" si="62"/>
        <v>#DIV/0!</v>
      </c>
      <c r="AR195" s="386">
        <f t="shared" ca="1" si="63"/>
        <v>0</v>
      </c>
      <c r="AS195" s="386" t="e">
        <f ca="1">$AO195*#REF!/#REF!</f>
        <v>#REF!</v>
      </c>
      <c r="AT195" s="386">
        <f t="shared" ca="1" si="64"/>
        <v>0</v>
      </c>
      <c r="AU195" s="386" t="e">
        <f t="shared" ca="1" si="65"/>
        <v>#DIV/0!</v>
      </c>
      <c r="AV195" s="386">
        <f t="shared" ca="1" si="66"/>
        <v>0</v>
      </c>
      <c r="AW195" s="386">
        <f t="shared" ca="1" si="67"/>
        <v>21000032.796399999</v>
      </c>
      <c r="AX195" s="386" t="e">
        <f ca="1">$AN195+$AO195+$AP195+$AQ195+#REF!</f>
        <v>#REF!</v>
      </c>
      <c r="AY195" s="386"/>
      <c r="AZ195" s="386" t="e">
        <f ca="1">$AS195+$AT195+$AU195+$AV195+$AR195+#REF!</f>
        <v>#REF!</v>
      </c>
      <c r="BA195" s="422" t="e">
        <f t="shared" ca="1" si="68"/>
        <v>#REF!</v>
      </c>
      <c r="BB195" s="396"/>
      <c r="BC195" s="323"/>
      <c r="BD195" s="1331" t="s">
        <v>1919</v>
      </c>
    </row>
    <row r="196" spans="1:71" s="318" customFormat="1" ht="21" customHeight="1">
      <c r="A196" s="336" t="s">
        <v>1120</v>
      </c>
      <c r="B196" s="322" t="s">
        <v>970</v>
      </c>
      <c r="C196" s="397">
        <v>19278897</v>
      </c>
      <c r="D196" s="342" t="s">
        <v>110</v>
      </c>
      <c r="E196" s="326" t="s">
        <v>20</v>
      </c>
      <c r="F196" s="326" t="s">
        <v>27</v>
      </c>
      <c r="G196" s="326" t="s">
        <v>27</v>
      </c>
      <c r="H196" s="326" t="s">
        <v>27</v>
      </c>
      <c r="I196" s="331" t="s">
        <v>57</v>
      </c>
      <c r="J196" s="336"/>
      <c r="K196" s="327">
        <v>43313</v>
      </c>
      <c r="L196" s="338" t="s">
        <v>1227</v>
      </c>
      <c r="M196" s="432"/>
      <c r="N196" s="334" t="s">
        <v>914</v>
      </c>
      <c r="O196" s="326" t="s">
        <v>29</v>
      </c>
      <c r="P196" s="329" t="s">
        <v>24</v>
      </c>
      <c r="Q196" s="326" t="s">
        <v>29</v>
      </c>
      <c r="R196" s="394">
        <f>VLOOKUP($G$9:$G$347,TABULADOR!$D$6:$E$41,2,0)</f>
        <v>23.8</v>
      </c>
      <c r="S196" s="387">
        <f t="shared" ca="1" si="54"/>
        <v>3</v>
      </c>
      <c r="T196" s="328">
        <v>0</v>
      </c>
      <c r="U196" s="387">
        <f t="shared" ca="1" si="55"/>
        <v>3</v>
      </c>
      <c r="V196" s="389">
        <f ca="1">VLOOKUP($U196,TABULADOR!$A$51:$B$74,2)</f>
        <v>0.06</v>
      </c>
      <c r="W196" s="389">
        <v>0.3</v>
      </c>
      <c r="X196" s="391">
        <v>0</v>
      </c>
      <c r="Y196" s="414">
        <v>0</v>
      </c>
      <c r="Z196" s="481">
        <v>15</v>
      </c>
      <c r="AA196" s="386">
        <f t="shared" si="69"/>
        <v>11.9</v>
      </c>
      <c r="AB196" s="386">
        <f t="shared" si="70"/>
        <v>3.57</v>
      </c>
      <c r="AC196" s="386">
        <f t="shared" ca="1" si="58"/>
        <v>0.71399999999999997</v>
      </c>
      <c r="AD196" s="386">
        <f>VLOOKUP($H$9:$H$1952,TABULADOR!$D$6:$E$41,2,0)-VLOOKUP($G$9:$G$1952,TABULADOR!$D$6:$E$41,2,0)</f>
        <v>0</v>
      </c>
      <c r="AE196" s="386">
        <f>+(TABULADOR!$D$67)*(GLOBAL!$Y161)/2</f>
        <v>0.875</v>
      </c>
      <c r="AF196" s="394">
        <f>+(TABULADOR!$D$67)*($X196)/2</f>
        <v>0</v>
      </c>
      <c r="AG196" s="386"/>
      <c r="AH196" s="394">
        <f t="shared" ca="1" si="59"/>
        <v>17.059000000000001</v>
      </c>
      <c r="AI196" s="395">
        <f t="shared" ca="1" si="60"/>
        <v>0</v>
      </c>
      <c r="AJ196" s="386">
        <f ca="1">($AA196+$AB196+$AC196)*2/30*$Z196*TABULADOR!$D$72</f>
        <v>12.947200000000002</v>
      </c>
      <c r="AK196" s="386">
        <f ca="1">($AA196+$AB196+$AC196)*2/30*$Z196*TABULADOR!$D$70</f>
        <v>12.947200000000002</v>
      </c>
      <c r="AL196" s="508">
        <v>21000000</v>
      </c>
      <c r="AM196" s="508"/>
      <c r="AN196" s="386"/>
      <c r="AO196" s="386" t="e">
        <f ca="1">($AH196*#REF!/#REF!*#REF!*#REF!)</f>
        <v>#REF!</v>
      </c>
      <c r="AP196" s="386">
        <f t="shared" ca="1" si="61"/>
        <v>0</v>
      </c>
      <c r="AQ196" s="386" t="e">
        <f t="shared" ca="1" si="62"/>
        <v>#DIV/0!</v>
      </c>
      <c r="AR196" s="386">
        <f t="shared" ca="1" si="63"/>
        <v>0</v>
      </c>
      <c r="AS196" s="386" t="e">
        <f ca="1">$AO196*#REF!/#REF!</f>
        <v>#REF!</v>
      </c>
      <c r="AT196" s="386">
        <f t="shared" ca="1" si="64"/>
        <v>0</v>
      </c>
      <c r="AU196" s="386" t="e">
        <f t="shared" ca="1" si="65"/>
        <v>#DIV/0!</v>
      </c>
      <c r="AV196" s="386">
        <f t="shared" ca="1" si="66"/>
        <v>0</v>
      </c>
      <c r="AW196" s="386">
        <f t="shared" ca="1" si="67"/>
        <v>21000042.953400001</v>
      </c>
      <c r="AX196" s="386" t="e">
        <f ca="1">$AN196+$AO196+$AP196+$AQ196+#REF!</f>
        <v>#REF!</v>
      </c>
      <c r="AY196" s="386"/>
      <c r="AZ196" s="386" t="e">
        <f ca="1">$AS196+$AT196+$AU196+$AV196+$AR196+#REF!</f>
        <v>#REF!</v>
      </c>
      <c r="BA196" s="422" t="e">
        <f t="shared" ca="1" si="68"/>
        <v>#REF!</v>
      </c>
      <c r="BB196" s="396"/>
      <c r="BC196" s="323"/>
      <c r="BD196" s="1331" t="s">
        <v>1919</v>
      </c>
    </row>
    <row r="197" spans="1:71" s="318" customFormat="1" ht="21" customHeight="1">
      <c r="A197" s="336" t="s">
        <v>1120</v>
      </c>
      <c r="B197" s="401" t="s">
        <v>1680</v>
      </c>
      <c r="C197" s="397">
        <v>26102688</v>
      </c>
      <c r="D197" s="342" t="s">
        <v>442</v>
      </c>
      <c r="E197" s="400" t="s">
        <v>34</v>
      </c>
      <c r="F197" s="326" t="s">
        <v>293</v>
      </c>
      <c r="G197" s="326" t="s">
        <v>596</v>
      </c>
      <c r="H197" s="326" t="s">
        <v>596</v>
      </c>
      <c r="I197" s="331" t="s">
        <v>1703</v>
      </c>
      <c r="J197" s="317" t="s">
        <v>990</v>
      </c>
      <c r="K197" s="327">
        <v>43313</v>
      </c>
      <c r="L197" s="338" t="s">
        <v>1471</v>
      </c>
      <c r="M197" s="432"/>
      <c r="N197" s="334" t="s">
        <v>914</v>
      </c>
      <c r="O197" s="326" t="s">
        <v>29</v>
      </c>
      <c r="P197" s="334" t="s">
        <v>40</v>
      </c>
      <c r="Q197" s="326" t="s">
        <v>29</v>
      </c>
      <c r="R197" s="394">
        <f>VLOOKUP($G$9:$G$346,TABULADOR!$D$6:$E$41,2,0)</f>
        <v>8.484</v>
      </c>
      <c r="S197" s="387">
        <f t="shared" ca="1" si="54"/>
        <v>3</v>
      </c>
      <c r="T197" s="328">
        <v>0</v>
      </c>
      <c r="U197" s="387">
        <f t="shared" ca="1" si="55"/>
        <v>3</v>
      </c>
      <c r="V197" s="389">
        <f ca="1">VLOOKUP($U197,TABULADOR!$A$51:$B$74,2)</f>
        <v>0.06</v>
      </c>
      <c r="W197" s="389">
        <v>0</v>
      </c>
      <c r="X197" s="391">
        <v>0</v>
      </c>
      <c r="Y197" s="414">
        <v>0</v>
      </c>
      <c r="Z197" s="481">
        <v>15</v>
      </c>
      <c r="AA197" s="386">
        <f t="shared" si="69"/>
        <v>4.242</v>
      </c>
      <c r="AB197" s="386">
        <f t="shared" si="70"/>
        <v>0</v>
      </c>
      <c r="AC197" s="386">
        <f t="shared" ca="1" si="58"/>
        <v>0.25451999999999997</v>
      </c>
      <c r="AD197" s="386">
        <f>VLOOKUP($H$9:$H$1951,TABULADOR!$D$6:$E$41,2,0)-VLOOKUP($G$9:$G$1951,TABULADOR!$D$6:$E$41,2,0)</f>
        <v>0</v>
      </c>
      <c r="AE197" s="386">
        <f>+(TABULADOR!$D$67)*(GLOBAL!$Y163)/2</f>
        <v>0</v>
      </c>
      <c r="AF197" s="394">
        <f>+(TABULADOR!$D$67)*($X197)/2</f>
        <v>0</v>
      </c>
      <c r="AG197" s="386"/>
      <c r="AH197" s="394">
        <f t="shared" ca="1" si="59"/>
        <v>4.4965200000000003</v>
      </c>
      <c r="AI197" s="395">
        <f t="shared" ca="1" si="60"/>
        <v>0</v>
      </c>
      <c r="AJ197" s="395"/>
      <c r="AK197" s="386">
        <f ca="1">($AA197+$AB197+$AC197)*2/30*$Z197*TABULADOR!$D$70</f>
        <v>3.5972160000000004</v>
      </c>
      <c r="AL197" s="508">
        <v>21000000</v>
      </c>
      <c r="AM197" s="508"/>
      <c r="AN197" s="386"/>
      <c r="AO197" s="386" t="e">
        <f ca="1">($AH197*#REF!/#REF!*#REF!*#REF!)</f>
        <v>#REF!</v>
      </c>
      <c r="AP197" s="386">
        <f t="shared" ca="1" si="61"/>
        <v>0</v>
      </c>
      <c r="AQ197" s="386" t="e">
        <f t="shared" ca="1" si="62"/>
        <v>#DIV/0!</v>
      </c>
      <c r="AR197" s="386">
        <f t="shared" ca="1" si="63"/>
        <v>0</v>
      </c>
      <c r="AS197" s="386" t="e">
        <f ca="1">$AO197*#REF!/#REF!</f>
        <v>#REF!</v>
      </c>
      <c r="AT197" s="386">
        <f t="shared" ca="1" si="64"/>
        <v>0</v>
      </c>
      <c r="AU197" s="386" t="e">
        <f t="shared" ca="1" si="65"/>
        <v>#DIV/0!</v>
      </c>
      <c r="AV197" s="386">
        <f t="shared" ca="1" si="66"/>
        <v>0</v>
      </c>
      <c r="AW197" s="386">
        <f t="shared" ca="1" si="67"/>
        <v>21000008.093736</v>
      </c>
      <c r="AX197" s="386" t="e">
        <f ca="1">$AN197+$AO197+$AP197+$AQ197+#REF!</f>
        <v>#REF!</v>
      </c>
      <c r="AY197" s="386"/>
      <c r="AZ197" s="386" t="e">
        <f ca="1">$AS197+$AT197+$AU197+$AV197+$AR197+#REF!</f>
        <v>#REF!</v>
      </c>
      <c r="BA197" s="422" t="e">
        <f t="shared" ca="1" si="68"/>
        <v>#REF!</v>
      </c>
      <c r="BB197" s="396"/>
      <c r="BC197" s="323"/>
      <c r="BD197" s="1331" t="s">
        <v>1919</v>
      </c>
    </row>
    <row r="198" spans="1:71" s="318" customFormat="1" ht="21.75" customHeight="1">
      <c r="A198" s="616" t="s">
        <v>1119</v>
      </c>
      <c r="B198" s="617" t="s">
        <v>972</v>
      </c>
      <c r="C198" s="612">
        <v>23688622</v>
      </c>
      <c r="D198" s="614" t="s">
        <v>1786</v>
      </c>
      <c r="E198" s="616" t="s">
        <v>20</v>
      </c>
      <c r="F198" s="615" t="s">
        <v>104</v>
      </c>
      <c r="G198" s="618" t="s">
        <v>146</v>
      </c>
      <c r="H198" s="618" t="s">
        <v>146</v>
      </c>
      <c r="I198" s="331" t="s">
        <v>1808</v>
      </c>
      <c r="J198" s="616"/>
      <c r="K198" s="619">
        <v>44378</v>
      </c>
      <c r="L198" s="618" t="s">
        <v>1796</v>
      </c>
      <c r="M198" s="622"/>
      <c r="N198" s="635" t="s">
        <v>914</v>
      </c>
      <c r="O198" s="618" t="s">
        <v>1714</v>
      </c>
      <c r="P198" s="618" t="s">
        <v>63</v>
      </c>
      <c r="Q198" s="618" t="s">
        <v>1714</v>
      </c>
      <c r="R198" s="623">
        <f>VLOOKUP($G$198:$G$198,TABULADOR!$D$6:$E$41,2,0)</f>
        <v>7</v>
      </c>
      <c r="S198" s="624">
        <f>DATEDIF($K198,GLOBAL!$M$2,"Y")</f>
        <v>0</v>
      </c>
      <c r="T198" s="625">
        <v>0</v>
      </c>
      <c r="U198" s="625">
        <f t="shared" ref="U198:U203" si="71">$S198+$T198</f>
        <v>0</v>
      </c>
      <c r="V198" s="626">
        <f>VLOOKUP($U198,TABULADOR!$A$51:$B$74,2)</f>
        <v>0</v>
      </c>
      <c r="W198" s="626">
        <v>0</v>
      </c>
      <c r="X198" s="627">
        <v>0</v>
      </c>
      <c r="Y198" s="628">
        <v>0</v>
      </c>
      <c r="Z198" s="481">
        <v>15</v>
      </c>
      <c r="AA198" s="630">
        <f t="shared" ref="AA198:AA203" si="72">+($R198/30*$Z198)</f>
        <v>3.5</v>
      </c>
      <c r="AB198" s="630">
        <f t="shared" ref="AB198:AB203" si="73">$AA198*$W198</f>
        <v>0</v>
      </c>
      <c r="AC198" s="630">
        <f t="shared" ref="AC198:AC203" si="74">$AA198*$V198</f>
        <v>0</v>
      </c>
      <c r="AD198" s="630">
        <f>VLOOKUP($H$198:$H$198,TABULADOR!$D$6:$E$41,2,0)-VLOOKUP($G$198:$G$198,TABULADOR!$D$6:$E$41,2,0)</f>
        <v>0</v>
      </c>
      <c r="AE198" s="386">
        <f>+(TABULADOR!$D$67)*('EGRESO 2021'!$Y198)/2</f>
        <v>0</v>
      </c>
      <c r="AF198" s="394">
        <f>+(TABULADOR!$D$67)*($X198)/2</f>
        <v>0</v>
      </c>
      <c r="AG198" s="623"/>
      <c r="AH198" s="394">
        <f t="shared" ref="AH198:AH203" si="75">SUM($AA198:$AG198)</f>
        <v>3.5</v>
      </c>
      <c r="AI198" s="623" t="b">
        <f>IF($S198&gt;=1,IF(MONTH(GLOBAL!$M$2)=MONTH($K198),(((($AA198+$AB198+$AC198+$AD198)*2)/30)*50),0))</f>
        <v>0</v>
      </c>
      <c r="AJ198" s="632"/>
      <c r="AK198" s="630">
        <f>($AA198+$AB198+$AC198)*2/30*$Z198*TABULADOR!$D$70</f>
        <v>2.8000000000000003</v>
      </c>
      <c r="AL198" s="508"/>
      <c r="AM198" s="508"/>
      <c r="AN198" s="631"/>
      <c r="AO198" s="631">
        <f>($AH198*GLOBAL!$BO$5/GLOBAL!$BO$6*GLOBAL!$BO$7*GLOBAL!$BO$8)</f>
        <v>0.12923076923076923</v>
      </c>
      <c r="AP198" s="631">
        <f>($AH198+$AI198)*GLOBAL!$BQ$2</f>
        <v>3.5000000000000003E-2</v>
      </c>
      <c r="AQ198" s="631">
        <f>($AH198*GLOBAL!$BQ$5/GLOBAL!$BQ$6*GLOBAL!$BQ$7*GLOBAL!$BQ$8)</f>
        <v>1.6153846153846154E-2</v>
      </c>
      <c r="AR198" s="386">
        <f>$AH198*GLOBAL!$BS$2</f>
        <v>0.105</v>
      </c>
      <c r="AS198" s="631">
        <f>$AO198*GLOBAL!$BP$2/GLOBAL!$BO$2</f>
        <v>0.29076923076923078</v>
      </c>
      <c r="AT198" s="631">
        <f>($AH198+$AI198)*GLOBAL!$BR$2</f>
        <v>7.0000000000000007E-2</v>
      </c>
      <c r="AU198" s="631">
        <f>$AQ198*GLOBAL!$BT$2/GLOBAL!$BU$2</f>
        <v>6.4615384615384616E-2</v>
      </c>
      <c r="AV198" s="386">
        <f>$AH198*GLOBAL!$BS$2</f>
        <v>0.105</v>
      </c>
      <c r="AW198" s="386">
        <f t="shared" ref="AW198:AW203" si="76">$AH198+$AJ198+$AK198+$AM198</f>
        <v>6.3000000000000007</v>
      </c>
      <c r="AX198" s="386" t="e">
        <f>$AN198+$AO198+$AP198+$AQ198+#REF!</f>
        <v>#REF!</v>
      </c>
      <c r="AY198" s="631"/>
      <c r="AZ198" s="386" t="e">
        <f>$AS198+$AT198+$AU198+$AV198+$AR198+#REF!</f>
        <v>#REF!</v>
      </c>
      <c r="BA198" s="633" t="e">
        <f t="shared" ref="BA198:BA203" si="77">ROUND(SUM($AW198-$AX198),)</f>
        <v>#REF!</v>
      </c>
      <c r="BD198" s="1332">
        <f>($AM198*GLOBAL!$BO$5/GLOBAL!$BO$6*GLOBAL!$BO$7*GLOBAL!$BO$8)</f>
        <v>0</v>
      </c>
    </row>
    <row r="199" spans="1:71" s="318" customFormat="1" ht="21" customHeight="1">
      <c r="A199" s="467" t="s">
        <v>1606</v>
      </c>
      <c r="B199" s="385" t="s">
        <v>972</v>
      </c>
      <c r="C199" s="465">
        <v>28013956</v>
      </c>
      <c r="D199" s="466" t="s">
        <v>1621</v>
      </c>
      <c r="E199" s="467" t="s">
        <v>20</v>
      </c>
      <c r="F199" s="476" t="s">
        <v>104</v>
      </c>
      <c r="G199" s="467" t="s">
        <v>146</v>
      </c>
      <c r="H199" s="467" t="s">
        <v>146</v>
      </c>
      <c r="I199" s="331" t="s">
        <v>1801</v>
      </c>
      <c r="J199" s="467"/>
      <c r="K199" s="477">
        <v>44296</v>
      </c>
      <c r="L199" s="464" t="s">
        <v>1633</v>
      </c>
      <c r="M199" s="501"/>
      <c r="N199" s="467" t="s">
        <v>914</v>
      </c>
      <c r="O199" s="326" t="s">
        <v>1714</v>
      </c>
      <c r="P199" s="464" t="s">
        <v>63</v>
      </c>
      <c r="Q199" s="467" t="s">
        <v>25</v>
      </c>
      <c r="R199" s="471">
        <f>VLOOKUP($G$199:$G$199,TABULADOR!$D$6:$E$41,2,0)</f>
        <v>7</v>
      </c>
      <c r="S199" s="472">
        <f>DATEDIF($K199,GLOBAL!$M$2,"Y")</f>
        <v>0</v>
      </c>
      <c r="T199" s="482">
        <v>0</v>
      </c>
      <c r="U199" s="472">
        <f t="shared" si="71"/>
        <v>0</v>
      </c>
      <c r="V199" s="473">
        <f>VLOOKUP($U199,TABULADOR!$A$51:$B$74,2)</f>
        <v>0</v>
      </c>
      <c r="W199" s="483">
        <v>0</v>
      </c>
      <c r="X199" s="391">
        <v>0</v>
      </c>
      <c r="Y199" s="474">
        <v>0</v>
      </c>
      <c r="Z199" s="481">
        <v>15</v>
      </c>
      <c r="AA199" s="471">
        <f t="shared" si="72"/>
        <v>3.5</v>
      </c>
      <c r="AB199" s="386">
        <f t="shared" si="73"/>
        <v>0</v>
      </c>
      <c r="AC199" s="386">
        <f t="shared" si="74"/>
        <v>0</v>
      </c>
      <c r="AD199" s="386">
        <f>VLOOKUP($H$199:$H$199,TABULADOR!$D$6:$E$41,2,0)-VLOOKUP($G$199:$G$199,TABULADOR!$D$6:$E$41,2,0)</f>
        <v>0</v>
      </c>
      <c r="AE199" s="386">
        <f>+(TABULADOR!$D$67)*('EGRESO 2021'!$Y199)/2</f>
        <v>0</v>
      </c>
      <c r="AF199" s="394">
        <f>+(TABULADOR!$D$67)*($X199)/2</f>
        <v>0</v>
      </c>
      <c r="AG199" s="471"/>
      <c r="AH199" s="394">
        <f t="shared" si="75"/>
        <v>3.5</v>
      </c>
      <c r="AI199" s="471" t="b">
        <f>IF($S199&gt;=1,IF(MONTH(GLOBAL!$M$2)=MONTH($K199),(((($AA199+$AB199+$AC199+$AD199)*2)/30)*50),0))</f>
        <v>0</v>
      </c>
      <c r="AJ199" s="395">
        <v>0</v>
      </c>
      <c r="AK199" s="386">
        <f>($AA199+$AB199+$AC199)*2/30*$Z199*TABULADOR!$D$70</f>
        <v>2.8000000000000003</v>
      </c>
      <c r="AL199" s="508"/>
      <c r="AM199" s="508"/>
      <c r="AN199" s="475"/>
      <c r="AO199" s="475">
        <f>($AH199*GLOBAL!$BO$5/GLOBAL!$BO$6*GLOBAL!$BO$7*GLOBAL!$BO$8)</f>
        <v>0.12923076923076923</v>
      </c>
      <c r="AP199" s="475">
        <f>($AH199+$AI199)*GLOBAL!$BQ$2</f>
        <v>3.5000000000000003E-2</v>
      </c>
      <c r="AQ199" s="475">
        <f>($AH199*GLOBAL!$BQ$5/GLOBAL!$BQ$6*GLOBAL!$BQ$7*GLOBAL!$BQ$8)</f>
        <v>1.6153846153846154E-2</v>
      </c>
      <c r="AR199" s="386">
        <f>$AH199*GLOBAL!$BS$2</f>
        <v>0.105</v>
      </c>
      <c r="AS199" s="475">
        <f>$AO199*GLOBAL!$BP$2/GLOBAL!$BO$2</f>
        <v>0.29076923076923078</v>
      </c>
      <c r="AT199" s="475">
        <f>($AH199+$AI199)*GLOBAL!$BR$2</f>
        <v>7.0000000000000007E-2</v>
      </c>
      <c r="AU199" s="475">
        <f>$AQ199*GLOBAL!$BT$2/GLOBAL!$BU$2</f>
        <v>6.4615384615384616E-2</v>
      </c>
      <c r="AV199" s="386">
        <f>$AH199*GLOBAL!$BS$2</f>
        <v>0.105</v>
      </c>
      <c r="AW199" s="386">
        <f t="shared" si="76"/>
        <v>6.3000000000000007</v>
      </c>
      <c r="AX199" s="386" t="e">
        <f>$AN199+$AO199+$AP199+$AQ199+#REF!</f>
        <v>#REF!</v>
      </c>
      <c r="AY199" s="475"/>
      <c r="AZ199" s="386" t="e">
        <f>$AS199+$AT199+$AU199+$AV199+$AR199+#REF!</f>
        <v>#REF!</v>
      </c>
      <c r="BA199" s="422" t="e">
        <f t="shared" si="77"/>
        <v>#REF!</v>
      </c>
      <c r="BB199" s="557"/>
      <c r="BC199" s="558"/>
      <c r="BD199" s="1332" t="s">
        <v>1928</v>
      </c>
      <c r="BE199" s="560"/>
      <c r="BF199" s="560"/>
      <c r="BG199" s="560"/>
      <c r="BH199" s="560"/>
      <c r="BI199" s="560"/>
      <c r="BJ199" s="399"/>
      <c r="BK199" s="399"/>
      <c r="BL199" s="399"/>
      <c r="BM199" s="399"/>
      <c r="BN199" s="399"/>
      <c r="BO199" s="399"/>
      <c r="BP199" s="399"/>
      <c r="BQ199" s="399"/>
      <c r="BR199" s="399"/>
      <c r="BS199" s="399"/>
    </row>
    <row r="200" spans="1:71" s="323" customFormat="1" ht="21" customHeight="1">
      <c r="A200" s="345" t="s">
        <v>1119</v>
      </c>
      <c r="B200" s="328" t="s">
        <v>1679</v>
      </c>
      <c r="C200" s="900">
        <v>18223229</v>
      </c>
      <c r="D200" s="345" t="s">
        <v>1155</v>
      </c>
      <c r="E200" s="345" t="s">
        <v>20</v>
      </c>
      <c r="F200" s="339" t="s">
        <v>1830</v>
      </c>
      <c r="G200" s="326" t="s">
        <v>596</v>
      </c>
      <c r="H200" s="326" t="s">
        <v>596</v>
      </c>
      <c r="I200" s="666" t="s">
        <v>1827</v>
      </c>
      <c r="J200" s="317" t="s">
        <v>992</v>
      </c>
      <c r="K200" s="337">
        <v>44317</v>
      </c>
      <c r="L200" s="338" t="s">
        <v>1543</v>
      </c>
      <c r="M200" s="413"/>
      <c r="N200" s="336" t="s">
        <v>914</v>
      </c>
      <c r="O200" s="336" t="s">
        <v>25</v>
      </c>
      <c r="P200" s="336" t="s">
        <v>40</v>
      </c>
      <c r="Q200" s="336" t="s">
        <v>25</v>
      </c>
      <c r="R200" s="394">
        <f>VLOOKUP($G$200:$G$200,TABULADOR!$D$6:$E$41,2,0)</f>
        <v>8.484</v>
      </c>
      <c r="S200" s="387">
        <f>DATEDIF($K200,GLOBAL!$M$2,"Y")</f>
        <v>0</v>
      </c>
      <c r="T200" s="328">
        <v>0</v>
      </c>
      <c r="U200" s="387">
        <f t="shared" si="71"/>
        <v>0</v>
      </c>
      <c r="V200" s="389">
        <f>VLOOKUP($U200,TABULADOR!$A$51:$B$74,2)</f>
        <v>0</v>
      </c>
      <c r="W200" s="389">
        <v>0</v>
      </c>
      <c r="X200" s="391">
        <v>0</v>
      </c>
      <c r="Y200" s="414">
        <v>0</v>
      </c>
      <c r="Z200" s="481">
        <v>15</v>
      </c>
      <c r="AA200" s="394">
        <f t="shared" si="72"/>
        <v>4.242</v>
      </c>
      <c r="AB200" s="386">
        <f t="shared" si="73"/>
        <v>0</v>
      </c>
      <c r="AC200" s="386">
        <f t="shared" si="74"/>
        <v>0</v>
      </c>
      <c r="AD200" s="386">
        <f>VLOOKUP($H$200:$H$200,TABULADOR!$D$6:$E$41,2,0)-VLOOKUP($G$200:$G$200,TABULADOR!$D$6:$E$41,2,0)</f>
        <v>0</v>
      </c>
      <c r="AE200" s="386">
        <f>+(TABULADOR!$D$67)*('EGRESO 2021'!$Y200)/2</f>
        <v>0</v>
      </c>
      <c r="AF200" s="394">
        <f>+(TABULADOR!$D$67)*($X200)/2</f>
        <v>0</v>
      </c>
      <c r="AG200" s="394"/>
      <c r="AH200" s="394">
        <f t="shared" si="75"/>
        <v>4.242</v>
      </c>
      <c r="AI200" s="415" t="b">
        <f>IF($S200&gt;=1,IF(MONTH(GLOBAL!$M$2)=MONTH($K200),(((($AA200+$AB200+$AC200+$AD200)*2)/30)*50),0))</f>
        <v>0</v>
      </c>
      <c r="AJ200" s="395"/>
      <c r="AK200" s="386">
        <f>($AA200+$AB200+$AC200)*2/30*$Z200*TABULADOR!$D$70</f>
        <v>3.3936000000000002</v>
      </c>
      <c r="AL200" s="508"/>
      <c r="AM200" s="508"/>
      <c r="AN200" s="394"/>
      <c r="AO200" s="394">
        <f>($AH200*GLOBAL!$BO$5/GLOBAL!$BO$6*GLOBAL!$BO$7*GLOBAL!$BO$8)</f>
        <v>0.1566276923076923</v>
      </c>
      <c r="AP200" s="394">
        <f>($AH200+$AI200)*GLOBAL!$BQ$2</f>
        <v>4.2419999999999999E-2</v>
      </c>
      <c r="AQ200" s="394">
        <f>($AH200*GLOBAL!$BQ$5/GLOBAL!$BQ$6*GLOBAL!$BQ$7*GLOBAL!$BQ$8)</f>
        <v>1.9578461538461538E-2</v>
      </c>
      <c r="AR200" s="386">
        <f>$AH200*GLOBAL!$BS$2</f>
        <v>0.12725999999999998</v>
      </c>
      <c r="AS200" s="394">
        <f>$AO200*GLOBAL!$BP$2/GLOBAL!$BO$2</f>
        <v>0.35241230769230764</v>
      </c>
      <c r="AT200" s="394">
        <f>($AH200+$AI200)*GLOBAL!$BR$2</f>
        <v>8.4839999999999999E-2</v>
      </c>
      <c r="AU200" s="394">
        <f>$AQ200*GLOBAL!$BT$2/GLOBAL!$BU$2</f>
        <v>7.8313846153846151E-2</v>
      </c>
      <c r="AV200" s="386">
        <f>$AH200*GLOBAL!$BS$2</f>
        <v>0.12725999999999998</v>
      </c>
      <c r="AW200" s="386">
        <f t="shared" si="76"/>
        <v>7.6356000000000002</v>
      </c>
      <c r="AX200" s="386" t="e">
        <f>$AN200+$AO200+$AP200+$AQ200+#REF!</f>
        <v>#REF!</v>
      </c>
      <c r="AY200" s="394"/>
      <c r="AZ200" s="386" t="e">
        <f>$AS200+$AT200+$AU200+$AV200+$AR200+#REF!</f>
        <v>#REF!</v>
      </c>
      <c r="BA200" s="422" t="e">
        <f t="shared" si="77"/>
        <v>#REF!</v>
      </c>
      <c r="BB200" s="409"/>
      <c r="BC200" s="480"/>
      <c r="BD200" s="1332" t="s">
        <v>1929</v>
      </c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399"/>
      <c r="BS200" s="399"/>
    </row>
    <row r="201" spans="1:71" s="323" customFormat="1" ht="21" customHeight="1">
      <c r="A201" s="336" t="s">
        <v>1120</v>
      </c>
      <c r="B201" s="328" t="s">
        <v>1679</v>
      </c>
      <c r="C201" s="543">
        <v>11198299</v>
      </c>
      <c r="D201" s="545" t="s">
        <v>1154</v>
      </c>
      <c r="E201" s="401" t="s">
        <v>20</v>
      </c>
      <c r="F201" s="548" t="s">
        <v>1828</v>
      </c>
      <c r="G201" s="551" t="s">
        <v>596</v>
      </c>
      <c r="H201" s="551" t="s">
        <v>596</v>
      </c>
      <c r="I201" s="666" t="s">
        <v>1827</v>
      </c>
      <c r="J201" s="317" t="s">
        <v>991</v>
      </c>
      <c r="K201" s="553">
        <v>44317</v>
      </c>
      <c r="L201" s="555"/>
      <c r="M201" s="338" t="s">
        <v>1542</v>
      </c>
      <c r="N201" s="336" t="s">
        <v>316</v>
      </c>
      <c r="O201" s="556" t="s">
        <v>25</v>
      </c>
      <c r="P201" s="556" t="s">
        <v>40</v>
      </c>
      <c r="Q201" s="336" t="s">
        <v>25</v>
      </c>
      <c r="R201" s="394">
        <f>VLOOKUP($G$201:$G$201,TABULADOR!$D$6:$E$41,2,0)</f>
        <v>8.484</v>
      </c>
      <c r="S201" s="387">
        <f>DATEDIF($K201,GLOBAL!$M$2,"Y")</f>
        <v>0</v>
      </c>
      <c r="T201" s="328">
        <v>0</v>
      </c>
      <c r="U201" s="387">
        <f t="shared" si="71"/>
        <v>0</v>
      </c>
      <c r="V201" s="389">
        <f>VLOOKUP($U201,TABULADOR!$A$51:$B$74,2)</f>
        <v>0</v>
      </c>
      <c r="W201" s="389">
        <v>0</v>
      </c>
      <c r="X201" s="391">
        <v>0</v>
      </c>
      <c r="Y201" s="414">
        <v>0</v>
      </c>
      <c r="Z201" s="481">
        <v>15</v>
      </c>
      <c r="AA201" s="386">
        <f t="shared" si="72"/>
        <v>4.242</v>
      </c>
      <c r="AB201" s="386">
        <f t="shared" si="73"/>
        <v>0</v>
      </c>
      <c r="AC201" s="386">
        <f t="shared" si="74"/>
        <v>0</v>
      </c>
      <c r="AD201" s="386">
        <f>VLOOKUP($H$201:$H$201,TABULADOR!$D$6:$E$41,2,0)-VLOOKUP($G$201:$G$201,TABULADOR!$D$6:$E$41,2,0)</f>
        <v>0</v>
      </c>
      <c r="AE201" s="386">
        <f>+(TABULADOR!$D$67)*('EGRESO 2021'!$Y201)/2</f>
        <v>0</v>
      </c>
      <c r="AF201" s="394">
        <f>+(TABULADOR!$D$67)*($X201)/2</f>
        <v>0</v>
      </c>
      <c r="AG201" s="386"/>
      <c r="AH201" s="394">
        <f t="shared" si="75"/>
        <v>4.242</v>
      </c>
      <c r="AI201" s="395" t="b">
        <f>IF($S201&gt;=1,IF(MONTH(GLOBAL!$M$2)=MONTH($K201),(((($AA201+$AB201+$AC201+$AD201)*2)/30)*50),0))</f>
        <v>0</v>
      </c>
      <c r="AJ201" s="395"/>
      <c r="AK201" s="386">
        <f>($AA201+$AB201+$AC201)*2/30*$Z201*TABULADOR!$D$70</f>
        <v>3.3936000000000002</v>
      </c>
      <c r="AL201" s="508"/>
      <c r="AM201" s="508"/>
      <c r="AN201" s="386"/>
      <c r="AO201" s="386">
        <f>($AH201*GLOBAL!$BO$5/GLOBAL!$BO$6*GLOBAL!$BO$7*GLOBAL!$BO$8)</f>
        <v>0.1566276923076923</v>
      </c>
      <c r="AP201" s="386">
        <f>($AH201+$AI201)*GLOBAL!$BQ$2</f>
        <v>4.2419999999999999E-2</v>
      </c>
      <c r="AQ201" s="386">
        <f>($AH201*GLOBAL!$BQ$5/GLOBAL!$BQ$6*GLOBAL!$BQ$7*GLOBAL!$BQ$8)</f>
        <v>1.9578461538461538E-2</v>
      </c>
      <c r="AR201" s="386">
        <f>$AH201*GLOBAL!$BS$2</f>
        <v>0.12725999999999998</v>
      </c>
      <c r="AS201" s="386">
        <f>$AO201*GLOBAL!$BP$2/GLOBAL!$BO$2</f>
        <v>0.35241230769230764</v>
      </c>
      <c r="AT201" s="386">
        <f>($AH201+$AI201)*GLOBAL!$BR$2</f>
        <v>8.4839999999999999E-2</v>
      </c>
      <c r="AU201" s="386">
        <f>$AQ201*GLOBAL!$BT$2/GLOBAL!$BU$2</f>
        <v>7.8313846153846151E-2</v>
      </c>
      <c r="AV201" s="386">
        <f>$AH201*GLOBAL!$BS$2</f>
        <v>0.12725999999999998</v>
      </c>
      <c r="AW201" s="386">
        <f t="shared" si="76"/>
        <v>7.6356000000000002</v>
      </c>
      <c r="AX201" s="386" t="e">
        <f>$AN201+$AO201+$AP201+$AQ201+#REF!</f>
        <v>#REF!</v>
      </c>
      <c r="AY201" s="386"/>
      <c r="AZ201" s="386" t="e">
        <f>$AS201+$AT201+$AU201+$AV201+$AR201+#REF!</f>
        <v>#REF!</v>
      </c>
      <c r="BA201" s="422" t="e">
        <f t="shared" si="77"/>
        <v>#REF!</v>
      </c>
      <c r="BB201" s="332"/>
      <c r="BC201" s="480"/>
      <c r="BD201" s="1332" t="s">
        <v>1929</v>
      </c>
      <c r="BE201" s="399"/>
      <c r="BF201" s="399"/>
      <c r="BG201" s="399"/>
      <c r="BH201" s="399"/>
      <c r="BI201" s="399"/>
      <c r="BJ201" s="399"/>
      <c r="BK201" s="399"/>
      <c r="BL201" s="399"/>
      <c r="BM201" s="399"/>
      <c r="BN201" s="399"/>
      <c r="BO201" s="399"/>
      <c r="BP201" s="399"/>
      <c r="BQ201" s="399"/>
      <c r="BR201" s="399"/>
      <c r="BS201" s="399"/>
    </row>
    <row r="202" spans="1:71" s="316" customFormat="1" ht="21" customHeight="1">
      <c r="A202" s="317" t="s">
        <v>1120</v>
      </c>
      <c r="B202" s="331" t="s">
        <v>972</v>
      </c>
      <c r="C202" s="402">
        <v>27815476</v>
      </c>
      <c r="D202" s="343" t="s">
        <v>389</v>
      </c>
      <c r="E202" s="331" t="s">
        <v>34</v>
      </c>
      <c r="F202" s="331" t="s">
        <v>104</v>
      </c>
      <c r="G202" s="331" t="s">
        <v>146</v>
      </c>
      <c r="H202" s="331" t="s">
        <v>146</v>
      </c>
      <c r="I202" s="569" t="s">
        <v>1761</v>
      </c>
      <c r="J202" s="317" t="s">
        <v>991</v>
      </c>
      <c r="K202" s="333">
        <v>43497</v>
      </c>
      <c r="L202" s="498" t="s">
        <v>1425</v>
      </c>
      <c r="M202" s="498"/>
      <c r="N202" s="339" t="s">
        <v>914</v>
      </c>
      <c r="O202" s="331" t="s">
        <v>82</v>
      </c>
      <c r="P202" s="339" t="s">
        <v>63</v>
      </c>
      <c r="Q202" s="331" t="s">
        <v>82</v>
      </c>
      <c r="R202" s="407">
        <f>VLOOKUP($G$202:$G$202,TABULADOR!$D$6:$E$41,2,0)</f>
        <v>7</v>
      </c>
      <c r="S202" s="405">
        <f>DATEDIF($K202,GLOBAL!$M$2,"Y")</f>
        <v>3</v>
      </c>
      <c r="T202" s="331">
        <v>0</v>
      </c>
      <c r="U202" s="405">
        <f t="shared" si="71"/>
        <v>3</v>
      </c>
      <c r="V202" s="406">
        <f>VLOOKUP($U202,TABULADOR!$A$51:$B$74,2)</f>
        <v>0.06</v>
      </c>
      <c r="W202" s="406">
        <v>0</v>
      </c>
      <c r="X202" s="562">
        <v>0</v>
      </c>
      <c r="Y202" s="499">
        <v>0</v>
      </c>
      <c r="Z202" s="667">
        <v>15</v>
      </c>
      <c r="AA202" s="404">
        <f t="shared" si="72"/>
        <v>3.5</v>
      </c>
      <c r="AB202" s="404">
        <f t="shared" si="73"/>
        <v>0</v>
      </c>
      <c r="AC202" s="404">
        <f t="shared" si="74"/>
        <v>0.21</v>
      </c>
      <c r="AD202" s="404">
        <f>VLOOKUP($H$202:$H$202,TABULADOR!$D$6:$E$41,2,0)-VLOOKUP($G$202:$G$202,TABULADOR!$D$6:$E$41,2,0)</f>
        <v>0</v>
      </c>
      <c r="AE202" s="404">
        <f>+(TABULADOR!$D$67)*('EGRESO 2021'!$Y202)/2</f>
        <v>0</v>
      </c>
      <c r="AF202" s="407">
        <f>+(TABULADOR!$D$67)*($X202)/2</f>
        <v>0</v>
      </c>
      <c r="AG202" s="404"/>
      <c r="AH202" s="407">
        <f t="shared" si="75"/>
        <v>3.71</v>
      </c>
      <c r="AI202" s="408">
        <f>IF($S202&gt;=1,IF(MONTH(GLOBAL!$M$2)=MONTH($K202),(((($AA202+$AB202+$AC202+$AD202)*2)/30)*50),0))</f>
        <v>12.366666666666665</v>
      </c>
      <c r="AJ202" s="408">
        <v>0</v>
      </c>
      <c r="AK202" s="404">
        <f>($AA202+$AB202+$AC202)*2/30*$Z202*TABULADOR!$D$70</f>
        <v>2.968</v>
      </c>
      <c r="AL202" s="565"/>
      <c r="AM202" s="565"/>
      <c r="AN202" s="404"/>
      <c r="AO202" s="404">
        <f>($AH202*GLOBAL!$BO$5/GLOBAL!$BO$6*GLOBAL!$BO$7*GLOBAL!$BO$8)</f>
        <v>0.13698461538461537</v>
      </c>
      <c r="AP202" s="404">
        <f>($AH202+$AI202)*GLOBAL!$BQ$2</f>
        <v>0.16076666666666664</v>
      </c>
      <c r="AQ202" s="404">
        <f>($AH202*GLOBAL!$BQ$5/GLOBAL!$BQ$6*GLOBAL!$BQ$7*GLOBAL!$BQ$8)</f>
        <v>1.7123076923076921E-2</v>
      </c>
      <c r="AR202" s="404">
        <f>$AH202*GLOBAL!$BS$2</f>
        <v>0.1113</v>
      </c>
      <c r="AS202" s="404">
        <f>$AO202*GLOBAL!$BP$2/GLOBAL!$BO$2</f>
        <v>0.30821538461538456</v>
      </c>
      <c r="AT202" s="404">
        <f>($AH202+$AI202)*GLOBAL!$BR$2</f>
        <v>0.32153333333333328</v>
      </c>
      <c r="AU202" s="404">
        <f>$AQ202*GLOBAL!$BT$2/GLOBAL!$BU$2</f>
        <v>6.8492307692307686E-2</v>
      </c>
      <c r="AV202" s="404">
        <f>$AH202*GLOBAL!$BS$2</f>
        <v>0.1113</v>
      </c>
      <c r="AW202" s="404">
        <f t="shared" si="76"/>
        <v>6.6779999999999999</v>
      </c>
      <c r="AX202" s="404" t="e">
        <f>$AN202+$AO202+$AP202+$AQ202+#REF!</f>
        <v>#REF!</v>
      </c>
      <c r="AY202" s="404"/>
      <c r="AZ202" s="404" t="e">
        <f>$AS202+$AT202+$AU202+$AV202+$AR202+#REF!</f>
        <v>#REF!</v>
      </c>
      <c r="BA202" s="564" t="e">
        <f t="shared" si="77"/>
        <v>#REF!</v>
      </c>
      <c r="BB202" s="409"/>
      <c r="BC202" s="332"/>
      <c r="BD202" s="1332" t="s">
        <v>1930</v>
      </c>
    </row>
    <row r="203" spans="1:71" s="318" customFormat="1" ht="21" customHeight="1">
      <c r="A203" s="336" t="s">
        <v>1120</v>
      </c>
      <c r="B203" s="328" t="s">
        <v>1679</v>
      </c>
      <c r="C203" s="397">
        <v>20801484</v>
      </c>
      <c r="D203" s="342" t="s">
        <v>466</v>
      </c>
      <c r="E203" s="400" t="s">
        <v>34</v>
      </c>
      <c r="F203" s="326" t="s">
        <v>1815</v>
      </c>
      <c r="G203" s="326" t="s">
        <v>596</v>
      </c>
      <c r="H203" s="326" t="s">
        <v>596</v>
      </c>
      <c r="I203" s="569" t="s">
        <v>1814</v>
      </c>
      <c r="J203" s="336" t="s">
        <v>991</v>
      </c>
      <c r="K203" s="327">
        <v>44228</v>
      </c>
      <c r="L203" s="338" t="s">
        <v>1490</v>
      </c>
      <c r="M203" s="432"/>
      <c r="N203" s="334" t="s">
        <v>914</v>
      </c>
      <c r="O203" s="322" t="s">
        <v>25</v>
      </c>
      <c r="P203" s="329" t="s">
        <v>63</v>
      </c>
      <c r="Q203" s="322" t="s">
        <v>25</v>
      </c>
      <c r="R203" s="394">
        <f>VLOOKUP($G$203:$G$203,TABULADOR!$D$6:$E$41,2,0)</f>
        <v>8.484</v>
      </c>
      <c r="S203" s="387">
        <f>DATEDIF($K203,GLOBAL!$M$2,"Y")</f>
        <v>1</v>
      </c>
      <c r="T203" s="328">
        <v>0</v>
      </c>
      <c r="U203" s="387">
        <f t="shared" si="71"/>
        <v>1</v>
      </c>
      <c r="V203" s="389">
        <f>VLOOKUP($U203,TABULADOR!$A$51:$B$74,2)</f>
        <v>0.02</v>
      </c>
      <c r="W203" s="389">
        <v>0</v>
      </c>
      <c r="X203" s="391">
        <v>0</v>
      </c>
      <c r="Y203" s="414">
        <v>0</v>
      </c>
      <c r="Z203" s="481">
        <v>15</v>
      </c>
      <c r="AA203" s="386">
        <f t="shared" si="72"/>
        <v>4.242</v>
      </c>
      <c r="AB203" s="386">
        <f t="shared" si="73"/>
        <v>0</v>
      </c>
      <c r="AC203" s="386">
        <f t="shared" si="74"/>
        <v>8.4839999999999999E-2</v>
      </c>
      <c r="AD203" s="386">
        <f>VLOOKUP($H$203:$H$203,TABULADOR!$D$6:$E$41,2,0)-VLOOKUP($G$203:$G$203,TABULADOR!$D$6:$E$41,2,0)</f>
        <v>0</v>
      </c>
      <c r="AE203" s="386">
        <f>+(TABULADOR!$D$67)*('EGRESO 2021'!$Y203)/2</f>
        <v>0</v>
      </c>
      <c r="AF203" s="394">
        <f>+(TABULADOR!$D$67)*($X203)/2</f>
        <v>0</v>
      </c>
      <c r="AG203" s="386"/>
      <c r="AH203" s="394">
        <f t="shared" si="75"/>
        <v>4.3268399999999998</v>
      </c>
      <c r="AI203" s="395">
        <f>IF($S203&gt;=1,IF(MONTH(GLOBAL!$M$2)=MONTH($K203),(((($AA203+$AB203+$AC203+$AD203)*2)/30)*50),0))</f>
        <v>14.422799999999999</v>
      </c>
      <c r="AJ203" s="395"/>
      <c r="AK203" s="386">
        <f>($AA203+$AB203+$AC203)*2/30*$Z203*TABULADOR!$D$70</f>
        <v>3.4614720000000001</v>
      </c>
      <c r="AL203" s="508"/>
      <c r="AM203" s="508"/>
      <c r="AN203" s="386"/>
      <c r="AO203" s="386">
        <f>($AH203*GLOBAL!$BO$5/GLOBAL!$BO$6*GLOBAL!$BO$7*GLOBAL!$BO$8)</f>
        <v>0.15976024615384612</v>
      </c>
      <c r="AP203" s="386">
        <f>($AH203+$AI203)*GLOBAL!$BQ$2</f>
        <v>0.18749640000000001</v>
      </c>
      <c r="AQ203" s="386">
        <f>($AH203*GLOBAL!$BQ$5/GLOBAL!$BQ$6*GLOBAL!$BQ$7*GLOBAL!$BQ$8)</f>
        <v>1.9970030769230766E-2</v>
      </c>
      <c r="AR203" s="386">
        <f>$AH203*GLOBAL!$BS$2</f>
        <v>0.12980519999999998</v>
      </c>
      <c r="AS203" s="386">
        <f>$AO203*GLOBAL!$BP$2/GLOBAL!$BO$2</f>
        <v>0.35946055384615377</v>
      </c>
      <c r="AT203" s="386">
        <f>($AH203+$AI203)*GLOBAL!$BR$2</f>
        <v>0.37499280000000002</v>
      </c>
      <c r="AU203" s="386">
        <f>$AQ203*GLOBAL!$BT$2/GLOBAL!$BU$2</f>
        <v>7.9880123076923062E-2</v>
      </c>
      <c r="AV203" s="386">
        <f>$AH203*GLOBAL!$BS$2</f>
        <v>0.12980519999999998</v>
      </c>
      <c r="AW203" s="386">
        <f t="shared" si="76"/>
        <v>7.7883119999999995</v>
      </c>
      <c r="AX203" s="386" t="e">
        <f>$AN203+$AO203+$AP203+$AQ203+#REF!</f>
        <v>#REF!</v>
      </c>
      <c r="AY203" s="386"/>
      <c r="AZ203" s="386" t="e">
        <f>$AS203+$AT203+$AU203+$AV203+$AR203+#REF!</f>
        <v>#REF!</v>
      </c>
      <c r="BA203" s="422" t="e">
        <f t="shared" si="77"/>
        <v>#REF!</v>
      </c>
      <c r="BB203" s="412"/>
      <c r="BD203" s="1332" t="s">
        <v>1929</v>
      </c>
    </row>
    <row r="204" spans="1:71" s="774" customFormat="1" ht="21" customHeight="1">
      <c r="A204" s="760" t="s">
        <v>1120</v>
      </c>
      <c r="B204" s="766" t="s">
        <v>1679</v>
      </c>
      <c r="C204" s="795">
        <v>25583545</v>
      </c>
      <c r="D204" s="793" t="s">
        <v>373</v>
      </c>
      <c r="E204" s="834" t="s">
        <v>34</v>
      </c>
      <c r="F204" s="844" t="s">
        <v>293</v>
      </c>
      <c r="G204" s="766" t="s">
        <v>596</v>
      </c>
      <c r="H204" s="766" t="s">
        <v>596</v>
      </c>
      <c r="I204" s="760" t="s">
        <v>1954</v>
      </c>
      <c r="J204" s="760" t="s">
        <v>991</v>
      </c>
      <c r="K204" s="796">
        <v>43559</v>
      </c>
      <c r="L204" s="797" t="s">
        <v>1408</v>
      </c>
      <c r="M204" s="769"/>
      <c r="N204" s="854" t="s">
        <v>914</v>
      </c>
      <c r="O204" s="835" t="s">
        <v>78</v>
      </c>
      <c r="P204" s="748" t="s">
        <v>40</v>
      </c>
      <c r="Q204" s="835" t="s">
        <v>78</v>
      </c>
      <c r="R204" s="792">
        <f>VLOOKUP($G$204:$G$204,TABULADOR!$D$6:$E$41,2,0)</f>
        <v>8.484</v>
      </c>
      <c r="S204" s="788">
        <f>DATEDIF($K204,GLOBAL!$M$2,"Y")</f>
        <v>2</v>
      </c>
      <c r="T204" s="766">
        <v>0</v>
      </c>
      <c r="U204" s="788">
        <f t="shared" ref="U204:U221" si="78">$S204+$T204</f>
        <v>2</v>
      </c>
      <c r="V204" s="789">
        <f>VLOOKUP($U204,TABULADOR!$A$51:$B$74,2)</f>
        <v>0.04</v>
      </c>
      <c r="W204" s="789">
        <v>0</v>
      </c>
      <c r="X204" s="790">
        <v>0</v>
      </c>
      <c r="Y204" s="798">
        <v>0</v>
      </c>
      <c r="Z204" s="804">
        <v>15</v>
      </c>
      <c r="AA204" s="791">
        <f>+($R204/30*$Z204)</f>
        <v>4.242</v>
      </c>
      <c r="AB204" s="753"/>
      <c r="AC204" s="791">
        <f t="shared" ref="AC204:AC221" si="79">$AA204*$V204</f>
        <v>0.16968</v>
      </c>
      <c r="AD204" s="753"/>
      <c r="AE204" s="753"/>
      <c r="AF204" s="754"/>
      <c r="AG204" s="791"/>
      <c r="AH204" s="792">
        <f t="shared" ref="AH204:AH221" si="80">SUM($AA204:$AG204)</f>
        <v>4.4116799999999996</v>
      </c>
      <c r="AI204" s="799">
        <f>IF($S204&gt;=1,IF(MONTH(GLOBAL!$M$2)=MONTH($K204),(((($AA204+$AB204+$AC204+$AD204)*2)/30)*50),0))</f>
        <v>0</v>
      </c>
      <c r="AJ204" s="799"/>
      <c r="AK204" s="791">
        <f>($AA204+$AB204+$AC204)*2/30*$Z204*TABULADOR!$D$70</f>
        <v>3.529344</v>
      </c>
      <c r="AL204" s="753">
        <v>21000000</v>
      </c>
      <c r="AM204" s="791"/>
      <c r="AN204" s="791"/>
      <c r="AO204" s="791">
        <f>($AH204*GLOBAL!$BO$5/GLOBAL!$BO$6*GLOBAL!$BO$7*GLOBAL!$BO$8)</f>
        <v>0.16289279999999998</v>
      </c>
      <c r="AP204" s="791">
        <f>($AH204+$AI204)*GLOBAL!$BQ$2</f>
        <v>4.4116799999999998E-2</v>
      </c>
      <c r="AQ204" s="791">
        <f>($AH204*GLOBAL!$BQ$5/GLOBAL!$BQ$6*GLOBAL!$BQ$7*GLOBAL!$BQ$8)</f>
        <v>2.0361599999999997E-2</v>
      </c>
      <c r="AR204" s="791">
        <f>$AH204*GLOBAL!$BS$2</f>
        <v>0.13235039999999998</v>
      </c>
      <c r="AS204" s="791">
        <f>$AO204*GLOBAL!$BP$2/GLOBAL!$BO$2</f>
        <v>0.36650879999999997</v>
      </c>
      <c r="AT204" s="791">
        <f>($AH204+$AI204)*GLOBAL!$BR$2</f>
        <v>8.8233599999999995E-2</v>
      </c>
      <c r="AU204" s="791">
        <f>$AQ204*GLOBAL!$BT$2/GLOBAL!$BU$2</f>
        <v>8.1446399999999988E-2</v>
      </c>
      <c r="AV204" s="791">
        <f>$AH204*GLOBAL!$BS$2</f>
        <v>0.13235039999999998</v>
      </c>
      <c r="AW204" s="753">
        <f>$AH204+$AJ204+$AK204+$AM204</f>
        <v>7.9410239999999996</v>
      </c>
      <c r="AX204" s="791" t="e">
        <f>$AN204+$AO204+$AP204+$AQ204+#REF!</f>
        <v>#REF!</v>
      </c>
      <c r="AY204" s="791"/>
      <c r="AZ204" s="791" t="e">
        <f>$AS204+$AT204+$AU204+$AV204+$AR204+#REF!</f>
        <v>#REF!</v>
      </c>
      <c r="BA204" s="805" t="e">
        <f t="shared" ref="BA204:BA221" si="81">ROUND(SUM($AW204-$AX204),)</f>
        <v>#REF!</v>
      </c>
      <c r="BB204" s="806"/>
      <c r="BC204" s="784"/>
      <c r="BD204" s="1333" t="s">
        <v>1978</v>
      </c>
    </row>
    <row r="205" spans="1:71" s="685" customFormat="1" ht="21" customHeight="1">
      <c r="A205" s="739" t="s">
        <v>1119</v>
      </c>
      <c r="B205" s="740" t="s">
        <v>972</v>
      </c>
      <c r="C205" s="741">
        <v>28302185</v>
      </c>
      <c r="D205" s="739" t="s">
        <v>1742</v>
      </c>
      <c r="E205" s="831" t="s">
        <v>34</v>
      </c>
      <c r="F205" s="840" t="s">
        <v>104</v>
      </c>
      <c r="G205" s="739" t="s">
        <v>146</v>
      </c>
      <c r="H205" s="739" t="s">
        <v>146</v>
      </c>
      <c r="I205" s="766" t="s">
        <v>179</v>
      </c>
      <c r="J205" s="739"/>
      <c r="K205" s="743">
        <v>44378</v>
      </c>
      <c r="L205" s="744" t="s">
        <v>1743</v>
      </c>
      <c r="M205" s="769"/>
      <c r="N205" s="840" t="s">
        <v>914</v>
      </c>
      <c r="O205" s="831" t="s">
        <v>1714</v>
      </c>
      <c r="P205" s="739" t="s">
        <v>63</v>
      </c>
      <c r="Q205" s="831" t="s">
        <v>25</v>
      </c>
      <c r="R205" s="747">
        <f>VLOOKUP($G$205:$G$205,TABULADOR!$D$6:$E$41,2,0)</f>
        <v>7</v>
      </c>
      <c r="S205" s="741">
        <f>DATEDIF($K205,GLOBAL!$M$2,"Y")</f>
        <v>0</v>
      </c>
      <c r="T205" s="748">
        <v>0</v>
      </c>
      <c r="U205" s="748">
        <f t="shared" si="78"/>
        <v>0</v>
      </c>
      <c r="V205" s="749">
        <f>VLOOKUP($U205,TABULADOR!$A$51:$B$74,2)</f>
        <v>0</v>
      </c>
      <c r="W205" s="749">
        <v>0</v>
      </c>
      <c r="X205" s="750">
        <v>1</v>
      </c>
      <c r="Y205" s="751">
        <v>1</v>
      </c>
      <c r="Z205" s="752">
        <v>15</v>
      </c>
      <c r="AA205" s="753">
        <f>+($R205/30*$Z205)</f>
        <v>3.5</v>
      </c>
      <c r="AB205" s="753">
        <f>$AA205*$W205</f>
        <v>0</v>
      </c>
      <c r="AC205" s="753">
        <f t="shared" si="79"/>
        <v>0</v>
      </c>
      <c r="AD205" s="753">
        <f>VLOOKUP($H$205:$H$205,TABULADOR!$D$6:$E$41,2,0)-VLOOKUP($G$205:$G$205,TABULADOR!$D$6:$E$41,2,0)</f>
        <v>0</v>
      </c>
      <c r="AE205" s="753">
        <f>+(TABULADOR!$D$67)*('EGRESO 2021'!$Y205)/2</f>
        <v>0.875</v>
      </c>
      <c r="AF205" s="753">
        <f>+(TABULADOR!$D$67)*('EGRESO 2021'!$Y205)/2</f>
        <v>0.875</v>
      </c>
      <c r="AG205" s="747"/>
      <c r="AH205" s="754">
        <f t="shared" si="80"/>
        <v>5.25</v>
      </c>
      <c r="AI205" s="747" t="b">
        <f>IF($S205&gt;=1,IF(MONTH(GLOBAL!$M$2)=MONTH($K205),(((($AA205+$AB205+$AC205+$AD205)*2)/30)*50),0))</f>
        <v>0</v>
      </c>
      <c r="AJ205" s="753">
        <f>($AA205+$AB205+$AC205)*2/30*$Z205*TABULADOR!$D$72</f>
        <v>2.8000000000000003</v>
      </c>
      <c r="AK205" s="753">
        <f>($AA205+$AB205+$AC205)*2/30*$Z205*TABULADOR!$D$70</f>
        <v>2.8000000000000003</v>
      </c>
      <c r="AL205" s="753">
        <v>21000000</v>
      </c>
      <c r="AM205" s="753"/>
      <c r="AN205" s="754"/>
      <c r="AO205" s="754">
        <f>($AH205*GLOBAL!$BO$5/GLOBAL!$BO$6*GLOBAL!$BO$7*GLOBAL!$BO$8)</f>
        <v>0.19384615384615383</v>
      </c>
      <c r="AP205" s="754">
        <f>($AH205+$AI205)*GLOBAL!$BQ$2</f>
        <v>5.2499999999999998E-2</v>
      </c>
      <c r="AQ205" s="754">
        <f>($AH205*GLOBAL!$BQ$5/GLOBAL!$BQ$6*GLOBAL!$BQ$7*GLOBAL!$BQ$8)</f>
        <v>2.4230769230769229E-2</v>
      </c>
      <c r="AR205" s="753">
        <f>$AH205*GLOBAL!$BS$2</f>
        <v>0.1575</v>
      </c>
      <c r="AS205" s="754">
        <f>$AO205*GLOBAL!$BP$2/GLOBAL!$BO$2</f>
        <v>0.43615384615384611</v>
      </c>
      <c r="AT205" s="754">
        <f>($AH205+$AI205)*GLOBAL!$BR$2</f>
        <v>0.105</v>
      </c>
      <c r="AU205" s="754">
        <f>$AQ205*GLOBAL!$BT$2/GLOBAL!$BU$2</f>
        <v>9.6923076923076917E-2</v>
      </c>
      <c r="AV205" s="753">
        <f>$AH205*GLOBAL!$BS$2</f>
        <v>0.1575</v>
      </c>
      <c r="AW205" s="753">
        <f>$AH205+$AJ205+$AK205+$AM205+$AI205+$AL205</f>
        <v>21000010.850000001</v>
      </c>
      <c r="AX205" s="753" t="e">
        <f>$AN205+$AO205+$AP205+$AQ205+#REF!</f>
        <v>#REF!</v>
      </c>
      <c r="AY205" s="754"/>
      <c r="AZ205" s="753" t="e">
        <f>$AS205+$AT205+$AU205+$AV205+$AR205+#REF!</f>
        <v>#REF!</v>
      </c>
      <c r="BA205" s="755" t="e">
        <f t="shared" si="81"/>
        <v>#REF!</v>
      </c>
      <c r="BB205" s="757"/>
      <c r="BC205" s="757"/>
      <c r="BD205" s="1333" t="s">
        <v>2014</v>
      </c>
    </row>
    <row r="206" spans="1:71" s="685" customFormat="1" ht="21.75" customHeight="1">
      <c r="A206" s="739" t="s">
        <v>1119</v>
      </c>
      <c r="B206" s="740" t="s">
        <v>972</v>
      </c>
      <c r="C206" s="775">
        <v>20637184</v>
      </c>
      <c r="D206" s="776" t="s">
        <v>378</v>
      </c>
      <c r="E206" s="825" t="s">
        <v>34</v>
      </c>
      <c r="F206" s="842" t="s">
        <v>104</v>
      </c>
      <c r="G206" s="746" t="s">
        <v>379</v>
      </c>
      <c r="H206" s="746" t="s">
        <v>379</v>
      </c>
      <c r="I206" s="766" t="s">
        <v>22</v>
      </c>
      <c r="J206" s="739" t="s">
        <v>991</v>
      </c>
      <c r="K206" s="778">
        <v>44228</v>
      </c>
      <c r="L206" s="768" t="s">
        <v>1415</v>
      </c>
      <c r="M206" s="769"/>
      <c r="N206" s="845" t="s">
        <v>914</v>
      </c>
      <c r="O206" s="827" t="s">
        <v>1714</v>
      </c>
      <c r="P206" s="746" t="s">
        <v>40</v>
      </c>
      <c r="Q206" s="833" t="s">
        <v>25</v>
      </c>
      <c r="R206" s="747">
        <f>VLOOKUP($G$9:$G$945,TABULADOR!$D$6:$E$41,2,0)</f>
        <v>9.8000000000000007</v>
      </c>
      <c r="S206" s="741">
        <f t="shared" ref="S206:S220" ca="1" si="82">DATEDIF($K206,$M$2,"Y")</f>
        <v>1</v>
      </c>
      <c r="T206" s="748">
        <v>0</v>
      </c>
      <c r="U206" s="748">
        <f t="shared" ref="U206:U220" ca="1" si="83">$S206+$T206</f>
        <v>1</v>
      </c>
      <c r="V206" s="749">
        <f ca="1">VLOOKUP($U206,TABULADOR!$A$51:$B$74,2)</f>
        <v>0.02</v>
      </c>
      <c r="W206" s="749">
        <v>0</v>
      </c>
      <c r="X206" s="750">
        <v>0</v>
      </c>
      <c r="Y206" s="751">
        <v>0</v>
      </c>
      <c r="Z206" s="752">
        <v>15</v>
      </c>
      <c r="AA206" s="753">
        <f>+($R206/30*$Z206)</f>
        <v>4.9000000000000004</v>
      </c>
      <c r="AB206" s="753">
        <f>$AA206*$W206</f>
        <v>0</v>
      </c>
      <c r="AC206" s="753">
        <f t="shared" ref="AC206:AC220" ca="1" si="84">$AA206*$V206</f>
        <v>9.8000000000000004E-2</v>
      </c>
      <c r="AD206" s="753">
        <f>VLOOKUP($H$9:$H$1936,TABULADOR!$D$6:$E$41,2,0)-VLOOKUP($G$9:$G$1936,TABULADOR!$D$6:$E$41,2,0)</f>
        <v>0</v>
      </c>
      <c r="AE206" s="753">
        <f>+(TABULADOR!$D$67)*(GLOBAL!$Y175)/2</f>
        <v>0</v>
      </c>
      <c r="AF206" s="753">
        <f>+(TABULADOR!$D$67)*(GLOBAL!$Y175)/2</f>
        <v>0</v>
      </c>
      <c r="AG206" s="747"/>
      <c r="AH206" s="754">
        <f t="shared" ref="AH206:AH220" ca="1" si="85">SUM($AA206:$AG206)</f>
        <v>4.9980000000000002</v>
      </c>
      <c r="AI206" s="747">
        <f t="shared" ref="AI206:AI220" ca="1" si="86">IF($S206&gt;=1,IF(MONTH($M$2)=MONTH($K206),(((($AA206+$AB206+$AC206+$AD206)*2)/30)*50),0))</f>
        <v>16.66</v>
      </c>
      <c r="AJ206" s="773"/>
      <c r="AK206" s="753">
        <f ca="1">($AA206+$AB206+$AC206)*2/30*$Z206*TABULADOR!$D$70</f>
        <v>3.9984000000000002</v>
      </c>
      <c r="AL206" s="753">
        <v>21000000</v>
      </c>
      <c r="AM206" s="671"/>
      <c r="AN206" s="754"/>
      <c r="AO206" s="754" t="e">
        <f ca="1">($AH206*#REF!/#REF!*#REF!*#REF!)</f>
        <v>#REF!</v>
      </c>
      <c r="AP206" s="754">
        <f t="shared" ref="AP206:AP219" ca="1" si="87">($AH206+$AI206)*$BE$2</f>
        <v>0</v>
      </c>
      <c r="AQ206" s="754" t="e">
        <f t="shared" ref="AQ206:AQ219" ca="1" si="88">($AH206*$BE$5/$BE$6*$BE$7*$BE$8)</f>
        <v>#DIV/0!</v>
      </c>
      <c r="AR206" s="753">
        <f t="shared" ref="AR206:AR219" ca="1" si="89">$AH206*$BG$2</f>
        <v>0</v>
      </c>
      <c r="AS206" s="754" t="e">
        <f ca="1">$AO206*#REF!/#REF!</f>
        <v>#REF!</v>
      </c>
      <c r="AT206" s="754">
        <f t="shared" ref="AT206:AT219" ca="1" si="90">($AH206+$AI206)*$BF$2</f>
        <v>0</v>
      </c>
      <c r="AU206" s="754" t="e">
        <f t="shared" ref="AU206:AU219" ca="1" si="91">$AQ206*$BH$2/$BI$2</f>
        <v>#DIV/0!</v>
      </c>
      <c r="AV206" s="753">
        <f t="shared" ref="AV206:AV219" ca="1" si="92">$AH206*$BG$2</f>
        <v>0</v>
      </c>
      <c r="AW206" s="753">
        <f ca="1">$AH206+$AJ206+$AK206+$AM206+$AI206+$AL206</f>
        <v>21000025.656399999</v>
      </c>
      <c r="AX206" s="753" t="e">
        <f ca="1">$AN206+$AO206+$AP206+$AQ206+#REF!</f>
        <v>#REF!</v>
      </c>
      <c r="AY206" s="754"/>
      <c r="AZ206" s="753" t="e">
        <f ca="1">$AS206+$AT206+$AU206+$AV206+$AR206+#REF!</f>
        <v>#REF!</v>
      </c>
      <c r="BA206" s="755" t="e">
        <f t="shared" ref="BA206:BA220" ca="1" si="93">ROUND(SUM($AW206-$AX206),)</f>
        <v>#REF!</v>
      </c>
      <c r="BB206" s="757"/>
      <c r="BC206" s="757"/>
      <c r="BD206" s="1333" t="s">
        <v>2014</v>
      </c>
    </row>
    <row r="207" spans="1:71" s="685" customFormat="1" ht="21" customHeight="1">
      <c r="A207" s="739" t="s">
        <v>1120</v>
      </c>
      <c r="B207" s="763" t="s">
        <v>970</v>
      </c>
      <c r="C207" s="775">
        <v>21374330</v>
      </c>
      <c r="D207" s="776" t="s">
        <v>2016</v>
      </c>
      <c r="E207" s="866" t="s">
        <v>34</v>
      </c>
      <c r="F207" s="842" t="s">
        <v>349</v>
      </c>
      <c r="G207" s="746" t="s">
        <v>379</v>
      </c>
      <c r="H207" s="746" t="s">
        <v>527</v>
      </c>
      <c r="I207" s="766" t="s">
        <v>22</v>
      </c>
      <c r="J207" s="739"/>
      <c r="K207" s="778">
        <v>43717</v>
      </c>
      <c r="L207" s="768" t="s">
        <v>2017</v>
      </c>
      <c r="M207" s="769"/>
      <c r="N207" s="845" t="s">
        <v>914</v>
      </c>
      <c r="O207" s="827" t="s">
        <v>1714</v>
      </c>
      <c r="P207" s="777" t="s">
        <v>40</v>
      </c>
      <c r="Q207" s="833" t="s">
        <v>25</v>
      </c>
      <c r="R207" s="754">
        <v>21280000</v>
      </c>
      <c r="S207" s="741">
        <f t="shared" ca="1" si="82"/>
        <v>2</v>
      </c>
      <c r="T207" s="740">
        <v>3</v>
      </c>
      <c r="U207" s="741">
        <f t="shared" ca="1" si="83"/>
        <v>5</v>
      </c>
      <c r="V207" s="771">
        <f ca="1">VLOOKUP($U207,[2]TABULADOR!$A$51:$B$74,2)</f>
        <v>0.1</v>
      </c>
      <c r="W207" s="771">
        <v>0</v>
      </c>
      <c r="X207" s="750">
        <v>1</v>
      </c>
      <c r="Y207" s="772">
        <v>1</v>
      </c>
      <c r="Z207" s="752">
        <v>15</v>
      </c>
      <c r="AA207" s="753">
        <f>+($R207/30*$Z207)</f>
        <v>10640000</v>
      </c>
      <c r="AB207" s="753"/>
      <c r="AC207" s="753">
        <f t="shared" ca="1" si="84"/>
        <v>1064000</v>
      </c>
      <c r="AD207" s="753"/>
      <c r="AE207" s="753">
        <f>+([2]TABULADOR!$D$67)*([2]GLOBAL!$Y212)/2</f>
        <v>0</v>
      </c>
      <c r="AF207" s="754">
        <f>+([2]TABULADOR!$D$67)*($X207)/2</f>
        <v>875000</v>
      </c>
      <c r="AG207" s="753"/>
      <c r="AH207" s="754">
        <f t="shared" ca="1" si="85"/>
        <v>12579000</v>
      </c>
      <c r="AI207" s="773">
        <f t="shared" ca="1" si="86"/>
        <v>0</v>
      </c>
      <c r="AJ207" s="753">
        <f ca="1">($AA207+$AB207+$AC207)*2/30*$Z207*[2]TABULADOR!$D$72</f>
        <v>9363200</v>
      </c>
      <c r="AK207" s="753">
        <f ca="1">($AA207+$AB207+$AC207)*2/30*$Z207*[2]TABULADOR!$D$70</f>
        <v>8192799.9999999991</v>
      </c>
      <c r="AL207" s="753">
        <v>21000000</v>
      </c>
      <c r="AM207" s="753"/>
      <c r="AN207" s="753"/>
      <c r="AO207" s="753" t="e">
        <f ca="1">($AH207*#REF!/#REF!*#REF!*#REF!)</f>
        <v>#REF!</v>
      </c>
      <c r="AP207" s="753">
        <f t="shared" ca="1" si="87"/>
        <v>0</v>
      </c>
      <c r="AQ207" s="753" t="e">
        <f t="shared" ca="1" si="88"/>
        <v>#DIV/0!</v>
      </c>
      <c r="AR207" s="753">
        <f t="shared" ca="1" si="89"/>
        <v>0</v>
      </c>
      <c r="AS207" s="753" t="e">
        <f ca="1">$AO207*#REF!/#REF!</f>
        <v>#REF!</v>
      </c>
      <c r="AT207" s="753">
        <f t="shared" ca="1" si="90"/>
        <v>0</v>
      </c>
      <c r="AU207" s="753" t="e">
        <f t="shared" ca="1" si="91"/>
        <v>#DIV/0!</v>
      </c>
      <c r="AV207" s="753">
        <f t="shared" ca="1" si="92"/>
        <v>0</v>
      </c>
      <c r="AW207" s="753">
        <f t="shared" ref="AW207:AW220" ca="1" si="94">$AH207+$AJ207+$AK207+$AM207+$AL207</f>
        <v>51135000</v>
      </c>
      <c r="AX207" s="753" t="e">
        <f ca="1">$AN207+$AO207+$AP207+$AQ207+#REF!</f>
        <v>#REF!</v>
      </c>
      <c r="AY207" s="753"/>
      <c r="AZ207" s="753" t="e">
        <f ca="1">$AS207+$AT207+$AU207+$AV207+$AR207+#REF!</f>
        <v>#REF!</v>
      </c>
      <c r="BA207" s="755" t="e">
        <f t="shared" ca="1" si="93"/>
        <v>#REF!</v>
      </c>
      <c r="BB207" s="756"/>
      <c r="BC207" s="757"/>
      <c r="BD207" s="1333" t="s">
        <v>2014</v>
      </c>
    </row>
    <row r="208" spans="1:71" s="685" customFormat="1" ht="21" customHeight="1">
      <c r="A208" s="739" t="s">
        <v>1120</v>
      </c>
      <c r="B208" s="740" t="s">
        <v>972</v>
      </c>
      <c r="C208" s="764">
        <v>21325269</v>
      </c>
      <c r="D208" s="763" t="s">
        <v>358</v>
      </c>
      <c r="E208" s="824" t="s">
        <v>34</v>
      </c>
      <c r="F208" s="841" t="s">
        <v>104</v>
      </c>
      <c r="G208" s="740" t="s">
        <v>146</v>
      </c>
      <c r="H208" s="740" t="s">
        <v>146</v>
      </c>
      <c r="I208" s="742" t="s">
        <v>1802</v>
      </c>
      <c r="J208" s="739" t="s">
        <v>991</v>
      </c>
      <c r="K208" s="767">
        <v>43587</v>
      </c>
      <c r="L208" s="768" t="s">
        <v>1394</v>
      </c>
      <c r="M208" s="769"/>
      <c r="N208" s="845" t="s">
        <v>914</v>
      </c>
      <c r="O208" s="826" t="s">
        <v>52</v>
      </c>
      <c r="P208" s="749" t="s">
        <v>1980</v>
      </c>
      <c r="Q208" s="826" t="s">
        <v>52</v>
      </c>
      <c r="R208" s="754">
        <f>VLOOKUP($G$9:$G$327,TABULADOR!$D$6:$E$41,2,0)</f>
        <v>7</v>
      </c>
      <c r="S208" s="741">
        <f t="shared" ca="1" si="82"/>
        <v>2</v>
      </c>
      <c r="T208" s="740">
        <v>0</v>
      </c>
      <c r="U208" s="741">
        <f t="shared" ca="1" si="83"/>
        <v>2</v>
      </c>
      <c r="V208" s="771">
        <f ca="1">VLOOKUP($U208,TABULADOR!$A$51:$B$74,2)</f>
        <v>0.04</v>
      </c>
      <c r="W208" s="771">
        <v>0</v>
      </c>
      <c r="X208" s="750">
        <v>0</v>
      </c>
      <c r="Y208" s="772">
        <v>0</v>
      </c>
      <c r="Z208" s="752">
        <v>15</v>
      </c>
      <c r="AA208" s="753">
        <f t="shared" ref="AA208:AA220" si="95">+($R208/30*$Z208)</f>
        <v>3.5</v>
      </c>
      <c r="AB208" s="753">
        <f t="shared" ref="AB208:AB220" si="96">$AA208*$W208</f>
        <v>0</v>
      </c>
      <c r="AC208" s="753">
        <f t="shared" ca="1" si="84"/>
        <v>0.14000000000000001</v>
      </c>
      <c r="AD208" s="753">
        <f>VLOOKUP($H$9:$H$1917,TABULADOR!$D$6:$E$41,2,0)-VLOOKUP($G$9:$G$1917,TABULADOR!$D$6:$E$41,2,0)</f>
        <v>0</v>
      </c>
      <c r="AE208" s="753">
        <f>+(TABULADOR!$D$67)*(GLOBAL!$Y180)/2</f>
        <v>0.875</v>
      </c>
      <c r="AF208" s="753"/>
      <c r="AG208" s="753"/>
      <c r="AH208" s="754">
        <f t="shared" ca="1" si="85"/>
        <v>4.5150000000000006</v>
      </c>
      <c r="AI208" s="773">
        <f t="shared" ca="1" si="86"/>
        <v>0</v>
      </c>
      <c r="AJ208" s="753"/>
      <c r="AK208" s="753">
        <f ca="1">($AA208+$AB208+$AC208)*2/30*$Z208*TABULADOR!$D$70</f>
        <v>2.9120000000000004</v>
      </c>
      <c r="AL208" s="753"/>
      <c r="AM208" s="753"/>
      <c r="AN208" s="753"/>
      <c r="AO208" s="753" t="e">
        <f ca="1">($AH208*#REF!/#REF!*#REF!*#REF!)</f>
        <v>#REF!</v>
      </c>
      <c r="AP208" s="753">
        <f t="shared" ca="1" si="87"/>
        <v>0</v>
      </c>
      <c r="AQ208" s="753" t="e">
        <f t="shared" ca="1" si="88"/>
        <v>#DIV/0!</v>
      </c>
      <c r="AR208" s="753">
        <f t="shared" ca="1" si="89"/>
        <v>0</v>
      </c>
      <c r="AS208" s="753" t="e">
        <f ca="1">$AO208*#REF!/#REF!</f>
        <v>#REF!</v>
      </c>
      <c r="AT208" s="753">
        <f t="shared" ca="1" si="90"/>
        <v>0</v>
      </c>
      <c r="AU208" s="753" t="e">
        <f t="shared" ca="1" si="91"/>
        <v>#DIV/0!</v>
      </c>
      <c r="AV208" s="753">
        <f t="shared" ca="1" si="92"/>
        <v>0</v>
      </c>
      <c r="AW208" s="753">
        <f t="shared" ca="1" si="94"/>
        <v>7.4270000000000014</v>
      </c>
      <c r="AX208" s="753" t="e">
        <f ca="1">$AN208+$AO208+$AP208+$AQ208+#REF!</f>
        <v>#REF!</v>
      </c>
      <c r="AY208" s="753"/>
      <c r="AZ208" s="753" t="e">
        <f ca="1">$AS208+$AT208+$AU208+$AV208+$AR208+#REF!</f>
        <v>#REF!</v>
      </c>
      <c r="BA208" s="755" t="e">
        <f t="shared" ca="1" si="93"/>
        <v>#REF!</v>
      </c>
      <c r="BB208" s="756"/>
      <c r="BC208" s="757"/>
      <c r="BD208" s="1333" t="s">
        <v>2063</v>
      </c>
    </row>
    <row r="209" spans="1:83" s="774" customFormat="1" ht="21" customHeight="1">
      <c r="A209" s="760" t="s">
        <v>1120</v>
      </c>
      <c r="B209" s="766" t="s">
        <v>1679</v>
      </c>
      <c r="C209" s="795">
        <v>12014753</v>
      </c>
      <c r="D209" s="793" t="s">
        <v>422</v>
      </c>
      <c r="E209" s="834" t="s">
        <v>20</v>
      </c>
      <c r="F209" s="844" t="s">
        <v>293</v>
      </c>
      <c r="G209" s="766" t="s">
        <v>596</v>
      </c>
      <c r="H209" s="766" t="s">
        <v>596</v>
      </c>
      <c r="I209" s="760" t="s">
        <v>1954</v>
      </c>
      <c r="J209" s="760" t="s">
        <v>991</v>
      </c>
      <c r="K209" s="796">
        <v>43710</v>
      </c>
      <c r="L209" s="797" t="s">
        <v>1453</v>
      </c>
      <c r="M209" s="769"/>
      <c r="N209" s="854" t="s">
        <v>914</v>
      </c>
      <c r="O209" s="835" t="s">
        <v>52</v>
      </c>
      <c r="P209" s="748" t="s">
        <v>40</v>
      </c>
      <c r="Q209" s="835" t="s">
        <v>52</v>
      </c>
      <c r="R209" s="792">
        <f>VLOOKUP($G$9:$G$326,TABULADOR!$D$6:$E$41,2,0)</f>
        <v>8.484</v>
      </c>
      <c r="S209" s="788">
        <f t="shared" ca="1" si="82"/>
        <v>2</v>
      </c>
      <c r="T209" s="766">
        <v>0</v>
      </c>
      <c r="U209" s="788">
        <f t="shared" ca="1" si="83"/>
        <v>2</v>
      </c>
      <c r="V209" s="789">
        <f ca="1">VLOOKUP($U209,TABULADOR!$A$51:$B$74,2)</f>
        <v>0.04</v>
      </c>
      <c r="W209" s="789">
        <v>0</v>
      </c>
      <c r="X209" s="790">
        <v>2</v>
      </c>
      <c r="Y209" s="798">
        <v>2</v>
      </c>
      <c r="Z209" s="804">
        <v>15</v>
      </c>
      <c r="AA209" s="791">
        <f t="shared" si="95"/>
        <v>4.242</v>
      </c>
      <c r="AB209" s="753">
        <f t="shared" si="96"/>
        <v>0</v>
      </c>
      <c r="AC209" s="753">
        <f t="shared" ca="1" si="84"/>
        <v>0.16968</v>
      </c>
      <c r="AD209" s="753">
        <f>VLOOKUP($H$9:$H$1916,TABULADOR!$D$6:$E$41,2,0)-VLOOKUP($G$9:$G$1916,TABULADOR!$D$6:$E$41,2,0)</f>
        <v>0</v>
      </c>
      <c r="AE209" s="753">
        <f>+(TABULADOR!$D$67)*(GLOBAL!$Y182)/2</f>
        <v>0.875</v>
      </c>
      <c r="AF209" s="753"/>
      <c r="AG209" s="791"/>
      <c r="AH209" s="754">
        <f t="shared" ca="1" si="85"/>
        <v>5.2866799999999996</v>
      </c>
      <c r="AI209" s="799">
        <f t="shared" ca="1" si="86"/>
        <v>0</v>
      </c>
      <c r="AJ209" s="799"/>
      <c r="AK209" s="791">
        <f ca="1">($AA209+$AB209+$AC209)*2/30*$Z209*TABULADOR!$D$70</f>
        <v>3.529344</v>
      </c>
      <c r="AL209" s="753"/>
      <c r="AM209" s="791"/>
      <c r="AN209" s="791"/>
      <c r="AO209" s="791" t="e">
        <f ca="1">($AH209*#REF!/#REF!*#REF!*#REF!)</f>
        <v>#REF!</v>
      </c>
      <c r="AP209" s="791">
        <f t="shared" ca="1" si="87"/>
        <v>0</v>
      </c>
      <c r="AQ209" s="791" t="e">
        <f t="shared" ca="1" si="88"/>
        <v>#DIV/0!</v>
      </c>
      <c r="AR209" s="791">
        <f t="shared" ca="1" si="89"/>
        <v>0</v>
      </c>
      <c r="AS209" s="791" t="e">
        <f ca="1">$AO209*#REF!/#REF!</f>
        <v>#REF!</v>
      </c>
      <c r="AT209" s="791">
        <f t="shared" ca="1" si="90"/>
        <v>0</v>
      </c>
      <c r="AU209" s="791" t="e">
        <f t="shared" ca="1" si="91"/>
        <v>#DIV/0!</v>
      </c>
      <c r="AV209" s="791">
        <f t="shared" ca="1" si="92"/>
        <v>0</v>
      </c>
      <c r="AW209" s="753">
        <f t="shared" ca="1" si="94"/>
        <v>8.8160239999999988</v>
      </c>
      <c r="AX209" s="791" t="e">
        <f ca="1">$AN209+$AO209+$AP209+$AQ209+#REF!</f>
        <v>#REF!</v>
      </c>
      <c r="AY209" s="791"/>
      <c r="AZ209" s="791" t="e">
        <f ca="1">$AS209+$AT209+$AU209+$AV209+$AR209+#REF!</f>
        <v>#REF!</v>
      </c>
      <c r="BA209" s="805" t="e">
        <f t="shared" ca="1" si="93"/>
        <v>#REF!</v>
      </c>
      <c r="BB209" s="794"/>
      <c r="BC209" s="784"/>
      <c r="BD209" s="1333" t="s">
        <v>2063</v>
      </c>
    </row>
    <row r="210" spans="1:83" s="685" customFormat="1" ht="21.75" customHeight="1">
      <c r="A210" s="739" t="s">
        <v>1119</v>
      </c>
      <c r="B210" s="672" t="s">
        <v>1679</v>
      </c>
      <c r="C210" s="896">
        <v>23636523</v>
      </c>
      <c r="D210" s="675" t="s">
        <v>1837</v>
      </c>
      <c r="E210" s="831" t="s">
        <v>20</v>
      </c>
      <c r="F210" s="821" t="s">
        <v>289</v>
      </c>
      <c r="G210" s="739" t="s">
        <v>596</v>
      </c>
      <c r="H210" s="739" t="s">
        <v>596</v>
      </c>
      <c r="I210" s="760" t="s">
        <v>1954</v>
      </c>
      <c r="J210" s="739"/>
      <c r="K210" s="761">
        <v>44403</v>
      </c>
      <c r="L210" s="762" t="s">
        <v>1910</v>
      </c>
      <c r="M210" s="823"/>
      <c r="N210" s="840" t="s">
        <v>914</v>
      </c>
      <c r="O210" s="851" t="s">
        <v>25</v>
      </c>
      <c r="P210" s="762" t="s">
        <v>63</v>
      </c>
      <c r="Q210" s="851" t="s">
        <v>25</v>
      </c>
      <c r="R210" s="747">
        <f>VLOOKUP($G$9:$G$924,TABULADOR!$D$6:$E$41,2,0)</f>
        <v>8.484</v>
      </c>
      <c r="S210" s="741">
        <f t="shared" ca="1" si="82"/>
        <v>0</v>
      </c>
      <c r="T210" s="748">
        <v>0</v>
      </c>
      <c r="U210" s="748">
        <f t="shared" ca="1" si="83"/>
        <v>0</v>
      </c>
      <c r="V210" s="749">
        <f ca="1">VLOOKUP($U210,TABULADOR!$A$51:$B$74,2)</f>
        <v>0</v>
      </c>
      <c r="W210" s="749">
        <v>0</v>
      </c>
      <c r="X210" s="750">
        <v>0</v>
      </c>
      <c r="Y210" s="751">
        <v>2</v>
      </c>
      <c r="Z210" s="752">
        <v>15</v>
      </c>
      <c r="AA210" s="753">
        <f t="shared" si="95"/>
        <v>4.242</v>
      </c>
      <c r="AB210" s="753">
        <f t="shared" si="96"/>
        <v>0</v>
      </c>
      <c r="AC210" s="753">
        <f t="shared" ca="1" si="84"/>
        <v>0</v>
      </c>
      <c r="AD210" s="753">
        <f>VLOOKUP($H$9:$H$1915,TABULADOR!$D$6:$E$41,2,0)-VLOOKUP($G$9:$G$1915,TABULADOR!$D$6:$E$41,2,0)</f>
        <v>0</v>
      </c>
      <c r="AE210" s="753">
        <f>+(TABULADOR!$D$67)*(GLOBAL!$Y183)/2</f>
        <v>0.875</v>
      </c>
      <c r="AF210" s="753"/>
      <c r="AG210" s="747"/>
      <c r="AH210" s="754">
        <f t="shared" ca="1" si="85"/>
        <v>5.117</v>
      </c>
      <c r="AI210" s="747" t="b">
        <f t="shared" ca="1" si="86"/>
        <v>0</v>
      </c>
      <c r="AJ210" s="773"/>
      <c r="AK210" s="753">
        <f ca="1">($AA210+$AB210+$AC210)*2/30*$Z210*TABULADOR!$D$70</f>
        <v>3.3936000000000002</v>
      </c>
      <c r="AL210" s="753"/>
      <c r="AM210" s="753"/>
      <c r="AN210" s="754"/>
      <c r="AO210" s="754" t="e">
        <f ca="1">($AH210*#REF!/#REF!*#REF!*#REF!)</f>
        <v>#REF!</v>
      </c>
      <c r="AP210" s="754">
        <f t="shared" ca="1" si="87"/>
        <v>0</v>
      </c>
      <c r="AQ210" s="754" t="e">
        <f t="shared" ca="1" si="88"/>
        <v>#DIV/0!</v>
      </c>
      <c r="AR210" s="753">
        <f t="shared" ca="1" si="89"/>
        <v>0</v>
      </c>
      <c r="AS210" s="754" t="e">
        <f ca="1">$AO210*#REF!/#REF!</f>
        <v>#REF!</v>
      </c>
      <c r="AT210" s="754">
        <f t="shared" ca="1" si="90"/>
        <v>0</v>
      </c>
      <c r="AU210" s="754" t="e">
        <f t="shared" ca="1" si="91"/>
        <v>#DIV/0!</v>
      </c>
      <c r="AV210" s="753">
        <f t="shared" ca="1" si="92"/>
        <v>0</v>
      </c>
      <c r="AW210" s="753">
        <f t="shared" ca="1" si="94"/>
        <v>8.5106000000000002</v>
      </c>
      <c r="AX210" s="753" t="e">
        <f ca="1">$AN210+$AO210+$AP210+$AQ210+#REF!</f>
        <v>#REF!</v>
      </c>
      <c r="AY210" s="754"/>
      <c r="AZ210" s="753" t="e">
        <f ca="1">$AS210+$AT210+$AU210+$AV210+$AR210+#REF!</f>
        <v>#REF!</v>
      </c>
      <c r="BA210" s="755" t="e">
        <f t="shared" ca="1" si="93"/>
        <v>#REF!</v>
      </c>
      <c r="BB210" s="757"/>
      <c r="BC210" s="757"/>
      <c r="BD210" s="1333" t="s">
        <v>2064</v>
      </c>
    </row>
    <row r="211" spans="1:83" s="685" customFormat="1" ht="21.75" customHeight="1">
      <c r="A211" s="739" t="s">
        <v>1119</v>
      </c>
      <c r="B211" s="672" t="s">
        <v>1679</v>
      </c>
      <c r="C211" s="782">
        <v>22912909</v>
      </c>
      <c r="D211" s="668" t="s">
        <v>1842</v>
      </c>
      <c r="E211" s="831" t="s">
        <v>20</v>
      </c>
      <c r="F211" s="821" t="s">
        <v>289</v>
      </c>
      <c r="G211" s="739" t="s">
        <v>596</v>
      </c>
      <c r="H211" s="739" t="s">
        <v>596</v>
      </c>
      <c r="I211" s="760" t="s">
        <v>1954</v>
      </c>
      <c r="J211" s="739"/>
      <c r="K211" s="781">
        <v>44410</v>
      </c>
      <c r="L211" s="762" t="s">
        <v>1864</v>
      </c>
      <c r="M211" s="745"/>
      <c r="N211" s="840" t="s">
        <v>914</v>
      </c>
      <c r="O211" s="851" t="s">
        <v>25</v>
      </c>
      <c r="P211" s="762" t="s">
        <v>63</v>
      </c>
      <c r="Q211" s="851" t="s">
        <v>25</v>
      </c>
      <c r="R211" s="747">
        <f>VLOOKUP($G$9:$G$923,TABULADOR!$D$6:$E$41,2,0)</f>
        <v>8.484</v>
      </c>
      <c r="S211" s="741">
        <f t="shared" ca="1" si="82"/>
        <v>0</v>
      </c>
      <c r="T211" s="748">
        <v>0</v>
      </c>
      <c r="U211" s="748">
        <f t="shared" ca="1" si="83"/>
        <v>0</v>
      </c>
      <c r="V211" s="749">
        <f ca="1">VLOOKUP($U211,TABULADOR!$A$51:$B$74,2)</f>
        <v>0</v>
      </c>
      <c r="W211" s="749">
        <v>0</v>
      </c>
      <c r="X211" s="750">
        <v>0</v>
      </c>
      <c r="Y211" s="751">
        <v>1</v>
      </c>
      <c r="Z211" s="752">
        <v>15</v>
      </c>
      <c r="AA211" s="753">
        <f t="shared" si="95"/>
        <v>4.242</v>
      </c>
      <c r="AB211" s="753">
        <f t="shared" si="96"/>
        <v>0</v>
      </c>
      <c r="AC211" s="753">
        <f t="shared" ca="1" si="84"/>
        <v>0</v>
      </c>
      <c r="AD211" s="753">
        <f>VLOOKUP($H$9:$H$1914,TABULADOR!$D$6:$E$41,2,0)-VLOOKUP($G$9:$G$1914,TABULADOR!$D$6:$E$41,2,0)</f>
        <v>0</v>
      </c>
      <c r="AE211" s="753">
        <f>+(TABULADOR!$D$67)*(GLOBAL!$Y184)/2</f>
        <v>2.625</v>
      </c>
      <c r="AF211" s="753"/>
      <c r="AG211" s="747"/>
      <c r="AH211" s="754">
        <f t="shared" ca="1" si="85"/>
        <v>6.867</v>
      </c>
      <c r="AI211" s="747" t="b">
        <f t="shared" ca="1" si="86"/>
        <v>0</v>
      </c>
      <c r="AJ211" s="773"/>
      <c r="AK211" s="753">
        <f ca="1">($AA211+$AB211+$AC211)*2/30*$Z211*TABULADOR!$D$70</f>
        <v>3.3936000000000002</v>
      </c>
      <c r="AL211" s="753"/>
      <c r="AM211" s="753"/>
      <c r="AN211" s="754"/>
      <c r="AO211" s="754" t="e">
        <f ca="1">($AH211*#REF!/#REF!*#REF!*#REF!)</f>
        <v>#REF!</v>
      </c>
      <c r="AP211" s="754">
        <f t="shared" ca="1" si="87"/>
        <v>0</v>
      </c>
      <c r="AQ211" s="754" t="e">
        <f t="shared" ca="1" si="88"/>
        <v>#DIV/0!</v>
      </c>
      <c r="AR211" s="753">
        <f t="shared" ca="1" si="89"/>
        <v>0</v>
      </c>
      <c r="AS211" s="754" t="e">
        <f ca="1">$AO211*#REF!/#REF!</f>
        <v>#REF!</v>
      </c>
      <c r="AT211" s="754">
        <f t="shared" ca="1" si="90"/>
        <v>0</v>
      </c>
      <c r="AU211" s="754" t="e">
        <f t="shared" ca="1" si="91"/>
        <v>#DIV/0!</v>
      </c>
      <c r="AV211" s="753">
        <f t="shared" ca="1" si="92"/>
        <v>0</v>
      </c>
      <c r="AW211" s="753">
        <f t="shared" ca="1" si="94"/>
        <v>10.2606</v>
      </c>
      <c r="AX211" s="753" t="e">
        <f ca="1">$AN211+$AO211+$AP211+$AQ211+#REF!</f>
        <v>#REF!</v>
      </c>
      <c r="AY211" s="754"/>
      <c r="AZ211" s="753" t="e">
        <f ca="1">$AS211+$AT211+$AU211+$AV211+$AR211+#REF!</f>
        <v>#REF!</v>
      </c>
      <c r="BA211" s="755" t="e">
        <f t="shared" ca="1" si="93"/>
        <v>#REF!</v>
      </c>
      <c r="BB211" s="757"/>
      <c r="BC211" s="757"/>
      <c r="BD211" s="1333" t="s">
        <v>2064</v>
      </c>
    </row>
    <row r="212" spans="1:83" s="685" customFormat="1" ht="21.75" customHeight="1">
      <c r="A212" s="739" t="s">
        <v>1119</v>
      </c>
      <c r="B212" s="672" t="s">
        <v>1679</v>
      </c>
      <c r="C212" s="782">
        <v>24888643</v>
      </c>
      <c r="D212" s="668" t="s">
        <v>1844</v>
      </c>
      <c r="E212" s="831" t="s">
        <v>20</v>
      </c>
      <c r="F212" s="821" t="s">
        <v>289</v>
      </c>
      <c r="G212" s="739" t="s">
        <v>596</v>
      </c>
      <c r="H212" s="739" t="s">
        <v>596</v>
      </c>
      <c r="I212" s="760" t="s">
        <v>1954</v>
      </c>
      <c r="J212" s="739"/>
      <c r="K212" s="781">
        <v>44410</v>
      </c>
      <c r="L212" s="745"/>
      <c r="M212" s="762" t="s">
        <v>1865</v>
      </c>
      <c r="N212" s="840" t="s">
        <v>455</v>
      </c>
      <c r="O212" s="851" t="s">
        <v>25</v>
      </c>
      <c r="P212" s="762" t="s">
        <v>63</v>
      </c>
      <c r="Q212" s="851" t="s">
        <v>25</v>
      </c>
      <c r="R212" s="747">
        <f>VLOOKUP($G$9:$G$922,TABULADOR!$D$6:$E$41,2,0)</f>
        <v>8.484</v>
      </c>
      <c r="S212" s="741">
        <f t="shared" ca="1" si="82"/>
        <v>0</v>
      </c>
      <c r="T212" s="748">
        <v>0</v>
      </c>
      <c r="U212" s="748">
        <f t="shared" ca="1" si="83"/>
        <v>0</v>
      </c>
      <c r="V212" s="749">
        <f ca="1">VLOOKUP($U212,TABULADOR!$A$51:$B$74,2)</f>
        <v>0</v>
      </c>
      <c r="W212" s="749">
        <v>0</v>
      </c>
      <c r="X212" s="750">
        <v>2</v>
      </c>
      <c r="Y212" s="751">
        <v>2</v>
      </c>
      <c r="Z212" s="752">
        <v>15</v>
      </c>
      <c r="AA212" s="753">
        <f t="shared" si="95"/>
        <v>4.242</v>
      </c>
      <c r="AB212" s="753">
        <f t="shared" si="96"/>
        <v>0</v>
      </c>
      <c r="AC212" s="753">
        <f t="shared" ca="1" si="84"/>
        <v>0</v>
      </c>
      <c r="AD212" s="753">
        <f>VLOOKUP($H$9:$H$1913,TABULADOR!$D$6:$E$41,2,0)-VLOOKUP($G$9:$G$1913,TABULADOR!$D$6:$E$41,2,0)</f>
        <v>0</v>
      </c>
      <c r="AE212" s="753">
        <f>+(TABULADOR!$D$67)*(GLOBAL!$Y185)/2</f>
        <v>0</v>
      </c>
      <c r="AF212" s="753"/>
      <c r="AG212" s="747"/>
      <c r="AH212" s="754">
        <f t="shared" ca="1" si="85"/>
        <v>4.242</v>
      </c>
      <c r="AI212" s="747" t="b">
        <f t="shared" ca="1" si="86"/>
        <v>0</v>
      </c>
      <c r="AJ212" s="773"/>
      <c r="AK212" s="753">
        <f ca="1">($AA212+$AB212+$AC212)*2/30*$Z212*TABULADOR!$D$70</f>
        <v>3.3936000000000002</v>
      </c>
      <c r="AL212" s="753"/>
      <c r="AM212" s="753"/>
      <c r="AN212" s="754"/>
      <c r="AO212" s="754" t="e">
        <f ca="1">($AH212*#REF!/#REF!*#REF!*#REF!)</f>
        <v>#REF!</v>
      </c>
      <c r="AP212" s="754">
        <f t="shared" ca="1" si="87"/>
        <v>0</v>
      </c>
      <c r="AQ212" s="754" t="e">
        <f t="shared" ca="1" si="88"/>
        <v>#DIV/0!</v>
      </c>
      <c r="AR212" s="753">
        <f t="shared" ca="1" si="89"/>
        <v>0</v>
      </c>
      <c r="AS212" s="754" t="e">
        <f ca="1">$AO212*#REF!/#REF!</f>
        <v>#REF!</v>
      </c>
      <c r="AT212" s="754">
        <f t="shared" ca="1" si="90"/>
        <v>0</v>
      </c>
      <c r="AU212" s="754" t="e">
        <f t="shared" ca="1" si="91"/>
        <v>#DIV/0!</v>
      </c>
      <c r="AV212" s="753">
        <f t="shared" ca="1" si="92"/>
        <v>0</v>
      </c>
      <c r="AW212" s="753">
        <f t="shared" ca="1" si="94"/>
        <v>7.6356000000000002</v>
      </c>
      <c r="AX212" s="753" t="e">
        <f ca="1">$AN212+$AO212+$AP212+$AQ212+#REF!</f>
        <v>#REF!</v>
      </c>
      <c r="AY212" s="754"/>
      <c r="AZ212" s="753" t="e">
        <f ca="1">$AS212+$AT212+$AU212+$AV212+$AR212+#REF!</f>
        <v>#REF!</v>
      </c>
      <c r="BA212" s="755" t="e">
        <f t="shared" ca="1" si="93"/>
        <v>#REF!</v>
      </c>
      <c r="BB212" s="757"/>
      <c r="BC212" s="757"/>
      <c r="BD212" s="1333" t="s">
        <v>2064</v>
      </c>
    </row>
    <row r="213" spans="1:83" s="685" customFormat="1" ht="21.75" customHeight="1">
      <c r="A213" s="739" t="s">
        <v>1119</v>
      </c>
      <c r="B213" s="672" t="s">
        <v>1679</v>
      </c>
      <c r="C213" s="782">
        <v>23107348</v>
      </c>
      <c r="D213" s="668" t="s">
        <v>1845</v>
      </c>
      <c r="E213" s="831" t="s">
        <v>20</v>
      </c>
      <c r="F213" s="821" t="s">
        <v>289</v>
      </c>
      <c r="G213" s="739" t="s">
        <v>596</v>
      </c>
      <c r="H213" s="739" t="s">
        <v>596</v>
      </c>
      <c r="I213" s="760" t="s">
        <v>1954</v>
      </c>
      <c r="J213" s="739"/>
      <c r="K213" s="781">
        <v>44410</v>
      </c>
      <c r="L213" s="762" t="s">
        <v>1866</v>
      </c>
      <c r="M213" s="745"/>
      <c r="N213" s="840" t="s">
        <v>914</v>
      </c>
      <c r="O213" s="851" t="s">
        <v>25</v>
      </c>
      <c r="P213" s="762" t="s">
        <v>63</v>
      </c>
      <c r="Q213" s="851" t="s">
        <v>25</v>
      </c>
      <c r="R213" s="747">
        <f>VLOOKUP($G$9:$G$921,TABULADOR!$D$6:$E$41,2,0)</f>
        <v>8.484</v>
      </c>
      <c r="S213" s="741">
        <f t="shared" ca="1" si="82"/>
        <v>0</v>
      </c>
      <c r="T213" s="748">
        <v>0</v>
      </c>
      <c r="U213" s="748">
        <f t="shared" ca="1" si="83"/>
        <v>0</v>
      </c>
      <c r="V213" s="749">
        <f ca="1">VLOOKUP($U213,TABULADOR!$A$51:$B$74,2)</f>
        <v>0</v>
      </c>
      <c r="W213" s="749">
        <v>0</v>
      </c>
      <c r="X213" s="750">
        <v>0</v>
      </c>
      <c r="Y213" s="751">
        <v>0</v>
      </c>
      <c r="Z213" s="752">
        <v>15</v>
      </c>
      <c r="AA213" s="753">
        <f t="shared" si="95"/>
        <v>4.242</v>
      </c>
      <c r="AB213" s="753">
        <f t="shared" si="96"/>
        <v>0</v>
      </c>
      <c r="AC213" s="753">
        <f t="shared" ca="1" si="84"/>
        <v>0</v>
      </c>
      <c r="AD213" s="753">
        <f>VLOOKUP($H$9:$H$1912,TABULADOR!$D$6:$E$41,2,0)-VLOOKUP($G$9:$G$1912,TABULADOR!$D$6:$E$41,2,0)</f>
        <v>0</v>
      </c>
      <c r="AE213" s="753">
        <f>+(TABULADOR!$D$67)*(GLOBAL!$Y186)/2</f>
        <v>0</v>
      </c>
      <c r="AF213" s="753"/>
      <c r="AG213" s="747"/>
      <c r="AH213" s="754">
        <f t="shared" ca="1" si="85"/>
        <v>4.242</v>
      </c>
      <c r="AI213" s="747" t="b">
        <f t="shared" ca="1" si="86"/>
        <v>0</v>
      </c>
      <c r="AJ213" s="773"/>
      <c r="AK213" s="753">
        <f ca="1">($AA213+$AB213+$AC213)*2/30*$Z213*TABULADOR!$D$70</f>
        <v>3.3936000000000002</v>
      </c>
      <c r="AL213" s="753"/>
      <c r="AM213" s="753"/>
      <c r="AN213" s="754"/>
      <c r="AO213" s="754" t="e">
        <f ca="1">($AH213*#REF!/#REF!*#REF!*#REF!)</f>
        <v>#REF!</v>
      </c>
      <c r="AP213" s="754">
        <f t="shared" ca="1" si="87"/>
        <v>0</v>
      </c>
      <c r="AQ213" s="754" t="e">
        <f t="shared" ca="1" si="88"/>
        <v>#DIV/0!</v>
      </c>
      <c r="AR213" s="753">
        <f t="shared" ca="1" si="89"/>
        <v>0</v>
      </c>
      <c r="AS213" s="754" t="e">
        <f ca="1">$AO213*#REF!/#REF!</f>
        <v>#REF!</v>
      </c>
      <c r="AT213" s="754">
        <f t="shared" ca="1" si="90"/>
        <v>0</v>
      </c>
      <c r="AU213" s="754" t="e">
        <f t="shared" ca="1" si="91"/>
        <v>#DIV/0!</v>
      </c>
      <c r="AV213" s="753">
        <f t="shared" ca="1" si="92"/>
        <v>0</v>
      </c>
      <c r="AW213" s="753">
        <f t="shared" ca="1" si="94"/>
        <v>7.6356000000000002</v>
      </c>
      <c r="AX213" s="753" t="e">
        <f ca="1">$AN213+$AO213+$AP213+$AQ213+#REF!</f>
        <v>#REF!</v>
      </c>
      <c r="AY213" s="754"/>
      <c r="AZ213" s="753" t="e">
        <f ca="1">$AS213+$AT213+$AU213+$AV213+$AR213+#REF!</f>
        <v>#REF!</v>
      </c>
      <c r="BA213" s="755" t="e">
        <f t="shared" ca="1" si="93"/>
        <v>#REF!</v>
      </c>
      <c r="BB213" s="757"/>
      <c r="BC213" s="757"/>
      <c r="BD213" s="1333" t="s">
        <v>2064</v>
      </c>
    </row>
    <row r="214" spans="1:83" s="685" customFormat="1" ht="21.75" customHeight="1">
      <c r="A214" s="739" t="s">
        <v>1119</v>
      </c>
      <c r="B214" s="740" t="s">
        <v>1679</v>
      </c>
      <c r="C214" s="896">
        <v>26530527</v>
      </c>
      <c r="D214" s="675" t="s">
        <v>1783</v>
      </c>
      <c r="E214" s="831" t="s">
        <v>20</v>
      </c>
      <c r="F214" s="821" t="s">
        <v>289</v>
      </c>
      <c r="G214" s="762" t="s">
        <v>596</v>
      </c>
      <c r="H214" s="762" t="s">
        <v>596</v>
      </c>
      <c r="I214" s="760" t="s">
        <v>1954</v>
      </c>
      <c r="J214" s="739"/>
      <c r="K214" s="761">
        <v>44378</v>
      </c>
      <c r="L214" s="762" t="s">
        <v>1793</v>
      </c>
      <c r="M214" s="745"/>
      <c r="N214" s="845" t="s">
        <v>914</v>
      </c>
      <c r="O214" s="851" t="s">
        <v>25</v>
      </c>
      <c r="P214" s="762" t="s">
        <v>63</v>
      </c>
      <c r="Q214" s="851" t="s">
        <v>25</v>
      </c>
      <c r="R214" s="747">
        <f>VLOOKUP($G$9:$G$920,TABULADOR!$D$6:$E$41,2,0)</f>
        <v>8.484</v>
      </c>
      <c r="S214" s="741">
        <f t="shared" ca="1" si="82"/>
        <v>0</v>
      </c>
      <c r="T214" s="748">
        <v>0</v>
      </c>
      <c r="U214" s="748">
        <f t="shared" ca="1" si="83"/>
        <v>0</v>
      </c>
      <c r="V214" s="749">
        <f ca="1">VLOOKUP($U214,TABULADOR!$A$51:$B$74,2)</f>
        <v>0</v>
      </c>
      <c r="W214" s="749">
        <v>0</v>
      </c>
      <c r="X214" s="750">
        <v>0</v>
      </c>
      <c r="Y214" s="751">
        <v>0</v>
      </c>
      <c r="Z214" s="752">
        <v>15</v>
      </c>
      <c r="AA214" s="753">
        <f t="shared" si="95"/>
        <v>4.242</v>
      </c>
      <c r="AB214" s="753">
        <f t="shared" si="96"/>
        <v>0</v>
      </c>
      <c r="AC214" s="753">
        <f t="shared" ca="1" si="84"/>
        <v>0</v>
      </c>
      <c r="AD214" s="753">
        <f>VLOOKUP($H$9:$H$1911,TABULADOR!$D$6:$E$41,2,0)-VLOOKUP($G$9:$G$1911,TABULADOR!$D$6:$E$41,2,0)</f>
        <v>0</v>
      </c>
      <c r="AE214" s="753">
        <f>+(TABULADOR!$D$67)*(GLOBAL!$Y187)/2</f>
        <v>0.875</v>
      </c>
      <c r="AF214" s="753"/>
      <c r="AG214" s="747"/>
      <c r="AH214" s="754">
        <f t="shared" ca="1" si="85"/>
        <v>5.117</v>
      </c>
      <c r="AI214" s="747" t="b">
        <f t="shared" ca="1" si="86"/>
        <v>0</v>
      </c>
      <c r="AJ214" s="773"/>
      <c r="AK214" s="753">
        <f ca="1">($AA214+$AB214+$AC214)*2/30*$Z214*TABULADOR!$D$70</f>
        <v>3.3936000000000002</v>
      </c>
      <c r="AL214" s="753"/>
      <c r="AM214" s="671"/>
      <c r="AN214" s="754"/>
      <c r="AO214" s="754" t="e">
        <f ca="1">($AH214*#REF!/#REF!*#REF!*#REF!)</f>
        <v>#REF!</v>
      </c>
      <c r="AP214" s="754">
        <f t="shared" ca="1" si="87"/>
        <v>0</v>
      </c>
      <c r="AQ214" s="754" t="e">
        <f t="shared" ca="1" si="88"/>
        <v>#DIV/0!</v>
      </c>
      <c r="AR214" s="753">
        <f t="shared" ca="1" si="89"/>
        <v>0</v>
      </c>
      <c r="AS214" s="754" t="e">
        <f ca="1">$AO214*#REF!/#REF!</f>
        <v>#REF!</v>
      </c>
      <c r="AT214" s="754">
        <f t="shared" ca="1" si="90"/>
        <v>0</v>
      </c>
      <c r="AU214" s="754" t="e">
        <f t="shared" ca="1" si="91"/>
        <v>#DIV/0!</v>
      </c>
      <c r="AV214" s="753">
        <f t="shared" ca="1" si="92"/>
        <v>0</v>
      </c>
      <c r="AW214" s="753">
        <f t="shared" ca="1" si="94"/>
        <v>8.5106000000000002</v>
      </c>
      <c r="AX214" s="753" t="e">
        <f ca="1">$AN214+$AO214+$AP214+$AQ214+#REF!</f>
        <v>#REF!</v>
      </c>
      <c r="AY214" s="754"/>
      <c r="AZ214" s="753" t="e">
        <f ca="1">$AS214+$AT214+$AU214+$AV214+$AR214+#REF!</f>
        <v>#REF!</v>
      </c>
      <c r="BA214" s="755" t="e">
        <f t="shared" ca="1" si="93"/>
        <v>#REF!</v>
      </c>
      <c r="BB214" s="757"/>
      <c r="BC214" s="757"/>
      <c r="BD214" s="1333" t="s">
        <v>2064</v>
      </c>
    </row>
    <row r="215" spans="1:83" s="685" customFormat="1" ht="21.75" customHeight="1">
      <c r="A215" s="739" t="s">
        <v>1119</v>
      </c>
      <c r="B215" s="673" t="s">
        <v>972</v>
      </c>
      <c r="C215" s="896">
        <v>22520993</v>
      </c>
      <c r="D215" s="675" t="s">
        <v>1949</v>
      </c>
      <c r="E215" s="831" t="s">
        <v>20</v>
      </c>
      <c r="F215" s="848" t="s">
        <v>289</v>
      </c>
      <c r="G215" s="739" t="s">
        <v>596</v>
      </c>
      <c r="H215" s="739" t="s">
        <v>596</v>
      </c>
      <c r="I215" s="760" t="s">
        <v>1954</v>
      </c>
      <c r="J215" s="739"/>
      <c r="K215" s="761">
        <v>44440</v>
      </c>
      <c r="L215" s="744" t="s">
        <v>1972</v>
      </c>
      <c r="M215" s="850"/>
      <c r="N215" s="840" t="s">
        <v>914</v>
      </c>
      <c r="O215" s="827" t="s">
        <v>1714</v>
      </c>
      <c r="P215" s="669" t="s">
        <v>63</v>
      </c>
      <c r="Q215" s="849" t="s">
        <v>25</v>
      </c>
      <c r="R215" s="747">
        <f>VLOOKUP($G$9:$G$919,TABULADOR!$D$6:$E$41,2,0)</f>
        <v>8.484</v>
      </c>
      <c r="S215" s="741">
        <f t="shared" ca="1" si="82"/>
        <v>0</v>
      </c>
      <c r="T215" s="741">
        <v>0</v>
      </c>
      <c r="U215" s="748">
        <f t="shared" ca="1" si="83"/>
        <v>0</v>
      </c>
      <c r="V215" s="749">
        <f ca="1">VLOOKUP($U215,TABULADOR!$A$51:$B$74,2)</f>
        <v>0</v>
      </c>
      <c r="W215" s="749">
        <v>0</v>
      </c>
      <c r="X215" s="750">
        <v>0</v>
      </c>
      <c r="Y215" s="751">
        <v>0</v>
      </c>
      <c r="Z215" s="752">
        <v>15</v>
      </c>
      <c r="AA215" s="753">
        <f t="shared" si="95"/>
        <v>4.242</v>
      </c>
      <c r="AB215" s="753">
        <f t="shared" si="96"/>
        <v>0</v>
      </c>
      <c r="AC215" s="753">
        <f t="shared" ca="1" si="84"/>
        <v>0</v>
      </c>
      <c r="AD215" s="753">
        <f>VLOOKUP($H$9:$H$1910,TABULADOR!$D$6:$E$41,2,0)-VLOOKUP($G$9:$G$1910,TABULADOR!$D$6:$E$41,2,0)</f>
        <v>0</v>
      </c>
      <c r="AE215" s="753">
        <f>+(TABULADOR!$D$67)*('EGRESO 2021'!$Y286)/2</f>
        <v>0</v>
      </c>
      <c r="AF215" s="753"/>
      <c r="AG215" s="747"/>
      <c r="AH215" s="754">
        <f t="shared" ca="1" si="85"/>
        <v>4.242</v>
      </c>
      <c r="AI215" s="747" t="b">
        <f t="shared" ca="1" si="86"/>
        <v>0</v>
      </c>
      <c r="AJ215" s="753"/>
      <c r="AK215" s="753">
        <f ca="1">($AA215+$AB215+$AC215)*2/30*$Z215*TABULADOR!$D$70</f>
        <v>3.3936000000000002</v>
      </c>
      <c r="AL215" s="753"/>
      <c r="AM215" s="753"/>
      <c r="AN215" s="754"/>
      <c r="AO215" s="754" t="e">
        <f ca="1">($AH215*#REF!/#REF!*#REF!*#REF!)</f>
        <v>#REF!</v>
      </c>
      <c r="AP215" s="754">
        <f t="shared" ca="1" si="87"/>
        <v>0</v>
      </c>
      <c r="AQ215" s="754" t="e">
        <f t="shared" ca="1" si="88"/>
        <v>#DIV/0!</v>
      </c>
      <c r="AR215" s="753">
        <f t="shared" ca="1" si="89"/>
        <v>0</v>
      </c>
      <c r="AS215" s="754" t="e">
        <f ca="1">$AO215*#REF!/#REF!</f>
        <v>#REF!</v>
      </c>
      <c r="AT215" s="754">
        <f t="shared" ca="1" si="90"/>
        <v>0</v>
      </c>
      <c r="AU215" s="754" t="e">
        <f t="shared" ca="1" si="91"/>
        <v>#DIV/0!</v>
      </c>
      <c r="AV215" s="753">
        <f t="shared" ca="1" si="92"/>
        <v>0</v>
      </c>
      <c r="AW215" s="753">
        <f t="shared" ca="1" si="94"/>
        <v>7.6356000000000002</v>
      </c>
      <c r="AX215" s="753" t="e">
        <f ca="1">$AN215+$AO215+$AP215+$AQ215+#REF!</f>
        <v>#REF!</v>
      </c>
      <c r="AY215" s="754"/>
      <c r="AZ215" s="753" t="e">
        <f ca="1">$AS215+$AT215+$AU215+$AV215+$AR215+#REF!</f>
        <v>#REF!</v>
      </c>
      <c r="BA215" s="755" t="e">
        <f t="shared" ca="1" si="93"/>
        <v>#REF!</v>
      </c>
      <c r="BB215" s="757"/>
      <c r="BC215" s="757"/>
      <c r="BD215" s="1333" t="s">
        <v>2064</v>
      </c>
    </row>
    <row r="216" spans="1:83" s="685" customFormat="1" ht="21.75" customHeight="1">
      <c r="A216" s="739" t="s">
        <v>1119</v>
      </c>
      <c r="B216" s="673" t="s">
        <v>972</v>
      </c>
      <c r="C216" s="896">
        <v>17886015</v>
      </c>
      <c r="D216" s="675" t="s">
        <v>1947</v>
      </c>
      <c r="E216" s="831" t="s">
        <v>34</v>
      </c>
      <c r="F216" s="848" t="s">
        <v>289</v>
      </c>
      <c r="G216" s="739" t="s">
        <v>596</v>
      </c>
      <c r="H216" s="739" t="s">
        <v>596</v>
      </c>
      <c r="I216" s="760" t="s">
        <v>1954</v>
      </c>
      <c r="J216" s="739"/>
      <c r="K216" s="761">
        <v>44440</v>
      </c>
      <c r="L216" s="744" t="s">
        <v>1971</v>
      </c>
      <c r="M216" s="850"/>
      <c r="N216" s="840" t="s">
        <v>914</v>
      </c>
      <c r="O216" s="827" t="s">
        <v>1714</v>
      </c>
      <c r="P216" s="669" t="s">
        <v>63</v>
      </c>
      <c r="Q216" s="849" t="s">
        <v>25</v>
      </c>
      <c r="R216" s="747">
        <f>VLOOKUP($G$9:$G$918,TABULADOR!$D$6:$E$41,2,0)</f>
        <v>8.484</v>
      </c>
      <c r="S216" s="741">
        <f t="shared" ca="1" si="82"/>
        <v>0</v>
      </c>
      <c r="T216" s="741">
        <v>0</v>
      </c>
      <c r="U216" s="748">
        <f t="shared" ca="1" si="83"/>
        <v>0</v>
      </c>
      <c r="V216" s="749">
        <f ca="1">VLOOKUP($U216,TABULADOR!$A$51:$B$74,2)</f>
        <v>0</v>
      </c>
      <c r="W216" s="749">
        <v>0</v>
      </c>
      <c r="X216" s="750">
        <v>0</v>
      </c>
      <c r="Y216" s="751">
        <v>0</v>
      </c>
      <c r="Z216" s="752">
        <v>15</v>
      </c>
      <c r="AA216" s="753">
        <f t="shared" si="95"/>
        <v>4.242</v>
      </c>
      <c r="AB216" s="753">
        <f t="shared" si="96"/>
        <v>0</v>
      </c>
      <c r="AC216" s="753">
        <f t="shared" ca="1" si="84"/>
        <v>0</v>
      </c>
      <c r="AD216" s="753">
        <f>VLOOKUP($H$9:$H$1909,TABULADOR!$D$6:$E$41,2,0)-VLOOKUP($G$9:$G$1909,TABULADOR!$D$6:$E$41,2,0)</f>
        <v>0</v>
      </c>
      <c r="AE216" s="753">
        <f>+(TABULADOR!$D$67)*(GLOBAL!$Y188)/2</f>
        <v>0</v>
      </c>
      <c r="AF216" s="753"/>
      <c r="AG216" s="747"/>
      <c r="AH216" s="754">
        <f t="shared" ca="1" si="85"/>
        <v>4.242</v>
      </c>
      <c r="AI216" s="747" t="b">
        <f t="shared" ca="1" si="86"/>
        <v>0</v>
      </c>
      <c r="AJ216" s="753"/>
      <c r="AK216" s="753">
        <f ca="1">($AA216+$AB216+$AC216)*2/30*$Z216*TABULADOR!$D$70</f>
        <v>3.3936000000000002</v>
      </c>
      <c r="AL216" s="753"/>
      <c r="AM216" s="753"/>
      <c r="AN216" s="754"/>
      <c r="AO216" s="754" t="e">
        <f ca="1">($AH216*#REF!/#REF!*#REF!*#REF!)</f>
        <v>#REF!</v>
      </c>
      <c r="AP216" s="754">
        <f t="shared" ca="1" si="87"/>
        <v>0</v>
      </c>
      <c r="AQ216" s="754" t="e">
        <f t="shared" ca="1" si="88"/>
        <v>#DIV/0!</v>
      </c>
      <c r="AR216" s="753">
        <f t="shared" ca="1" si="89"/>
        <v>0</v>
      </c>
      <c r="AS216" s="754" t="e">
        <f ca="1">$AO216*#REF!/#REF!</f>
        <v>#REF!</v>
      </c>
      <c r="AT216" s="754">
        <f t="shared" ca="1" si="90"/>
        <v>0</v>
      </c>
      <c r="AU216" s="754" t="e">
        <f t="shared" ca="1" si="91"/>
        <v>#DIV/0!</v>
      </c>
      <c r="AV216" s="753">
        <f t="shared" ca="1" si="92"/>
        <v>0</v>
      </c>
      <c r="AW216" s="753">
        <f t="shared" ca="1" si="94"/>
        <v>7.6356000000000002</v>
      </c>
      <c r="AX216" s="753" t="e">
        <f ca="1">$AN216+$AO216+$AP216+$AQ216+#REF!</f>
        <v>#REF!</v>
      </c>
      <c r="AY216" s="754"/>
      <c r="AZ216" s="753" t="e">
        <f ca="1">$AS216+$AT216+$AU216+$AV216+$AR216+#REF!</f>
        <v>#REF!</v>
      </c>
      <c r="BA216" s="755" t="e">
        <f t="shared" ca="1" si="93"/>
        <v>#REF!</v>
      </c>
      <c r="BB216" s="757"/>
      <c r="BC216" s="757"/>
      <c r="BD216" s="1333" t="s">
        <v>2064</v>
      </c>
    </row>
    <row r="217" spans="1:83" s="685" customFormat="1" ht="21.75" customHeight="1">
      <c r="A217" s="739" t="s">
        <v>1119</v>
      </c>
      <c r="B217" s="673" t="s">
        <v>972</v>
      </c>
      <c r="C217" s="896">
        <v>23640369</v>
      </c>
      <c r="D217" s="675" t="s">
        <v>1948</v>
      </c>
      <c r="E217" s="831" t="s">
        <v>20</v>
      </c>
      <c r="F217" s="848" t="s">
        <v>289</v>
      </c>
      <c r="G217" s="739" t="s">
        <v>596</v>
      </c>
      <c r="H217" s="739" t="s">
        <v>596</v>
      </c>
      <c r="I217" s="760" t="s">
        <v>1954</v>
      </c>
      <c r="J217" s="739"/>
      <c r="K217" s="761">
        <v>44440</v>
      </c>
      <c r="L217" s="744" t="s">
        <v>1979</v>
      </c>
      <c r="M217" s="850"/>
      <c r="N217" s="840" t="s">
        <v>914</v>
      </c>
      <c r="O217" s="827" t="s">
        <v>1714</v>
      </c>
      <c r="P217" s="669" t="s">
        <v>63</v>
      </c>
      <c r="Q217" s="849" t="s">
        <v>25</v>
      </c>
      <c r="R217" s="747">
        <f>VLOOKUP($G$9:$G$917,TABULADOR!$D$6:$E$41,2,0)</f>
        <v>8.484</v>
      </c>
      <c r="S217" s="741">
        <f t="shared" ca="1" si="82"/>
        <v>0</v>
      </c>
      <c r="T217" s="741">
        <v>0</v>
      </c>
      <c r="U217" s="748">
        <f t="shared" ca="1" si="83"/>
        <v>0</v>
      </c>
      <c r="V217" s="749">
        <f ca="1">VLOOKUP($U217,TABULADOR!$A$51:$B$74,2)</f>
        <v>0</v>
      </c>
      <c r="W217" s="749">
        <v>0</v>
      </c>
      <c r="X217" s="750">
        <v>0</v>
      </c>
      <c r="Y217" s="751">
        <v>0</v>
      </c>
      <c r="Z217" s="752">
        <v>15</v>
      </c>
      <c r="AA217" s="753">
        <f t="shared" si="95"/>
        <v>4.242</v>
      </c>
      <c r="AB217" s="753">
        <f t="shared" si="96"/>
        <v>0</v>
      </c>
      <c r="AC217" s="753">
        <f t="shared" ca="1" si="84"/>
        <v>0</v>
      </c>
      <c r="AD217" s="753">
        <f>VLOOKUP($H$9:$H$1908,TABULADOR!$D$6:$E$41,2,0)-VLOOKUP($G$9:$G$1908,TABULADOR!$D$6:$E$41,2,0)</f>
        <v>0</v>
      </c>
      <c r="AE217" s="753">
        <f>+(TABULADOR!$D$67)*(GLOBAL!$Y189)/2</f>
        <v>0.875</v>
      </c>
      <c r="AF217" s="753"/>
      <c r="AG217" s="747"/>
      <c r="AH217" s="754">
        <f t="shared" ca="1" si="85"/>
        <v>5.117</v>
      </c>
      <c r="AI217" s="747" t="b">
        <f t="shared" ca="1" si="86"/>
        <v>0</v>
      </c>
      <c r="AJ217" s="753"/>
      <c r="AK217" s="753">
        <f ca="1">($AA217+$AB217+$AC217)*2/30*$Z217*TABULADOR!$D$70</f>
        <v>3.3936000000000002</v>
      </c>
      <c r="AL217" s="753"/>
      <c r="AM217" s="753"/>
      <c r="AN217" s="754"/>
      <c r="AO217" s="754" t="e">
        <f ca="1">($AH217*#REF!/#REF!*#REF!*#REF!)</f>
        <v>#REF!</v>
      </c>
      <c r="AP217" s="754">
        <f t="shared" ca="1" si="87"/>
        <v>0</v>
      </c>
      <c r="AQ217" s="754" t="e">
        <f t="shared" ca="1" si="88"/>
        <v>#DIV/0!</v>
      </c>
      <c r="AR217" s="753">
        <f t="shared" ca="1" si="89"/>
        <v>0</v>
      </c>
      <c r="AS217" s="754" t="e">
        <f ca="1">$AO217*#REF!/#REF!</f>
        <v>#REF!</v>
      </c>
      <c r="AT217" s="754">
        <f t="shared" ca="1" si="90"/>
        <v>0</v>
      </c>
      <c r="AU217" s="754" t="e">
        <f t="shared" ca="1" si="91"/>
        <v>#DIV/0!</v>
      </c>
      <c r="AV217" s="753">
        <f t="shared" ca="1" si="92"/>
        <v>0</v>
      </c>
      <c r="AW217" s="753">
        <f t="shared" ca="1" si="94"/>
        <v>8.5106000000000002</v>
      </c>
      <c r="AX217" s="753" t="e">
        <f ca="1">$AN217+$AO217+$AP217+$AQ217+#REF!</f>
        <v>#REF!</v>
      </c>
      <c r="AY217" s="754"/>
      <c r="AZ217" s="753" t="e">
        <f ca="1">$AS217+$AT217+$AU217+$AV217+$AR217+#REF!</f>
        <v>#REF!</v>
      </c>
      <c r="BA217" s="755" t="e">
        <f t="shared" ca="1" si="93"/>
        <v>#REF!</v>
      </c>
      <c r="BB217" s="757"/>
      <c r="BC217" s="757"/>
      <c r="BD217" s="1333" t="s">
        <v>2064</v>
      </c>
    </row>
    <row r="218" spans="1:83" s="685" customFormat="1" ht="21" customHeight="1">
      <c r="A218" s="739" t="s">
        <v>1120</v>
      </c>
      <c r="B218" s="763" t="s">
        <v>970</v>
      </c>
      <c r="C218" s="764">
        <v>23629759</v>
      </c>
      <c r="D218" s="763" t="s">
        <v>216</v>
      </c>
      <c r="E218" s="824" t="s">
        <v>34</v>
      </c>
      <c r="F218" s="841" t="s">
        <v>27</v>
      </c>
      <c r="G218" s="740" t="s">
        <v>27</v>
      </c>
      <c r="H218" s="740" t="s">
        <v>27</v>
      </c>
      <c r="I218" s="742" t="s">
        <v>1702</v>
      </c>
      <c r="J218" s="739"/>
      <c r="K218" s="767">
        <v>44048</v>
      </c>
      <c r="L218" s="768" t="s">
        <v>1279</v>
      </c>
      <c r="M218" s="769"/>
      <c r="N218" s="845" t="s">
        <v>914</v>
      </c>
      <c r="O218" s="826" t="s">
        <v>78</v>
      </c>
      <c r="P218" s="740" t="s">
        <v>40</v>
      </c>
      <c r="Q218" s="826" t="s">
        <v>78</v>
      </c>
      <c r="R218" s="754">
        <f>VLOOKUP($G$9:$G$325,TABULADOR!$D$6:$E$41,2,0)</f>
        <v>23.8</v>
      </c>
      <c r="S218" s="741">
        <f t="shared" ca="1" si="82"/>
        <v>1</v>
      </c>
      <c r="T218" s="740">
        <v>0</v>
      </c>
      <c r="U218" s="741">
        <f t="shared" ca="1" si="83"/>
        <v>1</v>
      </c>
      <c r="V218" s="771">
        <f ca="1">VLOOKUP($U218,TABULADOR!$A$51:$B$74,2)</f>
        <v>0.02</v>
      </c>
      <c r="W218" s="771">
        <v>0</v>
      </c>
      <c r="X218" s="750">
        <v>0</v>
      </c>
      <c r="Y218" s="772">
        <v>0</v>
      </c>
      <c r="Z218" s="752">
        <v>15</v>
      </c>
      <c r="AA218" s="753">
        <f t="shared" si="95"/>
        <v>11.9</v>
      </c>
      <c r="AB218" s="753">
        <f t="shared" si="96"/>
        <v>0</v>
      </c>
      <c r="AC218" s="753">
        <f t="shared" ca="1" si="84"/>
        <v>0.23800000000000002</v>
      </c>
      <c r="AD218" s="753">
        <f>VLOOKUP($H$9:$H$1907,TABULADOR!$D$6:$E$41,2,0)-VLOOKUP($G$9:$G$1907,TABULADOR!$D$6:$E$41,2,0)</f>
        <v>0</v>
      </c>
      <c r="AE218" s="753" t="e">
        <f>+(TABULADOR!$D$67)*(GLOBAL!#REF!)/2</f>
        <v>#REF!</v>
      </c>
      <c r="AF218" s="753"/>
      <c r="AG218" s="753"/>
      <c r="AH218" s="754" t="e">
        <f t="shared" ca="1" si="85"/>
        <v>#REF!</v>
      </c>
      <c r="AI218" s="773">
        <f t="shared" ca="1" si="86"/>
        <v>0</v>
      </c>
      <c r="AJ218" s="753">
        <f ca="1">($AA218+$AB218+$AC218)*2/30*$Z218*TABULADOR!$D$72</f>
        <v>9.7103999999999999</v>
      </c>
      <c r="AK218" s="753">
        <f ca="1">($AA218+$AB218+$AC218)*2/30*$Z218*TABULADOR!$D$70</f>
        <v>9.7103999999999999</v>
      </c>
      <c r="AL218" s="753">
        <v>0</v>
      </c>
      <c r="AM218" s="753"/>
      <c r="AN218" s="753"/>
      <c r="AO218" s="753" t="e">
        <f ca="1">($AH218*#REF!/#REF!*#REF!*#REF!)</f>
        <v>#REF!</v>
      </c>
      <c r="AP218" s="753" t="e">
        <f t="shared" ca="1" si="87"/>
        <v>#REF!</v>
      </c>
      <c r="AQ218" s="753" t="e">
        <f t="shared" ca="1" si="88"/>
        <v>#REF!</v>
      </c>
      <c r="AR218" s="753" t="e">
        <f t="shared" ca="1" si="89"/>
        <v>#REF!</v>
      </c>
      <c r="AS218" s="753" t="e">
        <f ca="1">$AO218*#REF!/#REF!</f>
        <v>#REF!</v>
      </c>
      <c r="AT218" s="753" t="e">
        <f t="shared" ca="1" si="90"/>
        <v>#REF!</v>
      </c>
      <c r="AU218" s="753" t="e">
        <f t="shared" ca="1" si="91"/>
        <v>#REF!</v>
      </c>
      <c r="AV218" s="753" t="e">
        <f t="shared" ca="1" si="92"/>
        <v>#REF!</v>
      </c>
      <c r="AW218" s="753" t="e">
        <f t="shared" ca="1" si="94"/>
        <v>#REF!</v>
      </c>
      <c r="AX218" s="753" t="e">
        <f ca="1">$AN218+$AO218+$AP218+$AQ218+#REF!</f>
        <v>#REF!</v>
      </c>
      <c r="AY218" s="753"/>
      <c r="AZ218" s="753" t="e">
        <f ca="1">$AS218+$AT218+$AU218+$AV218+$AR218+#REF!</f>
        <v>#REF!</v>
      </c>
      <c r="BA218" s="755" t="e">
        <f t="shared" ca="1" si="93"/>
        <v>#REF!</v>
      </c>
      <c r="BB218" s="756"/>
      <c r="BC218" s="757"/>
      <c r="BD218" s="1334" t="s">
        <v>2065</v>
      </c>
      <c r="BE218" s="759"/>
      <c r="BF218" s="759"/>
      <c r="BG218" s="759"/>
      <c r="BH218" s="759"/>
      <c r="BI218" s="759"/>
      <c r="BJ218" s="759"/>
      <c r="BK218" s="759"/>
      <c r="BL218" s="759"/>
      <c r="BM218" s="759"/>
    </row>
    <row r="219" spans="1:83" s="685" customFormat="1" ht="21" customHeight="1">
      <c r="A219" s="739" t="s">
        <v>1120</v>
      </c>
      <c r="B219" s="763" t="s">
        <v>970</v>
      </c>
      <c r="C219" s="764">
        <v>23597568</v>
      </c>
      <c r="D219" s="763" t="s">
        <v>922</v>
      </c>
      <c r="E219" s="824" t="s">
        <v>34</v>
      </c>
      <c r="F219" s="841" t="s">
        <v>948</v>
      </c>
      <c r="G219" s="779" t="s">
        <v>27</v>
      </c>
      <c r="H219" s="779" t="s">
        <v>27</v>
      </c>
      <c r="I219" s="742" t="s">
        <v>1802</v>
      </c>
      <c r="J219" s="739"/>
      <c r="K219" s="767">
        <v>44317</v>
      </c>
      <c r="L219" s="768" t="s">
        <v>1300</v>
      </c>
      <c r="M219" s="769"/>
      <c r="N219" s="845" t="s">
        <v>914</v>
      </c>
      <c r="O219" s="826" t="s">
        <v>46</v>
      </c>
      <c r="P219" s="779" t="s">
        <v>63</v>
      </c>
      <c r="Q219" s="826" t="s">
        <v>46</v>
      </c>
      <c r="R219" s="754">
        <f>VLOOKUP($G$9:$G$324,TABULADOR!$D$6:$E$41,2,0)</f>
        <v>23.8</v>
      </c>
      <c r="S219" s="741">
        <f t="shared" ca="1" si="82"/>
        <v>0</v>
      </c>
      <c r="T219" s="740">
        <v>0</v>
      </c>
      <c r="U219" s="741">
        <f t="shared" ca="1" si="83"/>
        <v>0</v>
      </c>
      <c r="V219" s="771">
        <f ca="1">VLOOKUP($U219,TABULADOR!$A$51:$B$74,2)</f>
        <v>0</v>
      </c>
      <c r="W219" s="771">
        <v>0</v>
      </c>
      <c r="X219" s="750">
        <v>0</v>
      </c>
      <c r="Y219" s="772">
        <v>0</v>
      </c>
      <c r="Z219" s="752">
        <v>15</v>
      </c>
      <c r="AA219" s="753">
        <f t="shared" si="95"/>
        <v>11.9</v>
      </c>
      <c r="AB219" s="753">
        <f t="shared" si="96"/>
        <v>0</v>
      </c>
      <c r="AC219" s="753">
        <f t="shared" ca="1" si="84"/>
        <v>0</v>
      </c>
      <c r="AD219" s="753">
        <f>VLOOKUP($H$9:$H$1906,TABULADOR!$D$6:$E$41,2,0)-VLOOKUP($G$9:$G$1906,TABULADOR!$D$6:$E$41,2,0)</f>
        <v>0</v>
      </c>
      <c r="AE219" s="753">
        <f>+(TABULADOR!$D$67)*(GLOBAL!$Y191)/2</f>
        <v>0</v>
      </c>
      <c r="AF219" s="753"/>
      <c r="AG219" s="753"/>
      <c r="AH219" s="754">
        <f t="shared" ca="1" si="85"/>
        <v>11.9</v>
      </c>
      <c r="AI219" s="773" t="b">
        <f t="shared" ca="1" si="86"/>
        <v>0</v>
      </c>
      <c r="AJ219" s="753">
        <f ca="1">($AA219+$AB219+$AC219)*2/30*$Z219*TABULADOR!$D$72</f>
        <v>9.5200000000000014</v>
      </c>
      <c r="AK219" s="753">
        <f ca="1">($AA219+$AB219+$AC219)*2/30*$Z219*TABULADOR!$D$70</f>
        <v>9.5200000000000014</v>
      </c>
      <c r="AL219" s="753">
        <v>0</v>
      </c>
      <c r="AM219" s="753"/>
      <c r="AN219" s="753"/>
      <c r="AO219" s="753" t="e">
        <f ca="1">($AH219*#REF!/#REF!*#REF!*#REF!)</f>
        <v>#REF!</v>
      </c>
      <c r="AP219" s="753">
        <f t="shared" ca="1" si="87"/>
        <v>0</v>
      </c>
      <c r="AQ219" s="753" t="e">
        <f t="shared" ca="1" si="88"/>
        <v>#DIV/0!</v>
      </c>
      <c r="AR219" s="753">
        <f t="shared" ca="1" si="89"/>
        <v>0</v>
      </c>
      <c r="AS219" s="753" t="e">
        <f ca="1">$AO219*#REF!/#REF!</f>
        <v>#REF!</v>
      </c>
      <c r="AT219" s="753">
        <f t="shared" ca="1" si="90"/>
        <v>0</v>
      </c>
      <c r="AU219" s="753" t="e">
        <f t="shared" ca="1" si="91"/>
        <v>#DIV/0!</v>
      </c>
      <c r="AV219" s="753">
        <f t="shared" ca="1" si="92"/>
        <v>0</v>
      </c>
      <c r="AW219" s="753">
        <f t="shared" ca="1" si="94"/>
        <v>30.940000000000005</v>
      </c>
      <c r="AX219" s="753" t="e">
        <f ca="1">$AN219+$AO219+$AP219+$AQ219+#REF!</f>
        <v>#REF!</v>
      </c>
      <c r="AY219" s="753"/>
      <c r="AZ219" s="753" t="e">
        <f ca="1">$AS219+$AT219+$AU219+$AV219+$AR219+#REF!</f>
        <v>#REF!</v>
      </c>
      <c r="BA219" s="755" t="e">
        <f t="shared" ca="1" si="93"/>
        <v>#REF!</v>
      </c>
      <c r="BB219" s="800"/>
      <c r="BC219" s="757"/>
      <c r="BD219" s="1334" t="s">
        <v>2066</v>
      </c>
      <c r="BE219" s="759"/>
      <c r="BF219" s="759"/>
      <c r="BG219" s="759"/>
      <c r="BH219" s="759"/>
      <c r="BI219" s="759"/>
      <c r="BJ219" s="759"/>
      <c r="BK219" s="759"/>
      <c r="BL219" s="759"/>
      <c r="BM219" s="759"/>
    </row>
    <row r="220" spans="1:83" s="685" customFormat="1" ht="21" customHeight="1">
      <c r="A220" s="739" t="s">
        <v>1120</v>
      </c>
      <c r="B220" s="740" t="s">
        <v>1679</v>
      </c>
      <c r="C220" s="764">
        <v>27622025</v>
      </c>
      <c r="D220" s="763" t="s">
        <v>461</v>
      </c>
      <c r="E220" s="824" t="s">
        <v>20</v>
      </c>
      <c r="F220" s="842" t="s">
        <v>1815</v>
      </c>
      <c r="G220" s="746" t="s">
        <v>596</v>
      </c>
      <c r="H220" s="746" t="s">
        <v>596</v>
      </c>
      <c r="I220" s="742" t="s">
        <v>1814</v>
      </c>
      <c r="J220" s="739" t="s">
        <v>991</v>
      </c>
      <c r="K220" s="767">
        <v>44105</v>
      </c>
      <c r="L220" s="768" t="s">
        <v>1485</v>
      </c>
      <c r="M220" s="769"/>
      <c r="N220" s="845" t="s">
        <v>914</v>
      </c>
      <c r="O220" s="833" t="s">
        <v>25</v>
      </c>
      <c r="P220" s="770" t="s">
        <v>40</v>
      </c>
      <c r="Q220" s="833" t="s">
        <v>25</v>
      </c>
      <c r="R220" s="754">
        <f>VLOOKUP($G$9:$G$323,TABULADOR!$D$6:$E$41,2,0)</f>
        <v>8.484</v>
      </c>
      <c r="S220" s="741">
        <f t="shared" ca="1" si="82"/>
        <v>1</v>
      </c>
      <c r="T220" s="740">
        <v>0</v>
      </c>
      <c r="U220" s="741">
        <f t="shared" ca="1" si="83"/>
        <v>1</v>
      </c>
      <c r="V220" s="771">
        <f ca="1">VLOOKUP($U220,TABULADOR!$A$51:$B$74,2)</f>
        <v>0.02</v>
      </c>
      <c r="W220" s="771">
        <v>0</v>
      </c>
      <c r="X220" s="750">
        <v>0</v>
      </c>
      <c r="Y220" s="772">
        <v>0</v>
      </c>
      <c r="Z220" s="752">
        <v>15</v>
      </c>
      <c r="AA220" s="753">
        <f t="shared" si="95"/>
        <v>4.242</v>
      </c>
      <c r="AB220" s="753">
        <f t="shared" si="96"/>
        <v>0</v>
      </c>
      <c r="AC220" s="753">
        <f t="shared" ca="1" si="84"/>
        <v>8.4839999999999999E-2</v>
      </c>
      <c r="AD220" s="753">
        <f>VLOOKUP($H$9:$H$1905,TABULADOR!$D$6:$E$41,2,0)-VLOOKUP($G$9:$G$1905,TABULADOR!$D$6:$E$41,2,0)</f>
        <v>0</v>
      </c>
      <c r="AE220" s="753">
        <f>+(TABULADOR!$D$67)*(GLOBAL!$Y193)/2</f>
        <v>0</v>
      </c>
      <c r="AF220" s="753"/>
      <c r="AG220" s="753"/>
      <c r="AH220" s="754">
        <f t="shared" ca="1" si="85"/>
        <v>4.3268399999999998</v>
      </c>
      <c r="AI220" s="773">
        <f t="shared" ca="1" si="86"/>
        <v>0</v>
      </c>
      <c r="AJ220" s="773"/>
      <c r="AK220" s="753">
        <f ca="1">($AA220+$AB220+$AC220)*2/30*$Z220*TABULADOR!$D$70</f>
        <v>3.4614720000000001</v>
      </c>
      <c r="AL220" s="753"/>
      <c r="AM220" s="753"/>
      <c r="AN220" s="753"/>
      <c r="AO220" s="753" t="e">
        <f ca="1">($AH220*$BO$5/$BO$6*$BO$7*$BO$8)</f>
        <v>#DIV/0!</v>
      </c>
      <c r="AP220" s="753">
        <f ca="1">($AH220+$AI220)*$BQ$2</f>
        <v>0</v>
      </c>
      <c r="AQ220" s="753" t="e">
        <f ca="1">($AH220*$BQ$5/$BQ$6*$BQ$7*$BQ$8)</f>
        <v>#DIV/0!</v>
      </c>
      <c r="AR220" s="753">
        <f ca="1">$AH220*$BS$2</f>
        <v>0</v>
      </c>
      <c r="AS220" s="753" t="e">
        <f ca="1">$AO220*$BP$2/$BO$2</f>
        <v>#DIV/0!</v>
      </c>
      <c r="AT220" s="753">
        <f ca="1">($AH220+$AI220)*$BR$2</f>
        <v>0</v>
      </c>
      <c r="AU220" s="753" t="e">
        <f ca="1">$AQ220*$BT$2/$BU$2</f>
        <v>#DIV/0!</v>
      </c>
      <c r="AV220" s="753">
        <f ca="1">$AH220*$BS$2</f>
        <v>0</v>
      </c>
      <c r="AW220" s="753">
        <f t="shared" ca="1" si="94"/>
        <v>7.7883119999999995</v>
      </c>
      <c r="AX220" s="753" t="e">
        <f ca="1">$AN220+$AO220+$AP220+$AQ220+$BH220</f>
        <v>#DIV/0!</v>
      </c>
      <c r="AY220" s="753"/>
      <c r="AZ220" s="753" t="e">
        <f ca="1">$AS220+$AT220+$AU220+$AV220+$AR220+$BM220</f>
        <v>#DIV/0!</v>
      </c>
      <c r="BA220" s="755" t="e">
        <f t="shared" ca="1" si="93"/>
        <v>#DIV/0!</v>
      </c>
      <c r="BB220" s="756"/>
      <c r="BC220" s="757"/>
      <c r="BD220" s="1334" t="s">
        <v>2067</v>
      </c>
      <c r="BE220" s="886"/>
      <c r="BF220" s="886"/>
      <c r="BG220" s="886"/>
      <c r="BH220" s="887"/>
      <c r="BI220" s="886"/>
      <c r="BJ220" s="886"/>
      <c r="BK220" s="886"/>
      <c r="BL220" s="886"/>
      <c r="BM220" s="887"/>
    </row>
    <row r="221" spans="1:83" s="316" customFormat="1" ht="21" customHeight="1">
      <c r="A221" s="317" t="s">
        <v>1120</v>
      </c>
      <c r="B221" s="331" t="s">
        <v>972</v>
      </c>
      <c r="C221" s="402">
        <v>29756906</v>
      </c>
      <c r="D221" s="343" t="s">
        <v>315</v>
      </c>
      <c r="E221" s="403" t="s">
        <v>34</v>
      </c>
      <c r="F221" s="331" t="s">
        <v>104</v>
      </c>
      <c r="G221" s="331" t="s">
        <v>146</v>
      </c>
      <c r="H221" s="331" t="s">
        <v>146</v>
      </c>
      <c r="I221" s="331" t="s">
        <v>1808</v>
      </c>
      <c r="J221" s="540" t="s">
        <v>991</v>
      </c>
      <c r="K221" s="333">
        <v>44105</v>
      </c>
      <c r="L221" s="498"/>
      <c r="M221" s="498" t="s">
        <v>1536</v>
      </c>
      <c r="N221" s="403" t="s">
        <v>316</v>
      </c>
      <c r="O221" s="331" t="s">
        <v>1714</v>
      </c>
      <c r="P221" s="331" t="s">
        <v>40</v>
      </c>
      <c r="Q221" s="343" t="s">
        <v>25</v>
      </c>
      <c r="R221" s="407">
        <f>VLOOKUP($G$221:$G$221,TABULADOR!$D$6:$E$41,2,0)</f>
        <v>7</v>
      </c>
      <c r="S221" s="405">
        <f>DATEDIF($K221,GLOBAL!$M$2,"Y")</f>
        <v>1</v>
      </c>
      <c r="T221" s="331">
        <v>0</v>
      </c>
      <c r="U221" s="405">
        <f t="shared" si="78"/>
        <v>1</v>
      </c>
      <c r="V221" s="406">
        <f>VLOOKUP($U221,TABULADOR!$A$51:$B$74,2)</f>
        <v>0.02</v>
      </c>
      <c r="W221" s="406">
        <v>0</v>
      </c>
      <c r="X221" s="562">
        <v>0</v>
      </c>
      <c r="Y221" s="499">
        <v>0</v>
      </c>
      <c r="Z221" s="667">
        <v>15</v>
      </c>
      <c r="AA221" s="404">
        <f>+($R221/30*$Z221)</f>
        <v>3.5</v>
      </c>
      <c r="AB221" s="404">
        <f>$AA221*$W221</f>
        <v>0</v>
      </c>
      <c r="AC221" s="404">
        <f t="shared" si="79"/>
        <v>7.0000000000000007E-2</v>
      </c>
      <c r="AD221" s="404">
        <f>VLOOKUP($H$221:$H$221,TABULADOR!$D$6:$E$41,2,0)-VLOOKUP($G$221:$G$221,TABULADOR!$D$6:$E$41,2,0)</f>
        <v>0</v>
      </c>
      <c r="AE221" s="404">
        <f>+(TABULADOR!$D$67)*('EGRESO 2021'!$Y221)/2</f>
        <v>0</v>
      </c>
      <c r="AF221" s="407">
        <f>+(TABULADOR!$D$67)*($X221)/2</f>
        <v>0</v>
      </c>
      <c r="AG221" s="404"/>
      <c r="AH221" s="407">
        <f t="shared" si="80"/>
        <v>3.57</v>
      </c>
      <c r="AI221" s="408">
        <f>IF($S221&gt;=1,IF(MONTH(GLOBAL!$M$2)=MONTH($K221),(((($AA221+$AB221+$AC221+$AD221)*2)/30)*50),0))</f>
        <v>0</v>
      </c>
      <c r="AJ221" s="408">
        <v>0</v>
      </c>
      <c r="AK221" s="404">
        <f>($AA221+$AB221+$AC221)*2/30*$Z221*TABULADOR!$D$70</f>
        <v>2.8559999999999999</v>
      </c>
      <c r="AL221" s="565">
        <v>21000000</v>
      </c>
      <c r="AM221" s="565"/>
      <c r="AN221" s="404"/>
      <c r="AO221" s="404">
        <f>($AH221*GLOBAL!$BO$5/GLOBAL!$BO$6*GLOBAL!$BO$7*GLOBAL!$BO$8)</f>
        <v>0.13181538461538461</v>
      </c>
      <c r="AP221" s="404">
        <f>($AH221+$AI221)*GLOBAL!$BQ$2</f>
        <v>3.5700000000000003E-2</v>
      </c>
      <c r="AQ221" s="404">
        <f>($AH221*GLOBAL!$BQ$5/GLOBAL!$BQ$6*GLOBAL!$BQ$7*GLOBAL!$BQ$8)</f>
        <v>1.6476923076923077E-2</v>
      </c>
      <c r="AR221" s="404">
        <f>$AH221*GLOBAL!$BS$2</f>
        <v>0.10709999999999999</v>
      </c>
      <c r="AS221" s="404">
        <f>$AO221*GLOBAL!$BP$2/GLOBAL!$BO$2</f>
        <v>0.29658461538461534</v>
      </c>
      <c r="AT221" s="404">
        <f>($AH221+$AI221)*GLOBAL!$BR$2</f>
        <v>7.1400000000000005E-2</v>
      </c>
      <c r="AU221" s="404">
        <f>$AQ221*GLOBAL!$BT$2/GLOBAL!$BU$2</f>
        <v>6.5907692307692306E-2</v>
      </c>
      <c r="AV221" s="404">
        <f>$AH221*GLOBAL!$BS$2</f>
        <v>0.10709999999999999</v>
      </c>
      <c r="AW221" s="404">
        <f>$AH221+$AJ221+$AK221</f>
        <v>6.4260000000000002</v>
      </c>
      <c r="AX221" s="404">
        <f>$AN221+$AO221+$AP221+$AQ221</f>
        <v>0.1839923076923077</v>
      </c>
      <c r="AY221" s="404"/>
      <c r="AZ221" s="404">
        <f>$AS221+$AT221+$AU221+$AV221+$AR221</f>
        <v>0.64809230769230763</v>
      </c>
      <c r="BA221" s="564">
        <f t="shared" si="81"/>
        <v>6</v>
      </c>
      <c r="BB221" s="409"/>
      <c r="BC221" s="332"/>
      <c r="BD221" s="1327" t="s">
        <v>1832</v>
      </c>
      <c r="BE221" s="494"/>
      <c r="BF221" s="494"/>
      <c r="BG221" s="494"/>
      <c r="BH221" s="494"/>
      <c r="BI221" s="494"/>
      <c r="BJ221" s="494"/>
      <c r="BK221" s="494"/>
      <c r="BL221" s="494"/>
      <c r="BM221" s="494"/>
    </row>
    <row r="222" spans="1:83" s="685" customFormat="1" ht="21" customHeight="1">
      <c r="A222" s="739" t="s">
        <v>1120</v>
      </c>
      <c r="B222" s="763" t="s">
        <v>970</v>
      </c>
      <c r="C222" s="764">
        <v>11989081</v>
      </c>
      <c r="D222" s="763" t="s">
        <v>919</v>
      </c>
      <c r="E222" s="824" t="s">
        <v>34</v>
      </c>
      <c r="F222" s="841" t="s">
        <v>1683</v>
      </c>
      <c r="G222" s="779" t="s">
        <v>27</v>
      </c>
      <c r="H222" s="779" t="s">
        <v>27</v>
      </c>
      <c r="I222" s="766" t="s">
        <v>404</v>
      </c>
      <c r="J222" s="739"/>
      <c r="K222" s="767">
        <v>44317</v>
      </c>
      <c r="L222" s="768" t="s">
        <v>1298</v>
      </c>
      <c r="M222" s="769"/>
      <c r="N222" s="845" t="s">
        <v>914</v>
      </c>
      <c r="O222" s="826" t="s">
        <v>78</v>
      </c>
      <c r="P222" s="779" t="s">
        <v>63</v>
      </c>
      <c r="Q222" s="826" t="s">
        <v>78</v>
      </c>
      <c r="R222" s="754">
        <f>VLOOKUP($G$9:$G$322,TABULADOR!$D$6:$E$41,2,0)</f>
        <v>23.8</v>
      </c>
      <c r="S222" s="741">
        <f t="shared" ref="S222:S227" ca="1" si="97">DATEDIF($K222,$M$2,"Y")</f>
        <v>0</v>
      </c>
      <c r="T222" s="740">
        <v>0</v>
      </c>
      <c r="U222" s="741">
        <f t="shared" ref="U222:U231" ca="1" si="98">$S222+$T222</f>
        <v>0</v>
      </c>
      <c r="V222" s="771">
        <f ca="1">VLOOKUP($U222,TABULADOR!$A$51:$B$74,2)</f>
        <v>0</v>
      </c>
      <c r="W222" s="771">
        <v>0</v>
      </c>
      <c r="X222" s="750">
        <v>0</v>
      </c>
      <c r="Y222" s="772">
        <v>0</v>
      </c>
      <c r="Z222" s="752">
        <v>15</v>
      </c>
      <c r="AA222" s="753">
        <f>+($R222/30*$Z222)</f>
        <v>11.9</v>
      </c>
      <c r="AB222" s="753">
        <f>$AA222*$W222</f>
        <v>0</v>
      </c>
      <c r="AC222" s="753">
        <f t="shared" ref="AC222:AC231" ca="1" si="99">$AA222*$V222</f>
        <v>0</v>
      </c>
      <c r="AD222" s="753">
        <f>VLOOKUP($H$9:$H$1904,TABULADOR!$D$6:$E$41,2,0)-VLOOKUP($G$9:$G$1904,TABULADOR!$D$6:$E$41,2,0)</f>
        <v>0</v>
      </c>
      <c r="AE222" s="753">
        <f>+(TABULADOR!$D$67)*(GLOBAL!$Y195)/2</f>
        <v>0</v>
      </c>
      <c r="AF222" s="753"/>
      <c r="AG222" s="753"/>
      <c r="AH222" s="754">
        <f t="shared" ref="AH222:AH231" ca="1" si="100">SUM($AA222:$AG222)</f>
        <v>11.9</v>
      </c>
      <c r="AI222" s="773" t="b">
        <f t="shared" ref="AI222:AI227" ca="1" si="101">IF($S222&gt;=1,IF(MONTH($M$2)=MONTH($K222),(((($AA222+$AB222+$AC222+$AD222)*2)/30)*50),0))</f>
        <v>0</v>
      </c>
      <c r="AJ222" s="753">
        <f ca="1">($AA222+$AB222+$AC222)*2/30*$Z222*TABULADOR!$D$72</f>
        <v>9.5200000000000014</v>
      </c>
      <c r="AK222" s="753">
        <f ca="1">($AA222+$AB222+$AC222)*2/30*$Z222*TABULADOR!$D$70</f>
        <v>9.5200000000000014</v>
      </c>
      <c r="AL222" s="753">
        <v>0</v>
      </c>
      <c r="AM222" s="753"/>
      <c r="AN222" s="753"/>
      <c r="AO222" s="753" t="e">
        <f t="shared" ref="AO222:AO227" ca="1" si="102">($AH222*$BO$5/$BO$6*$BO$7*$BO$8)</f>
        <v>#DIV/0!</v>
      </c>
      <c r="AP222" s="753">
        <f t="shared" ref="AP222:AP227" ca="1" si="103">($AH222+$AI222)*$BQ$2</f>
        <v>0</v>
      </c>
      <c r="AQ222" s="753" t="e">
        <f t="shared" ref="AQ222:AQ227" ca="1" si="104">($AH222*$BQ$5/$BQ$6*$BQ$7*$BQ$8)</f>
        <v>#DIV/0!</v>
      </c>
      <c r="AR222" s="753">
        <f t="shared" ref="AR222:AR227" ca="1" si="105">$AH222*$BS$2</f>
        <v>0</v>
      </c>
      <c r="AS222" s="753" t="e">
        <f t="shared" ref="AS222:AS227" ca="1" si="106">$AO222*$BP$2/$BO$2</f>
        <v>#DIV/0!</v>
      </c>
      <c r="AT222" s="753">
        <f t="shared" ref="AT222:AT227" ca="1" si="107">($AH222+$AI222)*$BR$2</f>
        <v>0</v>
      </c>
      <c r="AU222" s="753" t="e">
        <f t="shared" ref="AU222:AU227" ca="1" si="108">$AQ222*$BT$2/$BU$2</f>
        <v>#DIV/0!</v>
      </c>
      <c r="AV222" s="753">
        <f t="shared" ref="AV222:AV227" ca="1" si="109">$AH222*$BS$2</f>
        <v>0</v>
      </c>
      <c r="AW222" s="753">
        <f t="shared" ref="AW222:AW227" ca="1" si="110">$AH222+$AJ222+$AK222+$AM222+$AL222</f>
        <v>30.940000000000005</v>
      </c>
      <c r="AX222" s="753" t="e">
        <f t="shared" ref="AX222:AX231" ca="1" si="111">$AN222+$AO222+$AP222+$AQ222+$BH222</f>
        <v>#DIV/0!</v>
      </c>
      <c r="AY222" s="753"/>
      <c r="AZ222" s="753" t="e">
        <f t="shared" ref="AZ222:AZ231" ca="1" si="112">$AS222+$AT222+$AU222+$AV222+$AR222+$BM222</f>
        <v>#DIV/0!</v>
      </c>
      <c r="BA222" s="755" t="e">
        <f t="shared" ref="BA222:BA231" ca="1" si="113">ROUND(SUM($AW222-$AX222),)</f>
        <v>#DIV/0!</v>
      </c>
      <c r="BB222" s="756"/>
      <c r="BC222" s="757"/>
      <c r="BD222" s="1334" t="s">
        <v>2068</v>
      </c>
      <c r="BE222" s="886"/>
      <c r="BF222" s="886"/>
      <c r="BG222" s="886"/>
      <c r="BH222" s="887"/>
      <c r="BI222" s="886"/>
      <c r="BJ222" s="886"/>
      <c r="BK222" s="886"/>
      <c r="BL222" s="886"/>
      <c r="BM222" s="887"/>
    </row>
    <row r="223" spans="1:83" s="685" customFormat="1" ht="21" customHeight="1">
      <c r="A223" s="739" t="s">
        <v>1120</v>
      </c>
      <c r="B223" s="740" t="s">
        <v>1679</v>
      </c>
      <c r="C223" s="775">
        <v>26166205</v>
      </c>
      <c r="D223" s="776" t="s">
        <v>495</v>
      </c>
      <c r="E223" s="825" t="s">
        <v>20</v>
      </c>
      <c r="F223" s="842" t="s">
        <v>496</v>
      </c>
      <c r="G223" s="746" t="s">
        <v>596</v>
      </c>
      <c r="H223" s="746" t="s">
        <v>596</v>
      </c>
      <c r="I223" s="760" t="s">
        <v>1954</v>
      </c>
      <c r="J223" s="739" t="s">
        <v>991</v>
      </c>
      <c r="K223" s="778">
        <v>44317</v>
      </c>
      <c r="L223" s="768" t="s">
        <v>1507</v>
      </c>
      <c r="M223" s="769"/>
      <c r="N223" s="845" t="s">
        <v>914</v>
      </c>
      <c r="O223" s="827" t="s">
        <v>78</v>
      </c>
      <c r="P223" s="777" t="s">
        <v>63</v>
      </c>
      <c r="Q223" s="827" t="s">
        <v>78</v>
      </c>
      <c r="R223" s="754">
        <f>VLOOKUP($G$9:$G$321,TABULADOR!$D$6:$E$41,2,0)</f>
        <v>8.484</v>
      </c>
      <c r="S223" s="741">
        <f t="shared" ca="1" si="97"/>
        <v>0</v>
      </c>
      <c r="T223" s="740">
        <v>0</v>
      </c>
      <c r="U223" s="741">
        <f t="shared" ca="1" si="98"/>
        <v>0</v>
      </c>
      <c r="V223" s="771">
        <f ca="1">VLOOKUP($U223,TABULADOR!$A$51:$B$74,2)</f>
        <v>0</v>
      </c>
      <c r="W223" s="771">
        <v>0</v>
      </c>
      <c r="X223" s="750">
        <v>0</v>
      </c>
      <c r="Y223" s="772">
        <v>0</v>
      </c>
      <c r="Z223" s="752">
        <v>15</v>
      </c>
      <c r="AA223" s="753">
        <f>+($R223/30*$Z223)</f>
        <v>4.242</v>
      </c>
      <c r="AB223" s="753">
        <f>$AA223*$W223</f>
        <v>0</v>
      </c>
      <c r="AC223" s="753">
        <f t="shared" ca="1" si="99"/>
        <v>0</v>
      </c>
      <c r="AD223" s="753">
        <f>VLOOKUP($H$9:$H$1903,TABULADOR!$D$6:$E$41,2,0)-VLOOKUP($G$9:$G$1903,TABULADOR!$D$6:$E$41,2,0)</f>
        <v>0</v>
      </c>
      <c r="AE223" s="753">
        <f>+(TABULADOR!$D$67)*('EGRESO 2021'!$Y247)/2</f>
        <v>0</v>
      </c>
      <c r="AF223" s="753"/>
      <c r="AG223" s="753"/>
      <c r="AH223" s="754">
        <f t="shared" ca="1" si="100"/>
        <v>4.242</v>
      </c>
      <c r="AI223" s="773" t="b">
        <f t="shared" ca="1" si="101"/>
        <v>0</v>
      </c>
      <c r="AJ223" s="773"/>
      <c r="AK223" s="753">
        <f ca="1">($AA223+$AB223+$AC223)*2/30*$Z223*TABULADOR!$D$70</f>
        <v>3.3936000000000002</v>
      </c>
      <c r="AL223" s="753"/>
      <c r="AM223" s="753"/>
      <c r="AN223" s="753"/>
      <c r="AO223" s="753" t="e">
        <f t="shared" ca="1" si="102"/>
        <v>#DIV/0!</v>
      </c>
      <c r="AP223" s="753">
        <f t="shared" ca="1" si="103"/>
        <v>0</v>
      </c>
      <c r="AQ223" s="753" t="e">
        <f t="shared" ca="1" si="104"/>
        <v>#DIV/0!</v>
      </c>
      <c r="AR223" s="753">
        <f t="shared" ca="1" si="105"/>
        <v>0</v>
      </c>
      <c r="AS223" s="753" t="e">
        <f t="shared" ca="1" si="106"/>
        <v>#DIV/0!</v>
      </c>
      <c r="AT223" s="753">
        <f t="shared" ca="1" si="107"/>
        <v>0</v>
      </c>
      <c r="AU223" s="753" t="e">
        <f t="shared" ca="1" si="108"/>
        <v>#DIV/0!</v>
      </c>
      <c r="AV223" s="753">
        <f t="shared" ca="1" si="109"/>
        <v>0</v>
      </c>
      <c r="AW223" s="753">
        <f t="shared" ca="1" si="110"/>
        <v>7.6356000000000002</v>
      </c>
      <c r="AX223" s="753" t="e">
        <f t="shared" ca="1" si="111"/>
        <v>#DIV/0!</v>
      </c>
      <c r="AY223" s="753"/>
      <c r="AZ223" s="753" t="e">
        <f t="shared" ca="1" si="112"/>
        <v>#DIV/0!</v>
      </c>
      <c r="BA223" s="755" t="e">
        <f t="shared" ca="1" si="113"/>
        <v>#DIV/0!</v>
      </c>
      <c r="BB223" s="783"/>
      <c r="BC223" s="757"/>
      <c r="BD223" s="1334" t="s">
        <v>2068</v>
      </c>
      <c r="BE223" s="886"/>
      <c r="BF223" s="886"/>
      <c r="BG223" s="886"/>
      <c r="BH223" s="887"/>
      <c r="BI223" s="886"/>
      <c r="BJ223" s="886"/>
      <c r="BK223" s="886"/>
      <c r="BL223" s="886"/>
      <c r="BM223" s="887"/>
      <c r="BV223" s="759"/>
      <c r="BW223" s="759"/>
      <c r="BX223" s="759"/>
      <c r="BY223" s="759"/>
      <c r="BZ223" s="759"/>
      <c r="CA223" s="759"/>
      <c r="CB223" s="759"/>
      <c r="CC223" s="759"/>
      <c r="CD223" s="759"/>
      <c r="CE223" s="759"/>
    </row>
    <row r="224" spans="1:83" s="774" customFormat="1" ht="21" customHeight="1">
      <c r="A224" s="760" t="s">
        <v>1120</v>
      </c>
      <c r="B224" s="766" t="s">
        <v>972</v>
      </c>
      <c r="C224" s="795">
        <v>24343141</v>
      </c>
      <c r="D224" s="793" t="s">
        <v>1590</v>
      </c>
      <c r="E224" s="834" t="s">
        <v>20</v>
      </c>
      <c r="F224" s="844" t="s">
        <v>1807</v>
      </c>
      <c r="G224" s="803" t="s">
        <v>146</v>
      </c>
      <c r="H224" s="803" t="s">
        <v>146</v>
      </c>
      <c r="I224" s="766" t="s">
        <v>1704</v>
      </c>
      <c r="J224" s="760" t="s">
        <v>991</v>
      </c>
      <c r="K224" s="796">
        <v>44317</v>
      </c>
      <c r="L224" s="797" t="s">
        <v>1413</v>
      </c>
      <c r="M224" s="769"/>
      <c r="N224" s="854" t="s">
        <v>914</v>
      </c>
      <c r="O224" s="835" t="s">
        <v>78</v>
      </c>
      <c r="P224" s="749" t="s">
        <v>1980</v>
      </c>
      <c r="Q224" s="835" t="s">
        <v>78</v>
      </c>
      <c r="R224" s="792">
        <f>VLOOKUP($G$9:$G$320,TABULADOR!$D$6:$E$41,2,0)</f>
        <v>7</v>
      </c>
      <c r="S224" s="788">
        <f t="shared" ca="1" si="97"/>
        <v>0</v>
      </c>
      <c r="T224" s="766">
        <v>0</v>
      </c>
      <c r="U224" s="788">
        <f t="shared" ca="1" si="98"/>
        <v>0</v>
      </c>
      <c r="V224" s="789">
        <f ca="1">VLOOKUP($U224,TABULADOR!$A$51:$B$74,2)</f>
        <v>0</v>
      </c>
      <c r="W224" s="789">
        <v>0</v>
      </c>
      <c r="X224" s="790">
        <v>0</v>
      </c>
      <c r="Y224" s="798">
        <v>0</v>
      </c>
      <c r="Z224" s="804">
        <v>15</v>
      </c>
      <c r="AA224" s="791">
        <f>+($R224/30*$Z224)</f>
        <v>3.5</v>
      </c>
      <c r="AB224" s="753">
        <f>$AA224*$W224</f>
        <v>0</v>
      </c>
      <c r="AC224" s="753">
        <f t="shared" ca="1" si="99"/>
        <v>0</v>
      </c>
      <c r="AD224" s="753">
        <f>VLOOKUP($H$9:$H$1902,TABULADOR!$D$6:$E$41,2,0)-VLOOKUP($G$9:$G$1902,TABULADOR!$D$6:$E$41,2,0)</f>
        <v>0</v>
      </c>
      <c r="AE224" s="753" t="e">
        <f>+(TABULADOR!$D$67)*('EGRESO 2021'!#REF!)/2</f>
        <v>#REF!</v>
      </c>
      <c r="AF224" s="753"/>
      <c r="AG224" s="791"/>
      <c r="AH224" s="754" t="e">
        <f t="shared" ca="1" si="100"/>
        <v>#REF!</v>
      </c>
      <c r="AI224" s="799" t="b">
        <f t="shared" ca="1" si="101"/>
        <v>0</v>
      </c>
      <c r="AJ224" s="753"/>
      <c r="AK224" s="791">
        <f ca="1">($AA224+$AB224+$AC224)*2/30*$Z224*TABULADOR!$D$70</f>
        <v>2.8000000000000003</v>
      </c>
      <c r="AL224" s="753"/>
      <c r="AM224" s="791"/>
      <c r="AN224" s="791"/>
      <c r="AO224" s="791" t="e">
        <f t="shared" ca="1" si="102"/>
        <v>#REF!</v>
      </c>
      <c r="AP224" s="791" t="e">
        <f t="shared" ca="1" si="103"/>
        <v>#REF!</v>
      </c>
      <c r="AQ224" s="791" t="e">
        <f t="shared" ca="1" si="104"/>
        <v>#REF!</v>
      </c>
      <c r="AR224" s="791" t="e">
        <f t="shared" ca="1" si="105"/>
        <v>#REF!</v>
      </c>
      <c r="AS224" s="791" t="e">
        <f t="shared" ca="1" si="106"/>
        <v>#REF!</v>
      </c>
      <c r="AT224" s="791" t="e">
        <f t="shared" ca="1" si="107"/>
        <v>#REF!</v>
      </c>
      <c r="AU224" s="791" t="e">
        <f t="shared" ca="1" si="108"/>
        <v>#REF!</v>
      </c>
      <c r="AV224" s="791" t="e">
        <f t="shared" ca="1" si="109"/>
        <v>#REF!</v>
      </c>
      <c r="AW224" s="753" t="e">
        <f t="shared" ca="1" si="110"/>
        <v>#REF!</v>
      </c>
      <c r="AX224" s="791" t="e">
        <f t="shared" ca="1" si="111"/>
        <v>#REF!</v>
      </c>
      <c r="AY224" s="791"/>
      <c r="AZ224" s="791" t="e">
        <f t="shared" ca="1" si="112"/>
        <v>#REF!</v>
      </c>
      <c r="BA224" s="805" t="e">
        <f t="shared" ca="1" si="113"/>
        <v>#REF!</v>
      </c>
      <c r="BB224" s="794"/>
      <c r="BC224" s="784"/>
      <c r="BD224" s="1334" t="s">
        <v>2068</v>
      </c>
      <c r="BE224" s="888"/>
      <c r="BF224" s="888"/>
      <c r="BG224" s="888"/>
      <c r="BH224" s="889"/>
      <c r="BI224" s="888"/>
      <c r="BJ224" s="888"/>
      <c r="BK224" s="888"/>
      <c r="BL224" s="888"/>
      <c r="BM224" s="889"/>
    </row>
    <row r="225" spans="1:83" s="685" customFormat="1" ht="21" customHeight="1">
      <c r="A225" s="748" t="s">
        <v>1119</v>
      </c>
      <c r="B225" s="763" t="s">
        <v>970</v>
      </c>
      <c r="C225" s="782">
        <v>10870590</v>
      </c>
      <c r="D225" s="668" t="s">
        <v>1571</v>
      </c>
      <c r="E225" s="831" t="s">
        <v>20</v>
      </c>
      <c r="F225" s="821" t="s">
        <v>1574</v>
      </c>
      <c r="G225" s="762" t="s">
        <v>27</v>
      </c>
      <c r="H225" s="762" t="s">
        <v>27</v>
      </c>
      <c r="I225" s="742" t="s">
        <v>1824</v>
      </c>
      <c r="J225" s="739"/>
      <c r="K225" s="781">
        <v>44317</v>
      </c>
      <c r="L225" s="744" t="s">
        <v>1602</v>
      </c>
      <c r="M225" s="812"/>
      <c r="N225" s="854" t="s">
        <v>914</v>
      </c>
      <c r="O225" s="827" t="s">
        <v>1714</v>
      </c>
      <c r="P225" s="762" t="s">
        <v>1582</v>
      </c>
      <c r="Q225" s="831" t="s">
        <v>25</v>
      </c>
      <c r="R225" s="747">
        <f>VLOOKUP($G$9:$G$318,TABULADOR!$D$6:$E$41,2,0)</f>
        <v>23.8</v>
      </c>
      <c r="S225" s="748">
        <f t="shared" ca="1" si="97"/>
        <v>0</v>
      </c>
      <c r="T225" s="748">
        <v>0</v>
      </c>
      <c r="U225" s="748">
        <f t="shared" ca="1" si="98"/>
        <v>0</v>
      </c>
      <c r="V225" s="749">
        <f ca="1">VLOOKUP($U225,TABULADOR!$A$51:$B$74,2)</f>
        <v>0</v>
      </c>
      <c r="W225" s="749">
        <v>0.3</v>
      </c>
      <c r="X225" s="750">
        <v>0</v>
      </c>
      <c r="Y225" s="751">
        <v>0</v>
      </c>
      <c r="Z225" s="752">
        <v>15</v>
      </c>
      <c r="AA225" s="747">
        <f t="shared" ref="AA225:AA227" si="114">+($R225/30*$Z225)</f>
        <v>11.9</v>
      </c>
      <c r="AB225" s="753">
        <f t="shared" ref="AB225:AB227" si="115">$AA225*$W225</f>
        <v>3.57</v>
      </c>
      <c r="AC225" s="753">
        <f t="shared" ca="1" si="99"/>
        <v>0</v>
      </c>
      <c r="AD225" s="753">
        <f>VLOOKUP($H$9:$H$1900,TABULADOR!$D$6:$E$41,2,0)-VLOOKUP($G$9:$G$1900,TABULADOR!$D$6:$E$41,2,0)</f>
        <v>0</v>
      </c>
      <c r="AE225" s="753">
        <f>+(TABULADOR!$D$67)*('EGRESO 2021'!$Y296)/2</f>
        <v>0</v>
      </c>
      <c r="AF225" s="753"/>
      <c r="AG225" s="747"/>
      <c r="AH225" s="754">
        <f t="shared" ca="1" si="100"/>
        <v>15.47</v>
      </c>
      <c r="AI225" s="747" t="b">
        <f t="shared" ca="1" si="101"/>
        <v>0</v>
      </c>
      <c r="AJ225" s="753">
        <f ca="1">($AA225+$AB225+$AC225)*2/30*$Z225*TABULADOR!$D$72</f>
        <v>12.376000000000003</v>
      </c>
      <c r="AK225" s="753">
        <f ca="1">($AA225+$AB225+$AC225)*2/30*$Z225*TABULADOR!$D$70</f>
        <v>12.376000000000003</v>
      </c>
      <c r="AL225" s="753">
        <v>0</v>
      </c>
      <c r="AM225" s="753"/>
      <c r="AN225" s="754"/>
      <c r="AO225" s="754" t="e">
        <f t="shared" ca="1" si="102"/>
        <v>#DIV/0!</v>
      </c>
      <c r="AP225" s="754">
        <f t="shared" ca="1" si="103"/>
        <v>0</v>
      </c>
      <c r="AQ225" s="754" t="e">
        <f t="shared" ca="1" si="104"/>
        <v>#DIV/0!</v>
      </c>
      <c r="AR225" s="753">
        <f t="shared" ca="1" si="105"/>
        <v>0</v>
      </c>
      <c r="AS225" s="754" t="e">
        <f t="shared" ca="1" si="106"/>
        <v>#DIV/0!</v>
      </c>
      <c r="AT225" s="754">
        <f t="shared" ca="1" si="107"/>
        <v>0</v>
      </c>
      <c r="AU225" s="754" t="e">
        <f t="shared" ca="1" si="108"/>
        <v>#DIV/0!</v>
      </c>
      <c r="AV225" s="753">
        <f t="shared" ca="1" si="109"/>
        <v>0</v>
      </c>
      <c r="AW225" s="753">
        <f t="shared" ca="1" si="110"/>
        <v>40.222000000000008</v>
      </c>
      <c r="AX225" s="753" t="e">
        <f t="shared" ca="1" si="111"/>
        <v>#DIV/0!</v>
      </c>
      <c r="AY225" s="754"/>
      <c r="AZ225" s="753" t="e">
        <f t="shared" ca="1" si="112"/>
        <v>#DIV/0!</v>
      </c>
      <c r="BA225" s="755" t="e">
        <f t="shared" ca="1" si="113"/>
        <v>#DIV/0!</v>
      </c>
      <c r="BB225" s="757"/>
      <c r="BC225" s="757"/>
      <c r="BD225" s="1334" t="s">
        <v>2068</v>
      </c>
      <c r="BE225" s="753">
        <f t="shared" ref="BE225:BE227" si="116">($AM225)*$BQ$2</f>
        <v>0</v>
      </c>
      <c r="BF225" s="753" t="e">
        <f t="shared" ref="BF225:BF227" si="117">($AM225*$BQ$5/$BQ$6*$BQ$7*$BQ$8)</f>
        <v>#DIV/0!</v>
      </c>
      <c r="BG225" s="753">
        <f t="shared" ref="BG225:BG227" si="118">$AM225*$BS$2</f>
        <v>0</v>
      </c>
      <c r="BH225" s="758" t="e">
        <f t="shared" ref="BH225:BH227" si="119">SUM(BD225:BF225)</f>
        <v>#DIV/0!</v>
      </c>
      <c r="BI225" s="753" t="e">
        <f t="shared" ref="BI225:BI227" si="120">$BD225*$BP$2/$BO$2</f>
        <v>#VALUE!</v>
      </c>
      <c r="BJ225" s="753">
        <f t="shared" ref="BJ225:BJ227" si="121">($AM225)*$BR$2</f>
        <v>0</v>
      </c>
      <c r="BK225" s="753" t="e">
        <f t="shared" ref="BK225:BK227" si="122">$BF225*$BT$2/$BU$2</f>
        <v>#DIV/0!</v>
      </c>
      <c r="BL225" s="753">
        <f t="shared" ref="BL225:BL227" si="123">$AM225*$BS$2</f>
        <v>0</v>
      </c>
      <c r="BM225" s="758" t="e">
        <f t="shared" ref="BM225:BM227" si="124">SUM(BI225:BL225)+BG225</f>
        <v>#VALUE!</v>
      </c>
      <c r="BN225" s="759"/>
      <c r="BO225" s="759"/>
      <c r="BP225" s="759"/>
      <c r="BQ225" s="759"/>
      <c r="BR225" s="759"/>
      <c r="BS225" s="759"/>
      <c r="BT225" s="759"/>
      <c r="BU225" s="759"/>
      <c r="BV225" s="759"/>
      <c r="BW225" s="759"/>
      <c r="BX225" s="759"/>
      <c r="BY225" s="759"/>
      <c r="BZ225" s="759"/>
      <c r="CA225" s="759"/>
      <c r="CB225" s="759"/>
      <c r="CC225" s="759"/>
      <c r="CD225" s="759"/>
      <c r="CE225" s="759"/>
    </row>
    <row r="226" spans="1:83" s="685" customFormat="1" ht="21" customHeight="1">
      <c r="A226" s="739" t="s">
        <v>1120</v>
      </c>
      <c r="B226" s="763" t="s">
        <v>970</v>
      </c>
      <c r="C226" s="764">
        <v>20634821</v>
      </c>
      <c r="D226" s="763" t="s">
        <v>125</v>
      </c>
      <c r="E226" s="824" t="s">
        <v>34</v>
      </c>
      <c r="F226" s="841" t="s">
        <v>27</v>
      </c>
      <c r="G226" s="740" t="s">
        <v>27</v>
      </c>
      <c r="H226" s="740" t="s">
        <v>27</v>
      </c>
      <c r="I226" s="742" t="s">
        <v>1802</v>
      </c>
      <c r="J226" s="739"/>
      <c r="K226" s="767">
        <v>43617</v>
      </c>
      <c r="L226" s="768" t="s">
        <v>1236</v>
      </c>
      <c r="M226" s="769"/>
      <c r="N226" s="845" t="s">
        <v>914</v>
      </c>
      <c r="O226" s="826" t="s">
        <v>126</v>
      </c>
      <c r="P226" s="749" t="s">
        <v>1980</v>
      </c>
      <c r="Q226" s="826" t="s">
        <v>126</v>
      </c>
      <c r="R226" s="754">
        <f>VLOOKUP($G$9:$G$317,TABULADOR!$D$6:$E$41,2,0)</f>
        <v>23.8</v>
      </c>
      <c r="S226" s="741">
        <f t="shared" ca="1" si="97"/>
        <v>2</v>
      </c>
      <c r="T226" s="740">
        <v>0</v>
      </c>
      <c r="U226" s="741">
        <f t="shared" ca="1" si="98"/>
        <v>2</v>
      </c>
      <c r="V226" s="771">
        <f ca="1">VLOOKUP($U226,TABULADOR!$A$51:$B$74,2)</f>
        <v>0.04</v>
      </c>
      <c r="W226" s="771">
        <v>0</v>
      </c>
      <c r="X226" s="750">
        <v>0</v>
      </c>
      <c r="Y226" s="772">
        <v>0</v>
      </c>
      <c r="Z226" s="752">
        <v>15</v>
      </c>
      <c r="AA226" s="753">
        <f t="shared" si="114"/>
        <v>11.9</v>
      </c>
      <c r="AB226" s="753">
        <f t="shared" si="115"/>
        <v>0</v>
      </c>
      <c r="AC226" s="753">
        <f t="shared" ca="1" si="99"/>
        <v>0.47600000000000003</v>
      </c>
      <c r="AD226" s="753">
        <f>VLOOKUP($H$9:$H$1899,TABULADOR!$D$6:$E$41,2,0)-VLOOKUP($G$9:$G$1899,TABULADOR!$D$6:$E$41,2,0)</f>
        <v>0</v>
      </c>
      <c r="AE226" s="753">
        <f>+(TABULADOR!$D$67)*(GLOBAL!$Y199)/2</f>
        <v>1.75</v>
      </c>
      <c r="AF226" s="753"/>
      <c r="AG226" s="753"/>
      <c r="AH226" s="754">
        <f t="shared" ca="1" si="100"/>
        <v>14.126000000000001</v>
      </c>
      <c r="AI226" s="773">
        <f t="shared" ca="1" si="101"/>
        <v>0</v>
      </c>
      <c r="AJ226" s="753">
        <f ca="1">($AA226+$AB226+$AC226)*2/30*$Z226*TABULADOR!$D$72</f>
        <v>9.900800000000002</v>
      </c>
      <c r="AK226" s="753">
        <f ca="1">($AA226+$AB226+$AC226)*2/30*$Z226*TABULADOR!$D$70</f>
        <v>9.900800000000002</v>
      </c>
      <c r="AL226" s="753">
        <v>0</v>
      </c>
      <c r="AM226" s="753"/>
      <c r="AN226" s="753"/>
      <c r="AO226" s="753" t="e">
        <f t="shared" ca="1" si="102"/>
        <v>#DIV/0!</v>
      </c>
      <c r="AP226" s="753">
        <f t="shared" ca="1" si="103"/>
        <v>0</v>
      </c>
      <c r="AQ226" s="753" t="e">
        <f t="shared" ca="1" si="104"/>
        <v>#DIV/0!</v>
      </c>
      <c r="AR226" s="753">
        <f t="shared" ca="1" si="105"/>
        <v>0</v>
      </c>
      <c r="AS226" s="753" t="e">
        <f t="shared" ca="1" si="106"/>
        <v>#DIV/0!</v>
      </c>
      <c r="AT226" s="753">
        <f t="shared" ca="1" si="107"/>
        <v>0</v>
      </c>
      <c r="AU226" s="753" t="e">
        <f t="shared" ca="1" si="108"/>
        <v>#DIV/0!</v>
      </c>
      <c r="AV226" s="753">
        <f t="shared" ca="1" si="109"/>
        <v>0</v>
      </c>
      <c r="AW226" s="753">
        <f t="shared" ca="1" si="110"/>
        <v>33.927600000000005</v>
      </c>
      <c r="AX226" s="753" t="e">
        <f t="shared" ca="1" si="111"/>
        <v>#DIV/0!</v>
      </c>
      <c r="AY226" s="753"/>
      <c r="AZ226" s="753" t="e">
        <f t="shared" ca="1" si="112"/>
        <v>#DIV/0!</v>
      </c>
      <c r="BA226" s="755" t="e">
        <f t="shared" ca="1" si="113"/>
        <v>#DIV/0!</v>
      </c>
      <c r="BB226" s="756"/>
      <c r="BC226" s="757"/>
      <c r="BD226" s="1334" t="s">
        <v>2068</v>
      </c>
      <c r="BE226" s="753">
        <f t="shared" si="116"/>
        <v>0</v>
      </c>
      <c r="BF226" s="753" t="e">
        <f t="shared" si="117"/>
        <v>#DIV/0!</v>
      </c>
      <c r="BG226" s="753">
        <f t="shared" si="118"/>
        <v>0</v>
      </c>
      <c r="BH226" s="758" t="e">
        <f t="shared" si="119"/>
        <v>#DIV/0!</v>
      </c>
      <c r="BI226" s="753" t="e">
        <f t="shared" si="120"/>
        <v>#VALUE!</v>
      </c>
      <c r="BJ226" s="753">
        <f t="shared" si="121"/>
        <v>0</v>
      </c>
      <c r="BK226" s="753" t="e">
        <f t="shared" si="122"/>
        <v>#DIV/0!</v>
      </c>
      <c r="BL226" s="753">
        <f t="shared" si="123"/>
        <v>0</v>
      </c>
      <c r="BM226" s="758" t="e">
        <f t="shared" si="124"/>
        <v>#VALUE!</v>
      </c>
    </row>
    <row r="227" spans="1:83" s="685" customFormat="1" ht="21" customHeight="1">
      <c r="A227" s="739" t="s">
        <v>1120</v>
      </c>
      <c r="B227" s="763" t="s">
        <v>970</v>
      </c>
      <c r="C227" s="906">
        <v>27463599</v>
      </c>
      <c r="D227" s="843" t="s">
        <v>222</v>
      </c>
      <c r="E227" s="824" t="s">
        <v>34</v>
      </c>
      <c r="F227" s="740" t="s">
        <v>59</v>
      </c>
      <c r="G227" s="846" t="s">
        <v>59</v>
      </c>
      <c r="H227" s="846" t="s">
        <v>59</v>
      </c>
      <c r="I227" s="780" t="s">
        <v>161</v>
      </c>
      <c r="J227" s="739"/>
      <c r="K227" s="930">
        <v>44228</v>
      </c>
      <c r="L227" s="768" t="s">
        <v>1282</v>
      </c>
      <c r="M227" s="769"/>
      <c r="N227" s="845" t="s">
        <v>914</v>
      </c>
      <c r="O227" s="827" t="s">
        <v>1714</v>
      </c>
      <c r="P227" s="749" t="s">
        <v>1583</v>
      </c>
      <c r="Q227" s="833" t="s">
        <v>25</v>
      </c>
      <c r="R227" s="754">
        <f>VLOOKUP($G$9:$G$318,TABULADOR!$D$6:$E$41,2,0)</f>
        <v>25.9</v>
      </c>
      <c r="S227" s="741">
        <f t="shared" ca="1" si="97"/>
        <v>1</v>
      </c>
      <c r="T227" s="740">
        <v>0</v>
      </c>
      <c r="U227" s="741">
        <f t="shared" ca="1" si="98"/>
        <v>1</v>
      </c>
      <c r="V227" s="771">
        <f ca="1">VLOOKUP($U227,TABULADOR!$A$51:$B$74,2)</f>
        <v>0.02</v>
      </c>
      <c r="W227" s="771">
        <v>0</v>
      </c>
      <c r="X227" s="750">
        <v>0</v>
      </c>
      <c r="Y227" s="772">
        <v>0</v>
      </c>
      <c r="Z227" s="752">
        <v>15</v>
      </c>
      <c r="AA227" s="753">
        <f t="shared" si="114"/>
        <v>12.95</v>
      </c>
      <c r="AB227" s="753">
        <f t="shared" si="115"/>
        <v>0</v>
      </c>
      <c r="AC227" s="753">
        <f t="shared" ca="1" si="99"/>
        <v>0.25900000000000001</v>
      </c>
      <c r="AD227" s="753">
        <f>VLOOKUP($H$9:$H$1899,TABULADOR!$D$6:$E$41,2,0)-VLOOKUP($G$9:$G$1899,TABULADOR!$D$6:$E$41,2,0)</f>
        <v>0</v>
      </c>
      <c r="AE227" s="753">
        <f>+(TABULADOR!$D$67)*(GLOBAL!$Y199)/2</f>
        <v>1.75</v>
      </c>
      <c r="AF227" s="753"/>
      <c r="AG227" s="753"/>
      <c r="AH227" s="754">
        <f t="shared" ca="1" si="100"/>
        <v>14.959</v>
      </c>
      <c r="AI227" s="773">
        <f t="shared" ca="1" si="101"/>
        <v>44.029999999999994</v>
      </c>
      <c r="AJ227" s="753">
        <f ca="1">($AA227+$AB227+$AC227)*2/30*$Z227*TABULADOR!$D$72</f>
        <v>10.5672</v>
      </c>
      <c r="AK227" s="753">
        <f ca="1">($AA227+$AB227+$AC227)*2/30*$Z227*TABULADOR!$D$70</f>
        <v>10.5672</v>
      </c>
      <c r="AL227" s="753">
        <v>21</v>
      </c>
      <c r="AM227" s="753"/>
      <c r="AN227" s="753"/>
      <c r="AO227" s="753" t="e">
        <f t="shared" ca="1" si="102"/>
        <v>#DIV/0!</v>
      </c>
      <c r="AP227" s="753">
        <f t="shared" ca="1" si="103"/>
        <v>0</v>
      </c>
      <c r="AQ227" s="753" t="e">
        <f t="shared" ca="1" si="104"/>
        <v>#DIV/0!</v>
      </c>
      <c r="AR227" s="753">
        <f t="shared" ca="1" si="105"/>
        <v>0</v>
      </c>
      <c r="AS227" s="753" t="e">
        <f t="shared" ca="1" si="106"/>
        <v>#DIV/0!</v>
      </c>
      <c r="AT227" s="753">
        <f t="shared" ca="1" si="107"/>
        <v>0</v>
      </c>
      <c r="AU227" s="753" t="e">
        <f t="shared" ca="1" si="108"/>
        <v>#DIV/0!</v>
      </c>
      <c r="AV227" s="753">
        <f t="shared" ca="1" si="109"/>
        <v>0</v>
      </c>
      <c r="AW227" s="753">
        <f t="shared" ca="1" si="110"/>
        <v>57.093400000000003</v>
      </c>
      <c r="AX227" s="753" t="e">
        <f t="shared" ca="1" si="111"/>
        <v>#DIV/0!</v>
      </c>
      <c r="AY227" s="753"/>
      <c r="AZ227" s="753" t="e">
        <f t="shared" ca="1" si="112"/>
        <v>#DIV/0!</v>
      </c>
      <c r="BA227" s="755" t="e">
        <f t="shared" ca="1" si="113"/>
        <v>#DIV/0!</v>
      </c>
      <c r="BB227" s="756"/>
      <c r="BC227" s="757"/>
      <c r="BD227" s="1334" t="s">
        <v>2068</v>
      </c>
      <c r="BE227" s="753">
        <f t="shared" si="116"/>
        <v>0</v>
      </c>
      <c r="BF227" s="753" t="e">
        <f t="shared" si="117"/>
        <v>#DIV/0!</v>
      </c>
      <c r="BG227" s="753">
        <f t="shared" si="118"/>
        <v>0</v>
      </c>
      <c r="BH227" s="758" t="e">
        <f t="shared" si="119"/>
        <v>#DIV/0!</v>
      </c>
      <c r="BI227" s="753" t="e">
        <f t="shared" si="120"/>
        <v>#VALUE!</v>
      </c>
      <c r="BJ227" s="753">
        <f t="shared" si="121"/>
        <v>0</v>
      </c>
      <c r="BK227" s="753" t="e">
        <f t="shared" si="122"/>
        <v>#DIV/0!</v>
      </c>
      <c r="BL227" s="753">
        <f t="shared" si="123"/>
        <v>0</v>
      </c>
      <c r="BM227" s="758" t="e">
        <f t="shared" si="124"/>
        <v>#VALUE!</v>
      </c>
    </row>
    <row r="228" spans="1:83" s="685" customFormat="1" ht="21.75" customHeight="1">
      <c r="A228" s="921" t="s">
        <v>1119</v>
      </c>
      <c r="B228" s="739" t="s">
        <v>972</v>
      </c>
      <c r="C228" s="904">
        <v>27685800</v>
      </c>
      <c r="D228" s="919" t="s">
        <v>2099</v>
      </c>
      <c r="E228" s="831" t="s">
        <v>34</v>
      </c>
      <c r="F228" s="669" t="s">
        <v>104</v>
      </c>
      <c r="G228" s="840" t="s">
        <v>146</v>
      </c>
      <c r="H228" s="840" t="s">
        <v>146</v>
      </c>
      <c r="I228" s="918" t="s">
        <v>1765</v>
      </c>
      <c r="J228" s="739"/>
      <c r="K228" s="929">
        <v>44443</v>
      </c>
      <c r="L228" s="928" t="s">
        <v>2121</v>
      </c>
      <c r="M228" s="745"/>
      <c r="N228" s="840" t="s">
        <v>914</v>
      </c>
      <c r="O228" s="849" t="s">
        <v>126</v>
      </c>
      <c r="P228" s="849" t="s">
        <v>63</v>
      </c>
      <c r="Q228" s="849" t="s">
        <v>126</v>
      </c>
      <c r="R228" s="747">
        <f>VLOOKUP($G$228:$G$228,TABULADOR!$D$6:$E$41,2,0)</f>
        <v>7</v>
      </c>
      <c r="S228" s="741">
        <f>DATEDIF($K228,GLOBAL!$M$2,"Y")</f>
        <v>0</v>
      </c>
      <c r="T228" s="741">
        <v>0</v>
      </c>
      <c r="U228" s="748">
        <f t="shared" si="98"/>
        <v>0</v>
      </c>
      <c r="V228" s="749">
        <f>VLOOKUP($U228,TABULADOR!$A$51:$B$74,2)</f>
        <v>0</v>
      </c>
      <c r="W228" s="771">
        <v>0</v>
      </c>
      <c r="X228" s="750">
        <v>0</v>
      </c>
      <c r="Y228" s="751">
        <v>0</v>
      </c>
      <c r="Z228" s="752">
        <v>15</v>
      </c>
      <c r="AA228" s="753">
        <f>+($R228/30*$Z228)</f>
        <v>3.5</v>
      </c>
      <c r="AB228" s="753">
        <f>$AA228*$W228</f>
        <v>0</v>
      </c>
      <c r="AC228" s="753">
        <f t="shared" si="99"/>
        <v>0</v>
      </c>
      <c r="AD228" s="753">
        <f>VLOOKUP($H$228:$H$228,TABULADOR!$D$6:$E$41,2,0)-VLOOKUP($G$228:$G$228,TABULADOR!$D$6:$E$41,2,0)</f>
        <v>0</v>
      </c>
      <c r="AE228" s="753">
        <f>+(TABULADOR!$D$67)*('EGRESO 2021'!$Y228)/2</f>
        <v>0</v>
      </c>
      <c r="AF228" s="753"/>
      <c r="AG228" s="747"/>
      <c r="AH228" s="754">
        <f t="shared" si="100"/>
        <v>3.5</v>
      </c>
      <c r="AI228" s="747" t="b">
        <f>IF($S228&gt;=1,IF(MONTH(GLOBAL!$M$2)=MONTH($K228),(((($AA228+$AB228+$AC228+$AD228)*2)/30)*50),0))</f>
        <v>0</v>
      </c>
      <c r="AJ228" s="753"/>
      <c r="AK228" s="753">
        <f>($AA228+$AB228+$AC228)*2/30*$Z228*TABULADOR!$D$70</f>
        <v>2.8000000000000003</v>
      </c>
      <c r="AL228" s="753"/>
      <c r="AM228" s="753"/>
      <c r="AN228" s="754"/>
      <c r="AO228" s="754">
        <f>($AH228*GLOBAL!$BO$5/GLOBAL!$BO$6*GLOBAL!$BO$7*GLOBAL!$BO$8)</f>
        <v>0.12923076923076923</v>
      </c>
      <c r="AP228" s="754">
        <f>($AH228+$AI228)*GLOBAL!$BQ$2</f>
        <v>3.5000000000000003E-2</v>
      </c>
      <c r="AQ228" s="754">
        <f>($AH228*GLOBAL!$BQ$5/GLOBAL!$BQ$6*GLOBAL!$BQ$7*GLOBAL!$BQ$8)</f>
        <v>1.6153846153846154E-2</v>
      </c>
      <c r="AR228" s="753">
        <f>$AH228*GLOBAL!$BS$2</f>
        <v>0.105</v>
      </c>
      <c r="AS228" s="754">
        <f>$AO228*GLOBAL!$BP$2/GLOBAL!$BO$2</f>
        <v>0.29076923076923078</v>
      </c>
      <c r="AT228" s="754">
        <f>($AH228+$AI228)*GLOBAL!$BR$2</f>
        <v>7.0000000000000007E-2</v>
      </c>
      <c r="AU228" s="754">
        <f>$AQ228*GLOBAL!$BT$2/GLOBAL!$BU$2</f>
        <v>6.4615384615384616E-2</v>
      </c>
      <c r="AV228" s="753">
        <f>$AH228*GLOBAL!$BS$2</f>
        <v>0.105</v>
      </c>
      <c r="AW228" s="753">
        <f>$AH228+$AJ228+$AK228+$AM228+$AL228+$AI228</f>
        <v>6.3000000000000007</v>
      </c>
      <c r="AX228" s="753">
        <f t="shared" si="111"/>
        <v>0.18038461538461539</v>
      </c>
      <c r="AY228" s="754"/>
      <c r="AZ228" s="753" t="e">
        <f t="shared" si="112"/>
        <v>#VALUE!</v>
      </c>
      <c r="BA228" s="755">
        <f t="shared" si="113"/>
        <v>6</v>
      </c>
      <c r="BD228" s="1333" t="s">
        <v>2145</v>
      </c>
      <c r="BE228" s="753">
        <f>($AM228)*GLOBAL!$BQ$2</f>
        <v>0</v>
      </c>
      <c r="BF228" s="753">
        <f>($AM228*GLOBAL!$BQ$5/GLOBAL!$BQ$6*GLOBAL!$BQ$7*GLOBAL!$BQ$8)</f>
        <v>0</v>
      </c>
      <c r="BG228" s="753">
        <f>$AM228*GLOBAL!$BS$2</f>
        <v>0</v>
      </c>
      <c r="BH228" s="758">
        <f>SUM(BD228:BF228)</f>
        <v>0</v>
      </c>
      <c r="BI228" s="753" t="e">
        <f>$BD228*GLOBAL!$BP$2/GLOBAL!$BO$2</f>
        <v>#VALUE!</v>
      </c>
      <c r="BJ228" s="753">
        <f>($AM228)*GLOBAL!$BR$2</f>
        <v>0</v>
      </c>
      <c r="BK228" s="753">
        <f>$BF228*GLOBAL!$BT$2/GLOBAL!$BU$2</f>
        <v>0</v>
      </c>
      <c r="BL228" s="753">
        <f>$AM228*GLOBAL!$BS$2</f>
        <v>0</v>
      </c>
      <c r="BM228" s="758" t="e">
        <f>SUM(BI228:BL228)+BG228</f>
        <v>#VALUE!</v>
      </c>
    </row>
    <row r="229" spans="1:83" s="685" customFormat="1" ht="21.75" customHeight="1">
      <c r="A229" s="739" t="s">
        <v>1119</v>
      </c>
      <c r="B229" s="739" t="s">
        <v>970</v>
      </c>
      <c r="C229" s="908">
        <v>10162261</v>
      </c>
      <c r="D229" s="917" t="s">
        <v>1854</v>
      </c>
      <c r="E229" s="831" t="s">
        <v>20</v>
      </c>
      <c r="F229" s="672" t="s">
        <v>27</v>
      </c>
      <c r="G229" s="840" t="s">
        <v>27</v>
      </c>
      <c r="H229" s="840" t="s">
        <v>27</v>
      </c>
      <c r="I229" s="672" t="s">
        <v>1881</v>
      </c>
      <c r="J229" s="739"/>
      <c r="K229" s="931">
        <v>44378</v>
      </c>
      <c r="L229" s="901" t="s">
        <v>2070</v>
      </c>
      <c r="M229" s="745"/>
      <c r="N229" s="840" t="s">
        <v>914</v>
      </c>
      <c r="O229" s="851" t="s">
        <v>1882</v>
      </c>
      <c r="P229" s="762" t="s">
        <v>63</v>
      </c>
      <c r="Q229" s="851" t="s">
        <v>52</v>
      </c>
      <c r="R229" s="747">
        <f>VLOOKUP($G$229:$G$229,TABULADOR!$D$6:$E$41,2,0)</f>
        <v>23.8</v>
      </c>
      <c r="S229" s="741">
        <f>DATEDIF($K229,GLOBAL!$M$2,"Y")</f>
        <v>0</v>
      </c>
      <c r="T229" s="748">
        <v>0</v>
      </c>
      <c r="U229" s="748">
        <f t="shared" si="98"/>
        <v>0</v>
      </c>
      <c r="V229" s="749">
        <f>VLOOKUP($U229,TABULADOR!$A$51:$B$74,2)</f>
        <v>0</v>
      </c>
      <c r="W229" s="749">
        <v>0</v>
      </c>
      <c r="X229" s="750">
        <v>0</v>
      </c>
      <c r="Y229" s="751">
        <v>0</v>
      </c>
      <c r="Z229" s="752">
        <v>15</v>
      </c>
      <c r="AA229" s="753">
        <f>+($R229/30*$Z229)</f>
        <v>11.9</v>
      </c>
      <c r="AB229" s="753">
        <f>$AA229*$W229</f>
        <v>0</v>
      </c>
      <c r="AC229" s="753">
        <f t="shared" si="99"/>
        <v>0</v>
      </c>
      <c r="AD229" s="753">
        <f>VLOOKUP($H$229:$H$229,TABULADOR!$D$6:$E$41,2,0)-VLOOKUP($G$229:$G$229,TABULADOR!$D$6:$E$41,2,0)</f>
        <v>0</v>
      </c>
      <c r="AE229" s="753">
        <f>+(TABULADOR!$D$67)*('EGRESO 2021'!$Y229)/2</f>
        <v>0</v>
      </c>
      <c r="AF229" s="753"/>
      <c r="AG229" s="747"/>
      <c r="AH229" s="754">
        <f t="shared" si="100"/>
        <v>11.9</v>
      </c>
      <c r="AI229" s="747" t="b">
        <f>IF($S229&gt;=1,IF(MONTH(GLOBAL!$M$2)=MONTH($K229),(((($AA229+$AB229+$AC229+$AD229)*2)/30)*50),0))</f>
        <v>0</v>
      </c>
      <c r="AJ229" s="753">
        <f>($AA229+$AB229+$AC229)*2/30*$Z229*TABULADOR!$D$72</f>
        <v>9.5200000000000014</v>
      </c>
      <c r="AK229" s="753">
        <f>($AA229+$AB229+$AC229)*2/30*$Z229*TABULADOR!$D$70</f>
        <v>9.5200000000000014</v>
      </c>
      <c r="AL229" s="753">
        <v>0</v>
      </c>
      <c r="AM229" s="753"/>
      <c r="AN229" s="754"/>
      <c r="AO229" s="754">
        <f>($AH229*GLOBAL!$BO$5/GLOBAL!$BO$6*GLOBAL!$BO$7*GLOBAL!$BO$8)</f>
        <v>0.43938461538461537</v>
      </c>
      <c r="AP229" s="754">
        <f>($AH229+$AI229)*GLOBAL!$BQ$2</f>
        <v>0.11900000000000001</v>
      </c>
      <c r="AQ229" s="754">
        <f>($AH229*GLOBAL!$BQ$5/GLOBAL!$BQ$6*GLOBAL!$BQ$7*GLOBAL!$BQ$8)</f>
        <v>5.4923076923076922E-2</v>
      </c>
      <c r="AR229" s="753">
        <f>$AH229*GLOBAL!$BS$2</f>
        <v>0.35699999999999998</v>
      </c>
      <c r="AS229" s="754">
        <f>$AO229*GLOBAL!$BP$2/GLOBAL!$BO$2</f>
        <v>0.98861538461538445</v>
      </c>
      <c r="AT229" s="754">
        <f>($AH229+$AI229)*GLOBAL!$BR$2</f>
        <v>0.23800000000000002</v>
      </c>
      <c r="AU229" s="754">
        <f>$AQ229*GLOBAL!$BT$2/GLOBAL!$BU$2</f>
        <v>0.21969230769230769</v>
      </c>
      <c r="AV229" s="753">
        <f>$AH229*GLOBAL!$BS$2</f>
        <v>0.35699999999999998</v>
      </c>
      <c r="AW229" s="753">
        <f>$AH229+$AJ229+$AK229+$AM229+$AL229+$AI229</f>
        <v>30.940000000000005</v>
      </c>
      <c r="AX229" s="753">
        <f t="shared" si="111"/>
        <v>0.61330769230769233</v>
      </c>
      <c r="AY229" s="754"/>
      <c r="AZ229" s="753" t="e">
        <f t="shared" si="112"/>
        <v>#VALUE!</v>
      </c>
      <c r="BA229" s="755">
        <f t="shared" si="113"/>
        <v>30</v>
      </c>
      <c r="BB229" s="757"/>
      <c r="BC229" s="757"/>
      <c r="BD229" s="1333" t="s">
        <v>2146</v>
      </c>
      <c r="BE229" s="753">
        <f>($AM229)*GLOBAL!$BQ$2</f>
        <v>0</v>
      </c>
      <c r="BF229" s="753">
        <f>($AM229*GLOBAL!$BQ$5/GLOBAL!$BQ$6*GLOBAL!$BQ$7*GLOBAL!$BQ$8)</f>
        <v>0</v>
      </c>
      <c r="BG229" s="753">
        <f>$AM229*GLOBAL!$BS$2</f>
        <v>0</v>
      </c>
      <c r="BH229" s="758">
        <f>SUM(BD229:BF229)</f>
        <v>0</v>
      </c>
      <c r="BI229" s="753" t="e">
        <f>$BD229*GLOBAL!$BP$2/GLOBAL!$BO$2</f>
        <v>#VALUE!</v>
      </c>
      <c r="BJ229" s="753">
        <f>($AM229)*GLOBAL!$BR$2</f>
        <v>0</v>
      </c>
      <c r="BK229" s="753">
        <f>$BF229*GLOBAL!$BT$2/GLOBAL!$BU$2</f>
        <v>0</v>
      </c>
      <c r="BL229" s="753">
        <f>$AM229*GLOBAL!$BS$2</f>
        <v>0</v>
      </c>
      <c r="BM229" s="758" t="e">
        <f>SUM(BI229:BL229)+BG229</f>
        <v>#VALUE!</v>
      </c>
    </row>
    <row r="230" spans="1:83" s="685" customFormat="1" ht="21" customHeight="1">
      <c r="A230" s="739" t="s">
        <v>1120</v>
      </c>
      <c r="B230" s="763" t="s">
        <v>970</v>
      </c>
      <c r="C230" s="906">
        <v>17430669</v>
      </c>
      <c r="D230" s="843" t="s">
        <v>79</v>
      </c>
      <c r="E230" s="824" t="s">
        <v>20</v>
      </c>
      <c r="F230" s="740" t="s">
        <v>1687</v>
      </c>
      <c r="G230" s="846" t="s">
        <v>59</v>
      </c>
      <c r="H230" s="846" t="s">
        <v>59</v>
      </c>
      <c r="I230" s="766" t="s">
        <v>1767</v>
      </c>
      <c r="J230" s="739"/>
      <c r="K230" s="930">
        <v>43133</v>
      </c>
      <c r="L230" s="768" t="s">
        <v>1212</v>
      </c>
      <c r="M230" s="769"/>
      <c r="N230" s="845" t="s">
        <v>914</v>
      </c>
      <c r="O230" s="835" t="s">
        <v>75</v>
      </c>
      <c r="P230" s="748" t="s">
        <v>44</v>
      </c>
      <c r="Q230" s="835" t="s">
        <v>75</v>
      </c>
      <c r="R230" s="754">
        <f>VLOOKUP($G$230:$G$230,TABULADOR!$D$6:$E$41,2,0)</f>
        <v>25.9</v>
      </c>
      <c r="S230" s="741">
        <f>DATEDIF($K230,GLOBAL!$M$2,"Y")</f>
        <v>4</v>
      </c>
      <c r="T230" s="740">
        <v>0</v>
      </c>
      <c r="U230" s="741">
        <f t="shared" si="98"/>
        <v>4</v>
      </c>
      <c r="V230" s="771">
        <f>VLOOKUP($U230,TABULADOR!$A$51:$B$74,2)</f>
        <v>0.08</v>
      </c>
      <c r="W230" s="771">
        <v>0.2</v>
      </c>
      <c r="X230" s="750">
        <v>1</v>
      </c>
      <c r="Y230" s="798">
        <v>1</v>
      </c>
      <c r="Z230" s="752">
        <v>15</v>
      </c>
      <c r="AA230" s="753">
        <f>+($R230/30*$Z230)</f>
        <v>12.95</v>
      </c>
      <c r="AB230" s="753">
        <f>$AA230*$W230</f>
        <v>2.59</v>
      </c>
      <c r="AC230" s="753">
        <f t="shared" si="99"/>
        <v>1.036</v>
      </c>
      <c r="AD230" s="753">
        <f>VLOOKUP($H$230:$H$230,TABULADOR!$D$6:$E$41,2,0)-VLOOKUP($G$230:$G$230,TABULADOR!$D$6:$E$41,2,0)</f>
        <v>0</v>
      </c>
      <c r="AE230" s="753">
        <f>+(TABULADOR!$D$67)*('EGRESO 2021'!$Y230)/2</f>
        <v>0.875</v>
      </c>
      <c r="AF230" s="753"/>
      <c r="AG230" s="753"/>
      <c r="AH230" s="754">
        <f t="shared" si="100"/>
        <v>17.451000000000001</v>
      </c>
      <c r="AI230" s="773">
        <f>IF($S230&gt;=1,IF(MONTH(GLOBAL!$M$2)=MONTH($K230),(((($AA230+$AB230+$AC230+$AD230)*2)/30)*50),0))</f>
        <v>55.25333333333333</v>
      </c>
      <c r="AJ230" s="753">
        <f>($AA230+$AB230+$AC230)*2/30*$Z230*TABULADOR!$D$72</f>
        <v>13.260800000000001</v>
      </c>
      <c r="AK230" s="753">
        <f>($AA230+$AB230+$AC230)*2/30*$Z230*TABULADOR!$D$70</f>
        <v>13.260800000000001</v>
      </c>
      <c r="AL230" s="753">
        <v>0</v>
      </c>
      <c r="AM230" s="753"/>
      <c r="AN230" s="753"/>
      <c r="AO230" s="754">
        <f>($AH230*GLOBAL!$BO$5/GLOBAL!$BO$6*GLOBAL!$BO$7*GLOBAL!$BO$8)</f>
        <v>0.6443446153846154</v>
      </c>
      <c r="AP230" s="754">
        <f>($AH230+$AI230)*GLOBAL!$BQ$2</f>
        <v>0.72704333333333326</v>
      </c>
      <c r="AQ230" s="754">
        <f>($AH230*GLOBAL!$BQ$5/GLOBAL!$BQ$6*GLOBAL!$BQ$7*GLOBAL!$BQ$8)</f>
        <v>8.0543076923076926E-2</v>
      </c>
      <c r="AR230" s="753">
        <f>$AH230*GLOBAL!$BS$2</f>
        <v>0.52353000000000005</v>
      </c>
      <c r="AS230" s="754">
        <f>$AO230*GLOBAL!$BP$2/GLOBAL!$BO$2</f>
        <v>1.4497753846153845</v>
      </c>
      <c r="AT230" s="754">
        <f>($AH230+$AI230)*GLOBAL!$BR$2</f>
        <v>1.4540866666666665</v>
      </c>
      <c r="AU230" s="754">
        <f>$AQ230*GLOBAL!$BT$2/GLOBAL!$BU$2</f>
        <v>0.3221723076923077</v>
      </c>
      <c r="AV230" s="753">
        <f>$AH230*GLOBAL!$BS$2</f>
        <v>0.52353000000000005</v>
      </c>
      <c r="AW230" s="753">
        <f>$AH230+$AJ230+$AK230+$AM230+$AL230+$AI230</f>
        <v>99.22593333333333</v>
      </c>
      <c r="AX230" s="753">
        <f t="shared" si="111"/>
        <v>1.4519310256410254</v>
      </c>
      <c r="AY230" s="754"/>
      <c r="AZ230" s="753" t="e">
        <f t="shared" si="112"/>
        <v>#VALUE!</v>
      </c>
      <c r="BA230" s="755">
        <f t="shared" si="113"/>
        <v>98</v>
      </c>
      <c r="BB230" s="756"/>
      <c r="BC230" s="757"/>
      <c r="BD230" s="1333" t="s">
        <v>2146</v>
      </c>
      <c r="BE230" s="753">
        <f>($AM230)*GLOBAL!$BQ$2</f>
        <v>0</v>
      </c>
      <c r="BF230" s="753">
        <f>($AM230*GLOBAL!$BQ$5/GLOBAL!$BQ$6*GLOBAL!$BQ$7*GLOBAL!$BQ$8)</f>
        <v>0</v>
      </c>
      <c r="BG230" s="753">
        <f>$AM230*GLOBAL!$BS$2</f>
        <v>0</v>
      </c>
      <c r="BH230" s="758">
        <f>SUM(BD230:BF230)</f>
        <v>0</v>
      </c>
      <c r="BI230" s="753" t="e">
        <f>$BD230*GLOBAL!$BP$2/GLOBAL!$BO$2</f>
        <v>#VALUE!</v>
      </c>
      <c r="BJ230" s="753">
        <f>($AM230)*GLOBAL!$BR$2</f>
        <v>0</v>
      </c>
      <c r="BK230" s="753">
        <f>$BF230*GLOBAL!$BT$2/GLOBAL!$BU$2</f>
        <v>0</v>
      </c>
      <c r="BL230" s="753">
        <f>$AM230*GLOBAL!$BS$2</f>
        <v>0</v>
      </c>
      <c r="BM230" s="758" t="e">
        <f>SUM(BI230:BL230)+BG230</f>
        <v>#VALUE!</v>
      </c>
    </row>
    <row r="231" spans="1:83" s="685" customFormat="1" ht="21" customHeight="1">
      <c r="A231" s="739" t="s">
        <v>1120</v>
      </c>
      <c r="B231" s="763" t="s">
        <v>970</v>
      </c>
      <c r="C231" s="906">
        <v>19619645</v>
      </c>
      <c r="D231" s="843" t="s">
        <v>248</v>
      </c>
      <c r="E231" s="824" t="s">
        <v>20</v>
      </c>
      <c r="F231" s="740" t="s">
        <v>1700</v>
      </c>
      <c r="G231" s="846" t="s">
        <v>59</v>
      </c>
      <c r="H231" s="846" t="s">
        <v>59</v>
      </c>
      <c r="I231" s="766" t="s">
        <v>1703</v>
      </c>
      <c r="J231" s="739"/>
      <c r="K231" s="930">
        <v>44256</v>
      </c>
      <c r="L231" s="769"/>
      <c r="M231" s="768" t="s">
        <v>1535</v>
      </c>
      <c r="N231" s="853" t="s">
        <v>974</v>
      </c>
      <c r="O231" s="826" t="s">
        <v>29</v>
      </c>
      <c r="P231" s="779" t="s">
        <v>63</v>
      </c>
      <c r="Q231" s="826" t="s">
        <v>29</v>
      </c>
      <c r="R231" s="754">
        <f>VLOOKUP($G$231:$G$231,TABULADOR!$D$6:$E$41,2,0)</f>
        <v>25.9</v>
      </c>
      <c r="S231" s="741">
        <f>DATEDIF($K231,GLOBAL!$M$2,"Y")</f>
        <v>0</v>
      </c>
      <c r="T231" s="740">
        <v>0</v>
      </c>
      <c r="U231" s="741">
        <f t="shared" si="98"/>
        <v>0</v>
      </c>
      <c r="V231" s="771">
        <f>VLOOKUP($U231,TABULADOR!$A$51:$B$74,2)</f>
        <v>0</v>
      </c>
      <c r="W231" s="771">
        <v>0</v>
      </c>
      <c r="X231" s="750">
        <v>0</v>
      </c>
      <c r="Y231" s="772">
        <v>0</v>
      </c>
      <c r="Z231" s="752">
        <v>15</v>
      </c>
      <c r="AA231" s="753">
        <f>+($R231/30*$Z231)</f>
        <v>12.95</v>
      </c>
      <c r="AB231" s="753">
        <f>$AA231*$W231</f>
        <v>0</v>
      </c>
      <c r="AC231" s="753">
        <f t="shared" si="99"/>
        <v>0</v>
      </c>
      <c r="AD231" s="753">
        <f>VLOOKUP($H$231:$H$231,TABULADOR!$D$6:$E$41,2,0)-VLOOKUP($G$231:$G$231,TABULADOR!$D$6:$E$41,2,0)</f>
        <v>0</v>
      </c>
      <c r="AE231" s="753">
        <f>+(TABULADOR!$D$67)*('EGRESO 2021'!$Y231)/2</f>
        <v>0</v>
      </c>
      <c r="AF231" s="753"/>
      <c r="AG231" s="753"/>
      <c r="AH231" s="754">
        <f t="shared" si="100"/>
        <v>12.95</v>
      </c>
      <c r="AI231" s="773" t="b">
        <f>IF($S231&gt;=1,IF(MONTH(GLOBAL!$M$2)=MONTH($K231),(((($AA231+$AB231+$AC231+$AD231)*2)/30)*50),0))</f>
        <v>0</v>
      </c>
      <c r="AJ231" s="753">
        <f>($AA231+$AB231+$AC231)*2/30*$Z231*TABULADOR!$D$72</f>
        <v>10.36</v>
      </c>
      <c r="AK231" s="753">
        <f>($AA231+$AB231+$AC231)*2/30*$Z231*TABULADOR!$D$70</f>
        <v>10.36</v>
      </c>
      <c r="AL231" s="753">
        <v>0</v>
      </c>
      <c r="AM231" s="753"/>
      <c r="AN231" s="753"/>
      <c r="AO231" s="753">
        <f>($AH231*GLOBAL!$BO$5/GLOBAL!$BO$6*GLOBAL!$BO$7*GLOBAL!$BO$8)</f>
        <v>0.4781538461538461</v>
      </c>
      <c r="AP231" s="753">
        <f>($AH231+$AI231)*GLOBAL!$BQ$2</f>
        <v>0.1295</v>
      </c>
      <c r="AQ231" s="753">
        <f>($AH231*GLOBAL!$BQ$5/GLOBAL!$BQ$6*GLOBAL!$BQ$7*GLOBAL!$BQ$8)</f>
        <v>5.9769230769230762E-2</v>
      </c>
      <c r="AR231" s="753">
        <f>$AH231*GLOBAL!$BS$2</f>
        <v>0.38849999999999996</v>
      </c>
      <c r="AS231" s="753">
        <f>$AO231*GLOBAL!$BP$2/GLOBAL!$BO$2</f>
        <v>1.0758461538461537</v>
      </c>
      <c r="AT231" s="753">
        <f>($AH231+$AI231)*GLOBAL!$BR$2</f>
        <v>0.25900000000000001</v>
      </c>
      <c r="AU231" s="753">
        <f>$AQ231*GLOBAL!$BT$2/GLOBAL!$BU$2</f>
        <v>0.23907692307692305</v>
      </c>
      <c r="AV231" s="753">
        <f>$AH231*GLOBAL!$BS$2</f>
        <v>0.38849999999999996</v>
      </c>
      <c r="AW231" s="753">
        <f>$AH231+$AJ231+$AK231+$AM231+$AL231+$AI231</f>
        <v>33.67</v>
      </c>
      <c r="AX231" s="753">
        <f t="shared" si="111"/>
        <v>0.6674230769230769</v>
      </c>
      <c r="AY231" s="753"/>
      <c r="AZ231" s="753" t="e">
        <f t="shared" si="112"/>
        <v>#VALUE!</v>
      </c>
      <c r="BA231" s="755">
        <f t="shared" si="113"/>
        <v>33</v>
      </c>
      <c r="BB231" s="756"/>
      <c r="BC231" s="757"/>
      <c r="BD231" s="1333" t="s">
        <v>2146</v>
      </c>
      <c r="BE231" s="753">
        <f>($AM231)*GLOBAL!$BQ$2</f>
        <v>0</v>
      </c>
      <c r="BF231" s="753">
        <f>($AM231*GLOBAL!$BQ$5/GLOBAL!$BQ$6*GLOBAL!$BQ$7*GLOBAL!$BQ$8)</f>
        <v>0</v>
      </c>
      <c r="BG231" s="753">
        <f>$AM231*GLOBAL!$BS$2</f>
        <v>0</v>
      </c>
      <c r="BH231" s="758">
        <f>SUM(BD231:BF231)</f>
        <v>0</v>
      </c>
      <c r="BI231" s="753" t="e">
        <f>$BD231*GLOBAL!$BP$2/GLOBAL!$BO$2</f>
        <v>#VALUE!</v>
      </c>
      <c r="BJ231" s="753">
        <f>($AM231)*GLOBAL!$BR$2</f>
        <v>0</v>
      </c>
      <c r="BK231" s="753">
        <f>$BF231*GLOBAL!$BT$2/GLOBAL!$BU$2</f>
        <v>0</v>
      </c>
      <c r="BL231" s="753">
        <f>$AM231*GLOBAL!$BS$2</f>
        <v>0</v>
      </c>
      <c r="BM231" s="758" t="e">
        <f>SUM(BI231:BL231)+BG231</f>
        <v>#VALUE!</v>
      </c>
    </row>
    <row r="233" spans="1:83" s="774" customFormat="1" ht="21" customHeight="1">
      <c r="A233" s="739" t="s">
        <v>1606</v>
      </c>
      <c r="B233" s="763" t="s">
        <v>970</v>
      </c>
      <c r="C233" s="907">
        <v>28143529</v>
      </c>
      <c r="D233" s="917" t="s">
        <v>1617</v>
      </c>
      <c r="E233" s="831" t="s">
        <v>34</v>
      </c>
      <c r="F233" s="672" t="s">
        <v>1625</v>
      </c>
      <c r="G233" s="840" t="s">
        <v>27</v>
      </c>
      <c r="H233" s="840" t="s">
        <v>27</v>
      </c>
      <c r="I233" s="766" t="s">
        <v>179</v>
      </c>
      <c r="J233" s="739"/>
      <c r="K233" s="931">
        <v>44336</v>
      </c>
      <c r="L233" s="762" t="s">
        <v>1629</v>
      </c>
      <c r="M233" s="745"/>
      <c r="N233" s="840" t="s">
        <v>914</v>
      </c>
      <c r="O233" s="832" t="s">
        <v>25</v>
      </c>
      <c r="P233" s="762" t="s">
        <v>63</v>
      </c>
      <c r="Q233" s="831" t="s">
        <v>25</v>
      </c>
      <c r="R233" s="747">
        <f>VLOOKUP($G$233:$G$233,TABULADOR!$D$6:$E$41,2,0)</f>
        <v>23.8</v>
      </c>
      <c r="S233" s="741">
        <f>DATEDIF($K233,GLOBAL!$M$2,"Y")</f>
        <v>0</v>
      </c>
      <c r="T233" s="740">
        <v>0</v>
      </c>
      <c r="U233" s="741">
        <f t="shared" ref="U233:U237" si="125">$S233+$T233</f>
        <v>0</v>
      </c>
      <c r="V233" s="749">
        <f>VLOOKUP($U233,TABULADOR!$A$51:$B$74,2)</f>
        <v>0</v>
      </c>
      <c r="W233" s="771">
        <v>0</v>
      </c>
      <c r="X233" s="750">
        <v>0</v>
      </c>
      <c r="Y233" s="751">
        <v>0</v>
      </c>
      <c r="Z233" s="752">
        <v>15</v>
      </c>
      <c r="AA233" s="747">
        <f t="shared" ref="AA233:AA237" si="126">+($R233/30*$Z233)</f>
        <v>11.9</v>
      </c>
      <c r="AB233" s="753">
        <f t="shared" ref="AB233:AB237" si="127">$AA233*$W233</f>
        <v>0</v>
      </c>
      <c r="AC233" s="753">
        <f t="shared" ref="AC233:AC237" si="128">$AA233*$V233</f>
        <v>0</v>
      </c>
      <c r="AD233" s="753">
        <f>VLOOKUP($H$233:$H$233,TABULADOR!$D$6:$E$41,2,0)-VLOOKUP($G$233:$G$233,TABULADOR!$D$6:$E$41,2,0)</f>
        <v>0</v>
      </c>
      <c r="AE233" s="753">
        <f>+(TABULADOR!$D$67)*('EGRESO 2021'!$Y233)/2</f>
        <v>0</v>
      </c>
      <c r="AF233" s="753"/>
      <c r="AG233" s="747"/>
      <c r="AH233" s="754">
        <f t="shared" ref="AH233:AH237" si="129">SUM($AA233:$AG233)</f>
        <v>11.9</v>
      </c>
      <c r="AI233" s="747" t="b">
        <f>IF($S233&gt;=1,IF(MONTH(GLOBAL!$M$2)=MONTH($K233),(((($AA233+$AB233+$AC233+$AD233)*2)/30)*50),0))</f>
        <v>0</v>
      </c>
      <c r="AJ233" s="753">
        <f>($AA233+$AB233+$AC233)*2/30*$Z233*TABULADOR!$D$72</f>
        <v>9.5200000000000014</v>
      </c>
      <c r="AK233" s="753">
        <f>($AA233+$AB233+$AC233)*2/30*$Z233*TABULADOR!$D$70</f>
        <v>9.5200000000000014</v>
      </c>
      <c r="AL233" s="753">
        <v>0</v>
      </c>
      <c r="AM233" s="753"/>
      <c r="AN233" s="754"/>
      <c r="AO233" s="754">
        <f>($AH233*GLOBAL!$BO$5/GLOBAL!$BO$6*GLOBAL!$BO$7*GLOBAL!$BO$8)</f>
        <v>0.43938461538461537</v>
      </c>
      <c r="AP233" s="754">
        <f>($AH233+$AI233)*GLOBAL!$BQ$2</f>
        <v>0.11900000000000001</v>
      </c>
      <c r="AQ233" s="754">
        <f>($AH233*GLOBAL!$BQ$5/GLOBAL!$BQ$6*GLOBAL!$BQ$7*GLOBAL!$BQ$8)</f>
        <v>5.4923076923076922E-2</v>
      </c>
      <c r="AR233" s="753">
        <f>$AH233*GLOBAL!$BS$2</f>
        <v>0.35699999999999998</v>
      </c>
      <c r="AS233" s="754">
        <f>$AO233*GLOBAL!$BP$2/GLOBAL!$BO$2</f>
        <v>0.98861538461538445</v>
      </c>
      <c r="AT233" s="754">
        <f>($AH233+$AI233)*GLOBAL!$BR$2</f>
        <v>0.23800000000000002</v>
      </c>
      <c r="AU233" s="754">
        <f>$AQ233*GLOBAL!$BT$2/GLOBAL!$BU$2</f>
        <v>0.21969230769230769</v>
      </c>
      <c r="AV233" s="753">
        <f>$AH233*GLOBAL!$BS$2</f>
        <v>0.35699999999999998</v>
      </c>
      <c r="AW233" s="753">
        <f>$AH233+$AJ233+$AK233+$AM233+$AL233+$AI233</f>
        <v>30.940000000000005</v>
      </c>
      <c r="AX233" s="753">
        <f t="shared" ref="AX233:AX237" si="130">$AN233+$AO233+$AP233+$AQ233+$BH233</f>
        <v>0.61330769230769233</v>
      </c>
      <c r="AY233" s="754"/>
      <c r="AZ233" s="753" t="e">
        <f t="shared" ref="AZ233:AZ237" si="131">$AS233+$AT233+$AU233+$AV233+$AR233+$BM233</f>
        <v>#VALUE!</v>
      </c>
      <c r="BA233" s="755">
        <f t="shared" ref="BA233:BA237" si="132">ROUND(SUM($AW233-$AX233),2)</f>
        <v>30.33</v>
      </c>
      <c r="BB233" s="813"/>
      <c r="BC233" s="757"/>
      <c r="BD233" s="1333" t="s">
        <v>2203</v>
      </c>
      <c r="BE233" s="753">
        <f>($AM233)*GLOBAL!$BQ$2</f>
        <v>0</v>
      </c>
      <c r="BF233" s="753">
        <f>($AM233*GLOBAL!$BQ$5/GLOBAL!$BQ$6*GLOBAL!$BQ$7*GLOBAL!$BQ$8)</f>
        <v>0</v>
      </c>
      <c r="BG233" s="753">
        <f>$AM233*GLOBAL!$BS$2</f>
        <v>0</v>
      </c>
      <c r="BH233" s="758">
        <f t="shared" ref="BH233:BH237" si="133">SUM(BD233:BF233)</f>
        <v>0</v>
      </c>
      <c r="BI233" s="753" t="e">
        <f>$BD233*GLOBAL!$BP$2/GLOBAL!$BO$2</f>
        <v>#VALUE!</v>
      </c>
      <c r="BJ233" s="753">
        <f>($AM233)*GLOBAL!$BR$2</f>
        <v>0</v>
      </c>
      <c r="BK233" s="753">
        <f>$BF233*GLOBAL!$BT$2/GLOBAL!$BU$2</f>
        <v>0</v>
      </c>
      <c r="BL233" s="753">
        <f>$AM233*GLOBAL!$BS$2</f>
        <v>0</v>
      </c>
      <c r="BM233" s="758" t="e">
        <f t="shared" ref="BM233:BM237" si="134">SUM(BI233:BL233)+BG233</f>
        <v>#VALUE!</v>
      </c>
      <c r="BN233" s="759"/>
      <c r="BO233" s="759"/>
      <c r="BP233" s="759"/>
      <c r="BQ233" s="759"/>
      <c r="BR233" s="759"/>
      <c r="BS233" s="759"/>
      <c r="BT233" s="759"/>
      <c r="BU233" s="759"/>
      <c r="BV233" s="785"/>
      <c r="BW233" s="785"/>
      <c r="BX233" s="785"/>
      <c r="BY233" s="785"/>
      <c r="BZ233" s="785"/>
      <c r="CA233" s="785"/>
      <c r="CB233" s="785"/>
      <c r="CC233" s="785"/>
      <c r="CD233" s="785"/>
      <c r="CE233" s="785"/>
    </row>
    <row r="234" spans="1:83" s="685" customFormat="1" ht="21.75" customHeight="1">
      <c r="A234" s="1121" t="s">
        <v>1119</v>
      </c>
      <c r="B234" s="1108" t="s">
        <v>972</v>
      </c>
      <c r="C234" s="1243">
        <v>20307613</v>
      </c>
      <c r="D234" s="1134" t="s">
        <v>2080</v>
      </c>
      <c r="E234" s="1112" t="s">
        <v>20</v>
      </c>
      <c r="F234" s="1230" t="s">
        <v>2104</v>
      </c>
      <c r="G234" s="1113" t="s">
        <v>525</v>
      </c>
      <c r="H234" s="1113" t="s">
        <v>525</v>
      </c>
      <c r="I234" s="1191" t="s">
        <v>179</v>
      </c>
      <c r="J234" s="1108"/>
      <c r="K234" s="1136">
        <v>44443</v>
      </c>
      <c r="L234" s="1245" t="s">
        <v>2111</v>
      </c>
      <c r="M234" s="1117"/>
      <c r="N234" s="1121" t="s">
        <v>914</v>
      </c>
      <c r="O234" s="1253" t="s">
        <v>1714</v>
      </c>
      <c r="P234" s="1248" t="s">
        <v>2130</v>
      </c>
      <c r="Q234" s="1237" t="s">
        <v>25</v>
      </c>
      <c r="R234" s="1119">
        <f>VLOOKUP($G$234:$G$234,TABULADOR!$D$6:$E$41,2,0)</f>
        <v>8.4</v>
      </c>
      <c r="S234" s="1120">
        <f>DATEDIF($K234,GLOBAL!$M$2,"Y")</f>
        <v>0</v>
      </c>
      <c r="T234" s="1120">
        <v>0</v>
      </c>
      <c r="U234" s="1121">
        <f t="shared" si="125"/>
        <v>0</v>
      </c>
      <c r="V234" s="1122">
        <f>VLOOKUP($U234,TABULADOR!$A$51:$B$74,2)</f>
        <v>0</v>
      </c>
      <c r="W234" s="1148">
        <v>0</v>
      </c>
      <c r="X234" s="1123">
        <v>0</v>
      </c>
      <c r="Y234" s="1124">
        <v>0</v>
      </c>
      <c r="Z234" s="1125">
        <v>15</v>
      </c>
      <c r="AA234" s="1126">
        <f t="shared" si="126"/>
        <v>4.2</v>
      </c>
      <c r="AB234" s="1126">
        <f t="shared" si="127"/>
        <v>0</v>
      </c>
      <c r="AC234" s="1126">
        <f t="shared" si="128"/>
        <v>0</v>
      </c>
      <c r="AD234" s="1126">
        <f>VLOOKUP($H$234:$H$234,TABULADOR!$D$6:$E$41,2,0)-VLOOKUP($G$234:$G$234,TABULADOR!$D$6:$E$41,2,0)</f>
        <v>0</v>
      </c>
      <c r="AE234" s="1126">
        <f>+(TABULADOR!$D$67)*('EGRESO 2021'!$Y234)/2</f>
        <v>0</v>
      </c>
      <c r="AF234" s="1126"/>
      <c r="AG234" s="1119"/>
      <c r="AH234" s="1127">
        <f t="shared" si="129"/>
        <v>4.2</v>
      </c>
      <c r="AI234" s="1119" t="b">
        <f>IF($S234&gt;=1,IF(MONTH(GLOBAL!$M$2)=MONTH($K234),(((($AA234+$AB234+$AC234+$AD234)*2)/30)*50),0))</f>
        <v>0</v>
      </c>
      <c r="AJ234" s="1126"/>
      <c r="AK234" s="1126">
        <f>($AA234+$AB234+$AC234)*2/30*$Z234*TABULADOR!$D$70</f>
        <v>3.3600000000000003</v>
      </c>
      <c r="AL234" s="1126"/>
      <c r="AM234" s="1126"/>
      <c r="AN234" s="1127"/>
      <c r="AO234" s="1127">
        <f>($AH234*GLOBAL!$BO$5/GLOBAL!$BO$6*GLOBAL!$BO$7*GLOBAL!$BO$8)</f>
        <v>0.15507692307692308</v>
      </c>
      <c r="AP234" s="1127">
        <f>($AH234+$AI234)*GLOBAL!$BQ$2</f>
        <v>4.2000000000000003E-2</v>
      </c>
      <c r="AQ234" s="1127">
        <f>($AH234*GLOBAL!$BQ$5/GLOBAL!$BQ$6*GLOBAL!$BQ$7*GLOBAL!$BQ$8)</f>
        <v>1.9384615384615386E-2</v>
      </c>
      <c r="AR234" s="1126">
        <f>$AH234*GLOBAL!$BS$2</f>
        <v>0.126</v>
      </c>
      <c r="AS234" s="1127">
        <f>$AO234*GLOBAL!$BP$2/GLOBAL!$BO$2</f>
        <v>0.34892307692307689</v>
      </c>
      <c r="AT234" s="1127">
        <f>($AH234+$AI234)*GLOBAL!$BR$2</f>
        <v>8.4000000000000005E-2</v>
      </c>
      <c r="AU234" s="1127">
        <f>$AQ234*GLOBAL!$BT$2/GLOBAL!$BU$2</f>
        <v>7.7538461538461542E-2</v>
      </c>
      <c r="AV234" s="1126">
        <f>$AH234*GLOBAL!$BS$2</f>
        <v>0.126</v>
      </c>
      <c r="AW234" s="1126">
        <f t="shared" ref="AW234:AW237" si="135">$AH234+$AJ234+$AK234+$AM234+$AL234</f>
        <v>7.5600000000000005</v>
      </c>
      <c r="AX234" s="1126">
        <f t="shared" si="130"/>
        <v>0.21646153846153848</v>
      </c>
      <c r="AY234" s="1127"/>
      <c r="AZ234" s="1126" t="e">
        <f t="shared" si="131"/>
        <v>#VALUE!</v>
      </c>
      <c r="BA234" s="1128">
        <f t="shared" si="132"/>
        <v>7.34</v>
      </c>
      <c r="BB234" s="1130"/>
      <c r="BC234" s="1130"/>
      <c r="BD234" s="1333" t="s">
        <v>2208</v>
      </c>
      <c r="BE234" s="1126">
        <f>($AM234)*GLOBAL!$BQ$2</f>
        <v>0</v>
      </c>
      <c r="BF234" s="1126">
        <f>($AM234*GLOBAL!$BQ$5/GLOBAL!$BQ$6*GLOBAL!$BQ$7*GLOBAL!$BQ$8)</f>
        <v>0</v>
      </c>
      <c r="BG234" s="1126">
        <f>$AM234*GLOBAL!$BS$2</f>
        <v>0</v>
      </c>
      <c r="BH234" s="1131">
        <f t="shared" si="133"/>
        <v>0</v>
      </c>
      <c r="BI234" s="1126" t="e">
        <f>$BD234*GLOBAL!$BP$2/GLOBAL!$BO$2</f>
        <v>#VALUE!</v>
      </c>
      <c r="BJ234" s="1126">
        <f>($AM234)*GLOBAL!$BR$2</f>
        <v>0</v>
      </c>
      <c r="BK234" s="1126">
        <f>$BF234*GLOBAL!$BT$2/GLOBAL!$BU$2</f>
        <v>0</v>
      </c>
      <c r="BL234" s="1126">
        <f>$AM234*GLOBAL!$BS$2</f>
        <v>0</v>
      </c>
      <c r="BM234" s="1131" t="e">
        <f t="shared" si="134"/>
        <v>#VALUE!</v>
      </c>
    </row>
    <row r="235" spans="1:83" s="685" customFormat="1" ht="21.75" customHeight="1">
      <c r="A235" s="1108" t="s">
        <v>1119</v>
      </c>
      <c r="B235" s="1109" t="s">
        <v>1679</v>
      </c>
      <c r="C235" s="1139">
        <v>17641136</v>
      </c>
      <c r="D235" s="1140" t="s">
        <v>340</v>
      </c>
      <c r="E235" s="1158" t="s">
        <v>20</v>
      </c>
      <c r="F235" s="1108" t="s">
        <v>304</v>
      </c>
      <c r="G235" s="1113" t="s">
        <v>433</v>
      </c>
      <c r="H235" s="1113" t="s">
        <v>433</v>
      </c>
      <c r="I235" s="1154" t="s">
        <v>22</v>
      </c>
      <c r="J235" s="1108" t="s">
        <v>991</v>
      </c>
      <c r="K235" s="1143">
        <v>43724</v>
      </c>
      <c r="L235" s="1144" t="s">
        <v>1376</v>
      </c>
      <c r="M235" s="1145"/>
      <c r="N235" s="1146" t="s">
        <v>914</v>
      </c>
      <c r="O235" s="1118" t="s">
        <v>1714</v>
      </c>
      <c r="P235" s="1161" t="s">
        <v>44</v>
      </c>
      <c r="Q235" s="1183" t="s">
        <v>25</v>
      </c>
      <c r="R235" s="1119">
        <f>VLOOKUP($G$235:$G$235,TABULADOR!$D$6:$E$41,2,0)</f>
        <v>9.968</v>
      </c>
      <c r="S235" s="1120">
        <f>DATEDIF($K235,GLOBAL!$M$2,"Y")</f>
        <v>2</v>
      </c>
      <c r="T235" s="1120">
        <v>0</v>
      </c>
      <c r="U235" s="1121">
        <f t="shared" si="125"/>
        <v>2</v>
      </c>
      <c r="V235" s="1122">
        <f>VLOOKUP($U235,TABULADOR!$A$51:$B$74,2)</f>
        <v>0.04</v>
      </c>
      <c r="W235" s="1122">
        <v>0.2</v>
      </c>
      <c r="X235" s="1123">
        <v>0</v>
      </c>
      <c r="Y235" s="1124">
        <v>0</v>
      </c>
      <c r="Z235" s="1125">
        <v>15</v>
      </c>
      <c r="AA235" s="1126">
        <f t="shared" si="126"/>
        <v>4.984</v>
      </c>
      <c r="AB235" s="1126">
        <f t="shared" si="127"/>
        <v>0.99680000000000002</v>
      </c>
      <c r="AC235" s="1126">
        <f t="shared" si="128"/>
        <v>0.19936000000000001</v>
      </c>
      <c r="AD235" s="1126">
        <f>VLOOKUP($H$235:$H$235,TABULADOR!$D$6:$E$41,2,0)-VLOOKUP($G$235:$G$235,TABULADOR!$D$6:$E$41,2,0)</f>
        <v>0</v>
      </c>
      <c r="AE235" s="1126">
        <f>+(TABULADOR!$D$67)*('EGRESO 2021'!$Y235)/2</f>
        <v>0</v>
      </c>
      <c r="AF235" s="1126"/>
      <c r="AG235" s="1119"/>
      <c r="AH235" s="1127">
        <f t="shared" si="129"/>
        <v>6.1801600000000008</v>
      </c>
      <c r="AI235" s="1119">
        <f>IF($S235&gt;=1,IF(MONTH(GLOBAL!$M$2)=MONTH($K235),(((($AA235+$AB235+$AC235+$AD235)*2)/30)*50),0))</f>
        <v>0</v>
      </c>
      <c r="AJ235" s="1150"/>
      <c r="AK235" s="1126">
        <f>($AA235+$AB235+$AC235)*2/30*$Z235*TABULADOR!$D$70</f>
        <v>4.944128000000001</v>
      </c>
      <c r="AL235" s="1126"/>
      <c r="AM235" s="1126"/>
      <c r="AN235" s="1127"/>
      <c r="AO235" s="1127">
        <f>($AH235*GLOBAL!$BO$5/GLOBAL!$BO$6*GLOBAL!$BO$7*GLOBAL!$BO$8)</f>
        <v>0.22819052307692311</v>
      </c>
      <c r="AP235" s="1127">
        <f>($AH235+$AI235)*GLOBAL!$BQ$2</f>
        <v>6.1801600000000012E-2</v>
      </c>
      <c r="AQ235" s="1127">
        <f>($AH235*GLOBAL!$BQ$5/GLOBAL!$BQ$6*GLOBAL!$BQ$7*GLOBAL!$BQ$8)</f>
        <v>2.8523815384615389E-2</v>
      </c>
      <c r="AR235" s="1126">
        <f>$AH235*GLOBAL!$BS$2</f>
        <v>0.18540480000000001</v>
      </c>
      <c r="AS235" s="1127">
        <f>$AO235*GLOBAL!$BP$2/GLOBAL!$BO$2</f>
        <v>0.51342867692307703</v>
      </c>
      <c r="AT235" s="1127">
        <f>($AH235+$AI235)*GLOBAL!$BR$2</f>
        <v>0.12360320000000002</v>
      </c>
      <c r="AU235" s="1127">
        <f>$AQ235*GLOBAL!$BT$2/GLOBAL!$BU$2</f>
        <v>0.11409526153846156</v>
      </c>
      <c r="AV235" s="1126">
        <f>$AH235*GLOBAL!$BS$2</f>
        <v>0.18540480000000001</v>
      </c>
      <c r="AW235" s="1126">
        <f t="shared" si="135"/>
        <v>11.124288000000002</v>
      </c>
      <c r="AX235" s="1126">
        <f t="shared" si="130"/>
        <v>0.31851593846153853</v>
      </c>
      <c r="AY235" s="1127"/>
      <c r="AZ235" s="1126" t="e">
        <f t="shared" si="131"/>
        <v>#VALUE!</v>
      </c>
      <c r="BA235" s="1128">
        <f t="shared" si="132"/>
        <v>10.81</v>
      </c>
      <c r="BB235" s="1130"/>
      <c r="BC235" s="1130"/>
      <c r="BD235" s="1333" t="s">
        <v>2209</v>
      </c>
      <c r="BE235" s="1126">
        <f>($AM235)*GLOBAL!$BQ$2</f>
        <v>0</v>
      </c>
      <c r="BF235" s="1126">
        <f>($AM235*GLOBAL!$BQ$5/GLOBAL!$BQ$6*GLOBAL!$BQ$7*GLOBAL!$BQ$8)</f>
        <v>0</v>
      </c>
      <c r="BG235" s="1126">
        <f>$AM235*GLOBAL!$BS$2</f>
        <v>0</v>
      </c>
      <c r="BH235" s="1131">
        <f t="shared" si="133"/>
        <v>0</v>
      </c>
      <c r="BI235" s="1126" t="e">
        <f>$BD235*GLOBAL!$BP$2/GLOBAL!$BO$2</f>
        <v>#VALUE!</v>
      </c>
      <c r="BJ235" s="1126">
        <f>($AM235)*GLOBAL!$BR$2</f>
        <v>0</v>
      </c>
      <c r="BK235" s="1126">
        <f>$BF235*GLOBAL!$BT$2/GLOBAL!$BU$2</f>
        <v>0</v>
      </c>
      <c r="BL235" s="1126">
        <f>$AM235*GLOBAL!$BS$2</f>
        <v>0</v>
      </c>
      <c r="BM235" s="1131" t="e">
        <f t="shared" si="134"/>
        <v>#VALUE!</v>
      </c>
    </row>
    <row r="236" spans="1:83" s="685" customFormat="1" ht="21.75" customHeight="1">
      <c r="A236" s="1108" t="s">
        <v>1119</v>
      </c>
      <c r="B236" s="1109" t="s">
        <v>972</v>
      </c>
      <c r="C236" s="1110">
        <v>29933615</v>
      </c>
      <c r="D236" s="1113" t="s">
        <v>1746</v>
      </c>
      <c r="E236" s="1112" t="s">
        <v>20</v>
      </c>
      <c r="F236" s="1108" t="s">
        <v>104</v>
      </c>
      <c r="G236" s="1113" t="s">
        <v>146</v>
      </c>
      <c r="H236" s="1113" t="s">
        <v>146</v>
      </c>
      <c r="I236" s="945" t="s">
        <v>1803</v>
      </c>
      <c r="J236" s="1108"/>
      <c r="K236" s="1115">
        <v>44378</v>
      </c>
      <c r="L236" s="1116" t="s">
        <v>1747</v>
      </c>
      <c r="M236" s="1117"/>
      <c r="N236" s="1113" t="s">
        <v>914</v>
      </c>
      <c r="O236" s="1118" t="s">
        <v>1714</v>
      </c>
      <c r="P236" s="1108" t="s">
        <v>63</v>
      </c>
      <c r="Q236" s="1112" t="s">
        <v>25</v>
      </c>
      <c r="R236" s="1119">
        <f>VLOOKUP($G$236:$G$236,TABULADOR!$D$6:$E$41,2,0)</f>
        <v>7</v>
      </c>
      <c r="S236" s="1120">
        <f>DATEDIF($K236,GLOBAL!$M$2,"Y")</f>
        <v>0</v>
      </c>
      <c r="T236" s="1121">
        <v>0</v>
      </c>
      <c r="U236" s="1121">
        <f t="shared" si="125"/>
        <v>0</v>
      </c>
      <c r="V236" s="1122">
        <f>VLOOKUP($U236,TABULADOR!$A$51:$B$74,2)</f>
        <v>0</v>
      </c>
      <c r="W236" s="1122">
        <v>0</v>
      </c>
      <c r="X236" s="1123">
        <v>0</v>
      </c>
      <c r="Y236" s="1124">
        <v>0</v>
      </c>
      <c r="Z236" s="1125">
        <v>15</v>
      </c>
      <c r="AA236" s="1126">
        <f t="shared" si="126"/>
        <v>3.5</v>
      </c>
      <c r="AB236" s="1126">
        <f t="shared" si="127"/>
        <v>0</v>
      </c>
      <c r="AC236" s="1126">
        <f t="shared" si="128"/>
        <v>0</v>
      </c>
      <c r="AD236" s="1126">
        <f>VLOOKUP($H$236:$H$236,TABULADOR!$D$6:$E$41,2,0)-VLOOKUP($G$236:$G$236,TABULADOR!$D$6:$E$41,2,0)</f>
        <v>0</v>
      </c>
      <c r="AE236" s="1126">
        <f>+(TABULADOR!$D$67)*('EGRESO 2021'!$Y236)/2</f>
        <v>0</v>
      </c>
      <c r="AF236" s="1126"/>
      <c r="AG236" s="1119"/>
      <c r="AH236" s="1127">
        <f t="shared" si="129"/>
        <v>3.5</v>
      </c>
      <c r="AI236" s="1119" t="b">
        <f>IF($S236&gt;=1,IF(MONTH(GLOBAL!$M$2)=MONTH($K236),(((($AA236+$AB236+$AC236+$AD236)*2)/30)*50),0))</f>
        <v>0</v>
      </c>
      <c r="AJ236" s="1150"/>
      <c r="AK236" s="1126">
        <f>($AA236+$AB236+$AC236)*2/30*$Z236*TABULADOR!$D$70</f>
        <v>2.8000000000000003</v>
      </c>
      <c r="AL236" s="1126"/>
      <c r="AM236" s="1126"/>
      <c r="AN236" s="1127"/>
      <c r="AO236" s="1127">
        <f>($AH236*GLOBAL!$BO$5/GLOBAL!$BO$6*GLOBAL!$BO$7*GLOBAL!$BO$8)</f>
        <v>0.12923076923076923</v>
      </c>
      <c r="AP236" s="1127">
        <f>($AH236+$AI236)*GLOBAL!$BQ$2</f>
        <v>3.5000000000000003E-2</v>
      </c>
      <c r="AQ236" s="1127">
        <f>($AH236*GLOBAL!$BQ$5/GLOBAL!$BQ$6*GLOBAL!$BQ$7*GLOBAL!$BQ$8)</f>
        <v>1.6153846153846154E-2</v>
      </c>
      <c r="AR236" s="1126">
        <f>$AH236*GLOBAL!$BS$2</f>
        <v>0.105</v>
      </c>
      <c r="AS236" s="1127">
        <f>$AO236*GLOBAL!$BP$2/GLOBAL!$BO$2</f>
        <v>0.29076923076923078</v>
      </c>
      <c r="AT236" s="1127">
        <f>($AH236+$AI236)*GLOBAL!$BR$2</f>
        <v>7.0000000000000007E-2</v>
      </c>
      <c r="AU236" s="1127">
        <f>$AQ236*GLOBAL!$BT$2/GLOBAL!$BU$2</f>
        <v>6.4615384615384616E-2</v>
      </c>
      <c r="AV236" s="1126">
        <f>$AH236*GLOBAL!$BS$2</f>
        <v>0.105</v>
      </c>
      <c r="AW236" s="1126">
        <f t="shared" si="135"/>
        <v>6.3000000000000007</v>
      </c>
      <c r="AX236" s="1126">
        <f t="shared" si="130"/>
        <v>0.18038461538461539</v>
      </c>
      <c r="AY236" s="1127"/>
      <c r="AZ236" s="1126" t="e">
        <f t="shared" si="131"/>
        <v>#VALUE!</v>
      </c>
      <c r="BA236" s="1128">
        <f t="shared" si="132"/>
        <v>6.12</v>
      </c>
      <c r="BB236" s="1130"/>
      <c r="BC236" s="1130"/>
      <c r="BD236" s="1333" t="s">
        <v>2210</v>
      </c>
      <c r="BE236" s="1126">
        <f>($AM236)*GLOBAL!$BQ$2</f>
        <v>0</v>
      </c>
      <c r="BF236" s="1126">
        <f>($AM236*GLOBAL!$BQ$5/GLOBAL!$BQ$6*GLOBAL!$BQ$7*GLOBAL!$BQ$8)</f>
        <v>0</v>
      </c>
      <c r="BG236" s="1126">
        <f>$AM236*GLOBAL!$BS$2</f>
        <v>0</v>
      </c>
      <c r="BH236" s="1131">
        <f t="shared" si="133"/>
        <v>0</v>
      </c>
      <c r="BI236" s="1126" t="e">
        <f>$BD236*GLOBAL!$BP$2/GLOBAL!$BO$2</f>
        <v>#VALUE!</v>
      </c>
      <c r="BJ236" s="1126">
        <f>($AM236)*GLOBAL!$BR$2</f>
        <v>0</v>
      </c>
      <c r="BK236" s="1126">
        <f>$BF236*GLOBAL!$BT$2/GLOBAL!$BU$2</f>
        <v>0</v>
      </c>
      <c r="BL236" s="1126">
        <f>$AM236*GLOBAL!$BS$2</f>
        <v>0</v>
      </c>
      <c r="BM236" s="1131" t="e">
        <f t="shared" si="134"/>
        <v>#VALUE!</v>
      </c>
    </row>
    <row r="237" spans="1:83" s="685" customFormat="1" ht="21" customHeight="1">
      <c r="A237" s="1108" t="s">
        <v>1120</v>
      </c>
      <c r="B237" s="1138" t="s">
        <v>970</v>
      </c>
      <c r="C237" s="1139">
        <v>27422677</v>
      </c>
      <c r="D237" s="1140" t="s">
        <v>170</v>
      </c>
      <c r="E237" s="1141" t="s">
        <v>20</v>
      </c>
      <c r="F237" s="1109" t="s">
        <v>27</v>
      </c>
      <c r="G237" s="1142" t="s">
        <v>27</v>
      </c>
      <c r="H237" s="1142" t="s">
        <v>27</v>
      </c>
      <c r="I237" s="1114" t="s">
        <v>1802</v>
      </c>
      <c r="J237" s="1108"/>
      <c r="K237" s="1143">
        <v>43617</v>
      </c>
      <c r="L237" s="1144" t="s">
        <v>1254</v>
      </c>
      <c r="M237" s="1145"/>
      <c r="N237" s="1160" t="s">
        <v>914</v>
      </c>
      <c r="O237" s="1158" t="s">
        <v>82</v>
      </c>
      <c r="P237" s="1161" t="s">
        <v>40</v>
      </c>
      <c r="Q237" s="1158" t="s">
        <v>82</v>
      </c>
      <c r="R237" s="1127">
        <f>VLOOKUP($G$237:$G$237,TABULADOR!$D$6:$E$41,2,0)</f>
        <v>23.8</v>
      </c>
      <c r="S237" s="1120">
        <f>DATEDIF($K237,GLOBAL!$M$2,"Y")</f>
        <v>2</v>
      </c>
      <c r="T237" s="1109">
        <v>0</v>
      </c>
      <c r="U237" s="1120">
        <f t="shared" si="125"/>
        <v>2</v>
      </c>
      <c r="V237" s="1148">
        <f>VLOOKUP($U237,TABULADOR!$A$51:$B$74,2)</f>
        <v>0.04</v>
      </c>
      <c r="W237" s="1148">
        <v>0</v>
      </c>
      <c r="X237" s="1123">
        <v>0</v>
      </c>
      <c r="Y237" s="1149">
        <v>0</v>
      </c>
      <c r="Z237" s="1125">
        <v>15</v>
      </c>
      <c r="AA237" s="1126">
        <f t="shared" si="126"/>
        <v>11.9</v>
      </c>
      <c r="AB237" s="1126">
        <f t="shared" si="127"/>
        <v>0</v>
      </c>
      <c r="AC237" s="1126">
        <f t="shared" si="128"/>
        <v>0.47600000000000003</v>
      </c>
      <c r="AD237" s="1126">
        <f>VLOOKUP($H$237:$H$237,TABULADOR!$D$6:$E$41,2,0)-VLOOKUP($G$237:$G$237,TABULADOR!$D$6:$E$41,2,0)</f>
        <v>0</v>
      </c>
      <c r="AE237" s="1126">
        <f>+(TABULADOR!$D$67)*('EGRESO 2021'!$Y237)/2</f>
        <v>0</v>
      </c>
      <c r="AF237" s="1126"/>
      <c r="AG237" s="1126"/>
      <c r="AH237" s="1127">
        <f t="shared" si="129"/>
        <v>12.376000000000001</v>
      </c>
      <c r="AI237" s="1150">
        <f>IF($S237&gt;=1,IF(MONTH(GLOBAL!$M$2)=MONTH($K237),(((($AA237+$AB237+$AC237+$AD237)*2)/30)*50),0))</f>
        <v>0</v>
      </c>
      <c r="AJ237" s="1126">
        <f>($AA237+$AB237+$AC237)*2/30*$Z237*TABULADOR!$D$72</f>
        <v>9.900800000000002</v>
      </c>
      <c r="AK237" s="1126">
        <f>($AA237+$AB237+$AC237)*2/30*$Z237*TABULADOR!$D$70</f>
        <v>9.900800000000002</v>
      </c>
      <c r="AL237" s="1126">
        <v>0</v>
      </c>
      <c r="AM237" s="1126"/>
      <c r="AN237" s="1126"/>
      <c r="AO237" s="1126">
        <f>($AH237*GLOBAL!$BO$5/GLOBAL!$BO$6*GLOBAL!$BO$7*GLOBAL!$BO$8)</f>
        <v>0.45695999999999998</v>
      </c>
      <c r="AP237" s="1126">
        <f>($AH237+$AI237)*GLOBAL!$BQ$2</f>
        <v>0.12376000000000001</v>
      </c>
      <c r="AQ237" s="1126">
        <f>($AH237*GLOBAL!$BQ$5/GLOBAL!$BQ$6*GLOBAL!$BQ$7*GLOBAL!$BQ$8)</f>
        <v>5.7119999999999997E-2</v>
      </c>
      <c r="AR237" s="1126">
        <f>$AH237*GLOBAL!$BS$2</f>
        <v>0.37128</v>
      </c>
      <c r="AS237" s="1126">
        <f>$AO237*GLOBAL!$BP$2/GLOBAL!$BO$2</f>
        <v>1.0281599999999997</v>
      </c>
      <c r="AT237" s="1126">
        <f>($AH237+$AI237)*GLOBAL!$BR$2</f>
        <v>0.24752000000000002</v>
      </c>
      <c r="AU237" s="1126">
        <f>$AQ237*GLOBAL!$BT$2/GLOBAL!$BU$2</f>
        <v>0.22847999999999999</v>
      </c>
      <c r="AV237" s="1126">
        <f>$AH237*GLOBAL!$BS$2</f>
        <v>0.37128</v>
      </c>
      <c r="AW237" s="1126">
        <f t="shared" si="135"/>
        <v>32.177600000000005</v>
      </c>
      <c r="AX237" s="1126">
        <f t="shared" si="130"/>
        <v>0.63783999999999996</v>
      </c>
      <c r="AY237" s="1126"/>
      <c r="AZ237" s="1126" t="e">
        <f t="shared" si="131"/>
        <v>#VALUE!</v>
      </c>
      <c r="BA237" s="1128">
        <f t="shared" si="132"/>
        <v>31.54</v>
      </c>
      <c r="BB237" s="1129"/>
      <c r="BC237" s="1130"/>
      <c r="BD237" s="1333" t="s">
        <v>2210</v>
      </c>
      <c r="BE237" s="1126">
        <f>($AM237)*GLOBAL!$BQ$2</f>
        <v>0</v>
      </c>
      <c r="BF237" s="1126">
        <f>($AM237*GLOBAL!$BQ$5/GLOBAL!$BQ$6*GLOBAL!$BQ$7*GLOBAL!$BQ$8)</f>
        <v>0</v>
      </c>
      <c r="BG237" s="1126">
        <f>$AM237*GLOBAL!$BS$2</f>
        <v>0</v>
      </c>
      <c r="BH237" s="1131">
        <f t="shared" si="133"/>
        <v>0</v>
      </c>
      <c r="BI237" s="1126" t="e">
        <f>$BD237*GLOBAL!$BP$2/GLOBAL!$BO$2</f>
        <v>#VALUE!</v>
      </c>
      <c r="BJ237" s="1126">
        <f>($AM237)*GLOBAL!$BR$2</f>
        <v>0</v>
      </c>
      <c r="BK237" s="1126">
        <f>$BF237*GLOBAL!$BT$2/GLOBAL!$BU$2</f>
        <v>0</v>
      </c>
      <c r="BL237" s="1126">
        <f>$AM237*GLOBAL!$BS$2</f>
        <v>0</v>
      </c>
      <c r="BM237" s="1131" t="e">
        <f t="shared" si="134"/>
        <v>#VALUE!</v>
      </c>
    </row>
    <row r="238" spans="1:83" ht="39">
      <c r="A238" s="186" t="s">
        <v>1120</v>
      </c>
      <c r="B238" s="186" t="s">
        <v>1679</v>
      </c>
      <c r="C238" s="897">
        <v>21202934</v>
      </c>
      <c r="D238" s="186" t="s">
        <v>2160</v>
      </c>
      <c r="E238" s="186" t="s">
        <v>20</v>
      </c>
      <c r="F238" s="186" t="s">
        <v>289</v>
      </c>
      <c r="G238" s="186" t="s">
        <v>596</v>
      </c>
      <c r="H238" s="186" t="s">
        <v>596</v>
      </c>
      <c r="I238" s="186" t="s">
        <v>1704</v>
      </c>
      <c r="K238" s="186">
        <v>44487</v>
      </c>
      <c r="L238" s="186" t="s">
        <v>2173</v>
      </c>
      <c r="N238" s="186" t="s">
        <v>914</v>
      </c>
      <c r="O238" s="186" t="s">
        <v>78</v>
      </c>
      <c r="P238" s="186" t="s">
        <v>63</v>
      </c>
      <c r="Q238" s="186" t="s">
        <v>78</v>
      </c>
      <c r="R238" s="186">
        <v>8.484</v>
      </c>
      <c r="S238" s="186">
        <v>0</v>
      </c>
      <c r="T238" s="186">
        <v>0</v>
      </c>
      <c r="U238" s="186">
        <v>0</v>
      </c>
      <c r="V238" s="186">
        <v>0</v>
      </c>
      <c r="W238" s="186">
        <v>0</v>
      </c>
      <c r="X238" s="186">
        <v>1</v>
      </c>
      <c r="Y238" s="186">
        <v>1</v>
      </c>
      <c r="Z238" s="186">
        <v>15</v>
      </c>
      <c r="AA238" s="186">
        <v>4.242</v>
      </c>
      <c r="AB238" s="186">
        <v>0</v>
      </c>
      <c r="AC238" s="186">
        <v>0</v>
      </c>
      <c r="AD238" s="186">
        <v>0</v>
      </c>
      <c r="AE238" s="186">
        <v>0.875</v>
      </c>
      <c r="AH238" s="186">
        <v>5.117</v>
      </c>
      <c r="AI238" s="186" t="b">
        <v>0</v>
      </c>
      <c r="AK238" s="186">
        <v>3.3936000000000002</v>
      </c>
      <c r="AO238" s="186">
        <v>0.18893538461538462</v>
      </c>
      <c r="AP238" s="186">
        <v>5.117E-2</v>
      </c>
      <c r="AQ238" s="186">
        <v>2.3616923076923077E-2</v>
      </c>
      <c r="AR238" s="186">
        <v>0.15351000000000001</v>
      </c>
      <c r="AS238" s="186">
        <v>0.4251046153846153</v>
      </c>
      <c r="AT238" s="186">
        <v>0.10234</v>
      </c>
      <c r="AU238" s="186">
        <v>9.4467692307692308E-2</v>
      </c>
      <c r="AV238" s="186">
        <v>0.15351000000000001</v>
      </c>
      <c r="AW238" s="186">
        <v>8.5106000000000002</v>
      </c>
      <c r="AX238" s="186">
        <v>0.2637223076923077</v>
      </c>
      <c r="AZ238" s="186">
        <v>0.92893230769230772</v>
      </c>
      <c r="BA238" s="186">
        <v>8.25</v>
      </c>
      <c r="BD238" s="1333" t="s">
        <v>2242</v>
      </c>
      <c r="BE238" s="186">
        <v>0</v>
      </c>
      <c r="BF238" s="186">
        <v>0</v>
      </c>
      <c r="BG238" s="186">
        <v>0</v>
      </c>
      <c r="BH238" s="186">
        <v>0</v>
      </c>
      <c r="BI238" s="186">
        <v>0</v>
      </c>
      <c r="BJ238" s="186">
        <v>0</v>
      </c>
      <c r="BK238" s="186">
        <v>0</v>
      </c>
      <c r="BL238" s="186">
        <v>0</v>
      </c>
      <c r="BM238" s="186">
        <v>0</v>
      </c>
    </row>
    <row r="239" spans="1:83" ht="64.5">
      <c r="A239" s="186" t="s">
        <v>1119</v>
      </c>
      <c r="B239" s="186" t="s">
        <v>1679</v>
      </c>
      <c r="C239" s="897">
        <v>25561322</v>
      </c>
      <c r="D239" s="186" t="s">
        <v>1838</v>
      </c>
      <c r="E239" s="186" t="s">
        <v>34</v>
      </c>
      <c r="F239" s="186" t="s">
        <v>289</v>
      </c>
      <c r="G239" s="186" t="s">
        <v>596</v>
      </c>
      <c r="H239" s="186" t="s">
        <v>596</v>
      </c>
      <c r="I239" s="186" t="s">
        <v>1954</v>
      </c>
      <c r="K239" s="186">
        <v>44403</v>
      </c>
      <c r="L239" s="186" t="s">
        <v>1861</v>
      </c>
      <c r="N239" s="186" t="s">
        <v>914</v>
      </c>
      <c r="O239" s="186" t="s">
        <v>25</v>
      </c>
      <c r="P239" s="186" t="s">
        <v>63</v>
      </c>
      <c r="Q239" s="186" t="s">
        <v>25</v>
      </c>
      <c r="R239" s="186">
        <v>8.484</v>
      </c>
      <c r="S239" s="186">
        <v>0</v>
      </c>
      <c r="T239" s="186">
        <v>0</v>
      </c>
      <c r="U239" s="186">
        <v>0</v>
      </c>
      <c r="V239" s="186">
        <v>0</v>
      </c>
      <c r="W239" s="186">
        <v>0</v>
      </c>
      <c r="X239" s="186">
        <v>0</v>
      </c>
      <c r="Y239" s="186">
        <v>0</v>
      </c>
      <c r="Z239" s="186">
        <v>15</v>
      </c>
      <c r="AA239" s="186">
        <v>4.242</v>
      </c>
      <c r="AB239" s="186">
        <v>0</v>
      </c>
      <c r="AC239" s="186">
        <v>0</v>
      </c>
      <c r="AD239" s="186">
        <v>0</v>
      </c>
      <c r="AE239" s="186">
        <v>0</v>
      </c>
      <c r="AH239" s="186">
        <v>4.242</v>
      </c>
      <c r="AI239" s="186" t="b">
        <v>0</v>
      </c>
      <c r="AK239" s="186">
        <v>3.3936000000000002</v>
      </c>
      <c r="AO239" s="186">
        <v>0.1566276923076923</v>
      </c>
      <c r="AP239" s="186">
        <v>4.2419999999999999E-2</v>
      </c>
      <c r="AQ239" s="186">
        <v>1.9578461538461538E-2</v>
      </c>
      <c r="AR239" s="186">
        <v>0.12725999999999998</v>
      </c>
      <c r="AS239" s="186">
        <v>0.35241230769230764</v>
      </c>
      <c r="AT239" s="186">
        <v>8.4839999999999999E-2</v>
      </c>
      <c r="AU239" s="186">
        <v>7.8313846153846151E-2</v>
      </c>
      <c r="AV239" s="186">
        <v>0.12725999999999998</v>
      </c>
      <c r="AW239" s="186">
        <v>7.6356000000000002</v>
      </c>
      <c r="AX239" s="186">
        <v>0.21862615384615386</v>
      </c>
      <c r="AZ239" s="186">
        <v>0.77008615384615364</v>
      </c>
      <c r="BA239" s="186">
        <v>7.42</v>
      </c>
      <c r="BD239" s="1333" t="s">
        <v>2243</v>
      </c>
      <c r="BE239" s="186">
        <v>0</v>
      </c>
      <c r="BF239" s="186">
        <v>0</v>
      </c>
      <c r="BG239" s="186">
        <v>0</v>
      </c>
      <c r="BH239" s="186">
        <v>0</v>
      </c>
      <c r="BI239" s="186">
        <v>0</v>
      </c>
      <c r="BJ239" s="186">
        <v>0</v>
      </c>
      <c r="BK239" s="186">
        <v>0</v>
      </c>
      <c r="BL239" s="186">
        <v>0</v>
      </c>
      <c r="BM239" s="186">
        <v>0</v>
      </c>
    </row>
    <row r="240" spans="1:83" s="685" customFormat="1" ht="21" customHeight="1">
      <c r="A240" s="1108" t="s">
        <v>1120</v>
      </c>
      <c r="B240" s="1138" t="s">
        <v>970</v>
      </c>
      <c r="C240" s="1139">
        <v>12341058</v>
      </c>
      <c r="D240" s="1140" t="s">
        <v>233</v>
      </c>
      <c r="E240" s="1141" t="s">
        <v>34</v>
      </c>
      <c r="F240" s="1109" t="s">
        <v>234</v>
      </c>
      <c r="G240" s="1196" t="s">
        <v>27</v>
      </c>
      <c r="H240" s="1196" t="s">
        <v>27</v>
      </c>
      <c r="I240" s="1114" t="s">
        <v>1702</v>
      </c>
      <c r="J240" s="1108"/>
      <c r="K240" s="1143">
        <v>44256</v>
      </c>
      <c r="L240" s="1144" t="s">
        <v>1287</v>
      </c>
      <c r="M240" s="1145"/>
      <c r="N240" s="1146" t="s">
        <v>914</v>
      </c>
      <c r="O240" s="1158" t="s">
        <v>78</v>
      </c>
      <c r="P240" s="1162" t="s">
        <v>63</v>
      </c>
      <c r="Q240" s="1158" t="s">
        <v>78</v>
      </c>
      <c r="R240" s="1127">
        <f>VLOOKUP($G$240:$G$240,TABULADOR!$D$6:$E$41,2,0)</f>
        <v>23.8</v>
      </c>
      <c r="S240" s="1120">
        <f>DATEDIF($K240,GLOBAL!$M$2,"Y")</f>
        <v>0</v>
      </c>
      <c r="T240" s="1109">
        <v>0</v>
      </c>
      <c r="U240" s="1120">
        <f t="shared" ref="U240:U271" si="136">$S240+$T240</f>
        <v>0</v>
      </c>
      <c r="V240" s="1148">
        <f>VLOOKUP($U240,TABULADOR!$A$51:$B$74,2)</f>
        <v>0</v>
      </c>
      <c r="W240" s="1148">
        <v>0</v>
      </c>
      <c r="X240" s="1123">
        <v>0</v>
      </c>
      <c r="Y240" s="1149">
        <v>0</v>
      </c>
      <c r="Z240" s="1125">
        <v>15</v>
      </c>
      <c r="AA240" s="1126">
        <f t="shared" ref="AA240:AA271" si="137">+($R240/30*$Z240)</f>
        <v>11.9</v>
      </c>
      <c r="AB240" s="1126">
        <f t="shared" ref="AB240:AB248" si="138">$AA240*$W240</f>
        <v>0</v>
      </c>
      <c r="AC240" s="1126">
        <f t="shared" ref="AC240:AC271" si="139">$AA240*$V240</f>
        <v>0</v>
      </c>
      <c r="AD240" s="1126">
        <f>VLOOKUP($H$240:$H$240,TABULADOR!$D$6:$E$41,2,0)-VLOOKUP($G$240:$G$240,TABULADOR!$D$6:$E$41,2,0)</f>
        <v>0</v>
      </c>
      <c r="AE240" s="1126">
        <f>+(TABULADOR!$D$67)*('EGRESO 2021'!$Y240)/2</f>
        <v>0</v>
      </c>
      <c r="AF240" s="1126"/>
      <c r="AG240" s="1126"/>
      <c r="AH240" s="1127">
        <f t="shared" ref="AH240:AH248" si="140">SUM($AA240:$AG240)</f>
        <v>11.9</v>
      </c>
      <c r="AI240" s="1150" t="b">
        <f>IF($S240&gt;=1,IF(MONTH(GLOBAL!$M$2)=MONTH($K240),(((($AA240+$AB240+$AC240+$AD240)*2)/30)*50),0))</f>
        <v>0</v>
      </c>
      <c r="AJ240" s="1126">
        <f>($AA240+$AB240+$AC240)*2/30*$Z240*TABULADOR!$D$72</f>
        <v>9.5200000000000014</v>
      </c>
      <c r="AK240" s="1126">
        <f>($AA240+$AB240+$AC240)*2/30*$Z240*TABULADOR!$D$70</f>
        <v>9.5200000000000014</v>
      </c>
      <c r="AL240" s="1126">
        <v>0</v>
      </c>
      <c r="AM240" s="1126"/>
      <c r="AN240" s="1126"/>
      <c r="AO240" s="1126">
        <f>($AH240*GLOBAL!$BO$5/GLOBAL!$BO$6*GLOBAL!$BO$7*GLOBAL!$BO$8)</f>
        <v>0.43938461538461537</v>
      </c>
      <c r="AP240" s="1126">
        <f>($AH240+$AI240)*GLOBAL!$BQ$2</f>
        <v>0.11900000000000001</v>
      </c>
      <c r="AQ240" s="1126">
        <f>($AH240*GLOBAL!$BQ$5/GLOBAL!$BQ$6*GLOBAL!$BQ$7*GLOBAL!$BQ$8)</f>
        <v>5.4923076923076922E-2</v>
      </c>
      <c r="AR240" s="1126">
        <f>$AH240*GLOBAL!$BS$2</f>
        <v>0.35699999999999998</v>
      </c>
      <c r="AS240" s="1126">
        <f>$AO240*GLOBAL!$BP$2/GLOBAL!$BO$2</f>
        <v>0.98861538461538445</v>
      </c>
      <c r="AT240" s="1126">
        <f>($AH240+$AI240)*GLOBAL!$BR$2</f>
        <v>0.23800000000000002</v>
      </c>
      <c r="AU240" s="1126">
        <f>$AQ240*GLOBAL!$BT$2/GLOBAL!$BU$2</f>
        <v>0.21969230769230769</v>
      </c>
      <c r="AV240" s="1126">
        <f>$AH240*GLOBAL!$BS$2</f>
        <v>0.35699999999999998</v>
      </c>
      <c r="AW240" s="1126">
        <f>$AH240+$AJ240+$AK240+$AM240+$AL240+$AI240</f>
        <v>30.940000000000005</v>
      </c>
      <c r="AX240" s="1126">
        <f t="shared" ref="AX240:AX271" si="141">$AN240+$AO240+$AP240+$AQ240+$BH240</f>
        <v>0.61330769230769233</v>
      </c>
      <c r="AY240" s="1126"/>
      <c r="AZ240" s="1126" t="e">
        <f t="shared" ref="AZ240:AZ271" si="142">$AS240+$AT240+$AU240+$AV240+$AR240+$BM240</f>
        <v>#VALUE!</v>
      </c>
      <c r="BA240" s="1128">
        <f t="shared" ref="BA240:BA271" si="143">ROUND(SUM($AW240-$AX240),2)</f>
        <v>30.33</v>
      </c>
      <c r="BB240" s="1129"/>
      <c r="BC240" s="1130"/>
      <c r="BD240" s="1335" t="s">
        <v>2248</v>
      </c>
      <c r="BE240" s="1126">
        <f>($AM240)*GLOBAL!$BQ$2</f>
        <v>0</v>
      </c>
      <c r="BF240" s="1126">
        <f>($AM240*GLOBAL!$BQ$5/GLOBAL!$BQ$6*GLOBAL!$BQ$7*GLOBAL!$BQ$8)</f>
        <v>0</v>
      </c>
      <c r="BG240" s="1126">
        <f>$AM240*GLOBAL!$BS$2</f>
        <v>0</v>
      </c>
      <c r="BH240" s="1131">
        <f t="shared" ref="BH240:BH271" si="144">SUM(BD240:BF240)</f>
        <v>0</v>
      </c>
      <c r="BI240" s="1126" t="e">
        <f>$BD240*GLOBAL!$BP$2/GLOBAL!$BO$2</f>
        <v>#VALUE!</v>
      </c>
      <c r="BJ240" s="1126">
        <f>($AM240)*GLOBAL!$BR$2</f>
        <v>0</v>
      </c>
      <c r="BK240" s="1126">
        <f>$BF240*GLOBAL!$BT$2/GLOBAL!$BU$2</f>
        <v>0</v>
      </c>
      <c r="BL240" s="1126">
        <f>$AM240*GLOBAL!$BS$2</f>
        <v>0</v>
      </c>
      <c r="BM240" s="1131" t="e">
        <f t="shared" ref="BM240:BM271" si="145">SUM(BI240:BL240)+BG240</f>
        <v>#VALUE!</v>
      </c>
    </row>
    <row r="241" spans="1:83" s="685" customFormat="1" ht="21" customHeight="1">
      <c r="A241" s="1108" t="s">
        <v>1120</v>
      </c>
      <c r="B241" s="1109" t="s">
        <v>1679</v>
      </c>
      <c r="C241" s="1139">
        <v>25987912</v>
      </c>
      <c r="D241" s="1140" t="s">
        <v>441</v>
      </c>
      <c r="E241" s="1141" t="s">
        <v>20</v>
      </c>
      <c r="F241" s="1109" t="s">
        <v>1825</v>
      </c>
      <c r="G241" s="1169" t="s">
        <v>596</v>
      </c>
      <c r="H241" s="1169" t="s">
        <v>596</v>
      </c>
      <c r="I241" s="1114" t="s">
        <v>1824</v>
      </c>
      <c r="J241" s="1108" t="s">
        <v>991</v>
      </c>
      <c r="K241" s="1143">
        <v>43619</v>
      </c>
      <c r="L241" s="1144" t="s">
        <v>1470</v>
      </c>
      <c r="M241" s="1145"/>
      <c r="N241" s="1146" t="s">
        <v>914</v>
      </c>
      <c r="O241" s="1118" t="s">
        <v>25</v>
      </c>
      <c r="P241" s="1161" t="s">
        <v>40</v>
      </c>
      <c r="Q241" s="1158" t="s">
        <v>25</v>
      </c>
      <c r="R241" s="1127">
        <f>VLOOKUP($G$241:$G$241,TABULADOR!$D$6:$E$41,2,0)</f>
        <v>8.484</v>
      </c>
      <c r="S241" s="1120">
        <f>DATEDIF($K241,GLOBAL!$M$2,"Y")</f>
        <v>2</v>
      </c>
      <c r="T241" s="1109">
        <v>0</v>
      </c>
      <c r="U241" s="1120">
        <f t="shared" si="136"/>
        <v>2</v>
      </c>
      <c r="V241" s="1148">
        <f>VLOOKUP($U241,TABULADOR!$A$51:$B$74,2)</f>
        <v>0.04</v>
      </c>
      <c r="W241" s="1148">
        <v>0</v>
      </c>
      <c r="X241" s="1123">
        <v>0</v>
      </c>
      <c r="Y241" s="1149">
        <v>0</v>
      </c>
      <c r="Z241" s="1125">
        <v>15</v>
      </c>
      <c r="AA241" s="1126">
        <f t="shared" si="137"/>
        <v>4.242</v>
      </c>
      <c r="AB241" s="1126">
        <f t="shared" si="138"/>
        <v>0</v>
      </c>
      <c r="AC241" s="1126">
        <f t="shared" si="139"/>
        <v>0.16968</v>
      </c>
      <c r="AD241" s="1126">
        <f>VLOOKUP($H$241:$H$241,TABULADOR!$D$6:$E$41,2,0)-VLOOKUP($G$241:$G$241,TABULADOR!$D$6:$E$41,2,0)</f>
        <v>0</v>
      </c>
      <c r="AE241" s="1126">
        <f>+(TABULADOR!$D$67)*('EGRESO 2021'!$Y241)/2</f>
        <v>0</v>
      </c>
      <c r="AF241" s="1126"/>
      <c r="AG241" s="1126"/>
      <c r="AH241" s="1127">
        <f t="shared" si="140"/>
        <v>4.4116799999999996</v>
      </c>
      <c r="AI241" s="1150">
        <f>IF($S241&gt;=1,IF(MONTH(GLOBAL!$M$2)=MONTH($K241),(((($AA241+$AB241+$AC241+$AD241)*2)/30)*50),0))</f>
        <v>0</v>
      </c>
      <c r="AJ241" s="1150"/>
      <c r="AK241" s="1126">
        <f>($AA241+$AB241+$AC241)*2/30*$Z241*TABULADOR!$D$70</f>
        <v>3.529344</v>
      </c>
      <c r="AL241" s="1126"/>
      <c r="AM241" s="1126"/>
      <c r="AN241" s="1126"/>
      <c r="AO241" s="1126">
        <f>($AH241*GLOBAL!$BO$5/GLOBAL!$BO$6*GLOBAL!$BO$7*GLOBAL!$BO$8)</f>
        <v>0.16289279999999998</v>
      </c>
      <c r="AP241" s="1126">
        <f>($AH241+$AI241)*GLOBAL!$BQ$2</f>
        <v>4.4116799999999998E-2</v>
      </c>
      <c r="AQ241" s="1126">
        <f>($AH241*GLOBAL!$BQ$5/GLOBAL!$BQ$6*GLOBAL!$BQ$7*GLOBAL!$BQ$8)</f>
        <v>2.0361599999999997E-2</v>
      </c>
      <c r="AR241" s="1126">
        <f>$AH241*GLOBAL!$BS$2</f>
        <v>0.13235039999999998</v>
      </c>
      <c r="AS241" s="1126">
        <f>$AO241*GLOBAL!$BP$2/GLOBAL!$BO$2</f>
        <v>0.36650879999999997</v>
      </c>
      <c r="AT241" s="1126">
        <f>($AH241+$AI241)*GLOBAL!$BR$2</f>
        <v>8.8233599999999995E-2</v>
      </c>
      <c r="AU241" s="1126">
        <f>$AQ241*GLOBAL!$BT$2/GLOBAL!$BU$2</f>
        <v>8.1446399999999988E-2</v>
      </c>
      <c r="AV241" s="1126">
        <f>$AH241*GLOBAL!$BS$2</f>
        <v>0.13235039999999998</v>
      </c>
      <c r="AW241" s="1126">
        <f>$AH241+$AJ241+$AK241+$AM241+$AL241+$AI241</f>
        <v>7.9410239999999996</v>
      </c>
      <c r="AX241" s="1126">
        <f t="shared" si="141"/>
        <v>0.22737119999999997</v>
      </c>
      <c r="AY241" s="1126"/>
      <c r="AZ241" s="1126" t="e">
        <f t="shared" si="142"/>
        <v>#VALUE!</v>
      </c>
      <c r="BA241" s="1128">
        <f t="shared" si="143"/>
        <v>7.71</v>
      </c>
      <c r="BB241" s="1170"/>
      <c r="BC241" s="1130"/>
      <c r="BD241" s="1333" t="s">
        <v>2249</v>
      </c>
      <c r="BE241" s="1126">
        <f>($AM241)*GLOBAL!$BQ$2</f>
        <v>0</v>
      </c>
      <c r="BF241" s="1126">
        <f>($AM241*GLOBAL!$BQ$5/GLOBAL!$BQ$6*GLOBAL!$BQ$7*GLOBAL!$BQ$8)</f>
        <v>0</v>
      </c>
      <c r="BG241" s="1126">
        <f>$AM241*GLOBAL!$BS$2</f>
        <v>0</v>
      </c>
      <c r="BH241" s="1131">
        <f t="shared" si="144"/>
        <v>0</v>
      </c>
      <c r="BI241" s="1126" t="e">
        <f>$BD241*GLOBAL!$BP$2/GLOBAL!$BO$2</f>
        <v>#VALUE!</v>
      </c>
      <c r="BJ241" s="1126">
        <f>($AM241)*GLOBAL!$BR$2</f>
        <v>0</v>
      </c>
      <c r="BK241" s="1126">
        <f>$BF241*GLOBAL!$BT$2/GLOBAL!$BU$2</f>
        <v>0</v>
      </c>
      <c r="BL241" s="1126">
        <f>$AM241*GLOBAL!$BS$2</f>
        <v>0</v>
      </c>
      <c r="BM241" s="1131" t="e">
        <f t="shared" si="145"/>
        <v>#VALUE!</v>
      </c>
    </row>
    <row r="242" spans="1:83" s="685" customFormat="1" ht="21.75" customHeight="1">
      <c r="A242" s="1108" t="s">
        <v>1119</v>
      </c>
      <c r="B242" s="1109" t="s">
        <v>1679</v>
      </c>
      <c r="C242" s="1110">
        <v>29608042</v>
      </c>
      <c r="D242" s="1113" t="s">
        <v>1744</v>
      </c>
      <c r="E242" s="1112" t="s">
        <v>20</v>
      </c>
      <c r="F242" s="1108" t="s">
        <v>289</v>
      </c>
      <c r="G242" s="1169" t="s">
        <v>596</v>
      </c>
      <c r="H242" s="1169" t="s">
        <v>596</v>
      </c>
      <c r="I242" s="944" t="s">
        <v>1778</v>
      </c>
      <c r="J242" s="1108"/>
      <c r="K242" s="1115">
        <v>44378</v>
      </c>
      <c r="L242" s="1116" t="s">
        <v>1745</v>
      </c>
      <c r="M242" s="1145"/>
      <c r="N242" s="1146" t="s">
        <v>914</v>
      </c>
      <c r="O242" s="1112" t="s">
        <v>25</v>
      </c>
      <c r="P242" s="1108" t="s">
        <v>63</v>
      </c>
      <c r="Q242" s="1112" t="s">
        <v>25</v>
      </c>
      <c r="R242" s="1119">
        <f>VLOOKUP($G$242:$G$242,TABULADOR!$D$6:$E$41,2,0)</f>
        <v>8.484</v>
      </c>
      <c r="S242" s="1120">
        <f>DATEDIF($K242,GLOBAL!$M$2,"Y")</f>
        <v>0</v>
      </c>
      <c r="T242" s="1121">
        <v>0</v>
      </c>
      <c r="U242" s="1121">
        <f t="shared" si="136"/>
        <v>0</v>
      </c>
      <c r="V242" s="1122">
        <f>VLOOKUP($U242,TABULADOR!$A$51:$B$74,2)</f>
        <v>0</v>
      </c>
      <c r="W242" s="1122">
        <v>0</v>
      </c>
      <c r="X242" s="1123">
        <v>0</v>
      </c>
      <c r="Y242" s="1124">
        <v>0</v>
      </c>
      <c r="Z242" s="1125">
        <v>15</v>
      </c>
      <c r="AA242" s="1126">
        <f t="shared" si="137"/>
        <v>4.242</v>
      </c>
      <c r="AB242" s="1126">
        <f t="shared" si="138"/>
        <v>0</v>
      </c>
      <c r="AC242" s="1126">
        <f t="shared" si="139"/>
        <v>0</v>
      </c>
      <c r="AD242" s="1126">
        <f>VLOOKUP($H$242:$H$242,TABULADOR!$D$6:$E$41,2,0)-VLOOKUP($G$242:$G$242,TABULADOR!$D$6:$E$41,2,0)</f>
        <v>0</v>
      </c>
      <c r="AE242" s="1126">
        <f>+(TABULADOR!$D$67)*('EGRESO 2021'!$Y242)/2</f>
        <v>0</v>
      </c>
      <c r="AF242" s="1126"/>
      <c r="AG242" s="1119"/>
      <c r="AH242" s="1127">
        <f t="shared" si="140"/>
        <v>4.242</v>
      </c>
      <c r="AI242" s="1119" t="b">
        <f>IF($S242&gt;=1,IF(MONTH(GLOBAL!$M$2)=MONTH($K242),(((($AA242+$AB242+$AC242+$AD242)*2)/30)*50),0))</f>
        <v>0</v>
      </c>
      <c r="AJ242" s="1150"/>
      <c r="AK242" s="1126">
        <f>($AA242+$AB242+$AC242)*2/30*$Z242*TABULADOR!$D$70</f>
        <v>3.3936000000000002</v>
      </c>
      <c r="AL242" s="1126"/>
      <c r="AM242" s="1126"/>
      <c r="AN242" s="1127"/>
      <c r="AO242" s="1127">
        <f>($AH242*GLOBAL!$BO$5/GLOBAL!$BO$6*GLOBAL!$BO$7*GLOBAL!$BO$8)</f>
        <v>0.1566276923076923</v>
      </c>
      <c r="AP242" s="1127">
        <f>($AH242+$AI242)*GLOBAL!$BQ$2</f>
        <v>4.2419999999999999E-2</v>
      </c>
      <c r="AQ242" s="1127">
        <f>($AH242*GLOBAL!$BQ$5/GLOBAL!$BQ$6*GLOBAL!$BQ$7*GLOBAL!$BQ$8)</f>
        <v>1.9578461538461538E-2</v>
      </c>
      <c r="AR242" s="1126">
        <f>$AH242*GLOBAL!$BS$2</f>
        <v>0.12725999999999998</v>
      </c>
      <c r="AS242" s="1127">
        <f>$AO242*GLOBAL!$BP$2/GLOBAL!$BO$2</f>
        <v>0.35241230769230764</v>
      </c>
      <c r="AT242" s="1127">
        <f>($AH242+$AI242)*GLOBAL!$BR$2</f>
        <v>8.4839999999999999E-2</v>
      </c>
      <c r="AU242" s="1127">
        <f>$AQ242*GLOBAL!$BT$2/GLOBAL!$BU$2</f>
        <v>7.8313846153846151E-2</v>
      </c>
      <c r="AV242" s="1126">
        <f>$AH242*GLOBAL!$BS$2</f>
        <v>0.12725999999999998</v>
      </c>
      <c r="AW242" s="1126">
        <f>$AH242+$AJ242+$AK242+$AM242+$AL242+$AI242</f>
        <v>7.6356000000000002</v>
      </c>
      <c r="AX242" s="1126">
        <f t="shared" si="141"/>
        <v>0.21862615384615386</v>
      </c>
      <c r="AY242" s="1127"/>
      <c r="AZ242" s="1126" t="e">
        <f t="shared" si="142"/>
        <v>#VALUE!</v>
      </c>
      <c r="BA242" s="1128">
        <f t="shared" si="143"/>
        <v>7.42</v>
      </c>
      <c r="BB242" s="1130"/>
      <c r="BC242" s="1130"/>
      <c r="BD242" s="1333" t="s">
        <v>2250</v>
      </c>
      <c r="BE242" s="1126">
        <f>($AM242)*GLOBAL!$BQ$2</f>
        <v>0</v>
      </c>
      <c r="BF242" s="1126">
        <f>($AM242*GLOBAL!$BQ$5/GLOBAL!$BQ$6*GLOBAL!$BQ$7*GLOBAL!$BQ$8)</f>
        <v>0</v>
      </c>
      <c r="BG242" s="1126">
        <f>$AM242*GLOBAL!$BS$2</f>
        <v>0</v>
      </c>
      <c r="BH242" s="1131">
        <f t="shared" si="144"/>
        <v>0</v>
      </c>
      <c r="BI242" s="1126" t="e">
        <f>$BD242*GLOBAL!$BP$2/GLOBAL!$BO$2</f>
        <v>#VALUE!</v>
      </c>
      <c r="BJ242" s="1126">
        <f>($AM242)*GLOBAL!$BR$2</f>
        <v>0</v>
      </c>
      <c r="BK242" s="1126">
        <f>$BF242*GLOBAL!$BT$2/GLOBAL!$BU$2</f>
        <v>0</v>
      </c>
      <c r="BL242" s="1126">
        <f>$AM242*GLOBAL!$BS$2</f>
        <v>0</v>
      </c>
      <c r="BM242" s="1131" t="e">
        <f t="shared" si="145"/>
        <v>#VALUE!</v>
      </c>
    </row>
    <row r="243" spans="1:83" s="685" customFormat="1" ht="21" customHeight="1">
      <c r="A243" s="1135" t="s">
        <v>1119</v>
      </c>
      <c r="B243" s="1135" t="s">
        <v>970</v>
      </c>
      <c r="C243" s="1163">
        <v>22746128</v>
      </c>
      <c r="D243" s="1172" t="s">
        <v>1657</v>
      </c>
      <c r="E243" s="1173" t="s">
        <v>34</v>
      </c>
      <c r="F243" s="1164" t="s">
        <v>1821</v>
      </c>
      <c r="G243" s="1174" t="s">
        <v>27</v>
      </c>
      <c r="H243" s="1174" t="s">
        <v>27</v>
      </c>
      <c r="I243" s="1114" t="s">
        <v>1702</v>
      </c>
      <c r="J243" s="1135"/>
      <c r="K243" s="1175">
        <v>44348</v>
      </c>
      <c r="L243" s="1176" t="s">
        <v>1660</v>
      </c>
      <c r="M243" s="1145"/>
      <c r="N243" s="1174" t="s">
        <v>914</v>
      </c>
      <c r="O243" s="1147" t="s">
        <v>25</v>
      </c>
      <c r="P243" s="1135" t="s">
        <v>63</v>
      </c>
      <c r="Q243" s="1173" t="s">
        <v>25</v>
      </c>
      <c r="R243" s="1119">
        <f>VLOOKUP($G$243:$G$243,TABULADOR!$D$6:$E$41,2,0)</f>
        <v>23.8</v>
      </c>
      <c r="S243" s="1177">
        <f>DATEDIF($K243,GLOBAL!$M$2,"Y")</f>
        <v>0</v>
      </c>
      <c r="T243" s="945">
        <v>0</v>
      </c>
      <c r="U243" s="1177">
        <f t="shared" si="136"/>
        <v>0</v>
      </c>
      <c r="V243" s="1122">
        <f>VLOOKUP($U243,TABULADOR!$A$51:$B$74,2)</f>
        <v>0</v>
      </c>
      <c r="W243" s="1178">
        <v>0</v>
      </c>
      <c r="X243" s="1179">
        <v>0</v>
      </c>
      <c r="Y243" s="1180">
        <v>0</v>
      </c>
      <c r="Z243" s="1125">
        <v>15</v>
      </c>
      <c r="AA243" s="1119">
        <f t="shared" si="137"/>
        <v>11.9</v>
      </c>
      <c r="AB243" s="1126">
        <f t="shared" si="138"/>
        <v>0</v>
      </c>
      <c r="AC243" s="1126">
        <f t="shared" si="139"/>
        <v>0</v>
      </c>
      <c r="AD243" s="1126">
        <f>VLOOKUP($H$243:$H$243,TABULADOR!$D$6:$E$41,2,0)-VLOOKUP($G$243:$G$243,TABULADOR!$D$6:$E$41,2,0)</f>
        <v>0</v>
      </c>
      <c r="AE243" s="1126">
        <f>+(TABULADOR!$D$67)*('EGRESO 2021'!$Y243)/2</f>
        <v>0</v>
      </c>
      <c r="AF243" s="1126"/>
      <c r="AG243" s="1119"/>
      <c r="AH243" s="1127">
        <f t="shared" si="140"/>
        <v>11.9</v>
      </c>
      <c r="AI243" s="1119" t="b">
        <f>IF($S243&gt;=1,IF(MONTH(GLOBAL!$M$2)=MONTH($K243),(((($AA243+$AB243+$AC243+$AD243)*2)/30)*50),0))</f>
        <v>0</v>
      </c>
      <c r="AJ243" s="1126">
        <f>($AA243+$AB243+$AC243)*2/30*$Z243*TABULADOR!$D$72</f>
        <v>9.5200000000000014</v>
      </c>
      <c r="AK243" s="1181">
        <f>($AA243+$AB243+$AC243)*2/30*$Z243*TABULADOR!$D$70</f>
        <v>9.5200000000000014</v>
      </c>
      <c r="AL243" s="1126">
        <v>0</v>
      </c>
      <c r="AM243" s="1126"/>
      <c r="AN243" s="1182"/>
      <c r="AO243" s="1182">
        <f>($AH243*GLOBAL!$BO$5/GLOBAL!$BO$6*GLOBAL!$BO$7*GLOBAL!$BO$8)</f>
        <v>0.43938461538461537</v>
      </c>
      <c r="AP243" s="1182">
        <f>($AH243+$AI243)*GLOBAL!$BQ$2</f>
        <v>0.11900000000000001</v>
      </c>
      <c r="AQ243" s="1182">
        <f>($AH243*GLOBAL!$BQ$5/GLOBAL!$BQ$6*GLOBAL!$BQ$7*GLOBAL!$BQ$8)</f>
        <v>5.4923076923076922E-2</v>
      </c>
      <c r="AR243" s="1126">
        <f>$AH243*GLOBAL!$BS$2</f>
        <v>0.35699999999999998</v>
      </c>
      <c r="AS243" s="1182">
        <f>$AO243*GLOBAL!$BP$2/GLOBAL!$BO$2</f>
        <v>0.98861538461538445</v>
      </c>
      <c r="AT243" s="1182">
        <f>($AH243+$AI243)*GLOBAL!$BR$2</f>
        <v>0.23800000000000002</v>
      </c>
      <c r="AU243" s="1182">
        <f>$AQ243*GLOBAL!$BT$2/GLOBAL!$BU$2</f>
        <v>0.21969230769230769</v>
      </c>
      <c r="AV243" s="1126">
        <f>$AH243*GLOBAL!$BS$2</f>
        <v>0.35699999999999998</v>
      </c>
      <c r="AW243" s="1126">
        <f>$AH243+$AJ243+$AK243+$AM243+$AL243+$AI243</f>
        <v>30.940000000000005</v>
      </c>
      <c r="AX243" s="1126">
        <f t="shared" si="141"/>
        <v>0.61330769230769233</v>
      </c>
      <c r="AY243" s="1182"/>
      <c r="AZ243" s="1126" t="e">
        <f t="shared" si="142"/>
        <v>#VALUE!</v>
      </c>
      <c r="BA243" s="1128">
        <f t="shared" si="143"/>
        <v>30.33</v>
      </c>
      <c r="BB243" s="1129"/>
      <c r="BC243" s="1130"/>
      <c r="BD243" s="1335" t="s">
        <v>2251</v>
      </c>
      <c r="BE243" s="1126">
        <f>($AM243)*GLOBAL!$BQ$2</f>
        <v>0</v>
      </c>
      <c r="BF243" s="1126">
        <f>($AM243*GLOBAL!$BQ$5/GLOBAL!$BQ$6*GLOBAL!$BQ$7*GLOBAL!$BQ$8)</f>
        <v>0</v>
      </c>
      <c r="BG243" s="1126">
        <f>$AM243*GLOBAL!$BS$2</f>
        <v>0</v>
      </c>
      <c r="BH243" s="1131">
        <f t="shared" si="144"/>
        <v>0</v>
      </c>
      <c r="BI243" s="1126" t="e">
        <f>$BD243*GLOBAL!$BP$2/GLOBAL!$BO$2</f>
        <v>#VALUE!</v>
      </c>
      <c r="BJ243" s="1126">
        <f>($AM243)*GLOBAL!$BR$2</f>
        <v>0</v>
      </c>
      <c r="BK243" s="1126">
        <f>$BF243*GLOBAL!$BT$2/GLOBAL!$BU$2</f>
        <v>0</v>
      </c>
      <c r="BL243" s="1126">
        <f>$AM243*GLOBAL!$BS$2</f>
        <v>0</v>
      </c>
      <c r="BM243" s="1131" t="e">
        <f t="shared" si="145"/>
        <v>#VALUE!</v>
      </c>
    </row>
    <row r="244" spans="1:83" s="704" customFormat="1" ht="21" customHeight="1">
      <c r="A244" s="1108" t="s">
        <v>1120</v>
      </c>
      <c r="B244" s="1138" t="s">
        <v>970</v>
      </c>
      <c r="C244" s="1139">
        <v>24597176</v>
      </c>
      <c r="D244" s="1140" t="s">
        <v>236</v>
      </c>
      <c r="E244" s="1141" t="s">
        <v>20</v>
      </c>
      <c r="F244" s="1109" t="s">
        <v>1683</v>
      </c>
      <c r="G244" s="1196" t="s">
        <v>27</v>
      </c>
      <c r="H244" s="1196" t="s">
        <v>27</v>
      </c>
      <c r="I244" s="1135" t="s">
        <v>1954</v>
      </c>
      <c r="J244" s="1108"/>
      <c r="K244" s="1143">
        <v>44256</v>
      </c>
      <c r="L244" s="1144" t="s">
        <v>1289</v>
      </c>
      <c r="M244" s="1145"/>
      <c r="N244" s="1146" t="s">
        <v>914</v>
      </c>
      <c r="O244" s="1158" t="s">
        <v>52</v>
      </c>
      <c r="P244" s="1162" t="s">
        <v>215</v>
      </c>
      <c r="Q244" s="1158" t="s">
        <v>52</v>
      </c>
      <c r="R244" s="1127">
        <f>VLOOKUP($G$244:$G$244,TABULADOR!$D$6:$E$41,2,0)</f>
        <v>23.8</v>
      </c>
      <c r="S244" s="1120">
        <f>DATEDIF($K244,GLOBAL!$M$2,"Y")</f>
        <v>0</v>
      </c>
      <c r="T244" s="1109">
        <v>0</v>
      </c>
      <c r="U244" s="1120">
        <f t="shared" si="136"/>
        <v>0</v>
      </c>
      <c r="V244" s="1148">
        <f>VLOOKUP($U244,TABULADOR!$A$51:$B$74,2)</f>
        <v>0</v>
      </c>
      <c r="W244" s="1148">
        <v>0.2</v>
      </c>
      <c r="X244" s="1123">
        <v>0</v>
      </c>
      <c r="Y244" s="1149">
        <v>0</v>
      </c>
      <c r="Z244" s="1125">
        <v>15</v>
      </c>
      <c r="AA244" s="1126">
        <f t="shared" si="137"/>
        <v>11.9</v>
      </c>
      <c r="AB244" s="1126">
        <f t="shared" si="138"/>
        <v>2.3800000000000003</v>
      </c>
      <c r="AC244" s="1126">
        <f t="shared" si="139"/>
        <v>0</v>
      </c>
      <c r="AD244" s="1126">
        <f>VLOOKUP($H$244:$H$244,TABULADOR!$D$6:$E$41,2,0)-VLOOKUP($G$244:$G$244,TABULADOR!$D$6:$E$41,2,0)</f>
        <v>0</v>
      </c>
      <c r="AE244" s="1126">
        <f>+(TABULADOR!$D$67)*('EGRESO 2021'!$Y244)/2</f>
        <v>0</v>
      </c>
      <c r="AF244" s="1126"/>
      <c r="AG244" s="1126"/>
      <c r="AH244" s="1127">
        <f t="shared" si="140"/>
        <v>14.280000000000001</v>
      </c>
      <c r="AI244" s="1150" t="b">
        <f>IF($S244&gt;=1,IF(MONTH(GLOBAL!$M$2)=MONTH($K244),(((($AA244+$AB244+$AC244+$AD244)*2)/30)*50),0))</f>
        <v>0</v>
      </c>
      <c r="AJ244" s="1126">
        <f>($AA244+$AB244+$AC244)*2/30*$Z244*TABULADOR!$D$72</f>
        <v>11.424000000000001</v>
      </c>
      <c r="AK244" s="1126">
        <f>($AA244+$AB244+$AC244)*2/30*$Z244*TABULADOR!$D$70</f>
        <v>11.424000000000001</v>
      </c>
      <c r="AL244" s="1126">
        <v>0</v>
      </c>
      <c r="AM244" s="1126"/>
      <c r="AN244" s="1126"/>
      <c r="AO244" s="1126">
        <f>($AH244*GLOBAL!$BO$5/GLOBAL!$BO$6*GLOBAL!$BO$7*GLOBAL!$BO$8)</f>
        <v>0.52726153846153845</v>
      </c>
      <c r="AP244" s="1126">
        <f>($AH244+$AI244)*GLOBAL!$BQ$2</f>
        <v>0.14280000000000001</v>
      </c>
      <c r="AQ244" s="1126">
        <f>($AH244*GLOBAL!$BQ$5/GLOBAL!$BQ$6*GLOBAL!$BQ$7*GLOBAL!$BQ$8)</f>
        <v>6.5907692307692306E-2</v>
      </c>
      <c r="AR244" s="1126">
        <f>$AH244*GLOBAL!$BS$2</f>
        <v>0.4284</v>
      </c>
      <c r="AS244" s="1126">
        <f>$AO244*GLOBAL!$BP$2/GLOBAL!$BO$2</f>
        <v>1.1863384615384613</v>
      </c>
      <c r="AT244" s="1126">
        <f>($AH244+$AI244)*GLOBAL!$BR$2</f>
        <v>0.28560000000000002</v>
      </c>
      <c r="AU244" s="1126">
        <f>$AQ244*GLOBAL!$BT$2/GLOBAL!$BU$2</f>
        <v>0.26363076923076922</v>
      </c>
      <c r="AV244" s="1126">
        <f>$AH244*GLOBAL!$BS$2</f>
        <v>0.4284</v>
      </c>
      <c r="AW244" s="1126">
        <f>$AH244+$AJ244+$AK244+$AM244+$AL244</f>
        <v>37.128</v>
      </c>
      <c r="AX244" s="1126">
        <f t="shared" si="141"/>
        <v>0.73596923076923082</v>
      </c>
      <c r="AY244" s="1126"/>
      <c r="AZ244" s="1126" t="e">
        <f t="shared" si="142"/>
        <v>#VALUE!</v>
      </c>
      <c r="BA244" s="1128">
        <f t="shared" si="143"/>
        <v>36.39</v>
      </c>
      <c r="BB244" s="1129"/>
      <c r="BC244" s="1130"/>
      <c r="BD244" s="1335" t="s">
        <v>2282</v>
      </c>
      <c r="BE244" s="1126">
        <f>($AM244)*GLOBAL!$BQ$2</f>
        <v>0</v>
      </c>
      <c r="BF244" s="1126">
        <f>($AM244*GLOBAL!$BQ$5/GLOBAL!$BQ$6*GLOBAL!$BQ$7*GLOBAL!$BQ$8)</f>
        <v>0</v>
      </c>
      <c r="BG244" s="1126">
        <f>$AM244*GLOBAL!$BS$2</f>
        <v>0</v>
      </c>
      <c r="BH244" s="1131">
        <f t="shared" si="144"/>
        <v>0</v>
      </c>
      <c r="BI244" s="1126" t="e">
        <f>$BD244*GLOBAL!$BP$2/GLOBAL!$BO$2</f>
        <v>#VALUE!</v>
      </c>
      <c r="BJ244" s="1126">
        <f>($AM244)*GLOBAL!$BR$2</f>
        <v>0</v>
      </c>
      <c r="BK244" s="1126">
        <f>$BF244*GLOBAL!$BT$2/GLOBAL!$BU$2</f>
        <v>0</v>
      </c>
      <c r="BL244" s="1126">
        <f>$AM244*GLOBAL!$BS$2</f>
        <v>0</v>
      </c>
      <c r="BM244" s="1131" t="e">
        <f t="shared" si="145"/>
        <v>#VALUE!</v>
      </c>
      <c r="BN244" s="685"/>
      <c r="BO244" s="685"/>
      <c r="BP244" s="685"/>
      <c r="BQ244" s="685"/>
      <c r="BR244" s="685"/>
      <c r="BS244" s="685"/>
      <c r="BT244" s="685"/>
      <c r="BU244" s="685"/>
    </row>
    <row r="245" spans="1:83" s="685" customFormat="1" ht="21" customHeight="1">
      <c r="A245" s="1108" t="s">
        <v>1119</v>
      </c>
      <c r="B245" s="1109" t="s">
        <v>972</v>
      </c>
      <c r="C245" s="1151">
        <v>14197259</v>
      </c>
      <c r="D245" s="1152" t="s">
        <v>322</v>
      </c>
      <c r="E245" s="1153" t="s">
        <v>34</v>
      </c>
      <c r="F245" s="1154" t="s">
        <v>104</v>
      </c>
      <c r="G245" s="1169" t="s">
        <v>146</v>
      </c>
      <c r="H245" s="1169" t="s">
        <v>146</v>
      </c>
      <c r="I245" s="1114" t="s">
        <v>1802</v>
      </c>
      <c r="J245" s="1108" t="s">
        <v>991</v>
      </c>
      <c r="K245" s="1156">
        <v>43571</v>
      </c>
      <c r="L245" s="1144" t="s">
        <v>1359</v>
      </c>
      <c r="M245" s="1145"/>
      <c r="N245" s="1146" t="s">
        <v>914</v>
      </c>
      <c r="O245" s="1118" t="s">
        <v>1714</v>
      </c>
      <c r="P245" s="1159" t="s">
        <v>40</v>
      </c>
      <c r="Q245" s="1183" t="s">
        <v>25</v>
      </c>
      <c r="R245" s="1127">
        <f>VLOOKUP($G$245:$G$245,TABULADOR!$D$6:$E$41,2,0)</f>
        <v>7</v>
      </c>
      <c r="S245" s="1120">
        <f>DATEDIF($K245,GLOBAL!$M$2,"Y")</f>
        <v>2</v>
      </c>
      <c r="T245" s="1109">
        <v>0</v>
      </c>
      <c r="U245" s="1120">
        <f t="shared" si="136"/>
        <v>2</v>
      </c>
      <c r="V245" s="1148">
        <f>VLOOKUP($U245,TABULADOR!$A$51:$B$74,2)</f>
        <v>0.04</v>
      </c>
      <c r="W245" s="1148">
        <v>0</v>
      </c>
      <c r="X245" s="1123">
        <v>1</v>
      </c>
      <c r="Y245" s="1149">
        <v>1</v>
      </c>
      <c r="Z245" s="1125">
        <v>15</v>
      </c>
      <c r="AA245" s="1126">
        <f t="shared" si="137"/>
        <v>3.5</v>
      </c>
      <c r="AB245" s="1126">
        <f t="shared" si="138"/>
        <v>0</v>
      </c>
      <c r="AC245" s="1126">
        <f t="shared" si="139"/>
        <v>0.14000000000000001</v>
      </c>
      <c r="AD245" s="1126">
        <f>VLOOKUP($H$245:$H$245,TABULADOR!$D$6:$E$41,2,0)-VLOOKUP($G$245:$G$245,TABULADOR!$D$6:$E$41,2,0)</f>
        <v>0</v>
      </c>
      <c r="AE245" s="1126">
        <f>+(TABULADOR!$D$67)*('EGRESO 2021'!$Y245)/2</f>
        <v>0.875</v>
      </c>
      <c r="AF245" s="1126"/>
      <c r="AG245" s="1126"/>
      <c r="AH245" s="1127">
        <f t="shared" si="140"/>
        <v>4.5150000000000006</v>
      </c>
      <c r="AI245" s="1150">
        <f>IF($S245&gt;=1,IF(MONTH(GLOBAL!$M$2)=MONTH($K245),(((($AA245+$AB245+$AC245+$AD245)*2)/30)*50),0))</f>
        <v>0</v>
      </c>
      <c r="AJ245" s="1126"/>
      <c r="AK245" s="1126">
        <f>($AA245+$AB245+$AC245)*2/30*$Z245*TABULADOR!$D$70</f>
        <v>2.9120000000000004</v>
      </c>
      <c r="AL245" s="1126"/>
      <c r="AM245" s="1126"/>
      <c r="AN245" s="1126"/>
      <c r="AO245" s="1126">
        <f>($AH245*GLOBAL!$BO$5/GLOBAL!$BO$6*GLOBAL!$BO$7*GLOBAL!$BO$8)</f>
        <v>0.16670769230769231</v>
      </c>
      <c r="AP245" s="1126">
        <f>($AH245+$AI245)*GLOBAL!$BQ$2</f>
        <v>4.515000000000001E-2</v>
      </c>
      <c r="AQ245" s="1126">
        <f>($AH245*GLOBAL!$BQ$5/GLOBAL!$BQ$6*GLOBAL!$BQ$7*GLOBAL!$BQ$8)</f>
        <v>2.0838461538461538E-2</v>
      </c>
      <c r="AR245" s="1126">
        <f>$AH245*GLOBAL!$BS$2</f>
        <v>0.13545000000000001</v>
      </c>
      <c r="AS245" s="1126">
        <f>$AO245*GLOBAL!$BP$2/GLOBAL!$BO$2</f>
        <v>0.37509230769230767</v>
      </c>
      <c r="AT245" s="1126">
        <f>($AH245+$AI245)*GLOBAL!$BR$2</f>
        <v>9.0300000000000019E-2</v>
      </c>
      <c r="AU245" s="1126">
        <f>$AQ245*GLOBAL!$BT$2/GLOBAL!$BU$2</f>
        <v>8.3353846153846153E-2</v>
      </c>
      <c r="AV245" s="1126">
        <f>$AH245*GLOBAL!$BS$2</f>
        <v>0.13545000000000001</v>
      </c>
      <c r="AW245" s="1126">
        <f t="shared" ref="AW245:AW276" si="146">$AH245++$AK245+$AM245+AI245</f>
        <v>7.4270000000000014</v>
      </c>
      <c r="AX245" s="1126">
        <f t="shared" si="141"/>
        <v>0.23269615384615383</v>
      </c>
      <c r="AY245" s="1126"/>
      <c r="AZ245" s="1126" t="e">
        <f t="shared" si="142"/>
        <v>#VALUE!</v>
      </c>
      <c r="BA245" s="1128">
        <f t="shared" si="143"/>
        <v>7.19</v>
      </c>
      <c r="BB245" s="1129"/>
      <c r="BC245" s="1130"/>
      <c r="BD245" s="1126" t="s">
        <v>2289</v>
      </c>
      <c r="BE245" s="1126">
        <f>($AM245)*GLOBAL!$BQ$2</f>
        <v>0</v>
      </c>
      <c r="BF245" s="1126">
        <f>($AM245*GLOBAL!$BQ$5/GLOBAL!$BQ$6*GLOBAL!$BQ$7*GLOBAL!$BQ$8)</f>
        <v>0</v>
      </c>
      <c r="BG245" s="1126">
        <f>$AM245*GLOBAL!$BS$2</f>
        <v>0</v>
      </c>
      <c r="BH245" s="1131">
        <f t="shared" si="144"/>
        <v>0</v>
      </c>
      <c r="BI245" s="1126" t="e">
        <f>$BD245*GLOBAL!$BP$2/GLOBAL!$BO$2</f>
        <v>#VALUE!</v>
      </c>
      <c r="BJ245" s="1126">
        <f>($AM245)*GLOBAL!$BR$2</f>
        <v>0</v>
      </c>
      <c r="BK245" s="1126">
        <f>$BF245*GLOBAL!$BT$2/GLOBAL!$BU$2</f>
        <v>0</v>
      </c>
      <c r="BL245" s="1126">
        <f>$AM245*GLOBAL!$BS$2</f>
        <v>0</v>
      </c>
      <c r="BM245" s="1131" t="e">
        <f t="shared" si="145"/>
        <v>#VALUE!</v>
      </c>
    </row>
    <row r="246" spans="1:83" s="685" customFormat="1" ht="21" customHeight="1">
      <c r="A246" s="1108" t="s">
        <v>1119</v>
      </c>
      <c r="B246" s="1109" t="s">
        <v>972</v>
      </c>
      <c r="C246" s="1110">
        <v>30081704</v>
      </c>
      <c r="D246" s="1111" t="s">
        <v>1748</v>
      </c>
      <c r="E246" s="1112" t="s">
        <v>20</v>
      </c>
      <c r="F246" s="1108" t="s">
        <v>104</v>
      </c>
      <c r="G246" s="1113" t="s">
        <v>146</v>
      </c>
      <c r="H246" s="1113" t="s">
        <v>146</v>
      </c>
      <c r="I246" s="1114" t="s">
        <v>1802</v>
      </c>
      <c r="J246" s="1108"/>
      <c r="K246" s="1115">
        <v>44361</v>
      </c>
      <c r="L246" s="1116" t="s">
        <v>1749</v>
      </c>
      <c r="M246" s="1117"/>
      <c r="N246" s="1113" t="s">
        <v>914</v>
      </c>
      <c r="O246" s="1118" t="s">
        <v>1714</v>
      </c>
      <c r="P246" s="1108" t="s">
        <v>63</v>
      </c>
      <c r="Q246" s="1112" t="s">
        <v>25</v>
      </c>
      <c r="R246" s="1119">
        <f>VLOOKUP($G$246:$G$246,TABULADOR!$D$6:$E$41,2,0)</f>
        <v>7</v>
      </c>
      <c r="S246" s="1120">
        <f>DATEDIF($K246,GLOBAL!$M$2,"Y")</f>
        <v>0</v>
      </c>
      <c r="T246" s="1121">
        <v>0</v>
      </c>
      <c r="U246" s="1121">
        <f t="shared" si="136"/>
        <v>0</v>
      </c>
      <c r="V246" s="1122">
        <f>VLOOKUP($U246,TABULADOR!$A$51:$B$74,2)</f>
        <v>0</v>
      </c>
      <c r="W246" s="1122">
        <v>0</v>
      </c>
      <c r="X246" s="1123">
        <v>0</v>
      </c>
      <c r="Y246" s="1124">
        <v>0</v>
      </c>
      <c r="Z246" s="1125">
        <v>15</v>
      </c>
      <c r="AA246" s="1126">
        <f t="shared" si="137"/>
        <v>3.5</v>
      </c>
      <c r="AB246" s="1126">
        <f t="shared" si="138"/>
        <v>0</v>
      </c>
      <c r="AC246" s="1126">
        <f t="shared" si="139"/>
        <v>0</v>
      </c>
      <c r="AD246" s="1126">
        <f>VLOOKUP($H$246:$H$246,TABULADOR!$D$6:$E$41,2,0)-VLOOKUP($G$246:$G$246,TABULADOR!$D$6:$E$41,2,0)</f>
        <v>0</v>
      </c>
      <c r="AE246" s="1126">
        <f>+(TABULADOR!$D$67)*('EGRESO 2021'!$Y246)/2</f>
        <v>0</v>
      </c>
      <c r="AF246" s="1126"/>
      <c r="AG246" s="1119"/>
      <c r="AH246" s="1127">
        <f t="shared" si="140"/>
        <v>3.5</v>
      </c>
      <c r="AI246" s="1119" t="b">
        <f>IF($S246&gt;=1,IF(MONTH(GLOBAL!$M$2)=MONTH($K246),(((($AA246+$AB246+$AC246+$AD246)*2)/30)*50),0))</f>
        <v>0</v>
      </c>
      <c r="AJ246" s="1126"/>
      <c r="AK246" s="1126">
        <f>($AA246+$AB246+$AC246)*2/30*$Z246*TABULADOR!$D$70</f>
        <v>2.8000000000000003</v>
      </c>
      <c r="AL246" s="1126"/>
      <c r="AM246" s="1126"/>
      <c r="AN246" s="1127"/>
      <c r="AO246" s="1127">
        <f>($AH246*GLOBAL!$BO$5/GLOBAL!$BO$6*GLOBAL!$BO$7*GLOBAL!$BO$8)</f>
        <v>0.12923076923076923</v>
      </c>
      <c r="AP246" s="1127">
        <f>($AH246+$AI246)*GLOBAL!$BQ$2</f>
        <v>3.5000000000000003E-2</v>
      </c>
      <c r="AQ246" s="1127">
        <f>($AH246*GLOBAL!$BQ$5/GLOBAL!$BQ$6*GLOBAL!$BQ$7*GLOBAL!$BQ$8)</f>
        <v>1.6153846153846154E-2</v>
      </c>
      <c r="AR246" s="1126">
        <f>$AH246*GLOBAL!$BS$2</f>
        <v>0.105</v>
      </c>
      <c r="AS246" s="1127">
        <f>$AO246*GLOBAL!$BP$2/GLOBAL!$BO$2</f>
        <v>0.29076923076923078</v>
      </c>
      <c r="AT246" s="1127">
        <f>($AH246+$AI246)*GLOBAL!$BR$2</f>
        <v>7.0000000000000007E-2</v>
      </c>
      <c r="AU246" s="1127">
        <f>$AQ246*GLOBAL!$BT$2/GLOBAL!$BU$2</f>
        <v>6.4615384615384616E-2</v>
      </c>
      <c r="AV246" s="1126">
        <f>$AH246*GLOBAL!$BS$2</f>
        <v>0.105</v>
      </c>
      <c r="AW246" s="1126">
        <f t="shared" si="146"/>
        <v>6.3000000000000007</v>
      </c>
      <c r="AX246" s="1126">
        <f t="shared" si="141"/>
        <v>0.18038461538461539</v>
      </c>
      <c r="AY246" s="1127"/>
      <c r="AZ246" s="1126" t="e">
        <f t="shared" si="142"/>
        <v>#VALUE!</v>
      </c>
      <c r="BA246" s="1128">
        <f t="shared" si="143"/>
        <v>6.12</v>
      </c>
      <c r="BB246" s="1129"/>
      <c r="BC246" s="1130"/>
      <c r="BD246" s="1126" t="s">
        <v>2289</v>
      </c>
      <c r="BE246" s="1126">
        <f>($AM246)*GLOBAL!$BQ$2</f>
        <v>0</v>
      </c>
      <c r="BF246" s="1126">
        <f>($AM246*GLOBAL!$BQ$5/GLOBAL!$BQ$6*GLOBAL!$BQ$7*GLOBAL!$BQ$8)</f>
        <v>0</v>
      </c>
      <c r="BG246" s="1126">
        <f>$AM246*GLOBAL!$BS$2</f>
        <v>0</v>
      </c>
      <c r="BH246" s="1131">
        <f t="shared" si="144"/>
        <v>0</v>
      </c>
      <c r="BI246" s="1126" t="e">
        <f>$BD246*GLOBAL!$BP$2/GLOBAL!$BO$2</f>
        <v>#VALUE!</v>
      </c>
      <c r="BJ246" s="1126">
        <f>($AM246)*GLOBAL!$BR$2</f>
        <v>0</v>
      </c>
      <c r="BK246" s="1126">
        <f>$BF246*GLOBAL!$BT$2/GLOBAL!$BU$2</f>
        <v>0</v>
      </c>
      <c r="BL246" s="1126">
        <f>$AM246*GLOBAL!$BS$2</f>
        <v>0</v>
      </c>
      <c r="BM246" s="1131" t="e">
        <f t="shared" si="145"/>
        <v>#VALUE!</v>
      </c>
      <c r="BN246" s="759"/>
      <c r="BO246" s="759"/>
      <c r="BP246" s="759"/>
      <c r="BQ246" s="759"/>
      <c r="BR246" s="759"/>
    </row>
    <row r="247" spans="1:83" s="774" customFormat="1" ht="21" customHeight="1">
      <c r="A247" s="1108" t="s">
        <v>1119</v>
      </c>
      <c r="B247" s="945" t="s">
        <v>972</v>
      </c>
      <c r="C247" s="1188">
        <v>28434861</v>
      </c>
      <c r="D247" s="1189" t="s">
        <v>392</v>
      </c>
      <c r="E247" s="1190" t="s">
        <v>34</v>
      </c>
      <c r="F247" s="945" t="s">
        <v>104</v>
      </c>
      <c r="G247" s="1191" t="s">
        <v>146</v>
      </c>
      <c r="H247" s="1191" t="s">
        <v>146</v>
      </c>
      <c r="I247" s="1114" t="s">
        <v>1802</v>
      </c>
      <c r="J247" s="1135" t="s">
        <v>991</v>
      </c>
      <c r="K247" s="1192">
        <v>43709</v>
      </c>
      <c r="L247" s="1193" t="s">
        <v>1428</v>
      </c>
      <c r="M247" s="1145"/>
      <c r="N247" s="1194" t="s">
        <v>914</v>
      </c>
      <c r="O247" s="1147" t="s">
        <v>1714</v>
      </c>
      <c r="P247" s="1122" t="s">
        <v>1637</v>
      </c>
      <c r="Q247" s="1209" t="s">
        <v>25</v>
      </c>
      <c r="R247" s="1182">
        <f>VLOOKUP($G$247:$G$247,TABULADOR!$D$6:$E$41,2,0)</f>
        <v>7</v>
      </c>
      <c r="S247" s="1177">
        <f>DATEDIF($K247,GLOBAL!$M$2,"Y")</f>
        <v>2</v>
      </c>
      <c r="T247" s="945">
        <v>0</v>
      </c>
      <c r="U247" s="1177">
        <f t="shared" si="136"/>
        <v>2</v>
      </c>
      <c r="V247" s="1178">
        <f>VLOOKUP($U247,TABULADOR!$A$51:$B$74,2)</f>
        <v>0.04</v>
      </c>
      <c r="W247" s="1178">
        <v>0</v>
      </c>
      <c r="X247" s="1179">
        <v>0</v>
      </c>
      <c r="Y247" s="1157">
        <v>0</v>
      </c>
      <c r="Z247" s="1208">
        <v>15</v>
      </c>
      <c r="AA247" s="1181">
        <f t="shared" si="137"/>
        <v>3.5</v>
      </c>
      <c r="AB247" s="1126">
        <f t="shared" si="138"/>
        <v>0</v>
      </c>
      <c r="AC247" s="1126">
        <f t="shared" si="139"/>
        <v>0.14000000000000001</v>
      </c>
      <c r="AD247" s="1126">
        <f>VLOOKUP($H$247:$H$247,TABULADOR!$D$6:$E$41,2,0)-VLOOKUP($G$247:$G$247,TABULADOR!$D$6:$E$41,2,0)</f>
        <v>0</v>
      </c>
      <c r="AE247" s="1126">
        <f>+(TABULADOR!$D$67)*('EGRESO 2021'!$Y247)/2</f>
        <v>0</v>
      </c>
      <c r="AF247" s="1126"/>
      <c r="AG247" s="1181"/>
      <c r="AH247" s="1127">
        <f t="shared" si="140"/>
        <v>3.64</v>
      </c>
      <c r="AI247" s="1195">
        <f>IF($S247&gt;=1,IF(MONTH(GLOBAL!$M$2)=MONTH($K247),(((($AA247+$AB247+$AC247+$AD247)*2)/30)*50),0))</f>
        <v>0</v>
      </c>
      <c r="AJ247" s="1126"/>
      <c r="AK247" s="1181">
        <f>($AA247+$AB247+$AC247)*2/30*$Z247*TABULADOR!$D$70</f>
        <v>2.9120000000000004</v>
      </c>
      <c r="AL247" s="1126"/>
      <c r="AM247" s="1181"/>
      <c r="AN247" s="1181"/>
      <c r="AO247" s="1181">
        <f>($AH247*GLOBAL!$BO$5/GLOBAL!$BO$6*GLOBAL!$BO$7*GLOBAL!$BO$8)</f>
        <v>0.13439999999999999</v>
      </c>
      <c r="AP247" s="1181">
        <f>($AH247+$AI247)*GLOBAL!$BQ$2</f>
        <v>3.6400000000000002E-2</v>
      </c>
      <c r="AQ247" s="1181">
        <f>($AH247*GLOBAL!$BQ$5/GLOBAL!$BQ$6*GLOBAL!$BQ$7*GLOBAL!$BQ$8)</f>
        <v>1.6799999999999999E-2</v>
      </c>
      <c r="AR247" s="1181">
        <f>$AH247*GLOBAL!$BS$2</f>
        <v>0.10920000000000001</v>
      </c>
      <c r="AS247" s="1181">
        <f>$AO247*GLOBAL!$BP$2/GLOBAL!$BO$2</f>
        <v>0.30239999999999995</v>
      </c>
      <c r="AT247" s="1181">
        <f>($AH247+$AI247)*GLOBAL!$BR$2</f>
        <v>7.2800000000000004E-2</v>
      </c>
      <c r="AU247" s="1181">
        <f>$AQ247*GLOBAL!$BT$2/GLOBAL!$BU$2</f>
        <v>6.7199999999999996E-2</v>
      </c>
      <c r="AV247" s="1181">
        <f>$AH247*GLOBAL!$BS$2</f>
        <v>0.10920000000000001</v>
      </c>
      <c r="AW247" s="1126">
        <f t="shared" si="146"/>
        <v>6.5520000000000005</v>
      </c>
      <c r="AX247" s="1181">
        <f t="shared" si="141"/>
        <v>0.18760000000000002</v>
      </c>
      <c r="AY247" s="1181"/>
      <c r="AZ247" s="1181" t="e">
        <f t="shared" si="142"/>
        <v>#VALUE!</v>
      </c>
      <c r="BA247" s="1128">
        <f t="shared" si="143"/>
        <v>6.36</v>
      </c>
      <c r="BB247" s="1187"/>
      <c r="BC247" s="1171"/>
      <c r="BD247" s="1126" t="s">
        <v>2289</v>
      </c>
      <c r="BE247" s="1126">
        <f>($AM247)*GLOBAL!$BQ$2</f>
        <v>0</v>
      </c>
      <c r="BF247" s="1126">
        <f>($AM247*GLOBAL!$BQ$5/GLOBAL!$BQ$6*GLOBAL!$BQ$7*GLOBAL!$BQ$8)</f>
        <v>0</v>
      </c>
      <c r="BG247" s="1126">
        <f>$AM247*GLOBAL!$BS$2</f>
        <v>0</v>
      </c>
      <c r="BH247" s="1131">
        <f t="shared" si="144"/>
        <v>0</v>
      </c>
      <c r="BI247" s="1126" t="e">
        <f>$BD247*GLOBAL!$BP$2/GLOBAL!$BO$2</f>
        <v>#VALUE!</v>
      </c>
      <c r="BJ247" s="1126">
        <f>($AM247)*GLOBAL!$BR$2</f>
        <v>0</v>
      </c>
      <c r="BK247" s="1126">
        <f>$BF247*GLOBAL!$BT$2/GLOBAL!$BU$2</f>
        <v>0</v>
      </c>
      <c r="BL247" s="1126">
        <f>$AM247*GLOBAL!$BS$2</f>
        <v>0</v>
      </c>
      <c r="BM247" s="1131" t="e">
        <f t="shared" si="145"/>
        <v>#VALUE!</v>
      </c>
    </row>
    <row r="248" spans="1:83" s="685" customFormat="1" ht="21" customHeight="1">
      <c r="A248" s="1108" t="s">
        <v>1119</v>
      </c>
      <c r="B248" s="1109" t="s">
        <v>972</v>
      </c>
      <c r="C248" s="1151">
        <v>14446477</v>
      </c>
      <c r="D248" s="1152" t="s">
        <v>324</v>
      </c>
      <c r="E248" s="1153" t="s">
        <v>34</v>
      </c>
      <c r="F248" s="1109" t="s">
        <v>104</v>
      </c>
      <c r="G248" s="1169" t="s">
        <v>146</v>
      </c>
      <c r="H248" s="1169" t="s">
        <v>146</v>
      </c>
      <c r="I248" s="1114" t="s">
        <v>1802</v>
      </c>
      <c r="J248" s="1108" t="s">
        <v>991</v>
      </c>
      <c r="K248" s="1156">
        <v>43571</v>
      </c>
      <c r="L248" s="1144" t="s">
        <v>1361</v>
      </c>
      <c r="M248" s="1145"/>
      <c r="N248" s="1146" t="s">
        <v>914</v>
      </c>
      <c r="O248" s="1118" t="s">
        <v>1714</v>
      </c>
      <c r="P248" s="1159" t="s">
        <v>40</v>
      </c>
      <c r="Q248" s="1183" t="s">
        <v>25</v>
      </c>
      <c r="R248" s="1127">
        <f>VLOOKUP($G$248:$G$248,TABULADOR!$D$6:$E$41,2,0)</f>
        <v>7</v>
      </c>
      <c r="S248" s="1120">
        <f>DATEDIF($K248,GLOBAL!$M$2,"Y")</f>
        <v>2</v>
      </c>
      <c r="T248" s="1109">
        <v>0</v>
      </c>
      <c r="U248" s="1120">
        <f t="shared" si="136"/>
        <v>2</v>
      </c>
      <c r="V248" s="1148">
        <f>VLOOKUP($U248,TABULADOR!$A$51:$B$74,2)</f>
        <v>0.04</v>
      </c>
      <c r="W248" s="1148">
        <v>0</v>
      </c>
      <c r="X248" s="1123">
        <v>2</v>
      </c>
      <c r="Y248" s="1149">
        <v>2</v>
      </c>
      <c r="Z248" s="1125">
        <v>15</v>
      </c>
      <c r="AA248" s="1126">
        <f t="shared" si="137"/>
        <v>3.5</v>
      </c>
      <c r="AB248" s="1126">
        <f t="shared" si="138"/>
        <v>0</v>
      </c>
      <c r="AC248" s="1126">
        <f t="shared" si="139"/>
        <v>0.14000000000000001</v>
      </c>
      <c r="AD248" s="1126">
        <f>VLOOKUP($H$248:$H$248,TABULADOR!$D$6:$E$41,2,0)-VLOOKUP($G$248:$G$248,TABULADOR!$D$6:$E$41,2,0)</f>
        <v>0</v>
      </c>
      <c r="AE248" s="1126">
        <f>+(TABULADOR!$D$67)*('EGRESO 2021'!$Y248)/2</f>
        <v>1.75</v>
      </c>
      <c r="AF248" s="1126"/>
      <c r="AG248" s="1126"/>
      <c r="AH248" s="1127">
        <f t="shared" si="140"/>
        <v>5.3900000000000006</v>
      </c>
      <c r="AI248" s="1150">
        <f>IF($S248&gt;=1,IF(MONTH(GLOBAL!$M$2)=MONTH($K248),(((($AA248+$AB248+$AC248+$AD248)*2)/30)*50),0))</f>
        <v>0</v>
      </c>
      <c r="AJ248" s="1126"/>
      <c r="AK248" s="1126">
        <f>($AA248+$AB248+$AC248)*2/30*$Z248*TABULADOR!$D$70</f>
        <v>2.9120000000000004</v>
      </c>
      <c r="AL248" s="1126"/>
      <c r="AM248" s="1126"/>
      <c r="AN248" s="1126"/>
      <c r="AO248" s="1126">
        <f>($AH248*GLOBAL!$BO$5/GLOBAL!$BO$6*GLOBAL!$BO$7*GLOBAL!$BO$8)</f>
        <v>0.19901538461538465</v>
      </c>
      <c r="AP248" s="1126">
        <f>($AH248+$AI248)*GLOBAL!$BQ$2</f>
        <v>5.3900000000000003E-2</v>
      </c>
      <c r="AQ248" s="1126">
        <f>($AH248*GLOBAL!$BQ$5/GLOBAL!$BQ$6*GLOBAL!$BQ$7*GLOBAL!$BQ$8)</f>
        <v>2.4876923076923081E-2</v>
      </c>
      <c r="AR248" s="1126">
        <f>$AH248*GLOBAL!$BS$2</f>
        <v>0.16170000000000001</v>
      </c>
      <c r="AS248" s="1126">
        <f>$AO248*GLOBAL!$BP$2/GLOBAL!$BO$2</f>
        <v>0.44778461538461545</v>
      </c>
      <c r="AT248" s="1126">
        <f>($AH248+$AI248)*GLOBAL!$BR$2</f>
        <v>0.10780000000000001</v>
      </c>
      <c r="AU248" s="1126">
        <f>$AQ248*GLOBAL!$BT$2/GLOBAL!$BU$2</f>
        <v>9.9507692307692311E-2</v>
      </c>
      <c r="AV248" s="1126">
        <f>$AH248*GLOBAL!$BS$2</f>
        <v>0.16170000000000001</v>
      </c>
      <c r="AW248" s="1126">
        <f t="shared" si="146"/>
        <v>8.3020000000000014</v>
      </c>
      <c r="AX248" s="1126">
        <f t="shared" si="141"/>
        <v>0.27779230769230773</v>
      </c>
      <c r="AY248" s="1126"/>
      <c r="AZ248" s="1126" t="e">
        <f t="shared" si="142"/>
        <v>#VALUE!</v>
      </c>
      <c r="BA248" s="1128">
        <f t="shared" si="143"/>
        <v>8.02</v>
      </c>
      <c r="BB248" s="1129"/>
      <c r="BC248" s="1130"/>
      <c r="BD248" s="1126" t="s">
        <v>2289</v>
      </c>
      <c r="BE248" s="1126">
        <f>($AM248)*GLOBAL!$BQ$2</f>
        <v>0</v>
      </c>
      <c r="BF248" s="1126">
        <f>($AM248*GLOBAL!$BQ$5/GLOBAL!$BQ$6*GLOBAL!$BQ$7*GLOBAL!$BQ$8)</f>
        <v>0</v>
      </c>
      <c r="BG248" s="1126">
        <f>$AM248*GLOBAL!$BS$2</f>
        <v>0</v>
      </c>
      <c r="BH248" s="1131">
        <f t="shared" si="144"/>
        <v>0</v>
      </c>
      <c r="BI248" s="1126" t="e">
        <f>$BD248*GLOBAL!$BP$2/GLOBAL!$BO$2</f>
        <v>#VALUE!</v>
      </c>
      <c r="BJ248" s="1126">
        <f>($AM248)*GLOBAL!$BR$2</f>
        <v>0</v>
      </c>
      <c r="BK248" s="1126">
        <f>$BF248*GLOBAL!$BT$2/GLOBAL!$BU$2</f>
        <v>0</v>
      </c>
      <c r="BL248" s="1126">
        <f>$AM248*GLOBAL!$BS$2</f>
        <v>0</v>
      </c>
      <c r="BM248" s="1131" t="e">
        <f t="shared" si="145"/>
        <v>#VALUE!</v>
      </c>
    </row>
    <row r="249" spans="1:83" s="685" customFormat="1" ht="21" customHeight="1">
      <c r="A249" s="1108" t="s">
        <v>1119</v>
      </c>
      <c r="B249" s="1108" t="s">
        <v>119</v>
      </c>
      <c r="C249" s="1139">
        <v>21346012</v>
      </c>
      <c r="D249" s="1113" t="s">
        <v>1886</v>
      </c>
      <c r="E249" s="1112" t="s">
        <v>34</v>
      </c>
      <c r="F249" s="1108" t="s">
        <v>1887</v>
      </c>
      <c r="G249" s="1228" t="s">
        <v>263</v>
      </c>
      <c r="H249" s="1228" t="s">
        <v>263</v>
      </c>
      <c r="I249" s="945" t="s">
        <v>1894</v>
      </c>
      <c r="J249" s="1108"/>
      <c r="K249" s="1115">
        <v>44409</v>
      </c>
      <c r="L249" s="1117"/>
      <c r="M249" s="1193" t="s">
        <v>1892</v>
      </c>
      <c r="N249" s="1174" t="s">
        <v>153</v>
      </c>
      <c r="O249" s="1118" t="s">
        <v>1714</v>
      </c>
      <c r="P249" s="1108" t="s">
        <v>1889</v>
      </c>
      <c r="Q249" s="1112" t="s">
        <v>25</v>
      </c>
      <c r="R249" s="1119">
        <f>VLOOKUP($G$249:$G$249,TABULADOR!$D$6:$E$41,2,0)</f>
        <v>13.72</v>
      </c>
      <c r="S249" s="1120">
        <f>DATEDIF($K249,GLOBAL!$M$2,"Y")</f>
        <v>0</v>
      </c>
      <c r="T249" s="1120">
        <v>0</v>
      </c>
      <c r="U249" s="1121">
        <f t="shared" si="136"/>
        <v>0</v>
      </c>
      <c r="V249" s="1122">
        <f>VLOOKUP($U249,TABULADOR!$A$51:$B$74,2)</f>
        <v>0</v>
      </c>
      <c r="W249" s="1122">
        <v>0.2</v>
      </c>
      <c r="X249" s="1123">
        <v>0</v>
      </c>
      <c r="Y249" s="1124">
        <v>0</v>
      </c>
      <c r="Z249" s="1125">
        <v>15</v>
      </c>
      <c r="AA249" s="1126">
        <f t="shared" si="137"/>
        <v>6.86</v>
      </c>
      <c r="AB249" s="1126">
        <v>0</v>
      </c>
      <c r="AC249" s="1126">
        <f t="shared" si="139"/>
        <v>0</v>
      </c>
      <c r="AD249" s="1126">
        <f>VLOOKUP($H$249:$H$249,TABULADOR!$D$6:$E$41,2,0)-VLOOKUP($G$249:$G$249,TABULADOR!$D$6:$E$41,2,0)</f>
        <v>0</v>
      </c>
      <c r="AE249" s="1126">
        <f>+(TABULADOR!$D$67)*('EGRESO 2021'!$Y249)/2</f>
        <v>0</v>
      </c>
      <c r="AF249" s="1126"/>
      <c r="AG249" s="1119"/>
      <c r="AH249" s="1127">
        <f>SUM($AB249:$AG249)</f>
        <v>0</v>
      </c>
      <c r="AI249" s="1119" t="b">
        <f>IF($S249&gt;=1,IF(MONTH(GLOBAL!$M$2)=MONTH($K249),(((($AA249+$AB249+$AC249+$AD249)*2)/30)*50),0))</f>
        <v>0</v>
      </c>
      <c r="AJ249" s="1126"/>
      <c r="AK249" s="1126">
        <f>($AA249+$AB249+$AC249)*2/30*$Z249*TABULADOR!$D$70</f>
        <v>5.4880000000000004</v>
      </c>
      <c r="AL249" s="1126"/>
      <c r="AM249" s="1126"/>
      <c r="AN249" s="1127"/>
      <c r="AO249" s="1127">
        <f>($AH249*GLOBAL!$BO$5/GLOBAL!$BO$6*GLOBAL!$BO$7*GLOBAL!$BO$8)</f>
        <v>0</v>
      </c>
      <c r="AP249" s="1127">
        <f>($AH249+$AI249)*GLOBAL!$BQ$2</f>
        <v>0</v>
      </c>
      <c r="AQ249" s="1127">
        <f>($AH249*GLOBAL!$BQ$5/GLOBAL!$BQ$6*GLOBAL!$BQ$7*GLOBAL!$BQ$8)</f>
        <v>0</v>
      </c>
      <c r="AR249" s="1126">
        <f>$AH249*GLOBAL!$BS$2</f>
        <v>0</v>
      </c>
      <c r="AS249" s="1127">
        <f>$AO249*GLOBAL!$BP$2/GLOBAL!$BO$2</f>
        <v>0</v>
      </c>
      <c r="AT249" s="1127">
        <f>($AH249+$AI249)*GLOBAL!$BR$2</f>
        <v>0</v>
      </c>
      <c r="AU249" s="1127">
        <f>$AQ249*GLOBAL!$BT$2/GLOBAL!$BU$2</f>
        <v>0</v>
      </c>
      <c r="AV249" s="1126">
        <f>$AH249*GLOBAL!$BS$2</f>
        <v>0</v>
      </c>
      <c r="AW249" s="1126">
        <f t="shared" si="146"/>
        <v>5.4880000000000004</v>
      </c>
      <c r="AX249" s="1126">
        <f t="shared" si="141"/>
        <v>0</v>
      </c>
      <c r="AY249" s="1127"/>
      <c r="AZ249" s="1126" t="e">
        <f t="shared" si="142"/>
        <v>#VALUE!</v>
      </c>
      <c r="BA249" s="1128">
        <f t="shared" si="143"/>
        <v>5.49</v>
      </c>
      <c r="BB249" s="1130"/>
      <c r="BC249" s="1130"/>
      <c r="BD249" s="1126" t="s">
        <v>2289</v>
      </c>
      <c r="BE249" s="1126">
        <f>($AM249)*GLOBAL!$BQ$2</f>
        <v>0</v>
      </c>
      <c r="BF249" s="1126">
        <f>($AM249*GLOBAL!$BQ$5/GLOBAL!$BQ$6*GLOBAL!$BQ$7*GLOBAL!$BQ$8)</f>
        <v>0</v>
      </c>
      <c r="BG249" s="1126">
        <f>$AM249*GLOBAL!$BS$2</f>
        <v>0</v>
      </c>
      <c r="BH249" s="1131">
        <f t="shared" si="144"/>
        <v>0</v>
      </c>
      <c r="BI249" s="1126" t="e">
        <f>$BD249*GLOBAL!$BP$2/GLOBAL!$BO$2</f>
        <v>#VALUE!</v>
      </c>
      <c r="BJ249" s="1126">
        <f>($AM249)*GLOBAL!$BR$2</f>
        <v>0</v>
      </c>
      <c r="BK249" s="1126">
        <f>$BF249*GLOBAL!$BT$2/GLOBAL!$BU$2</f>
        <v>0</v>
      </c>
      <c r="BL249" s="1126">
        <f>$AM249*GLOBAL!$BS$2</f>
        <v>0</v>
      </c>
      <c r="BM249" s="1131" t="e">
        <f t="shared" si="145"/>
        <v>#VALUE!</v>
      </c>
    </row>
    <row r="250" spans="1:83" s="685" customFormat="1" ht="21" customHeight="1">
      <c r="A250" s="1108" t="s">
        <v>1119</v>
      </c>
      <c r="B250" s="1108" t="s">
        <v>972</v>
      </c>
      <c r="C250" s="1110">
        <v>29595768</v>
      </c>
      <c r="D250" s="1113" t="s">
        <v>1669</v>
      </c>
      <c r="E250" s="1112" t="s">
        <v>34</v>
      </c>
      <c r="F250" s="1108" t="s">
        <v>104</v>
      </c>
      <c r="G250" s="1113" t="s">
        <v>146</v>
      </c>
      <c r="H250" s="1113" t="s">
        <v>146</v>
      </c>
      <c r="I250" s="945" t="s">
        <v>1894</v>
      </c>
      <c r="J250" s="1108"/>
      <c r="K250" s="1115">
        <v>44348</v>
      </c>
      <c r="L250" s="1116" t="s">
        <v>1670</v>
      </c>
      <c r="M250" s="1117"/>
      <c r="N250" s="1113" t="s">
        <v>914</v>
      </c>
      <c r="O250" s="1118" t="s">
        <v>1714</v>
      </c>
      <c r="P250" s="1108" t="s">
        <v>63</v>
      </c>
      <c r="Q250" s="1112" t="s">
        <v>25</v>
      </c>
      <c r="R250" s="1119">
        <f>VLOOKUP($G$250:$G$250,TABULADOR!$D$6:$E$41,2,0)</f>
        <v>7</v>
      </c>
      <c r="S250" s="1120">
        <f>DATEDIF($K250,GLOBAL!$M$2,"Y")</f>
        <v>0</v>
      </c>
      <c r="T250" s="1109">
        <v>0</v>
      </c>
      <c r="U250" s="1120">
        <f t="shared" si="136"/>
        <v>0</v>
      </c>
      <c r="V250" s="1122">
        <f>VLOOKUP($U250,TABULADOR!$A$51:$B$74,2)</f>
        <v>0</v>
      </c>
      <c r="W250" s="1148">
        <v>0</v>
      </c>
      <c r="X250" s="1123">
        <v>0</v>
      </c>
      <c r="Y250" s="1124">
        <v>0</v>
      </c>
      <c r="Z250" s="1125">
        <v>15</v>
      </c>
      <c r="AA250" s="1119">
        <f t="shared" si="137"/>
        <v>3.5</v>
      </c>
      <c r="AB250" s="1126">
        <f t="shared" ref="AB250:AB281" si="147">$AA250*$W250</f>
        <v>0</v>
      </c>
      <c r="AC250" s="1126">
        <f t="shared" si="139"/>
        <v>0</v>
      </c>
      <c r="AD250" s="1126">
        <f>VLOOKUP($H$250:$H$250,TABULADOR!$D$6:$E$41,2,0)-VLOOKUP($G$250:$G$250,TABULADOR!$D$6:$E$41,2,0)</f>
        <v>0</v>
      </c>
      <c r="AE250" s="1126">
        <f>+(TABULADOR!$D$67)*('EGRESO 2021'!$Y250)/2</f>
        <v>0</v>
      </c>
      <c r="AF250" s="1126"/>
      <c r="AG250" s="1119"/>
      <c r="AH250" s="1127">
        <f t="shared" ref="AH250:AH281" si="148">SUM($AA250:$AG250)</f>
        <v>3.5</v>
      </c>
      <c r="AI250" s="1119" t="b">
        <f>IF($S250&gt;=1,IF(MONTH(GLOBAL!$M$2)=MONTH($K250),(((($AA250+$AB250+$AC250+$AD250)*2)/30)*50),0))</f>
        <v>0</v>
      </c>
      <c r="AJ250" s="1126"/>
      <c r="AK250" s="1126">
        <f>($AA250+$AB250+$AC250)*2/30*$Z250*TABULADOR!$D$70</f>
        <v>2.8000000000000003</v>
      </c>
      <c r="AL250" s="1126"/>
      <c r="AM250" s="1126"/>
      <c r="AN250" s="1127"/>
      <c r="AO250" s="1127">
        <f>($AH250*GLOBAL!$BO$5/GLOBAL!$BO$6*GLOBAL!$BO$7*GLOBAL!$BO$8)</f>
        <v>0.12923076923076923</v>
      </c>
      <c r="AP250" s="1127">
        <f>($AH250+$AI250)*GLOBAL!$BQ$2</f>
        <v>3.5000000000000003E-2</v>
      </c>
      <c r="AQ250" s="1127">
        <f>($AH250*GLOBAL!$BQ$5/GLOBAL!$BQ$6*GLOBAL!$BQ$7*GLOBAL!$BQ$8)</f>
        <v>1.6153846153846154E-2</v>
      </c>
      <c r="AR250" s="1126">
        <f>$AH250*GLOBAL!$BS$2</f>
        <v>0.105</v>
      </c>
      <c r="AS250" s="1127">
        <f>$AO250*GLOBAL!$BP$2/GLOBAL!$BO$2</f>
        <v>0.29076923076923078</v>
      </c>
      <c r="AT250" s="1127">
        <f>($AH250+$AI250)*GLOBAL!$BR$2</f>
        <v>7.0000000000000007E-2</v>
      </c>
      <c r="AU250" s="1127">
        <f>$AQ250*GLOBAL!$BT$2/GLOBAL!$BU$2</f>
        <v>6.4615384615384616E-2</v>
      </c>
      <c r="AV250" s="1126">
        <f>$AH250*GLOBAL!$BS$2</f>
        <v>0.105</v>
      </c>
      <c r="AW250" s="1126">
        <f t="shared" si="146"/>
        <v>6.3000000000000007</v>
      </c>
      <c r="AX250" s="1126">
        <f t="shared" si="141"/>
        <v>0.18038461538461539</v>
      </c>
      <c r="AY250" s="1127"/>
      <c r="AZ250" s="1126" t="e">
        <f t="shared" si="142"/>
        <v>#VALUE!</v>
      </c>
      <c r="BA250" s="1128">
        <f t="shared" si="143"/>
        <v>6.12</v>
      </c>
      <c r="BB250" s="1130"/>
      <c r="BC250" s="1130"/>
      <c r="BD250" s="1126" t="s">
        <v>2289</v>
      </c>
      <c r="BE250" s="1126">
        <f>($AM250)*GLOBAL!$BQ$2</f>
        <v>0</v>
      </c>
      <c r="BF250" s="1126">
        <f>($AM250*GLOBAL!$BQ$5/GLOBAL!$BQ$6*GLOBAL!$BQ$7*GLOBAL!$BQ$8)</f>
        <v>0</v>
      </c>
      <c r="BG250" s="1126">
        <f>$AM250*GLOBAL!$BS$2</f>
        <v>0</v>
      </c>
      <c r="BH250" s="1131">
        <f t="shared" si="144"/>
        <v>0</v>
      </c>
      <c r="BI250" s="1126" t="e">
        <f>$BD250*GLOBAL!$BP$2/GLOBAL!$BO$2</f>
        <v>#VALUE!</v>
      </c>
      <c r="BJ250" s="1126">
        <f>($AM250)*GLOBAL!$BR$2</f>
        <v>0</v>
      </c>
      <c r="BK250" s="1126">
        <f>$BF250*GLOBAL!$BT$2/GLOBAL!$BU$2</f>
        <v>0</v>
      </c>
      <c r="BL250" s="1126">
        <f>$AM250*GLOBAL!$BS$2</f>
        <v>0</v>
      </c>
      <c r="BM250" s="1131" t="e">
        <f t="shared" si="145"/>
        <v>#VALUE!</v>
      </c>
      <c r="BN250" s="759"/>
      <c r="BO250" s="759"/>
      <c r="BP250" s="759"/>
      <c r="BQ250" s="759"/>
      <c r="BR250" s="759"/>
      <c r="BS250" s="759"/>
      <c r="BT250" s="759"/>
      <c r="BU250" s="759"/>
      <c r="BV250" s="759"/>
      <c r="BW250" s="759"/>
      <c r="BX250" s="759"/>
      <c r="BY250" s="759"/>
      <c r="BZ250" s="759"/>
      <c r="CA250" s="759"/>
      <c r="CB250" s="759"/>
      <c r="CC250" s="759"/>
      <c r="CD250" s="759"/>
      <c r="CE250" s="759"/>
    </row>
    <row r="251" spans="1:83" s="693" customFormat="1" ht="21" customHeight="1">
      <c r="A251" s="1108" t="s">
        <v>1119</v>
      </c>
      <c r="B251" s="1109" t="s">
        <v>1679</v>
      </c>
      <c r="C251" s="1139">
        <v>18487745</v>
      </c>
      <c r="D251" s="1140" t="s">
        <v>933</v>
      </c>
      <c r="E251" s="1141" t="s">
        <v>20</v>
      </c>
      <c r="F251" s="1109" t="s">
        <v>950</v>
      </c>
      <c r="G251" s="1169" t="s">
        <v>596</v>
      </c>
      <c r="H251" s="1169" t="s">
        <v>596</v>
      </c>
      <c r="I251" s="1114" t="s">
        <v>1702</v>
      </c>
      <c r="J251" s="1108" t="s">
        <v>991</v>
      </c>
      <c r="K251" s="1143">
        <v>44317</v>
      </c>
      <c r="L251" s="1144" t="s">
        <v>1515</v>
      </c>
      <c r="M251" s="1145"/>
      <c r="N251" s="1146" t="s">
        <v>914</v>
      </c>
      <c r="O251" s="1118" t="s">
        <v>1714</v>
      </c>
      <c r="P251" s="1161" t="s">
        <v>63</v>
      </c>
      <c r="Q251" s="1183" t="s">
        <v>25</v>
      </c>
      <c r="R251" s="1127">
        <f>VLOOKUP($G$251:$G$251,TABULADOR!$D$6:$E$41,2,0)</f>
        <v>8.484</v>
      </c>
      <c r="S251" s="1120">
        <f>DATEDIF($K251,GLOBAL!$M$2,"Y")</f>
        <v>0</v>
      </c>
      <c r="T251" s="1109">
        <v>0</v>
      </c>
      <c r="U251" s="1120">
        <f t="shared" si="136"/>
        <v>0</v>
      </c>
      <c r="V251" s="1148">
        <f>VLOOKUP($U251,TABULADOR!$A$51:$B$74,2)</f>
        <v>0</v>
      </c>
      <c r="W251" s="1148">
        <v>0</v>
      </c>
      <c r="X251" s="1123">
        <v>0</v>
      </c>
      <c r="Y251" s="1149">
        <v>0</v>
      </c>
      <c r="Z251" s="1125">
        <v>15</v>
      </c>
      <c r="AA251" s="1126">
        <f t="shared" si="137"/>
        <v>4.242</v>
      </c>
      <c r="AB251" s="1126">
        <f t="shared" si="147"/>
        <v>0</v>
      </c>
      <c r="AC251" s="1126">
        <f t="shared" si="139"/>
        <v>0</v>
      </c>
      <c r="AD251" s="1126">
        <f>VLOOKUP($H$251:$H$251,TABULADOR!$D$6:$E$41,2,0)-VLOOKUP($G$251:$G$251,TABULADOR!$D$6:$E$41,2,0)</f>
        <v>0</v>
      </c>
      <c r="AE251" s="1126">
        <f>+(TABULADOR!$D$67)*('EGRESO 2021'!$Y251)/2</f>
        <v>0</v>
      </c>
      <c r="AF251" s="1126"/>
      <c r="AG251" s="1126"/>
      <c r="AH251" s="1127">
        <f t="shared" si="148"/>
        <v>4.242</v>
      </c>
      <c r="AI251" s="1150" t="b">
        <f>IF($S251&gt;=1,IF(MONTH(GLOBAL!$M$2)=MONTH($K251),(((($AA251+$AB251+$AC251+$AD251)*2)/30)*50),0))</f>
        <v>0</v>
      </c>
      <c r="AJ251" s="1126"/>
      <c r="AK251" s="1126">
        <f>($AA251+$AB251+$AC251)*2/30*$Z251*TABULADOR!$D$70</f>
        <v>3.3936000000000002</v>
      </c>
      <c r="AL251" s="1126"/>
      <c r="AM251" s="1126"/>
      <c r="AN251" s="1126"/>
      <c r="AO251" s="1126">
        <f>($AH251*GLOBAL!$BO$5/GLOBAL!$BO$6*GLOBAL!$BO$7*GLOBAL!$BO$8)</f>
        <v>0.1566276923076923</v>
      </c>
      <c r="AP251" s="1126">
        <f>($AH251+$AI251)*GLOBAL!$BQ$2</f>
        <v>4.2419999999999999E-2</v>
      </c>
      <c r="AQ251" s="1126">
        <f>($AH251*GLOBAL!$BQ$5/GLOBAL!$BQ$6*GLOBAL!$BQ$7*GLOBAL!$BQ$8)</f>
        <v>1.9578461538461538E-2</v>
      </c>
      <c r="AR251" s="1126">
        <f>$AH251*GLOBAL!$BS$2</f>
        <v>0.12725999999999998</v>
      </c>
      <c r="AS251" s="1126">
        <f>$AO251*GLOBAL!$BP$2/GLOBAL!$BO$2</f>
        <v>0.35241230769230764</v>
      </c>
      <c r="AT251" s="1126">
        <f>($AH251+$AI251)*GLOBAL!$BR$2</f>
        <v>8.4839999999999999E-2</v>
      </c>
      <c r="AU251" s="1126">
        <f>$AQ251*GLOBAL!$BT$2/GLOBAL!$BU$2</f>
        <v>7.8313846153846151E-2</v>
      </c>
      <c r="AV251" s="1126">
        <f>$AH251*GLOBAL!$BS$2</f>
        <v>0.12725999999999998</v>
      </c>
      <c r="AW251" s="1126">
        <f t="shared" si="146"/>
        <v>7.6356000000000002</v>
      </c>
      <c r="AX251" s="1126">
        <f t="shared" si="141"/>
        <v>0.21862615384615386</v>
      </c>
      <c r="AY251" s="1126"/>
      <c r="AZ251" s="1126" t="e">
        <f t="shared" si="142"/>
        <v>#VALUE!</v>
      </c>
      <c r="BA251" s="1128">
        <f t="shared" si="143"/>
        <v>7.42</v>
      </c>
      <c r="BB251" s="1213"/>
      <c r="BC251" s="1213" t="s">
        <v>1952</v>
      </c>
      <c r="BD251" s="1126" t="s">
        <v>2289</v>
      </c>
      <c r="BE251" s="1126">
        <f>($AM251)*GLOBAL!$BQ$2</f>
        <v>0</v>
      </c>
      <c r="BF251" s="1126">
        <f>($AM251*GLOBAL!$BQ$5/GLOBAL!$BQ$6*GLOBAL!$BQ$7*GLOBAL!$BQ$8)</f>
        <v>0</v>
      </c>
      <c r="BG251" s="1126">
        <f>$AM251*GLOBAL!$BS$2</f>
        <v>0</v>
      </c>
      <c r="BH251" s="1131">
        <f t="shared" si="144"/>
        <v>0</v>
      </c>
      <c r="BI251" s="1126" t="e">
        <f>$BD251*GLOBAL!$BP$2/GLOBAL!$BO$2</f>
        <v>#VALUE!</v>
      </c>
      <c r="BJ251" s="1126">
        <f>($AM251)*GLOBAL!$BR$2</f>
        <v>0</v>
      </c>
      <c r="BK251" s="1126">
        <f>$BF251*GLOBAL!$BT$2/GLOBAL!$BU$2</f>
        <v>0</v>
      </c>
      <c r="BL251" s="1126">
        <f>$AM251*GLOBAL!$BS$2</f>
        <v>0</v>
      </c>
      <c r="BM251" s="1131" t="e">
        <f t="shared" si="145"/>
        <v>#VALUE!</v>
      </c>
      <c r="BN251" s="759"/>
      <c r="BO251" s="759"/>
      <c r="BP251" s="759"/>
      <c r="BQ251" s="759"/>
      <c r="BR251" s="759"/>
      <c r="BS251" s="759"/>
      <c r="BT251" s="759"/>
      <c r="BU251" s="759"/>
      <c r="BV251" s="759"/>
      <c r="BW251" s="759"/>
      <c r="BX251" s="759"/>
      <c r="BY251" s="759"/>
      <c r="BZ251" s="759"/>
      <c r="CA251" s="759"/>
      <c r="CB251" s="759"/>
      <c r="CC251" s="759"/>
      <c r="CD251" s="759"/>
      <c r="CE251" s="759"/>
    </row>
    <row r="252" spans="1:83" s="685" customFormat="1" ht="21" customHeight="1">
      <c r="A252" s="1108" t="s">
        <v>1119</v>
      </c>
      <c r="B252" s="1138" t="s">
        <v>970</v>
      </c>
      <c r="C252" s="1110">
        <v>17477423</v>
      </c>
      <c r="D252" s="1113" t="s">
        <v>1724</v>
      </c>
      <c r="E252" s="1112" t="s">
        <v>34</v>
      </c>
      <c r="F252" s="1108" t="s">
        <v>1822</v>
      </c>
      <c r="G252" s="1113" t="s">
        <v>27</v>
      </c>
      <c r="H252" s="1113" t="s">
        <v>27</v>
      </c>
      <c r="I252" s="1135" t="s">
        <v>1799</v>
      </c>
      <c r="J252" s="1108"/>
      <c r="K252" s="1115">
        <v>44348</v>
      </c>
      <c r="L252" s="1116" t="s">
        <v>1725</v>
      </c>
      <c r="M252" s="1117"/>
      <c r="N252" s="1113" t="s">
        <v>914</v>
      </c>
      <c r="O252" s="1112" t="s">
        <v>25</v>
      </c>
      <c r="P252" s="1108" t="s">
        <v>63</v>
      </c>
      <c r="Q252" s="1112" t="s">
        <v>25</v>
      </c>
      <c r="R252" s="1119">
        <f>VLOOKUP($G$252:$G$252,TABULADOR!$D$6:$E$41,2,0)</f>
        <v>23.8</v>
      </c>
      <c r="S252" s="1120">
        <f>DATEDIF($K252,GLOBAL!$M$2,"Y")</f>
        <v>0</v>
      </c>
      <c r="T252" s="1121">
        <v>0</v>
      </c>
      <c r="U252" s="1121">
        <f t="shared" si="136"/>
        <v>0</v>
      </c>
      <c r="V252" s="1122">
        <f>VLOOKUP($U252,TABULADOR!$A$51:$B$74,2)</f>
        <v>0</v>
      </c>
      <c r="W252" s="1122">
        <v>0</v>
      </c>
      <c r="X252" s="1123">
        <v>0</v>
      </c>
      <c r="Y252" s="1124">
        <v>0</v>
      </c>
      <c r="Z252" s="1125">
        <v>15</v>
      </c>
      <c r="AA252" s="1126">
        <f t="shared" si="137"/>
        <v>11.9</v>
      </c>
      <c r="AB252" s="1126">
        <f t="shared" si="147"/>
        <v>0</v>
      </c>
      <c r="AC252" s="1126">
        <f t="shared" si="139"/>
        <v>0</v>
      </c>
      <c r="AD252" s="1126">
        <f>VLOOKUP($H$252:$H$252,TABULADOR!$D$6:$E$41,2,0)-VLOOKUP($G$252:$G$252,TABULADOR!$D$6:$E$41,2,0)</f>
        <v>0</v>
      </c>
      <c r="AE252" s="1126">
        <f>+(TABULADOR!$D$67)*('EGRESO 2021'!$Y252)/2</f>
        <v>0</v>
      </c>
      <c r="AF252" s="1126"/>
      <c r="AG252" s="1119"/>
      <c r="AH252" s="1127">
        <f t="shared" si="148"/>
        <v>11.9</v>
      </c>
      <c r="AI252" s="1119" t="b">
        <f>IF($S252&gt;=1,IF(MONTH(GLOBAL!$M$2)=MONTH($K252),(((($AA252+$AB252+$AC252+$AD252)*2)/30)*50),0))</f>
        <v>0</v>
      </c>
      <c r="AJ252" s="1126"/>
      <c r="AK252" s="1126">
        <f>($AA252+$AB252+$AC252)*2/30*$Z252*TABULADOR!$D$70</f>
        <v>9.5200000000000014</v>
      </c>
      <c r="AL252" s="1126"/>
      <c r="AM252" s="1126"/>
      <c r="AN252" s="1127"/>
      <c r="AO252" s="1127">
        <f>($AH252*GLOBAL!$BO$5/GLOBAL!$BO$6*GLOBAL!$BO$7*GLOBAL!$BO$8)</f>
        <v>0.43938461538461537</v>
      </c>
      <c r="AP252" s="1127">
        <f>($AH252+$AI252)*GLOBAL!$BQ$2</f>
        <v>0.11900000000000001</v>
      </c>
      <c r="AQ252" s="1127">
        <f>($AH252*GLOBAL!$BQ$5/GLOBAL!$BQ$6*GLOBAL!$BQ$7*GLOBAL!$BQ$8)</f>
        <v>5.4923076923076922E-2</v>
      </c>
      <c r="AR252" s="1126">
        <f>$AH252*GLOBAL!$BS$2</f>
        <v>0.35699999999999998</v>
      </c>
      <c r="AS252" s="1127">
        <f>$AO252*GLOBAL!$BP$2/GLOBAL!$BO$2</f>
        <v>0.98861538461538445</v>
      </c>
      <c r="AT252" s="1127">
        <f>($AH252+$AI252)*GLOBAL!$BR$2</f>
        <v>0.23800000000000002</v>
      </c>
      <c r="AU252" s="1127">
        <f>$AQ252*GLOBAL!$BT$2/GLOBAL!$BU$2</f>
        <v>0.21969230769230769</v>
      </c>
      <c r="AV252" s="1126">
        <f>$AH252*GLOBAL!$BS$2</f>
        <v>0.35699999999999998</v>
      </c>
      <c r="AW252" s="1126">
        <f t="shared" si="146"/>
        <v>21.42</v>
      </c>
      <c r="AX252" s="1126">
        <f t="shared" si="141"/>
        <v>0.61330769230769233</v>
      </c>
      <c r="AY252" s="1127"/>
      <c r="AZ252" s="1126" t="e">
        <f t="shared" si="142"/>
        <v>#VALUE!</v>
      </c>
      <c r="BA252" s="1128">
        <f t="shared" si="143"/>
        <v>20.81</v>
      </c>
      <c r="BB252" s="1130"/>
      <c r="BC252" s="1130"/>
      <c r="BD252" s="1126" t="s">
        <v>2289</v>
      </c>
      <c r="BE252" s="1126">
        <f>($AM252)*GLOBAL!$BQ$2</f>
        <v>0</v>
      </c>
      <c r="BF252" s="1126">
        <f>($AM252*GLOBAL!$BQ$5/GLOBAL!$BQ$6*GLOBAL!$BQ$7*GLOBAL!$BQ$8)</f>
        <v>0</v>
      </c>
      <c r="BG252" s="1126">
        <f>$AM252*GLOBAL!$BS$2</f>
        <v>0</v>
      </c>
      <c r="BH252" s="1131">
        <f t="shared" si="144"/>
        <v>0</v>
      </c>
      <c r="BI252" s="1126" t="e">
        <f>$BD252*GLOBAL!$BP$2/GLOBAL!$BO$2</f>
        <v>#VALUE!</v>
      </c>
      <c r="BJ252" s="1126">
        <f>($AM252)*GLOBAL!$BR$2</f>
        <v>0</v>
      </c>
      <c r="BK252" s="1126">
        <f>$BF252*GLOBAL!$BT$2/GLOBAL!$BU$2</f>
        <v>0</v>
      </c>
      <c r="BL252" s="1126">
        <f>$AM252*GLOBAL!$BS$2</f>
        <v>0</v>
      </c>
      <c r="BM252" s="1131" t="e">
        <f t="shared" si="145"/>
        <v>#VALUE!</v>
      </c>
    </row>
    <row r="253" spans="1:83" s="685" customFormat="1" ht="21" customHeight="1">
      <c r="A253" s="1108" t="s">
        <v>1119</v>
      </c>
      <c r="B253" s="1108" t="s">
        <v>972</v>
      </c>
      <c r="C253" s="1243">
        <v>26253951</v>
      </c>
      <c r="D253" s="1134" t="s">
        <v>2032</v>
      </c>
      <c r="E253" s="1112" t="s">
        <v>20</v>
      </c>
      <c r="F253" s="1230" t="s">
        <v>104</v>
      </c>
      <c r="G253" s="1113" t="s">
        <v>146</v>
      </c>
      <c r="H253" s="1113" t="s">
        <v>146</v>
      </c>
      <c r="I253" s="1249" t="s">
        <v>1802</v>
      </c>
      <c r="J253" s="1108"/>
      <c r="K253" s="1136">
        <v>44440</v>
      </c>
      <c r="L253" s="1247" t="s">
        <v>2048</v>
      </c>
      <c r="M253" s="1117"/>
      <c r="N253" s="1113" t="s">
        <v>914</v>
      </c>
      <c r="O253" s="1253" t="s">
        <v>25</v>
      </c>
      <c r="P253" s="1248" t="s">
        <v>63</v>
      </c>
      <c r="Q253" s="1253" t="s">
        <v>25</v>
      </c>
      <c r="R253" s="1119">
        <f>VLOOKUP($G$253:$G$253,TABULADOR!$D$6:$E$41,2,0)</f>
        <v>7</v>
      </c>
      <c r="S253" s="1120">
        <f>DATEDIF($K253,GLOBAL!$M$2,"Y")</f>
        <v>0</v>
      </c>
      <c r="T253" s="1120">
        <v>0</v>
      </c>
      <c r="U253" s="1121">
        <f t="shared" si="136"/>
        <v>0</v>
      </c>
      <c r="V253" s="1122">
        <f>VLOOKUP($U253,TABULADOR!$A$51:$B$74,2)</f>
        <v>0</v>
      </c>
      <c r="W253" s="1148">
        <v>0</v>
      </c>
      <c r="X253" s="1123">
        <v>0</v>
      </c>
      <c r="Y253" s="1124">
        <v>0</v>
      </c>
      <c r="Z253" s="1125">
        <v>15</v>
      </c>
      <c r="AA253" s="1126">
        <f t="shared" si="137"/>
        <v>3.5</v>
      </c>
      <c r="AB253" s="1126">
        <f t="shared" si="147"/>
        <v>0</v>
      </c>
      <c r="AC253" s="1126">
        <f t="shared" si="139"/>
        <v>0</v>
      </c>
      <c r="AD253" s="1126">
        <f>VLOOKUP($H$253:$H$253,TABULADOR!$D$6:$E$41,2,0)-VLOOKUP($G$253:$G$253,TABULADOR!$D$6:$E$41,2,0)</f>
        <v>0</v>
      </c>
      <c r="AE253" s="1126">
        <f>+(TABULADOR!$D$67)*('EGRESO 2021'!$Y253)/2</f>
        <v>0</v>
      </c>
      <c r="AF253" s="1126"/>
      <c r="AG253" s="1119"/>
      <c r="AH253" s="1127">
        <f t="shared" si="148"/>
        <v>3.5</v>
      </c>
      <c r="AI253" s="1119" t="b">
        <f>IF($S253&gt;=1,IF(MONTH(GLOBAL!$M$2)=MONTH($K253),(((($AA253+$AB253+$AC253+$AD253)*2)/30)*50),0))</f>
        <v>0</v>
      </c>
      <c r="AJ253" s="1126"/>
      <c r="AK253" s="1126">
        <f>($AA253+$AB253+$AC253)*2/30*$Z253*TABULADOR!$D$70</f>
        <v>2.8000000000000003</v>
      </c>
      <c r="AL253" s="1126"/>
      <c r="AM253" s="1126"/>
      <c r="AN253" s="1127"/>
      <c r="AO253" s="1127">
        <f>($AH253*GLOBAL!$BO$5/GLOBAL!$BO$6*GLOBAL!$BO$7*GLOBAL!$BO$8)</f>
        <v>0.12923076923076923</v>
      </c>
      <c r="AP253" s="1127">
        <f>($AH253+$AI253)*GLOBAL!$BQ$2</f>
        <v>3.5000000000000003E-2</v>
      </c>
      <c r="AQ253" s="1127">
        <f>($AH253*GLOBAL!$BQ$5/GLOBAL!$BQ$6*GLOBAL!$BQ$7*GLOBAL!$BQ$8)</f>
        <v>1.6153846153846154E-2</v>
      </c>
      <c r="AR253" s="1126">
        <f>$AH253*GLOBAL!$BS$2</f>
        <v>0.105</v>
      </c>
      <c r="AS253" s="1127">
        <f>$AO253*GLOBAL!$BP$2/GLOBAL!$BO$2</f>
        <v>0.29076923076923078</v>
      </c>
      <c r="AT253" s="1127">
        <f>($AH253+$AI253)*GLOBAL!$BR$2</f>
        <v>7.0000000000000007E-2</v>
      </c>
      <c r="AU253" s="1127">
        <f>$AQ253*GLOBAL!$BT$2/GLOBAL!$BU$2</f>
        <v>6.4615384615384616E-2</v>
      </c>
      <c r="AV253" s="1126">
        <f>$AH253*GLOBAL!$BS$2</f>
        <v>0.105</v>
      </c>
      <c r="AW253" s="1126">
        <f t="shared" si="146"/>
        <v>6.3000000000000007</v>
      </c>
      <c r="AX253" s="1126">
        <f t="shared" si="141"/>
        <v>0.18038461538461539</v>
      </c>
      <c r="AY253" s="1127"/>
      <c r="AZ253" s="1126" t="e">
        <f t="shared" si="142"/>
        <v>#VALUE!</v>
      </c>
      <c r="BA253" s="1128">
        <f t="shared" si="143"/>
        <v>6.12</v>
      </c>
      <c r="BB253" s="1130"/>
      <c r="BC253" s="1130"/>
      <c r="BD253" s="1126" t="s">
        <v>2289</v>
      </c>
      <c r="BE253" s="1126">
        <f>($AM253)*GLOBAL!$BQ$2</f>
        <v>0</v>
      </c>
      <c r="BF253" s="1126">
        <f>($AM253*GLOBAL!$BQ$5/GLOBAL!$BQ$6*GLOBAL!$BQ$7*GLOBAL!$BQ$8)</f>
        <v>0</v>
      </c>
      <c r="BG253" s="1126">
        <f>$AM253*GLOBAL!$BS$2</f>
        <v>0</v>
      </c>
      <c r="BH253" s="1131">
        <f t="shared" si="144"/>
        <v>0</v>
      </c>
      <c r="BI253" s="1126" t="e">
        <f>$BD253*GLOBAL!$BP$2/GLOBAL!$BO$2</f>
        <v>#VALUE!</v>
      </c>
      <c r="BJ253" s="1126">
        <f>($AM253)*GLOBAL!$BR$2</f>
        <v>0</v>
      </c>
      <c r="BK253" s="1126">
        <f>$BF253*GLOBAL!$BT$2/GLOBAL!$BU$2</f>
        <v>0</v>
      </c>
      <c r="BL253" s="1126">
        <f>$AM253*GLOBAL!$BS$2</f>
        <v>0</v>
      </c>
      <c r="BM253" s="1131" t="e">
        <f t="shared" si="145"/>
        <v>#VALUE!</v>
      </c>
    </row>
    <row r="254" spans="1:83" s="759" customFormat="1" ht="21" customHeight="1">
      <c r="A254" s="1108" t="s">
        <v>1119</v>
      </c>
      <c r="B254" s="1135" t="s">
        <v>1679</v>
      </c>
      <c r="C254" s="1188">
        <v>29571752</v>
      </c>
      <c r="D254" s="1174" t="s">
        <v>2257</v>
      </c>
      <c r="E254" s="1112" t="s">
        <v>20</v>
      </c>
      <c r="F254" s="1108" t="s">
        <v>289</v>
      </c>
      <c r="G254" s="1109" t="s">
        <v>596</v>
      </c>
      <c r="H254" s="1109" t="s">
        <v>596</v>
      </c>
      <c r="I254" s="1114" t="s">
        <v>1702</v>
      </c>
      <c r="J254" s="1108"/>
      <c r="K254" s="1115">
        <v>44515</v>
      </c>
      <c r="L254" s="1229" t="s">
        <v>2258</v>
      </c>
      <c r="M254" s="1145"/>
      <c r="N254" s="1146" t="s">
        <v>914</v>
      </c>
      <c r="O254" s="1112" t="s">
        <v>25</v>
      </c>
      <c r="P254" s="1161" t="s">
        <v>63</v>
      </c>
      <c r="Q254" s="1112" t="s">
        <v>25</v>
      </c>
      <c r="R254" s="1119">
        <f>VLOOKUP($G$254:$G$254,TABULADOR!$D$6:$E$41,2,0)</f>
        <v>8.484</v>
      </c>
      <c r="S254" s="1177">
        <f>DATEDIF($K254,GLOBAL!$M$2,"Y")</f>
        <v>0</v>
      </c>
      <c r="T254" s="1177">
        <v>0</v>
      </c>
      <c r="U254" s="1121">
        <f t="shared" si="136"/>
        <v>0</v>
      </c>
      <c r="V254" s="1122">
        <f>VLOOKUP($U254,TABULADOR!$A$51:$B$74,2)</f>
        <v>0</v>
      </c>
      <c r="W254" s="1178">
        <v>0</v>
      </c>
      <c r="X254" s="1179">
        <v>0</v>
      </c>
      <c r="Y254" s="1180">
        <v>0</v>
      </c>
      <c r="Z254" s="1208">
        <v>15</v>
      </c>
      <c r="AA254" s="1181">
        <f t="shared" si="137"/>
        <v>4.242</v>
      </c>
      <c r="AB254" s="1181">
        <f t="shared" si="147"/>
        <v>0</v>
      </c>
      <c r="AC254" s="1181">
        <f t="shared" si="139"/>
        <v>0</v>
      </c>
      <c r="AD254" s="1181">
        <f>VLOOKUP($H$254:$H$254,TABULADOR!$D$6:$E$41,2,0)-VLOOKUP($G$254:$G$254,TABULADOR!$D$6:$E$41,2,0)</f>
        <v>0</v>
      </c>
      <c r="AE254" s="1181">
        <f>+(TABULADOR!$D$67)*('EGRESO 2021'!$Y254)/2</f>
        <v>0</v>
      </c>
      <c r="AF254" s="1181"/>
      <c r="AG254" s="1119"/>
      <c r="AH254" s="1182">
        <f t="shared" si="148"/>
        <v>4.242</v>
      </c>
      <c r="AI254" s="1119" t="b">
        <f>IF($S254&gt;=1,IF(MONTH(GLOBAL!$M$2)=MONTH($K254),(((($AA254+$AB254+$AC254+$AD254)*2)/30)*50),0))</f>
        <v>0</v>
      </c>
      <c r="AJ254" s="1126"/>
      <c r="AK254" s="1181">
        <f>($AA254+$AB254+$AC254)*2/30*$Z254*TABULADOR!$D$70</f>
        <v>3.3936000000000002</v>
      </c>
      <c r="AL254" s="1181"/>
      <c r="AM254" s="1181"/>
      <c r="AN254" s="1182"/>
      <c r="AO254" s="1182">
        <f>($AH254*GLOBAL!$BO$5/GLOBAL!$BO$6*GLOBAL!$BO$7*GLOBAL!$BO$8)</f>
        <v>0.1566276923076923</v>
      </c>
      <c r="AP254" s="1182">
        <f>($AH254+$AI254)*GLOBAL!$BQ$2</f>
        <v>4.2419999999999999E-2</v>
      </c>
      <c r="AQ254" s="1182">
        <f>($AH254*GLOBAL!$BQ$5/GLOBAL!$BQ$6*GLOBAL!$BQ$7*GLOBAL!$BQ$8)</f>
        <v>1.9578461538461538E-2</v>
      </c>
      <c r="AR254" s="1181">
        <f>$AH254*GLOBAL!$BS$2</f>
        <v>0.12725999999999998</v>
      </c>
      <c r="AS254" s="1182">
        <f>$AO254*GLOBAL!$BP$2/GLOBAL!$BO$2</f>
        <v>0.35241230769230764</v>
      </c>
      <c r="AT254" s="1182">
        <f>($AH254+$AI254)*GLOBAL!$BR$2</f>
        <v>8.4839999999999999E-2</v>
      </c>
      <c r="AU254" s="1182">
        <f>$AQ254*GLOBAL!$BT$2/GLOBAL!$BU$2</f>
        <v>7.8313846153846151E-2</v>
      </c>
      <c r="AV254" s="1181">
        <f>$AH254*GLOBAL!$BS$2</f>
        <v>0.12725999999999998</v>
      </c>
      <c r="AW254" s="1126">
        <f t="shared" si="146"/>
        <v>7.6356000000000002</v>
      </c>
      <c r="AX254" s="1181">
        <f t="shared" si="141"/>
        <v>0.21862615384615386</v>
      </c>
      <c r="AY254" s="1182"/>
      <c r="AZ254" s="1181" t="e">
        <f t="shared" si="142"/>
        <v>#VALUE!</v>
      </c>
      <c r="BA254" s="1310">
        <f t="shared" si="143"/>
        <v>7.42</v>
      </c>
      <c r="BB254" s="1171"/>
      <c r="BC254" s="1171"/>
      <c r="BD254" s="1126" t="s">
        <v>2289</v>
      </c>
      <c r="BE254" s="1181">
        <f>($AM254)*GLOBAL!$BQ$2</f>
        <v>0</v>
      </c>
      <c r="BF254" s="1181">
        <f>($AM254*GLOBAL!$BQ$5/GLOBAL!$BQ$6*GLOBAL!$BQ$7*GLOBAL!$BQ$8)</f>
        <v>0</v>
      </c>
      <c r="BG254" s="1181">
        <f>$AM254*GLOBAL!$BS$2</f>
        <v>0</v>
      </c>
      <c r="BH254" s="1312">
        <f t="shared" si="144"/>
        <v>0</v>
      </c>
      <c r="BI254" s="1181" t="e">
        <f>$BD254*GLOBAL!$BP$2/GLOBAL!$BO$2</f>
        <v>#VALUE!</v>
      </c>
      <c r="BJ254" s="1181">
        <f>($AM254)*GLOBAL!$BR$2</f>
        <v>0</v>
      </c>
      <c r="BK254" s="1181">
        <f>$BF254*GLOBAL!$BT$2/GLOBAL!$BU$2</f>
        <v>0</v>
      </c>
      <c r="BL254" s="1181">
        <f>$AM254*GLOBAL!$BS$2</f>
        <v>0</v>
      </c>
      <c r="BM254" s="1312" t="e">
        <f t="shared" si="145"/>
        <v>#VALUE!</v>
      </c>
    </row>
    <row r="255" spans="1:83" s="685" customFormat="1" ht="21" customHeight="1">
      <c r="A255" s="1108" t="s">
        <v>1119</v>
      </c>
      <c r="B255" s="1132" t="s">
        <v>972</v>
      </c>
      <c r="C255" s="1167">
        <v>20290999</v>
      </c>
      <c r="D255" s="1111" t="s">
        <v>1839</v>
      </c>
      <c r="E255" s="1112" t="s">
        <v>20</v>
      </c>
      <c r="F255" s="1132" t="s">
        <v>104</v>
      </c>
      <c r="G255" s="1113" t="s">
        <v>146</v>
      </c>
      <c r="H255" s="1113" t="s">
        <v>146</v>
      </c>
      <c r="I255" s="1114" t="s">
        <v>1802</v>
      </c>
      <c r="J255" s="1108"/>
      <c r="K255" s="1165">
        <v>44378</v>
      </c>
      <c r="L255" s="1137" t="s">
        <v>1862</v>
      </c>
      <c r="M255" s="1117"/>
      <c r="N255" s="1113" t="s">
        <v>914</v>
      </c>
      <c r="O255" s="1237" t="s">
        <v>25</v>
      </c>
      <c r="P255" s="1137" t="s">
        <v>63</v>
      </c>
      <c r="Q255" s="1237" t="s">
        <v>25</v>
      </c>
      <c r="R255" s="1119">
        <f>VLOOKUP($G$255:$G$255,TABULADOR!$D$6:$E$41,2,0)</f>
        <v>7</v>
      </c>
      <c r="S255" s="1120">
        <f>DATEDIF($K255,GLOBAL!$M$2,"Y")</f>
        <v>0</v>
      </c>
      <c r="T255" s="1121">
        <v>0</v>
      </c>
      <c r="U255" s="1121">
        <f t="shared" si="136"/>
        <v>0</v>
      </c>
      <c r="V255" s="1122">
        <f>VLOOKUP($U255,TABULADOR!$A$51:$B$74,2)</f>
        <v>0</v>
      </c>
      <c r="W255" s="1122">
        <v>0</v>
      </c>
      <c r="X255" s="1123">
        <v>1</v>
      </c>
      <c r="Y255" s="1124">
        <v>1</v>
      </c>
      <c r="Z255" s="1125">
        <v>15</v>
      </c>
      <c r="AA255" s="1126">
        <f t="shared" si="137"/>
        <v>3.5</v>
      </c>
      <c r="AB255" s="1126">
        <f t="shared" si="147"/>
        <v>0</v>
      </c>
      <c r="AC255" s="1126">
        <f t="shared" si="139"/>
        <v>0</v>
      </c>
      <c r="AD255" s="1126">
        <f>VLOOKUP($H$255:$H$255,TABULADOR!$D$6:$E$41,2,0)-VLOOKUP($G$255:$G$255,TABULADOR!$D$6:$E$41,2,0)</f>
        <v>0</v>
      </c>
      <c r="AE255" s="1126">
        <f>+(TABULADOR!$D$67)*('EGRESO 2021'!$Y255)/2</f>
        <v>0.875</v>
      </c>
      <c r="AF255" s="1126"/>
      <c r="AG255" s="1119"/>
      <c r="AH255" s="1127">
        <f t="shared" si="148"/>
        <v>4.375</v>
      </c>
      <c r="AI255" s="1119" t="b">
        <f>IF($S255&gt;=1,IF(MONTH(GLOBAL!$M$2)=MONTH($K255),(((($AA255+$AB255+$AC255+$AD255)*2)/30)*50),0))</f>
        <v>0</v>
      </c>
      <c r="AJ255" s="1126"/>
      <c r="AK255" s="1126">
        <f>($AA255+$AB255+$AC255)*2/30*$Z255*TABULADOR!$D$70</f>
        <v>2.8000000000000003</v>
      </c>
      <c r="AL255" s="1126"/>
      <c r="AM255" s="1126"/>
      <c r="AN255" s="1127"/>
      <c r="AO255" s="1127">
        <f>($AH255*GLOBAL!$BO$5/GLOBAL!$BO$6*GLOBAL!$BO$7*GLOBAL!$BO$8)</f>
        <v>0.16153846153846155</v>
      </c>
      <c r="AP255" s="1127">
        <f>($AH255+$AI255)*GLOBAL!$BQ$2</f>
        <v>4.3750000000000004E-2</v>
      </c>
      <c r="AQ255" s="1127">
        <f>($AH255*GLOBAL!$BQ$5/GLOBAL!$BQ$6*GLOBAL!$BQ$7*GLOBAL!$BQ$8)</f>
        <v>2.0192307692307693E-2</v>
      </c>
      <c r="AR255" s="1126">
        <f>$AH255*GLOBAL!$BS$2</f>
        <v>0.13125000000000001</v>
      </c>
      <c r="AS255" s="1127">
        <f>$AO255*GLOBAL!$BP$2/GLOBAL!$BO$2</f>
        <v>0.36346153846153845</v>
      </c>
      <c r="AT255" s="1127">
        <f>($AH255+$AI255)*GLOBAL!$BR$2</f>
        <v>8.7500000000000008E-2</v>
      </c>
      <c r="AU255" s="1127">
        <f>$AQ255*GLOBAL!$BT$2/GLOBAL!$BU$2</f>
        <v>8.0769230769230774E-2</v>
      </c>
      <c r="AV255" s="1126">
        <f>$AH255*GLOBAL!$BS$2</f>
        <v>0.13125000000000001</v>
      </c>
      <c r="AW255" s="1126">
        <f t="shared" si="146"/>
        <v>7.1750000000000007</v>
      </c>
      <c r="AX255" s="1126">
        <f t="shared" si="141"/>
        <v>0.22548076923076926</v>
      </c>
      <c r="AY255" s="1127"/>
      <c r="AZ255" s="1126" t="e">
        <f t="shared" si="142"/>
        <v>#VALUE!</v>
      </c>
      <c r="BA255" s="1128">
        <f t="shared" si="143"/>
        <v>6.95</v>
      </c>
      <c r="BB255" s="1130"/>
      <c r="BC255" s="1130"/>
      <c r="BD255" s="1126" t="s">
        <v>2289</v>
      </c>
      <c r="BE255" s="1126">
        <f>($AM255)*GLOBAL!$BQ$2</f>
        <v>0</v>
      </c>
      <c r="BF255" s="1126">
        <f>($AM255*GLOBAL!$BQ$5/GLOBAL!$BQ$6*GLOBAL!$BQ$7*GLOBAL!$BQ$8)</f>
        <v>0</v>
      </c>
      <c r="BG255" s="1126">
        <f>$AM255*GLOBAL!$BS$2</f>
        <v>0</v>
      </c>
      <c r="BH255" s="1131">
        <f t="shared" si="144"/>
        <v>0</v>
      </c>
      <c r="BI255" s="1126" t="e">
        <f>$BD255*GLOBAL!$BP$2/GLOBAL!$BO$2</f>
        <v>#VALUE!</v>
      </c>
      <c r="BJ255" s="1126">
        <f>($AM255)*GLOBAL!$BR$2</f>
        <v>0</v>
      </c>
      <c r="BK255" s="1126">
        <f>$BF255*GLOBAL!$BT$2/GLOBAL!$BU$2</f>
        <v>0</v>
      </c>
      <c r="BL255" s="1126">
        <f>$AM255*GLOBAL!$BS$2</f>
        <v>0</v>
      </c>
      <c r="BM255" s="1131" t="e">
        <f t="shared" si="145"/>
        <v>#VALUE!</v>
      </c>
    </row>
    <row r="256" spans="1:83" s="685" customFormat="1" ht="21" customHeight="1">
      <c r="A256" s="1108" t="s">
        <v>1119</v>
      </c>
      <c r="B256" s="1108" t="s">
        <v>972</v>
      </c>
      <c r="C256" s="1167">
        <v>30104440</v>
      </c>
      <c r="D256" s="1111" t="s">
        <v>1996</v>
      </c>
      <c r="E256" s="1112" t="s">
        <v>34</v>
      </c>
      <c r="F256" s="1132" t="s">
        <v>1998</v>
      </c>
      <c r="G256" s="1113" t="s">
        <v>146</v>
      </c>
      <c r="H256" s="1113" t="s">
        <v>146</v>
      </c>
      <c r="I256" s="1164" t="s">
        <v>161</v>
      </c>
      <c r="J256" s="1108"/>
      <c r="K256" s="1258">
        <v>44440</v>
      </c>
      <c r="L256" s="1116" t="s">
        <v>2000</v>
      </c>
      <c r="M256" s="1145"/>
      <c r="N256" s="1161" t="s">
        <v>914</v>
      </c>
      <c r="O256" s="1118" t="s">
        <v>1714</v>
      </c>
      <c r="P256" s="1137" t="s">
        <v>63</v>
      </c>
      <c r="Q256" s="1138" t="s">
        <v>25</v>
      </c>
      <c r="R256" s="1119">
        <f>VLOOKUP($G$256:$G$256,TABULADOR!$D$6:$E$41,2,0)</f>
        <v>7</v>
      </c>
      <c r="S256" s="1120">
        <f>DATEDIF($K256,GLOBAL!$M$2,"Y")</f>
        <v>0</v>
      </c>
      <c r="T256" s="1120">
        <v>0</v>
      </c>
      <c r="U256" s="1121">
        <f t="shared" si="136"/>
        <v>0</v>
      </c>
      <c r="V256" s="1122">
        <f>VLOOKUP($U256,TABULADOR!$A$51:$B$74,2)</f>
        <v>0</v>
      </c>
      <c r="W256" s="1122">
        <v>0</v>
      </c>
      <c r="X256" s="1123">
        <v>0</v>
      </c>
      <c r="Y256" s="1124">
        <v>0</v>
      </c>
      <c r="Z256" s="1125">
        <v>15</v>
      </c>
      <c r="AA256" s="1126">
        <f t="shared" si="137"/>
        <v>3.5</v>
      </c>
      <c r="AB256" s="1126">
        <f t="shared" si="147"/>
        <v>0</v>
      </c>
      <c r="AC256" s="1126">
        <f t="shared" si="139"/>
        <v>0</v>
      </c>
      <c r="AD256" s="1126">
        <f>VLOOKUP($H$256:$H$256,TABULADOR!$D$6:$E$41,2,0)-VLOOKUP($G$256:$G$256,TABULADOR!$D$6:$E$41,2,0)</f>
        <v>0</v>
      </c>
      <c r="AE256" s="1126">
        <f>+(TABULADOR!$D$67)*('EGRESO 2021'!$Y256)/2</f>
        <v>0</v>
      </c>
      <c r="AF256" s="1126"/>
      <c r="AG256" s="1119"/>
      <c r="AH256" s="1127">
        <f t="shared" si="148"/>
        <v>3.5</v>
      </c>
      <c r="AI256" s="1119" t="b">
        <f>IF($S256&gt;=1,IF(MONTH(GLOBAL!$M$2)=MONTH($K256),(((($AA256+$AB256+$AC256+$AD256)*2)/30)*50),0))</f>
        <v>0</v>
      </c>
      <c r="AJ256" s="1126"/>
      <c r="AK256" s="1126">
        <f>($AA256+$AB256+$AC256)*2/30*$Z256*TABULADOR!$D$70</f>
        <v>2.8000000000000003</v>
      </c>
      <c r="AL256" s="1126"/>
      <c r="AM256" s="1126"/>
      <c r="AN256" s="1127"/>
      <c r="AO256" s="1127">
        <f>($AH256*GLOBAL!$BO$5/GLOBAL!$BO$6*GLOBAL!$BO$7*GLOBAL!$BO$8)</f>
        <v>0.12923076923076923</v>
      </c>
      <c r="AP256" s="1127">
        <f>($AH256+$AI256)*GLOBAL!$BQ$2</f>
        <v>3.5000000000000003E-2</v>
      </c>
      <c r="AQ256" s="1127">
        <f>($AH256*GLOBAL!$BQ$5/GLOBAL!$BQ$6*GLOBAL!$BQ$7*GLOBAL!$BQ$8)</f>
        <v>1.6153846153846154E-2</v>
      </c>
      <c r="AR256" s="1126">
        <f>$AH256*GLOBAL!$BS$2</f>
        <v>0.105</v>
      </c>
      <c r="AS256" s="1127">
        <f>$AO256*GLOBAL!$BP$2/GLOBAL!$BO$2</f>
        <v>0.29076923076923078</v>
      </c>
      <c r="AT256" s="1127">
        <f>($AH256+$AI256)*GLOBAL!$BR$2</f>
        <v>7.0000000000000007E-2</v>
      </c>
      <c r="AU256" s="1127">
        <f>$AQ256*GLOBAL!$BT$2/GLOBAL!$BU$2</f>
        <v>6.4615384615384616E-2</v>
      </c>
      <c r="AV256" s="1126">
        <f>$AH256*GLOBAL!$BS$2</f>
        <v>0.105</v>
      </c>
      <c r="AW256" s="1126">
        <f t="shared" si="146"/>
        <v>6.3000000000000007</v>
      </c>
      <c r="AX256" s="1126">
        <f t="shared" si="141"/>
        <v>0.18038461538461539</v>
      </c>
      <c r="AY256" s="1127"/>
      <c r="AZ256" s="1126" t="e">
        <f t="shared" si="142"/>
        <v>#VALUE!</v>
      </c>
      <c r="BA256" s="1128">
        <f t="shared" si="143"/>
        <v>6.12</v>
      </c>
      <c r="BB256" s="1130"/>
      <c r="BC256" s="1130"/>
      <c r="BD256" s="1126" t="s">
        <v>2289</v>
      </c>
      <c r="BE256" s="1126">
        <f>($AM256)*GLOBAL!$BQ$2</f>
        <v>0</v>
      </c>
      <c r="BF256" s="1126">
        <f>($AM256*GLOBAL!$BQ$5/GLOBAL!$BQ$6*GLOBAL!$BQ$7*GLOBAL!$BQ$8)</f>
        <v>0</v>
      </c>
      <c r="BG256" s="1126">
        <f>$AM256*GLOBAL!$BS$2</f>
        <v>0</v>
      </c>
      <c r="BH256" s="1131">
        <f t="shared" si="144"/>
        <v>0</v>
      </c>
      <c r="BI256" s="1126" t="e">
        <f>$BD256*GLOBAL!$BP$2/GLOBAL!$BO$2</f>
        <v>#VALUE!</v>
      </c>
      <c r="BJ256" s="1126">
        <f>($AM256)*GLOBAL!$BR$2</f>
        <v>0</v>
      </c>
      <c r="BK256" s="1126">
        <f>$BF256*GLOBAL!$BT$2/GLOBAL!$BU$2</f>
        <v>0</v>
      </c>
      <c r="BL256" s="1126">
        <f>$AM256*GLOBAL!$BS$2</f>
        <v>0</v>
      </c>
      <c r="BM256" s="1131" t="e">
        <f t="shared" si="145"/>
        <v>#VALUE!</v>
      </c>
    </row>
    <row r="257" spans="1:65" s="759" customFormat="1" ht="21" customHeight="1">
      <c r="A257" s="1108" t="s">
        <v>1119</v>
      </c>
      <c r="B257" s="1135" t="s">
        <v>972</v>
      </c>
      <c r="C257" s="1188">
        <v>27597896</v>
      </c>
      <c r="D257" s="1174" t="s">
        <v>2218</v>
      </c>
      <c r="E257" s="1112" t="s">
        <v>34</v>
      </c>
      <c r="F257" s="1108" t="s">
        <v>104</v>
      </c>
      <c r="G257" s="1113" t="s">
        <v>525</v>
      </c>
      <c r="H257" s="1113" t="s">
        <v>525</v>
      </c>
      <c r="I257" s="1135" t="s">
        <v>22</v>
      </c>
      <c r="J257" s="1108"/>
      <c r="K257" s="1115">
        <v>44499</v>
      </c>
      <c r="L257" s="1229" t="s">
        <v>2237</v>
      </c>
      <c r="M257" s="1117"/>
      <c r="N257" s="1113" t="s">
        <v>914</v>
      </c>
      <c r="O257" s="1112" t="s">
        <v>1714</v>
      </c>
      <c r="P257" s="1108" t="s">
        <v>63</v>
      </c>
      <c r="Q257" s="1112" t="s">
        <v>25</v>
      </c>
      <c r="R257" s="1119">
        <f>VLOOKUP($G$257:$G$257,TABULADOR!$D$6:$E$41,2,0)</f>
        <v>8.4</v>
      </c>
      <c r="S257" s="1120">
        <f>DATEDIF($K257,GLOBAL!$M$2,"Y")</f>
        <v>0</v>
      </c>
      <c r="T257" s="1120">
        <v>0</v>
      </c>
      <c r="U257" s="1121">
        <f t="shared" si="136"/>
        <v>0</v>
      </c>
      <c r="V257" s="1122">
        <f>VLOOKUP($U257,TABULADOR!$A$51:$B$74,2)</f>
        <v>0</v>
      </c>
      <c r="W257" s="1148">
        <v>0</v>
      </c>
      <c r="X257" s="1123">
        <v>0</v>
      </c>
      <c r="Y257" s="1124">
        <v>0</v>
      </c>
      <c r="Z257" s="1125">
        <v>15</v>
      </c>
      <c r="AA257" s="1126">
        <f t="shared" si="137"/>
        <v>4.2</v>
      </c>
      <c r="AB257" s="1126">
        <f t="shared" si="147"/>
        <v>0</v>
      </c>
      <c r="AC257" s="1126">
        <f t="shared" si="139"/>
        <v>0</v>
      </c>
      <c r="AD257" s="1126">
        <f>VLOOKUP($H$257:$H$257,TABULADOR!$D$6:$E$41,2,0)-VLOOKUP($G$257:$G$257,TABULADOR!$D$6:$E$41,2,0)</f>
        <v>0</v>
      </c>
      <c r="AE257" s="1126">
        <f>+(TABULADOR!$D$67)*('EGRESO 2021'!$Y257)/2</f>
        <v>0</v>
      </c>
      <c r="AF257" s="1126"/>
      <c r="AG257" s="1119"/>
      <c r="AH257" s="1127">
        <f t="shared" si="148"/>
        <v>4.2</v>
      </c>
      <c r="AI257" s="1119" t="b">
        <f>IF($S257&gt;=1,IF(MONTH(GLOBAL!$M$2)=MONTH($K257),(((($AA257+$AB257+$AC257+$AD257)*2)/30)*50),0))</f>
        <v>0</v>
      </c>
      <c r="AJ257" s="1126"/>
      <c r="AK257" s="1126">
        <f>($AA257+$AB257+$AC257)*2/30*$Z257*TABULADOR!$D$70</f>
        <v>3.3600000000000003</v>
      </c>
      <c r="AL257" s="1126"/>
      <c r="AM257" s="1126"/>
      <c r="AN257" s="1127"/>
      <c r="AO257" s="1127">
        <f>($AH257*GLOBAL!$BO$5/GLOBAL!$BO$6*GLOBAL!$BO$7*GLOBAL!$BO$8)</f>
        <v>0.15507692307692308</v>
      </c>
      <c r="AP257" s="1127">
        <f>($AH257+$AI257)*GLOBAL!$BQ$2</f>
        <v>4.2000000000000003E-2</v>
      </c>
      <c r="AQ257" s="1127">
        <f>($AH257*GLOBAL!$BQ$5/GLOBAL!$BQ$6*GLOBAL!$BQ$7*GLOBAL!$BQ$8)</f>
        <v>1.9384615384615386E-2</v>
      </c>
      <c r="AR257" s="1126">
        <f>$AH257*GLOBAL!$BS$2</f>
        <v>0.126</v>
      </c>
      <c r="AS257" s="1127">
        <f>$AO257*GLOBAL!$BP$2/GLOBAL!$BO$2</f>
        <v>0.34892307692307689</v>
      </c>
      <c r="AT257" s="1127">
        <f>($AH257+$AI257)*GLOBAL!$BR$2</f>
        <v>8.4000000000000005E-2</v>
      </c>
      <c r="AU257" s="1127">
        <f>$AQ257*GLOBAL!$BT$2/GLOBAL!$BU$2</f>
        <v>7.7538461538461542E-2</v>
      </c>
      <c r="AV257" s="1126">
        <f>$AH257*GLOBAL!$BS$2</f>
        <v>0.126</v>
      </c>
      <c r="AW257" s="1126">
        <f t="shared" si="146"/>
        <v>7.5600000000000005</v>
      </c>
      <c r="AX257" s="1126">
        <f t="shared" si="141"/>
        <v>0.21646153846153848</v>
      </c>
      <c r="AY257" s="1127"/>
      <c r="AZ257" s="1126" t="e">
        <f t="shared" si="142"/>
        <v>#VALUE!</v>
      </c>
      <c r="BA257" s="1128">
        <f t="shared" si="143"/>
        <v>7.34</v>
      </c>
      <c r="BB257" s="1130"/>
      <c r="BC257" s="1130"/>
      <c r="BD257" s="1126" t="s">
        <v>2289</v>
      </c>
      <c r="BE257" s="1126">
        <f>($AM257)*GLOBAL!$BQ$2</f>
        <v>0</v>
      </c>
      <c r="BF257" s="1126">
        <f>($AM257*GLOBAL!$BQ$5/GLOBAL!$BQ$6*GLOBAL!$BQ$7*GLOBAL!$BQ$8)</f>
        <v>0</v>
      </c>
      <c r="BG257" s="1126">
        <f>$AM257*GLOBAL!$BS$2</f>
        <v>0</v>
      </c>
      <c r="BH257" s="1131">
        <f t="shared" si="144"/>
        <v>0</v>
      </c>
      <c r="BI257" s="1126" t="e">
        <f>$BD257*GLOBAL!$BP$2/GLOBAL!$BO$2</f>
        <v>#VALUE!</v>
      </c>
      <c r="BJ257" s="1126">
        <f>($AM257)*GLOBAL!$BR$2</f>
        <v>0</v>
      </c>
      <c r="BK257" s="1126">
        <f>$BF257*GLOBAL!$BT$2/GLOBAL!$BU$2</f>
        <v>0</v>
      </c>
      <c r="BL257" s="1126">
        <f>$AM257*GLOBAL!$BS$2</f>
        <v>0</v>
      </c>
      <c r="BM257" s="1131" t="e">
        <f t="shared" si="145"/>
        <v>#VALUE!</v>
      </c>
    </row>
    <row r="258" spans="1:65" s="685" customFormat="1" ht="21" customHeight="1">
      <c r="A258" s="1108" t="s">
        <v>1119</v>
      </c>
      <c r="B258" s="1138" t="s">
        <v>970</v>
      </c>
      <c r="C258" s="1167">
        <v>10174876</v>
      </c>
      <c r="D258" s="1111" t="s">
        <v>2022</v>
      </c>
      <c r="E258" s="1112" t="s">
        <v>20</v>
      </c>
      <c r="F258" s="1132" t="s">
        <v>2027</v>
      </c>
      <c r="G258" s="1113" t="s">
        <v>27</v>
      </c>
      <c r="H258" s="1113" t="s">
        <v>27</v>
      </c>
      <c r="I258" s="945" t="s">
        <v>1762</v>
      </c>
      <c r="J258" s="1108"/>
      <c r="K258" s="1165">
        <v>44440</v>
      </c>
      <c r="L258" s="1116" t="s">
        <v>2041</v>
      </c>
      <c r="M258" s="1117"/>
      <c r="N258" s="1161" t="s">
        <v>914</v>
      </c>
      <c r="O258" s="1237" t="s">
        <v>82</v>
      </c>
      <c r="P258" s="1137" t="s">
        <v>252</v>
      </c>
      <c r="Q258" s="1112" t="s">
        <v>82</v>
      </c>
      <c r="R258" s="1119">
        <f>VLOOKUP($G$258:$G$258,TABULADOR!$D$6:$E$41,2,0)</f>
        <v>23.8</v>
      </c>
      <c r="S258" s="1120">
        <f>DATEDIF($K258,GLOBAL!$M$2,"Y")</f>
        <v>0</v>
      </c>
      <c r="T258" s="1120">
        <v>0</v>
      </c>
      <c r="U258" s="1121">
        <f t="shared" si="136"/>
        <v>0</v>
      </c>
      <c r="V258" s="1122">
        <f>VLOOKUP($U258,TABULADOR!$A$51:$B$74,2)</f>
        <v>0</v>
      </c>
      <c r="W258" s="1122">
        <v>0.3</v>
      </c>
      <c r="X258" s="1123">
        <v>0</v>
      </c>
      <c r="Y258" s="1124">
        <v>0</v>
      </c>
      <c r="Z258" s="1125">
        <v>15</v>
      </c>
      <c r="AA258" s="1126">
        <f t="shared" si="137"/>
        <v>11.9</v>
      </c>
      <c r="AB258" s="1126">
        <f t="shared" si="147"/>
        <v>3.57</v>
      </c>
      <c r="AC258" s="1126">
        <f t="shared" si="139"/>
        <v>0</v>
      </c>
      <c r="AD258" s="1126">
        <f>VLOOKUP($H$258:$H$258,TABULADOR!$D$6:$E$41,2,0)-VLOOKUP($G$258:$G$258,TABULADOR!$D$6:$E$41,2,0)</f>
        <v>0</v>
      </c>
      <c r="AE258" s="1126">
        <f>+(TABULADOR!$D$67)*('EGRESO 2021'!$Y258)/2</f>
        <v>0</v>
      </c>
      <c r="AF258" s="1126"/>
      <c r="AG258" s="1119"/>
      <c r="AH258" s="1127">
        <f t="shared" si="148"/>
        <v>15.47</v>
      </c>
      <c r="AI258" s="1119" t="b">
        <f>IF($S258&gt;=1,IF(MONTH(GLOBAL!$M$2)=MONTH($K258),(((($AA258+$AB258+$AC258+$AD258)*2)/30)*50),0))</f>
        <v>0</v>
      </c>
      <c r="AJ258" s="1126"/>
      <c r="AK258" s="1126">
        <f>($AA258+$AB258+$AC258)*2/30*$Z258*TABULADOR!$D$70</f>
        <v>12.376000000000003</v>
      </c>
      <c r="AL258" s="1126"/>
      <c r="AM258" s="1126"/>
      <c r="AN258" s="1127"/>
      <c r="AO258" s="1127">
        <f>($AH258*GLOBAL!$BO$5/GLOBAL!$BO$6*GLOBAL!$BO$7*GLOBAL!$BO$8)</f>
        <v>0.57120000000000004</v>
      </c>
      <c r="AP258" s="1127">
        <f>($AH258+$AI258)*GLOBAL!$BQ$2</f>
        <v>0.1547</v>
      </c>
      <c r="AQ258" s="1127">
        <f>($AH258*GLOBAL!$BQ$5/GLOBAL!$BQ$6*GLOBAL!$BQ$7*GLOBAL!$BQ$8)</f>
        <v>7.1400000000000005E-2</v>
      </c>
      <c r="AR258" s="1126">
        <f>$AH258*GLOBAL!$BS$2</f>
        <v>0.46410000000000001</v>
      </c>
      <c r="AS258" s="1127">
        <f>$AO258*GLOBAL!$BP$2/GLOBAL!$BO$2</f>
        <v>1.2852000000000001</v>
      </c>
      <c r="AT258" s="1127">
        <f>($AH258+$AI258)*GLOBAL!$BR$2</f>
        <v>0.30940000000000001</v>
      </c>
      <c r="AU258" s="1127">
        <f>$AQ258*GLOBAL!$BT$2/GLOBAL!$BU$2</f>
        <v>0.28560000000000002</v>
      </c>
      <c r="AV258" s="1126">
        <f>$AH258*GLOBAL!$BS$2</f>
        <v>0.46410000000000001</v>
      </c>
      <c r="AW258" s="1126">
        <f t="shared" si="146"/>
        <v>27.846000000000004</v>
      </c>
      <c r="AX258" s="1126">
        <f t="shared" si="141"/>
        <v>0.79730000000000001</v>
      </c>
      <c r="AY258" s="1127"/>
      <c r="AZ258" s="1126" t="e">
        <f t="shared" si="142"/>
        <v>#VALUE!</v>
      </c>
      <c r="BA258" s="1128">
        <f t="shared" si="143"/>
        <v>27.05</v>
      </c>
      <c r="BB258" s="1130"/>
      <c r="BC258" s="1130"/>
      <c r="BD258" s="1126" t="s">
        <v>2289</v>
      </c>
      <c r="BE258" s="1126">
        <f>($AM258)*GLOBAL!$BQ$2</f>
        <v>0</v>
      </c>
      <c r="BF258" s="1126">
        <f>($AM258*GLOBAL!$BQ$5/GLOBAL!$BQ$6*GLOBAL!$BQ$7*GLOBAL!$BQ$8)</f>
        <v>0</v>
      </c>
      <c r="BG258" s="1126">
        <f>$AM258*GLOBAL!$BS$2</f>
        <v>0</v>
      </c>
      <c r="BH258" s="1131">
        <f t="shared" si="144"/>
        <v>0</v>
      </c>
      <c r="BI258" s="1126" t="e">
        <f>$BD258*GLOBAL!$BP$2/GLOBAL!$BO$2</f>
        <v>#VALUE!</v>
      </c>
      <c r="BJ258" s="1126">
        <f>($AM258)*GLOBAL!$BR$2</f>
        <v>0</v>
      </c>
      <c r="BK258" s="1126">
        <f>$BF258*GLOBAL!$BT$2/GLOBAL!$BU$2</f>
        <v>0</v>
      </c>
      <c r="BL258" s="1126">
        <f>$AM258*GLOBAL!$BS$2</f>
        <v>0</v>
      </c>
      <c r="BM258" s="1131" t="e">
        <f t="shared" si="145"/>
        <v>#VALUE!</v>
      </c>
    </row>
    <row r="259" spans="1:65" s="685" customFormat="1" ht="21" customHeight="1">
      <c r="A259" s="1108" t="s">
        <v>1119</v>
      </c>
      <c r="B259" s="1138" t="s">
        <v>970</v>
      </c>
      <c r="C259" s="1151">
        <v>20617289</v>
      </c>
      <c r="D259" s="1152" t="s">
        <v>249</v>
      </c>
      <c r="E259" s="1153" t="s">
        <v>34</v>
      </c>
      <c r="F259" s="1154" t="s">
        <v>250</v>
      </c>
      <c r="G259" s="1186" t="s">
        <v>27</v>
      </c>
      <c r="H259" s="1186" t="s">
        <v>27</v>
      </c>
      <c r="I259" s="1114" t="s">
        <v>1702</v>
      </c>
      <c r="J259" s="1108"/>
      <c r="K259" s="1156">
        <v>44267</v>
      </c>
      <c r="L259" s="1144" t="s">
        <v>1302</v>
      </c>
      <c r="M259" s="1145"/>
      <c r="N259" s="1146" t="s">
        <v>914</v>
      </c>
      <c r="O259" s="1118" t="s">
        <v>82</v>
      </c>
      <c r="P259" s="1122" t="s">
        <v>1985</v>
      </c>
      <c r="Q259" s="1118" t="s">
        <v>82</v>
      </c>
      <c r="R259" s="1127">
        <f>VLOOKUP($G$259:$G$259,TABULADOR!$D$6:$E$41,2,0)</f>
        <v>23.8</v>
      </c>
      <c r="S259" s="1120">
        <f>DATEDIF($K259,GLOBAL!$M$2,"Y")</f>
        <v>0</v>
      </c>
      <c r="T259" s="1109">
        <v>0</v>
      </c>
      <c r="U259" s="1120">
        <f t="shared" si="136"/>
        <v>0</v>
      </c>
      <c r="V259" s="1148">
        <f>VLOOKUP($U259,TABULADOR!$A$51:$B$74,2)</f>
        <v>0</v>
      </c>
      <c r="W259" s="1148">
        <v>0.2</v>
      </c>
      <c r="X259" s="1123">
        <v>0</v>
      </c>
      <c r="Y259" s="1149">
        <v>0</v>
      </c>
      <c r="Z259" s="1125">
        <v>15</v>
      </c>
      <c r="AA259" s="1126">
        <f t="shared" si="137"/>
        <v>11.9</v>
      </c>
      <c r="AB259" s="1126">
        <f t="shared" si="147"/>
        <v>2.3800000000000003</v>
      </c>
      <c r="AC259" s="1126">
        <f t="shared" si="139"/>
        <v>0</v>
      </c>
      <c r="AD259" s="1126">
        <f>VLOOKUP($H$259:$H$259,TABULADOR!$D$6:$E$41,2,0)-VLOOKUP($G$259:$G$259,TABULADOR!$D$6:$E$41,2,0)</f>
        <v>0</v>
      </c>
      <c r="AE259" s="1126">
        <f>+(TABULADOR!$D$67)*('EGRESO 2021'!$Y259)/2</f>
        <v>0</v>
      </c>
      <c r="AF259" s="1126"/>
      <c r="AG259" s="1126"/>
      <c r="AH259" s="1127">
        <f t="shared" si="148"/>
        <v>14.280000000000001</v>
      </c>
      <c r="AI259" s="1150" t="b">
        <f>IF($S259&gt;=1,IF(MONTH(GLOBAL!$M$2)=MONTH($K259),(((($AA259+$AB259+$AC259+$AD259)*2)/30)*50),0))</f>
        <v>0</v>
      </c>
      <c r="AJ259" s="1126"/>
      <c r="AK259" s="1126">
        <f>($AA259+$AB259+$AC259)*2/30*$Z259*TABULADOR!$D$70</f>
        <v>11.424000000000001</v>
      </c>
      <c r="AL259" s="1126"/>
      <c r="AM259" s="1126"/>
      <c r="AN259" s="1126"/>
      <c r="AO259" s="1126">
        <f>($AH259*GLOBAL!$BO$5/GLOBAL!$BO$6*GLOBAL!$BO$7*GLOBAL!$BO$8)</f>
        <v>0.52726153846153845</v>
      </c>
      <c r="AP259" s="1126">
        <f>($AH259+$AI259)*GLOBAL!$BQ$2</f>
        <v>0.14280000000000001</v>
      </c>
      <c r="AQ259" s="1126">
        <f>($AH259*GLOBAL!$BQ$5/GLOBAL!$BQ$6*GLOBAL!$BQ$7*GLOBAL!$BQ$8)</f>
        <v>6.5907692307692306E-2</v>
      </c>
      <c r="AR259" s="1126">
        <f>$AH259*GLOBAL!$BS$2</f>
        <v>0.4284</v>
      </c>
      <c r="AS259" s="1126">
        <f>$AO259*GLOBAL!$BP$2/GLOBAL!$BO$2</f>
        <v>1.1863384615384613</v>
      </c>
      <c r="AT259" s="1126">
        <f>($AH259+$AI259)*GLOBAL!$BR$2</f>
        <v>0.28560000000000002</v>
      </c>
      <c r="AU259" s="1126">
        <f>$AQ259*GLOBAL!$BT$2/GLOBAL!$BU$2</f>
        <v>0.26363076923076922</v>
      </c>
      <c r="AV259" s="1126">
        <f>$AH259*GLOBAL!$BS$2</f>
        <v>0.4284</v>
      </c>
      <c r="AW259" s="1126">
        <f t="shared" si="146"/>
        <v>25.704000000000001</v>
      </c>
      <c r="AX259" s="1126">
        <f t="shared" si="141"/>
        <v>0.73596923076923082</v>
      </c>
      <c r="AY259" s="1126"/>
      <c r="AZ259" s="1126" t="e">
        <f t="shared" si="142"/>
        <v>#VALUE!</v>
      </c>
      <c r="BA259" s="1128">
        <f t="shared" si="143"/>
        <v>24.97</v>
      </c>
      <c r="BB259" s="1129"/>
      <c r="BC259" s="1130"/>
      <c r="BD259" s="1126" t="s">
        <v>2289</v>
      </c>
      <c r="BE259" s="1126">
        <f>($AM259)*GLOBAL!$BQ$2</f>
        <v>0</v>
      </c>
      <c r="BF259" s="1126">
        <f>($AM259*GLOBAL!$BQ$5/GLOBAL!$BQ$6*GLOBAL!$BQ$7*GLOBAL!$BQ$8)</f>
        <v>0</v>
      </c>
      <c r="BG259" s="1126">
        <f>$AM259*GLOBAL!$BS$2</f>
        <v>0</v>
      </c>
      <c r="BH259" s="1131">
        <f t="shared" si="144"/>
        <v>0</v>
      </c>
      <c r="BI259" s="1126" t="e">
        <f>$BD259*GLOBAL!$BP$2/GLOBAL!$BO$2</f>
        <v>#VALUE!</v>
      </c>
      <c r="BJ259" s="1126">
        <f>($AM259)*GLOBAL!$BR$2</f>
        <v>0</v>
      </c>
      <c r="BK259" s="1126">
        <f>$BF259*GLOBAL!$BT$2/GLOBAL!$BU$2</f>
        <v>0</v>
      </c>
      <c r="BL259" s="1126">
        <f>$AM259*GLOBAL!$BS$2</f>
        <v>0</v>
      </c>
      <c r="BM259" s="1131" t="e">
        <f t="shared" si="145"/>
        <v>#VALUE!</v>
      </c>
    </row>
    <row r="260" spans="1:65" s="685" customFormat="1" ht="21" customHeight="1">
      <c r="A260" s="1108" t="s">
        <v>1119</v>
      </c>
      <c r="B260" s="1138" t="s">
        <v>970</v>
      </c>
      <c r="C260" s="1139">
        <v>19455408</v>
      </c>
      <c r="D260" s="1140" t="s">
        <v>227</v>
      </c>
      <c r="E260" s="1141" t="s">
        <v>20</v>
      </c>
      <c r="F260" s="1109" t="s">
        <v>228</v>
      </c>
      <c r="G260" s="1142" t="s">
        <v>27</v>
      </c>
      <c r="H260" s="1142" t="s">
        <v>27</v>
      </c>
      <c r="I260" s="945" t="s">
        <v>229</v>
      </c>
      <c r="J260" s="1108"/>
      <c r="K260" s="1143">
        <v>44228</v>
      </c>
      <c r="L260" s="1144" t="s">
        <v>1286</v>
      </c>
      <c r="M260" s="1145"/>
      <c r="N260" s="1146" t="s">
        <v>914</v>
      </c>
      <c r="O260" s="1158" t="s">
        <v>184</v>
      </c>
      <c r="P260" s="1109" t="s">
        <v>63</v>
      </c>
      <c r="Q260" s="1158" t="s">
        <v>184</v>
      </c>
      <c r="R260" s="1127">
        <f>VLOOKUP($G$260:$G$260,TABULADOR!$D$6:$E$41,2,0)</f>
        <v>23.8</v>
      </c>
      <c r="S260" s="1120">
        <f>DATEDIF($K260,GLOBAL!$M$2,"Y")</f>
        <v>1</v>
      </c>
      <c r="T260" s="1109">
        <v>0</v>
      </c>
      <c r="U260" s="1120">
        <f t="shared" si="136"/>
        <v>1</v>
      </c>
      <c r="V260" s="1148">
        <f>VLOOKUP($U260,TABULADOR!$A$51:$B$74,2)</f>
        <v>0.02</v>
      </c>
      <c r="W260" s="1148">
        <v>0</v>
      </c>
      <c r="X260" s="1123">
        <v>0</v>
      </c>
      <c r="Y260" s="1149">
        <v>0</v>
      </c>
      <c r="Z260" s="1125">
        <v>15</v>
      </c>
      <c r="AA260" s="1126">
        <f t="shared" si="137"/>
        <v>11.9</v>
      </c>
      <c r="AB260" s="1126">
        <f t="shared" si="147"/>
        <v>0</v>
      </c>
      <c r="AC260" s="1126">
        <f t="shared" si="139"/>
        <v>0.23800000000000002</v>
      </c>
      <c r="AD260" s="1126">
        <f>VLOOKUP($H$260:$H$260,TABULADOR!$D$6:$E$41,2,0)-VLOOKUP($G$260:$G$260,TABULADOR!$D$6:$E$41,2,0)</f>
        <v>0</v>
      </c>
      <c r="AE260" s="1126">
        <f>+(TABULADOR!$D$67)*('EGRESO 2021'!$Y260)/2</f>
        <v>0</v>
      </c>
      <c r="AF260" s="1126"/>
      <c r="AG260" s="1126"/>
      <c r="AH260" s="1127">
        <f t="shared" si="148"/>
        <v>12.138</v>
      </c>
      <c r="AI260" s="1150">
        <f>IF($S260&gt;=1,IF(MONTH(GLOBAL!$M$2)=MONTH($K260),(((($AA260+$AB260+$AC260+$AD260)*2)/30)*50),0))</f>
        <v>40.46</v>
      </c>
      <c r="AJ260" s="1126"/>
      <c r="AK260" s="1126">
        <f>($AA260+$AB260+$AC260)*2/30*$Z260*TABULADOR!$D$70</f>
        <v>9.7103999999999999</v>
      </c>
      <c r="AL260" s="1126"/>
      <c r="AM260" s="1126"/>
      <c r="AN260" s="1126"/>
      <c r="AO260" s="1126">
        <f>($AH260*GLOBAL!$BO$5/GLOBAL!$BO$6*GLOBAL!$BO$7*GLOBAL!$BO$8)</f>
        <v>0.4481723076923077</v>
      </c>
      <c r="AP260" s="1126">
        <f>($AH260+$AI260)*GLOBAL!$BQ$2</f>
        <v>0.52598</v>
      </c>
      <c r="AQ260" s="1126">
        <f>($AH260*GLOBAL!$BQ$5/GLOBAL!$BQ$6*GLOBAL!$BQ$7*GLOBAL!$BQ$8)</f>
        <v>5.6021538461538463E-2</v>
      </c>
      <c r="AR260" s="1126">
        <f>$AH260*GLOBAL!$BS$2</f>
        <v>0.36413999999999996</v>
      </c>
      <c r="AS260" s="1126">
        <f>$AO260*GLOBAL!$BP$2/GLOBAL!$BO$2</f>
        <v>1.0083876923076922</v>
      </c>
      <c r="AT260" s="1126">
        <f>($AH260+$AI260)*GLOBAL!$BR$2</f>
        <v>1.05196</v>
      </c>
      <c r="AU260" s="1126">
        <f>$AQ260*GLOBAL!$BT$2/GLOBAL!$BU$2</f>
        <v>0.22408615384615385</v>
      </c>
      <c r="AV260" s="1126">
        <f>$AH260*GLOBAL!$BS$2</f>
        <v>0.36413999999999996</v>
      </c>
      <c r="AW260" s="1126">
        <f t="shared" si="146"/>
        <v>62.308399999999999</v>
      </c>
      <c r="AX260" s="1126">
        <f t="shared" si="141"/>
        <v>1.0301738461538463</v>
      </c>
      <c r="AY260" s="1126"/>
      <c r="AZ260" s="1126" t="e">
        <f t="shared" si="142"/>
        <v>#VALUE!</v>
      </c>
      <c r="BA260" s="1128">
        <f t="shared" si="143"/>
        <v>61.28</v>
      </c>
      <c r="BB260" s="1129"/>
      <c r="BC260" s="1130"/>
      <c r="BD260" s="1126" t="s">
        <v>2289</v>
      </c>
      <c r="BE260" s="1126">
        <f>($AM260)*GLOBAL!$BQ$2</f>
        <v>0</v>
      </c>
      <c r="BF260" s="1126">
        <f>($AM260*GLOBAL!$BQ$5/GLOBAL!$BQ$6*GLOBAL!$BQ$7*GLOBAL!$BQ$8)</f>
        <v>0</v>
      </c>
      <c r="BG260" s="1126">
        <f>$AM260*GLOBAL!$BS$2</f>
        <v>0</v>
      </c>
      <c r="BH260" s="1131">
        <f t="shared" si="144"/>
        <v>0</v>
      </c>
      <c r="BI260" s="1126" t="e">
        <f>$BD260*GLOBAL!$BP$2/GLOBAL!$BO$2</f>
        <v>#VALUE!</v>
      </c>
      <c r="BJ260" s="1126">
        <f>($AM260)*GLOBAL!$BR$2</f>
        <v>0</v>
      </c>
      <c r="BK260" s="1126">
        <f>$BF260*GLOBAL!$BT$2/GLOBAL!$BU$2</f>
        <v>0</v>
      </c>
      <c r="BL260" s="1126">
        <f>$AM260*GLOBAL!$BS$2</f>
        <v>0</v>
      </c>
      <c r="BM260" s="1131" t="e">
        <f t="shared" si="145"/>
        <v>#VALUE!</v>
      </c>
    </row>
    <row r="261" spans="1:65" s="759" customFormat="1" ht="21" customHeight="1">
      <c r="A261" s="1108" t="s">
        <v>1119</v>
      </c>
      <c r="B261" s="1135" t="s">
        <v>1679</v>
      </c>
      <c r="C261" s="1188">
        <v>14769480</v>
      </c>
      <c r="D261" s="1174" t="s">
        <v>2226</v>
      </c>
      <c r="E261" s="1112" t="s">
        <v>34</v>
      </c>
      <c r="F261" s="1108" t="s">
        <v>2052</v>
      </c>
      <c r="G261" s="1113" t="s">
        <v>596</v>
      </c>
      <c r="H261" s="1113" t="s">
        <v>596</v>
      </c>
      <c r="I261" s="1135" t="s">
        <v>22</v>
      </c>
      <c r="J261" s="1108"/>
      <c r="K261" s="1115">
        <v>44470</v>
      </c>
      <c r="L261" s="1229" t="s">
        <v>2234</v>
      </c>
      <c r="M261" s="1117"/>
      <c r="N261" s="1113" t="s">
        <v>914</v>
      </c>
      <c r="O261" s="1112" t="s">
        <v>1714</v>
      </c>
      <c r="P261" s="1108" t="s">
        <v>63</v>
      </c>
      <c r="Q261" s="1112" t="s">
        <v>25</v>
      </c>
      <c r="R261" s="1119">
        <f>VLOOKUP($G$261:$G$261,TABULADOR!$D$6:$E$41,2,0)</f>
        <v>8.484</v>
      </c>
      <c r="S261" s="1120">
        <f>DATEDIF($K261,GLOBAL!$M$2,"Y")</f>
        <v>0</v>
      </c>
      <c r="T261" s="1120">
        <v>0</v>
      </c>
      <c r="U261" s="1121">
        <f t="shared" si="136"/>
        <v>0</v>
      </c>
      <c r="V261" s="1122">
        <f>VLOOKUP($U261,TABULADOR!$A$51:$B$74,2)</f>
        <v>0</v>
      </c>
      <c r="W261" s="1148">
        <v>0</v>
      </c>
      <c r="X261" s="1123">
        <v>2</v>
      </c>
      <c r="Y261" s="1124">
        <v>2</v>
      </c>
      <c r="Z261" s="1125">
        <v>15</v>
      </c>
      <c r="AA261" s="1126">
        <f t="shared" si="137"/>
        <v>4.242</v>
      </c>
      <c r="AB261" s="1126">
        <f t="shared" si="147"/>
        <v>0</v>
      </c>
      <c r="AC261" s="1126">
        <f t="shared" si="139"/>
        <v>0</v>
      </c>
      <c r="AD261" s="1126">
        <f>VLOOKUP($H$261:$H$261,TABULADOR!$D$6:$E$41,2,0)-VLOOKUP($G$261:$G$261,TABULADOR!$D$6:$E$41,2,0)</f>
        <v>0</v>
      </c>
      <c r="AE261" s="1126">
        <f>+(TABULADOR!$D$67)*('EGRESO 2021'!$Y261)/2</f>
        <v>1.75</v>
      </c>
      <c r="AF261" s="1126"/>
      <c r="AG261" s="1119"/>
      <c r="AH261" s="1127">
        <f t="shared" si="148"/>
        <v>5.992</v>
      </c>
      <c r="AI261" s="1119" t="b">
        <f>IF($S261&gt;=1,IF(MONTH(GLOBAL!$M$2)=MONTH($K261),(((($AA261+$AB261+$AC261+$AD261)*2)/30)*50),0))</f>
        <v>0</v>
      </c>
      <c r="AJ261" s="1126"/>
      <c r="AK261" s="1126">
        <f>($AA261+$AB261+$AC261)*2/30*$Z261*TABULADOR!$D$70</f>
        <v>3.3936000000000002</v>
      </c>
      <c r="AL261" s="1126"/>
      <c r="AM261" s="1126"/>
      <c r="AN261" s="1127"/>
      <c r="AO261" s="1127">
        <f>($AH261*GLOBAL!$BO$5/GLOBAL!$BO$6*GLOBAL!$BO$7*GLOBAL!$BO$8)</f>
        <v>0.22124307692307693</v>
      </c>
      <c r="AP261" s="1127">
        <f>($AH261+$AI261)*GLOBAL!$BQ$2</f>
        <v>5.9920000000000001E-2</v>
      </c>
      <c r="AQ261" s="1127">
        <f>($AH261*GLOBAL!$BQ$5/GLOBAL!$BQ$6*GLOBAL!$BQ$7*GLOBAL!$BQ$8)</f>
        <v>2.7655384615384616E-2</v>
      </c>
      <c r="AR261" s="1126">
        <f>$AH261*GLOBAL!$BS$2</f>
        <v>0.17976</v>
      </c>
      <c r="AS261" s="1127">
        <f>$AO261*GLOBAL!$BP$2/GLOBAL!$BO$2</f>
        <v>0.49779692307692303</v>
      </c>
      <c r="AT261" s="1127">
        <f>($AH261+$AI261)*GLOBAL!$BR$2</f>
        <v>0.11984</v>
      </c>
      <c r="AU261" s="1127">
        <f>$AQ261*GLOBAL!$BT$2/GLOBAL!$BU$2</f>
        <v>0.11062153846153847</v>
      </c>
      <c r="AV261" s="1126">
        <f>$AH261*GLOBAL!$BS$2</f>
        <v>0.17976</v>
      </c>
      <c r="AW261" s="1126">
        <f t="shared" si="146"/>
        <v>9.3856000000000002</v>
      </c>
      <c r="AX261" s="1126">
        <f t="shared" si="141"/>
        <v>0.3088184615384616</v>
      </c>
      <c r="AY261" s="1127"/>
      <c r="AZ261" s="1126" t="e">
        <f t="shared" si="142"/>
        <v>#VALUE!</v>
      </c>
      <c r="BA261" s="1128">
        <f t="shared" si="143"/>
        <v>9.08</v>
      </c>
      <c r="BB261" s="1130"/>
      <c r="BC261" s="1130"/>
      <c r="BD261" s="1126" t="s">
        <v>2289</v>
      </c>
      <c r="BE261" s="1126">
        <f>($AM261)*GLOBAL!$BQ$2</f>
        <v>0</v>
      </c>
      <c r="BF261" s="1126">
        <f>($AM261*GLOBAL!$BQ$5/GLOBAL!$BQ$6*GLOBAL!$BQ$7*GLOBAL!$BQ$8)</f>
        <v>0</v>
      </c>
      <c r="BG261" s="1126">
        <f>$AM261*GLOBAL!$BS$2</f>
        <v>0</v>
      </c>
      <c r="BH261" s="1131">
        <f t="shared" si="144"/>
        <v>0</v>
      </c>
      <c r="BI261" s="1126" t="e">
        <f>$BD261*GLOBAL!$BP$2/GLOBAL!$BO$2</f>
        <v>#VALUE!</v>
      </c>
      <c r="BJ261" s="1126">
        <f>($AM261)*GLOBAL!$BR$2</f>
        <v>0</v>
      </c>
      <c r="BK261" s="1126">
        <f>$BF261*GLOBAL!$BT$2/GLOBAL!$BU$2</f>
        <v>0</v>
      </c>
      <c r="BL261" s="1126">
        <f>$AM261*GLOBAL!$BS$2</f>
        <v>0</v>
      </c>
      <c r="BM261" s="1131" t="e">
        <f t="shared" si="145"/>
        <v>#VALUE!</v>
      </c>
    </row>
    <row r="262" spans="1:65" s="759" customFormat="1" ht="21" customHeight="1">
      <c r="A262" s="1108" t="s">
        <v>1119</v>
      </c>
      <c r="B262" s="1135" t="s">
        <v>972</v>
      </c>
      <c r="C262" s="1188">
        <v>25368545</v>
      </c>
      <c r="D262" s="1174" t="s">
        <v>2261</v>
      </c>
      <c r="E262" s="1112" t="s">
        <v>34</v>
      </c>
      <c r="F262" s="1108" t="s">
        <v>104</v>
      </c>
      <c r="G262" s="1109" t="s">
        <v>379</v>
      </c>
      <c r="H262" s="1109" t="s">
        <v>379</v>
      </c>
      <c r="I262" s="1114" t="s">
        <v>1824</v>
      </c>
      <c r="J262" s="1108"/>
      <c r="K262" s="1115">
        <v>44515</v>
      </c>
      <c r="L262" s="1145"/>
      <c r="M262" s="1116" t="s">
        <v>2262</v>
      </c>
      <c r="N262" s="1113" t="s">
        <v>455</v>
      </c>
      <c r="O262" s="1112" t="s">
        <v>1714</v>
      </c>
      <c r="P262" s="1161" t="s">
        <v>63</v>
      </c>
      <c r="Q262" s="1112" t="s">
        <v>25</v>
      </c>
      <c r="R262" s="1119">
        <f>VLOOKUP($G$262:$G$262,TABULADOR!$D$6:$E$41,2,0)</f>
        <v>9.8000000000000007</v>
      </c>
      <c r="S262" s="1177">
        <f>DATEDIF($K262,GLOBAL!$M$2,"Y")</f>
        <v>0</v>
      </c>
      <c r="T262" s="1177">
        <v>0</v>
      </c>
      <c r="U262" s="1121">
        <f t="shared" si="136"/>
        <v>0</v>
      </c>
      <c r="V262" s="1122">
        <f>VLOOKUP($U262,TABULADOR!$A$51:$B$74,2)</f>
        <v>0</v>
      </c>
      <c r="W262" s="1178">
        <v>0</v>
      </c>
      <c r="X262" s="1179">
        <v>0</v>
      </c>
      <c r="Y262" s="1180">
        <v>1</v>
      </c>
      <c r="Z262" s="1208">
        <v>15</v>
      </c>
      <c r="AA262" s="1181">
        <f t="shared" si="137"/>
        <v>4.9000000000000004</v>
      </c>
      <c r="AB262" s="1181">
        <f t="shared" si="147"/>
        <v>0</v>
      </c>
      <c r="AC262" s="1181">
        <f t="shared" si="139"/>
        <v>0</v>
      </c>
      <c r="AD262" s="1181">
        <f>VLOOKUP($H$262:$H$262,TABULADOR!$D$6:$E$41,2,0)-VLOOKUP($G$262:$G$262,TABULADOR!$D$6:$E$41,2,0)</f>
        <v>0</v>
      </c>
      <c r="AE262" s="1181">
        <f>+(TABULADOR!$D$67)*('EGRESO 2021'!$Y262)/2</f>
        <v>0.875</v>
      </c>
      <c r="AF262" s="1181"/>
      <c r="AG262" s="1119"/>
      <c r="AH262" s="1182">
        <f t="shared" si="148"/>
        <v>5.7750000000000004</v>
      </c>
      <c r="AI262" s="1119" t="b">
        <f>IF($S262&gt;=1,IF(MONTH(GLOBAL!$M$2)=MONTH($K262),(((($AA262+$AB262+$AC262+$AD262)*2)/30)*50),0))</f>
        <v>0</v>
      </c>
      <c r="AJ262" s="1126"/>
      <c r="AK262" s="1181">
        <f>($AA262+$AB262+$AC262)*2/30*$Z262*TABULADOR!$D$70</f>
        <v>3.9200000000000004</v>
      </c>
      <c r="AL262" s="1181"/>
      <c r="AM262" s="1181"/>
      <c r="AN262" s="1182"/>
      <c r="AO262" s="1182">
        <f>($AH262*GLOBAL!$BO$5/GLOBAL!$BO$6*GLOBAL!$BO$7*GLOBAL!$BO$8)</f>
        <v>0.21323076923076925</v>
      </c>
      <c r="AP262" s="1182">
        <f>($AH262+$AI262)*GLOBAL!$BQ$2</f>
        <v>5.7750000000000003E-2</v>
      </c>
      <c r="AQ262" s="1182">
        <f>($AH262*GLOBAL!$BQ$5/GLOBAL!$BQ$6*GLOBAL!$BQ$7*GLOBAL!$BQ$8)</f>
        <v>2.6653846153846156E-2</v>
      </c>
      <c r="AR262" s="1181">
        <f>$AH262*GLOBAL!$BS$2</f>
        <v>0.17325000000000002</v>
      </c>
      <c r="AS262" s="1182">
        <f>$AO262*GLOBAL!$BP$2/GLOBAL!$BO$2</f>
        <v>0.47976923076923084</v>
      </c>
      <c r="AT262" s="1182">
        <f>($AH262+$AI262)*GLOBAL!$BR$2</f>
        <v>0.11550000000000001</v>
      </c>
      <c r="AU262" s="1182">
        <f>$AQ262*GLOBAL!$BT$2/GLOBAL!$BU$2</f>
        <v>0.10661538461538463</v>
      </c>
      <c r="AV262" s="1181">
        <f>$AH262*GLOBAL!$BS$2</f>
        <v>0.17325000000000002</v>
      </c>
      <c r="AW262" s="1126">
        <f t="shared" si="146"/>
        <v>9.6950000000000003</v>
      </c>
      <c r="AX262" s="1181">
        <f t="shared" si="141"/>
        <v>0.29763461538461539</v>
      </c>
      <c r="AY262" s="1182"/>
      <c r="AZ262" s="1181" t="e">
        <f t="shared" si="142"/>
        <v>#VALUE!</v>
      </c>
      <c r="BA262" s="1310">
        <f t="shared" si="143"/>
        <v>9.4</v>
      </c>
      <c r="BB262" s="1171"/>
      <c r="BC262" s="1171"/>
      <c r="BD262" s="1126" t="s">
        <v>2289</v>
      </c>
      <c r="BE262" s="1181">
        <f>($AM262)*GLOBAL!$BQ$2</f>
        <v>0</v>
      </c>
      <c r="BF262" s="1181">
        <f>($AM262*GLOBAL!$BQ$5/GLOBAL!$BQ$6*GLOBAL!$BQ$7*GLOBAL!$BQ$8)</f>
        <v>0</v>
      </c>
      <c r="BG262" s="1181">
        <f>$AM262*GLOBAL!$BS$2</f>
        <v>0</v>
      </c>
      <c r="BH262" s="1312">
        <f t="shared" si="144"/>
        <v>0</v>
      </c>
      <c r="BI262" s="1181" t="e">
        <f>$BD262*GLOBAL!$BP$2/GLOBAL!$BO$2</f>
        <v>#VALUE!</v>
      </c>
      <c r="BJ262" s="1181">
        <f>($AM262)*GLOBAL!$BR$2</f>
        <v>0</v>
      </c>
      <c r="BK262" s="1181">
        <f>$BF262*GLOBAL!$BT$2/GLOBAL!$BU$2</f>
        <v>0</v>
      </c>
      <c r="BL262" s="1181">
        <f>$AM262*GLOBAL!$BS$2</f>
        <v>0</v>
      </c>
      <c r="BM262" s="1312" t="e">
        <f t="shared" si="145"/>
        <v>#VALUE!</v>
      </c>
    </row>
    <row r="263" spans="1:65" s="685" customFormat="1" ht="21" customHeight="1">
      <c r="A263" s="1108" t="s">
        <v>1119</v>
      </c>
      <c r="B263" s="1109" t="s">
        <v>1679</v>
      </c>
      <c r="C263" s="1139">
        <v>31549377</v>
      </c>
      <c r="D263" s="1140" t="s">
        <v>463</v>
      </c>
      <c r="E263" s="1141" t="s">
        <v>20</v>
      </c>
      <c r="F263" s="1109" t="s">
        <v>289</v>
      </c>
      <c r="G263" s="1169" t="s">
        <v>596</v>
      </c>
      <c r="H263" s="1169" t="s">
        <v>596</v>
      </c>
      <c r="I263" s="1114" t="s">
        <v>1702</v>
      </c>
      <c r="J263" s="1108" t="s">
        <v>991</v>
      </c>
      <c r="K263" s="1143">
        <v>44105</v>
      </c>
      <c r="L263" s="1144" t="s">
        <v>1487</v>
      </c>
      <c r="M263" s="1145"/>
      <c r="N263" s="1146" t="s">
        <v>914</v>
      </c>
      <c r="O263" s="1183" t="s">
        <v>25</v>
      </c>
      <c r="P263" s="1161" t="s">
        <v>40</v>
      </c>
      <c r="Q263" s="1183" t="s">
        <v>25</v>
      </c>
      <c r="R263" s="1127">
        <f>VLOOKUP($G$263:$G$263,TABULADOR!$D$6:$E$41,2,0)</f>
        <v>8.484</v>
      </c>
      <c r="S263" s="1120">
        <f>DATEDIF($K263,GLOBAL!$M$2,"Y")</f>
        <v>1</v>
      </c>
      <c r="T263" s="1109">
        <v>0</v>
      </c>
      <c r="U263" s="1120">
        <f t="shared" si="136"/>
        <v>1</v>
      </c>
      <c r="V263" s="1148">
        <f>VLOOKUP($U263,TABULADOR!$A$51:$B$74,2)</f>
        <v>0.02</v>
      </c>
      <c r="W263" s="1148">
        <v>0</v>
      </c>
      <c r="X263" s="1123">
        <v>0</v>
      </c>
      <c r="Y263" s="1149">
        <v>0</v>
      </c>
      <c r="Z263" s="1125">
        <v>15</v>
      </c>
      <c r="AA263" s="1126">
        <f t="shared" si="137"/>
        <v>4.242</v>
      </c>
      <c r="AB263" s="1126">
        <f t="shared" si="147"/>
        <v>0</v>
      </c>
      <c r="AC263" s="1126">
        <f t="shared" si="139"/>
        <v>8.4839999999999999E-2</v>
      </c>
      <c r="AD263" s="1126">
        <f>VLOOKUP($H$263:$H$263,TABULADOR!$D$6:$E$41,2,0)-VLOOKUP($G$263:$G$263,TABULADOR!$D$6:$E$41,2,0)</f>
        <v>0</v>
      </c>
      <c r="AE263" s="1126">
        <f>+(TABULADOR!$D$67)*('EGRESO 2021'!$Y263)/2</f>
        <v>0</v>
      </c>
      <c r="AF263" s="1126"/>
      <c r="AG263" s="1126"/>
      <c r="AH263" s="1127">
        <f t="shared" si="148"/>
        <v>4.3268399999999998</v>
      </c>
      <c r="AI263" s="1150">
        <f>IF($S263&gt;=1,IF(MONTH(GLOBAL!$M$2)=MONTH($K263),(((($AA263+$AB263+$AC263+$AD263)*2)/30)*50),0))</f>
        <v>0</v>
      </c>
      <c r="AJ263" s="1126"/>
      <c r="AK263" s="1126">
        <f>($AA263+$AB263+$AC263)*2/30*$Z263*TABULADOR!$D$70</f>
        <v>3.4614720000000001</v>
      </c>
      <c r="AL263" s="1126"/>
      <c r="AM263" s="1126"/>
      <c r="AN263" s="1126"/>
      <c r="AO263" s="1126">
        <f>($AH263*GLOBAL!$BO$5/GLOBAL!$BO$6*GLOBAL!$BO$7*GLOBAL!$BO$8)</f>
        <v>0.15976024615384612</v>
      </c>
      <c r="AP263" s="1126">
        <f>($AH263+$AI263)*GLOBAL!$BQ$2</f>
        <v>4.3268399999999999E-2</v>
      </c>
      <c r="AQ263" s="1126">
        <f>($AH263*GLOBAL!$BQ$5/GLOBAL!$BQ$6*GLOBAL!$BQ$7*GLOBAL!$BQ$8)</f>
        <v>1.9970030769230766E-2</v>
      </c>
      <c r="AR263" s="1126">
        <f>$AH263*GLOBAL!$BS$2</f>
        <v>0.12980519999999998</v>
      </c>
      <c r="AS263" s="1126">
        <f>$AO263*GLOBAL!$BP$2/GLOBAL!$BO$2</f>
        <v>0.35946055384615377</v>
      </c>
      <c r="AT263" s="1126">
        <f>($AH263+$AI263)*GLOBAL!$BR$2</f>
        <v>8.6536799999999997E-2</v>
      </c>
      <c r="AU263" s="1126">
        <f>$AQ263*GLOBAL!$BT$2/GLOBAL!$BU$2</f>
        <v>7.9880123076923062E-2</v>
      </c>
      <c r="AV263" s="1126">
        <f>$AH263*GLOBAL!$BS$2</f>
        <v>0.12980519999999998</v>
      </c>
      <c r="AW263" s="1126">
        <f t="shared" si="146"/>
        <v>7.7883119999999995</v>
      </c>
      <c r="AX263" s="1126">
        <f t="shared" si="141"/>
        <v>0.2229986769230769</v>
      </c>
      <c r="AY263" s="1126"/>
      <c r="AZ263" s="1126" t="e">
        <f t="shared" si="142"/>
        <v>#VALUE!</v>
      </c>
      <c r="BA263" s="1128">
        <f t="shared" si="143"/>
        <v>7.57</v>
      </c>
      <c r="BB263" s="1129"/>
      <c r="BC263" s="1130"/>
      <c r="BD263" s="1126" t="s">
        <v>2289</v>
      </c>
      <c r="BE263" s="1126">
        <f>($AM263)*GLOBAL!$BQ$2</f>
        <v>0</v>
      </c>
      <c r="BF263" s="1126">
        <f>($AM263*GLOBAL!$BQ$5/GLOBAL!$BQ$6*GLOBAL!$BQ$7*GLOBAL!$BQ$8)</f>
        <v>0</v>
      </c>
      <c r="BG263" s="1126">
        <f>$AM263*GLOBAL!$BS$2</f>
        <v>0</v>
      </c>
      <c r="BH263" s="1131">
        <f t="shared" si="144"/>
        <v>0</v>
      </c>
      <c r="BI263" s="1126" t="e">
        <f>$BD263*GLOBAL!$BP$2/GLOBAL!$BO$2</f>
        <v>#VALUE!</v>
      </c>
      <c r="BJ263" s="1126">
        <f>($AM263)*GLOBAL!$BR$2</f>
        <v>0</v>
      </c>
      <c r="BK263" s="1126">
        <f>$BF263*GLOBAL!$BT$2/GLOBAL!$BU$2</f>
        <v>0</v>
      </c>
      <c r="BL263" s="1126">
        <f>$AM263*GLOBAL!$BS$2</f>
        <v>0</v>
      </c>
      <c r="BM263" s="1131" t="e">
        <f t="shared" si="145"/>
        <v>#VALUE!</v>
      </c>
    </row>
    <row r="264" spans="1:65" s="759" customFormat="1" ht="21" customHeight="1">
      <c r="A264" s="1108" t="s">
        <v>1119</v>
      </c>
      <c r="B264" s="1135" t="s">
        <v>972</v>
      </c>
      <c r="C264" s="1188">
        <v>20328083</v>
      </c>
      <c r="D264" s="1174" t="s">
        <v>2240</v>
      </c>
      <c r="E264" s="1112" t="s">
        <v>20</v>
      </c>
      <c r="F264" s="1108" t="s">
        <v>104</v>
      </c>
      <c r="G264" s="1113" t="s">
        <v>146</v>
      </c>
      <c r="H264" s="1113" t="s">
        <v>146</v>
      </c>
      <c r="I264" s="944" t="s">
        <v>1778</v>
      </c>
      <c r="J264" s="1108"/>
      <c r="K264" s="1115">
        <v>44440</v>
      </c>
      <c r="L264" s="1229" t="s">
        <v>2241</v>
      </c>
      <c r="M264" s="1117"/>
      <c r="N264" s="1113" t="s">
        <v>914</v>
      </c>
      <c r="O264" s="1112" t="s">
        <v>25</v>
      </c>
      <c r="P264" s="1108" t="s">
        <v>63</v>
      </c>
      <c r="Q264" s="1112" t="s">
        <v>25</v>
      </c>
      <c r="R264" s="1119">
        <f>VLOOKUP($G$264:$G$264,TABULADOR!$D$6:$E$41,2,0)</f>
        <v>7</v>
      </c>
      <c r="S264" s="1120">
        <f>DATEDIF($K264,GLOBAL!$M$2,"Y")</f>
        <v>0</v>
      </c>
      <c r="T264" s="1120">
        <v>0</v>
      </c>
      <c r="U264" s="1121">
        <f t="shared" si="136"/>
        <v>0</v>
      </c>
      <c r="V264" s="1122">
        <f>VLOOKUP($U264,TABULADOR!$A$51:$B$74,2)</f>
        <v>0</v>
      </c>
      <c r="W264" s="1148">
        <v>0.2</v>
      </c>
      <c r="X264" s="1123">
        <v>0</v>
      </c>
      <c r="Y264" s="1124">
        <v>0</v>
      </c>
      <c r="Z264" s="1125">
        <v>15</v>
      </c>
      <c r="AA264" s="1126">
        <f t="shared" si="137"/>
        <v>3.5</v>
      </c>
      <c r="AB264" s="1126">
        <f t="shared" si="147"/>
        <v>0.70000000000000007</v>
      </c>
      <c r="AC264" s="1126">
        <f t="shared" si="139"/>
        <v>0</v>
      </c>
      <c r="AD264" s="1126">
        <f>VLOOKUP($H$264:$H$264,TABULADOR!$D$6:$E$41,2,0)-VLOOKUP($G$264:$G$264,TABULADOR!$D$6:$E$41,2,0)</f>
        <v>0</v>
      </c>
      <c r="AE264" s="1126">
        <f>+(TABULADOR!$D$67)*('EGRESO 2021'!$Y264)/2</f>
        <v>0</v>
      </c>
      <c r="AF264" s="1126"/>
      <c r="AG264" s="1119"/>
      <c r="AH264" s="1127">
        <f t="shared" si="148"/>
        <v>4.2</v>
      </c>
      <c r="AI264" s="1119" t="b">
        <f>IF($S264&gt;=1,IF(MONTH(GLOBAL!$M$2)=MONTH($K264),(((($AA264+$AB264+$AC264+$AD264)*2)/30)*50),0))</f>
        <v>0</v>
      </c>
      <c r="AJ264" s="1126"/>
      <c r="AK264" s="1126">
        <f>($AA264+$AB264+$AC264)*2/30*$Z264*TABULADOR!$D$70</f>
        <v>3.3600000000000003</v>
      </c>
      <c r="AL264" s="1126"/>
      <c r="AM264" s="1126"/>
      <c r="AN264" s="1127"/>
      <c r="AO264" s="1127">
        <f>($AH264*GLOBAL!$BO$5/GLOBAL!$BO$6*GLOBAL!$BO$7*GLOBAL!$BO$8)</f>
        <v>0.15507692307692308</v>
      </c>
      <c r="AP264" s="1127">
        <f>($AH264+$AI264)*GLOBAL!$BQ$2</f>
        <v>4.2000000000000003E-2</v>
      </c>
      <c r="AQ264" s="1127">
        <f>($AH264*GLOBAL!$BQ$5/GLOBAL!$BQ$6*GLOBAL!$BQ$7*GLOBAL!$BQ$8)</f>
        <v>1.9384615384615386E-2</v>
      </c>
      <c r="AR264" s="1126">
        <f>$AH264*GLOBAL!$BS$2</f>
        <v>0.126</v>
      </c>
      <c r="AS264" s="1127">
        <f>$AO264*GLOBAL!$BP$2/GLOBAL!$BO$2</f>
        <v>0.34892307692307689</v>
      </c>
      <c r="AT264" s="1127">
        <f>($AH264+$AI264)*GLOBAL!$BR$2</f>
        <v>8.4000000000000005E-2</v>
      </c>
      <c r="AU264" s="1127">
        <f>$AQ264*GLOBAL!$BT$2/GLOBAL!$BU$2</f>
        <v>7.7538461538461542E-2</v>
      </c>
      <c r="AV264" s="1126">
        <f>$AH264*GLOBAL!$BS$2</f>
        <v>0.126</v>
      </c>
      <c r="AW264" s="1126">
        <f t="shared" si="146"/>
        <v>7.5600000000000005</v>
      </c>
      <c r="AX264" s="1126">
        <f t="shared" si="141"/>
        <v>0.21646153846153848</v>
      </c>
      <c r="AY264" s="1127"/>
      <c r="AZ264" s="1126" t="e">
        <f t="shared" si="142"/>
        <v>#VALUE!</v>
      </c>
      <c r="BA264" s="1128">
        <f t="shared" si="143"/>
        <v>7.34</v>
      </c>
      <c r="BB264" s="1130"/>
      <c r="BC264" s="1130"/>
      <c r="BD264" s="1126" t="s">
        <v>2289</v>
      </c>
      <c r="BE264" s="1106">
        <f>($AM264)*GLOBAL!$BQ$2</f>
        <v>0</v>
      </c>
      <c r="BF264" s="1106">
        <f>($AM264*GLOBAL!$BQ$5/GLOBAL!$BQ$6*GLOBAL!$BQ$7*GLOBAL!$BQ$8)</f>
        <v>0</v>
      </c>
      <c r="BG264" s="1106">
        <f>$AM264*GLOBAL!$BS$2</f>
        <v>0</v>
      </c>
      <c r="BH264" s="1107">
        <f t="shared" si="144"/>
        <v>0</v>
      </c>
      <c r="BI264" s="1106" t="e">
        <f>$BD264*GLOBAL!$BP$2/GLOBAL!$BO$2</f>
        <v>#VALUE!</v>
      </c>
      <c r="BJ264" s="1106">
        <f>($AM264)*GLOBAL!$BR$2</f>
        <v>0</v>
      </c>
      <c r="BK264" s="1106">
        <f>$BF264*GLOBAL!$BT$2/GLOBAL!$BU$2</f>
        <v>0</v>
      </c>
      <c r="BL264" s="1106">
        <f>$AM264*GLOBAL!$BS$2</f>
        <v>0</v>
      </c>
      <c r="BM264" s="1107" t="e">
        <f t="shared" si="145"/>
        <v>#VALUE!</v>
      </c>
    </row>
    <row r="265" spans="1:65" s="685" customFormat="1" ht="21" customHeight="1">
      <c r="A265" s="1108" t="s">
        <v>1119</v>
      </c>
      <c r="B265" s="1108" t="s">
        <v>972</v>
      </c>
      <c r="C265" s="1243">
        <v>25557487</v>
      </c>
      <c r="D265" s="1134" t="s">
        <v>2091</v>
      </c>
      <c r="E265" s="1112" t="s">
        <v>34</v>
      </c>
      <c r="F265" s="1230" t="s">
        <v>104</v>
      </c>
      <c r="G265" s="1113" t="s">
        <v>146</v>
      </c>
      <c r="H265" s="1113" t="s">
        <v>146</v>
      </c>
      <c r="I265" s="1249" t="s">
        <v>1802</v>
      </c>
      <c r="J265" s="1108"/>
      <c r="K265" s="1136">
        <v>44440</v>
      </c>
      <c r="L265" s="1247" t="s">
        <v>2046</v>
      </c>
      <c r="M265" s="1117"/>
      <c r="N265" s="1113" t="s">
        <v>914</v>
      </c>
      <c r="O265" s="1253" t="s">
        <v>25</v>
      </c>
      <c r="P265" s="1248" t="s">
        <v>63</v>
      </c>
      <c r="Q265" s="1253" t="s">
        <v>25</v>
      </c>
      <c r="R265" s="1119">
        <f>VLOOKUP($G$265:$G$265,TABULADOR!$D$6:$E$41,2,0)</f>
        <v>7</v>
      </c>
      <c r="S265" s="1120">
        <f>DATEDIF($K265,GLOBAL!$M$2,"Y")</f>
        <v>0</v>
      </c>
      <c r="T265" s="1120">
        <v>0</v>
      </c>
      <c r="U265" s="1121">
        <f t="shared" si="136"/>
        <v>0</v>
      </c>
      <c r="V265" s="1122">
        <f>VLOOKUP($U265,TABULADOR!$A$51:$B$74,2)</f>
        <v>0</v>
      </c>
      <c r="W265" s="1148">
        <v>0</v>
      </c>
      <c r="X265" s="1123">
        <v>0</v>
      </c>
      <c r="Y265" s="1124">
        <v>0</v>
      </c>
      <c r="Z265" s="1125">
        <v>15</v>
      </c>
      <c r="AA265" s="1126">
        <f t="shared" si="137"/>
        <v>3.5</v>
      </c>
      <c r="AB265" s="1126">
        <f t="shared" si="147"/>
        <v>0</v>
      </c>
      <c r="AC265" s="1126">
        <f t="shared" si="139"/>
        <v>0</v>
      </c>
      <c r="AD265" s="1126">
        <f>VLOOKUP($H$265:$H$265,TABULADOR!$D$6:$E$41,2,0)-VLOOKUP($G$265:$G$265,TABULADOR!$D$6:$E$41,2,0)</f>
        <v>0</v>
      </c>
      <c r="AE265" s="1126">
        <f>+(TABULADOR!$D$67)*('EGRESO 2021'!$Y265)/2</f>
        <v>0</v>
      </c>
      <c r="AF265" s="1126"/>
      <c r="AG265" s="1119"/>
      <c r="AH265" s="1127">
        <f t="shared" si="148"/>
        <v>3.5</v>
      </c>
      <c r="AI265" s="1119" t="b">
        <f>IF($S265&gt;=1,IF(MONTH(GLOBAL!$M$2)=MONTH($K265),(((($AA265+$AB265+$AC265+$AD265)*2)/30)*50),0))</f>
        <v>0</v>
      </c>
      <c r="AJ265" s="1126"/>
      <c r="AK265" s="1126">
        <f>($AA265+$AB265+$AC265)*2/30*$Z265*TABULADOR!$D$70</f>
        <v>2.8000000000000003</v>
      </c>
      <c r="AL265" s="1126"/>
      <c r="AM265" s="1126"/>
      <c r="AN265" s="1127"/>
      <c r="AO265" s="1127">
        <f>($AH265*GLOBAL!$BO$5/GLOBAL!$BO$6*GLOBAL!$BO$7*GLOBAL!$BO$8)</f>
        <v>0.12923076923076923</v>
      </c>
      <c r="AP265" s="1127">
        <f>($AH265+$AI265)*GLOBAL!$BQ$2</f>
        <v>3.5000000000000003E-2</v>
      </c>
      <c r="AQ265" s="1127">
        <f>($AH265*GLOBAL!$BQ$5/GLOBAL!$BQ$6*GLOBAL!$BQ$7*GLOBAL!$BQ$8)</f>
        <v>1.6153846153846154E-2</v>
      </c>
      <c r="AR265" s="1126">
        <f>$AH265*GLOBAL!$BS$2</f>
        <v>0.105</v>
      </c>
      <c r="AS265" s="1127">
        <f>$AO265*GLOBAL!$BP$2/GLOBAL!$BO$2</f>
        <v>0.29076923076923078</v>
      </c>
      <c r="AT265" s="1127">
        <f>($AH265+$AI265)*GLOBAL!$BR$2</f>
        <v>7.0000000000000007E-2</v>
      </c>
      <c r="AU265" s="1127">
        <f>$AQ265*GLOBAL!$BT$2/GLOBAL!$BU$2</f>
        <v>6.4615384615384616E-2</v>
      </c>
      <c r="AV265" s="1126">
        <f>$AH265*GLOBAL!$BS$2</f>
        <v>0.105</v>
      </c>
      <c r="AW265" s="1126">
        <f t="shared" si="146"/>
        <v>6.3000000000000007</v>
      </c>
      <c r="AX265" s="1126">
        <f t="shared" si="141"/>
        <v>0.18038461538461539</v>
      </c>
      <c r="AY265" s="1127"/>
      <c r="AZ265" s="1126" t="e">
        <f t="shared" si="142"/>
        <v>#VALUE!</v>
      </c>
      <c r="BA265" s="1128">
        <f t="shared" si="143"/>
        <v>6.12</v>
      </c>
      <c r="BB265" s="1130"/>
      <c r="BC265" s="1130"/>
      <c r="BD265" s="1126" t="s">
        <v>2289</v>
      </c>
      <c r="BE265" s="1126">
        <f>($AM265)*GLOBAL!$BQ$2</f>
        <v>0</v>
      </c>
      <c r="BF265" s="1126">
        <f>($AM265*GLOBAL!$BQ$5/GLOBAL!$BQ$6*GLOBAL!$BQ$7*GLOBAL!$BQ$8)</f>
        <v>0</v>
      </c>
      <c r="BG265" s="1126">
        <f>$AM265*GLOBAL!$BS$2</f>
        <v>0</v>
      </c>
      <c r="BH265" s="1131">
        <f t="shared" si="144"/>
        <v>0</v>
      </c>
      <c r="BI265" s="1126" t="e">
        <f>$BD265*GLOBAL!$BP$2/GLOBAL!$BO$2</f>
        <v>#VALUE!</v>
      </c>
      <c r="BJ265" s="1126">
        <f>($AM265)*GLOBAL!$BR$2</f>
        <v>0</v>
      </c>
      <c r="BK265" s="1126">
        <f>$BF265*GLOBAL!$BT$2/GLOBAL!$BU$2</f>
        <v>0</v>
      </c>
      <c r="BL265" s="1126">
        <f>$AM265*GLOBAL!$BS$2</f>
        <v>0</v>
      </c>
      <c r="BM265" s="1131" t="e">
        <f t="shared" si="145"/>
        <v>#VALUE!</v>
      </c>
    </row>
    <row r="266" spans="1:65" s="685" customFormat="1" ht="21" customHeight="1">
      <c r="A266" s="1108" t="s">
        <v>1119</v>
      </c>
      <c r="B266" s="1109" t="s">
        <v>972</v>
      </c>
      <c r="C266" s="1110">
        <v>30496820</v>
      </c>
      <c r="D266" s="1113" t="s">
        <v>1750</v>
      </c>
      <c r="E266" s="1112" t="s">
        <v>34</v>
      </c>
      <c r="F266" s="1108" t="s">
        <v>1823</v>
      </c>
      <c r="G266" s="1113" t="s">
        <v>146</v>
      </c>
      <c r="H266" s="1113" t="s">
        <v>146</v>
      </c>
      <c r="I266" s="1114" t="s">
        <v>1802</v>
      </c>
      <c r="J266" s="1108"/>
      <c r="K266" s="1115">
        <v>44378</v>
      </c>
      <c r="L266" s="1116" t="s">
        <v>1751</v>
      </c>
      <c r="M266" s="1145"/>
      <c r="N266" s="1113" t="s">
        <v>914</v>
      </c>
      <c r="O266" s="1112" t="s">
        <v>25</v>
      </c>
      <c r="P266" s="1108" t="s">
        <v>63</v>
      </c>
      <c r="Q266" s="1112" t="s">
        <v>25</v>
      </c>
      <c r="R266" s="1119">
        <f>VLOOKUP($G$266:$G$266,TABULADOR!$D$6:$E$41,2,0)</f>
        <v>7</v>
      </c>
      <c r="S266" s="1120">
        <f>DATEDIF($K266,GLOBAL!$M$2,"Y")</f>
        <v>0</v>
      </c>
      <c r="T266" s="1121">
        <v>0</v>
      </c>
      <c r="U266" s="1121">
        <f t="shared" si="136"/>
        <v>0</v>
      </c>
      <c r="V266" s="1122">
        <f>VLOOKUP($U266,TABULADOR!$A$51:$B$74,2)</f>
        <v>0</v>
      </c>
      <c r="W266" s="1122">
        <v>0</v>
      </c>
      <c r="X266" s="1123">
        <v>0</v>
      </c>
      <c r="Y266" s="1124">
        <v>0</v>
      </c>
      <c r="Z266" s="1125">
        <v>15</v>
      </c>
      <c r="AA266" s="1126">
        <f t="shared" si="137"/>
        <v>3.5</v>
      </c>
      <c r="AB266" s="1126">
        <f t="shared" si="147"/>
        <v>0</v>
      </c>
      <c r="AC266" s="1126">
        <f t="shared" si="139"/>
        <v>0</v>
      </c>
      <c r="AD266" s="1126">
        <f>VLOOKUP($H$266:$H$266,TABULADOR!$D$6:$E$41,2,0)-VLOOKUP($G$266:$G$266,TABULADOR!$D$6:$E$41,2,0)</f>
        <v>0</v>
      </c>
      <c r="AE266" s="1126">
        <f>+(TABULADOR!$D$67)*('EGRESO 2021'!$Y266)/2</f>
        <v>0</v>
      </c>
      <c r="AF266" s="1126"/>
      <c r="AG266" s="1119"/>
      <c r="AH266" s="1127">
        <f t="shared" si="148"/>
        <v>3.5</v>
      </c>
      <c r="AI266" s="1119" t="b">
        <f>IF($S266&gt;=1,IF(MONTH(GLOBAL!$M$2)=MONTH($K266),(((($AA266+$AB266+$AC266+$AD266)*2)/30)*50),0))</f>
        <v>0</v>
      </c>
      <c r="AJ266" s="1126"/>
      <c r="AK266" s="1126">
        <f>($AA266+$AB266+$AC266)*2/30*$Z266*TABULADOR!$D$70</f>
        <v>2.8000000000000003</v>
      </c>
      <c r="AL266" s="1126"/>
      <c r="AM266" s="1126"/>
      <c r="AN266" s="1127"/>
      <c r="AO266" s="1127">
        <f>($AH266*GLOBAL!$BO$5/GLOBAL!$BO$6*GLOBAL!$BO$7*GLOBAL!$BO$8)</f>
        <v>0.12923076923076923</v>
      </c>
      <c r="AP266" s="1127">
        <f>($AH266+$AI266)*GLOBAL!$BQ$2</f>
        <v>3.5000000000000003E-2</v>
      </c>
      <c r="AQ266" s="1127">
        <f>($AH266*GLOBAL!$BQ$5/GLOBAL!$BQ$6*GLOBAL!$BQ$7*GLOBAL!$BQ$8)</f>
        <v>1.6153846153846154E-2</v>
      </c>
      <c r="AR266" s="1126">
        <f>$AH266*GLOBAL!$BS$2</f>
        <v>0.105</v>
      </c>
      <c r="AS266" s="1127">
        <f>$AO266*GLOBAL!$BP$2/GLOBAL!$BO$2</f>
        <v>0.29076923076923078</v>
      </c>
      <c r="AT266" s="1127">
        <f>($AH266+$AI266)*GLOBAL!$BR$2</f>
        <v>7.0000000000000007E-2</v>
      </c>
      <c r="AU266" s="1127">
        <f>$AQ266*GLOBAL!$BT$2/GLOBAL!$BU$2</f>
        <v>6.4615384615384616E-2</v>
      </c>
      <c r="AV266" s="1126">
        <f>$AH266*GLOBAL!$BS$2</f>
        <v>0.105</v>
      </c>
      <c r="AW266" s="1126">
        <f t="shared" si="146"/>
        <v>6.3000000000000007</v>
      </c>
      <c r="AX266" s="1126">
        <f t="shared" si="141"/>
        <v>0.18038461538461539</v>
      </c>
      <c r="AY266" s="1127"/>
      <c r="AZ266" s="1126" t="e">
        <f t="shared" si="142"/>
        <v>#VALUE!</v>
      </c>
      <c r="BA266" s="1128">
        <f t="shared" si="143"/>
        <v>6.12</v>
      </c>
      <c r="BB266" s="1130"/>
      <c r="BC266" s="1130"/>
      <c r="BD266" s="1126" t="s">
        <v>2289</v>
      </c>
      <c r="BE266" s="1126">
        <f>($AM266)*GLOBAL!$BQ$2</f>
        <v>0</v>
      </c>
      <c r="BF266" s="1126">
        <f>($AM266*GLOBAL!$BQ$5/GLOBAL!$BQ$6*GLOBAL!$BQ$7*GLOBAL!$BQ$8)</f>
        <v>0</v>
      </c>
      <c r="BG266" s="1126">
        <f>$AM266*GLOBAL!$BS$2</f>
        <v>0</v>
      </c>
      <c r="BH266" s="1131">
        <f t="shared" si="144"/>
        <v>0</v>
      </c>
      <c r="BI266" s="1126" t="e">
        <f>$BD266*GLOBAL!$BP$2/GLOBAL!$BO$2</f>
        <v>#VALUE!</v>
      </c>
      <c r="BJ266" s="1126">
        <f>($AM266)*GLOBAL!$BR$2</f>
        <v>0</v>
      </c>
      <c r="BK266" s="1126">
        <f>$BF266*GLOBAL!$BT$2/GLOBAL!$BU$2</f>
        <v>0</v>
      </c>
      <c r="BL266" s="1126">
        <f>$AM266*GLOBAL!$BS$2</f>
        <v>0</v>
      </c>
      <c r="BM266" s="1131" t="e">
        <f t="shared" si="145"/>
        <v>#VALUE!</v>
      </c>
    </row>
    <row r="267" spans="1:65" s="685" customFormat="1" ht="21" customHeight="1">
      <c r="A267" s="1108" t="s">
        <v>1119</v>
      </c>
      <c r="B267" s="1132" t="s">
        <v>1679</v>
      </c>
      <c r="C267" s="1151">
        <v>17166265</v>
      </c>
      <c r="D267" s="1113" t="s">
        <v>1885</v>
      </c>
      <c r="E267" s="1112" t="s">
        <v>34</v>
      </c>
      <c r="F267" s="1108" t="s">
        <v>484</v>
      </c>
      <c r="G267" s="1113" t="s">
        <v>596</v>
      </c>
      <c r="H267" s="1113" t="s">
        <v>596</v>
      </c>
      <c r="I267" s="1114" t="s">
        <v>1702</v>
      </c>
      <c r="J267" s="1108"/>
      <c r="K267" s="1115">
        <v>44348</v>
      </c>
      <c r="L267" s="1116" t="s">
        <v>1888</v>
      </c>
      <c r="M267" s="1145"/>
      <c r="N267" s="1113" t="s">
        <v>914</v>
      </c>
      <c r="O267" s="1112" t="s">
        <v>25</v>
      </c>
      <c r="P267" s="1108" t="s">
        <v>63</v>
      </c>
      <c r="Q267" s="1112" t="s">
        <v>25</v>
      </c>
      <c r="R267" s="1119">
        <f>VLOOKUP($G$267:$G$267,TABULADOR!$D$6:$E$41,2,0)</f>
        <v>8.484</v>
      </c>
      <c r="S267" s="1120">
        <f>DATEDIF($K267,GLOBAL!$M$2,"Y")</f>
        <v>0</v>
      </c>
      <c r="T267" s="1120">
        <v>0</v>
      </c>
      <c r="U267" s="1121">
        <f t="shared" si="136"/>
        <v>0</v>
      </c>
      <c r="V267" s="1122">
        <f>VLOOKUP($U267,TABULADOR!$A$51:$B$74,2)</f>
        <v>0</v>
      </c>
      <c r="W267" s="1122">
        <v>0</v>
      </c>
      <c r="X267" s="1123">
        <v>1</v>
      </c>
      <c r="Y267" s="1124">
        <v>1</v>
      </c>
      <c r="Z267" s="1125">
        <v>15</v>
      </c>
      <c r="AA267" s="1126">
        <f t="shared" si="137"/>
        <v>4.242</v>
      </c>
      <c r="AB267" s="1126">
        <f t="shared" si="147"/>
        <v>0</v>
      </c>
      <c r="AC267" s="1126">
        <f t="shared" si="139"/>
        <v>0</v>
      </c>
      <c r="AD267" s="1126">
        <f>VLOOKUP($H$267:$H$267,TABULADOR!$D$6:$E$41,2,0)-VLOOKUP($G$267:$G$267,TABULADOR!$D$6:$E$41,2,0)</f>
        <v>0</v>
      </c>
      <c r="AE267" s="1126">
        <f>+(TABULADOR!$D$67)*('EGRESO 2021'!$Y267)/2</f>
        <v>0.875</v>
      </c>
      <c r="AF267" s="1126"/>
      <c r="AG267" s="1119"/>
      <c r="AH267" s="1127">
        <f t="shared" si="148"/>
        <v>5.117</v>
      </c>
      <c r="AI267" s="1119" t="b">
        <f>IF($S267&gt;=1,IF(MONTH(GLOBAL!$M$2)=MONTH($K267),(((($AA267+$AB267+$AC267+$AD267)*2)/30)*50),0))</f>
        <v>0</v>
      </c>
      <c r="AJ267" s="1126"/>
      <c r="AK267" s="1126">
        <f>($AA267+$AB267+$AC267)*2/30*$Z267*TABULADOR!$D$70</f>
        <v>3.3936000000000002</v>
      </c>
      <c r="AL267" s="1126"/>
      <c r="AM267" s="1126"/>
      <c r="AN267" s="1127"/>
      <c r="AO267" s="1127">
        <f>($AH267*GLOBAL!$BO$5/GLOBAL!$BO$6*GLOBAL!$BO$7*GLOBAL!$BO$8)</f>
        <v>0.18893538461538462</v>
      </c>
      <c r="AP267" s="1127">
        <f>($AH267+$AI267)*GLOBAL!$BQ$2</f>
        <v>5.117E-2</v>
      </c>
      <c r="AQ267" s="1127">
        <f>($AH267*GLOBAL!$BQ$5/GLOBAL!$BQ$6*GLOBAL!$BQ$7*GLOBAL!$BQ$8)</f>
        <v>2.3616923076923077E-2</v>
      </c>
      <c r="AR267" s="1126">
        <f>$AH267*GLOBAL!$BS$2</f>
        <v>0.15351000000000001</v>
      </c>
      <c r="AS267" s="1127">
        <f>$AO267*GLOBAL!$BP$2/GLOBAL!$BO$2</f>
        <v>0.4251046153846153</v>
      </c>
      <c r="AT267" s="1127">
        <f>($AH267+$AI267)*GLOBAL!$BR$2</f>
        <v>0.10234</v>
      </c>
      <c r="AU267" s="1127">
        <f>$AQ267*GLOBAL!$BT$2/GLOBAL!$BU$2</f>
        <v>9.4467692307692308E-2</v>
      </c>
      <c r="AV267" s="1126">
        <f>$AH267*GLOBAL!$BS$2</f>
        <v>0.15351000000000001</v>
      </c>
      <c r="AW267" s="1126">
        <f t="shared" si="146"/>
        <v>8.5106000000000002</v>
      </c>
      <c r="AX267" s="1126">
        <f t="shared" si="141"/>
        <v>0.2637223076923077</v>
      </c>
      <c r="AY267" s="1127"/>
      <c r="AZ267" s="1126" t="e">
        <f t="shared" si="142"/>
        <v>#VALUE!</v>
      </c>
      <c r="BA267" s="1128">
        <f t="shared" si="143"/>
        <v>8.25</v>
      </c>
      <c r="BB267" s="1130"/>
      <c r="BC267" s="1130"/>
      <c r="BD267" s="1126" t="s">
        <v>2289</v>
      </c>
      <c r="BE267" s="1126">
        <f>($AM267)*GLOBAL!$BQ$2</f>
        <v>0</v>
      </c>
      <c r="BF267" s="1126">
        <f>($AM267*GLOBAL!$BQ$5/GLOBAL!$BQ$6*GLOBAL!$BQ$7*GLOBAL!$BQ$8)</f>
        <v>0</v>
      </c>
      <c r="BG267" s="1126">
        <f>$AM267*GLOBAL!$BS$2</f>
        <v>0</v>
      </c>
      <c r="BH267" s="1131">
        <f t="shared" si="144"/>
        <v>0</v>
      </c>
      <c r="BI267" s="1126" t="e">
        <f>$BD267*GLOBAL!$BP$2/GLOBAL!$BO$2</f>
        <v>#VALUE!</v>
      </c>
      <c r="BJ267" s="1126">
        <f>($AM267)*GLOBAL!$BR$2</f>
        <v>0</v>
      </c>
      <c r="BK267" s="1126">
        <f>$BF267*GLOBAL!$BT$2/GLOBAL!$BU$2</f>
        <v>0</v>
      </c>
      <c r="BL267" s="1126">
        <f>$AM267*GLOBAL!$BS$2</f>
        <v>0</v>
      </c>
      <c r="BM267" s="1131" t="e">
        <f t="shared" si="145"/>
        <v>#VALUE!</v>
      </c>
    </row>
    <row r="268" spans="1:65" s="685" customFormat="1" ht="21" customHeight="1">
      <c r="A268" s="1108" t="s">
        <v>1119</v>
      </c>
      <c r="B268" s="1109" t="s">
        <v>1679</v>
      </c>
      <c r="C268" s="1151">
        <v>26727675</v>
      </c>
      <c r="D268" s="1152" t="s">
        <v>470</v>
      </c>
      <c r="E268" s="1153" t="s">
        <v>20</v>
      </c>
      <c r="F268" s="1154" t="s">
        <v>1816</v>
      </c>
      <c r="G268" s="1169" t="s">
        <v>596</v>
      </c>
      <c r="H268" s="1169" t="s">
        <v>596</v>
      </c>
      <c r="I268" s="1135" t="s">
        <v>1954</v>
      </c>
      <c r="J268" s="1108" t="s">
        <v>991</v>
      </c>
      <c r="K268" s="1156">
        <v>44228</v>
      </c>
      <c r="L268" s="1144" t="s">
        <v>1493</v>
      </c>
      <c r="M268" s="1145"/>
      <c r="N268" s="1146" t="s">
        <v>914</v>
      </c>
      <c r="O268" s="1118" t="s">
        <v>25</v>
      </c>
      <c r="P268" s="1159" t="s">
        <v>63</v>
      </c>
      <c r="Q268" s="1118" t="s">
        <v>25</v>
      </c>
      <c r="R268" s="1127">
        <f>VLOOKUP($G$268:$G$268,TABULADOR!$D$6:$E$41,2,0)</f>
        <v>8.484</v>
      </c>
      <c r="S268" s="1120">
        <f>DATEDIF($K268,GLOBAL!$M$2,"Y")</f>
        <v>1</v>
      </c>
      <c r="T268" s="1109">
        <v>0</v>
      </c>
      <c r="U268" s="1120">
        <f t="shared" si="136"/>
        <v>1</v>
      </c>
      <c r="V268" s="1148">
        <f>VLOOKUP($U268,TABULADOR!$A$51:$B$74,2)</f>
        <v>0.02</v>
      </c>
      <c r="W268" s="1148">
        <v>0</v>
      </c>
      <c r="X268" s="1123">
        <v>0</v>
      </c>
      <c r="Y268" s="1149">
        <v>0</v>
      </c>
      <c r="Z268" s="1125">
        <v>15</v>
      </c>
      <c r="AA268" s="1126">
        <f t="shared" si="137"/>
        <v>4.242</v>
      </c>
      <c r="AB268" s="1126">
        <f t="shared" si="147"/>
        <v>0</v>
      </c>
      <c r="AC268" s="1126">
        <f t="shared" si="139"/>
        <v>8.4839999999999999E-2</v>
      </c>
      <c r="AD268" s="1126">
        <f>VLOOKUP($H$268:$H$268,TABULADOR!$D$6:$E$41,2,0)-VLOOKUP($G$268:$G$268,TABULADOR!$D$6:$E$41,2,0)</f>
        <v>0</v>
      </c>
      <c r="AE268" s="1126">
        <f>+(TABULADOR!$D$67)*('EGRESO 2021'!$Y268)/2</f>
        <v>0</v>
      </c>
      <c r="AF268" s="1126"/>
      <c r="AG268" s="1126"/>
      <c r="AH268" s="1127">
        <f t="shared" si="148"/>
        <v>4.3268399999999998</v>
      </c>
      <c r="AI268" s="1150">
        <f>IF($S268&gt;=1,IF(MONTH(GLOBAL!$M$2)=MONTH($K268),(((($AA268+$AB268+$AC268+$AD268)*2)/30)*50),0))</f>
        <v>14.422799999999999</v>
      </c>
      <c r="AJ268" s="1126"/>
      <c r="AK268" s="1126">
        <f>($AA268+$AB268+$AC268)*2/30*$Z268*TABULADOR!$D$70</f>
        <v>3.4614720000000001</v>
      </c>
      <c r="AL268" s="1126"/>
      <c r="AM268" s="1126"/>
      <c r="AN268" s="1126"/>
      <c r="AO268" s="1126">
        <f>($AH268*GLOBAL!$BO$5/GLOBAL!$BO$6*GLOBAL!$BO$7*GLOBAL!$BO$8)</f>
        <v>0.15976024615384612</v>
      </c>
      <c r="AP268" s="1126">
        <f>($AH268+$AI268)*GLOBAL!$BQ$2</f>
        <v>0.18749640000000001</v>
      </c>
      <c r="AQ268" s="1126">
        <f>($AH268*GLOBAL!$BQ$5/GLOBAL!$BQ$6*GLOBAL!$BQ$7*GLOBAL!$BQ$8)</f>
        <v>1.9970030769230766E-2</v>
      </c>
      <c r="AR268" s="1126">
        <f>$AH268*GLOBAL!$BS$2</f>
        <v>0.12980519999999998</v>
      </c>
      <c r="AS268" s="1126">
        <f>$AO268*GLOBAL!$BP$2/GLOBAL!$BO$2</f>
        <v>0.35946055384615377</v>
      </c>
      <c r="AT268" s="1126">
        <f>($AH268+$AI268)*GLOBAL!$BR$2</f>
        <v>0.37499280000000002</v>
      </c>
      <c r="AU268" s="1126">
        <f>$AQ268*GLOBAL!$BT$2/GLOBAL!$BU$2</f>
        <v>7.9880123076923062E-2</v>
      </c>
      <c r="AV268" s="1126">
        <f>$AH268*GLOBAL!$BS$2</f>
        <v>0.12980519999999998</v>
      </c>
      <c r="AW268" s="1126">
        <f t="shared" si="146"/>
        <v>22.211112</v>
      </c>
      <c r="AX268" s="1126">
        <f t="shared" si="141"/>
        <v>0.36722667692307687</v>
      </c>
      <c r="AY268" s="1126"/>
      <c r="AZ268" s="1126" t="e">
        <f t="shared" si="142"/>
        <v>#VALUE!</v>
      </c>
      <c r="BA268" s="1128">
        <f t="shared" si="143"/>
        <v>21.84</v>
      </c>
      <c r="BB268" s="1170"/>
      <c r="BC268" s="1130"/>
      <c r="BD268" s="1126" t="s">
        <v>2289</v>
      </c>
      <c r="BE268" s="1126">
        <f>($AM268)*GLOBAL!$BQ$2</f>
        <v>0</v>
      </c>
      <c r="BF268" s="1126">
        <f>($AM268*GLOBAL!$BQ$5/GLOBAL!$BQ$6*GLOBAL!$BQ$7*GLOBAL!$BQ$8)</f>
        <v>0</v>
      </c>
      <c r="BG268" s="1126">
        <f>$AM268*GLOBAL!$BS$2</f>
        <v>0</v>
      </c>
      <c r="BH268" s="1131">
        <f t="shared" si="144"/>
        <v>0</v>
      </c>
      <c r="BI268" s="1126" t="e">
        <f>$BD268*GLOBAL!$BP$2/GLOBAL!$BO$2</f>
        <v>#VALUE!</v>
      </c>
      <c r="BJ268" s="1126">
        <f>($AM268)*GLOBAL!$BR$2</f>
        <v>0</v>
      </c>
      <c r="BK268" s="1126">
        <f>$BF268*GLOBAL!$BT$2/GLOBAL!$BU$2</f>
        <v>0</v>
      </c>
      <c r="BL268" s="1126">
        <f>$AM268*GLOBAL!$BS$2</f>
        <v>0</v>
      </c>
      <c r="BM268" s="1131" t="e">
        <f t="shared" si="145"/>
        <v>#VALUE!</v>
      </c>
    </row>
    <row r="269" spans="1:65" s="685" customFormat="1" ht="21" customHeight="1">
      <c r="A269" s="1108" t="s">
        <v>1119</v>
      </c>
      <c r="B269" s="1108" t="s">
        <v>1679</v>
      </c>
      <c r="C269" s="1243">
        <v>11202318</v>
      </c>
      <c r="D269" s="1134" t="s">
        <v>2031</v>
      </c>
      <c r="E269" s="1112" t="s">
        <v>34</v>
      </c>
      <c r="F269" s="1230" t="s">
        <v>2052</v>
      </c>
      <c r="G269" s="1113" t="s">
        <v>596</v>
      </c>
      <c r="H269" s="1113" t="s">
        <v>596</v>
      </c>
      <c r="I269" s="1249" t="s">
        <v>1802</v>
      </c>
      <c r="J269" s="1108"/>
      <c r="K269" s="1136">
        <v>44440</v>
      </c>
      <c r="L269" s="1247" t="s">
        <v>2047</v>
      </c>
      <c r="M269" s="1117"/>
      <c r="N269" s="1113" t="s">
        <v>914</v>
      </c>
      <c r="O269" s="1253" t="s">
        <v>25</v>
      </c>
      <c r="P269" s="1248" t="s">
        <v>63</v>
      </c>
      <c r="Q269" s="1253" t="s">
        <v>25</v>
      </c>
      <c r="R269" s="1119">
        <f>VLOOKUP($G$269:$G$269,TABULADOR!$D$6:$E$41,2,0)</f>
        <v>8.484</v>
      </c>
      <c r="S269" s="1120">
        <f>DATEDIF($K269,GLOBAL!$M$2,"Y")</f>
        <v>0</v>
      </c>
      <c r="T269" s="1120">
        <v>0</v>
      </c>
      <c r="U269" s="1121">
        <f t="shared" si="136"/>
        <v>0</v>
      </c>
      <c r="V269" s="1122">
        <f>VLOOKUP($U269,TABULADOR!$A$51:$B$74,2)</f>
        <v>0</v>
      </c>
      <c r="W269" s="1148">
        <v>0</v>
      </c>
      <c r="X269" s="1123">
        <v>0</v>
      </c>
      <c r="Y269" s="1124">
        <v>0</v>
      </c>
      <c r="Z269" s="1125">
        <v>15</v>
      </c>
      <c r="AA269" s="1126">
        <f t="shared" si="137"/>
        <v>4.242</v>
      </c>
      <c r="AB269" s="1126">
        <f t="shared" si="147"/>
        <v>0</v>
      </c>
      <c r="AC269" s="1126">
        <f t="shared" si="139"/>
        <v>0</v>
      </c>
      <c r="AD269" s="1126">
        <f>VLOOKUP($H$269:$H$269,TABULADOR!$D$6:$E$41,2,0)-VLOOKUP($G$269:$G$269,TABULADOR!$D$6:$E$41,2,0)</f>
        <v>0</v>
      </c>
      <c r="AE269" s="1126">
        <f>+(TABULADOR!$D$67)*('EGRESO 2021'!$Y269)/2</f>
        <v>0</v>
      </c>
      <c r="AF269" s="1126"/>
      <c r="AG269" s="1119"/>
      <c r="AH269" s="1127">
        <f t="shared" si="148"/>
        <v>4.242</v>
      </c>
      <c r="AI269" s="1119" t="b">
        <f>IF($S269&gt;=1,IF(MONTH(GLOBAL!$M$2)=MONTH($K269),(((($AA269+$AB269+$AC269+$AD269)*2)/30)*50),0))</f>
        <v>0</v>
      </c>
      <c r="AJ269" s="1126"/>
      <c r="AK269" s="1126">
        <f>($AA269+$AB269+$AC269)*2/30*$Z269*TABULADOR!$D$70</f>
        <v>3.3936000000000002</v>
      </c>
      <c r="AL269" s="1126"/>
      <c r="AM269" s="1126"/>
      <c r="AN269" s="1127"/>
      <c r="AO269" s="1127">
        <f>($AH269*GLOBAL!$BO$5/GLOBAL!$BO$6*GLOBAL!$BO$7*GLOBAL!$BO$8)</f>
        <v>0.1566276923076923</v>
      </c>
      <c r="AP269" s="1127">
        <f>($AH269+$AI269)*GLOBAL!$BQ$2</f>
        <v>4.2419999999999999E-2</v>
      </c>
      <c r="AQ269" s="1127">
        <f>($AH269*GLOBAL!$BQ$5/GLOBAL!$BQ$6*GLOBAL!$BQ$7*GLOBAL!$BQ$8)</f>
        <v>1.9578461538461538E-2</v>
      </c>
      <c r="AR269" s="1126">
        <f>$AH269*GLOBAL!$BS$2</f>
        <v>0.12725999999999998</v>
      </c>
      <c r="AS269" s="1127">
        <f>$AO269*GLOBAL!$BP$2/GLOBAL!$BO$2</f>
        <v>0.35241230769230764</v>
      </c>
      <c r="AT269" s="1127">
        <f>($AH269+$AI269)*GLOBAL!$BR$2</f>
        <v>8.4839999999999999E-2</v>
      </c>
      <c r="AU269" s="1127">
        <f>$AQ269*GLOBAL!$BT$2/GLOBAL!$BU$2</f>
        <v>7.8313846153846151E-2</v>
      </c>
      <c r="AV269" s="1126">
        <f>$AH269*GLOBAL!$BS$2</f>
        <v>0.12725999999999998</v>
      </c>
      <c r="AW269" s="1126">
        <f t="shared" si="146"/>
        <v>7.6356000000000002</v>
      </c>
      <c r="AX269" s="1126">
        <f t="shared" si="141"/>
        <v>0.21862615384615386</v>
      </c>
      <c r="AY269" s="1127"/>
      <c r="AZ269" s="1126" t="e">
        <f t="shared" si="142"/>
        <v>#VALUE!</v>
      </c>
      <c r="BA269" s="1128">
        <f t="shared" si="143"/>
        <v>7.42</v>
      </c>
      <c r="BB269" s="1130"/>
      <c r="BC269" s="1130"/>
      <c r="BD269" s="1126" t="s">
        <v>2289</v>
      </c>
      <c r="BE269" s="1126">
        <f>($AM269)*GLOBAL!$BQ$2</f>
        <v>0</v>
      </c>
      <c r="BF269" s="1126">
        <f>($AM269*GLOBAL!$BQ$5/GLOBAL!$BQ$6*GLOBAL!$BQ$7*GLOBAL!$BQ$8)</f>
        <v>0</v>
      </c>
      <c r="BG269" s="1126">
        <f>$AM269*GLOBAL!$BS$2</f>
        <v>0</v>
      </c>
      <c r="BH269" s="1131">
        <f t="shared" si="144"/>
        <v>0</v>
      </c>
      <c r="BI269" s="1126" t="e">
        <f>$BD269*GLOBAL!$BP$2/GLOBAL!$BO$2</f>
        <v>#VALUE!</v>
      </c>
      <c r="BJ269" s="1126">
        <f>($AM269)*GLOBAL!$BR$2</f>
        <v>0</v>
      </c>
      <c r="BK269" s="1126">
        <f>$BF269*GLOBAL!$BT$2/GLOBAL!$BU$2</f>
        <v>0</v>
      </c>
      <c r="BL269" s="1126">
        <f>$AM269*GLOBAL!$BS$2</f>
        <v>0</v>
      </c>
      <c r="BM269" s="1131" t="e">
        <f t="shared" si="145"/>
        <v>#VALUE!</v>
      </c>
    </row>
    <row r="270" spans="1:65" s="685" customFormat="1" ht="21" customHeight="1">
      <c r="A270" s="1108" t="s">
        <v>1119</v>
      </c>
      <c r="B270" s="1109" t="s">
        <v>1679</v>
      </c>
      <c r="C270" s="1139">
        <v>6034631</v>
      </c>
      <c r="D270" s="1140" t="s">
        <v>449</v>
      </c>
      <c r="E270" s="1141" t="s">
        <v>20</v>
      </c>
      <c r="F270" s="1154" t="s">
        <v>289</v>
      </c>
      <c r="G270" s="1169" t="s">
        <v>596</v>
      </c>
      <c r="H270" s="1169" t="s">
        <v>596</v>
      </c>
      <c r="I270" s="1114" t="s">
        <v>1702</v>
      </c>
      <c r="J270" s="1108" t="s">
        <v>991</v>
      </c>
      <c r="K270" s="1143">
        <v>43608</v>
      </c>
      <c r="L270" s="1144" t="s">
        <v>1476</v>
      </c>
      <c r="M270" s="1145"/>
      <c r="N270" s="1146" t="s">
        <v>914</v>
      </c>
      <c r="O270" s="1118" t="s">
        <v>1714</v>
      </c>
      <c r="P270" s="1159" t="s">
        <v>40</v>
      </c>
      <c r="Q270" s="1183" t="s">
        <v>25</v>
      </c>
      <c r="R270" s="1127">
        <f>VLOOKUP($G$270:$G$270,TABULADOR!$D$6:$E$41,2,0)</f>
        <v>8.484</v>
      </c>
      <c r="S270" s="1120">
        <f>DATEDIF($K270,GLOBAL!$M$2,"Y")</f>
        <v>2</v>
      </c>
      <c r="T270" s="1109">
        <v>0</v>
      </c>
      <c r="U270" s="1120">
        <f t="shared" si="136"/>
        <v>2</v>
      </c>
      <c r="V270" s="1148">
        <f>VLOOKUP($U270,TABULADOR!$A$51:$B$74,2)</f>
        <v>0.04</v>
      </c>
      <c r="W270" s="1148">
        <v>0</v>
      </c>
      <c r="X270" s="1123">
        <v>0</v>
      </c>
      <c r="Y270" s="1149">
        <v>0</v>
      </c>
      <c r="Z270" s="1125">
        <v>15</v>
      </c>
      <c r="AA270" s="1126">
        <f t="shared" si="137"/>
        <v>4.242</v>
      </c>
      <c r="AB270" s="1126">
        <f t="shared" si="147"/>
        <v>0</v>
      </c>
      <c r="AC270" s="1126">
        <f t="shared" si="139"/>
        <v>0.16968</v>
      </c>
      <c r="AD270" s="1126">
        <f>VLOOKUP($H$270:$H$270,TABULADOR!$D$6:$E$41,2,0)-VLOOKUP($G$270:$G$270,TABULADOR!$D$6:$E$41,2,0)</f>
        <v>0</v>
      </c>
      <c r="AE270" s="1126">
        <f>+(TABULADOR!$D$67)*('EGRESO 2021'!$Y270)/2</f>
        <v>0</v>
      </c>
      <c r="AF270" s="1126"/>
      <c r="AG270" s="1126"/>
      <c r="AH270" s="1127">
        <f t="shared" si="148"/>
        <v>4.4116799999999996</v>
      </c>
      <c r="AI270" s="1150">
        <f>IF($S270&gt;=1,IF(MONTH(GLOBAL!$M$2)=MONTH($K270),(((($AA270+$AB270+$AC270+$AD270)*2)/30)*50),0))</f>
        <v>0</v>
      </c>
      <c r="AJ270" s="1126"/>
      <c r="AK270" s="1126">
        <f>($AA270+$AB270+$AC270)*2/30*$Z270*TABULADOR!$D$70</f>
        <v>3.529344</v>
      </c>
      <c r="AL270" s="1126"/>
      <c r="AM270" s="1126"/>
      <c r="AN270" s="1126"/>
      <c r="AO270" s="1126">
        <f>($AH270*GLOBAL!$BO$5/GLOBAL!$BO$6*GLOBAL!$BO$7*GLOBAL!$BO$8)</f>
        <v>0.16289279999999998</v>
      </c>
      <c r="AP270" s="1126">
        <f>($AH270+$AI270)*GLOBAL!$BQ$2</f>
        <v>4.4116799999999998E-2</v>
      </c>
      <c r="AQ270" s="1126">
        <f>($AH270*GLOBAL!$BQ$5/GLOBAL!$BQ$6*GLOBAL!$BQ$7*GLOBAL!$BQ$8)</f>
        <v>2.0361599999999997E-2</v>
      </c>
      <c r="AR270" s="1126">
        <f>$AH270*GLOBAL!$BS$2</f>
        <v>0.13235039999999998</v>
      </c>
      <c r="AS270" s="1126">
        <f>$AO270*GLOBAL!$BP$2/GLOBAL!$BO$2</f>
        <v>0.36650879999999997</v>
      </c>
      <c r="AT270" s="1126">
        <f>($AH270+$AI270)*GLOBAL!$BR$2</f>
        <v>8.8233599999999995E-2</v>
      </c>
      <c r="AU270" s="1126">
        <f>$AQ270*GLOBAL!$BT$2/GLOBAL!$BU$2</f>
        <v>8.1446399999999988E-2</v>
      </c>
      <c r="AV270" s="1126">
        <f>$AH270*GLOBAL!$BS$2</f>
        <v>0.13235039999999998</v>
      </c>
      <c r="AW270" s="1126">
        <f t="shared" si="146"/>
        <v>7.9410239999999996</v>
      </c>
      <c r="AX270" s="1126">
        <f t="shared" si="141"/>
        <v>0.22737119999999997</v>
      </c>
      <c r="AY270" s="1126"/>
      <c r="AZ270" s="1126" t="e">
        <f t="shared" si="142"/>
        <v>#VALUE!</v>
      </c>
      <c r="BA270" s="1128">
        <f t="shared" si="143"/>
        <v>7.71</v>
      </c>
      <c r="BB270" s="1129"/>
      <c r="BC270" s="1130"/>
      <c r="BD270" s="1126" t="s">
        <v>2289</v>
      </c>
      <c r="BE270" s="1126">
        <f>($AM270)*GLOBAL!$BQ$2</f>
        <v>0</v>
      </c>
      <c r="BF270" s="1126">
        <f>($AM270*GLOBAL!$BQ$5/GLOBAL!$BQ$6*GLOBAL!$BQ$7*GLOBAL!$BQ$8)</f>
        <v>0</v>
      </c>
      <c r="BG270" s="1126">
        <f>$AM270*GLOBAL!$BS$2</f>
        <v>0</v>
      </c>
      <c r="BH270" s="1131">
        <f t="shared" si="144"/>
        <v>0</v>
      </c>
      <c r="BI270" s="1126" t="e">
        <f>$BD270*GLOBAL!$BP$2/GLOBAL!$BO$2</f>
        <v>#VALUE!</v>
      </c>
      <c r="BJ270" s="1126">
        <f>($AM270)*GLOBAL!$BR$2</f>
        <v>0</v>
      </c>
      <c r="BK270" s="1126">
        <f>$BF270*GLOBAL!$BT$2/GLOBAL!$BU$2</f>
        <v>0</v>
      </c>
      <c r="BL270" s="1126">
        <f>$AM270*GLOBAL!$BS$2</f>
        <v>0</v>
      </c>
      <c r="BM270" s="1131" t="e">
        <f t="shared" si="145"/>
        <v>#VALUE!</v>
      </c>
    </row>
    <row r="271" spans="1:65" s="685" customFormat="1" ht="21" customHeight="1">
      <c r="A271" s="1108" t="s">
        <v>1119</v>
      </c>
      <c r="B271" s="1109" t="s">
        <v>1679</v>
      </c>
      <c r="C271" s="1139">
        <v>10869570</v>
      </c>
      <c r="D271" s="1140" t="s">
        <v>483</v>
      </c>
      <c r="E271" s="1141" t="s">
        <v>20</v>
      </c>
      <c r="F271" s="1109" t="s">
        <v>484</v>
      </c>
      <c r="G271" s="1169" t="s">
        <v>596</v>
      </c>
      <c r="H271" s="1169" t="s">
        <v>596</v>
      </c>
      <c r="I271" s="1114" t="s">
        <v>1702</v>
      </c>
      <c r="J271" s="1108" t="s">
        <v>991</v>
      </c>
      <c r="K271" s="1143">
        <v>44256</v>
      </c>
      <c r="L271" s="1144" t="s">
        <v>1500</v>
      </c>
      <c r="M271" s="1145"/>
      <c r="N271" s="1146" t="s">
        <v>914</v>
      </c>
      <c r="O271" s="1118" t="s">
        <v>1714</v>
      </c>
      <c r="P271" s="1161" t="s">
        <v>63</v>
      </c>
      <c r="Q271" s="1183" t="s">
        <v>25</v>
      </c>
      <c r="R271" s="1127">
        <f>VLOOKUP($G$271:$G$271,TABULADOR!$D$6:$E$41,2,0)</f>
        <v>8.484</v>
      </c>
      <c r="S271" s="1120">
        <f>DATEDIF($K271,GLOBAL!$M$2,"Y")</f>
        <v>0</v>
      </c>
      <c r="T271" s="1109">
        <v>2</v>
      </c>
      <c r="U271" s="1120">
        <f t="shared" si="136"/>
        <v>2</v>
      </c>
      <c r="V271" s="1148">
        <f>VLOOKUP($U271,TABULADOR!$A$51:$B$74,2)</f>
        <v>0.04</v>
      </c>
      <c r="W271" s="1148">
        <v>0</v>
      </c>
      <c r="X271" s="1123">
        <v>0</v>
      </c>
      <c r="Y271" s="1149">
        <v>0</v>
      </c>
      <c r="Z271" s="1125">
        <v>15</v>
      </c>
      <c r="AA271" s="1126">
        <f t="shared" si="137"/>
        <v>4.242</v>
      </c>
      <c r="AB271" s="1126">
        <f t="shared" si="147"/>
        <v>0</v>
      </c>
      <c r="AC271" s="1126">
        <f t="shared" si="139"/>
        <v>0.16968</v>
      </c>
      <c r="AD271" s="1126">
        <f>VLOOKUP($H$271:$H$271,TABULADOR!$D$6:$E$41,2,0)-VLOOKUP($G$271:$G$271,TABULADOR!$D$6:$E$41,2,0)</f>
        <v>0</v>
      </c>
      <c r="AE271" s="1126">
        <f>+(TABULADOR!$D$67)*('EGRESO 2021'!$Y271)/2</f>
        <v>0</v>
      </c>
      <c r="AF271" s="1126"/>
      <c r="AG271" s="1126"/>
      <c r="AH271" s="1127">
        <f t="shared" si="148"/>
        <v>4.4116799999999996</v>
      </c>
      <c r="AI271" s="1150" t="b">
        <f>IF($S271&gt;=1,IF(MONTH(GLOBAL!$M$2)=MONTH($K271),(((($AA271+$AB271+$AC271+$AD271)*2)/30)*50),0))</f>
        <v>0</v>
      </c>
      <c r="AJ271" s="1126"/>
      <c r="AK271" s="1126">
        <f>($AA271+$AB271+$AC271)*2/30*$Z271*TABULADOR!$D$70</f>
        <v>3.529344</v>
      </c>
      <c r="AL271" s="1126"/>
      <c r="AM271" s="1126"/>
      <c r="AN271" s="1126"/>
      <c r="AO271" s="1126">
        <f>($AH271*GLOBAL!$BO$5/GLOBAL!$BO$6*GLOBAL!$BO$7*GLOBAL!$BO$8)</f>
        <v>0.16289279999999998</v>
      </c>
      <c r="AP271" s="1126">
        <f>($AH271+$AI271)*GLOBAL!$BQ$2</f>
        <v>4.4116799999999998E-2</v>
      </c>
      <c r="AQ271" s="1126">
        <f>($AH271*GLOBAL!$BQ$5/GLOBAL!$BQ$6*GLOBAL!$BQ$7*GLOBAL!$BQ$8)</f>
        <v>2.0361599999999997E-2</v>
      </c>
      <c r="AR271" s="1126">
        <f>$AH271*GLOBAL!$BS$2</f>
        <v>0.13235039999999998</v>
      </c>
      <c r="AS271" s="1126">
        <f>$AO271*GLOBAL!$BP$2/GLOBAL!$BO$2</f>
        <v>0.36650879999999997</v>
      </c>
      <c r="AT271" s="1126">
        <f>($AH271+$AI271)*GLOBAL!$BR$2</f>
        <v>8.8233599999999995E-2</v>
      </c>
      <c r="AU271" s="1126">
        <f>$AQ271*GLOBAL!$BT$2/GLOBAL!$BU$2</f>
        <v>8.1446399999999988E-2</v>
      </c>
      <c r="AV271" s="1126">
        <f>$AH271*GLOBAL!$BS$2</f>
        <v>0.13235039999999998</v>
      </c>
      <c r="AW271" s="1126">
        <f t="shared" si="146"/>
        <v>7.9410239999999996</v>
      </c>
      <c r="AX271" s="1126">
        <f t="shared" si="141"/>
        <v>0.22737119999999997</v>
      </c>
      <c r="AY271" s="1126"/>
      <c r="AZ271" s="1126" t="e">
        <f t="shared" si="142"/>
        <v>#VALUE!</v>
      </c>
      <c r="BA271" s="1128">
        <f t="shared" si="143"/>
        <v>7.71</v>
      </c>
      <c r="BB271" s="1170"/>
      <c r="BC271" s="1130"/>
      <c r="BD271" s="1126" t="s">
        <v>2289</v>
      </c>
      <c r="BE271" s="1126">
        <f>($AM271)*GLOBAL!$BQ$2</f>
        <v>0</v>
      </c>
      <c r="BF271" s="1126">
        <f>($AM271*GLOBAL!$BQ$5/GLOBAL!$BQ$6*GLOBAL!$BQ$7*GLOBAL!$BQ$8)</f>
        <v>0</v>
      </c>
      <c r="BG271" s="1126">
        <f>$AM271*GLOBAL!$BS$2</f>
        <v>0</v>
      </c>
      <c r="BH271" s="1131">
        <f t="shared" si="144"/>
        <v>0</v>
      </c>
      <c r="BI271" s="1126" t="e">
        <f>$BD271*GLOBAL!$BP$2/GLOBAL!$BO$2</f>
        <v>#VALUE!</v>
      </c>
      <c r="BJ271" s="1126">
        <f>($AM271)*GLOBAL!$BR$2</f>
        <v>0</v>
      </c>
      <c r="BK271" s="1126">
        <f>$BF271*GLOBAL!$BT$2/GLOBAL!$BU$2</f>
        <v>0</v>
      </c>
      <c r="BL271" s="1126">
        <f>$AM271*GLOBAL!$BS$2</f>
        <v>0</v>
      </c>
      <c r="BM271" s="1131" t="e">
        <f t="shared" si="145"/>
        <v>#VALUE!</v>
      </c>
    </row>
    <row r="272" spans="1:65" s="774" customFormat="1" ht="21" customHeight="1">
      <c r="A272" s="1108" t="s">
        <v>1119</v>
      </c>
      <c r="B272" s="945" t="s">
        <v>1679</v>
      </c>
      <c r="C272" s="1188">
        <v>14046245</v>
      </c>
      <c r="D272" s="1189" t="s">
        <v>426</v>
      </c>
      <c r="E272" s="1190" t="s">
        <v>20</v>
      </c>
      <c r="F272" s="945" t="s">
        <v>289</v>
      </c>
      <c r="G272" s="1191" t="s">
        <v>596</v>
      </c>
      <c r="H272" s="1191" t="s">
        <v>596</v>
      </c>
      <c r="I272" s="1114" t="s">
        <v>1702</v>
      </c>
      <c r="J272" s="1135" t="s">
        <v>991</v>
      </c>
      <c r="K272" s="1192">
        <v>43710</v>
      </c>
      <c r="L272" s="1193" t="s">
        <v>1457</v>
      </c>
      <c r="M272" s="1145"/>
      <c r="N272" s="1194" t="s">
        <v>914</v>
      </c>
      <c r="O272" s="1147" t="s">
        <v>1714</v>
      </c>
      <c r="P272" s="1121" t="s">
        <v>40</v>
      </c>
      <c r="Q272" s="1209" t="s">
        <v>25</v>
      </c>
      <c r="R272" s="1182">
        <f>VLOOKUP($G$272:$G$272,TABULADOR!$D$6:$E$41,2,0)</f>
        <v>8.484</v>
      </c>
      <c r="S272" s="1177">
        <f>DATEDIF($K272,GLOBAL!$M$2,"Y")</f>
        <v>2</v>
      </c>
      <c r="T272" s="945">
        <v>0</v>
      </c>
      <c r="U272" s="1177">
        <f t="shared" ref="U272:U298" si="149">$S272+$T272</f>
        <v>2</v>
      </c>
      <c r="V272" s="1178">
        <f>VLOOKUP($U272,TABULADOR!$A$51:$B$74,2)</f>
        <v>0.04</v>
      </c>
      <c r="W272" s="1178">
        <v>0</v>
      </c>
      <c r="X272" s="1179">
        <v>0</v>
      </c>
      <c r="Y272" s="1157">
        <v>0</v>
      </c>
      <c r="Z272" s="1208">
        <v>15</v>
      </c>
      <c r="AA272" s="1181">
        <f t="shared" ref="AA272:AA298" si="150">+($R272/30*$Z272)</f>
        <v>4.242</v>
      </c>
      <c r="AB272" s="1126">
        <f t="shared" si="147"/>
        <v>0</v>
      </c>
      <c r="AC272" s="1126">
        <f t="shared" ref="AC272:AC298" si="151">$AA272*$V272</f>
        <v>0.16968</v>
      </c>
      <c r="AD272" s="1126">
        <f>VLOOKUP($H$272:$H$272,TABULADOR!$D$6:$E$41,2,0)-VLOOKUP($G$272:$G$272,TABULADOR!$D$6:$E$41,2,0)</f>
        <v>0</v>
      </c>
      <c r="AE272" s="1126">
        <f>+(TABULADOR!$D$67)*('EGRESO 2021'!$Y272)/2</f>
        <v>0</v>
      </c>
      <c r="AF272" s="1126"/>
      <c r="AG272" s="1181"/>
      <c r="AH272" s="1127">
        <f t="shared" si="148"/>
        <v>4.4116799999999996</v>
      </c>
      <c r="AI272" s="1195">
        <f>IF($S272&gt;=1,IF(MONTH(GLOBAL!$M$2)=MONTH($K272),(((($AA272+$AB272+$AC272+$AD272)*2)/30)*50),0))</f>
        <v>0</v>
      </c>
      <c r="AJ272" s="1126"/>
      <c r="AK272" s="1181">
        <f>($AA272+$AB272+$AC272)*2/30*$Z272*TABULADOR!$D$70</f>
        <v>3.529344</v>
      </c>
      <c r="AL272" s="1126"/>
      <c r="AM272" s="1181"/>
      <c r="AN272" s="1181"/>
      <c r="AO272" s="1181">
        <f>($AH272*GLOBAL!$BO$5/GLOBAL!$BO$6*GLOBAL!$BO$7*GLOBAL!$BO$8)</f>
        <v>0.16289279999999998</v>
      </c>
      <c r="AP272" s="1181">
        <f>($AH272+$AI272)*GLOBAL!$BQ$2</f>
        <v>4.4116799999999998E-2</v>
      </c>
      <c r="AQ272" s="1181">
        <f>($AH272*GLOBAL!$BQ$5/GLOBAL!$BQ$6*GLOBAL!$BQ$7*GLOBAL!$BQ$8)</f>
        <v>2.0361599999999997E-2</v>
      </c>
      <c r="AR272" s="1181">
        <f>$AH272*GLOBAL!$BS$2</f>
        <v>0.13235039999999998</v>
      </c>
      <c r="AS272" s="1181">
        <f>$AO272*GLOBAL!$BP$2/GLOBAL!$BO$2</f>
        <v>0.36650879999999997</v>
      </c>
      <c r="AT272" s="1181">
        <f>($AH272+$AI272)*GLOBAL!$BR$2</f>
        <v>8.8233599999999995E-2</v>
      </c>
      <c r="AU272" s="1181">
        <f>$AQ272*GLOBAL!$BT$2/GLOBAL!$BU$2</f>
        <v>8.1446399999999988E-2</v>
      </c>
      <c r="AV272" s="1181">
        <f>$AH272*GLOBAL!$BS$2</f>
        <v>0.13235039999999998</v>
      </c>
      <c r="AW272" s="1126">
        <f t="shared" si="146"/>
        <v>7.9410239999999996</v>
      </c>
      <c r="AX272" s="1181">
        <f t="shared" ref="AX272:AX296" si="152">$AN272+$AO272+$AP272+$AQ272+$BH272</f>
        <v>0.22737119999999997</v>
      </c>
      <c r="AY272" s="1181"/>
      <c r="AZ272" s="1181" t="e">
        <f t="shared" ref="AZ272:AZ296" si="153">$AS272+$AT272+$AU272+$AV272+$AR272+$BM272</f>
        <v>#VALUE!</v>
      </c>
      <c r="BA272" s="1128">
        <f t="shared" ref="BA272:BA296" si="154">ROUND(SUM($AW272-$AX272),2)</f>
        <v>7.71</v>
      </c>
      <c r="BB272" s="1187"/>
      <c r="BC272" s="1171"/>
      <c r="BD272" s="1126" t="s">
        <v>2289</v>
      </c>
      <c r="BE272" s="1126">
        <f>($AM272)*GLOBAL!$BQ$2</f>
        <v>0</v>
      </c>
      <c r="BF272" s="1126">
        <f>($AM272*GLOBAL!$BQ$5/GLOBAL!$BQ$6*GLOBAL!$BQ$7*GLOBAL!$BQ$8)</f>
        <v>0</v>
      </c>
      <c r="BG272" s="1126">
        <f>$AM272*GLOBAL!$BS$2</f>
        <v>0</v>
      </c>
      <c r="BH272" s="1131">
        <f t="shared" ref="BH272:BH296" si="155">SUM(BD272:BF272)</f>
        <v>0</v>
      </c>
      <c r="BI272" s="1126" t="e">
        <f>$BD272*GLOBAL!$BP$2/GLOBAL!$BO$2</f>
        <v>#VALUE!</v>
      </c>
      <c r="BJ272" s="1126">
        <f>($AM272)*GLOBAL!$BR$2</f>
        <v>0</v>
      </c>
      <c r="BK272" s="1126">
        <f>$BF272*GLOBAL!$BT$2/GLOBAL!$BU$2</f>
        <v>0</v>
      </c>
      <c r="BL272" s="1126">
        <f>$AM272*GLOBAL!$BS$2</f>
        <v>0</v>
      </c>
      <c r="BM272" s="1131" t="e">
        <f t="shared" ref="BM272:BM296" si="156">SUM(BI272:BL272)+BG272</f>
        <v>#VALUE!</v>
      </c>
    </row>
    <row r="273" spans="1:83" s="685" customFormat="1" ht="21" customHeight="1">
      <c r="A273" s="1108" t="s">
        <v>1119</v>
      </c>
      <c r="B273" s="1108" t="s">
        <v>972</v>
      </c>
      <c r="C273" s="1243">
        <v>28241698</v>
      </c>
      <c r="D273" s="1134" t="s">
        <v>2093</v>
      </c>
      <c r="E273" s="1112" t="s">
        <v>20</v>
      </c>
      <c r="F273" s="1230" t="s">
        <v>104</v>
      </c>
      <c r="G273" s="1113" t="s">
        <v>146</v>
      </c>
      <c r="H273" s="1113" t="s">
        <v>146</v>
      </c>
      <c r="I273" s="1249" t="s">
        <v>1802</v>
      </c>
      <c r="J273" s="1108"/>
      <c r="K273" s="1136">
        <v>44440</v>
      </c>
      <c r="L273" s="1117"/>
      <c r="M273" s="1250" t="s">
        <v>2119</v>
      </c>
      <c r="N273" s="1113" t="s">
        <v>974</v>
      </c>
      <c r="O273" s="1253" t="s">
        <v>1714</v>
      </c>
      <c r="P273" s="1248" t="s">
        <v>1583</v>
      </c>
      <c r="Q273" s="1237" t="s">
        <v>25</v>
      </c>
      <c r="R273" s="1119">
        <f>VLOOKUP($G$273:$G$273,TABULADOR!$D$6:$E$41,2,0)</f>
        <v>7</v>
      </c>
      <c r="S273" s="1120">
        <f>DATEDIF($K273,GLOBAL!$M$2,"Y")</f>
        <v>0</v>
      </c>
      <c r="T273" s="1120">
        <v>0</v>
      </c>
      <c r="U273" s="1121">
        <f t="shared" si="149"/>
        <v>0</v>
      </c>
      <c r="V273" s="1122">
        <f>VLOOKUP($U273,TABULADOR!$A$51:$B$74,2)</f>
        <v>0</v>
      </c>
      <c r="W273" s="1148">
        <v>0</v>
      </c>
      <c r="X273" s="1123">
        <v>0</v>
      </c>
      <c r="Y273" s="1124">
        <v>0</v>
      </c>
      <c r="Z273" s="1125">
        <v>15</v>
      </c>
      <c r="AA273" s="1126">
        <f t="shared" si="150"/>
        <v>3.5</v>
      </c>
      <c r="AB273" s="1126">
        <f t="shared" si="147"/>
        <v>0</v>
      </c>
      <c r="AC273" s="1126">
        <f t="shared" si="151"/>
        <v>0</v>
      </c>
      <c r="AD273" s="1126">
        <f>VLOOKUP($H$273:$H$273,TABULADOR!$D$6:$E$41,2,0)-VLOOKUP($G$273:$G$273,TABULADOR!$D$6:$E$41,2,0)</f>
        <v>0</v>
      </c>
      <c r="AE273" s="1126">
        <f>+(TABULADOR!$D$67)*('EGRESO 2021'!$Y273)/2</f>
        <v>0</v>
      </c>
      <c r="AF273" s="1126"/>
      <c r="AG273" s="1119"/>
      <c r="AH273" s="1127">
        <f t="shared" si="148"/>
        <v>3.5</v>
      </c>
      <c r="AI273" s="1119" t="b">
        <f>IF($S273&gt;=1,IF(MONTH(GLOBAL!$M$2)=MONTH($K273),(((($AA273+$AB273+$AC273+$AD273)*2)/30)*50),0))</f>
        <v>0</v>
      </c>
      <c r="AJ273" s="1126"/>
      <c r="AK273" s="1126">
        <f>($AA273+$AB273+$AC273)*2/30*$Z273*TABULADOR!$D$70</f>
        <v>2.8000000000000003</v>
      </c>
      <c r="AL273" s="1126"/>
      <c r="AM273" s="1126"/>
      <c r="AN273" s="1127"/>
      <c r="AO273" s="1127">
        <f>($AH273*GLOBAL!$BO$5/GLOBAL!$BO$6*GLOBAL!$BO$7*GLOBAL!$BO$8)</f>
        <v>0.12923076923076923</v>
      </c>
      <c r="AP273" s="1127">
        <f>($AH273+$AI273)*GLOBAL!$BQ$2</f>
        <v>3.5000000000000003E-2</v>
      </c>
      <c r="AQ273" s="1127">
        <f>($AH273*GLOBAL!$BQ$5/GLOBAL!$BQ$6*GLOBAL!$BQ$7*GLOBAL!$BQ$8)</f>
        <v>1.6153846153846154E-2</v>
      </c>
      <c r="AR273" s="1126">
        <f>$AH273*GLOBAL!$BS$2</f>
        <v>0.105</v>
      </c>
      <c r="AS273" s="1127">
        <f>$AO273*GLOBAL!$BP$2/GLOBAL!$BO$2</f>
        <v>0.29076923076923078</v>
      </c>
      <c r="AT273" s="1127">
        <f>($AH273+$AI273)*GLOBAL!$BR$2</f>
        <v>7.0000000000000007E-2</v>
      </c>
      <c r="AU273" s="1127">
        <f>$AQ273*GLOBAL!$BT$2/GLOBAL!$BU$2</f>
        <v>6.4615384615384616E-2</v>
      </c>
      <c r="AV273" s="1126">
        <f>$AH273*GLOBAL!$BS$2</f>
        <v>0.105</v>
      </c>
      <c r="AW273" s="1126">
        <f t="shared" si="146"/>
        <v>6.3000000000000007</v>
      </c>
      <c r="AX273" s="1126">
        <f t="shared" si="152"/>
        <v>0.18038461538461539</v>
      </c>
      <c r="AY273" s="1127"/>
      <c r="AZ273" s="1126" t="e">
        <f t="shared" si="153"/>
        <v>#VALUE!</v>
      </c>
      <c r="BA273" s="1128">
        <f t="shared" si="154"/>
        <v>6.12</v>
      </c>
      <c r="BB273" s="1130"/>
      <c r="BC273" s="1130"/>
      <c r="BD273" s="1126" t="s">
        <v>2289</v>
      </c>
      <c r="BE273" s="1126">
        <f>($AM273)*GLOBAL!$BQ$2</f>
        <v>0</v>
      </c>
      <c r="BF273" s="1126">
        <f>($AM273*GLOBAL!$BQ$5/GLOBAL!$BQ$6*GLOBAL!$BQ$7*GLOBAL!$BQ$8)</f>
        <v>0</v>
      </c>
      <c r="BG273" s="1126">
        <f>$AM273*GLOBAL!$BS$2</f>
        <v>0</v>
      </c>
      <c r="BH273" s="1131">
        <f t="shared" si="155"/>
        <v>0</v>
      </c>
      <c r="BI273" s="1126" t="e">
        <f>$BD273*GLOBAL!$BP$2/GLOBAL!$BO$2</f>
        <v>#VALUE!</v>
      </c>
      <c r="BJ273" s="1126">
        <f>($AM273)*GLOBAL!$BR$2</f>
        <v>0</v>
      </c>
      <c r="BK273" s="1126">
        <f>$BF273*GLOBAL!$BT$2/GLOBAL!$BU$2</f>
        <v>0</v>
      </c>
      <c r="BL273" s="1126">
        <f>$AM273*GLOBAL!$BS$2</f>
        <v>0</v>
      </c>
      <c r="BM273" s="1131" t="e">
        <f t="shared" si="156"/>
        <v>#VALUE!</v>
      </c>
    </row>
    <row r="274" spans="1:83" s="693" customFormat="1" ht="21" customHeight="1">
      <c r="A274" s="1108" t="s">
        <v>1119</v>
      </c>
      <c r="B274" s="1109" t="s">
        <v>1679</v>
      </c>
      <c r="C274" s="1139">
        <v>13944410</v>
      </c>
      <c r="D274" s="1140" t="s">
        <v>932</v>
      </c>
      <c r="E274" s="1141" t="s">
        <v>20</v>
      </c>
      <c r="F274" s="1109" t="s">
        <v>950</v>
      </c>
      <c r="G274" s="1169" t="s">
        <v>596</v>
      </c>
      <c r="H274" s="1169" t="s">
        <v>596</v>
      </c>
      <c r="I274" s="1114" t="s">
        <v>1702</v>
      </c>
      <c r="J274" s="1108" t="s">
        <v>991</v>
      </c>
      <c r="K274" s="1143">
        <v>44317</v>
      </c>
      <c r="L274" s="1144" t="s">
        <v>1514</v>
      </c>
      <c r="M274" s="1145"/>
      <c r="N274" s="1146" t="s">
        <v>914</v>
      </c>
      <c r="O274" s="1118" t="s">
        <v>1714</v>
      </c>
      <c r="P274" s="1161" t="s">
        <v>63</v>
      </c>
      <c r="Q274" s="1183" t="s">
        <v>25</v>
      </c>
      <c r="R274" s="1127">
        <f>VLOOKUP($G$274:$G$274,TABULADOR!$D$6:$E$41,2,0)</f>
        <v>8.484</v>
      </c>
      <c r="S274" s="1120">
        <f>DATEDIF($K274,GLOBAL!$M$2,"Y")</f>
        <v>0</v>
      </c>
      <c r="T274" s="1109">
        <v>0</v>
      </c>
      <c r="U274" s="1120">
        <f t="shared" si="149"/>
        <v>0</v>
      </c>
      <c r="V274" s="1148">
        <f>VLOOKUP($U274,TABULADOR!$A$51:$B$74,2)</f>
        <v>0</v>
      </c>
      <c r="W274" s="1148">
        <v>0</v>
      </c>
      <c r="X274" s="1123">
        <v>0</v>
      </c>
      <c r="Y274" s="1149">
        <v>0</v>
      </c>
      <c r="Z274" s="1125">
        <v>15</v>
      </c>
      <c r="AA274" s="1126">
        <f t="shared" si="150"/>
        <v>4.242</v>
      </c>
      <c r="AB274" s="1126">
        <f t="shared" si="147"/>
        <v>0</v>
      </c>
      <c r="AC274" s="1126">
        <f t="shared" si="151"/>
        <v>0</v>
      </c>
      <c r="AD274" s="1126">
        <f>VLOOKUP($H$274:$H$274,TABULADOR!$D$6:$E$41,2,0)-VLOOKUP($G$274:$G$274,TABULADOR!$D$6:$E$41,2,0)</f>
        <v>0</v>
      </c>
      <c r="AE274" s="1126">
        <f>+(TABULADOR!$D$67)*('EGRESO 2021'!$Y274)/2</f>
        <v>0</v>
      </c>
      <c r="AF274" s="1126"/>
      <c r="AG274" s="1126"/>
      <c r="AH274" s="1127">
        <f t="shared" si="148"/>
        <v>4.242</v>
      </c>
      <c r="AI274" s="1150" t="b">
        <f>IF($S274&gt;=1,IF(MONTH(GLOBAL!$M$2)=MONTH($K274),(((($AA274+$AB274+$AC274+$AD274)*2)/30)*50),0))</f>
        <v>0</v>
      </c>
      <c r="AJ274" s="1126"/>
      <c r="AK274" s="1126">
        <f>($AA274+$AB274+$AC274)*2/30*$Z274*TABULADOR!$D$70</f>
        <v>3.3936000000000002</v>
      </c>
      <c r="AL274" s="1126"/>
      <c r="AM274" s="1126"/>
      <c r="AN274" s="1126"/>
      <c r="AO274" s="1126">
        <f>($AH274*GLOBAL!$BO$5/GLOBAL!$BO$6*GLOBAL!$BO$7*GLOBAL!$BO$8)</f>
        <v>0.1566276923076923</v>
      </c>
      <c r="AP274" s="1126">
        <f>($AH274+$AI274)*GLOBAL!$BQ$2</f>
        <v>4.2419999999999999E-2</v>
      </c>
      <c r="AQ274" s="1126">
        <f>($AH274*GLOBAL!$BQ$5/GLOBAL!$BQ$6*GLOBAL!$BQ$7*GLOBAL!$BQ$8)</f>
        <v>1.9578461538461538E-2</v>
      </c>
      <c r="AR274" s="1126">
        <f>$AH274*GLOBAL!$BS$2</f>
        <v>0.12725999999999998</v>
      </c>
      <c r="AS274" s="1126">
        <f>$AO274*GLOBAL!$BP$2/GLOBAL!$BO$2</f>
        <v>0.35241230769230764</v>
      </c>
      <c r="AT274" s="1126">
        <f>($AH274+$AI274)*GLOBAL!$BR$2</f>
        <v>8.4839999999999999E-2</v>
      </c>
      <c r="AU274" s="1126">
        <f>$AQ274*GLOBAL!$BT$2/GLOBAL!$BU$2</f>
        <v>7.8313846153846151E-2</v>
      </c>
      <c r="AV274" s="1126">
        <f>$AH274*GLOBAL!$BS$2</f>
        <v>0.12725999999999998</v>
      </c>
      <c r="AW274" s="1126">
        <f t="shared" si="146"/>
        <v>7.6356000000000002</v>
      </c>
      <c r="AX274" s="1126">
        <f t="shared" si="152"/>
        <v>0.21862615384615386</v>
      </c>
      <c r="AY274" s="1126"/>
      <c r="AZ274" s="1126" t="e">
        <f t="shared" si="153"/>
        <v>#VALUE!</v>
      </c>
      <c r="BA274" s="1128">
        <f t="shared" si="154"/>
        <v>7.42</v>
      </c>
      <c r="BB274" s="1170"/>
      <c r="BC274" s="1170"/>
      <c r="BD274" s="1126" t="s">
        <v>2289</v>
      </c>
      <c r="BE274" s="1126">
        <f>($AM274)*GLOBAL!$BQ$2</f>
        <v>0</v>
      </c>
      <c r="BF274" s="1126">
        <f>($AM274*GLOBAL!$BQ$5/GLOBAL!$BQ$6*GLOBAL!$BQ$7*GLOBAL!$BQ$8)</f>
        <v>0</v>
      </c>
      <c r="BG274" s="1126">
        <f>$AM274*GLOBAL!$BS$2</f>
        <v>0</v>
      </c>
      <c r="BH274" s="1131">
        <f t="shared" si="155"/>
        <v>0</v>
      </c>
      <c r="BI274" s="1126" t="e">
        <f>$BD274*GLOBAL!$BP$2/GLOBAL!$BO$2</f>
        <v>#VALUE!</v>
      </c>
      <c r="BJ274" s="1126">
        <f>($AM274)*GLOBAL!$BR$2</f>
        <v>0</v>
      </c>
      <c r="BK274" s="1126">
        <f>$BF274*GLOBAL!$BT$2/GLOBAL!$BU$2</f>
        <v>0</v>
      </c>
      <c r="BL274" s="1126">
        <f>$AM274*GLOBAL!$BS$2</f>
        <v>0</v>
      </c>
      <c r="BM274" s="1131" t="e">
        <f t="shared" si="156"/>
        <v>#VALUE!</v>
      </c>
      <c r="BN274" s="759"/>
      <c r="BO274" s="759"/>
      <c r="BP274" s="759"/>
      <c r="BQ274" s="759"/>
      <c r="BR274" s="759"/>
      <c r="BS274" s="759"/>
      <c r="BT274" s="759"/>
      <c r="BU274" s="759"/>
      <c r="BV274" s="759"/>
      <c r="BW274" s="759"/>
      <c r="BX274" s="759"/>
      <c r="BY274" s="759"/>
      <c r="BZ274" s="759"/>
      <c r="CA274" s="759"/>
      <c r="CB274" s="759"/>
      <c r="CC274" s="759"/>
      <c r="CD274" s="759"/>
      <c r="CE274" s="759"/>
    </row>
    <row r="275" spans="1:83" s="685" customFormat="1" ht="21" customHeight="1">
      <c r="A275" s="1108" t="s">
        <v>1119</v>
      </c>
      <c r="B275" s="1109" t="s">
        <v>972</v>
      </c>
      <c r="C275" s="1133">
        <v>17108256</v>
      </c>
      <c r="D275" s="1134" t="s">
        <v>1784</v>
      </c>
      <c r="E275" s="1112" t="s">
        <v>20</v>
      </c>
      <c r="F275" s="1132" t="s">
        <v>1788</v>
      </c>
      <c r="G275" s="1216" t="s">
        <v>252</v>
      </c>
      <c r="H275" s="1216" t="s">
        <v>252</v>
      </c>
      <c r="I275" s="1164" t="s">
        <v>161</v>
      </c>
      <c r="J275" s="1108"/>
      <c r="K275" s="1136">
        <v>44390</v>
      </c>
      <c r="L275" s="1137" t="s">
        <v>1794</v>
      </c>
      <c r="M275" s="1117"/>
      <c r="N275" s="1146" t="s">
        <v>914</v>
      </c>
      <c r="O275" s="1118" t="s">
        <v>1714</v>
      </c>
      <c r="P275" s="1137" t="s">
        <v>1789</v>
      </c>
      <c r="Q275" s="1237" t="s">
        <v>25</v>
      </c>
      <c r="R275" s="1119">
        <f>VLOOKUP($G$275:$G$275,TABULADOR!$D$6:$E$41,2,0)</f>
        <v>15.96</v>
      </c>
      <c r="S275" s="1120">
        <f>DATEDIF($K275,GLOBAL!$M$2,"Y")</f>
        <v>0</v>
      </c>
      <c r="T275" s="1121">
        <v>0</v>
      </c>
      <c r="U275" s="1121">
        <f t="shared" si="149"/>
        <v>0</v>
      </c>
      <c r="V275" s="1122">
        <f>VLOOKUP($U275,TABULADOR!$A$51:$B$74,2)</f>
        <v>0</v>
      </c>
      <c r="W275" s="1122">
        <v>0.3</v>
      </c>
      <c r="X275" s="1123">
        <v>0</v>
      </c>
      <c r="Y275" s="1124">
        <v>0</v>
      </c>
      <c r="Z275" s="1125">
        <v>15</v>
      </c>
      <c r="AA275" s="1126">
        <f t="shared" si="150"/>
        <v>7.98</v>
      </c>
      <c r="AB275" s="1126">
        <f t="shared" si="147"/>
        <v>2.3940000000000001</v>
      </c>
      <c r="AC275" s="1126">
        <f t="shared" si="151"/>
        <v>0</v>
      </c>
      <c r="AD275" s="1126">
        <f>VLOOKUP($H$275:$H$275,TABULADOR!$D$6:$E$41,2,0)-VLOOKUP($G$275:$G$275,TABULADOR!$D$6:$E$41,2,0)</f>
        <v>0</v>
      </c>
      <c r="AE275" s="1126">
        <f>+(TABULADOR!$D$67)*('EGRESO 2021'!$Y275)/2</f>
        <v>0</v>
      </c>
      <c r="AF275" s="1126"/>
      <c r="AG275" s="1119"/>
      <c r="AH275" s="1127">
        <f t="shared" si="148"/>
        <v>10.374000000000001</v>
      </c>
      <c r="AI275" s="1119" t="b">
        <f>IF($S275&gt;=1,IF(MONTH(GLOBAL!$M$2)=MONTH($K275),(((($AA275+$AB275+$AC275+$AD275)*2)/30)*50),0))</f>
        <v>0</v>
      </c>
      <c r="AJ275" s="1126"/>
      <c r="AK275" s="1126">
        <f>($AA275+$AB275+$AC275)*2/30*$Z275*TABULADOR!$D$70</f>
        <v>8.2992000000000008</v>
      </c>
      <c r="AL275" s="1126"/>
      <c r="AM275" s="1126"/>
      <c r="AN275" s="1127"/>
      <c r="AO275" s="1127">
        <f>($AH275*GLOBAL!$BO$5/GLOBAL!$BO$6*GLOBAL!$BO$7*GLOBAL!$BO$8)</f>
        <v>0.38304000000000005</v>
      </c>
      <c r="AP275" s="1127">
        <f>($AH275+$AI275)*GLOBAL!$BQ$2</f>
        <v>0.10374000000000001</v>
      </c>
      <c r="AQ275" s="1127">
        <f>($AH275*GLOBAL!$BQ$5/GLOBAL!$BQ$6*GLOBAL!$BQ$7*GLOBAL!$BQ$8)</f>
        <v>4.7880000000000006E-2</v>
      </c>
      <c r="AR275" s="1126">
        <f>$AH275*GLOBAL!$BS$2</f>
        <v>0.31122</v>
      </c>
      <c r="AS275" s="1127">
        <f>$AO275*GLOBAL!$BP$2/GLOBAL!$BO$2</f>
        <v>0.86183999999999994</v>
      </c>
      <c r="AT275" s="1127">
        <f>($AH275+$AI275)*GLOBAL!$BR$2</f>
        <v>0.20748000000000003</v>
      </c>
      <c r="AU275" s="1127">
        <f>$AQ275*GLOBAL!$BT$2/GLOBAL!$BU$2</f>
        <v>0.19152000000000002</v>
      </c>
      <c r="AV275" s="1126">
        <f>$AH275*GLOBAL!$BS$2</f>
        <v>0.31122</v>
      </c>
      <c r="AW275" s="1126">
        <f t="shared" si="146"/>
        <v>18.673200000000001</v>
      </c>
      <c r="AX275" s="1126">
        <f t="shared" si="152"/>
        <v>0.53466000000000002</v>
      </c>
      <c r="AY275" s="1127"/>
      <c r="AZ275" s="1126" t="e">
        <f t="shared" si="153"/>
        <v>#VALUE!</v>
      </c>
      <c r="BA275" s="1128">
        <f t="shared" si="154"/>
        <v>18.14</v>
      </c>
      <c r="BB275" s="1130"/>
      <c r="BC275" s="1130"/>
      <c r="BD275" s="1126" t="s">
        <v>2289</v>
      </c>
      <c r="BE275" s="1126">
        <f>($AM275)*GLOBAL!$BQ$2</f>
        <v>0</v>
      </c>
      <c r="BF275" s="1126">
        <f>($AM275*GLOBAL!$BQ$5/GLOBAL!$BQ$6*GLOBAL!$BQ$7*GLOBAL!$BQ$8)</f>
        <v>0</v>
      </c>
      <c r="BG275" s="1126">
        <f>$AM275*GLOBAL!$BS$2</f>
        <v>0</v>
      </c>
      <c r="BH275" s="1131">
        <f t="shared" si="155"/>
        <v>0</v>
      </c>
      <c r="BI275" s="1126" t="e">
        <f>$BD275*GLOBAL!$BP$2/GLOBAL!$BO$2</f>
        <v>#VALUE!</v>
      </c>
      <c r="BJ275" s="1126">
        <f>($AM275)*GLOBAL!$BR$2</f>
        <v>0</v>
      </c>
      <c r="BK275" s="1126">
        <f>$BF275*GLOBAL!$BT$2/GLOBAL!$BU$2</f>
        <v>0</v>
      </c>
      <c r="BL275" s="1126">
        <f>$AM275*GLOBAL!$BS$2</f>
        <v>0</v>
      </c>
      <c r="BM275" s="1131" t="e">
        <f t="shared" si="156"/>
        <v>#VALUE!</v>
      </c>
    </row>
    <row r="276" spans="1:83" s="685" customFormat="1" ht="21" customHeight="1">
      <c r="A276" s="1108" t="s">
        <v>1119</v>
      </c>
      <c r="B276" s="1135" t="s">
        <v>972</v>
      </c>
      <c r="C276" s="1188">
        <v>17962089</v>
      </c>
      <c r="D276" s="1174" t="s">
        <v>2134</v>
      </c>
      <c r="E276" s="1112" t="s">
        <v>34</v>
      </c>
      <c r="F276" s="1108" t="s">
        <v>104</v>
      </c>
      <c r="G276" s="1113" t="s">
        <v>252</v>
      </c>
      <c r="H276" s="1113" t="s">
        <v>252</v>
      </c>
      <c r="I276" s="1249" t="s">
        <v>1802</v>
      </c>
      <c r="J276" s="1108"/>
      <c r="K276" s="1115">
        <v>44438</v>
      </c>
      <c r="L276" s="1116" t="s">
        <v>2135</v>
      </c>
      <c r="M276" s="1117"/>
      <c r="N276" s="1113" t="s">
        <v>914</v>
      </c>
      <c r="O276" s="1255" t="s">
        <v>1714</v>
      </c>
      <c r="P276" s="1108" t="s">
        <v>2136</v>
      </c>
      <c r="Q276" s="1112" t="s">
        <v>25</v>
      </c>
      <c r="R276" s="1119">
        <f>VLOOKUP($G$276:$G$276,TABULADOR!$D$6:$E$41,2,0)</f>
        <v>15.96</v>
      </c>
      <c r="S276" s="1120">
        <f>DATEDIF($K276,GLOBAL!$M$2,"Y")</f>
        <v>0</v>
      </c>
      <c r="T276" s="1120">
        <v>0</v>
      </c>
      <c r="U276" s="1121">
        <f t="shared" si="149"/>
        <v>0</v>
      </c>
      <c r="V276" s="1122">
        <f>VLOOKUP($U276,TABULADOR!$A$51:$B$74,2)</f>
        <v>0</v>
      </c>
      <c r="W276" s="1148">
        <v>0.3</v>
      </c>
      <c r="X276" s="1123">
        <v>0</v>
      </c>
      <c r="Y276" s="1124">
        <v>0</v>
      </c>
      <c r="Z276" s="1125">
        <v>15</v>
      </c>
      <c r="AA276" s="1126">
        <f t="shared" si="150"/>
        <v>7.98</v>
      </c>
      <c r="AB276" s="1126">
        <f t="shared" si="147"/>
        <v>2.3940000000000001</v>
      </c>
      <c r="AC276" s="1126">
        <f t="shared" si="151"/>
        <v>0</v>
      </c>
      <c r="AD276" s="1126">
        <f>VLOOKUP($H$276:$H$276,TABULADOR!$D$6:$E$41,2,0)-VLOOKUP($G$276:$G$276,TABULADOR!$D$6:$E$41,2,0)</f>
        <v>0</v>
      </c>
      <c r="AE276" s="1126">
        <f>+(TABULADOR!$D$67)*('EGRESO 2021'!$Y276)/2</f>
        <v>0</v>
      </c>
      <c r="AF276" s="1126"/>
      <c r="AG276" s="1119"/>
      <c r="AH276" s="1127">
        <f t="shared" si="148"/>
        <v>10.374000000000001</v>
      </c>
      <c r="AI276" s="1119" t="b">
        <f>IF($S276&gt;=1,IF(MONTH(GLOBAL!$M$2)=MONTH($K276),(((($AA276+$AB276+$AC276+$AD276)*2)/30)*50),0))</f>
        <v>0</v>
      </c>
      <c r="AJ276" s="1126"/>
      <c r="AK276" s="1126">
        <f>($AA276+$AB276+$AC276)*2/30*$Z276*TABULADOR!$D$70</f>
        <v>8.2992000000000008</v>
      </c>
      <c r="AL276" s="1126"/>
      <c r="AM276" s="1126"/>
      <c r="AN276" s="1127"/>
      <c r="AO276" s="1127">
        <f>($AH276*GLOBAL!$BO$5/GLOBAL!$BO$6*GLOBAL!$BO$7*GLOBAL!$BO$8)</f>
        <v>0.38304000000000005</v>
      </c>
      <c r="AP276" s="1127">
        <f>($AH276+$AI276)*GLOBAL!$BQ$2</f>
        <v>0.10374000000000001</v>
      </c>
      <c r="AQ276" s="1127">
        <f>($AH276*GLOBAL!$BQ$5/GLOBAL!$BQ$6*GLOBAL!$BQ$7*GLOBAL!$BQ$8)</f>
        <v>4.7880000000000006E-2</v>
      </c>
      <c r="AR276" s="1126">
        <f>$AH276*GLOBAL!$BS$2</f>
        <v>0.31122</v>
      </c>
      <c r="AS276" s="1127">
        <f>$AO276*GLOBAL!$BP$2/GLOBAL!$BO$2</f>
        <v>0.86183999999999994</v>
      </c>
      <c r="AT276" s="1127">
        <f>($AH276+$AI276)*GLOBAL!$BR$2</f>
        <v>0.20748000000000003</v>
      </c>
      <c r="AU276" s="1127">
        <f>$AQ276*GLOBAL!$BT$2/GLOBAL!$BU$2</f>
        <v>0.19152000000000002</v>
      </c>
      <c r="AV276" s="1126">
        <f>$AH276*GLOBAL!$BS$2</f>
        <v>0.31122</v>
      </c>
      <c r="AW276" s="1126">
        <f t="shared" si="146"/>
        <v>18.673200000000001</v>
      </c>
      <c r="AX276" s="1126">
        <f t="shared" si="152"/>
        <v>0.53466000000000002</v>
      </c>
      <c r="AY276" s="1127"/>
      <c r="AZ276" s="1126" t="e">
        <f t="shared" si="153"/>
        <v>#VALUE!</v>
      </c>
      <c r="BA276" s="1128">
        <f t="shared" si="154"/>
        <v>18.14</v>
      </c>
      <c r="BB276" s="1130"/>
      <c r="BC276" s="1130"/>
      <c r="BD276" s="1126" t="s">
        <v>2289</v>
      </c>
      <c r="BE276" s="1126">
        <f>($AM276)*GLOBAL!$BQ$2</f>
        <v>0</v>
      </c>
      <c r="BF276" s="1126">
        <f>($AM276*GLOBAL!$BQ$5/GLOBAL!$BQ$6*GLOBAL!$BQ$7*GLOBAL!$BQ$8)</f>
        <v>0</v>
      </c>
      <c r="BG276" s="1126">
        <f>$AM276*GLOBAL!$BS$2</f>
        <v>0</v>
      </c>
      <c r="BH276" s="1131">
        <f t="shared" si="155"/>
        <v>0</v>
      </c>
      <c r="BI276" s="1126" t="e">
        <f>$BD276*GLOBAL!$BP$2/GLOBAL!$BO$2</f>
        <v>#VALUE!</v>
      </c>
      <c r="BJ276" s="1126">
        <f>($AM276)*GLOBAL!$BR$2</f>
        <v>0</v>
      </c>
      <c r="BK276" s="1126">
        <f>$BF276*GLOBAL!$BT$2/GLOBAL!$BU$2</f>
        <v>0</v>
      </c>
      <c r="BL276" s="1126">
        <f>$AM276*GLOBAL!$BS$2</f>
        <v>0</v>
      </c>
      <c r="BM276" s="1131" t="e">
        <f t="shared" si="156"/>
        <v>#VALUE!</v>
      </c>
    </row>
    <row r="277" spans="1:83" s="685" customFormat="1" ht="21" customHeight="1">
      <c r="A277" s="1108" t="s">
        <v>1119</v>
      </c>
      <c r="B277" s="1132" t="s">
        <v>972</v>
      </c>
      <c r="C277" s="1133">
        <v>27713409</v>
      </c>
      <c r="D277" s="1134" t="s">
        <v>2149</v>
      </c>
      <c r="E277" s="1112" t="s">
        <v>20</v>
      </c>
      <c r="F277" s="1230" t="s">
        <v>1953</v>
      </c>
      <c r="G277" s="1113" t="s">
        <v>146</v>
      </c>
      <c r="H277" s="1113" t="s">
        <v>146</v>
      </c>
      <c r="I277" s="1114" t="s">
        <v>1802</v>
      </c>
      <c r="J277" s="1108"/>
      <c r="K277" s="1136">
        <v>44440</v>
      </c>
      <c r="L277" s="1116" t="s">
        <v>1964</v>
      </c>
      <c r="M277" s="1117"/>
      <c r="N277" s="1113" t="s">
        <v>914</v>
      </c>
      <c r="O277" s="1221" t="s">
        <v>1976</v>
      </c>
      <c r="P277" s="1230" t="s">
        <v>1583</v>
      </c>
      <c r="Q277" s="1221" t="s">
        <v>1976</v>
      </c>
      <c r="R277" s="1119">
        <f>VLOOKUP($G$277:$G$277,TABULADOR!$D$6:$E$41,2,0)</f>
        <v>7</v>
      </c>
      <c r="S277" s="1120">
        <f>DATEDIF($K277,GLOBAL!$M$2,"Y")</f>
        <v>0</v>
      </c>
      <c r="T277" s="1120">
        <v>0</v>
      </c>
      <c r="U277" s="1121">
        <f t="shared" si="149"/>
        <v>0</v>
      </c>
      <c r="V277" s="1122">
        <f>VLOOKUP($U277,TABULADOR!$A$51:$B$74,2)</f>
        <v>0</v>
      </c>
      <c r="W277" s="1122">
        <v>0</v>
      </c>
      <c r="X277" s="1123">
        <v>0</v>
      </c>
      <c r="Y277" s="1124">
        <v>0</v>
      </c>
      <c r="Z277" s="1125">
        <v>15</v>
      </c>
      <c r="AA277" s="1126">
        <f t="shared" si="150"/>
        <v>3.5</v>
      </c>
      <c r="AB277" s="1126">
        <f t="shared" si="147"/>
        <v>0</v>
      </c>
      <c r="AC277" s="1126">
        <f t="shared" si="151"/>
        <v>0</v>
      </c>
      <c r="AD277" s="1126">
        <f>VLOOKUP($H$277:$H$277,TABULADOR!$D$6:$E$41,2,0)-VLOOKUP($G$277:$G$277,TABULADOR!$D$6:$E$41,2,0)</f>
        <v>0</v>
      </c>
      <c r="AE277" s="1126">
        <f>+(TABULADOR!$D$67)*('EGRESO 2021'!$Y277)/2</f>
        <v>0</v>
      </c>
      <c r="AF277" s="1126"/>
      <c r="AG277" s="1119"/>
      <c r="AH277" s="1127">
        <f t="shared" si="148"/>
        <v>3.5</v>
      </c>
      <c r="AI277" s="1119" t="b">
        <f>IF($S277&gt;=1,IF(MONTH(GLOBAL!$M$2)=MONTH($K277),(((($AA277+$AB277+$AC277+$AD277)*2)/30)*50),0))</f>
        <v>0</v>
      </c>
      <c r="AJ277" s="1126"/>
      <c r="AK277" s="1126">
        <f>($AA277+$AB277+$AC277)*2/30*$Z277*TABULADOR!$D$70</f>
        <v>2.8000000000000003</v>
      </c>
      <c r="AL277" s="1126"/>
      <c r="AM277" s="1126"/>
      <c r="AN277" s="1127"/>
      <c r="AO277" s="1127">
        <f>($AH277*GLOBAL!$BO$5/GLOBAL!$BO$6*GLOBAL!$BO$7*GLOBAL!$BO$8)</f>
        <v>0.12923076923076923</v>
      </c>
      <c r="AP277" s="1127">
        <f>($AH277+$AI277)*GLOBAL!$BQ$2</f>
        <v>3.5000000000000003E-2</v>
      </c>
      <c r="AQ277" s="1127">
        <f>($AH277*GLOBAL!$BQ$5/GLOBAL!$BQ$6*GLOBAL!$BQ$7*GLOBAL!$BQ$8)</f>
        <v>1.6153846153846154E-2</v>
      </c>
      <c r="AR277" s="1126">
        <f>$AH277*GLOBAL!$BS$2</f>
        <v>0.105</v>
      </c>
      <c r="AS277" s="1127">
        <f>$AO277*GLOBAL!$BP$2/GLOBAL!$BO$2</f>
        <v>0.29076923076923078</v>
      </c>
      <c r="AT277" s="1127">
        <f>($AH277+$AI277)*GLOBAL!$BR$2</f>
        <v>7.0000000000000007E-2</v>
      </c>
      <c r="AU277" s="1127">
        <f>$AQ277*GLOBAL!$BT$2/GLOBAL!$BU$2</f>
        <v>6.4615384615384616E-2</v>
      </c>
      <c r="AV277" s="1126">
        <f>$AH277*GLOBAL!$BS$2</f>
        <v>0.105</v>
      </c>
      <c r="AW277" s="1126">
        <f t="shared" ref="AW277:AW296" si="157">$AH277++$AK277+$AM277+AI277</f>
        <v>6.3000000000000007</v>
      </c>
      <c r="AX277" s="1126">
        <f t="shared" si="152"/>
        <v>0.18038461538461539</v>
      </c>
      <c r="AY277" s="1127"/>
      <c r="AZ277" s="1126" t="e">
        <f t="shared" si="153"/>
        <v>#VALUE!</v>
      </c>
      <c r="BA277" s="1128">
        <f t="shared" si="154"/>
        <v>6.12</v>
      </c>
      <c r="BB277" s="1130"/>
      <c r="BC277" s="1130"/>
      <c r="BD277" s="1126" t="s">
        <v>2289</v>
      </c>
      <c r="BE277" s="1126">
        <f>($AM277)*GLOBAL!$BQ$2</f>
        <v>0</v>
      </c>
      <c r="BF277" s="1126">
        <f>($AM277*GLOBAL!$BQ$5/GLOBAL!$BQ$6*GLOBAL!$BQ$7*GLOBAL!$BQ$8)</f>
        <v>0</v>
      </c>
      <c r="BG277" s="1126">
        <f>$AM277*GLOBAL!$BS$2</f>
        <v>0</v>
      </c>
      <c r="BH277" s="1131">
        <f t="shared" si="155"/>
        <v>0</v>
      </c>
      <c r="BI277" s="1126" t="e">
        <f>$BD277*GLOBAL!$BP$2/GLOBAL!$BO$2</f>
        <v>#VALUE!</v>
      </c>
      <c r="BJ277" s="1126">
        <f>($AM277)*GLOBAL!$BR$2</f>
        <v>0</v>
      </c>
      <c r="BK277" s="1126">
        <f>$BF277*GLOBAL!$BT$2/GLOBAL!$BU$2</f>
        <v>0</v>
      </c>
      <c r="BL277" s="1126">
        <f>$AM277*GLOBAL!$BS$2</f>
        <v>0</v>
      </c>
      <c r="BM277" s="1131" t="e">
        <f t="shared" si="156"/>
        <v>#VALUE!</v>
      </c>
    </row>
    <row r="278" spans="1:83" s="1391" customFormat="1" ht="21" customHeight="1">
      <c r="A278" s="1367" t="s">
        <v>1119</v>
      </c>
      <c r="B278" s="1368" t="s">
        <v>972</v>
      </c>
      <c r="C278" s="1369">
        <v>29992866</v>
      </c>
      <c r="D278" s="1370" t="s">
        <v>1903</v>
      </c>
      <c r="E278" s="1371" t="s">
        <v>20</v>
      </c>
      <c r="F278" s="1368" t="s">
        <v>104</v>
      </c>
      <c r="G278" s="1372" t="s">
        <v>146</v>
      </c>
      <c r="H278" s="1372" t="s">
        <v>146</v>
      </c>
      <c r="I278" s="1368" t="s">
        <v>179</v>
      </c>
      <c r="J278" s="1367"/>
      <c r="K278" s="1373">
        <v>44409</v>
      </c>
      <c r="L278" s="1374" t="s">
        <v>1870</v>
      </c>
      <c r="M278" s="1375"/>
      <c r="N278" s="1372" t="s">
        <v>914</v>
      </c>
      <c r="O278" s="1376" t="s">
        <v>1714</v>
      </c>
      <c r="P278" s="1374" t="s">
        <v>1583</v>
      </c>
      <c r="Q278" s="1377" t="s">
        <v>25</v>
      </c>
      <c r="R278" s="1378">
        <f>VLOOKUP($G$278:$G$278,TABULADOR!$D$6:$E$41,2,0)</f>
        <v>7</v>
      </c>
      <c r="S278" s="1379">
        <f>DATEDIF($K278,GLOBAL!$M$2,"Y")</f>
        <v>0</v>
      </c>
      <c r="T278" s="1380">
        <v>0</v>
      </c>
      <c r="U278" s="1380">
        <f t="shared" si="149"/>
        <v>0</v>
      </c>
      <c r="V278" s="1381">
        <f>VLOOKUP($U278,TABULADOR!$A$51:$B$74,2)</f>
        <v>0</v>
      </c>
      <c r="W278" s="1381">
        <v>0</v>
      </c>
      <c r="X278" s="1382">
        <v>0</v>
      </c>
      <c r="Y278" s="1383">
        <v>0</v>
      </c>
      <c r="Z278" s="1384">
        <v>15</v>
      </c>
      <c r="AA278" s="1385">
        <f t="shared" si="150"/>
        <v>3.5</v>
      </c>
      <c r="AB278" s="1385">
        <f t="shared" si="147"/>
        <v>0</v>
      </c>
      <c r="AC278" s="1385">
        <f t="shared" si="151"/>
        <v>0</v>
      </c>
      <c r="AD278" s="1385">
        <f>VLOOKUP($H$278:$H$278,TABULADOR!$D$6:$E$41,2,0)-VLOOKUP($G$278:$G$278,TABULADOR!$D$6:$E$41,2,0)</f>
        <v>0</v>
      </c>
      <c r="AE278" s="1385">
        <f>+(TABULADOR!$D$67)*('EGRESO 2021'!$Y278)/2</f>
        <v>0</v>
      </c>
      <c r="AF278" s="1385"/>
      <c r="AG278" s="1378"/>
      <c r="AH278" s="1386">
        <f t="shared" si="148"/>
        <v>3.5</v>
      </c>
      <c r="AI278" s="1378" t="b">
        <f>IF($S278&gt;=1,IF(MONTH(GLOBAL!$M$2)=MONTH($K278),(((($AA278+$AB278+$AC278+$AD278)*2)/30)*50),0))</f>
        <v>0</v>
      </c>
      <c r="AJ278" s="1385"/>
      <c r="AK278" s="1385">
        <f>($AA278+$AB278+$AC278)*2/30*$Z278*TABULADOR!$D$70</f>
        <v>2.8000000000000003</v>
      </c>
      <c r="AL278" s="1385"/>
      <c r="AM278" s="1387"/>
      <c r="AN278" s="1386"/>
      <c r="AO278" s="1386">
        <f>($AH278*GLOBAL!$BO$5/GLOBAL!$BO$6*GLOBAL!$BO$7*GLOBAL!$BO$8)</f>
        <v>0.12923076923076923</v>
      </c>
      <c r="AP278" s="1386">
        <f>($AH278+$AI278)*GLOBAL!$BQ$2</f>
        <v>3.5000000000000003E-2</v>
      </c>
      <c r="AQ278" s="1386">
        <f>($AH278*GLOBAL!$BQ$5/GLOBAL!$BQ$6*GLOBAL!$BQ$7*GLOBAL!$BQ$8)</f>
        <v>1.6153846153846154E-2</v>
      </c>
      <c r="AR278" s="1385">
        <f>$AH278*GLOBAL!$BS$2</f>
        <v>0.105</v>
      </c>
      <c r="AS278" s="1386">
        <f>$AO278*GLOBAL!$BP$2/GLOBAL!$BO$2</f>
        <v>0.29076923076923078</v>
      </c>
      <c r="AT278" s="1386">
        <f>($AH278+$AI278)*GLOBAL!$BR$2</f>
        <v>7.0000000000000007E-2</v>
      </c>
      <c r="AU278" s="1386">
        <f>$AQ278*GLOBAL!$BT$2/GLOBAL!$BU$2</f>
        <v>6.4615384615384616E-2</v>
      </c>
      <c r="AV278" s="1385">
        <f>$AH278*GLOBAL!$BS$2</f>
        <v>0.105</v>
      </c>
      <c r="AW278" s="1385">
        <f t="shared" si="157"/>
        <v>6.3000000000000007</v>
      </c>
      <c r="AX278" s="1385">
        <f t="shared" si="152"/>
        <v>0.18038461538461539</v>
      </c>
      <c r="AY278" s="1386"/>
      <c r="AZ278" s="1385" t="e">
        <f t="shared" si="153"/>
        <v>#VALUE!</v>
      </c>
      <c r="BA278" s="1388">
        <f t="shared" si="154"/>
        <v>6.12</v>
      </c>
      <c r="BB278" s="1389"/>
      <c r="BC278" s="1389"/>
      <c r="BD278" s="1385" t="s">
        <v>2289</v>
      </c>
      <c r="BE278" s="1385">
        <f>($AM278)*GLOBAL!$BQ$2</f>
        <v>0</v>
      </c>
      <c r="BF278" s="1385">
        <f>($AM278*GLOBAL!$BQ$5/GLOBAL!$BQ$6*GLOBAL!$BQ$7*GLOBAL!$BQ$8)</f>
        <v>0</v>
      </c>
      <c r="BG278" s="1385">
        <f>$AM278*GLOBAL!$BS$2</f>
        <v>0</v>
      </c>
      <c r="BH278" s="1390">
        <f t="shared" si="155"/>
        <v>0</v>
      </c>
      <c r="BI278" s="1385" t="e">
        <f>$BD278*GLOBAL!$BP$2/GLOBAL!$BO$2</f>
        <v>#VALUE!</v>
      </c>
      <c r="BJ278" s="1385">
        <f>($AM278)*GLOBAL!$BR$2</f>
        <v>0</v>
      </c>
      <c r="BK278" s="1385">
        <f>$BF278*GLOBAL!$BT$2/GLOBAL!$BU$2</f>
        <v>0</v>
      </c>
      <c r="BL278" s="1385">
        <f>$AM278*GLOBAL!$BS$2</f>
        <v>0</v>
      </c>
      <c r="BM278" s="1390" t="e">
        <f t="shared" si="156"/>
        <v>#VALUE!</v>
      </c>
    </row>
    <row r="279" spans="1:83" s="759" customFormat="1" ht="21" customHeight="1">
      <c r="A279" s="1108" t="s">
        <v>1119</v>
      </c>
      <c r="B279" s="1138" t="s">
        <v>970</v>
      </c>
      <c r="C279" s="1261">
        <v>29698160</v>
      </c>
      <c r="D279" s="1174" t="s">
        <v>2139</v>
      </c>
      <c r="E279" s="1112" t="s">
        <v>34</v>
      </c>
      <c r="F279" s="1108" t="s">
        <v>2140</v>
      </c>
      <c r="G279" s="1113" t="s">
        <v>27</v>
      </c>
      <c r="H279" s="1113" t="s">
        <v>27</v>
      </c>
      <c r="I279" s="1249" t="s">
        <v>1802</v>
      </c>
      <c r="J279" s="1108"/>
      <c r="K279" s="1115">
        <v>44455</v>
      </c>
      <c r="L279" s="1116" t="s">
        <v>2141</v>
      </c>
      <c r="M279" s="1117"/>
      <c r="N279" s="1113" t="s">
        <v>914</v>
      </c>
      <c r="O279" s="1255" t="s">
        <v>1714</v>
      </c>
      <c r="P279" s="1108" t="s">
        <v>63</v>
      </c>
      <c r="Q279" s="1112" t="s">
        <v>25</v>
      </c>
      <c r="R279" s="1119">
        <f>VLOOKUP($G$279:$G$279,TABULADOR!$D$6:$E$41,2,0)</f>
        <v>23.8</v>
      </c>
      <c r="S279" s="1120">
        <f>DATEDIF($K279,GLOBAL!$M$2,"Y")</f>
        <v>0</v>
      </c>
      <c r="T279" s="1120">
        <v>0</v>
      </c>
      <c r="U279" s="1121">
        <f t="shared" si="149"/>
        <v>0</v>
      </c>
      <c r="V279" s="1122">
        <f>VLOOKUP($U279,TABULADOR!$A$51:$B$74,2)</f>
        <v>0</v>
      </c>
      <c r="W279" s="1148">
        <v>0</v>
      </c>
      <c r="X279" s="1123">
        <v>1</v>
      </c>
      <c r="Y279" s="1124">
        <v>1</v>
      </c>
      <c r="Z279" s="1125">
        <v>15</v>
      </c>
      <c r="AA279" s="1126">
        <f t="shared" si="150"/>
        <v>11.9</v>
      </c>
      <c r="AB279" s="1126">
        <f t="shared" si="147"/>
        <v>0</v>
      </c>
      <c r="AC279" s="1126">
        <f t="shared" si="151"/>
        <v>0</v>
      </c>
      <c r="AD279" s="1126">
        <f>VLOOKUP($H$279:$H$279,TABULADOR!$D$6:$E$41,2,0)-VLOOKUP($G$279:$G$279,TABULADOR!$D$6:$E$41,2,0)</f>
        <v>0</v>
      </c>
      <c r="AE279" s="1126">
        <f>+(TABULADOR!$D$67)*('EGRESO 2021'!$Y279)/2</f>
        <v>0.875</v>
      </c>
      <c r="AF279" s="1126"/>
      <c r="AG279" s="1119"/>
      <c r="AH279" s="1127">
        <f t="shared" si="148"/>
        <v>12.775</v>
      </c>
      <c r="AI279" s="1119" t="b">
        <f>IF($S279&gt;=1,IF(MONTH(GLOBAL!$M$2)=MONTH($K279),(((($AA279+$AB279+$AC279+$AD279)*2)/30)*50),0))</f>
        <v>0</v>
      </c>
      <c r="AJ279" s="1126"/>
      <c r="AK279" s="1126">
        <f>($AA279+$AB279+$AC279)*2/30*$Z279*TABULADOR!$D$70</f>
        <v>9.5200000000000014</v>
      </c>
      <c r="AL279" s="1126"/>
      <c r="AM279" s="1126"/>
      <c r="AN279" s="1127"/>
      <c r="AO279" s="1127">
        <f>($AH279*GLOBAL!$BO$5/GLOBAL!$BO$6*GLOBAL!$BO$7*GLOBAL!$BO$8)</f>
        <v>0.47169230769230774</v>
      </c>
      <c r="AP279" s="1127">
        <f>($AH279+$AI279)*GLOBAL!$BQ$2</f>
        <v>0.12775</v>
      </c>
      <c r="AQ279" s="1127">
        <f>($AH279*GLOBAL!$BQ$5/GLOBAL!$BQ$6*GLOBAL!$BQ$7*GLOBAL!$BQ$8)</f>
        <v>5.8961538461538468E-2</v>
      </c>
      <c r="AR279" s="1126">
        <f>$AH279*GLOBAL!$BS$2</f>
        <v>0.38324999999999998</v>
      </c>
      <c r="AS279" s="1127">
        <f>$AO279*GLOBAL!$BP$2/GLOBAL!$BO$2</f>
        <v>1.0613076923076923</v>
      </c>
      <c r="AT279" s="1127">
        <f>($AH279+$AI279)*GLOBAL!$BR$2</f>
        <v>0.2555</v>
      </c>
      <c r="AU279" s="1127">
        <f>$AQ279*GLOBAL!$BT$2/GLOBAL!$BU$2</f>
        <v>0.23584615384615387</v>
      </c>
      <c r="AV279" s="1126">
        <f>$AH279*GLOBAL!$BS$2</f>
        <v>0.38324999999999998</v>
      </c>
      <c r="AW279" s="1126">
        <f t="shared" si="157"/>
        <v>22.295000000000002</v>
      </c>
      <c r="AX279" s="1126">
        <f t="shared" si="152"/>
        <v>0.65840384615384628</v>
      </c>
      <c r="AY279" s="1127"/>
      <c r="AZ279" s="1126" t="e">
        <f t="shared" si="153"/>
        <v>#VALUE!</v>
      </c>
      <c r="BA279" s="1128">
        <f t="shared" si="154"/>
        <v>21.64</v>
      </c>
      <c r="BB279" s="1130"/>
      <c r="BC279" s="1130"/>
      <c r="BD279" s="1126" t="s">
        <v>2289</v>
      </c>
      <c r="BE279" s="1126">
        <f>($AM279)*GLOBAL!$BQ$2</f>
        <v>0</v>
      </c>
      <c r="BF279" s="1126">
        <f>($AM279*GLOBAL!$BQ$5/GLOBAL!$BQ$6*GLOBAL!$BQ$7*GLOBAL!$BQ$8)</f>
        <v>0</v>
      </c>
      <c r="BG279" s="1126">
        <f>$AM279*GLOBAL!$BS$2</f>
        <v>0</v>
      </c>
      <c r="BH279" s="1131">
        <f t="shared" si="155"/>
        <v>0</v>
      </c>
      <c r="BI279" s="1126" t="e">
        <f>$BD279*GLOBAL!$BP$2/GLOBAL!$BO$2</f>
        <v>#VALUE!</v>
      </c>
      <c r="BJ279" s="1126">
        <f>($AM279)*GLOBAL!$BR$2</f>
        <v>0</v>
      </c>
      <c r="BK279" s="1126">
        <f>$BF279*GLOBAL!$BT$2/GLOBAL!$BU$2</f>
        <v>0</v>
      </c>
      <c r="BL279" s="1126">
        <f>$AM279*GLOBAL!$BS$2</f>
        <v>0</v>
      </c>
      <c r="BM279" s="1131" t="e">
        <f t="shared" si="156"/>
        <v>#VALUE!</v>
      </c>
    </row>
    <row r="280" spans="1:83" s="685" customFormat="1" ht="21" customHeight="1">
      <c r="A280" s="1108" t="s">
        <v>1119</v>
      </c>
      <c r="B280" s="1138" t="s">
        <v>970</v>
      </c>
      <c r="C280" s="1133">
        <v>25013155</v>
      </c>
      <c r="D280" s="1134" t="s">
        <v>1891</v>
      </c>
      <c r="E280" s="1112" t="s">
        <v>34</v>
      </c>
      <c r="F280" s="1230" t="s">
        <v>1813</v>
      </c>
      <c r="G280" s="1113" t="s">
        <v>27</v>
      </c>
      <c r="H280" s="1113" t="s">
        <v>27</v>
      </c>
      <c r="I280" s="1135" t="s">
        <v>1954</v>
      </c>
      <c r="J280" s="1108"/>
      <c r="K280" s="1231">
        <v>44384</v>
      </c>
      <c r="L280" s="1137" t="s">
        <v>1911</v>
      </c>
      <c r="M280" s="1232"/>
      <c r="N280" s="1113" t="s">
        <v>914</v>
      </c>
      <c r="O280" s="1112" t="s">
        <v>25</v>
      </c>
      <c r="P280" s="1233" t="s">
        <v>63</v>
      </c>
      <c r="Q280" s="1112" t="s">
        <v>25</v>
      </c>
      <c r="R280" s="1119">
        <f>VLOOKUP($G$280:$G$280,TABULADOR!$D$6:$E$41,2,0)</f>
        <v>23.8</v>
      </c>
      <c r="S280" s="1120">
        <f>DATEDIF($K280,GLOBAL!$M$2,"Y")</f>
        <v>0</v>
      </c>
      <c r="T280" s="1121">
        <v>0</v>
      </c>
      <c r="U280" s="1121">
        <f t="shared" si="149"/>
        <v>0</v>
      </c>
      <c r="V280" s="1122">
        <f>VLOOKUP($U280,TABULADOR!$A$51:$B$74,2)</f>
        <v>0</v>
      </c>
      <c r="W280" s="1122">
        <v>0</v>
      </c>
      <c r="X280" s="1123">
        <v>1</v>
      </c>
      <c r="Y280" s="1124">
        <v>1</v>
      </c>
      <c r="Z280" s="1125">
        <v>15</v>
      </c>
      <c r="AA280" s="1126">
        <f t="shared" si="150"/>
        <v>11.9</v>
      </c>
      <c r="AB280" s="1126">
        <f t="shared" si="147"/>
        <v>0</v>
      </c>
      <c r="AC280" s="1126">
        <f t="shared" si="151"/>
        <v>0</v>
      </c>
      <c r="AD280" s="1126">
        <f>VLOOKUP($H$280:$H$280,TABULADOR!$D$6:$E$41,2,0)-VLOOKUP($G$280:$G$280,TABULADOR!$D$6:$E$41,2,0)</f>
        <v>0</v>
      </c>
      <c r="AE280" s="1126">
        <f>+(TABULADOR!$D$67)*('EGRESO 2021'!$Y280)/2</f>
        <v>0.875</v>
      </c>
      <c r="AF280" s="1126"/>
      <c r="AG280" s="1119"/>
      <c r="AH280" s="1127">
        <f t="shared" si="148"/>
        <v>12.775</v>
      </c>
      <c r="AI280" s="1119" t="b">
        <f>IF($S280&gt;=1,IF(MONTH(GLOBAL!$M$2)=MONTH($K280),(((($AA280+$AB280+$AC280+$AD280)*2)/30)*50),0))</f>
        <v>0</v>
      </c>
      <c r="AJ280" s="1126"/>
      <c r="AK280" s="1126">
        <f>($AA280+$AB280+$AC280)*2/30*$Z280*TABULADOR!$D$70</f>
        <v>9.5200000000000014</v>
      </c>
      <c r="AL280" s="1126"/>
      <c r="AM280" s="1126"/>
      <c r="AN280" s="1127"/>
      <c r="AO280" s="1127">
        <f>($AH280*GLOBAL!$BO$5/GLOBAL!$BO$6*GLOBAL!$BO$7*GLOBAL!$BO$8)</f>
        <v>0.47169230769230774</v>
      </c>
      <c r="AP280" s="1127">
        <f>($AH280+$AI280)*GLOBAL!$BQ$2</f>
        <v>0.12775</v>
      </c>
      <c r="AQ280" s="1127">
        <f>($AH280*GLOBAL!$BQ$5/GLOBAL!$BQ$6*GLOBAL!$BQ$7*GLOBAL!$BQ$8)</f>
        <v>5.8961538461538468E-2</v>
      </c>
      <c r="AR280" s="1126">
        <f>$AH280*GLOBAL!$BS$2</f>
        <v>0.38324999999999998</v>
      </c>
      <c r="AS280" s="1127">
        <f>$AO280*GLOBAL!$BP$2/GLOBAL!$BO$2</f>
        <v>1.0613076923076923</v>
      </c>
      <c r="AT280" s="1127">
        <f>($AH280+$AI280)*GLOBAL!$BR$2</f>
        <v>0.2555</v>
      </c>
      <c r="AU280" s="1127">
        <f>$AQ280*GLOBAL!$BT$2/GLOBAL!$BU$2</f>
        <v>0.23584615384615387</v>
      </c>
      <c r="AV280" s="1126">
        <f>$AH280*GLOBAL!$BS$2</f>
        <v>0.38324999999999998</v>
      </c>
      <c r="AW280" s="1126">
        <f t="shared" si="157"/>
        <v>22.295000000000002</v>
      </c>
      <c r="AX280" s="1126">
        <f t="shared" si="152"/>
        <v>0.65840384615384628</v>
      </c>
      <c r="AY280" s="1127"/>
      <c r="AZ280" s="1126" t="e">
        <f t="shared" si="153"/>
        <v>#VALUE!</v>
      </c>
      <c r="BA280" s="1128">
        <f t="shared" si="154"/>
        <v>21.64</v>
      </c>
      <c r="BB280" s="1130"/>
      <c r="BC280" s="1130"/>
      <c r="BD280" s="1126" t="s">
        <v>2289</v>
      </c>
      <c r="BE280" s="1126">
        <f>($AM280)*GLOBAL!$BQ$2</f>
        <v>0</v>
      </c>
      <c r="BF280" s="1126">
        <f>($AM280*GLOBAL!$BQ$5/GLOBAL!$BQ$6*GLOBAL!$BQ$7*GLOBAL!$BQ$8)</f>
        <v>0</v>
      </c>
      <c r="BG280" s="1126">
        <f>$AM280*GLOBAL!$BS$2</f>
        <v>0</v>
      </c>
      <c r="BH280" s="1131">
        <f t="shared" si="155"/>
        <v>0</v>
      </c>
      <c r="BI280" s="1126" t="e">
        <f>$BD280*GLOBAL!$BP$2/GLOBAL!$BO$2</f>
        <v>#VALUE!</v>
      </c>
      <c r="BJ280" s="1126">
        <f>($AM280)*GLOBAL!$BR$2</f>
        <v>0</v>
      </c>
      <c r="BK280" s="1126">
        <f>$BF280*GLOBAL!$BT$2/GLOBAL!$BU$2</f>
        <v>0</v>
      </c>
      <c r="BL280" s="1126">
        <f>$AM280*GLOBAL!$BS$2</f>
        <v>0</v>
      </c>
      <c r="BM280" s="1131" t="e">
        <f t="shared" si="156"/>
        <v>#VALUE!</v>
      </c>
    </row>
    <row r="281" spans="1:83" s="774" customFormat="1" ht="21" customHeight="1">
      <c r="A281" s="1108" t="s">
        <v>1119</v>
      </c>
      <c r="B281" s="1201" t="s">
        <v>1680</v>
      </c>
      <c r="C281" s="1139">
        <v>18936674</v>
      </c>
      <c r="D281" s="1140" t="s">
        <v>343</v>
      </c>
      <c r="E281" s="1141" t="s">
        <v>34</v>
      </c>
      <c r="F281" s="1109" t="s">
        <v>289</v>
      </c>
      <c r="G281" s="1169" t="s">
        <v>596</v>
      </c>
      <c r="H281" s="1169" t="s">
        <v>596</v>
      </c>
      <c r="I281" s="1114" t="s">
        <v>1702</v>
      </c>
      <c r="J281" s="1135" t="s">
        <v>985</v>
      </c>
      <c r="K281" s="1143">
        <v>43222</v>
      </c>
      <c r="L281" s="1144" t="s">
        <v>1380</v>
      </c>
      <c r="M281" s="1145"/>
      <c r="N281" s="1146" t="s">
        <v>914</v>
      </c>
      <c r="O281" s="1158" t="s">
        <v>128</v>
      </c>
      <c r="P281" s="1161" t="s">
        <v>40</v>
      </c>
      <c r="Q281" s="1158" t="s">
        <v>128</v>
      </c>
      <c r="R281" s="1127">
        <f>VLOOKUP($G$281:$G$281,TABULADOR!$D$6:$E$41,2,0)</f>
        <v>8.484</v>
      </c>
      <c r="S281" s="1120">
        <f>DATEDIF($K281,GLOBAL!$M$2,"Y")</f>
        <v>3</v>
      </c>
      <c r="T281" s="1109">
        <v>0</v>
      </c>
      <c r="U281" s="1120">
        <f t="shared" si="149"/>
        <v>3</v>
      </c>
      <c r="V281" s="1148">
        <f>VLOOKUP($U281,TABULADOR!$A$51:$B$74,2)</f>
        <v>0.06</v>
      </c>
      <c r="W281" s="1148">
        <v>0</v>
      </c>
      <c r="X281" s="1123">
        <v>1</v>
      </c>
      <c r="Y281" s="1149">
        <v>1</v>
      </c>
      <c r="Z281" s="1125">
        <v>15</v>
      </c>
      <c r="AA281" s="1126">
        <f t="shared" si="150"/>
        <v>4.242</v>
      </c>
      <c r="AB281" s="1126">
        <f t="shared" si="147"/>
        <v>0</v>
      </c>
      <c r="AC281" s="1126">
        <f t="shared" si="151"/>
        <v>0.25451999999999997</v>
      </c>
      <c r="AD281" s="1126">
        <f>VLOOKUP($H$281:$H$281,TABULADOR!$D$6:$E$41,2,0)-VLOOKUP($G$281:$G$281,TABULADOR!$D$6:$E$41,2,0)</f>
        <v>0</v>
      </c>
      <c r="AE281" s="1126">
        <f>+(TABULADOR!$D$67)*('EGRESO 2021'!$Y281)/2</f>
        <v>0.875</v>
      </c>
      <c r="AF281" s="1126"/>
      <c r="AG281" s="1126"/>
      <c r="AH281" s="1127">
        <f t="shared" si="148"/>
        <v>5.3715200000000003</v>
      </c>
      <c r="AI281" s="1150">
        <f>IF($S281&gt;=1,IF(MONTH(GLOBAL!$M$2)=MONTH($K281),(((($AA281+$AB281+$AC281+$AD281)*2)/30)*50),0))</f>
        <v>0</v>
      </c>
      <c r="AJ281" s="1126"/>
      <c r="AK281" s="1126">
        <f>($AA281+$AB281+$AC281)*2/30*$Z281*TABULADOR!$D$70</f>
        <v>3.5972160000000004</v>
      </c>
      <c r="AL281" s="1126"/>
      <c r="AM281" s="1126"/>
      <c r="AN281" s="1126"/>
      <c r="AO281" s="1126">
        <f>($AH281*GLOBAL!$BO$5/GLOBAL!$BO$6*GLOBAL!$BO$7*GLOBAL!$BO$8)</f>
        <v>0.19833304615384617</v>
      </c>
      <c r="AP281" s="1126">
        <f>($AH281+$AI281)*GLOBAL!$BQ$2</f>
        <v>5.3715200000000005E-2</v>
      </c>
      <c r="AQ281" s="1126">
        <f>($AH281*GLOBAL!$BQ$5/GLOBAL!$BQ$6*GLOBAL!$BQ$7*GLOBAL!$BQ$8)</f>
        <v>2.4791630769230771E-2</v>
      </c>
      <c r="AR281" s="1126">
        <f>$AH281*GLOBAL!$BS$2</f>
        <v>0.1611456</v>
      </c>
      <c r="AS281" s="1126">
        <f>$AO281*GLOBAL!$BP$2/GLOBAL!$BO$2</f>
        <v>0.44624935384615388</v>
      </c>
      <c r="AT281" s="1126">
        <f>($AH281+$AI281)*GLOBAL!$BR$2</f>
        <v>0.10743040000000001</v>
      </c>
      <c r="AU281" s="1126">
        <f>$AQ281*GLOBAL!$BT$2/GLOBAL!$BU$2</f>
        <v>9.9166523076923085E-2</v>
      </c>
      <c r="AV281" s="1126">
        <f>$AH281*GLOBAL!$BS$2</f>
        <v>0.1611456</v>
      </c>
      <c r="AW281" s="1126">
        <f t="shared" si="157"/>
        <v>8.9687359999999998</v>
      </c>
      <c r="AX281" s="1126">
        <f t="shared" si="152"/>
        <v>0.27683987692307699</v>
      </c>
      <c r="AY281" s="1126"/>
      <c r="AZ281" s="1126" t="e">
        <f t="shared" si="153"/>
        <v>#VALUE!</v>
      </c>
      <c r="BA281" s="1128">
        <f t="shared" si="154"/>
        <v>8.69</v>
      </c>
      <c r="BB281" s="1129"/>
      <c r="BC281" s="1130"/>
      <c r="BD281" s="1126" t="s">
        <v>2289</v>
      </c>
      <c r="BE281" s="1126">
        <f>($AM281)*GLOBAL!$BQ$2</f>
        <v>0</v>
      </c>
      <c r="BF281" s="1126">
        <f>($AM281*GLOBAL!$BQ$5/GLOBAL!$BQ$6*GLOBAL!$BQ$7*GLOBAL!$BQ$8)</f>
        <v>0</v>
      </c>
      <c r="BG281" s="1126">
        <f>$AM281*GLOBAL!$BS$2</f>
        <v>0</v>
      </c>
      <c r="BH281" s="1131">
        <f t="shared" si="155"/>
        <v>0</v>
      </c>
      <c r="BI281" s="1126" t="e">
        <f>$BD281*GLOBAL!$BP$2/GLOBAL!$BO$2</f>
        <v>#VALUE!</v>
      </c>
      <c r="BJ281" s="1126">
        <f>($AM281)*GLOBAL!$BR$2</f>
        <v>0</v>
      </c>
      <c r="BK281" s="1126">
        <f>$BF281*GLOBAL!$BT$2/GLOBAL!$BU$2</f>
        <v>0</v>
      </c>
      <c r="BL281" s="1126">
        <f>$AM281*GLOBAL!$BS$2</f>
        <v>0</v>
      </c>
      <c r="BM281" s="1131" t="e">
        <f t="shared" si="156"/>
        <v>#VALUE!</v>
      </c>
      <c r="BN281" s="685"/>
      <c r="BO281" s="685"/>
      <c r="BP281" s="685"/>
      <c r="BQ281" s="685"/>
      <c r="BR281" s="685"/>
      <c r="BS281" s="685"/>
      <c r="BT281" s="685"/>
      <c r="BU281" s="685"/>
    </row>
    <row r="282" spans="1:83" s="685" customFormat="1" ht="21" customHeight="1">
      <c r="A282" s="1108" t="s">
        <v>1119</v>
      </c>
      <c r="B282" s="1109" t="s">
        <v>1679</v>
      </c>
      <c r="C282" s="1151">
        <v>27223309</v>
      </c>
      <c r="D282" s="1152" t="s">
        <v>169</v>
      </c>
      <c r="E282" s="1153" t="s">
        <v>34</v>
      </c>
      <c r="F282" s="1154" t="s">
        <v>289</v>
      </c>
      <c r="G282" s="1169" t="s">
        <v>596</v>
      </c>
      <c r="H282" s="1169" t="s">
        <v>596</v>
      </c>
      <c r="I282" s="945" t="s">
        <v>69</v>
      </c>
      <c r="J282" s="1108"/>
      <c r="K282" s="1156">
        <v>43585</v>
      </c>
      <c r="L282" s="1145"/>
      <c r="M282" s="1144" t="s">
        <v>1532</v>
      </c>
      <c r="N282" s="1197" t="s">
        <v>974</v>
      </c>
      <c r="O282" s="1118" t="s">
        <v>128</v>
      </c>
      <c r="P282" s="1159" t="s">
        <v>63</v>
      </c>
      <c r="Q282" s="1118" t="s">
        <v>128</v>
      </c>
      <c r="R282" s="1127">
        <f>VLOOKUP($G$282:$G$282,TABULADOR!$D$6:$E$41,2,0)</f>
        <v>8.484</v>
      </c>
      <c r="S282" s="1120">
        <f>DATEDIF($K282,GLOBAL!$M$2,"Y")</f>
        <v>2</v>
      </c>
      <c r="T282" s="1109">
        <v>0</v>
      </c>
      <c r="U282" s="1120">
        <f t="shared" si="149"/>
        <v>2</v>
      </c>
      <c r="V282" s="1148">
        <f>VLOOKUP($U282,TABULADOR!$A$51:$B$74,2)</f>
        <v>0.04</v>
      </c>
      <c r="W282" s="1148">
        <v>0</v>
      </c>
      <c r="X282" s="1123">
        <v>0</v>
      </c>
      <c r="Y282" s="1149">
        <v>0</v>
      </c>
      <c r="Z282" s="1125">
        <v>15</v>
      </c>
      <c r="AA282" s="1126">
        <f t="shared" si="150"/>
        <v>4.242</v>
      </c>
      <c r="AB282" s="1126">
        <f t="shared" ref="AB282:AB298" si="158">$AA282*$W282</f>
        <v>0</v>
      </c>
      <c r="AC282" s="1126">
        <f t="shared" si="151"/>
        <v>0.16968</v>
      </c>
      <c r="AD282" s="1126">
        <f>VLOOKUP($H$282:$H$282,TABULADOR!$D$6:$E$41,2,0)-VLOOKUP($G$282:$G$282,TABULADOR!$D$6:$E$41,2,0)</f>
        <v>0</v>
      </c>
      <c r="AE282" s="1126">
        <f>+(TABULADOR!$D$67)*('EGRESO 2021'!$Y282)/2</f>
        <v>0</v>
      </c>
      <c r="AF282" s="1126"/>
      <c r="AG282" s="1126"/>
      <c r="AH282" s="1127">
        <f t="shared" ref="AH282:AH298" si="159">SUM($AA282:$AG282)</f>
        <v>4.4116799999999996</v>
      </c>
      <c r="AI282" s="1150">
        <f>IF($S282&gt;=1,IF(MONTH(GLOBAL!$M$2)=MONTH($K282),(((($AA282+$AB282+$AC282+$AD282)*2)/30)*50),0))</f>
        <v>0</v>
      </c>
      <c r="AJ282" s="1126"/>
      <c r="AK282" s="1126">
        <f>($AA282+$AB282+$AC282)*2/30*$Z282*TABULADOR!$D$70</f>
        <v>3.529344</v>
      </c>
      <c r="AL282" s="1126"/>
      <c r="AM282" s="1126"/>
      <c r="AN282" s="1126"/>
      <c r="AO282" s="1126">
        <f>($AH282*GLOBAL!$BO$5/GLOBAL!$BO$6*GLOBAL!$BO$7*GLOBAL!$BO$8)</f>
        <v>0.16289279999999998</v>
      </c>
      <c r="AP282" s="1126">
        <f>($AH282+$AI282)*GLOBAL!$BQ$2</f>
        <v>4.4116799999999998E-2</v>
      </c>
      <c r="AQ282" s="1126">
        <f>($AH282*GLOBAL!$BQ$5/GLOBAL!$BQ$6*GLOBAL!$BQ$7*GLOBAL!$BQ$8)</f>
        <v>2.0361599999999997E-2</v>
      </c>
      <c r="AR282" s="1126">
        <f>$AH282*GLOBAL!$BS$2</f>
        <v>0.13235039999999998</v>
      </c>
      <c r="AS282" s="1126">
        <f>$AO282*GLOBAL!$BP$2/GLOBAL!$BO$2</f>
        <v>0.36650879999999997</v>
      </c>
      <c r="AT282" s="1126">
        <f>($AH282+$AI282)*GLOBAL!$BR$2</f>
        <v>8.8233599999999995E-2</v>
      </c>
      <c r="AU282" s="1126">
        <f>$AQ282*GLOBAL!$BT$2/GLOBAL!$BU$2</f>
        <v>8.1446399999999988E-2</v>
      </c>
      <c r="AV282" s="1126">
        <f>$AH282*GLOBAL!$BS$2</f>
        <v>0.13235039999999998</v>
      </c>
      <c r="AW282" s="1126">
        <f t="shared" si="157"/>
        <v>7.9410239999999996</v>
      </c>
      <c r="AX282" s="1126">
        <f t="shared" si="152"/>
        <v>0.22737119999999997</v>
      </c>
      <c r="AY282" s="1126"/>
      <c r="AZ282" s="1126" t="e">
        <f t="shared" si="153"/>
        <v>#VALUE!</v>
      </c>
      <c r="BA282" s="1128">
        <f t="shared" si="154"/>
        <v>7.71</v>
      </c>
      <c r="BB282" s="1129"/>
      <c r="BC282" s="1130"/>
      <c r="BD282" s="1126" t="s">
        <v>2289</v>
      </c>
      <c r="BE282" s="1126">
        <f>($AM282)*GLOBAL!$BQ$2</f>
        <v>0</v>
      </c>
      <c r="BF282" s="1126">
        <f>($AM282*GLOBAL!$BQ$5/GLOBAL!$BQ$6*GLOBAL!$BQ$7*GLOBAL!$BQ$8)</f>
        <v>0</v>
      </c>
      <c r="BG282" s="1126">
        <f>$AM282*GLOBAL!$BS$2</f>
        <v>0</v>
      </c>
      <c r="BH282" s="1131">
        <f t="shared" si="155"/>
        <v>0</v>
      </c>
      <c r="BI282" s="1126" t="e">
        <f>$BD282*GLOBAL!$BP$2/GLOBAL!$BO$2</f>
        <v>#VALUE!</v>
      </c>
      <c r="BJ282" s="1126">
        <f>($AM282)*GLOBAL!$BR$2</f>
        <v>0</v>
      </c>
      <c r="BK282" s="1126">
        <f>$BF282*GLOBAL!$BT$2/GLOBAL!$BU$2</f>
        <v>0</v>
      </c>
      <c r="BL282" s="1126">
        <f>$AM282*GLOBAL!$BS$2</f>
        <v>0</v>
      </c>
      <c r="BM282" s="1131" t="e">
        <f t="shared" si="156"/>
        <v>#VALUE!</v>
      </c>
    </row>
    <row r="283" spans="1:83" s="774" customFormat="1" ht="21" customHeight="1">
      <c r="A283" s="1108" t="s">
        <v>1119</v>
      </c>
      <c r="B283" s="945" t="s">
        <v>1679</v>
      </c>
      <c r="C283" s="1188">
        <v>14036858</v>
      </c>
      <c r="D283" s="1189" t="s">
        <v>425</v>
      </c>
      <c r="E283" s="1190" t="s">
        <v>20</v>
      </c>
      <c r="F283" s="945" t="s">
        <v>293</v>
      </c>
      <c r="G283" s="1191" t="s">
        <v>596</v>
      </c>
      <c r="H283" s="1191" t="s">
        <v>596</v>
      </c>
      <c r="I283" s="1135" t="s">
        <v>1954</v>
      </c>
      <c r="J283" s="1135" t="s">
        <v>991</v>
      </c>
      <c r="K283" s="1192">
        <v>43632</v>
      </c>
      <c r="L283" s="1193" t="s">
        <v>1456</v>
      </c>
      <c r="M283" s="1145"/>
      <c r="N283" s="1194" t="s">
        <v>914</v>
      </c>
      <c r="O283" s="1147" t="s">
        <v>128</v>
      </c>
      <c r="P283" s="1121" t="s">
        <v>40</v>
      </c>
      <c r="Q283" s="1147" t="s">
        <v>128</v>
      </c>
      <c r="R283" s="1182">
        <f>VLOOKUP($G$283:$G$283,TABULADOR!$D$6:$E$41,2,0)</f>
        <v>8.484</v>
      </c>
      <c r="S283" s="1177">
        <f>DATEDIF($K283,GLOBAL!$M$2,"Y")</f>
        <v>2</v>
      </c>
      <c r="T283" s="945">
        <v>0</v>
      </c>
      <c r="U283" s="1177">
        <f t="shared" si="149"/>
        <v>2</v>
      </c>
      <c r="V283" s="1178">
        <f>VLOOKUP($U283,TABULADOR!$A$51:$B$74,2)</f>
        <v>0.04</v>
      </c>
      <c r="W283" s="1178">
        <v>0</v>
      </c>
      <c r="X283" s="1179">
        <v>0</v>
      </c>
      <c r="Y283" s="1157">
        <v>0</v>
      </c>
      <c r="Z283" s="1208">
        <v>15</v>
      </c>
      <c r="AA283" s="1181">
        <f t="shared" si="150"/>
        <v>4.242</v>
      </c>
      <c r="AB283" s="1126">
        <f t="shared" si="158"/>
        <v>0</v>
      </c>
      <c r="AC283" s="1126">
        <f t="shared" si="151"/>
        <v>0.16968</v>
      </c>
      <c r="AD283" s="1126">
        <f>VLOOKUP($H$283:$H$283,TABULADOR!$D$6:$E$41,2,0)-VLOOKUP($G$283:$G$283,TABULADOR!$D$6:$E$41,2,0)</f>
        <v>0</v>
      </c>
      <c r="AE283" s="1126">
        <f>+(TABULADOR!$D$67)*('EGRESO 2021'!$Y283)/2</f>
        <v>0</v>
      </c>
      <c r="AF283" s="1126"/>
      <c r="AG283" s="1181"/>
      <c r="AH283" s="1127">
        <f t="shared" si="159"/>
        <v>4.4116799999999996</v>
      </c>
      <c r="AI283" s="1195">
        <f>IF($S283&gt;=1,IF(MONTH(GLOBAL!$M$2)=MONTH($K283),(((($AA283+$AB283+$AC283+$AD283)*2)/30)*50),0))</f>
        <v>0</v>
      </c>
      <c r="AJ283" s="1126"/>
      <c r="AK283" s="1181">
        <f>($AA283+$AB283+$AC283)*2/30*$Z283*TABULADOR!$D$70</f>
        <v>3.529344</v>
      </c>
      <c r="AL283" s="1126"/>
      <c r="AM283" s="1181"/>
      <c r="AN283" s="1181"/>
      <c r="AO283" s="1181">
        <f>($AH283*GLOBAL!$BO$5/GLOBAL!$BO$6*GLOBAL!$BO$7*GLOBAL!$BO$8)</f>
        <v>0.16289279999999998</v>
      </c>
      <c r="AP283" s="1181">
        <f>($AH283+$AI283)*GLOBAL!$BQ$2</f>
        <v>4.4116799999999998E-2</v>
      </c>
      <c r="AQ283" s="1181">
        <f>($AH283*GLOBAL!$BQ$5/GLOBAL!$BQ$6*GLOBAL!$BQ$7*GLOBAL!$BQ$8)</f>
        <v>2.0361599999999997E-2</v>
      </c>
      <c r="AR283" s="1181">
        <f>$AH283*GLOBAL!$BS$2</f>
        <v>0.13235039999999998</v>
      </c>
      <c r="AS283" s="1181">
        <f>$AO283*GLOBAL!$BP$2/GLOBAL!$BO$2</f>
        <v>0.36650879999999997</v>
      </c>
      <c r="AT283" s="1181">
        <f>($AH283+$AI283)*GLOBAL!$BR$2</f>
        <v>8.8233599999999995E-2</v>
      </c>
      <c r="AU283" s="1181">
        <f>$AQ283*GLOBAL!$BT$2/GLOBAL!$BU$2</f>
        <v>8.1446399999999988E-2</v>
      </c>
      <c r="AV283" s="1181">
        <f>$AH283*GLOBAL!$BS$2</f>
        <v>0.13235039999999998</v>
      </c>
      <c r="AW283" s="1126">
        <f t="shared" si="157"/>
        <v>7.9410239999999996</v>
      </c>
      <c r="AX283" s="1181">
        <f t="shared" si="152"/>
        <v>0.22737119999999997</v>
      </c>
      <c r="AY283" s="1181"/>
      <c r="AZ283" s="1181" t="e">
        <f t="shared" si="153"/>
        <v>#VALUE!</v>
      </c>
      <c r="BA283" s="1128">
        <f t="shared" si="154"/>
        <v>7.71</v>
      </c>
      <c r="BB283" s="1187"/>
      <c r="BC283" s="1171"/>
      <c r="BD283" s="1126" t="s">
        <v>2289</v>
      </c>
      <c r="BE283" s="1126">
        <f>($AM283)*GLOBAL!$BQ$2</f>
        <v>0</v>
      </c>
      <c r="BF283" s="1126">
        <f>($AM283*GLOBAL!$BQ$5/GLOBAL!$BQ$6*GLOBAL!$BQ$7*GLOBAL!$BQ$8)</f>
        <v>0</v>
      </c>
      <c r="BG283" s="1126">
        <f>$AM283*GLOBAL!$BS$2</f>
        <v>0</v>
      </c>
      <c r="BH283" s="1131">
        <f t="shared" si="155"/>
        <v>0</v>
      </c>
      <c r="BI283" s="1126" t="e">
        <f>$BD283*GLOBAL!$BP$2/GLOBAL!$BO$2</f>
        <v>#VALUE!</v>
      </c>
      <c r="BJ283" s="1126">
        <f>($AM283)*GLOBAL!$BR$2</f>
        <v>0</v>
      </c>
      <c r="BK283" s="1126">
        <f>$BF283*GLOBAL!$BT$2/GLOBAL!$BU$2</f>
        <v>0</v>
      </c>
      <c r="BL283" s="1126">
        <f>$AM283*GLOBAL!$BS$2</f>
        <v>0</v>
      </c>
      <c r="BM283" s="1131" t="e">
        <f t="shared" si="156"/>
        <v>#VALUE!</v>
      </c>
    </row>
    <row r="284" spans="1:83" s="685" customFormat="1" ht="21" customHeight="1">
      <c r="A284" s="1108" t="s">
        <v>1119</v>
      </c>
      <c r="B284" s="1108" t="s">
        <v>972</v>
      </c>
      <c r="C284" s="1243">
        <v>13305124</v>
      </c>
      <c r="D284" s="1134" t="s">
        <v>2083</v>
      </c>
      <c r="E284" s="1112" t="s">
        <v>34</v>
      </c>
      <c r="F284" s="1230" t="s">
        <v>2104</v>
      </c>
      <c r="G284" s="1113" t="s">
        <v>526</v>
      </c>
      <c r="H284" s="1113" t="s">
        <v>526</v>
      </c>
      <c r="I284" s="945" t="s">
        <v>1762</v>
      </c>
      <c r="J284" s="1108"/>
      <c r="K284" s="1136">
        <v>44456</v>
      </c>
      <c r="L284" s="1117"/>
      <c r="M284" s="1247" t="s">
        <v>2114</v>
      </c>
      <c r="N284" s="1113" t="s">
        <v>2123</v>
      </c>
      <c r="O284" s="1253" t="s">
        <v>2127</v>
      </c>
      <c r="P284" s="1248" t="s">
        <v>2131</v>
      </c>
      <c r="Q284" s="1253" t="s">
        <v>2127</v>
      </c>
      <c r="R284" s="1119">
        <f>VLOOKUP($G$284:$G$284,TABULADOR!$D$6:$E$41,2,0)</f>
        <v>18.2</v>
      </c>
      <c r="S284" s="1120">
        <f>DATEDIF($K284,GLOBAL!$M$2,"Y")</f>
        <v>0</v>
      </c>
      <c r="T284" s="1120">
        <v>0</v>
      </c>
      <c r="U284" s="1121">
        <f t="shared" si="149"/>
        <v>0</v>
      </c>
      <c r="V284" s="1122">
        <f>VLOOKUP($U284,TABULADOR!$A$51:$B$74,2)</f>
        <v>0</v>
      </c>
      <c r="W284" s="1148">
        <v>0.3</v>
      </c>
      <c r="X284" s="1123">
        <v>0</v>
      </c>
      <c r="Y284" s="1124">
        <v>0</v>
      </c>
      <c r="Z284" s="1125">
        <v>15</v>
      </c>
      <c r="AA284" s="1126">
        <f t="shared" si="150"/>
        <v>9.1</v>
      </c>
      <c r="AB284" s="1126">
        <f t="shared" si="158"/>
        <v>2.73</v>
      </c>
      <c r="AC284" s="1126">
        <f t="shared" si="151"/>
        <v>0</v>
      </c>
      <c r="AD284" s="1126">
        <f>VLOOKUP($H$284:$H$284,TABULADOR!$D$6:$E$41,2,0)-VLOOKUP($G$284:$G$284,TABULADOR!$D$6:$E$41,2,0)</f>
        <v>0</v>
      </c>
      <c r="AE284" s="1126">
        <f>+(TABULADOR!$D$67)*('EGRESO 2021'!$Y284)/2</f>
        <v>0</v>
      </c>
      <c r="AF284" s="1126"/>
      <c r="AG284" s="1119"/>
      <c r="AH284" s="1127">
        <f t="shared" si="159"/>
        <v>11.83</v>
      </c>
      <c r="AI284" s="1119" t="b">
        <f>IF($S284&gt;=1,IF(MONTH(GLOBAL!$M$2)=MONTH($K284),(((($AA284+$AB284+$AC284+$AD284)*2)/30)*50),0))</f>
        <v>0</v>
      </c>
      <c r="AJ284" s="1126"/>
      <c r="AK284" s="1126">
        <f>($AA284+$AB284+$AC284)*2/30*$Z284*TABULADOR!$D$70</f>
        <v>9.4640000000000004</v>
      </c>
      <c r="AL284" s="1126"/>
      <c r="AM284" s="1126"/>
      <c r="AN284" s="1127"/>
      <c r="AO284" s="1127">
        <f>($AH284*GLOBAL!$BO$5/GLOBAL!$BO$6*GLOBAL!$BO$7*GLOBAL!$BO$8)</f>
        <v>0.43680000000000002</v>
      </c>
      <c r="AP284" s="1127">
        <f>($AH284+$AI284)*GLOBAL!$BQ$2</f>
        <v>0.1183</v>
      </c>
      <c r="AQ284" s="1127">
        <f>($AH284*GLOBAL!$BQ$5/GLOBAL!$BQ$6*GLOBAL!$BQ$7*GLOBAL!$BQ$8)</f>
        <v>5.4600000000000003E-2</v>
      </c>
      <c r="AR284" s="1126">
        <f>$AH284*GLOBAL!$BS$2</f>
        <v>0.35489999999999999</v>
      </c>
      <c r="AS284" s="1127">
        <f>$AO284*GLOBAL!$BP$2/GLOBAL!$BO$2</f>
        <v>0.98280000000000001</v>
      </c>
      <c r="AT284" s="1127">
        <f>($AH284+$AI284)*GLOBAL!$BR$2</f>
        <v>0.2366</v>
      </c>
      <c r="AU284" s="1127">
        <f>$AQ284*GLOBAL!$BT$2/GLOBAL!$BU$2</f>
        <v>0.21840000000000001</v>
      </c>
      <c r="AV284" s="1126">
        <f>$AH284*GLOBAL!$BS$2</f>
        <v>0.35489999999999999</v>
      </c>
      <c r="AW284" s="1126">
        <f t="shared" si="157"/>
        <v>21.294</v>
      </c>
      <c r="AX284" s="1126">
        <f t="shared" si="152"/>
        <v>0.60970000000000002</v>
      </c>
      <c r="AY284" s="1127"/>
      <c r="AZ284" s="1126" t="e">
        <f t="shared" si="153"/>
        <v>#VALUE!</v>
      </c>
      <c r="BA284" s="1128">
        <f t="shared" si="154"/>
        <v>20.68</v>
      </c>
      <c r="BB284" s="1130"/>
      <c r="BC284" s="1130"/>
      <c r="BD284" s="1126" t="s">
        <v>2289</v>
      </c>
      <c r="BE284" s="1126">
        <f>($AM284)*GLOBAL!$BQ$2</f>
        <v>0</v>
      </c>
      <c r="BF284" s="1126">
        <f>($AM284*GLOBAL!$BQ$5/GLOBAL!$BQ$6*GLOBAL!$BQ$7*GLOBAL!$BQ$8)</f>
        <v>0</v>
      </c>
      <c r="BG284" s="1126">
        <f>$AM284*GLOBAL!$BS$2</f>
        <v>0</v>
      </c>
      <c r="BH284" s="1131">
        <f t="shared" si="155"/>
        <v>0</v>
      </c>
      <c r="BI284" s="1126" t="e">
        <f>$BD284*GLOBAL!$BP$2/GLOBAL!$BO$2</f>
        <v>#VALUE!</v>
      </c>
      <c r="BJ284" s="1126">
        <f>($AM284)*GLOBAL!$BR$2</f>
        <v>0</v>
      </c>
      <c r="BK284" s="1126">
        <f>$BF284*GLOBAL!$BT$2/GLOBAL!$BU$2</f>
        <v>0</v>
      </c>
      <c r="BL284" s="1126">
        <f>$AM284*GLOBAL!$BS$2</f>
        <v>0</v>
      </c>
      <c r="BM284" s="1131" t="e">
        <f t="shared" si="156"/>
        <v>#VALUE!</v>
      </c>
    </row>
    <row r="285" spans="1:83" s="693" customFormat="1" ht="21" customHeight="1">
      <c r="A285" s="1108" t="s">
        <v>1119</v>
      </c>
      <c r="B285" s="1109" t="s">
        <v>1679</v>
      </c>
      <c r="C285" s="1139">
        <v>27724035</v>
      </c>
      <c r="D285" s="1140" t="s">
        <v>499</v>
      </c>
      <c r="E285" s="1141" t="s">
        <v>20</v>
      </c>
      <c r="F285" s="1109" t="s">
        <v>475</v>
      </c>
      <c r="G285" s="1169" t="s">
        <v>596</v>
      </c>
      <c r="H285" s="1169" t="s">
        <v>596</v>
      </c>
      <c r="I285" s="1135" t="s">
        <v>1954</v>
      </c>
      <c r="J285" s="1108" t="s">
        <v>991</v>
      </c>
      <c r="K285" s="1143">
        <v>44267</v>
      </c>
      <c r="L285" s="1144" t="s">
        <v>1510</v>
      </c>
      <c r="M285" s="1145"/>
      <c r="N285" s="1146" t="s">
        <v>914</v>
      </c>
      <c r="O285" s="1158" t="s">
        <v>82</v>
      </c>
      <c r="P285" s="1161" t="s">
        <v>63</v>
      </c>
      <c r="Q285" s="1158" t="s">
        <v>82</v>
      </c>
      <c r="R285" s="1127">
        <f>VLOOKUP($G$285:$G$285,TABULADOR!$D$6:$E$41,2,0)</f>
        <v>8.484</v>
      </c>
      <c r="S285" s="1120">
        <f>DATEDIF($K285,GLOBAL!$M$2,"Y")</f>
        <v>0</v>
      </c>
      <c r="T285" s="1109">
        <v>0</v>
      </c>
      <c r="U285" s="1120">
        <f t="shared" si="149"/>
        <v>0</v>
      </c>
      <c r="V285" s="1148">
        <f>VLOOKUP($U285,TABULADOR!$A$51:$B$74,2)</f>
        <v>0</v>
      </c>
      <c r="W285" s="1148">
        <v>0</v>
      </c>
      <c r="X285" s="1123">
        <v>0</v>
      </c>
      <c r="Y285" s="1149">
        <v>0</v>
      </c>
      <c r="Z285" s="1125">
        <v>15</v>
      </c>
      <c r="AA285" s="1126">
        <f t="shared" si="150"/>
        <v>4.242</v>
      </c>
      <c r="AB285" s="1126">
        <f t="shared" si="158"/>
        <v>0</v>
      </c>
      <c r="AC285" s="1126">
        <f t="shared" si="151"/>
        <v>0</v>
      </c>
      <c r="AD285" s="1126">
        <f>VLOOKUP($H$285:$H$285,TABULADOR!$D$6:$E$41,2,0)-VLOOKUP($G$285:$G$285,TABULADOR!$D$6:$E$41,2,0)</f>
        <v>0</v>
      </c>
      <c r="AE285" s="1126">
        <f>+(TABULADOR!$D$67)*('EGRESO 2021'!$Y285)/2</f>
        <v>0</v>
      </c>
      <c r="AF285" s="1126"/>
      <c r="AG285" s="1126"/>
      <c r="AH285" s="1127">
        <f t="shared" si="159"/>
        <v>4.242</v>
      </c>
      <c r="AI285" s="1150" t="b">
        <f>IF($S285&gt;=1,IF(MONTH(GLOBAL!$M$2)=MONTH($K285),(((($AA285+$AB285+$AC285+$AD285)*2)/30)*50),0))</f>
        <v>0</v>
      </c>
      <c r="AJ285" s="1126"/>
      <c r="AK285" s="1126">
        <f>($AA285+$AB285+$AC285)*2/30*$Z285*TABULADOR!$D$70</f>
        <v>3.3936000000000002</v>
      </c>
      <c r="AL285" s="1126"/>
      <c r="AM285" s="1126"/>
      <c r="AN285" s="1126"/>
      <c r="AO285" s="1126">
        <f>($AH285*GLOBAL!$BO$5/GLOBAL!$BO$6*GLOBAL!$BO$7*GLOBAL!$BO$8)</f>
        <v>0.1566276923076923</v>
      </c>
      <c r="AP285" s="1126">
        <f>($AH285+$AI285)*GLOBAL!$BQ$2</f>
        <v>4.2419999999999999E-2</v>
      </c>
      <c r="AQ285" s="1126">
        <f>($AH285*GLOBAL!$BQ$5/GLOBAL!$BQ$6*GLOBAL!$BQ$7*GLOBAL!$BQ$8)</f>
        <v>1.9578461538461538E-2</v>
      </c>
      <c r="AR285" s="1126">
        <f>$AH285*GLOBAL!$BS$2</f>
        <v>0.12725999999999998</v>
      </c>
      <c r="AS285" s="1126">
        <f>$AO285*GLOBAL!$BP$2/GLOBAL!$BO$2</f>
        <v>0.35241230769230764</v>
      </c>
      <c r="AT285" s="1126">
        <f>($AH285+$AI285)*GLOBAL!$BR$2</f>
        <v>8.4839999999999999E-2</v>
      </c>
      <c r="AU285" s="1126">
        <f>$AQ285*GLOBAL!$BT$2/GLOBAL!$BU$2</f>
        <v>7.8313846153846151E-2</v>
      </c>
      <c r="AV285" s="1126">
        <f>$AH285*GLOBAL!$BS$2</f>
        <v>0.12725999999999998</v>
      </c>
      <c r="AW285" s="1126">
        <f t="shared" si="157"/>
        <v>7.6356000000000002</v>
      </c>
      <c r="AX285" s="1126">
        <f t="shared" si="152"/>
        <v>0.21862615384615386</v>
      </c>
      <c r="AY285" s="1126"/>
      <c r="AZ285" s="1126" t="e">
        <f t="shared" si="153"/>
        <v>#VALUE!</v>
      </c>
      <c r="BA285" s="1128">
        <f t="shared" si="154"/>
        <v>7.42</v>
      </c>
      <c r="BB285" s="1170"/>
      <c r="BC285" s="1130"/>
      <c r="BD285" s="1126" t="s">
        <v>2289</v>
      </c>
      <c r="BE285" s="1126">
        <f>($AM285)*GLOBAL!$BQ$2</f>
        <v>0</v>
      </c>
      <c r="BF285" s="1126">
        <f>($AM285*GLOBAL!$BQ$5/GLOBAL!$BQ$6*GLOBAL!$BQ$7*GLOBAL!$BQ$8)</f>
        <v>0</v>
      </c>
      <c r="BG285" s="1126">
        <f>$AM285*GLOBAL!$BS$2</f>
        <v>0</v>
      </c>
      <c r="BH285" s="1131">
        <f t="shared" si="155"/>
        <v>0</v>
      </c>
      <c r="BI285" s="1126" t="e">
        <f>$BD285*GLOBAL!$BP$2/GLOBAL!$BO$2</f>
        <v>#VALUE!</v>
      </c>
      <c r="BJ285" s="1126">
        <f>($AM285)*GLOBAL!$BR$2</f>
        <v>0</v>
      </c>
      <c r="BK285" s="1126">
        <f>$BF285*GLOBAL!$BT$2/GLOBAL!$BU$2</f>
        <v>0</v>
      </c>
      <c r="BL285" s="1126">
        <f>$AM285*GLOBAL!$BS$2</f>
        <v>0</v>
      </c>
      <c r="BM285" s="1131" t="e">
        <f t="shared" si="156"/>
        <v>#VALUE!</v>
      </c>
      <c r="BN285" s="685"/>
      <c r="BO285" s="685"/>
      <c r="BP285" s="685"/>
      <c r="BQ285" s="685"/>
      <c r="BR285" s="685"/>
      <c r="BS285" s="685"/>
      <c r="BT285" s="685"/>
      <c r="BU285" s="685"/>
      <c r="BV285" s="759"/>
      <c r="BW285" s="759"/>
      <c r="BX285" s="759"/>
      <c r="BY285" s="759"/>
      <c r="BZ285" s="759"/>
      <c r="CA285" s="759"/>
      <c r="CB285" s="759"/>
      <c r="CC285" s="759"/>
      <c r="CD285" s="759"/>
      <c r="CE285" s="759"/>
    </row>
    <row r="286" spans="1:83" s="774" customFormat="1" ht="21" customHeight="1">
      <c r="A286" s="1108" t="s">
        <v>1119</v>
      </c>
      <c r="B286" s="945" t="s">
        <v>972</v>
      </c>
      <c r="C286" s="1188">
        <v>27901048</v>
      </c>
      <c r="D286" s="1189" t="s">
        <v>377</v>
      </c>
      <c r="E286" s="1190" t="s">
        <v>34</v>
      </c>
      <c r="F286" s="945" t="s">
        <v>376</v>
      </c>
      <c r="G286" s="1207" t="s">
        <v>146</v>
      </c>
      <c r="H286" s="1207" t="s">
        <v>146</v>
      </c>
      <c r="I286" s="1114" t="s">
        <v>1824</v>
      </c>
      <c r="J286" s="1135" t="s">
        <v>991</v>
      </c>
      <c r="K286" s="1192">
        <v>44317</v>
      </c>
      <c r="L286" s="1193" t="s">
        <v>1411</v>
      </c>
      <c r="M286" s="1145"/>
      <c r="N286" s="1194" t="s">
        <v>914</v>
      </c>
      <c r="O286" s="1147" t="s">
        <v>218</v>
      </c>
      <c r="P286" s="1121" t="s">
        <v>63</v>
      </c>
      <c r="Q286" s="1147" t="s">
        <v>218</v>
      </c>
      <c r="R286" s="1182">
        <f>VLOOKUP($G$286:$G$286,TABULADOR!$D$6:$E$41,2,0)</f>
        <v>7</v>
      </c>
      <c r="S286" s="1177">
        <f>DATEDIF($K286,GLOBAL!$M$2,"Y")</f>
        <v>0</v>
      </c>
      <c r="T286" s="945">
        <v>0</v>
      </c>
      <c r="U286" s="1177">
        <f t="shared" si="149"/>
        <v>0</v>
      </c>
      <c r="V286" s="1178">
        <f>VLOOKUP($U286,TABULADOR!$A$51:$B$74,2)</f>
        <v>0</v>
      </c>
      <c r="W286" s="1178">
        <v>0</v>
      </c>
      <c r="X286" s="1179">
        <v>0</v>
      </c>
      <c r="Y286" s="1157">
        <v>0</v>
      </c>
      <c r="Z286" s="1208">
        <v>15</v>
      </c>
      <c r="AA286" s="1181">
        <f t="shared" si="150"/>
        <v>3.5</v>
      </c>
      <c r="AB286" s="1126">
        <f t="shared" si="158"/>
        <v>0</v>
      </c>
      <c r="AC286" s="1126">
        <f t="shared" si="151"/>
        <v>0</v>
      </c>
      <c r="AD286" s="1126">
        <f>VLOOKUP($H$286:$H$286,TABULADOR!$D$6:$E$41,2,0)-VLOOKUP($G$286:$G$286,TABULADOR!$D$6:$E$41,2,0)</f>
        <v>0</v>
      </c>
      <c r="AE286" s="1126">
        <f>+(TABULADOR!$D$67)*('EGRESO 2021'!$Y286)/2</f>
        <v>0</v>
      </c>
      <c r="AF286" s="1126"/>
      <c r="AG286" s="1181"/>
      <c r="AH286" s="1127">
        <f t="shared" si="159"/>
        <v>3.5</v>
      </c>
      <c r="AI286" s="1195" t="b">
        <f>IF($S286&gt;=1,IF(MONTH(GLOBAL!$M$2)=MONTH($K286),(((($AA286+$AB286+$AC286+$AD286)*2)/30)*50),0))</f>
        <v>0</v>
      </c>
      <c r="AJ286" s="1126"/>
      <c r="AK286" s="1181">
        <f>($AA286+$AB286+$AC286)*2/30*$Z286*TABULADOR!$D$70</f>
        <v>2.8000000000000003</v>
      </c>
      <c r="AL286" s="1126"/>
      <c r="AM286" s="1181"/>
      <c r="AN286" s="1181"/>
      <c r="AO286" s="1181">
        <f>($AH286*GLOBAL!$BO$5/GLOBAL!$BO$6*GLOBAL!$BO$7*GLOBAL!$BO$8)</f>
        <v>0.12923076923076923</v>
      </c>
      <c r="AP286" s="1181">
        <f>($AH286+$AI286)*GLOBAL!$BQ$2</f>
        <v>3.5000000000000003E-2</v>
      </c>
      <c r="AQ286" s="1181">
        <f>($AH286*GLOBAL!$BQ$5/GLOBAL!$BQ$6*GLOBAL!$BQ$7*GLOBAL!$BQ$8)</f>
        <v>1.6153846153846154E-2</v>
      </c>
      <c r="AR286" s="1181">
        <f>$AH286*GLOBAL!$BS$2</f>
        <v>0.105</v>
      </c>
      <c r="AS286" s="1181">
        <f>$AO286*GLOBAL!$BP$2/GLOBAL!$BO$2</f>
        <v>0.29076923076923078</v>
      </c>
      <c r="AT286" s="1181">
        <f>($AH286+$AI286)*GLOBAL!$BR$2</f>
        <v>7.0000000000000007E-2</v>
      </c>
      <c r="AU286" s="1181">
        <f>$AQ286*GLOBAL!$BT$2/GLOBAL!$BU$2</f>
        <v>6.4615384615384616E-2</v>
      </c>
      <c r="AV286" s="1181">
        <f>$AH286*GLOBAL!$BS$2</f>
        <v>0.105</v>
      </c>
      <c r="AW286" s="1126">
        <f t="shared" si="157"/>
        <v>6.3000000000000007</v>
      </c>
      <c r="AX286" s="1181">
        <f t="shared" si="152"/>
        <v>0.18038461538461539</v>
      </c>
      <c r="AY286" s="1181"/>
      <c r="AZ286" s="1181" t="e">
        <f t="shared" si="153"/>
        <v>#VALUE!</v>
      </c>
      <c r="BA286" s="1128">
        <f t="shared" si="154"/>
        <v>6.12</v>
      </c>
      <c r="BB286" s="1187"/>
      <c r="BC286" s="1171"/>
      <c r="BD286" s="1126" t="s">
        <v>2289</v>
      </c>
      <c r="BE286" s="1126">
        <f>($AM286)*GLOBAL!$BQ$2</f>
        <v>0</v>
      </c>
      <c r="BF286" s="1126">
        <f>($AM286*GLOBAL!$BQ$5/GLOBAL!$BQ$6*GLOBAL!$BQ$7*GLOBAL!$BQ$8)</f>
        <v>0</v>
      </c>
      <c r="BG286" s="1126">
        <f>$AM286*GLOBAL!$BS$2</f>
        <v>0</v>
      </c>
      <c r="BH286" s="1131">
        <f t="shared" si="155"/>
        <v>0</v>
      </c>
      <c r="BI286" s="1126" t="e">
        <f>$BD286*GLOBAL!$BP$2/GLOBAL!$BO$2</f>
        <v>#VALUE!</v>
      </c>
      <c r="BJ286" s="1126">
        <f>($AM286)*GLOBAL!$BR$2</f>
        <v>0</v>
      </c>
      <c r="BK286" s="1126">
        <f>$BF286*GLOBAL!$BT$2/GLOBAL!$BU$2</f>
        <v>0</v>
      </c>
      <c r="BL286" s="1126">
        <f>$AM286*GLOBAL!$BS$2</f>
        <v>0</v>
      </c>
      <c r="BM286" s="1131" t="e">
        <f t="shared" si="156"/>
        <v>#VALUE!</v>
      </c>
    </row>
    <row r="287" spans="1:83" s="685" customFormat="1" ht="21" customHeight="1">
      <c r="A287" s="1108" t="s">
        <v>1119</v>
      </c>
      <c r="B287" s="1109" t="s">
        <v>1679</v>
      </c>
      <c r="C287" s="1139">
        <v>28269784</v>
      </c>
      <c r="D287" s="1140" t="s">
        <v>928</v>
      </c>
      <c r="E287" s="1141" t="s">
        <v>34</v>
      </c>
      <c r="F287" s="1109" t="s">
        <v>289</v>
      </c>
      <c r="G287" s="1169" t="s">
        <v>596</v>
      </c>
      <c r="H287" s="1169" t="s">
        <v>596</v>
      </c>
      <c r="I287" s="1114" t="s">
        <v>1702</v>
      </c>
      <c r="J287" s="1108" t="s">
        <v>991</v>
      </c>
      <c r="K287" s="1143">
        <v>44317</v>
      </c>
      <c r="L287" s="1144" t="s">
        <v>1741</v>
      </c>
      <c r="M287" s="1145"/>
      <c r="N287" s="1146" t="s">
        <v>914</v>
      </c>
      <c r="O287" s="1158" t="s">
        <v>218</v>
      </c>
      <c r="P287" s="1161" t="s">
        <v>63</v>
      </c>
      <c r="Q287" s="1158" t="s">
        <v>218</v>
      </c>
      <c r="R287" s="1119">
        <f>VLOOKUP($G$287:$G$287,TABULADOR!$D$6:$E$41,2,0)</f>
        <v>8.484</v>
      </c>
      <c r="S287" s="1120">
        <f>DATEDIF($K287,GLOBAL!$M$2,"Y")</f>
        <v>0</v>
      </c>
      <c r="T287" s="1121">
        <v>0</v>
      </c>
      <c r="U287" s="1121">
        <f t="shared" si="149"/>
        <v>0</v>
      </c>
      <c r="V287" s="1122">
        <f>VLOOKUP($U287,TABULADOR!$A$51:$B$74,2)</f>
        <v>0</v>
      </c>
      <c r="W287" s="1122">
        <v>0</v>
      </c>
      <c r="X287" s="1123">
        <v>0</v>
      </c>
      <c r="Y287" s="1124">
        <v>0</v>
      </c>
      <c r="Z287" s="1125">
        <v>15</v>
      </c>
      <c r="AA287" s="1126">
        <f t="shared" si="150"/>
        <v>4.242</v>
      </c>
      <c r="AB287" s="1126">
        <f t="shared" si="158"/>
        <v>0</v>
      </c>
      <c r="AC287" s="1126">
        <f t="shared" si="151"/>
        <v>0</v>
      </c>
      <c r="AD287" s="1126">
        <f>VLOOKUP($H$287:$H$287,TABULADOR!$D$6:$E$41,2,0)-VLOOKUP($G$287:$G$287,TABULADOR!$D$6:$E$41,2,0)</f>
        <v>0</v>
      </c>
      <c r="AE287" s="1126">
        <f>+(TABULADOR!$D$67)*('EGRESO 2021'!$Y287)/2</f>
        <v>0</v>
      </c>
      <c r="AF287" s="1126"/>
      <c r="AG287" s="1119"/>
      <c r="AH287" s="1127">
        <f t="shared" si="159"/>
        <v>4.242</v>
      </c>
      <c r="AI287" s="1119" t="b">
        <f>IF($S287&gt;=1,IF(MONTH(GLOBAL!$M$2)=MONTH($K287),(((($AA287+$AB287+$AC287+$AD287)*2)/30)*50),0))</f>
        <v>0</v>
      </c>
      <c r="AJ287" s="1126"/>
      <c r="AK287" s="1126">
        <f>($AA287+$AB287+$AC287)*2/30*$Z287*TABULADOR!$D$70</f>
        <v>3.3936000000000002</v>
      </c>
      <c r="AL287" s="1126"/>
      <c r="AM287" s="1126"/>
      <c r="AN287" s="1127"/>
      <c r="AO287" s="1127">
        <f>($AH287*GLOBAL!$BO$5/GLOBAL!$BO$6*GLOBAL!$BO$7*GLOBAL!$BO$8)</f>
        <v>0.1566276923076923</v>
      </c>
      <c r="AP287" s="1127">
        <f>($AH287+$AI287)*GLOBAL!$BQ$2</f>
        <v>4.2419999999999999E-2</v>
      </c>
      <c r="AQ287" s="1127">
        <f>($AH287*GLOBAL!$BQ$5/GLOBAL!$BQ$6*GLOBAL!$BQ$7*GLOBAL!$BQ$8)</f>
        <v>1.9578461538461538E-2</v>
      </c>
      <c r="AR287" s="1126">
        <f>$AH287*GLOBAL!$BS$2</f>
        <v>0.12725999999999998</v>
      </c>
      <c r="AS287" s="1127">
        <f>$AO287*GLOBAL!$BP$2/GLOBAL!$BO$2</f>
        <v>0.35241230769230764</v>
      </c>
      <c r="AT287" s="1127">
        <f>($AH287+$AI287)*GLOBAL!$BR$2</f>
        <v>8.4839999999999999E-2</v>
      </c>
      <c r="AU287" s="1127">
        <f>$AQ287*GLOBAL!$BT$2/GLOBAL!$BU$2</f>
        <v>7.8313846153846151E-2</v>
      </c>
      <c r="AV287" s="1126">
        <f>$AH287*GLOBAL!$BS$2</f>
        <v>0.12725999999999998</v>
      </c>
      <c r="AW287" s="1126">
        <f t="shared" si="157"/>
        <v>7.6356000000000002</v>
      </c>
      <c r="AX287" s="1126">
        <f t="shared" si="152"/>
        <v>0.21862615384615386</v>
      </c>
      <c r="AY287" s="1127"/>
      <c r="AZ287" s="1126" t="e">
        <f t="shared" si="153"/>
        <v>#VALUE!</v>
      </c>
      <c r="BA287" s="1128">
        <f t="shared" si="154"/>
        <v>7.42</v>
      </c>
      <c r="BB287" s="1130"/>
      <c r="BC287" s="1130"/>
      <c r="BD287" s="1126" t="s">
        <v>2289</v>
      </c>
      <c r="BE287" s="1126">
        <f>($AM287)*GLOBAL!$BQ$2</f>
        <v>0</v>
      </c>
      <c r="BF287" s="1126">
        <f>($AM287*GLOBAL!$BQ$5/GLOBAL!$BQ$6*GLOBAL!$BQ$7*GLOBAL!$BQ$8)</f>
        <v>0</v>
      </c>
      <c r="BG287" s="1126">
        <f>$AM287*GLOBAL!$BS$2</f>
        <v>0</v>
      </c>
      <c r="BH287" s="1131">
        <f t="shared" si="155"/>
        <v>0</v>
      </c>
      <c r="BI287" s="1126" t="e">
        <f>$BD287*GLOBAL!$BP$2/GLOBAL!$BO$2</f>
        <v>#VALUE!</v>
      </c>
      <c r="BJ287" s="1126">
        <f>($AM287)*GLOBAL!$BR$2</f>
        <v>0</v>
      </c>
      <c r="BK287" s="1126">
        <f>$BF287*GLOBAL!$BT$2/GLOBAL!$BU$2</f>
        <v>0</v>
      </c>
      <c r="BL287" s="1126">
        <f>$AM287*GLOBAL!$BS$2</f>
        <v>0</v>
      </c>
      <c r="BM287" s="1131" t="e">
        <f t="shared" si="156"/>
        <v>#VALUE!</v>
      </c>
    </row>
    <row r="288" spans="1:83" s="685" customFormat="1" ht="21" customHeight="1">
      <c r="A288" s="1108" t="s">
        <v>1119</v>
      </c>
      <c r="B288" s="1201" t="s">
        <v>971</v>
      </c>
      <c r="C288" s="1151">
        <v>15484244</v>
      </c>
      <c r="D288" s="1152" t="s">
        <v>272</v>
      </c>
      <c r="E288" s="1153" t="s">
        <v>34</v>
      </c>
      <c r="F288" s="1109" t="s">
        <v>104</v>
      </c>
      <c r="G288" s="1169" t="s">
        <v>44</v>
      </c>
      <c r="H288" s="1169" t="s">
        <v>44</v>
      </c>
      <c r="I288" s="1114" t="s">
        <v>1802</v>
      </c>
      <c r="J288" s="1135" t="s">
        <v>978</v>
      </c>
      <c r="K288" s="1156">
        <v>43055</v>
      </c>
      <c r="L288" s="1144" t="s">
        <v>1317</v>
      </c>
      <c r="M288" s="1145"/>
      <c r="N288" s="1146" t="s">
        <v>914</v>
      </c>
      <c r="O288" s="1118" t="s">
        <v>184</v>
      </c>
      <c r="P288" s="1122" t="s">
        <v>1988</v>
      </c>
      <c r="Q288" s="1118" t="s">
        <v>184</v>
      </c>
      <c r="R288" s="1127">
        <f>VLOOKUP($G$288:$G$288,TABULADOR!$D$6:$E$41,2,0)</f>
        <v>11.76</v>
      </c>
      <c r="S288" s="1120">
        <f>DATEDIF($K288,GLOBAL!$M$2,"Y")</f>
        <v>4</v>
      </c>
      <c r="T288" s="1109">
        <v>0</v>
      </c>
      <c r="U288" s="1120">
        <f t="shared" si="149"/>
        <v>4</v>
      </c>
      <c r="V288" s="1148">
        <f>VLOOKUP($U288,TABULADOR!$A$51:$B$74,2)</f>
        <v>0.08</v>
      </c>
      <c r="W288" s="1148">
        <v>0.2</v>
      </c>
      <c r="X288" s="1123">
        <v>1</v>
      </c>
      <c r="Y288" s="1149">
        <v>1</v>
      </c>
      <c r="Z288" s="1125">
        <v>15</v>
      </c>
      <c r="AA288" s="1126">
        <f t="shared" si="150"/>
        <v>5.88</v>
      </c>
      <c r="AB288" s="1126">
        <f t="shared" si="158"/>
        <v>1.1759999999999999</v>
      </c>
      <c r="AC288" s="1126">
        <f t="shared" si="151"/>
        <v>0.47039999999999998</v>
      </c>
      <c r="AD288" s="1126">
        <f>VLOOKUP($H$288:$H$288,TABULADOR!$D$6:$E$41,2,0)-VLOOKUP($G$288:$G$288,TABULADOR!$D$6:$E$41,2,0)</f>
        <v>0</v>
      </c>
      <c r="AE288" s="1126">
        <f>+(TABULADOR!$D$67)*('EGRESO 2021'!$Y288)/2</f>
        <v>0.875</v>
      </c>
      <c r="AF288" s="1126"/>
      <c r="AG288" s="1126"/>
      <c r="AH288" s="1127">
        <f t="shared" si="159"/>
        <v>8.4013999999999989</v>
      </c>
      <c r="AI288" s="1150">
        <f>IF($S288&gt;=1,IF(MONTH(GLOBAL!$M$2)=MONTH($K288),(((($AA288+$AB288+$AC288+$AD288)*2)/30)*50),0))</f>
        <v>0</v>
      </c>
      <c r="AJ288" s="1126"/>
      <c r="AK288" s="1126">
        <f>($AA288+$AB288+$AC288)*2/30*$Z288*TABULADOR!$D$70</f>
        <v>6.0211199999999998</v>
      </c>
      <c r="AL288" s="1126"/>
      <c r="AM288" s="1126"/>
      <c r="AN288" s="1126"/>
      <c r="AO288" s="1126">
        <f>($AH288*GLOBAL!$BO$5/GLOBAL!$BO$6*GLOBAL!$BO$7*GLOBAL!$BO$8)</f>
        <v>0.31020553846153842</v>
      </c>
      <c r="AP288" s="1126">
        <f>($AH288+$AI288)*GLOBAL!$BQ$2</f>
        <v>8.4013999999999991E-2</v>
      </c>
      <c r="AQ288" s="1126">
        <f>($AH288*GLOBAL!$BQ$5/GLOBAL!$BQ$6*GLOBAL!$BQ$7*GLOBAL!$BQ$8)</f>
        <v>3.8775692307692303E-2</v>
      </c>
      <c r="AR288" s="1126">
        <f>$AH288*GLOBAL!$BS$2</f>
        <v>0.25204199999999993</v>
      </c>
      <c r="AS288" s="1126">
        <f>$AO288*GLOBAL!$BP$2/GLOBAL!$BO$2</f>
        <v>0.69796246153846142</v>
      </c>
      <c r="AT288" s="1126">
        <f>($AH288+$AI288)*GLOBAL!$BR$2</f>
        <v>0.16802799999999998</v>
      </c>
      <c r="AU288" s="1126">
        <f>$AQ288*GLOBAL!$BT$2/GLOBAL!$BU$2</f>
        <v>0.15510276923076921</v>
      </c>
      <c r="AV288" s="1126">
        <f>$AH288*GLOBAL!$BS$2</f>
        <v>0.25204199999999993</v>
      </c>
      <c r="AW288" s="1126">
        <f t="shared" si="157"/>
        <v>14.422519999999999</v>
      </c>
      <c r="AX288" s="1126">
        <f t="shared" si="152"/>
        <v>0.43299523076923069</v>
      </c>
      <c r="AY288" s="1126"/>
      <c r="AZ288" s="1126" t="e">
        <f t="shared" si="153"/>
        <v>#VALUE!</v>
      </c>
      <c r="BA288" s="1128">
        <f t="shared" si="154"/>
        <v>13.99</v>
      </c>
      <c r="BB288" s="1129"/>
      <c r="BC288" s="1130"/>
      <c r="BD288" s="1126" t="s">
        <v>2289</v>
      </c>
      <c r="BE288" s="1126">
        <f>($AM288)*GLOBAL!$BQ$2</f>
        <v>0</v>
      </c>
      <c r="BF288" s="1126">
        <f>($AM288*GLOBAL!$BQ$5/GLOBAL!$BQ$6*GLOBAL!$BQ$7*GLOBAL!$BQ$8)</f>
        <v>0</v>
      </c>
      <c r="BG288" s="1126">
        <f>$AM288*GLOBAL!$BS$2</f>
        <v>0</v>
      </c>
      <c r="BH288" s="1131">
        <f t="shared" si="155"/>
        <v>0</v>
      </c>
      <c r="BI288" s="1126" t="e">
        <f>$BD288*GLOBAL!$BP$2/GLOBAL!$BO$2</f>
        <v>#VALUE!</v>
      </c>
      <c r="BJ288" s="1126">
        <f>($AM288)*GLOBAL!$BR$2</f>
        <v>0</v>
      </c>
      <c r="BK288" s="1126">
        <f>$BF288*GLOBAL!$BT$2/GLOBAL!$BU$2</f>
        <v>0</v>
      </c>
      <c r="BL288" s="1126">
        <f>$AM288*GLOBAL!$BS$2</f>
        <v>0</v>
      </c>
      <c r="BM288" s="1131" t="e">
        <f t="shared" si="156"/>
        <v>#VALUE!</v>
      </c>
    </row>
    <row r="289" spans="1:65" s="685" customFormat="1" ht="21" customHeight="1">
      <c r="A289" s="1108" t="s">
        <v>1119</v>
      </c>
      <c r="B289" s="1109" t="s">
        <v>972</v>
      </c>
      <c r="C289" s="1151">
        <v>21083272</v>
      </c>
      <c r="D289" s="1152" t="s">
        <v>357</v>
      </c>
      <c r="E289" s="1153" t="s">
        <v>34</v>
      </c>
      <c r="F289" s="1154" t="s">
        <v>104</v>
      </c>
      <c r="G289" s="1169" t="s">
        <v>252</v>
      </c>
      <c r="H289" s="1169" t="s">
        <v>252</v>
      </c>
      <c r="I289" s="945" t="s">
        <v>1770</v>
      </c>
      <c r="J289" s="1108" t="s">
        <v>991</v>
      </c>
      <c r="K289" s="1156">
        <v>43497</v>
      </c>
      <c r="L289" s="1144" t="s">
        <v>1393</v>
      </c>
      <c r="M289" s="1145"/>
      <c r="N289" s="1146" t="s">
        <v>914</v>
      </c>
      <c r="O289" s="1118" t="s">
        <v>96</v>
      </c>
      <c r="P289" s="1122" t="s">
        <v>1992</v>
      </c>
      <c r="Q289" s="1118" t="s">
        <v>96</v>
      </c>
      <c r="R289" s="1127">
        <f>VLOOKUP($G$289:$G$289,TABULADOR!$D$6:$E$41,2,0)</f>
        <v>15.96</v>
      </c>
      <c r="S289" s="1120">
        <f>DATEDIF($K289,GLOBAL!$M$2,"Y")</f>
        <v>3</v>
      </c>
      <c r="T289" s="1109">
        <v>0</v>
      </c>
      <c r="U289" s="1120">
        <f t="shared" si="149"/>
        <v>3</v>
      </c>
      <c r="V289" s="1148">
        <f>VLOOKUP($U289,TABULADOR!$A$51:$B$74,2)</f>
        <v>0.06</v>
      </c>
      <c r="W289" s="1148">
        <v>0.3</v>
      </c>
      <c r="X289" s="1123">
        <v>0</v>
      </c>
      <c r="Y289" s="1149">
        <v>0</v>
      </c>
      <c r="Z289" s="1125">
        <v>15</v>
      </c>
      <c r="AA289" s="1126">
        <f t="shared" si="150"/>
        <v>7.98</v>
      </c>
      <c r="AB289" s="1126">
        <f t="shared" si="158"/>
        <v>2.3940000000000001</v>
      </c>
      <c r="AC289" s="1126">
        <f t="shared" si="151"/>
        <v>0.4788</v>
      </c>
      <c r="AD289" s="1126">
        <f>VLOOKUP($H$289:$H$289,TABULADOR!$D$6:$E$41,2,0)-VLOOKUP($G$289:$G$289,TABULADOR!$D$6:$E$41,2,0)</f>
        <v>0</v>
      </c>
      <c r="AE289" s="1126">
        <f>+(TABULADOR!$D$67)*('EGRESO 2021'!$Y289)/2</f>
        <v>0</v>
      </c>
      <c r="AF289" s="1126"/>
      <c r="AG289" s="1126"/>
      <c r="AH289" s="1127">
        <f t="shared" si="159"/>
        <v>10.8528</v>
      </c>
      <c r="AI289" s="1150">
        <f>IF($S289&gt;=1,IF(MONTH(GLOBAL!$M$2)=MONTH($K289),(((($AA289+$AB289+$AC289+$AD289)*2)/30)*50),0))</f>
        <v>36.176000000000002</v>
      </c>
      <c r="AJ289" s="1126"/>
      <c r="AK289" s="1126">
        <f>($AA289+$AB289+$AC289)*2/30*$Z289*TABULADOR!$D$70</f>
        <v>8.6822400000000002</v>
      </c>
      <c r="AL289" s="1126"/>
      <c r="AM289" s="1126"/>
      <c r="AN289" s="1126"/>
      <c r="AO289" s="1126">
        <f>($AH289*GLOBAL!$BO$5/GLOBAL!$BO$6*GLOBAL!$BO$7*GLOBAL!$BO$8)</f>
        <v>0.40071876923076921</v>
      </c>
      <c r="AP289" s="1126">
        <f>($AH289+$AI289)*GLOBAL!$BQ$2</f>
        <v>0.47028800000000004</v>
      </c>
      <c r="AQ289" s="1126">
        <f>($AH289*GLOBAL!$BQ$5/GLOBAL!$BQ$6*GLOBAL!$BQ$7*GLOBAL!$BQ$8)</f>
        <v>5.0089846153846151E-2</v>
      </c>
      <c r="AR289" s="1126">
        <f>$AH289*GLOBAL!$BS$2</f>
        <v>0.32558399999999998</v>
      </c>
      <c r="AS289" s="1126">
        <f>$AO289*GLOBAL!$BP$2/GLOBAL!$BO$2</f>
        <v>0.90161723076923062</v>
      </c>
      <c r="AT289" s="1126">
        <f>($AH289+$AI289)*GLOBAL!$BR$2</f>
        <v>0.94057600000000008</v>
      </c>
      <c r="AU289" s="1126">
        <f>$AQ289*GLOBAL!$BT$2/GLOBAL!$BU$2</f>
        <v>0.20035938461538458</v>
      </c>
      <c r="AV289" s="1126">
        <f>$AH289*GLOBAL!$BS$2</f>
        <v>0.32558399999999998</v>
      </c>
      <c r="AW289" s="1126">
        <f t="shared" si="157"/>
        <v>55.711040000000004</v>
      </c>
      <c r="AX289" s="1126">
        <f t="shared" si="152"/>
        <v>0.9210966153846154</v>
      </c>
      <c r="AY289" s="1126"/>
      <c r="AZ289" s="1126" t="e">
        <f t="shared" si="153"/>
        <v>#VALUE!</v>
      </c>
      <c r="BA289" s="1128">
        <f t="shared" si="154"/>
        <v>54.79</v>
      </c>
      <c r="BB289" s="1129"/>
      <c r="BC289" s="1130"/>
      <c r="BD289" s="1126" t="s">
        <v>2289</v>
      </c>
      <c r="BE289" s="1126">
        <f>($AM289)*GLOBAL!$BQ$2</f>
        <v>0</v>
      </c>
      <c r="BF289" s="1126">
        <f>($AM289*GLOBAL!$BQ$5/GLOBAL!$BQ$6*GLOBAL!$BQ$7*GLOBAL!$BQ$8)</f>
        <v>0</v>
      </c>
      <c r="BG289" s="1126">
        <f>$AM289*GLOBAL!$BS$2</f>
        <v>0</v>
      </c>
      <c r="BH289" s="1131">
        <f t="shared" si="155"/>
        <v>0</v>
      </c>
      <c r="BI289" s="1126" t="e">
        <f>$BD289*GLOBAL!$BP$2/GLOBAL!$BO$2</f>
        <v>#VALUE!</v>
      </c>
      <c r="BJ289" s="1126">
        <f>($AM289)*GLOBAL!$BR$2</f>
        <v>0</v>
      </c>
      <c r="BK289" s="1126">
        <f>$BF289*GLOBAL!$BT$2/GLOBAL!$BU$2</f>
        <v>0</v>
      </c>
      <c r="BL289" s="1126">
        <f>$AM289*GLOBAL!$BS$2</f>
        <v>0</v>
      </c>
      <c r="BM289" s="1131" t="e">
        <f t="shared" si="156"/>
        <v>#VALUE!</v>
      </c>
    </row>
    <row r="290" spans="1:65" s="774" customFormat="1" ht="21" customHeight="1">
      <c r="A290" s="1108" t="s">
        <v>1119</v>
      </c>
      <c r="B290" s="1206" t="s">
        <v>1680</v>
      </c>
      <c r="C290" s="1188">
        <v>9858806</v>
      </c>
      <c r="D290" s="1189" t="s">
        <v>418</v>
      </c>
      <c r="E290" s="1190" t="s">
        <v>20</v>
      </c>
      <c r="F290" s="945" t="s">
        <v>293</v>
      </c>
      <c r="G290" s="1191" t="s">
        <v>596</v>
      </c>
      <c r="H290" s="1191" t="s">
        <v>596</v>
      </c>
      <c r="I290" s="1114" t="s">
        <v>1702</v>
      </c>
      <c r="J290" s="1135" t="s">
        <v>989</v>
      </c>
      <c r="K290" s="1192">
        <v>43132</v>
      </c>
      <c r="L290" s="1193" t="s">
        <v>1449</v>
      </c>
      <c r="M290" s="1145"/>
      <c r="N290" s="1194" t="s">
        <v>914</v>
      </c>
      <c r="O290" s="1147" t="s">
        <v>96</v>
      </c>
      <c r="P290" s="1121" t="s">
        <v>40</v>
      </c>
      <c r="Q290" s="1147" t="s">
        <v>96</v>
      </c>
      <c r="R290" s="1182">
        <f>VLOOKUP($G$290:$G$290,TABULADOR!$D$6:$E$41,2,0)</f>
        <v>8.484</v>
      </c>
      <c r="S290" s="1177">
        <f>DATEDIF($K290,GLOBAL!$M$2,"Y")</f>
        <v>4</v>
      </c>
      <c r="T290" s="945">
        <v>0</v>
      </c>
      <c r="U290" s="1177">
        <f t="shared" si="149"/>
        <v>4</v>
      </c>
      <c r="V290" s="1178">
        <f>VLOOKUP($U290,TABULADOR!$A$51:$B$74,2)</f>
        <v>0.08</v>
      </c>
      <c r="W290" s="1178">
        <v>0</v>
      </c>
      <c r="X290" s="1179">
        <v>0</v>
      </c>
      <c r="Y290" s="1157">
        <v>0</v>
      </c>
      <c r="Z290" s="1208">
        <v>15</v>
      </c>
      <c r="AA290" s="1181">
        <f t="shared" si="150"/>
        <v>4.242</v>
      </c>
      <c r="AB290" s="1126">
        <f t="shared" si="158"/>
        <v>0</v>
      </c>
      <c r="AC290" s="1126">
        <f t="shared" si="151"/>
        <v>0.33935999999999999</v>
      </c>
      <c r="AD290" s="1126">
        <f>VLOOKUP($H$290:$H$290,TABULADOR!$D$6:$E$41,2,0)-VLOOKUP($G$290:$G$290,TABULADOR!$D$6:$E$41,2,0)</f>
        <v>0</v>
      </c>
      <c r="AE290" s="1126">
        <f>+(TABULADOR!$D$67)*('EGRESO 2021'!$Y290)/2</f>
        <v>0</v>
      </c>
      <c r="AF290" s="1126"/>
      <c r="AG290" s="1181"/>
      <c r="AH290" s="1127">
        <f t="shared" si="159"/>
        <v>4.5813600000000001</v>
      </c>
      <c r="AI290" s="1195">
        <f>IF($S290&gt;=1,IF(MONTH(GLOBAL!$M$2)=MONTH($K290),(((($AA290+$AB290+$AC290+$AD290)*2)/30)*50),0))</f>
        <v>15.271200000000002</v>
      </c>
      <c r="AJ290" s="1126"/>
      <c r="AK290" s="1181">
        <f>($AA290+$AB290+$AC290)*2/30*$Z290*TABULADOR!$D$70</f>
        <v>3.6650880000000003</v>
      </c>
      <c r="AL290" s="1126"/>
      <c r="AM290" s="1181"/>
      <c r="AN290" s="1181"/>
      <c r="AO290" s="1181">
        <f>($AH290*GLOBAL!$BO$5/GLOBAL!$BO$6*GLOBAL!$BO$7*GLOBAL!$BO$8)</f>
        <v>0.16915790769230771</v>
      </c>
      <c r="AP290" s="1181">
        <f>($AH290+$AI290)*GLOBAL!$BQ$2</f>
        <v>0.19852560000000005</v>
      </c>
      <c r="AQ290" s="1181">
        <f>($AH290*GLOBAL!$BQ$5/GLOBAL!$BQ$6*GLOBAL!$BQ$7*GLOBAL!$BQ$8)</f>
        <v>2.1144738461538463E-2</v>
      </c>
      <c r="AR290" s="1181">
        <f>$AH290*GLOBAL!$BS$2</f>
        <v>0.1374408</v>
      </c>
      <c r="AS290" s="1181">
        <f>$AO290*GLOBAL!$BP$2/GLOBAL!$BO$2</f>
        <v>0.38060529230769236</v>
      </c>
      <c r="AT290" s="1181">
        <f>($AH290+$AI290)*GLOBAL!$BR$2</f>
        <v>0.3970512000000001</v>
      </c>
      <c r="AU290" s="1181">
        <f>$AQ290*GLOBAL!$BT$2/GLOBAL!$BU$2</f>
        <v>8.4578953846153854E-2</v>
      </c>
      <c r="AV290" s="1181">
        <f>$AH290*GLOBAL!$BS$2</f>
        <v>0.1374408</v>
      </c>
      <c r="AW290" s="1126">
        <f t="shared" si="157"/>
        <v>23.517648000000001</v>
      </c>
      <c r="AX290" s="1181">
        <f t="shared" si="152"/>
        <v>0.3888282461538462</v>
      </c>
      <c r="AY290" s="1181"/>
      <c r="AZ290" s="1181" t="e">
        <f t="shared" si="153"/>
        <v>#VALUE!</v>
      </c>
      <c r="BA290" s="1128">
        <f t="shared" si="154"/>
        <v>23.13</v>
      </c>
      <c r="BB290" s="1187"/>
      <c r="BC290" s="1171"/>
      <c r="BD290" s="1126" t="s">
        <v>2289</v>
      </c>
      <c r="BE290" s="1126">
        <f>($AM290)*GLOBAL!$BQ$2</f>
        <v>0</v>
      </c>
      <c r="BF290" s="1126">
        <f>($AM290*GLOBAL!$BQ$5/GLOBAL!$BQ$6*GLOBAL!$BQ$7*GLOBAL!$BQ$8)</f>
        <v>0</v>
      </c>
      <c r="BG290" s="1126">
        <f>$AM290*GLOBAL!$BS$2</f>
        <v>0</v>
      </c>
      <c r="BH290" s="1131">
        <f t="shared" si="155"/>
        <v>0</v>
      </c>
      <c r="BI290" s="1126" t="e">
        <f>$BD290*GLOBAL!$BP$2/GLOBAL!$BO$2</f>
        <v>#VALUE!</v>
      </c>
      <c r="BJ290" s="1126">
        <f>($AM290)*GLOBAL!$BR$2</f>
        <v>0</v>
      </c>
      <c r="BK290" s="1126">
        <f>$BF290*GLOBAL!$BT$2/GLOBAL!$BU$2</f>
        <v>0</v>
      </c>
      <c r="BL290" s="1126">
        <f>$AM290*GLOBAL!$BS$2</f>
        <v>0</v>
      </c>
      <c r="BM290" s="1131" t="e">
        <f t="shared" si="156"/>
        <v>#VALUE!</v>
      </c>
    </row>
    <row r="291" spans="1:65" s="685" customFormat="1" ht="21" customHeight="1">
      <c r="A291" s="1108" t="s">
        <v>1119</v>
      </c>
      <c r="B291" s="1109" t="s">
        <v>1679</v>
      </c>
      <c r="C291" s="1167">
        <v>30924979</v>
      </c>
      <c r="D291" s="1111" t="s">
        <v>1752</v>
      </c>
      <c r="E291" s="1112" t="s">
        <v>20</v>
      </c>
      <c r="F291" s="1132" t="s">
        <v>289</v>
      </c>
      <c r="G291" s="1113" t="s">
        <v>596</v>
      </c>
      <c r="H291" s="1113" t="s">
        <v>596</v>
      </c>
      <c r="I291" s="1164" t="s">
        <v>1769</v>
      </c>
      <c r="J291" s="1108"/>
      <c r="K291" s="1165">
        <v>44384</v>
      </c>
      <c r="L291" s="1218" t="s">
        <v>1757</v>
      </c>
      <c r="M291" s="1117"/>
      <c r="N291" s="1146" t="s">
        <v>914</v>
      </c>
      <c r="O291" s="1112" t="s">
        <v>50</v>
      </c>
      <c r="P291" s="1137" t="s">
        <v>63</v>
      </c>
      <c r="Q291" s="1112" t="s">
        <v>50</v>
      </c>
      <c r="R291" s="1119">
        <f>VLOOKUP($G$291:$G$291,TABULADOR!$D$6:$E$41,2,0)</f>
        <v>8.484</v>
      </c>
      <c r="S291" s="1120">
        <f>DATEDIF($K291,GLOBAL!$M$2,"Y")</f>
        <v>0</v>
      </c>
      <c r="T291" s="1121">
        <v>0</v>
      </c>
      <c r="U291" s="1121">
        <f t="shared" si="149"/>
        <v>0</v>
      </c>
      <c r="V291" s="1122">
        <f>VLOOKUP($U291,TABULADOR!$A$51:$B$74,2)</f>
        <v>0</v>
      </c>
      <c r="W291" s="1122">
        <v>0</v>
      </c>
      <c r="X291" s="1123">
        <v>0</v>
      </c>
      <c r="Y291" s="1124">
        <v>0</v>
      </c>
      <c r="Z291" s="1125">
        <v>15</v>
      </c>
      <c r="AA291" s="1126">
        <f t="shared" si="150"/>
        <v>4.242</v>
      </c>
      <c r="AB291" s="1126">
        <f t="shared" si="158"/>
        <v>0</v>
      </c>
      <c r="AC291" s="1126">
        <f t="shared" si="151"/>
        <v>0</v>
      </c>
      <c r="AD291" s="1126">
        <f>VLOOKUP($H$291:$H$291,TABULADOR!$D$6:$E$41,2,0)-VLOOKUP($G$291:$G$291,TABULADOR!$D$6:$E$41,2,0)</f>
        <v>0</v>
      </c>
      <c r="AE291" s="1126">
        <f>+(TABULADOR!$D$67)*('EGRESO 2021'!$Y291)/2</f>
        <v>0</v>
      </c>
      <c r="AF291" s="1126"/>
      <c r="AG291" s="1119"/>
      <c r="AH291" s="1127">
        <f t="shared" si="159"/>
        <v>4.242</v>
      </c>
      <c r="AI291" s="1119" t="b">
        <f>IF($S291&gt;=1,IF(MONTH(GLOBAL!$M$2)=MONTH($K291),(((($AA291+$AB291+$AC291+$AD291)*2)/30)*50),0))</f>
        <v>0</v>
      </c>
      <c r="AJ291" s="1126"/>
      <c r="AK291" s="1126">
        <f>($AA291+$AB291+$AC291)*2/30*$Z291*TABULADOR!$D$70</f>
        <v>3.3936000000000002</v>
      </c>
      <c r="AL291" s="1126"/>
      <c r="AM291" s="1126"/>
      <c r="AN291" s="1127"/>
      <c r="AO291" s="1127">
        <f>($AH291*GLOBAL!$BO$5/GLOBAL!$BO$6*GLOBAL!$BO$7*GLOBAL!$BO$8)</f>
        <v>0.1566276923076923</v>
      </c>
      <c r="AP291" s="1127">
        <f>($AH291+$AI291)*GLOBAL!$BQ$2</f>
        <v>4.2419999999999999E-2</v>
      </c>
      <c r="AQ291" s="1127">
        <f>($AH291*GLOBAL!$BQ$5/GLOBAL!$BQ$6*GLOBAL!$BQ$7*GLOBAL!$BQ$8)</f>
        <v>1.9578461538461538E-2</v>
      </c>
      <c r="AR291" s="1126">
        <f>$AH291*GLOBAL!$BS$2</f>
        <v>0.12725999999999998</v>
      </c>
      <c r="AS291" s="1127">
        <f>$AO291*GLOBAL!$BP$2/GLOBAL!$BO$2</f>
        <v>0.35241230769230764</v>
      </c>
      <c r="AT291" s="1127">
        <f>($AH291+$AI291)*GLOBAL!$BR$2</f>
        <v>8.4839999999999999E-2</v>
      </c>
      <c r="AU291" s="1127">
        <f>$AQ291*GLOBAL!$BT$2/GLOBAL!$BU$2</f>
        <v>7.8313846153846151E-2</v>
      </c>
      <c r="AV291" s="1126">
        <f>$AH291*GLOBAL!$BS$2</f>
        <v>0.12725999999999998</v>
      </c>
      <c r="AW291" s="1126">
        <f t="shared" si="157"/>
        <v>7.6356000000000002</v>
      </c>
      <c r="AX291" s="1126">
        <f t="shared" si="152"/>
        <v>0.21862615384615386</v>
      </c>
      <c r="AY291" s="1127"/>
      <c r="AZ291" s="1126" t="e">
        <f t="shared" si="153"/>
        <v>#VALUE!</v>
      </c>
      <c r="BA291" s="1128">
        <f t="shared" si="154"/>
        <v>7.42</v>
      </c>
      <c r="BB291" s="1130"/>
      <c r="BC291" s="1130"/>
      <c r="BD291" s="1126" t="s">
        <v>2289</v>
      </c>
      <c r="BE291" s="1126">
        <f>($AM291)*GLOBAL!$BQ$2</f>
        <v>0</v>
      </c>
      <c r="BF291" s="1126">
        <f>($AM291*GLOBAL!$BQ$5/GLOBAL!$BQ$6*GLOBAL!$BQ$7*GLOBAL!$BQ$8)</f>
        <v>0</v>
      </c>
      <c r="BG291" s="1126">
        <f>$AM291*GLOBAL!$BS$2</f>
        <v>0</v>
      </c>
      <c r="BH291" s="1131">
        <f t="shared" si="155"/>
        <v>0</v>
      </c>
      <c r="BI291" s="1126" t="e">
        <f>$BD291*GLOBAL!$BP$2/GLOBAL!$BO$2</f>
        <v>#VALUE!</v>
      </c>
      <c r="BJ291" s="1126">
        <f>($AM291)*GLOBAL!$BR$2</f>
        <v>0</v>
      </c>
      <c r="BK291" s="1126">
        <f>$BF291*GLOBAL!$BT$2/GLOBAL!$BU$2</f>
        <v>0</v>
      </c>
      <c r="BL291" s="1126">
        <f>$AM291*GLOBAL!$BS$2</f>
        <v>0</v>
      </c>
      <c r="BM291" s="1131" t="e">
        <f t="shared" si="156"/>
        <v>#VALUE!</v>
      </c>
    </row>
    <row r="292" spans="1:65" s="685" customFormat="1" ht="21" customHeight="1">
      <c r="A292" s="1108" t="s">
        <v>1119</v>
      </c>
      <c r="B292" s="1109" t="s">
        <v>1679</v>
      </c>
      <c r="C292" s="1139">
        <v>26843495</v>
      </c>
      <c r="D292" s="1140" t="s">
        <v>446</v>
      </c>
      <c r="E292" s="1141" t="s">
        <v>20</v>
      </c>
      <c r="F292" s="1109" t="s">
        <v>293</v>
      </c>
      <c r="G292" s="1169" t="s">
        <v>596</v>
      </c>
      <c r="H292" s="1169" t="s">
        <v>596</v>
      </c>
      <c r="I292" s="1135" t="s">
        <v>1954</v>
      </c>
      <c r="J292" s="1108" t="s">
        <v>991</v>
      </c>
      <c r="K292" s="1143">
        <v>43683</v>
      </c>
      <c r="L292" s="1144" t="s">
        <v>1474</v>
      </c>
      <c r="M292" s="1145"/>
      <c r="N292" s="1146" t="s">
        <v>914</v>
      </c>
      <c r="O292" s="1158" t="s">
        <v>50</v>
      </c>
      <c r="P292" s="1161" t="s">
        <v>40</v>
      </c>
      <c r="Q292" s="1158" t="s">
        <v>50</v>
      </c>
      <c r="R292" s="1127">
        <f>VLOOKUP($G$292:$G$292,TABULADOR!$D$6:$E$41,2,0)</f>
        <v>8.484</v>
      </c>
      <c r="S292" s="1120">
        <f>DATEDIF($K292,GLOBAL!$M$2,"Y")</f>
        <v>2</v>
      </c>
      <c r="T292" s="1109">
        <v>0</v>
      </c>
      <c r="U292" s="1120">
        <f t="shared" si="149"/>
        <v>2</v>
      </c>
      <c r="V292" s="1148">
        <f>VLOOKUP($U292,TABULADOR!$A$51:$B$74,2)</f>
        <v>0.04</v>
      </c>
      <c r="W292" s="1148">
        <v>0</v>
      </c>
      <c r="X292" s="1123">
        <v>0</v>
      </c>
      <c r="Y292" s="1149">
        <v>0</v>
      </c>
      <c r="Z292" s="1125">
        <v>15</v>
      </c>
      <c r="AA292" s="1126">
        <f t="shared" si="150"/>
        <v>4.242</v>
      </c>
      <c r="AB292" s="1126">
        <f t="shared" si="158"/>
        <v>0</v>
      </c>
      <c r="AC292" s="1126">
        <f t="shared" si="151"/>
        <v>0.16968</v>
      </c>
      <c r="AD292" s="1126">
        <f>VLOOKUP($H$292:$H$292,TABULADOR!$D$6:$E$41,2,0)-VLOOKUP($G$292:$G$292,TABULADOR!$D$6:$E$41,2,0)</f>
        <v>0</v>
      </c>
      <c r="AE292" s="1126">
        <f>+(TABULADOR!$D$67)*('EGRESO 2021'!$Y292)/2</f>
        <v>0</v>
      </c>
      <c r="AF292" s="1126"/>
      <c r="AG292" s="1126"/>
      <c r="AH292" s="1127">
        <f t="shared" si="159"/>
        <v>4.4116799999999996</v>
      </c>
      <c r="AI292" s="1150">
        <f>IF($S292&gt;=1,IF(MONTH(GLOBAL!$M$2)=MONTH($K292),(((($AA292+$AB292+$AC292+$AD292)*2)/30)*50),0))</f>
        <v>0</v>
      </c>
      <c r="AJ292" s="1126"/>
      <c r="AK292" s="1126">
        <f>($AA292+$AB292+$AC292)*2/30*$Z292*TABULADOR!$D$70</f>
        <v>3.529344</v>
      </c>
      <c r="AL292" s="1126"/>
      <c r="AM292" s="1126"/>
      <c r="AN292" s="1126"/>
      <c r="AO292" s="1126">
        <f>($AH292*GLOBAL!$BO$5/GLOBAL!$BO$6*GLOBAL!$BO$7*GLOBAL!$BO$8)</f>
        <v>0.16289279999999998</v>
      </c>
      <c r="AP292" s="1126">
        <f>($AH292+$AI292)*GLOBAL!$BQ$2</f>
        <v>4.4116799999999998E-2</v>
      </c>
      <c r="AQ292" s="1126">
        <f>($AH292*GLOBAL!$BQ$5/GLOBAL!$BQ$6*GLOBAL!$BQ$7*GLOBAL!$BQ$8)</f>
        <v>2.0361599999999997E-2</v>
      </c>
      <c r="AR292" s="1126">
        <f>$AH292*GLOBAL!$BS$2</f>
        <v>0.13235039999999998</v>
      </c>
      <c r="AS292" s="1126">
        <f>$AO292*GLOBAL!$BP$2/GLOBAL!$BO$2</f>
        <v>0.36650879999999997</v>
      </c>
      <c r="AT292" s="1126">
        <f>($AH292+$AI292)*GLOBAL!$BR$2</f>
        <v>8.8233599999999995E-2</v>
      </c>
      <c r="AU292" s="1126">
        <f>$AQ292*GLOBAL!$BT$2/GLOBAL!$BU$2</f>
        <v>8.1446399999999988E-2</v>
      </c>
      <c r="AV292" s="1126">
        <f>$AH292*GLOBAL!$BS$2</f>
        <v>0.13235039999999998</v>
      </c>
      <c r="AW292" s="1126">
        <f t="shared" si="157"/>
        <v>7.9410239999999996</v>
      </c>
      <c r="AX292" s="1126">
        <f t="shared" si="152"/>
        <v>0.22737119999999997</v>
      </c>
      <c r="AY292" s="1126"/>
      <c r="AZ292" s="1126" t="e">
        <f t="shared" si="153"/>
        <v>#VALUE!</v>
      </c>
      <c r="BA292" s="1128">
        <f t="shared" si="154"/>
        <v>7.71</v>
      </c>
      <c r="BB292" s="1129"/>
      <c r="BC292" s="1130"/>
      <c r="BD292" s="1126" t="s">
        <v>2289</v>
      </c>
      <c r="BE292" s="1126">
        <f>($AM292)*GLOBAL!$BQ$2</f>
        <v>0</v>
      </c>
      <c r="BF292" s="1126">
        <f>($AM292*GLOBAL!$BQ$5/GLOBAL!$BQ$6*GLOBAL!$BQ$7*GLOBAL!$BQ$8)</f>
        <v>0</v>
      </c>
      <c r="BG292" s="1126">
        <f>$AM292*GLOBAL!$BS$2</f>
        <v>0</v>
      </c>
      <c r="BH292" s="1131">
        <f t="shared" si="155"/>
        <v>0</v>
      </c>
      <c r="BI292" s="1126" t="e">
        <f>$BD292*GLOBAL!$BP$2/GLOBAL!$BO$2</f>
        <v>#VALUE!</v>
      </c>
      <c r="BJ292" s="1126">
        <f>($AM292)*GLOBAL!$BR$2</f>
        <v>0</v>
      </c>
      <c r="BK292" s="1126">
        <f>$BF292*GLOBAL!$BT$2/GLOBAL!$BU$2</f>
        <v>0</v>
      </c>
      <c r="BL292" s="1126">
        <f>$AM292*GLOBAL!$BS$2</f>
        <v>0</v>
      </c>
      <c r="BM292" s="1131" t="e">
        <f t="shared" si="156"/>
        <v>#VALUE!</v>
      </c>
    </row>
    <row r="293" spans="1:65" s="759" customFormat="1" ht="21" customHeight="1">
      <c r="A293" s="1108" t="s">
        <v>1119</v>
      </c>
      <c r="B293" s="1135" t="s">
        <v>1679</v>
      </c>
      <c r="C293" s="1246">
        <v>13356762</v>
      </c>
      <c r="D293" s="944" t="s">
        <v>2152</v>
      </c>
      <c r="E293" s="1112" t="s">
        <v>20</v>
      </c>
      <c r="F293" s="944" t="s">
        <v>289</v>
      </c>
      <c r="G293" s="943" t="s">
        <v>596</v>
      </c>
      <c r="H293" s="943" t="s">
        <v>596</v>
      </c>
      <c r="I293" s="945" t="s">
        <v>1704</v>
      </c>
      <c r="J293" s="1108"/>
      <c r="K293" s="1115">
        <v>44487</v>
      </c>
      <c r="L293" s="1229" t="s">
        <v>2178</v>
      </c>
      <c r="M293" s="1117"/>
      <c r="N293" s="1113" t="s">
        <v>914</v>
      </c>
      <c r="O293" s="943" t="s">
        <v>78</v>
      </c>
      <c r="P293" s="943" t="s">
        <v>1583</v>
      </c>
      <c r="Q293" s="943" t="s">
        <v>78</v>
      </c>
      <c r="R293" s="1119">
        <f>VLOOKUP($G$293:$G$293,TABULADOR!$D$6:$E$41,2,0)</f>
        <v>8.484</v>
      </c>
      <c r="S293" s="1120">
        <f>DATEDIF($K293,GLOBAL!$M$2,"Y")</f>
        <v>0</v>
      </c>
      <c r="T293" s="1120">
        <v>9</v>
      </c>
      <c r="U293" s="1121">
        <f t="shared" si="149"/>
        <v>9</v>
      </c>
      <c r="V293" s="1122">
        <f>VLOOKUP($U293,TABULADOR!$A$51:$B$74,2)</f>
        <v>0.2</v>
      </c>
      <c r="W293" s="1148">
        <v>0</v>
      </c>
      <c r="X293" s="1123">
        <v>1</v>
      </c>
      <c r="Y293" s="1124">
        <v>1</v>
      </c>
      <c r="Z293" s="1125">
        <v>15</v>
      </c>
      <c r="AA293" s="1126">
        <f t="shared" si="150"/>
        <v>4.242</v>
      </c>
      <c r="AB293" s="1126">
        <f t="shared" si="158"/>
        <v>0</v>
      </c>
      <c r="AC293" s="1126">
        <f t="shared" si="151"/>
        <v>0.84840000000000004</v>
      </c>
      <c r="AD293" s="1126">
        <f>VLOOKUP($H$293:$H$293,TABULADOR!$D$6:$E$41,2,0)-VLOOKUP($G$293:$G$293,TABULADOR!$D$6:$E$41,2,0)</f>
        <v>0</v>
      </c>
      <c r="AE293" s="1126">
        <f>+(TABULADOR!$D$67)*('EGRESO 2021'!$Y293)/2</f>
        <v>0.875</v>
      </c>
      <c r="AF293" s="1126"/>
      <c r="AG293" s="1119"/>
      <c r="AH293" s="1127">
        <f t="shared" si="159"/>
        <v>5.9653999999999998</v>
      </c>
      <c r="AI293" s="1119" t="b">
        <f>IF($S293&gt;=1,IF(MONTH(GLOBAL!$M$2)=MONTH($K293),(((($AA293+$AB293+$AC293+$AD293)*2)/30)*50),0))</f>
        <v>0</v>
      </c>
      <c r="AJ293" s="1126"/>
      <c r="AK293" s="1126">
        <f>($AA293+$AB293+$AC293)*2/30*$Z293*TABULADOR!$D$70</f>
        <v>4.0723200000000004</v>
      </c>
      <c r="AL293" s="1126"/>
      <c r="AM293" s="1126"/>
      <c r="AN293" s="1127"/>
      <c r="AO293" s="1127">
        <f>($AH293*GLOBAL!$BO$5/GLOBAL!$BO$6*GLOBAL!$BO$7*GLOBAL!$BO$8)</f>
        <v>0.2202609230769231</v>
      </c>
      <c r="AP293" s="1127">
        <f>($AH293+$AI293)*GLOBAL!$BQ$2</f>
        <v>5.9653999999999999E-2</v>
      </c>
      <c r="AQ293" s="1127">
        <f>($AH293*GLOBAL!$BQ$5/GLOBAL!$BQ$6*GLOBAL!$BQ$7*GLOBAL!$BQ$8)</f>
        <v>2.7532615384615388E-2</v>
      </c>
      <c r="AR293" s="1126">
        <f>$AH293*GLOBAL!$BS$2</f>
        <v>0.17896199999999998</v>
      </c>
      <c r="AS293" s="1127">
        <f>$AO293*GLOBAL!$BP$2/GLOBAL!$BO$2</f>
        <v>0.49558707692307696</v>
      </c>
      <c r="AT293" s="1127">
        <f>($AH293+$AI293)*GLOBAL!$BR$2</f>
        <v>0.119308</v>
      </c>
      <c r="AU293" s="1127">
        <f>$AQ293*GLOBAL!$BT$2/GLOBAL!$BU$2</f>
        <v>0.11013046153846154</v>
      </c>
      <c r="AV293" s="1126">
        <f>$AH293*GLOBAL!$BS$2</f>
        <v>0.17896199999999998</v>
      </c>
      <c r="AW293" s="1126">
        <f t="shared" si="157"/>
        <v>10.03772</v>
      </c>
      <c r="AX293" s="1126">
        <f t="shared" si="152"/>
        <v>0.30744753846153849</v>
      </c>
      <c r="AY293" s="1127"/>
      <c r="AZ293" s="1126" t="e">
        <f t="shared" si="153"/>
        <v>#VALUE!</v>
      </c>
      <c r="BA293" s="1128">
        <f t="shared" si="154"/>
        <v>9.73</v>
      </c>
      <c r="BB293" s="1130"/>
      <c r="BC293" s="1130"/>
      <c r="BD293" s="1126" t="s">
        <v>2289</v>
      </c>
      <c r="BE293" s="1126">
        <f>($AM293)*GLOBAL!$BQ$2</f>
        <v>0</v>
      </c>
      <c r="BF293" s="1126">
        <f>($AM293*GLOBAL!$BQ$5/GLOBAL!$BQ$6*GLOBAL!$BQ$7*GLOBAL!$BQ$8)</f>
        <v>0</v>
      </c>
      <c r="BG293" s="1126">
        <f>$AM293*GLOBAL!$BS$2</f>
        <v>0</v>
      </c>
      <c r="BH293" s="1131">
        <f t="shared" si="155"/>
        <v>0</v>
      </c>
      <c r="BI293" s="1126" t="e">
        <f>$BD293*GLOBAL!$BP$2/GLOBAL!$BO$2</f>
        <v>#VALUE!</v>
      </c>
      <c r="BJ293" s="1126">
        <f>($AM293)*GLOBAL!$BR$2</f>
        <v>0</v>
      </c>
      <c r="BK293" s="1126">
        <f>$BF293*GLOBAL!$BT$2/GLOBAL!$BU$2</f>
        <v>0</v>
      </c>
      <c r="BL293" s="1126">
        <f>$AM293*GLOBAL!$BS$2</f>
        <v>0</v>
      </c>
      <c r="BM293" s="1131" t="e">
        <f t="shared" si="156"/>
        <v>#VALUE!</v>
      </c>
    </row>
    <row r="294" spans="1:65" s="685" customFormat="1" ht="21" customHeight="1">
      <c r="A294" s="1108" t="s">
        <v>1119</v>
      </c>
      <c r="B294" s="1138" t="s">
        <v>970</v>
      </c>
      <c r="C294" s="1139">
        <v>17165565</v>
      </c>
      <c r="D294" s="1140" t="s">
        <v>68</v>
      </c>
      <c r="E294" s="1141" t="s">
        <v>34</v>
      </c>
      <c r="F294" s="1109" t="s">
        <v>27</v>
      </c>
      <c r="G294" s="1142" t="s">
        <v>27</v>
      </c>
      <c r="H294" s="1142" t="s">
        <v>27</v>
      </c>
      <c r="I294" s="945" t="s">
        <v>69</v>
      </c>
      <c r="J294" s="1108"/>
      <c r="K294" s="1143">
        <v>43632</v>
      </c>
      <c r="L294" s="1144" t="s">
        <v>1208</v>
      </c>
      <c r="M294" s="1145"/>
      <c r="N294" s="1146" t="s">
        <v>914</v>
      </c>
      <c r="O294" s="1158" t="s">
        <v>70</v>
      </c>
      <c r="P294" s="1161" t="s">
        <v>24</v>
      </c>
      <c r="Q294" s="1158" t="s">
        <v>70</v>
      </c>
      <c r="R294" s="1127">
        <f>VLOOKUP($G$294:$G$294,TABULADOR!$D$6:$E$41,2,0)</f>
        <v>23.8</v>
      </c>
      <c r="S294" s="1120">
        <f>DATEDIF($K294,GLOBAL!$M$2,"Y")</f>
        <v>2</v>
      </c>
      <c r="T294" s="1109">
        <v>0</v>
      </c>
      <c r="U294" s="1120">
        <f t="shared" si="149"/>
        <v>2</v>
      </c>
      <c r="V294" s="1148">
        <f>VLOOKUP($U294,TABULADOR!$A$51:$B$74,2)</f>
        <v>0.04</v>
      </c>
      <c r="W294" s="1148">
        <v>0.3</v>
      </c>
      <c r="X294" s="1123">
        <v>0</v>
      </c>
      <c r="Y294" s="1149">
        <v>0</v>
      </c>
      <c r="Z294" s="1125">
        <v>15</v>
      </c>
      <c r="AA294" s="1126">
        <f t="shared" si="150"/>
        <v>11.9</v>
      </c>
      <c r="AB294" s="1126">
        <f t="shared" si="158"/>
        <v>3.57</v>
      </c>
      <c r="AC294" s="1126">
        <f t="shared" si="151"/>
        <v>0.47600000000000003</v>
      </c>
      <c r="AD294" s="1126">
        <f>VLOOKUP($H$294:$H$294,TABULADOR!$D$6:$E$41,2,0)-VLOOKUP($G$294:$G$294,TABULADOR!$D$6:$E$41,2,0)</f>
        <v>0</v>
      </c>
      <c r="AE294" s="1126">
        <f>+(TABULADOR!$D$67)*('EGRESO 2021'!$Y294)/2</f>
        <v>0</v>
      </c>
      <c r="AF294" s="1126"/>
      <c r="AG294" s="1126"/>
      <c r="AH294" s="1127">
        <f t="shared" si="159"/>
        <v>15.946000000000002</v>
      </c>
      <c r="AI294" s="1150">
        <f>IF($S294&gt;=1,IF(MONTH(GLOBAL!$M$2)=MONTH($K294),(((($AA294+$AB294+$AC294+$AD294)*2)/30)*50),0))</f>
        <v>0</v>
      </c>
      <c r="AJ294" s="1126"/>
      <c r="AK294" s="1126">
        <f>($AA294+$AB294+$AC294)*2/30*$Z294*TABULADOR!$D$70</f>
        <v>12.756800000000002</v>
      </c>
      <c r="AL294" s="1126"/>
      <c r="AM294" s="1126"/>
      <c r="AN294" s="1126"/>
      <c r="AO294" s="1126">
        <f>($AH294*GLOBAL!$BO$5/GLOBAL!$BO$6*GLOBAL!$BO$7*GLOBAL!$BO$8)</f>
        <v>0.5887753846153847</v>
      </c>
      <c r="AP294" s="1126">
        <f>($AH294+$AI294)*GLOBAL!$BQ$2</f>
        <v>0.15946000000000002</v>
      </c>
      <c r="AQ294" s="1126">
        <f>($AH294*GLOBAL!$BQ$5/GLOBAL!$BQ$6*GLOBAL!$BQ$7*GLOBAL!$BQ$8)</f>
        <v>7.3596923076923088E-2</v>
      </c>
      <c r="AR294" s="1126">
        <f>$AH294*GLOBAL!$BS$2</f>
        <v>0.47838000000000003</v>
      </c>
      <c r="AS294" s="1126">
        <f>$AO294*GLOBAL!$BP$2/GLOBAL!$BO$2</f>
        <v>1.3247446153846156</v>
      </c>
      <c r="AT294" s="1126">
        <f>($AH294+$AI294)*GLOBAL!$BR$2</f>
        <v>0.31892000000000004</v>
      </c>
      <c r="AU294" s="1126">
        <f>$AQ294*GLOBAL!$BT$2/GLOBAL!$BU$2</f>
        <v>0.29438769230769235</v>
      </c>
      <c r="AV294" s="1126">
        <f>$AH294*GLOBAL!$BS$2</f>
        <v>0.47838000000000003</v>
      </c>
      <c r="AW294" s="1126">
        <f t="shared" si="157"/>
        <v>28.702800000000003</v>
      </c>
      <c r="AX294" s="1126">
        <f t="shared" si="152"/>
        <v>0.82183230769230786</v>
      </c>
      <c r="AY294" s="1126"/>
      <c r="AZ294" s="1126" t="e">
        <f t="shared" si="153"/>
        <v>#VALUE!</v>
      </c>
      <c r="BA294" s="1128">
        <f t="shared" si="154"/>
        <v>27.88</v>
      </c>
      <c r="BB294" s="1129"/>
      <c r="BC294" s="1130"/>
      <c r="BD294" s="1126" t="s">
        <v>2290</v>
      </c>
      <c r="BE294" s="1126">
        <f>($AM294)*GLOBAL!$BQ$2</f>
        <v>0</v>
      </c>
      <c r="BF294" s="1126">
        <f>($AM294*GLOBAL!$BQ$5/GLOBAL!$BQ$6*GLOBAL!$BQ$7*GLOBAL!$BQ$8)</f>
        <v>0</v>
      </c>
      <c r="BG294" s="1126">
        <f>$AM294*GLOBAL!$BS$2</f>
        <v>0</v>
      </c>
      <c r="BH294" s="1131">
        <f t="shared" si="155"/>
        <v>0</v>
      </c>
      <c r="BI294" s="1126" t="e">
        <f>$BD294*GLOBAL!$BP$2/GLOBAL!$BO$2</f>
        <v>#VALUE!</v>
      </c>
      <c r="BJ294" s="1126">
        <f>($AM294)*GLOBAL!$BR$2</f>
        <v>0</v>
      </c>
      <c r="BK294" s="1126">
        <f>$BF294*GLOBAL!$BT$2/GLOBAL!$BU$2</f>
        <v>0</v>
      </c>
      <c r="BL294" s="1126">
        <f>$AM294*GLOBAL!$BS$2</f>
        <v>0</v>
      </c>
      <c r="BM294" s="1131" t="e">
        <f t="shared" si="156"/>
        <v>#VALUE!</v>
      </c>
    </row>
    <row r="295" spans="1:65" s="759" customFormat="1" ht="21" customHeight="1">
      <c r="A295" s="1108" t="s">
        <v>1119</v>
      </c>
      <c r="B295" s="1138" t="s">
        <v>970</v>
      </c>
      <c r="C295" s="1246">
        <v>25747717</v>
      </c>
      <c r="D295" s="944" t="s">
        <v>2164</v>
      </c>
      <c r="E295" s="1112" t="s">
        <v>34</v>
      </c>
      <c r="F295" s="944" t="s">
        <v>208</v>
      </c>
      <c r="G295" s="943" t="s">
        <v>27</v>
      </c>
      <c r="H295" s="943" t="s">
        <v>27</v>
      </c>
      <c r="I295" s="1114" t="s">
        <v>1824</v>
      </c>
      <c r="J295" s="1108"/>
      <c r="K295" s="1115">
        <v>44476</v>
      </c>
      <c r="L295" s="1117"/>
      <c r="M295" s="1229" t="s">
        <v>2174</v>
      </c>
      <c r="N295" s="1113" t="s">
        <v>974</v>
      </c>
      <c r="O295" s="943" t="s">
        <v>1714</v>
      </c>
      <c r="P295" s="943" t="s">
        <v>63</v>
      </c>
      <c r="Q295" s="943" t="s">
        <v>25</v>
      </c>
      <c r="R295" s="1119">
        <f>VLOOKUP($G$295:$G$295,TABULADOR!$D$6:$E$41,2,0)</f>
        <v>23.8</v>
      </c>
      <c r="S295" s="1120">
        <f>DATEDIF($K295,GLOBAL!$M$2,"Y")</f>
        <v>0</v>
      </c>
      <c r="T295" s="1120">
        <v>0</v>
      </c>
      <c r="U295" s="1121">
        <f t="shared" si="149"/>
        <v>0</v>
      </c>
      <c r="V295" s="1122">
        <f>VLOOKUP($U295,TABULADOR!$A$51:$B$74,2)</f>
        <v>0</v>
      </c>
      <c r="W295" s="1148">
        <v>0</v>
      </c>
      <c r="X295" s="1123">
        <v>0</v>
      </c>
      <c r="Y295" s="1124">
        <v>0</v>
      </c>
      <c r="Z295" s="1125">
        <v>15</v>
      </c>
      <c r="AA295" s="1126">
        <f t="shared" si="150"/>
        <v>11.9</v>
      </c>
      <c r="AB295" s="1126">
        <f t="shared" si="158"/>
        <v>0</v>
      </c>
      <c r="AC295" s="1126">
        <f t="shared" si="151"/>
        <v>0</v>
      </c>
      <c r="AD295" s="1126">
        <f>VLOOKUP($H$295:$H$295,TABULADOR!$D$6:$E$41,2,0)-VLOOKUP($G$295:$G$295,TABULADOR!$D$6:$E$41,2,0)</f>
        <v>0</v>
      </c>
      <c r="AE295" s="1126">
        <f>+(TABULADOR!$D$67)*('EGRESO 2021'!$Y295)/2</f>
        <v>0</v>
      </c>
      <c r="AF295" s="1126"/>
      <c r="AG295" s="1119"/>
      <c r="AH295" s="1127">
        <f t="shared" si="159"/>
        <v>11.9</v>
      </c>
      <c r="AI295" s="1119" t="b">
        <f>IF($S295&gt;=1,IF(MONTH(GLOBAL!$M$2)=MONTH($K295),(((($AA295+$AB295+$AC295+$AD295)*2)/30)*50),0))</f>
        <v>0</v>
      </c>
      <c r="AJ295" s="1126"/>
      <c r="AK295" s="1126">
        <f>($AA295+$AB295+$AC295)*2/30*$Z295*TABULADOR!$D$70</f>
        <v>9.5200000000000014</v>
      </c>
      <c r="AL295" s="1126"/>
      <c r="AM295" s="1126"/>
      <c r="AN295" s="1127"/>
      <c r="AO295" s="1127">
        <f>($AH295*GLOBAL!$BO$5/GLOBAL!$BO$6*GLOBAL!$BO$7*GLOBAL!$BO$8)</f>
        <v>0.43938461538461537</v>
      </c>
      <c r="AP295" s="1127">
        <f>($AH295+$AI295)*GLOBAL!$BQ$2</f>
        <v>0.11900000000000001</v>
      </c>
      <c r="AQ295" s="1127">
        <f>($AH295*GLOBAL!$BQ$5/GLOBAL!$BQ$6*GLOBAL!$BQ$7*GLOBAL!$BQ$8)</f>
        <v>5.4923076923076922E-2</v>
      </c>
      <c r="AR295" s="1126">
        <f>$AH295*GLOBAL!$BS$2</f>
        <v>0.35699999999999998</v>
      </c>
      <c r="AS295" s="1127">
        <f>$AO295*GLOBAL!$BP$2/GLOBAL!$BO$2</f>
        <v>0.98861538461538445</v>
      </c>
      <c r="AT295" s="1127">
        <f>($AH295+$AI295)*GLOBAL!$BR$2</f>
        <v>0.23800000000000002</v>
      </c>
      <c r="AU295" s="1127">
        <f>$AQ295*GLOBAL!$BT$2/GLOBAL!$BU$2</f>
        <v>0.21969230769230769</v>
      </c>
      <c r="AV295" s="1126">
        <f>$AH295*GLOBAL!$BS$2</f>
        <v>0.35699999999999998</v>
      </c>
      <c r="AW295" s="1126">
        <f t="shared" si="157"/>
        <v>21.42</v>
      </c>
      <c r="AX295" s="1126">
        <f t="shared" si="152"/>
        <v>0.61330769230769233</v>
      </c>
      <c r="AY295" s="1127"/>
      <c r="AZ295" s="1126" t="e">
        <f t="shared" si="153"/>
        <v>#VALUE!</v>
      </c>
      <c r="BA295" s="1128">
        <f t="shared" si="154"/>
        <v>20.81</v>
      </c>
      <c r="BB295" s="1130"/>
      <c r="BC295" s="1130"/>
      <c r="BD295" s="1126" t="s">
        <v>2291</v>
      </c>
      <c r="BE295" s="1126">
        <f>($AM295)*GLOBAL!$BQ$2</f>
        <v>0</v>
      </c>
      <c r="BF295" s="1126">
        <f>($AM295*GLOBAL!$BQ$5/GLOBAL!$BQ$6*GLOBAL!$BQ$7*GLOBAL!$BQ$8)</f>
        <v>0</v>
      </c>
      <c r="BG295" s="1126">
        <f>$AM295*GLOBAL!$BS$2</f>
        <v>0</v>
      </c>
      <c r="BH295" s="1131">
        <f t="shared" si="155"/>
        <v>0</v>
      </c>
      <c r="BI295" s="1126" t="e">
        <f>$BD295*GLOBAL!$BP$2/GLOBAL!$BO$2</f>
        <v>#VALUE!</v>
      </c>
      <c r="BJ295" s="1126">
        <f>($AM295)*GLOBAL!$BR$2</f>
        <v>0</v>
      </c>
      <c r="BK295" s="1126">
        <f>$BF295*GLOBAL!$BT$2/GLOBAL!$BU$2</f>
        <v>0</v>
      </c>
      <c r="BL295" s="1126">
        <f>$AM295*GLOBAL!$BS$2</f>
        <v>0</v>
      </c>
      <c r="BM295" s="1131" t="e">
        <f t="shared" si="156"/>
        <v>#VALUE!</v>
      </c>
    </row>
    <row r="296" spans="1:65" s="774" customFormat="1" ht="21" customHeight="1">
      <c r="A296" s="1108" t="s">
        <v>1119</v>
      </c>
      <c r="B296" s="945" t="s">
        <v>972</v>
      </c>
      <c r="C296" s="1188">
        <v>17959872</v>
      </c>
      <c r="D296" s="1189" t="s">
        <v>398</v>
      </c>
      <c r="E296" s="1190" t="s">
        <v>20</v>
      </c>
      <c r="F296" s="945" t="s">
        <v>104</v>
      </c>
      <c r="G296" s="1191" t="s">
        <v>146</v>
      </c>
      <c r="H296" s="1191" t="s">
        <v>146</v>
      </c>
      <c r="I296" s="945" t="s">
        <v>1705</v>
      </c>
      <c r="J296" s="1135" t="s">
        <v>991</v>
      </c>
      <c r="K296" s="1192">
        <v>44105</v>
      </c>
      <c r="L296" s="1193" t="s">
        <v>1434</v>
      </c>
      <c r="M296" s="1145"/>
      <c r="N296" s="1194" t="s">
        <v>914</v>
      </c>
      <c r="O296" s="1147" t="s">
        <v>46</v>
      </c>
      <c r="P296" s="1121" t="s">
        <v>40</v>
      </c>
      <c r="Q296" s="1147" t="s">
        <v>46</v>
      </c>
      <c r="R296" s="1182">
        <f>VLOOKUP($G$296:$G$296,TABULADOR!$D$6:$E$41,2,0)</f>
        <v>7</v>
      </c>
      <c r="S296" s="1177">
        <f>DATEDIF($K296,GLOBAL!$M$2,"Y")</f>
        <v>1</v>
      </c>
      <c r="T296" s="945">
        <v>0</v>
      </c>
      <c r="U296" s="1177">
        <f t="shared" si="149"/>
        <v>1</v>
      </c>
      <c r="V296" s="1178">
        <f>VLOOKUP($U296,TABULADOR!$A$51:$B$74,2)</f>
        <v>0.02</v>
      </c>
      <c r="W296" s="1178">
        <v>0</v>
      </c>
      <c r="X296" s="1179">
        <v>0</v>
      </c>
      <c r="Y296" s="1157">
        <v>0</v>
      </c>
      <c r="Z296" s="1208">
        <v>15</v>
      </c>
      <c r="AA296" s="1181">
        <f t="shared" si="150"/>
        <v>3.5</v>
      </c>
      <c r="AB296" s="1126">
        <f t="shared" si="158"/>
        <v>0</v>
      </c>
      <c r="AC296" s="1126">
        <f t="shared" si="151"/>
        <v>7.0000000000000007E-2</v>
      </c>
      <c r="AD296" s="1126">
        <f>VLOOKUP($H$296:$H$296,TABULADOR!$D$6:$E$41,2,0)-VLOOKUP($G$296:$G$296,TABULADOR!$D$6:$E$41,2,0)</f>
        <v>0</v>
      </c>
      <c r="AE296" s="1126">
        <f>+(TABULADOR!$D$67)*('EGRESO 2021'!$Y296)/2</f>
        <v>0</v>
      </c>
      <c r="AF296" s="1126"/>
      <c r="AG296" s="1181"/>
      <c r="AH296" s="1127">
        <f t="shared" si="159"/>
        <v>3.57</v>
      </c>
      <c r="AI296" s="1195">
        <f>IF($S296&gt;=1,IF(MONTH(GLOBAL!$M$2)=MONTH($K296),(((($AA296+$AB296+$AC296+$AD296)*2)/30)*50),0))</f>
        <v>0</v>
      </c>
      <c r="AJ296" s="1126"/>
      <c r="AK296" s="1181">
        <f>($AA296+$AB296+$AC296)*2/30*$Z296*TABULADOR!$D$70</f>
        <v>2.8559999999999999</v>
      </c>
      <c r="AL296" s="1126"/>
      <c r="AM296" s="1181"/>
      <c r="AN296" s="1181"/>
      <c r="AO296" s="1181">
        <f>($AH296*GLOBAL!$BO$5/GLOBAL!$BO$6*GLOBAL!$BO$7*GLOBAL!$BO$8)</f>
        <v>0.13181538461538461</v>
      </c>
      <c r="AP296" s="1181">
        <f>($AH296+$AI296)*GLOBAL!$BQ$2</f>
        <v>3.5700000000000003E-2</v>
      </c>
      <c r="AQ296" s="1181">
        <f>($AH296*GLOBAL!$BQ$5/GLOBAL!$BQ$6*GLOBAL!$BQ$7*GLOBAL!$BQ$8)</f>
        <v>1.6476923076923077E-2</v>
      </c>
      <c r="AR296" s="1181">
        <f>$AH296*GLOBAL!$BS$2</f>
        <v>0.10709999999999999</v>
      </c>
      <c r="AS296" s="1181">
        <f>$AO296*GLOBAL!$BP$2/GLOBAL!$BO$2</f>
        <v>0.29658461538461534</v>
      </c>
      <c r="AT296" s="1181">
        <f>($AH296+$AI296)*GLOBAL!$BR$2</f>
        <v>7.1400000000000005E-2</v>
      </c>
      <c r="AU296" s="1181">
        <f>$AQ296*GLOBAL!$BT$2/GLOBAL!$BU$2</f>
        <v>6.5907692307692306E-2</v>
      </c>
      <c r="AV296" s="1181">
        <f>$AH296*GLOBAL!$BS$2</f>
        <v>0.10709999999999999</v>
      </c>
      <c r="AW296" s="1126">
        <f t="shared" si="157"/>
        <v>6.4260000000000002</v>
      </c>
      <c r="AX296" s="1181">
        <f t="shared" si="152"/>
        <v>0.1839923076923077</v>
      </c>
      <c r="AY296" s="1181"/>
      <c r="AZ296" s="1181" t="e">
        <f t="shared" si="153"/>
        <v>#VALUE!</v>
      </c>
      <c r="BA296" s="1128">
        <f t="shared" si="154"/>
        <v>6.24</v>
      </c>
      <c r="BB296" s="1187"/>
      <c r="BC296" s="1171"/>
      <c r="BD296" s="1126" t="s">
        <v>2291</v>
      </c>
      <c r="BE296" s="1126">
        <f>($AM296)*GLOBAL!$BQ$2</f>
        <v>0</v>
      </c>
      <c r="BF296" s="1126">
        <f>($AM296*GLOBAL!$BQ$5/GLOBAL!$BQ$6*GLOBAL!$BQ$7*GLOBAL!$BQ$8)</f>
        <v>0</v>
      </c>
      <c r="BG296" s="1126">
        <f>$AM296*GLOBAL!$BS$2</f>
        <v>0</v>
      </c>
      <c r="BH296" s="1131">
        <f t="shared" si="155"/>
        <v>0</v>
      </c>
      <c r="BI296" s="1126" t="e">
        <f>$BD296*GLOBAL!$BP$2/GLOBAL!$BO$2</f>
        <v>#VALUE!</v>
      </c>
      <c r="BJ296" s="1126">
        <f>($AM296)*GLOBAL!$BR$2</f>
        <v>0</v>
      </c>
      <c r="BK296" s="1126">
        <f>$BF296*GLOBAL!$BT$2/GLOBAL!$BU$2</f>
        <v>0</v>
      </c>
      <c r="BL296" s="1126">
        <f>$AM296*GLOBAL!$BS$2</f>
        <v>0</v>
      </c>
      <c r="BM296" s="1131" t="e">
        <f t="shared" si="156"/>
        <v>#VALUE!</v>
      </c>
    </row>
    <row r="297" spans="1:65" s="316" customFormat="1" ht="21" customHeight="1">
      <c r="A297" s="317" t="s">
        <v>1120</v>
      </c>
      <c r="B297" s="331" t="s">
        <v>1679</v>
      </c>
      <c r="C297" s="402">
        <v>14170374</v>
      </c>
      <c r="D297" s="343" t="s">
        <v>427</v>
      </c>
      <c r="E297" s="403" t="s">
        <v>20</v>
      </c>
      <c r="F297" s="331" t="s">
        <v>289</v>
      </c>
      <c r="G297" s="331" t="s">
        <v>596</v>
      </c>
      <c r="H297" s="331" t="s">
        <v>596</v>
      </c>
      <c r="I297" s="569" t="s">
        <v>1702</v>
      </c>
      <c r="J297" s="540" t="s">
        <v>991</v>
      </c>
      <c r="K297" s="333">
        <v>43710</v>
      </c>
      <c r="L297" s="498" t="s">
        <v>1458</v>
      </c>
      <c r="M297" s="498"/>
      <c r="N297" s="339" t="s">
        <v>914</v>
      </c>
      <c r="O297" s="331" t="s">
        <v>1714</v>
      </c>
      <c r="P297" s="339" t="s">
        <v>40</v>
      </c>
      <c r="Q297" s="343" t="s">
        <v>25</v>
      </c>
      <c r="R297" s="407">
        <f>VLOOKUP($G$61:$G$61,TABULADOR!$D$6:$E$41,2,0)</f>
        <v>7</v>
      </c>
      <c r="S297" s="405">
        <f>DATEDIF($K297,GLOBAL!$M$2,"Y")</f>
        <v>2</v>
      </c>
      <c r="T297" s="331">
        <v>0</v>
      </c>
      <c r="U297" s="405">
        <f t="shared" si="149"/>
        <v>2</v>
      </c>
      <c r="V297" s="406">
        <f>VLOOKUP($U297,TABULADOR!$A$51:$B$74,2)</f>
        <v>0.04</v>
      </c>
      <c r="W297" s="406">
        <v>0</v>
      </c>
      <c r="X297" s="562">
        <v>3</v>
      </c>
      <c r="Y297" s="499">
        <v>3</v>
      </c>
      <c r="Z297" s="667">
        <v>15</v>
      </c>
      <c r="AA297" s="404">
        <f t="shared" si="150"/>
        <v>3.5</v>
      </c>
      <c r="AB297" s="404">
        <f t="shared" si="158"/>
        <v>0</v>
      </c>
      <c r="AC297" s="404">
        <f t="shared" si="151"/>
        <v>0.14000000000000001</v>
      </c>
      <c r="AD297" s="404" t="e">
        <f>VLOOKUP($H$61:$H$61,TABULADOR!$D$6:$E$41,2,0)-VLOOKUP($G$61:$G$61,TABULADOR!$D$6:$E$41,2,0)</f>
        <v>#N/A</v>
      </c>
      <c r="AE297" s="404">
        <f>+(TABULADOR!$D$67)*(SUSPENDIDOS!$Y294)/2</f>
        <v>0</v>
      </c>
      <c r="AF297" s="407">
        <f>+(TABULADOR!$D$67)*($X297)/2</f>
        <v>2.625</v>
      </c>
      <c r="AG297" s="404"/>
      <c r="AH297" s="407" t="e">
        <f t="shared" si="159"/>
        <v>#N/A</v>
      </c>
      <c r="AI297" s="408">
        <f>IF($S297&gt;=1,IF(MONTH(GLOBAL!$M$2)=MONTH($K297),(((($AA297+$AB297+$AC297+$AD297)*2)/30)*50),0))</f>
        <v>0</v>
      </c>
      <c r="AJ297" s="408"/>
      <c r="AK297" s="404">
        <f>($AA297+$AB297+$AC297)*2/30*$Z297*TABULADOR!$D$70</f>
        <v>2.9120000000000004</v>
      </c>
      <c r="AL297" s="565">
        <v>21000000</v>
      </c>
      <c r="AM297" s="565"/>
      <c r="AN297" s="404"/>
      <c r="AO297" s="404" t="e">
        <f>($AH297*GLOBAL!$BO$5/GLOBAL!$BO$6*GLOBAL!$BO$7*GLOBAL!$BO$8)</f>
        <v>#N/A</v>
      </c>
      <c r="AP297" s="404" t="e">
        <f>($AH297+$AI297)*GLOBAL!$BQ$2</f>
        <v>#N/A</v>
      </c>
      <c r="AQ297" s="404" t="e">
        <f>($AH297*GLOBAL!$BQ$5/GLOBAL!$BQ$6*GLOBAL!$BQ$7*GLOBAL!$BQ$8)</f>
        <v>#N/A</v>
      </c>
      <c r="AR297" s="404" t="e">
        <f>$AH297*GLOBAL!$BS$2</f>
        <v>#N/A</v>
      </c>
      <c r="AS297" s="404" t="e">
        <f>$AO297*GLOBAL!$BP$2/GLOBAL!$BO$2</f>
        <v>#N/A</v>
      </c>
      <c r="AT297" s="404" t="e">
        <f>($AH297+$AI297)*GLOBAL!$BR$2</f>
        <v>#N/A</v>
      </c>
      <c r="AU297" s="404" t="e">
        <f>$AQ297*GLOBAL!$BT$2/GLOBAL!$BU$2</f>
        <v>#N/A</v>
      </c>
      <c r="AV297" s="404" t="e">
        <f>$AH297*GLOBAL!$BS$2</f>
        <v>#N/A</v>
      </c>
      <c r="AW297" s="404" t="e">
        <f>$AH297+$AJ297+$AK297</f>
        <v>#N/A</v>
      </c>
      <c r="AX297" s="404" t="e">
        <f>$AN297+$AO297+$AP297+$AQ297</f>
        <v>#N/A</v>
      </c>
      <c r="AY297" s="404"/>
      <c r="AZ297" s="404" t="e">
        <f>$AS297+$AT297+$AU297+$AV297+$AR297</f>
        <v>#N/A</v>
      </c>
      <c r="BA297" s="564" t="e">
        <f>ROUND(SUM($AW297-$AX297),)</f>
        <v>#N/A</v>
      </c>
      <c r="BB297" s="409"/>
      <c r="BC297" s="332"/>
      <c r="BD297" s="316" t="s">
        <v>2293</v>
      </c>
      <c r="BE297" s="1392">
        <v>1750000</v>
      </c>
    </row>
    <row r="298" spans="1:65" s="316" customFormat="1" ht="21" customHeight="1">
      <c r="A298" s="317" t="s">
        <v>1120</v>
      </c>
      <c r="B298" s="331" t="s">
        <v>972</v>
      </c>
      <c r="C298" s="402">
        <v>25891314</v>
      </c>
      <c r="D298" s="343" t="s">
        <v>381</v>
      </c>
      <c r="E298" s="403" t="s">
        <v>34</v>
      </c>
      <c r="F298" s="331" t="s">
        <v>104</v>
      </c>
      <c r="G298" s="331" t="s">
        <v>146</v>
      </c>
      <c r="H298" s="331" t="s">
        <v>146</v>
      </c>
      <c r="I298" s="569" t="s">
        <v>1702</v>
      </c>
      <c r="J298" s="317" t="s">
        <v>991</v>
      </c>
      <c r="K298" s="333">
        <v>43617</v>
      </c>
      <c r="L298" s="498" t="s">
        <v>1416</v>
      </c>
      <c r="M298" s="498"/>
      <c r="N298" s="339" t="s">
        <v>914</v>
      </c>
      <c r="O298" s="331" t="s">
        <v>1714</v>
      </c>
      <c r="P298" s="339" t="s">
        <v>40</v>
      </c>
      <c r="Q298" s="343" t="s">
        <v>25</v>
      </c>
      <c r="R298" s="407">
        <f>VLOOKUP($G$298:$G$298,TABULADOR!$D$6:$E$41,2,0)</f>
        <v>7</v>
      </c>
      <c r="S298" s="405">
        <f>DATEDIF($K298,GLOBAL!$M$2,"Y")</f>
        <v>2</v>
      </c>
      <c r="T298" s="331">
        <v>0</v>
      </c>
      <c r="U298" s="405">
        <f t="shared" si="149"/>
        <v>2</v>
      </c>
      <c r="V298" s="406">
        <f>VLOOKUP($U298,TABULADOR!$A$51:$B$74,2)</f>
        <v>0.04</v>
      </c>
      <c r="W298" s="406">
        <v>0</v>
      </c>
      <c r="X298" s="562">
        <v>0</v>
      </c>
      <c r="Y298" s="499">
        <v>0</v>
      </c>
      <c r="Z298" s="667">
        <v>15</v>
      </c>
      <c r="AA298" s="404">
        <f t="shared" si="150"/>
        <v>3.5</v>
      </c>
      <c r="AB298" s="404">
        <f t="shared" si="158"/>
        <v>0</v>
      </c>
      <c r="AC298" s="404">
        <f t="shared" si="151"/>
        <v>0.14000000000000001</v>
      </c>
      <c r="AD298" s="404">
        <f>VLOOKUP($H$298:$H$298,TABULADOR!$D$6:$E$41,2,0)-VLOOKUP($G$298:$G$298,TABULADOR!$D$6:$E$41,2,0)</f>
        <v>0</v>
      </c>
      <c r="AE298" s="404">
        <f>+(TABULADOR!$D$67)*('EGRESO 2021'!$Y298)/2</f>
        <v>0</v>
      </c>
      <c r="AF298" s="407">
        <f>+(TABULADOR!$D$67)*($X298)/2</f>
        <v>0</v>
      </c>
      <c r="AG298" s="404"/>
      <c r="AH298" s="407">
        <f t="shared" si="159"/>
        <v>3.64</v>
      </c>
      <c r="AI298" s="408">
        <f>IF($S298&gt;=1,IF(MONTH(GLOBAL!$M$2)=MONTH($K298),(((($AA298+$AB298+$AC298+$AD298)*2)/30)*50),0))</f>
        <v>0</v>
      </c>
      <c r="AJ298" s="408">
        <v>0</v>
      </c>
      <c r="AK298" s="404">
        <f>($AA298+$AB298+$AC298)*2/30*$Z298*TABULADOR!$D$70</f>
        <v>2.9120000000000004</v>
      </c>
      <c r="AL298" s="565">
        <v>21000000</v>
      </c>
      <c r="AM298" s="565"/>
      <c r="AN298" s="404"/>
      <c r="AO298" s="404">
        <f>($AH298*GLOBAL!$BO$5/GLOBAL!$BO$6*GLOBAL!$BO$7*GLOBAL!$BO$8)</f>
        <v>0.13439999999999999</v>
      </c>
      <c r="AP298" s="404">
        <f>($AH298+$AI298)*GLOBAL!$BQ$2</f>
        <v>3.6400000000000002E-2</v>
      </c>
      <c r="AQ298" s="404">
        <f>($AH298*GLOBAL!$BQ$5/GLOBAL!$BQ$6*GLOBAL!$BQ$7*GLOBAL!$BQ$8)</f>
        <v>1.6799999999999999E-2</v>
      </c>
      <c r="AR298" s="404">
        <f>$AH298*GLOBAL!$BS$2</f>
        <v>0.10920000000000001</v>
      </c>
      <c r="AS298" s="404">
        <f>$AO298*GLOBAL!$BP$2/GLOBAL!$BO$2</f>
        <v>0.30239999999999995</v>
      </c>
      <c r="AT298" s="404">
        <f>($AH298+$AI298)*GLOBAL!$BR$2</f>
        <v>7.2800000000000004E-2</v>
      </c>
      <c r="AU298" s="404">
        <f>$AQ298*GLOBAL!$BT$2/GLOBAL!$BU$2</f>
        <v>6.7199999999999996E-2</v>
      </c>
      <c r="AV298" s="404">
        <f>$AH298*GLOBAL!$BS$2</f>
        <v>0.10920000000000001</v>
      </c>
      <c r="AW298" s="404">
        <f>$AH298+$AJ298+$AK298</f>
        <v>6.5520000000000005</v>
      </c>
      <c r="AX298" s="404">
        <f>$AN298+$AO298+$AP298+$AQ298</f>
        <v>0.18760000000000002</v>
      </c>
      <c r="AY298" s="404"/>
      <c r="AZ298" s="404">
        <f>$AS298+$AT298+$AU298+$AV298+$AR298</f>
        <v>0.66079999999999994</v>
      </c>
      <c r="BA298" s="564">
        <f>ROUND(SUM($AW298-$AX298),)</f>
        <v>6</v>
      </c>
      <c r="BB298" s="409"/>
      <c r="BC298" s="332"/>
      <c r="BD298" s="316" t="s">
        <v>1833</v>
      </c>
    </row>
    <row r="299" spans="1:65" s="102" customFormat="1" ht="15" customHeight="1">
      <c r="A299" s="312" t="s">
        <v>1119</v>
      </c>
      <c r="B299" s="106" t="s">
        <v>148</v>
      </c>
      <c r="C299" s="310">
        <v>20027472</v>
      </c>
      <c r="D299" s="103" t="s">
        <v>857</v>
      </c>
      <c r="E299" s="106" t="s">
        <v>20</v>
      </c>
      <c r="F299" s="104" t="s">
        <v>289</v>
      </c>
      <c r="G299" s="116" t="s">
        <v>290</v>
      </c>
      <c r="H299" s="116" t="s">
        <v>290</v>
      </c>
      <c r="I299" s="104" t="s">
        <v>87</v>
      </c>
      <c r="K299" s="105">
        <v>44045</v>
      </c>
      <c r="L299" s="109" t="s">
        <v>902</v>
      </c>
      <c r="O299" s="104" t="s">
        <v>23</v>
      </c>
      <c r="Q299" s="104" t="s">
        <v>25</v>
      </c>
      <c r="T299" s="102">
        <f>VLOOKUP($G$299:$G$299,TABULADOR!$D$6:$E$41,2,0)</f>
        <v>7</v>
      </c>
      <c r="U299" s="116"/>
      <c r="V299" s="116"/>
      <c r="Y299" s="117">
        <v>0.3</v>
      </c>
      <c r="Z299" s="117"/>
      <c r="AA299" s="115"/>
      <c r="AB299" s="114">
        <v>15</v>
      </c>
      <c r="AC299" s="267">
        <f>$T299/30*$AB299</f>
        <v>3.5</v>
      </c>
      <c r="AD299" s="267">
        <f>$AC299*$Y299</f>
        <v>1.05</v>
      </c>
      <c r="AE299" s="267">
        <f>$AC299*$X299</f>
        <v>0</v>
      </c>
      <c r="AF299" s="293">
        <f>VLOOKUP($H$299:$H$299,TABULADOR!$D$6:$E$41,2,0)-VLOOKUP($G$299:$G$299,TABULADOR!$D$6:$E$41,2,0)</f>
        <v>0</v>
      </c>
      <c r="AG299" s="267">
        <f>+(TABULADOR!$D$67)*($AA299+$Z299)/2</f>
        <v>0</v>
      </c>
      <c r="AH299" s="267">
        <f>+(TABULADOR!$D$67)*($AA299+$Z299)/2</f>
        <v>0</v>
      </c>
      <c r="AI299" s="267"/>
      <c r="AJ299" s="267">
        <f>$AC299+$AD299+$AE299+$AF299+$AG299+$AH299+$AI299</f>
        <v>4.55</v>
      </c>
      <c r="AK299" s="294" t="b">
        <f>IF($U299&gt;=1,IF(MONTH(SUSPENDIDOS!$M$2)=MONTH($K299),(((($AC299+$AD299+$AE299+$AF299)*2)/30)*50),0))</f>
        <v>0</v>
      </c>
      <c r="AL299" s="267"/>
      <c r="AM299" s="267">
        <f>($AJ299+$AK299/30*50/12)</f>
        <v>4.55</v>
      </c>
      <c r="AN299" s="267"/>
      <c r="AO299" s="79">
        <f>($AJ299*SUSPENDIDOS!$BP$5/SUSPENDIDOS!$BP$6*SUSPENDIDOS!$BP$7*SUSPENDIDOS!$BP$8)</f>
        <v>0.20999999999999996</v>
      </c>
      <c r="AP299" s="293">
        <f>($AJ299+$AK299)*SUSPENDIDOS!$BR$2</f>
        <v>4.5499999999999999E-2</v>
      </c>
      <c r="AQ299" s="293">
        <f>($AJ299*SUSPENDIDOS!$BR$5/SUSPENDIDOS!$BR$6*SUSPENDIDOS!$BR$7*SUSPENDIDOS!$BR$8)</f>
        <v>2.6249999999999996E-2</v>
      </c>
      <c r="AR299" s="293">
        <f>$AJ299*SUSPENDIDOS!$BT$2</f>
        <v>0.13649999999999998</v>
      </c>
      <c r="AS299" s="79">
        <f>$AO299*SUSPENDIDOS!$BQ$2/SUSPENDIDOS!$BP$2</f>
        <v>0.47249999999999992</v>
      </c>
      <c r="AT299" s="293">
        <f>($AJ299+$AK299)*SUSPENDIDOS!$BS$2</f>
        <v>9.0999999999999998E-2</v>
      </c>
      <c r="AU299" s="293">
        <f>$AQ299*SUSPENDIDOS!$BU$2/SUSPENDIDOS!$BV$2</f>
        <v>0.105</v>
      </c>
      <c r="AV299" s="293">
        <f>$AJ299*SUSPENDIDOS!$BT$2</f>
        <v>0.13649999999999998</v>
      </c>
      <c r="AW299" s="293">
        <f>$AM299+$AK299+$AJ299+$AL299</f>
        <v>9.1</v>
      </c>
      <c r="AX299" s="293">
        <f>$AN299+$AO299+$AP299+$AQ299</f>
        <v>0.28174999999999994</v>
      </c>
      <c r="AY299" s="267"/>
      <c r="AZ299" s="293">
        <f>$AS299+$AT299+$AU299+$AV299+$AR299</f>
        <v>0.94149999999999978</v>
      </c>
      <c r="BA299" s="293">
        <f>$AW299-$AX299</f>
        <v>8.818249999999999</v>
      </c>
      <c r="BB299" s="267"/>
      <c r="BC299" s="267"/>
      <c r="BD299" s="316" t="s">
        <v>1833</v>
      </c>
      <c r="BE299" s="267"/>
      <c r="BF299" s="267"/>
      <c r="BG299" s="267"/>
      <c r="BH299" s="267"/>
      <c r="BI299" s="267"/>
    </row>
    <row r="300" spans="1:65" s="102" customFormat="1" ht="15" customHeight="1">
      <c r="A300" s="312" t="s">
        <v>1119</v>
      </c>
      <c r="B300" s="106" t="s">
        <v>148</v>
      </c>
      <c r="C300" s="310">
        <v>19548730</v>
      </c>
      <c r="D300" s="103" t="s">
        <v>855</v>
      </c>
      <c r="E300" s="106" t="s">
        <v>20</v>
      </c>
      <c r="F300" s="104" t="s">
        <v>289</v>
      </c>
      <c r="G300" s="116" t="s">
        <v>290</v>
      </c>
      <c r="H300" s="116" t="s">
        <v>290</v>
      </c>
      <c r="I300" s="104" t="s">
        <v>87</v>
      </c>
      <c r="K300" s="105">
        <v>44045</v>
      </c>
      <c r="L300" s="109" t="s">
        <v>900</v>
      </c>
      <c r="O300" s="104" t="s">
        <v>23</v>
      </c>
      <c r="Q300" s="104" t="s">
        <v>25</v>
      </c>
      <c r="T300" s="102">
        <f>VLOOKUP($G$300:$G$300,TABULADOR!$D$6:$E$41,2,0)</f>
        <v>7</v>
      </c>
      <c r="U300" s="116"/>
      <c r="V300" s="116"/>
      <c r="Y300" s="117">
        <v>0</v>
      </c>
      <c r="Z300" s="117"/>
      <c r="AA300" s="115">
        <v>2</v>
      </c>
      <c r="AB300" s="114">
        <v>15</v>
      </c>
      <c r="AC300" s="267">
        <f>$T300/30*$AB300</f>
        <v>3.5</v>
      </c>
      <c r="AD300" s="267">
        <f>$AC300*$Y300</f>
        <v>0</v>
      </c>
      <c r="AE300" s="267">
        <f>$AC300*$X300</f>
        <v>0</v>
      </c>
      <c r="AF300" s="293">
        <f>VLOOKUP($H$300:$H$300,TABULADOR!$D$6:$E$41,2,0)-VLOOKUP($G$300:$G$300,TABULADOR!$D$6:$E$41,2,0)</f>
        <v>0</v>
      </c>
      <c r="AG300" s="267">
        <f>+(TABULADOR!$D$67)*($AA300+$Z300)/2</f>
        <v>1.75</v>
      </c>
      <c r="AH300" s="267">
        <f>+(TABULADOR!$D$67)*($AA300+$Z300)/2</f>
        <v>1.75</v>
      </c>
      <c r="AI300" s="267"/>
      <c r="AJ300" s="267">
        <f>$AC300+$AD300+$AE300+$AF300+$AG300+$AH300+$AI300</f>
        <v>7</v>
      </c>
      <c r="AK300" s="294" t="b">
        <f>IF($U300&gt;=1,IF(MONTH(SUSPENDIDOS!$M$2)=MONTH($K300),(((($AC300+$AD300+$AE300+$AF300)*2)/30)*50),0))</f>
        <v>0</v>
      </c>
      <c r="AL300" s="267"/>
      <c r="AM300" s="267">
        <f>($AJ300+$AK300/30*50/12)</f>
        <v>7</v>
      </c>
      <c r="AN300" s="267"/>
      <c r="AO300" s="79">
        <f>($AJ300*SUSPENDIDOS!$BP$5/SUSPENDIDOS!$BP$6*SUSPENDIDOS!$BP$7*SUSPENDIDOS!$BP$8)</f>
        <v>0.32307692307692309</v>
      </c>
      <c r="AP300" s="293">
        <f>($AJ300+$AK300)*SUSPENDIDOS!$BR$2</f>
        <v>7.0000000000000007E-2</v>
      </c>
      <c r="AQ300" s="293">
        <f>($AJ300*SUSPENDIDOS!$BR$5/SUSPENDIDOS!$BR$6*SUSPENDIDOS!$BR$7*SUSPENDIDOS!$BR$8)</f>
        <v>4.0384615384615387E-2</v>
      </c>
      <c r="AR300" s="293">
        <f>$AJ300*SUSPENDIDOS!$BT$2</f>
        <v>0.21</v>
      </c>
      <c r="AS300" s="79">
        <f>$AO300*SUSPENDIDOS!$BQ$2/SUSPENDIDOS!$BP$2</f>
        <v>0.72692307692307689</v>
      </c>
      <c r="AT300" s="293">
        <f>($AJ300+$AK300)*SUSPENDIDOS!$BS$2</f>
        <v>0.14000000000000001</v>
      </c>
      <c r="AU300" s="293">
        <f>$AQ300*SUSPENDIDOS!$BU$2/SUSPENDIDOS!$BV$2</f>
        <v>0.16153846153846155</v>
      </c>
      <c r="AV300" s="293">
        <f>$AJ300*SUSPENDIDOS!$BT$2</f>
        <v>0.21</v>
      </c>
      <c r="AW300" s="293">
        <f>$AM300+$AK300+$AJ300+$AL300</f>
        <v>14</v>
      </c>
      <c r="AX300" s="293">
        <f>$AN300+$AO300+$AP300+$AQ300</f>
        <v>0.43346153846153851</v>
      </c>
      <c r="AY300" s="267"/>
      <c r="AZ300" s="293">
        <f>$AS300+$AT300+$AU300+$AV300+$AR300</f>
        <v>1.4484615384615385</v>
      </c>
      <c r="BA300" s="293">
        <f>$AW300-$AX300</f>
        <v>13.566538461538462</v>
      </c>
      <c r="BB300" s="267"/>
      <c r="BC300" s="267"/>
      <c r="BD300" s="316" t="s">
        <v>1833</v>
      </c>
      <c r="BE300" s="267"/>
      <c r="BF300" s="267"/>
      <c r="BG300" s="267"/>
      <c r="BH300" s="267"/>
      <c r="BI300" s="267"/>
    </row>
    <row r="301" spans="1:65" s="685" customFormat="1" ht="21" customHeight="1">
      <c r="A301" s="1108" t="s">
        <v>1119</v>
      </c>
      <c r="B301" s="1108" t="s">
        <v>972</v>
      </c>
      <c r="C301" s="1243">
        <v>27344498</v>
      </c>
      <c r="D301" s="1134" t="s">
        <v>2090</v>
      </c>
      <c r="E301" s="1112" t="s">
        <v>34</v>
      </c>
      <c r="F301" s="1230" t="s">
        <v>104</v>
      </c>
      <c r="G301" s="1113" t="s">
        <v>146</v>
      </c>
      <c r="H301" s="1113" t="s">
        <v>146</v>
      </c>
      <c r="I301" s="1249" t="s">
        <v>1802</v>
      </c>
      <c r="J301" s="1108"/>
      <c r="K301" s="1136">
        <v>44440</v>
      </c>
      <c r="L301" s="1247" t="s">
        <v>2045</v>
      </c>
      <c r="M301" s="1117"/>
      <c r="N301" s="1113" t="s">
        <v>914</v>
      </c>
      <c r="O301" s="1253" t="s">
        <v>25</v>
      </c>
      <c r="P301" s="1248" t="s">
        <v>1583</v>
      </c>
      <c r="Q301" s="1253" t="s">
        <v>25</v>
      </c>
      <c r="R301" s="1119">
        <f>VLOOKUP($G$301:$G$301,TABULADOR!$D$6:$E$41,2,0)</f>
        <v>7</v>
      </c>
      <c r="S301" s="1120">
        <f>DATEDIF($K301,GLOBAL!$M$2,"Y")</f>
        <v>0</v>
      </c>
      <c r="T301" s="1120">
        <v>0</v>
      </c>
      <c r="U301" s="1121">
        <f>$S301+$T301</f>
        <v>0</v>
      </c>
      <c r="V301" s="1122">
        <f>VLOOKUP($U301,TABULADOR!$A$51:$B$74,2)</f>
        <v>0</v>
      </c>
      <c r="W301" s="1148">
        <v>0</v>
      </c>
      <c r="X301" s="1123">
        <v>0</v>
      </c>
      <c r="Y301" s="1124">
        <v>0</v>
      </c>
      <c r="Z301" s="1125">
        <v>15</v>
      </c>
      <c r="AA301" s="1126">
        <f>+($R301/30*$Z301)</f>
        <v>3.5</v>
      </c>
      <c r="AB301" s="1126">
        <f>$AA301*$W301</f>
        <v>0</v>
      </c>
      <c r="AC301" s="1126">
        <f>$AA301*$V301</f>
        <v>0</v>
      </c>
      <c r="AD301" s="1126">
        <f>VLOOKUP($H$301:$H$301,TABULADOR!$D$6:$E$41,2,0)-VLOOKUP($G$301:$G$301,TABULADOR!$D$6:$E$41,2,0)</f>
        <v>0</v>
      </c>
      <c r="AE301" s="1126">
        <f>+(TABULADOR!$D$67)*('EGRESO 2021'!$Y301)/2</f>
        <v>0</v>
      </c>
      <c r="AF301" s="1126"/>
      <c r="AG301" s="1119"/>
      <c r="AH301" s="1127">
        <f>SUM($AA301:$AG301)</f>
        <v>3.5</v>
      </c>
      <c r="AI301" s="1119" t="b">
        <f>IF($S301&gt;=1,IF(MONTH(GLOBAL!$M$2)=MONTH($K301),(((($AA301+$AB301+$AC301+$AD301)*2)/30)*50),0))</f>
        <v>0</v>
      </c>
      <c r="AJ301" s="1126"/>
      <c r="AK301" s="1126">
        <f>($AA301+$AB301+$AC301)*2/30*$Z301*TABULADOR!$D$70</f>
        <v>2.8000000000000003</v>
      </c>
      <c r="AL301" s="1126"/>
      <c r="AM301" s="1126"/>
      <c r="AN301" s="1127"/>
      <c r="AO301" s="1127">
        <f>($AH301*GLOBAL!$BO$5/GLOBAL!$BO$6*GLOBAL!$BO$7*GLOBAL!$BO$8)</f>
        <v>0.12923076923076923</v>
      </c>
      <c r="AP301" s="1127">
        <f>($AH301+$AI301)*GLOBAL!$BQ$2</f>
        <v>3.5000000000000003E-2</v>
      </c>
      <c r="AQ301" s="1127">
        <f>($AH301*GLOBAL!$BQ$5/GLOBAL!$BQ$6*GLOBAL!$BQ$7*GLOBAL!$BQ$8)</f>
        <v>1.6153846153846154E-2</v>
      </c>
      <c r="AR301" s="1126">
        <f>$AH301*GLOBAL!$BS$2</f>
        <v>0.105</v>
      </c>
      <c r="AS301" s="1127">
        <f>$AO301*GLOBAL!$BP$2/GLOBAL!$BO$2</f>
        <v>0.29076923076923078</v>
      </c>
      <c r="AT301" s="1127">
        <f>($AH301+$AI301)*GLOBAL!$BR$2</f>
        <v>7.0000000000000007E-2</v>
      </c>
      <c r="AU301" s="1127">
        <f>$AQ301*GLOBAL!$BT$2/GLOBAL!$BU$2</f>
        <v>6.4615384615384616E-2</v>
      </c>
      <c r="AV301" s="1126">
        <f>$AH301*GLOBAL!$BS$2</f>
        <v>0.105</v>
      </c>
      <c r="AW301" s="1126">
        <f>ROUND(SUM($AH301++$AK301+$AM301+$AL301),2)</f>
        <v>6.3</v>
      </c>
      <c r="AX301" s="1126">
        <f>ROUND(SUM($AN301+$AO301+$AP301+$AQ301+$BH301),2)</f>
        <v>0.18</v>
      </c>
      <c r="AY301" s="1127"/>
      <c r="AZ301" s="1126" t="e">
        <f>ROUND(SUM($AS301+$AT301+$AU301+$AV301+$AR301+$BM301),2)</f>
        <v>#VALUE!</v>
      </c>
      <c r="BA301" s="1128">
        <f>ROUND(SUM($AW301-$AX301),2)</f>
        <v>6.12</v>
      </c>
      <c r="BB301" s="1130"/>
      <c r="BC301" s="1130"/>
      <c r="BD301" s="1126" t="s">
        <v>2289</v>
      </c>
      <c r="BE301" s="1126">
        <f>($AM301)*GLOBAL!$BQ$2</f>
        <v>0</v>
      </c>
      <c r="BF301" s="1126">
        <f>($AM301*GLOBAL!$BQ$5/GLOBAL!$BQ$6*GLOBAL!$BQ$7*GLOBAL!$BQ$8)</f>
        <v>0</v>
      </c>
      <c r="BG301" s="1126">
        <f>$AM301*GLOBAL!$BS$2</f>
        <v>0</v>
      </c>
      <c r="BH301" s="1131">
        <f>SUM(BD301:BF301)</f>
        <v>0</v>
      </c>
      <c r="BI301" s="1126" t="e">
        <f>$BD301*GLOBAL!$BP$2/GLOBAL!$BO$2</f>
        <v>#VALUE!</v>
      </c>
      <c r="BJ301" s="1126">
        <f>($AM301)*GLOBAL!$BR$2</f>
        <v>0</v>
      </c>
      <c r="BK301" s="1126">
        <f>$BF301*GLOBAL!$BT$2/GLOBAL!$BU$2</f>
        <v>0</v>
      </c>
      <c r="BL301" s="1126">
        <f>$AM301*GLOBAL!$BS$2</f>
        <v>0</v>
      </c>
      <c r="BM301" s="1131" t="e">
        <f>SUM(BI301:BL301)+BG301</f>
        <v>#VALUE!</v>
      </c>
    </row>
  </sheetData>
  <mergeCells count="3">
    <mergeCell ref="AP7:AR7"/>
    <mergeCell ref="AS7:AT7"/>
    <mergeCell ref="AA7:AO7"/>
  </mergeCells>
  <conditionalFormatting sqref="C8">
    <cfRule type="duplicateValues" dxfId="1101" priority="2185"/>
  </conditionalFormatting>
  <conditionalFormatting sqref="C7:C8">
    <cfRule type="duplicateValues" dxfId="1100" priority="2184"/>
  </conditionalFormatting>
  <conditionalFormatting sqref="C123:C148 C150:C151 C153:C162 C164:C172 B173 C186:C197 C174:C183 BD190:BD198 B200:C201 C202:C205 C207:C209 C215:C224 C226:C227 C230:C231 C235">
    <cfRule type="cellIs" dxfId="1099" priority="2183" operator="equal">
      <formula>41877013.5</formula>
    </cfRule>
  </conditionalFormatting>
  <conditionalFormatting sqref="AQ8">
    <cfRule type="cellIs" dxfId="1098" priority="2166" stopIfTrue="1" operator="equal">
      <formula>0</formula>
    </cfRule>
  </conditionalFormatting>
  <conditionalFormatting sqref="C150">
    <cfRule type="duplicateValues" dxfId="1097" priority="2164"/>
  </conditionalFormatting>
  <conditionalFormatting sqref="AL150:AM151 AK152:AL167 AI168:AJ170 AK171:AL171 AI172:AJ174 AI175 AH176 AI177:AI178 AI182 AI183:AJ189 AH190 AI191 AI192:AJ192 AJ193 AI193:AI196 AI197:AJ197 AI179:AJ181 AI198:AI201 AI202:AJ206 AI207:AI208 AI209:AJ214 AI215:AI218 AI219:AJ221 AI222 AI223:AJ223 AI224 AI225:AJ225 AI226:AI228 AI229:AJ229 AI230:AI231 AI233:AJ233 AI234 AI235:AJ236">
    <cfRule type="cellIs" dxfId="1096" priority="2163" operator="greaterThan">
      <formula>1</formula>
    </cfRule>
  </conditionalFormatting>
  <conditionalFormatting sqref="C151">
    <cfRule type="duplicateValues" dxfId="1095" priority="2161"/>
  </conditionalFormatting>
  <conditionalFormatting sqref="C153">
    <cfRule type="duplicateValues" dxfId="1094" priority="2155"/>
  </conditionalFormatting>
  <conditionalFormatting sqref="C154">
    <cfRule type="duplicateValues" dxfId="1093" priority="2152"/>
  </conditionalFormatting>
  <conditionalFormatting sqref="C155">
    <cfRule type="duplicateValues" dxfId="1092" priority="2147"/>
  </conditionalFormatting>
  <conditionalFormatting sqref="C156">
    <cfRule type="duplicateValues" dxfId="1091" priority="2142"/>
  </conditionalFormatting>
  <conditionalFormatting sqref="C157">
    <cfRule type="duplicateValues" dxfId="1090" priority="2137"/>
  </conditionalFormatting>
  <conditionalFormatting sqref="C158">
    <cfRule type="duplicateValues" dxfId="1089" priority="2132"/>
  </conditionalFormatting>
  <conditionalFormatting sqref="C159">
    <cfRule type="duplicateValues" dxfId="1088" priority="2127"/>
  </conditionalFormatting>
  <conditionalFormatting sqref="C160">
    <cfRule type="duplicateValues" dxfId="1087" priority="2120"/>
  </conditionalFormatting>
  <conditionalFormatting sqref="L160">
    <cfRule type="duplicateValues" dxfId="1086" priority="2119"/>
  </conditionalFormatting>
  <conditionalFormatting sqref="C161">
    <cfRule type="duplicateValues" dxfId="1085" priority="2117"/>
  </conditionalFormatting>
  <conditionalFormatting sqref="C162">
    <cfRule type="duplicateValues" dxfId="1084" priority="2107"/>
  </conditionalFormatting>
  <conditionalFormatting sqref="L162">
    <cfRule type="duplicateValues" dxfId="1083" priority="2106"/>
  </conditionalFormatting>
  <conditionalFormatting sqref="C163:C167">
    <cfRule type="duplicateValues" dxfId="1082" priority="2100"/>
  </conditionalFormatting>
  <conditionalFormatting sqref="L163:L167">
    <cfRule type="duplicateValues" dxfId="1081" priority="2099"/>
  </conditionalFormatting>
  <conditionalFormatting sqref="C168">
    <cfRule type="duplicateValues" dxfId="1080" priority="2090"/>
  </conditionalFormatting>
  <conditionalFormatting sqref="L168">
    <cfRule type="duplicateValues" dxfId="1079" priority="2089"/>
  </conditionalFormatting>
  <conditionalFormatting sqref="C169">
    <cfRule type="duplicateValues" dxfId="1078" priority="2080"/>
  </conditionalFormatting>
  <conditionalFormatting sqref="L169">
    <cfRule type="duplicateValues" dxfId="1077" priority="2079"/>
  </conditionalFormatting>
  <conditionalFormatting sqref="C170">
    <cfRule type="duplicateValues" dxfId="1076" priority="2068"/>
  </conditionalFormatting>
  <conditionalFormatting sqref="L170">
    <cfRule type="duplicateValues" dxfId="1075" priority="2067"/>
  </conditionalFormatting>
  <conditionalFormatting sqref="C171">
    <cfRule type="duplicateValues" dxfId="1074" priority="2053"/>
  </conditionalFormatting>
  <conditionalFormatting sqref="L171">
    <cfRule type="duplicateValues" dxfId="1073" priority="2052"/>
  </conditionalFormatting>
  <conditionalFormatting sqref="D172">
    <cfRule type="duplicateValues" dxfId="1072" priority="2047"/>
  </conditionalFormatting>
  <conditionalFormatting sqref="C172">
    <cfRule type="duplicateValues" dxfId="1071" priority="2046"/>
  </conditionalFormatting>
  <conditionalFormatting sqref="L172">
    <cfRule type="duplicateValues" dxfId="1070" priority="2045"/>
  </conditionalFormatting>
  <conditionalFormatting sqref="C173">
    <cfRule type="duplicateValues" dxfId="1069" priority="2034"/>
  </conditionalFormatting>
  <conditionalFormatting sqref="D174">
    <cfRule type="duplicateValues" dxfId="1068" priority="2021"/>
  </conditionalFormatting>
  <conditionalFormatting sqref="C174">
    <cfRule type="duplicateValues" dxfId="1067" priority="2020"/>
  </conditionalFormatting>
  <conditionalFormatting sqref="C174">
    <cfRule type="duplicateValues" dxfId="1066" priority="2024"/>
    <cfRule type="duplicateValues" dxfId="1065" priority="2025"/>
  </conditionalFormatting>
  <conditionalFormatting sqref="L174">
    <cfRule type="duplicateValues" dxfId="1064" priority="2019"/>
  </conditionalFormatting>
  <conditionalFormatting sqref="C175">
    <cfRule type="duplicateValues" dxfId="1063" priority="2006"/>
  </conditionalFormatting>
  <conditionalFormatting sqref="L175">
    <cfRule type="duplicateValues" dxfId="1062" priority="2005"/>
  </conditionalFormatting>
  <conditionalFormatting sqref="C176">
    <cfRule type="duplicateValues" dxfId="1061" priority="1994"/>
  </conditionalFormatting>
  <conditionalFormatting sqref="C176">
    <cfRule type="duplicateValues" dxfId="1060" priority="1984"/>
    <cfRule type="duplicateValues" dxfId="1059" priority="1985"/>
  </conditionalFormatting>
  <conditionalFormatting sqref="K176">
    <cfRule type="duplicateValues" dxfId="1058" priority="1982"/>
  </conditionalFormatting>
  <conditionalFormatting sqref="C177">
    <cfRule type="duplicateValues" dxfId="1057" priority="1978"/>
  </conditionalFormatting>
  <conditionalFormatting sqref="L177">
    <cfRule type="duplicateValues" dxfId="1056" priority="1977"/>
  </conditionalFormatting>
  <conditionalFormatting sqref="C177">
    <cfRule type="duplicateValues" dxfId="1055" priority="1967"/>
    <cfRule type="duplicateValues" dxfId="1054" priority="1968"/>
  </conditionalFormatting>
  <conditionalFormatting sqref="C178">
    <cfRule type="duplicateValues" dxfId="1053" priority="1963"/>
  </conditionalFormatting>
  <conditionalFormatting sqref="L178">
    <cfRule type="duplicateValues" dxfId="1052" priority="1962"/>
  </conditionalFormatting>
  <conditionalFormatting sqref="C178">
    <cfRule type="duplicateValues" dxfId="1051" priority="1952"/>
    <cfRule type="duplicateValues" dxfId="1050" priority="1953"/>
  </conditionalFormatting>
  <conditionalFormatting sqref="D179">
    <cfRule type="duplicateValues" dxfId="1049" priority="1817"/>
  </conditionalFormatting>
  <conditionalFormatting sqref="D179">
    <cfRule type="duplicateValues" dxfId="1048" priority="1816"/>
  </conditionalFormatting>
  <conditionalFormatting sqref="C179">
    <cfRule type="duplicateValues" dxfId="1047" priority="1820"/>
  </conditionalFormatting>
  <conditionalFormatting sqref="L179">
    <cfRule type="duplicateValues" dxfId="1046" priority="1814"/>
  </conditionalFormatting>
  <conditionalFormatting sqref="C179">
    <cfRule type="duplicateValues" dxfId="1045" priority="1804"/>
    <cfRule type="duplicateValues" dxfId="1044" priority="1805"/>
  </conditionalFormatting>
  <conditionalFormatting sqref="C180">
    <cfRule type="duplicateValues" dxfId="1043" priority="1800"/>
  </conditionalFormatting>
  <conditionalFormatting sqref="L180">
    <cfRule type="duplicateValues" dxfId="1042" priority="1799"/>
  </conditionalFormatting>
  <conditionalFormatting sqref="C180">
    <cfRule type="duplicateValues" dxfId="1041" priority="1789"/>
    <cfRule type="duplicateValues" dxfId="1040" priority="1790"/>
  </conditionalFormatting>
  <conditionalFormatting sqref="C181">
    <cfRule type="duplicateValues" dxfId="1039" priority="1755"/>
  </conditionalFormatting>
  <conditionalFormatting sqref="L181">
    <cfRule type="duplicateValues" dxfId="1038" priority="1754"/>
  </conditionalFormatting>
  <conditionalFormatting sqref="C181">
    <cfRule type="duplicateValues" dxfId="1037" priority="1744"/>
    <cfRule type="duplicateValues" dxfId="1036" priority="1745"/>
  </conditionalFormatting>
  <conditionalFormatting sqref="C182">
    <cfRule type="duplicateValues" dxfId="1035" priority="1740"/>
  </conditionalFormatting>
  <conditionalFormatting sqref="L182">
    <cfRule type="duplicateValues" dxfId="1034" priority="1739"/>
  </conditionalFormatting>
  <conditionalFormatting sqref="C182">
    <cfRule type="duplicateValues" dxfId="1033" priority="1729"/>
    <cfRule type="duplicateValues" dxfId="1032" priority="1730"/>
  </conditionalFormatting>
  <conditionalFormatting sqref="C183">
    <cfRule type="duplicateValues" dxfId="1031" priority="1725"/>
  </conditionalFormatting>
  <conditionalFormatting sqref="L183">
    <cfRule type="duplicateValues" dxfId="1030" priority="1724"/>
  </conditionalFormatting>
  <conditionalFormatting sqref="C183">
    <cfRule type="duplicateValues" dxfId="1029" priority="1714"/>
    <cfRule type="duplicateValues" dxfId="1028" priority="1715"/>
  </conditionalFormatting>
  <conditionalFormatting sqref="D184">
    <cfRule type="duplicateValues" dxfId="1027" priority="1711"/>
  </conditionalFormatting>
  <conditionalFormatting sqref="C184">
    <cfRule type="duplicateValues" dxfId="1026" priority="1710"/>
  </conditionalFormatting>
  <conditionalFormatting sqref="L184">
    <cfRule type="duplicateValues" dxfId="1025" priority="1709"/>
  </conditionalFormatting>
  <conditionalFormatting sqref="C184">
    <cfRule type="duplicateValues" dxfId="1024" priority="1699"/>
    <cfRule type="duplicateValues" dxfId="1023" priority="1700"/>
  </conditionalFormatting>
  <conditionalFormatting sqref="D185">
    <cfRule type="duplicateValues" dxfId="1022" priority="1696"/>
  </conditionalFormatting>
  <conditionalFormatting sqref="C185">
    <cfRule type="duplicateValues" dxfId="1021" priority="1695"/>
  </conditionalFormatting>
  <conditionalFormatting sqref="L185">
    <cfRule type="duplicateValues" dxfId="1020" priority="1694"/>
  </conditionalFormatting>
  <conditionalFormatting sqref="C185">
    <cfRule type="duplicateValues" dxfId="1019" priority="1684"/>
    <cfRule type="duplicateValues" dxfId="1018" priority="1685"/>
  </conditionalFormatting>
  <conditionalFormatting sqref="D186">
    <cfRule type="duplicateValues" dxfId="1017" priority="1680"/>
  </conditionalFormatting>
  <conditionalFormatting sqref="C186">
    <cfRule type="duplicateValues" dxfId="1016" priority="1679"/>
  </conditionalFormatting>
  <conditionalFormatting sqref="L186">
    <cfRule type="duplicateValues" dxfId="1015" priority="1678"/>
  </conditionalFormatting>
  <conditionalFormatting sqref="C186">
    <cfRule type="duplicateValues" dxfId="1014" priority="1668"/>
    <cfRule type="duplicateValues" dxfId="1013" priority="1669"/>
  </conditionalFormatting>
  <conditionalFormatting sqref="C187">
    <cfRule type="duplicateValues" dxfId="1012" priority="1664"/>
  </conditionalFormatting>
  <conditionalFormatting sqref="L187">
    <cfRule type="duplicateValues" dxfId="1011" priority="1663"/>
  </conditionalFormatting>
  <conditionalFormatting sqref="C187">
    <cfRule type="duplicateValues" dxfId="1010" priority="1653"/>
    <cfRule type="duplicateValues" dxfId="1009" priority="1654"/>
  </conditionalFormatting>
  <conditionalFormatting sqref="C188">
    <cfRule type="duplicateValues" dxfId="1008" priority="1649"/>
  </conditionalFormatting>
  <conditionalFormatting sqref="L188">
    <cfRule type="duplicateValues" dxfId="1007" priority="1648"/>
  </conditionalFormatting>
  <conditionalFormatting sqref="C188">
    <cfRule type="duplicateValues" dxfId="1006" priority="1638"/>
    <cfRule type="duplicateValues" dxfId="1005" priority="1639"/>
  </conditionalFormatting>
  <conditionalFormatting sqref="C189">
    <cfRule type="duplicateValues" dxfId="1004" priority="1634"/>
  </conditionalFormatting>
  <conditionalFormatting sqref="L189">
    <cfRule type="duplicateValues" dxfId="1003" priority="1633"/>
  </conditionalFormatting>
  <conditionalFormatting sqref="C189">
    <cfRule type="duplicateValues" dxfId="1002" priority="1625"/>
    <cfRule type="duplicateValues" dxfId="1001" priority="1626"/>
  </conditionalFormatting>
  <conditionalFormatting sqref="C190">
    <cfRule type="duplicateValues" dxfId="1000" priority="1622"/>
  </conditionalFormatting>
  <conditionalFormatting sqref="C190">
    <cfRule type="duplicateValues" dxfId="999" priority="1612"/>
    <cfRule type="duplicateValues" dxfId="998" priority="1613"/>
  </conditionalFormatting>
  <conditionalFormatting sqref="K190">
    <cfRule type="duplicateValues" dxfId="997" priority="1610"/>
  </conditionalFormatting>
  <conditionalFormatting sqref="C191">
    <cfRule type="duplicateValues" dxfId="996" priority="1606"/>
  </conditionalFormatting>
  <conditionalFormatting sqref="L191">
    <cfRule type="duplicateValues" dxfId="995" priority="1605"/>
  </conditionalFormatting>
  <conditionalFormatting sqref="C191">
    <cfRule type="duplicateValues" dxfId="994" priority="1595"/>
    <cfRule type="duplicateValues" dxfId="993" priority="1596"/>
  </conditionalFormatting>
  <conditionalFormatting sqref="C192">
    <cfRule type="duplicateValues" dxfId="992" priority="1591"/>
  </conditionalFormatting>
  <conditionalFormatting sqref="L192">
    <cfRule type="duplicateValues" dxfId="991" priority="1590"/>
  </conditionalFormatting>
  <conditionalFormatting sqref="C192">
    <cfRule type="duplicateValues" dxfId="990" priority="1580"/>
    <cfRule type="duplicateValues" dxfId="989" priority="1581"/>
  </conditionalFormatting>
  <conditionalFormatting sqref="C193">
    <cfRule type="duplicateValues" dxfId="988" priority="1576"/>
  </conditionalFormatting>
  <conditionalFormatting sqref="L193">
    <cfRule type="duplicateValues" dxfId="987" priority="1575"/>
  </conditionalFormatting>
  <conditionalFormatting sqref="C193">
    <cfRule type="duplicateValues" dxfId="986" priority="1567"/>
    <cfRule type="duplicateValues" dxfId="985" priority="1568"/>
  </conditionalFormatting>
  <conditionalFormatting sqref="C194">
    <cfRule type="duplicateValues" dxfId="984" priority="1563"/>
  </conditionalFormatting>
  <conditionalFormatting sqref="L194">
    <cfRule type="duplicateValues" dxfId="983" priority="1562"/>
  </conditionalFormatting>
  <conditionalFormatting sqref="C194">
    <cfRule type="duplicateValues" dxfId="982" priority="1552"/>
    <cfRule type="duplicateValues" dxfId="981" priority="1553"/>
  </conditionalFormatting>
  <conditionalFormatting sqref="C195">
    <cfRule type="duplicateValues" dxfId="980" priority="1548"/>
  </conditionalFormatting>
  <conditionalFormatting sqref="L195">
    <cfRule type="duplicateValues" dxfId="979" priority="1547"/>
  </conditionalFormatting>
  <conditionalFormatting sqref="C195">
    <cfRule type="duplicateValues" dxfId="978" priority="1537"/>
    <cfRule type="duplicateValues" dxfId="977" priority="1538"/>
  </conditionalFormatting>
  <conditionalFormatting sqref="C196">
    <cfRule type="duplicateValues" dxfId="976" priority="1533"/>
  </conditionalFormatting>
  <conditionalFormatting sqref="L196">
    <cfRule type="duplicateValues" dxfId="975" priority="1532"/>
  </conditionalFormatting>
  <conditionalFormatting sqref="C196">
    <cfRule type="duplicateValues" dxfId="974" priority="1522"/>
    <cfRule type="duplicateValues" dxfId="973" priority="1523"/>
  </conditionalFormatting>
  <conditionalFormatting sqref="C197">
    <cfRule type="duplicateValues" dxfId="972" priority="1518"/>
  </conditionalFormatting>
  <conditionalFormatting sqref="L197">
    <cfRule type="duplicateValues" dxfId="971" priority="1517"/>
  </conditionalFormatting>
  <conditionalFormatting sqref="C197">
    <cfRule type="duplicateValues" dxfId="970" priority="1507"/>
    <cfRule type="duplicateValues" dxfId="969" priority="1508"/>
  </conditionalFormatting>
  <conditionalFormatting sqref="BD190">
    <cfRule type="duplicateValues" dxfId="968" priority="1486"/>
  </conditionalFormatting>
  <conditionalFormatting sqref="BD190">
    <cfRule type="duplicateValues" dxfId="967" priority="1476"/>
    <cfRule type="duplicateValues" dxfId="966" priority="1477"/>
  </conditionalFormatting>
  <conditionalFormatting sqref="BD193 BD191">
    <cfRule type="duplicateValues" dxfId="965" priority="1473"/>
  </conditionalFormatting>
  <conditionalFormatting sqref="BD191">
    <cfRule type="duplicateValues" dxfId="964" priority="1475"/>
  </conditionalFormatting>
  <conditionalFormatting sqref="BD193 BD191">
    <cfRule type="duplicateValues" dxfId="963" priority="1463"/>
    <cfRule type="duplicateValues" dxfId="962" priority="1464"/>
  </conditionalFormatting>
  <conditionalFormatting sqref="BD197">
    <cfRule type="duplicateValues" dxfId="961" priority="1460"/>
  </conditionalFormatting>
  <conditionalFormatting sqref="BD197">
    <cfRule type="duplicateValues" dxfId="960" priority="1461"/>
    <cfRule type="duplicateValues" dxfId="959" priority="1462"/>
  </conditionalFormatting>
  <conditionalFormatting sqref="BD198">
    <cfRule type="duplicateValues" dxfId="958" priority="1456"/>
  </conditionalFormatting>
  <conditionalFormatting sqref="BD198">
    <cfRule type="duplicateValues" dxfId="957" priority="1457"/>
    <cfRule type="duplicateValues" dxfId="956" priority="1458"/>
  </conditionalFormatting>
  <conditionalFormatting sqref="BD192 BD194:BD196">
    <cfRule type="duplicateValues" dxfId="955" priority="2749"/>
  </conditionalFormatting>
  <conditionalFormatting sqref="BD192 BD194:BD196">
    <cfRule type="duplicateValues" dxfId="954" priority="2751"/>
    <cfRule type="duplicateValues" dxfId="953" priority="2752"/>
  </conditionalFormatting>
  <conditionalFormatting sqref="C198">
    <cfRule type="duplicateValues" dxfId="952" priority="1453"/>
  </conditionalFormatting>
  <conditionalFormatting sqref="D199">
    <cfRule type="duplicateValues" dxfId="951" priority="1451"/>
  </conditionalFormatting>
  <conditionalFormatting sqref="C199">
    <cfRule type="duplicateValues" dxfId="950" priority="1450"/>
  </conditionalFormatting>
  <conditionalFormatting sqref="L199">
    <cfRule type="duplicateValues" dxfId="949" priority="1448"/>
  </conditionalFormatting>
  <conditionalFormatting sqref="C199">
    <cfRule type="duplicateValues" dxfId="948" priority="1438"/>
    <cfRule type="duplicateValues" dxfId="947" priority="1439"/>
  </conditionalFormatting>
  <conditionalFormatting sqref="D200">
    <cfRule type="duplicateValues" dxfId="946" priority="1434"/>
  </conditionalFormatting>
  <conditionalFormatting sqref="C200">
    <cfRule type="duplicateValues" dxfId="945" priority="1433"/>
  </conditionalFormatting>
  <conditionalFormatting sqref="L200">
    <cfRule type="duplicateValues" dxfId="944" priority="1430"/>
  </conditionalFormatting>
  <conditionalFormatting sqref="C200">
    <cfRule type="duplicateValues" dxfId="943" priority="1420"/>
    <cfRule type="duplicateValues" dxfId="942" priority="1421"/>
  </conditionalFormatting>
  <conditionalFormatting sqref="D201">
    <cfRule type="duplicateValues" dxfId="941" priority="1416"/>
  </conditionalFormatting>
  <conditionalFormatting sqref="C201">
    <cfRule type="duplicateValues" dxfId="940" priority="1415"/>
  </conditionalFormatting>
  <conditionalFormatting sqref="L201">
    <cfRule type="duplicateValues" dxfId="939" priority="1412"/>
  </conditionalFormatting>
  <conditionalFormatting sqref="C201">
    <cfRule type="duplicateValues" dxfId="938" priority="1402"/>
    <cfRule type="duplicateValues" dxfId="937" priority="1403"/>
  </conditionalFormatting>
  <conditionalFormatting sqref="C202">
    <cfRule type="duplicateValues" dxfId="936" priority="1398"/>
  </conditionalFormatting>
  <conditionalFormatting sqref="L202">
    <cfRule type="duplicateValues" dxfId="935" priority="1396"/>
  </conditionalFormatting>
  <conditionalFormatting sqref="C202">
    <cfRule type="duplicateValues" dxfId="934" priority="1386"/>
    <cfRule type="duplicateValues" dxfId="933" priority="1387"/>
  </conditionalFormatting>
  <conditionalFormatting sqref="C203">
    <cfRule type="duplicateValues" dxfId="932" priority="1382"/>
  </conditionalFormatting>
  <conditionalFormatting sqref="L203">
    <cfRule type="duplicateValues" dxfId="931" priority="1380"/>
  </conditionalFormatting>
  <conditionalFormatting sqref="C203">
    <cfRule type="duplicateValues" dxfId="930" priority="1370"/>
    <cfRule type="duplicateValues" dxfId="929" priority="1371"/>
  </conditionalFormatting>
  <conditionalFormatting sqref="L204">
    <cfRule type="duplicateValues" dxfId="928" priority="1331"/>
  </conditionalFormatting>
  <conditionalFormatting sqref="C204">
    <cfRule type="duplicateValues" dxfId="927" priority="1330"/>
  </conditionalFormatting>
  <conditionalFormatting sqref="C204">
    <cfRule type="duplicateValues" dxfId="926" priority="1319"/>
    <cfRule type="duplicateValues" dxfId="925" priority="1320"/>
  </conditionalFormatting>
  <conditionalFormatting sqref="L205">
    <cfRule type="duplicateValues" dxfId="924" priority="1315"/>
  </conditionalFormatting>
  <conditionalFormatting sqref="C205">
    <cfRule type="duplicateValues" dxfId="923" priority="1314"/>
  </conditionalFormatting>
  <conditionalFormatting sqref="C205">
    <cfRule type="duplicateValues" dxfId="922" priority="1307"/>
    <cfRule type="duplicateValues" dxfId="921" priority="1308"/>
  </conditionalFormatting>
  <conditionalFormatting sqref="D206">
    <cfRule type="duplicateValues" dxfId="920" priority="1303"/>
  </conditionalFormatting>
  <conditionalFormatting sqref="C206">
    <cfRule type="duplicateValues" dxfId="919" priority="1302"/>
  </conditionalFormatting>
  <conditionalFormatting sqref="C206">
    <cfRule type="duplicateValues" dxfId="918" priority="1300"/>
    <cfRule type="duplicateValues" dxfId="917" priority="1301"/>
  </conditionalFormatting>
  <conditionalFormatting sqref="L207">
    <cfRule type="duplicateValues" dxfId="916" priority="1296"/>
  </conditionalFormatting>
  <conditionalFormatting sqref="C207">
    <cfRule type="duplicateValues" dxfId="915" priority="1295"/>
  </conditionalFormatting>
  <conditionalFormatting sqref="C207">
    <cfRule type="duplicateValues" dxfId="914" priority="1284"/>
    <cfRule type="duplicateValues" dxfId="913" priority="1285"/>
  </conditionalFormatting>
  <conditionalFormatting sqref="L208">
    <cfRule type="duplicateValues" dxfId="912" priority="1250"/>
  </conditionalFormatting>
  <conditionalFormatting sqref="C208">
    <cfRule type="duplicateValues" dxfId="911" priority="1253"/>
  </conditionalFormatting>
  <conditionalFormatting sqref="C208">
    <cfRule type="duplicateValues" dxfId="910" priority="1263"/>
    <cfRule type="duplicateValues" dxfId="909" priority="1264"/>
  </conditionalFormatting>
  <conditionalFormatting sqref="L209">
    <cfRule type="duplicateValues" dxfId="908" priority="1233"/>
  </conditionalFormatting>
  <conditionalFormatting sqref="C209">
    <cfRule type="duplicateValues" dxfId="907" priority="1236"/>
  </conditionalFormatting>
  <conditionalFormatting sqref="C209">
    <cfRule type="duplicateValues" dxfId="906" priority="1246"/>
    <cfRule type="duplicateValues" dxfId="905" priority="1247"/>
  </conditionalFormatting>
  <conditionalFormatting sqref="C210">
    <cfRule type="duplicateValues" dxfId="904" priority="1231"/>
  </conditionalFormatting>
  <conditionalFormatting sqref="C211">
    <cfRule type="duplicateValues" dxfId="903" priority="1228"/>
  </conditionalFormatting>
  <conditionalFormatting sqref="C212">
    <cfRule type="duplicateValues" dxfId="902" priority="1225"/>
  </conditionalFormatting>
  <conditionalFormatting sqref="C213">
    <cfRule type="duplicateValues" dxfId="901" priority="1222"/>
  </conditionalFormatting>
  <conditionalFormatting sqref="C214">
    <cfRule type="duplicateValues" dxfId="900" priority="1217"/>
    <cfRule type="duplicateValues" dxfId="899" priority="1218"/>
  </conditionalFormatting>
  <conditionalFormatting sqref="C214">
    <cfRule type="duplicateValues" dxfId="898" priority="1219"/>
  </conditionalFormatting>
  <conditionalFormatting sqref="D215">
    <cfRule type="duplicateValues" dxfId="897" priority="1200"/>
  </conditionalFormatting>
  <conditionalFormatting sqref="L215">
    <cfRule type="duplicateValues" dxfId="896" priority="1199"/>
  </conditionalFormatting>
  <conditionalFormatting sqref="C215">
    <cfRule type="duplicateValues" dxfId="895" priority="1203"/>
  </conditionalFormatting>
  <conditionalFormatting sqref="C215">
    <cfRule type="duplicateValues" dxfId="894" priority="1211"/>
    <cfRule type="duplicateValues" dxfId="893" priority="1212"/>
  </conditionalFormatting>
  <conditionalFormatting sqref="D216">
    <cfRule type="duplicateValues" dxfId="892" priority="1183"/>
  </conditionalFormatting>
  <conditionalFormatting sqref="L216">
    <cfRule type="duplicateValues" dxfId="891" priority="1182"/>
  </conditionalFormatting>
  <conditionalFormatting sqref="C216">
    <cfRule type="duplicateValues" dxfId="890" priority="1186"/>
  </conditionalFormatting>
  <conditionalFormatting sqref="C216">
    <cfRule type="duplicateValues" dxfId="889" priority="1194"/>
    <cfRule type="duplicateValues" dxfId="888" priority="1195"/>
  </conditionalFormatting>
  <conditionalFormatting sqref="D217">
    <cfRule type="duplicateValues" dxfId="887" priority="1166"/>
  </conditionalFormatting>
  <conditionalFormatting sqref="L217">
    <cfRule type="duplicateValues" dxfId="886" priority="1165"/>
  </conditionalFormatting>
  <conditionalFormatting sqref="C217">
    <cfRule type="duplicateValues" dxfId="885" priority="1169"/>
  </conditionalFormatting>
  <conditionalFormatting sqref="C217">
    <cfRule type="duplicateValues" dxfId="884" priority="1177"/>
    <cfRule type="duplicateValues" dxfId="883" priority="1178"/>
  </conditionalFormatting>
  <conditionalFormatting sqref="L218">
    <cfRule type="duplicateValues" dxfId="882" priority="1148"/>
  </conditionalFormatting>
  <conditionalFormatting sqref="C218">
    <cfRule type="duplicateValues" dxfId="881" priority="1151"/>
  </conditionalFormatting>
  <conditionalFormatting sqref="C218">
    <cfRule type="duplicateValues" dxfId="880" priority="1161"/>
    <cfRule type="duplicateValues" dxfId="879" priority="1162"/>
  </conditionalFormatting>
  <conditionalFormatting sqref="L219">
    <cfRule type="duplicateValues" dxfId="878" priority="1131"/>
  </conditionalFormatting>
  <conditionalFormatting sqref="C219">
    <cfRule type="duplicateValues" dxfId="877" priority="1134"/>
  </conditionalFormatting>
  <conditionalFormatting sqref="C219">
    <cfRule type="duplicateValues" dxfId="876" priority="1144"/>
    <cfRule type="duplicateValues" dxfId="875" priority="1145"/>
  </conditionalFormatting>
  <conditionalFormatting sqref="L220">
    <cfRule type="duplicateValues" dxfId="874" priority="1114"/>
  </conditionalFormatting>
  <conditionalFormatting sqref="C220">
    <cfRule type="duplicateValues" dxfId="873" priority="1117"/>
  </conditionalFormatting>
  <conditionalFormatting sqref="C220">
    <cfRule type="duplicateValues" dxfId="872" priority="1127"/>
    <cfRule type="duplicateValues" dxfId="871" priority="1128"/>
  </conditionalFormatting>
  <conditionalFormatting sqref="C221">
    <cfRule type="duplicateValues" dxfId="870" priority="1109"/>
  </conditionalFormatting>
  <conditionalFormatting sqref="L221">
    <cfRule type="duplicateValues" dxfId="869" priority="1108"/>
  </conditionalFormatting>
  <conditionalFormatting sqref="C221">
    <cfRule type="duplicateValues" dxfId="868" priority="1098"/>
    <cfRule type="duplicateValues" dxfId="867" priority="1099"/>
  </conditionalFormatting>
  <conditionalFormatting sqref="L222">
    <cfRule type="duplicateValues" dxfId="866" priority="1082"/>
  </conditionalFormatting>
  <conditionalFormatting sqref="C222">
    <cfRule type="duplicateValues" dxfId="865" priority="1085"/>
  </conditionalFormatting>
  <conditionalFormatting sqref="C222">
    <cfRule type="duplicateValues" dxfId="864" priority="1095"/>
    <cfRule type="duplicateValues" dxfId="863" priority="1096"/>
  </conditionalFormatting>
  <conditionalFormatting sqref="L223">
    <cfRule type="duplicateValues" dxfId="862" priority="1065"/>
  </conditionalFormatting>
  <conditionalFormatting sqref="C223">
    <cfRule type="duplicateValues" dxfId="861" priority="1068"/>
  </conditionalFormatting>
  <conditionalFormatting sqref="C223">
    <cfRule type="duplicateValues" dxfId="860" priority="1078"/>
    <cfRule type="duplicateValues" dxfId="859" priority="1079"/>
  </conditionalFormatting>
  <conditionalFormatting sqref="L224">
    <cfRule type="duplicateValues" dxfId="858" priority="1048"/>
  </conditionalFormatting>
  <conditionalFormatting sqref="C224">
    <cfRule type="duplicateValues" dxfId="857" priority="1051"/>
  </conditionalFormatting>
  <conditionalFormatting sqref="C224">
    <cfRule type="duplicateValues" dxfId="856" priority="1061"/>
    <cfRule type="duplicateValues" dxfId="855" priority="1062"/>
  </conditionalFormatting>
  <conditionalFormatting sqref="D225">
    <cfRule type="duplicateValues" dxfId="854" priority="1015"/>
  </conditionalFormatting>
  <conditionalFormatting sqref="L225">
    <cfRule type="duplicateValues" dxfId="853" priority="1014"/>
  </conditionalFormatting>
  <conditionalFormatting sqref="C225">
    <cfRule type="duplicateValues" dxfId="852" priority="1017"/>
  </conditionalFormatting>
  <conditionalFormatting sqref="C225">
    <cfRule type="duplicateValues" dxfId="851" priority="1027"/>
    <cfRule type="duplicateValues" dxfId="850" priority="1028"/>
  </conditionalFormatting>
  <conditionalFormatting sqref="L226">
    <cfRule type="duplicateValues" dxfId="849" priority="997"/>
  </conditionalFormatting>
  <conditionalFormatting sqref="C226">
    <cfRule type="duplicateValues" dxfId="848" priority="1000"/>
  </conditionalFormatting>
  <conditionalFormatting sqref="C226">
    <cfRule type="duplicateValues" dxfId="847" priority="1010"/>
    <cfRule type="duplicateValues" dxfId="846" priority="1011"/>
  </conditionalFormatting>
  <conditionalFormatting sqref="L227">
    <cfRule type="duplicateValues" dxfId="845" priority="966"/>
  </conditionalFormatting>
  <conditionalFormatting sqref="C227">
    <cfRule type="duplicateValues" dxfId="844" priority="969"/>
  </conditionalFormatting>
  <conditionalFormatting sqref="C227">
    <cfRule type="duplicateValues" dxfId="843" priority="979"/>
    <cfRule type="duplicateValues" dxfId="842" priority="980"/>
  </conditionalFormatting>
  <conditionalFormatting sqref="C228">
    <cfRule type="duplicateValues" dxfId="841" priority="961"/>
  </conditionalFormatting>
  <conditionalFormatting sqref="C229">
    <cfRule type="duplicateValues" dxfId="840" priority="960"/>
  </conditionalFormatting>
  <conditionalFormatting sqref="L230">
    <cfRule type="duplicateValues" dxfId="839" priority="940"/>
  </conditionalFormatting>
  <conditionalFormatting sqref="C230">
    <cfRule type="duplicateValues" dxfId="838" priority="943"/>
  </conditionalFormatting>
  <conditionalFormatting sqref="C230">
    <cfRule type="duplicateValues" dxfId="837" priority="953"/>
    <cfRule type="duplicateValues" dxfId="836" priority="954"/>
  </conditionalFormatting>
  <conditionalFormatting sqref="L231">
    <cfRule type="duplicateValues" dxfId="835" priority="921"/>
  </conditionalFormatting>
  <conditionalFormatting sqref="C231">
    <cfRule type="duplicateValues" dxfId="834" priority="924"/>
  </conditionalFormatting>
  <conditionalFormatting sqref="C231">
    <cfRule type="duplicateValues" dxfId="833" priority="934"/>
    <cfRule type="duplicateValues" dxfId="832" priority="935"/>
  </conditionalFormatting>
  <conditionalFormatting sqref="D233">
    <cfRule type="duplicateValues" dxfId="831" priority="903"/>
  </conditionalFormatting>
  <conditionalFormatting sqref="D233">
    <cfRule type="duplicateValues" dxfId="830" priority="902"/>
  </conditionalFormatting>
  <conditionalFormatting sqref="L233">
    <cfRule type="duplicateValues" dxfId="829" priority="901"/>
  </conditionalFormatting>
  <conditionalFormatting sqref="C233">
    <cfRule type="duplicateValues" dxfId="828" priority="905"/>
  </conditionalFormatting>
  <conditionalFormatting sqref="C233">
    <cfRule type="duplicateValues" dxfId="827" priority="915"/>
    <cfRule type="duplicateValues" dxfId="826" priority="916"/>
  </conditionalFormatting>
  <conditionalFormatting sqref="C234">
    <cfRule type="duplicateValues" dxfId="825" priority="894"/>
    <cfRule type="duplicateValues" dxfId="824" priority="895"/>
  </conditionalFormatting>
  <conditionalFormatting sqref="D235">
    <cfRule type="duplicateValues" dxfId="823" priority="879"/>
  </conditionalFormatting>
  <conditionalFormatting sqref="L235">
    <cfRule type="duplicateValues" dxfId="822" priority="878"/>
  </conditionalFormatting>
  <conditionalFormatting sqref="C235">
    <cfRule type="duplicateValues" dxfId="821" priority="882"/>
  </conditionalFormatting>
  <conditionalFormatting sqref="C235">
    <cfRule type="duplicateValues" dxfId="820" priority="890"/>
    <cfRule type="duplicateValues" dxfId="819" priority="891"/>
  </conditionalFormatting>
  <conditionalFormatting sqref="D236">
    <cfRule type="duplicateValues" dxfId="818" priority="843"/>
  </conditionalFormatting>
  <conditionalFormatting sqref="L236">
    <cfRule type="duplicateValues" dxfId="817" priority="842"/>
  </conditionalFormatting>
  <conditionalFormatting sqref="C236">
    <cfRule type="duplicateValues" dxfId="816" priority="845"/>
  </conditionalFormatting>
  <conditionalFormatting sqref="C236">
    <cfRule type="duplicateValues" dxfId="815" priority="851"/>
    <cfRule type="duplicateValues" dxfId="814" priority="852"/>
  </conditionalFormatting>
  <conditionalFormatting sqref="C237">
    <cfRule type="cellIs" dxfId="813" priority="806" operator="equal">
      <formula>41877013.5</formula>
    </cfRule>
  </conditionalFormatting>
  <conditionalFormatting sqref="AI237">
    <cfRule type="cellIs" dxfId="812" priority="805" operator="greaterThan">
      <formula>1</formula>
    </cfRule>
  </conditionalFormatting>
  <conditionalFormatting sqref="L237">
    <cfRule type="duplicateValues" dxfId="811" priority="804"/>
  </conditionalFormatting>
  <conditionalFormatting sqref="C237">
    <cfRule type="duplicateValues" dxfId="810" priority="807"/>
  </conditionalFormatting>
  <conditionalFormatting sqref="C237">
    <cfRule type="duplicateValues" dxfId="809" priority="808"/>
  </conditionalFormatting>
  <conditionalFormatting sqref="C237">
    <cfRule type="duplicateValues" dxfId="808" priority="809"/>
  </conditionalFormatting>
  <conditionalFormatting sqref="C237">
    <cfRule type="duplicateValues" dxfId="807" priority="810"/>
  </conditionalFormatting>
  <conditionalFormatting sqref="C237">
    <cfRule type="duplicateValues" dxfId="806" priority="811"/>
  </conditionalFormatting>
  <conditionalFormatting sqref="C237">
    <cfRule type="duplicateValues" dxfId="805" priority="812"/>
  </conditionalFormatting>
  <conditionalFormatting sqref="C237">
    <cfRule type="duplicateValues" dxfId="804" priority="813"/>
  </conditionalFormatting>
  <conditionalFormatting sqref="C237">
    <cfRule type="duplicateValues" dxfId="803" priority="814"/>
  </conditionalFormatting>
  <conditionalFormatting sqref="C237">
    <cfRule type="duplicateValues" dxfId="802" priority="815"/>
  </conditionalFormatting>
  <conditionalFormatting sqref="C237">
    <cfRule type="duplicateValues" dxfId="801" priority="816"/>
    <cfRule type="duplicateValues" dxfId="800" priority="817"/>
  </conditionalFormatting>
  <conditionalFormatting sqref="C237">
    <cfRule type="duplicateValues" dxfId="799" priority="818"/>
  </conditionalFormatting>
  <conditionalFormatting sqref="C237">
    <cfRule type="duplicateValues" dxfId="798" priority="803"/>
  </conditionalFormatting>
  <conditionalFormatting sqref="C237">
    <cfRule type="duplicateValues" dxfId="797" priority="802"/>
  </conditionalFormatting>
  <conditionalFormatting sqref="C237">
    <cfRule type="duplicateValues" dxfId="796" priority="800"/>
    <cfRule type="duplicateValues" dxfId="795" priority="801"/>
  </conditionalFormatting>
  <conditionalFormatting sqref="C240">
    <cfRule type="cellIs" dxfId="794" priority="795" operator="equal">
      <formula>41877013.5</formula>
    </cfRule>
  </conditionalFormatting>
  <conditionalFormatting sqref="AI240">
    <cfRule type="cellIs" dxfId="793" priority="794" operator="greaterThan">
      <formula>1</formula>
    </cfRule>
  </conditionalFormatting>
  <conditionalFormatting sqref="L240">
    <cfRule type="duplicateValues" dxfId="792" priority="793"/>
  </conditionalFormatting>
  <conditionalFormatting sqref="C240">
    <cfRule type="duplicateValues" dxfId="791" priority="792"/>
  </conditionalFormatting>
  <conditionalFormatting sqref="C240">
    <cfRule type="duplicateValues" dxfId="790" priority="791"/>
  </conditionalFormatting>
  <conditionalFormatting sqref="C240">
    <cfRule type="duplicateValues" dxfId="789" priority="790"/>
  </conditionalFormatting>
  <conditionalFormatting sqref="C240">
    <cfRule type="duplicateValues" dxfId="788" priority="789"/>
  </conditionalFormatting>
  <conditionalFormatting sqref="C240">
    <cfRule type="duplicateValues" dxfId="787" priority="788"/>
  </conditionalFormatting>
  <conditionalFormatting sqref="C240">
    <cfRule type="duplicateValues" dxfId="786" priority="787"/>
  </conditionalFormatting>
  <conditionalFormatting sqref="C240">
    <cfRule type="duplicateValues" dxfId="785" priority="786"/>
  </conditionalFormatting>
  <conditionalFormatting sqref="C240">
    <cfRule type="duplicateValues" dxfId="784" priority="785"/>
  </conditionalFormatting>
  <conditionalFormatting sqref="C240">
    <cfRule type="duplicateValues" dxfId="783" priority="784"/>
  </conditionalFormatting>
  <conditionalFormatting sqref="C240">
    <cfRule type="duplicateValues" dxfId="782" priority="782"/>
    <cfRule type="duplicateValues" dxfId="781" priority="783"/>
  </conditionalFormatting>
  <conditionalFormatting sqref="C240">
    <cfRule type="duplicateValues" dxfId="780" priority="781"/>
  </conditionalFormatting>
  <conditionalFormatting sqref="C240">
    <cfRule type="duplicateValues" dxfId="779" priority="780"/>
  </conditionalFormatting>
  <conditionalFormatting sqref="C240">
    <cfRule type="duplicateValues" dxfId="778" priority="779"/>
  </conditionalFormatting>
  <conditionalFormatting sqref="C240">
    <cfRule type="duplicateValues" dxfId="777" priority="777"/>
    <cfRule type="duplicateValues" dxfId="776" priority="778"/>
  </conditionalFormatting>
  <conditionalFormatting sqref="C241">
    <cfRule type="cellIs" dxfId="775" priority="776" operator="equal">
      <formula>41877013.5</formula>
    </cfRule>
  </conditionalFormatting>
  <conditionalFormatting sqref="AI241:AJ241">
    <cfRule type="cellIs" dxfId="774" priority="775" operator="greaterThan">
      <formula>1</formula>
    </cfRule>
  </conditionalFormatting>
  <conditionalFormatting sqref="L241">
    <cfRule type="duplicateValues" dxfId="773" priority="774"/>
  </conditionalFormatting>
  <conditionalFormatting sqref="C241">
    <cfRule type="duplicateValues" dxfId="772" priority="773"/>
  </conditionalFormatting>
  <conditionalFormatting sqref="C241">
    <cfRule type="duplicateValues" dxfId="771" priority="772"/>
  </conditionalFormatting>
  <conditionalFormatting sqref="C241">
    <cfRule type="duplicateValues" dxfId="770" priority="771"/>
  </conditionalFormatting>
  <conditionalFormatting sqref="C241">
    <cfRule type="duplicateValues" dxfId="769" priority="770"/>
  </conditionalFormatting>
  <conditionalFormatting sqref="C241">
    <cfRule type="duplicateValues" dxfId="768" priority="769"/>
  </conditionalFormatting>
  <conditionalFormatting sqref="C241">
    <cfRule type="duplicateValues" dxfId="767" priority="768"/>
  </conditionalFormatting>
  <conditionalFormatting sqref="C241">
    <cfRule type="duplicateValues" dxfId="766" priority="767"/>
  </conditionalFormatting>
  <conditionalFormatting sqref="C241">
    <cfRule type="duplicateValues" dxfId="765" priority="766"/>
  </conditionalFormatting>
  <conditionalFormatting sqref="C241">
    <cfRule type="duplicateValues" dxfId="764" priority="765"/>
  </conditionalFormatting>
  <conditionalFormatting sqref="C241">
    <cfRule type="duplicateValues" dxfId="763" priority="763"/>
    <cfRule type="duplicateValues" dxfId="762" priority="764"/>
  </conditionalFormatting>
  <conditionalFormatting sqref="C241">
    <cfRule type="duplicateValues" dxfId="761" priority="762"/>
  </conditionalFormatting>
  <conditionalFormatting sqref="C241">
    <cfRule type="duplicateValues" dxfId="760" priority="761"/>
  </conditionalFormatting>
  <conditionalFormatting sqref="C241">
    <cfRule type="duplicateValues" dxfId="759" priority="760"/>
  </conditionalFormatting>
  <conditionalFormatting sqref="C241">
    <cfRule type="duplicateValues" dxfId="758" priority="758"/>
    <cfRule type="duplicateValues" dxfId="757" priority="759"/>
  </conditionalFormatting>
  <conditionalFormatting sqref="C242">
    <cfRule type="cellIs" dxfId="756" priority="757" operator="equal">
      <formula>41877013.5</formula>
    </cfRule>
  </conditionalFormatting>
  <conditionalFormatting sqref="AI242:AJ242">
    <cfRule type="cellIs" dxfId="755" priority="756" operator="greaterThan">
      <formula>1</formula>
    </cfRule>
  </conditionalFormatting>
  <conditionalFormatting sqref="L242">
    <cfRule type="duplicateValues" dxfId="754" priority="755"/>
  </conditionalFormatting>
  <conditionalFormatting sqref="C242">
    <cfRule type="duplicateValues" dxfId="753" priority="754"/>
  </conditionalFormatting>
  <conditionalFormatting sqref="C242">
    <cfRule type="duplicateValues" dxfId="752" priority="753"/>
  </conditionalFormatting>
  <conditionalFormatting sqref="C242">
    <cfRule type="duplicateValues" dxfId="751" priority="752"/>
  </conditionalFormatting>
  <conditionalFormatting sqref="C242">
    <cfRule type="duplicateValues" dxfId="750" priority="751"/>
  </conditionalFormatting>
  <conditionalFormatting sqref="C242">
    <cfRule type="duplicateValues" dxfId="749" priority="749"/>
    <cfRule type="duplicateValues" dxfId="748" priority="750"/>
  </conditionalFormatting>
  <conditionalFormatting sqref="C242">
    <cfRule type="duplicateValues" dxfId="747" priority="748"/>
  </conditionalFormatting>
  <conditionalFormatting sqref="C242">
    <cfRule type="duplicateValues" dxfId="746" priority="747"/>
  </conditionalFormatting>
  <conditionalFormatting sqref="C242">
    <cfRule type="duplicateValues" dxfId="745" priority="746"/>
  </conditionalFormatting>
  <conditionalFormatting sqref="C242">
    <cfRule type="duplicateValues" dxfId="744" priority="744"/>
    <cfRule type="duplicateValues" dxfId="743" priority="745"/>
  </conditionalFormatting>
  <conditionalFormatting sqref="C243">
    <cfRule type="cellIs" dxfId="742" priority="743" operator="equal">
      <formula>41877013.5</formula>
    </cfRule>
  </conditionalFormatting>
  <conditionalFormatting sqref="AI243">
    <cfRule type="cellIs" dxfId="741" priority="742" operator="greaterThan">
      <formula>1</formula>
    </cfRule>
  </conditionalFormatting>
  <conditionalFormatting sqref="L243">
    <cfRule type="duplicateValues" dxfId="740" priority="741"/>
  </conditionalFormatting>
  <conditionalFormatting sqref="C243">
    <cfRule type="duplicateValues" dxfId="739" priority="740"/>
  </conditionalFormatting>
  <conditionalFormatting sqref="C243">
    <cfRule type="duplicateValues" dxfId="738" priority="739"/>
  </conditionalFormatting>
  <conditionalFormatting sqref="C243">
    <cfRule type="duplicateValues" dxfId="737" priority="738"/>
  </conditionalFormatting>
  <conditionalFormatting sqref="C243">
    <cfRule type="duplicateValues" dxfId="736" priority="737"/>
  </conditionalFormatting>
  <conditionalFormatting sqref="C243">
    <cfRule type="duplicateValues" dxfId="735" priority="736"/>
  </conditionalFormatting>
  <conditionalFormatting sqref="C243">
    <cfRule type="duplicateValues" dxfId="734" priority="735"/>
  </conditionalFormatting>
  <conditionalFormatting sqref="C243">
    <cfRule type="duplicateValues" dxfId="733" priority="734"/>
  </conditionalFormatting>
  <conditionalFormatting sqref="C243">
    <cfRule type="duplicateValues" dxfId="732" priority="733"/>
  </conditionalFormatting>
  <conditionalFormatting sqref="C243">
    <cfRule type="duplicateValues" dxfId="731" priority="731"/>
    <cfRule type="duplicateValues" dxfId="730" priority="732"/>
  </conditionalFormatting>
  <conditionalFormatting sqref="C243">
    <cfRule type="duplicateValues" dxfId="729" priority="730"/>
  </conditionalFormatting>
  <conditionalFormatting sqref="C243">
    <cfRule type="duplicateValues" dxfId="728" priority="729"/>
  </conditionalFormatting>
  <conditionalFormatting sqref="C243">
    <cfRule type="duplicateValues" dxfId="727" priority="728"/>
  </conditionalFormatting>
  <conditionalFormatting sqref="C243">
    <cfRule type="duplicateValues" dxfId="726" priority="726"/>
    <cfRule type="duplicateValues" dxfId="725" priority="727"/>
  </conditionalFormatting>
  <conditionalFormatting sqref="C244">
    <cfRule type="cellIs" dxfId="724" priority="725" operator="equal">
      <formula>41877013.5</formula>
    </cfRule>
  </conditionalFormatting>
  <conditionalFormatting sqref="AI244">
    <cfRule type="cellIs" dxfId="723" priority="724" operator="greaterThan">
      <formula>1</formula>
    </cfRule>
  </conditionalFormatting>
  <conditionalFormatting sqref="L244">
    <cfRule type="duplicateValues" dxfId="722" priority="723"/>
  </conditionalFormatting>
  <conditionalFormatting sqref="C244">
    <cfRule type="duplicateValues" dxfId="721" priority="722"/>
  </conditionalFormatting>
  <conditionalFormatting sqref="C244">
    <cfRule type="duplicateValues" dxfId="720" priority="721"/>
  </conditionalFormatting>
  <conditionalFormatting sqref="C244">
    <cfRule type="duplicateValues" dxfId="719" priority="720"/>
  </conditionalFormatting>
  <conditionalFormatting sqref="C244">
    <cfRule type="duplicateValues" dxfId="718" priority="719"/>
  </conditionalFormatting>
  <conditionalFormatting sqref="C244">
    <cfRule type="duplicateValues" dxfId="717" priority="718"/>
  </conditionalFormatting>
  <conditionalFormatting sqref="C244">
    <cfRule type="duplicateValues" dxfId="716" priority="717"/>
  </conditionalFormatting>
  <conditionalFormatting sqref="C244">
    <cfRule type="duplicateValues" dxfId="715" priority="716"/>
  </conditionalFormatting>
  <conditionalFormatting sqref="C244">
    <cfRule type="duplicateValues" dxfId="714" priority="715"/>
  </conditionalFormatting>
  <conditionalFormatting sqref="C244">
    <cfRule type="duplicateValues" dxfId="713" priority="713"/>
    <cfRule type="duplicateValues" dxfId="712" priority="714"/>
  </conditionalFormatting>
  <conditionalFormatting sqref="C244">
    <cfRule type="duplicateValues" dxfId="711" priority="712"/>
  </conditionalFormatting>
  <conditionalFormatting sqref="C244">
    <cfRule type="duplicateValues" dxfId="710" priority="711"/>
  </conditionalFormatting>
  <conditionalFormatting sqref="C244">
    <cfRule type="duplicateValues" dxfId="709" priority="710"/>
  </conditionalFormatting>
  <conditionalFormatting sqref="C244">
    <cfRule type="duplicateValues" dxfId="708" priority="708"/>
    <cfRule type="duplicateValues" dxfId="707" priority="709"/>
  </conditionalFormatting>
  <conditionalFormatting sqref="C245">
    <cfRule type="cellIs" dxfId="706" priority="696" operator="equal">
      <formula>41877013.5</formula>
    </cfRule>
  </conditionalFormatting>
  <conditionalFormatting sqref="AI245">
    <cfRule type="cellIs" dxfId="705" priority="695" operator="greaterThan">
      <formula>1</formula>
    </cfRule>
  </conditionalFormatting>
  <conditionalFormatting sqref="L245">
    <cfRule type="duplicateValues" dxfId="704" priority="694"/>
  </conditionalFormatting>
  <conditionalFormatting sqref="C245">
    <cfRule type="duplicateValues" dxfId="703" priority="697"/>
  </conditionalFormatting>
  <conditionalFormatting sqref="C245">
    <cfRule type="duplicateValues" dxfId="702" priority="698"/>
  </conditionalFormatting>
  <conditionalFormatting sqref="C245">
    <cfRule type="duplicateValues" dxfId="701" priority="699"/>
  </conditionalFormatting>
  <conditionalFormatting sqref="C245">
    <cfRule type="duplicateValues" dxfId="700" priority="700"/>
  </conditionalFormatting>
  <conditionalFormatting sqref="C245">
    <cfRule type="duplicateValues" dxfId="699" priority="701"/>
  </conditionalFormatting>
  <conditionalFormatting sqref="C245">
    <cfRule type="duplicateValues" dxfId="698" priority="702"/>
  </conditionalFormatting>
  <conditionalFormatting sqref="C245">
    <cfRule type="duplicateValues" dxfId="697" priority="703"/>
  </conditionalFormatting>
  <conditionalFormatting sqref="C245">
    <cfRule type="duplicateValues" dxfId="696" priority="704"/>
  </conditionalFormatting>
  <conditionalFormatting sqref="C245">
    <cfRule type="duplicateValues" dxfId="695" priority="705"/>
    <cfRule type="duplicateValues" dxfId="694" priority="706"/>
  </conditionalFormatting>
  <conditionalFormatting sqref="C245">
    <cfRule type="duplicateValues" dxfId="693" priority="707"/>
  </conditionalFormatting>
  <conditionalFormatting sqref="C245">
    <cfRule type="duplicateValues" dxfId="692" priority="693"/>
  </conditionalFormatting>
  <conditionalFormatting sqref="C245">
    <cfRule type="duplicateValues" dxfId="691" priority="692"/>
  </conditionalFormatting>
  <conditionalFormatting sqref="C245">
    <cfRule type="duplicateValues" dxfId="690" priority="690"/>
    <cfRule type="duplicateValues" dxfId="689" priority="691"/>
  </conditionalFormatting>
  <conditionalFormatting sqref="C246">
    <cfRule type="cellIs" dxfId="688" priority="678" operator="equal">
      <formula>41877013.5</formula>
    </cfRule>
  </conditionalFormatting>
  <conditionalFormatting sqref="AI246">
    <cfRule type="cellIs" dxfId="687" priority="677" operator="greaterThan">
      <formula>1</formula>
    </cfRule>
  </conditionalFormatting>
  <conditionalFormatting sqref="L246">
    <cfRule type="duplicateValues" dxfId="686" priority="676"/>
  </conditionalFormatting>
  <conditionalFormatting sqref="C246">
    <cfRule type="duplicateValues" dxfId="685" priority="679"/>
  </conditionalFormatting>
  <conditionalFormatting sqref="C246">
    <cfRule type="duplicateValues" dxfId="684" priority="680"/>
  </conditionalFormatting>
  <conditionalFormatting sqref="C246">
    <cfRule type="duplicateValues" dxfId="683" priority="681"/>
  </conditionalFormatting>
  <conditionalFormatting sqref="C246">
    <cfRule type="duplicateValues" dxfId="682" priority="682"/>
  </conditionalFormatting>
  <conditionalFormatting sqref="C246">
    <cfRule type="duplicateValues" dxfId="681" priority="683"/>
  </conditionalFormatting>
  <conditionalFormatting sqref="C246">
    <cfRule type="duplicateValues" dxfId="680" priority="684"/>
  </conditionalFormatting>
  <conditionalFormatting sqref="C246">
    <cfRule type="duplicateValues" dxfId="679" priority="685"/>
  </conditionalFormatting>
  <conditionalFormatting sqref="C246">
    <cfRule type="duplicateValues" dxfId="678" priority="686"/>
  </conditionalFormatting>
  <conditionalFormatting sqref="C246">
    <cfRule type="duplicateValues" dxfId="677" priority="687"/>
    <cfRule type="duplicateValues" dxfId="676" priority="688"/>
  </conditionalFormatting>
  <conditionalFormatting sqref="C246">
    <cfRule type="duplicateValues" dxfId="675" priority="689"/>
  </conditionalFormatting>
  <conditionalFormatting sqref="C246">
    <cfRule type="duplicateValues" dxfId="674" priority="675"/>
  </conditionalFormatting>
  <conditionalFormatting sqref="C246">
    <cfRule type="duplicateValues" dxfId="673" priority="674"/>
  </conditionalFormatting>
  <conditionalFormatting sqref="C246">
    <cfRule type="duplicateValues" dxfId="672" priority="672"/>
    <cfRule type="duplicateValues" dxfId="671" priority="673"/>
  </conditionalFormatting>
  <conditionalFormatting sqref="C247">
    <cfRule type="cellIs" dxfId="670" priority="660" operator="equal">
      <formula>41877013.5</formula>
    </cfRule>
  </conditionalFormatting>
  <conditionalFormatting sqref="AI247">
    <cfRule type="cellIs" dxfId="669" priority="659" operator="greaterThan">
      <formula>1</formula>
    </cfRule>
  </conditionalFormatting>
  <conditionalFormatting sqref="L247">
    <cfRule type="duplicateValues" dxfId="668" priority="658"/>
  </conditionalFormatting>
  <conditionalFormatting sqref="C247">
    <cfRule type="duplicateValues" dxfId="667" priority="661"/>
  </conditionalFormatting>
  <conditionalFormatting sqref="C247">
    <cfRule type="duplicateValues" dxfId="666" priority="662"/>
  </conditionalFormatting>
  <conditionalFormatting sqref="C247">
    <cfRule type="duplicateValues" dxfId="665" priority="663"/>
  </conditionalFormatting>
  <conditionalFormatting sqref="C247">
    <cfRule type="duplicateValues" dxfId="664" priority="664"/>
  </conditionalFormatting>
  <conditionalFormatting sqref="C247">
    <cfRule type="duplicateValues" dxfId="663" priority="665"/>
  </conditionalFormatting>
  <conditionalFormatting sqref="C247">
    <cfRule type="duplicateValues" dxfId="662" priority="666"/>
  </conditionalFormatting>
  <conditionalFormatting sqref="C247">
    <cfRule type="duplicateValues" dxfId="661" priority="667"/>
  </conditionalFormatting>
  <conditionalFormatting sqref="C247">
    <cfRule type="duplicateValues" dxfId="660" priority="668"/>
  </conditionalFormatting>
  <conditionalFormatting sqref="C247">
    <cfRule type="duplicateValues" dxfId="659" priority="669"/>
    <cfRule type="duplicateValues" dxfId="658" priority="670"/>
  </conditionalFormatting>
  <conditionalFormatting sqref="C247">
    <cfRule type="duplicateValues" dxfId="657" priority="671"/>
  </conditionalFormatting>
  <conditionalFormatting sqref="C247">
    <cfRule type="duplicateValues" dxfId="656" priority="657"/>
  </conditionalFormatting>
  <conditionalFormatting sqref="C247">
    <cfRule type="duplicateValues" dxfId="655" priority="656"/>
  </conditionalFormatting>
  <conditionalFormatting sqref="C247">
    <cfRule type="duplicateValues" dxfId="654" priority="654"/>
    <cfRule type="duplicateValues" dxfId="653" priority="655"/>
  </conditionalFormatting>
  <conditionalFormatting sqref="C248">
    <cfRule type="cellIs" dxfId="652" priority="642" operator="equal">
      <formula>41877013.5</formula>
    </cfRule>
  </conditionalFormatting>
  <conditionalFormatting sqref="AI248">
    <cfRule type="cellIs" dxfId="651" priority="641" operator="greaterThan">
      <formula>1</formula>
    </cfRule>
  </conditionalFormatting>
  <conditionalFormatting sqref="L248">
    <cfRule type="duplicateValues" dxfId="650" priority="640"/>
  </conditionalFormatting>
  <conditionalFormatting sqref="C248">
    <cfRule type="duplicateValues" dxfId="649" priority="643"/>
  </conditionalFormatting>
  <conditionalFormatting sqref="C248">
    <cfRule type="duplicateValues" dxfId="648" priority="644"/>
  </conditionalFormatting>
  <conditionalFormatting sqref="C248">
    <cfRule type="duplicateValues" dxfId="647" priority="645"/>
  </conditionalFormatting>
  <conditionalFormatting sqref="C248">
    <cfRule type="duplicateValues" dxfId="646" priority="646"/>
  </conditionalFormatting>
  <conditionalFormatting sqref="C248">
    <cfRule type="duplicateValues" dxfId="645" priority="647"/>
  </conditionalFormatting>
  <conditionalFormatting sqref="C248">
    <cfRule type="duplicateValues" dxfId="644" priority="648"/>
  </conditionalFormatting>
  <conditionalFormatting sqref="C248">
    <cfRule type="duplicateValues" dxfId="643" priority="649"/>
  </conditionalFormatting>
  <conditionalFormatting sqref="C248">
    <cfRule type="duplicateValues" dxfId="642" priority="650"/>
  </conditionalFormatting>
  <conditionalFormatting sqref="C248">
    <cfRule type="duplicateValues" dxfId="641" priority="651"/>
    <cfRule type="duplicateValues" dxfId="640" priority="652"/>
  </conditionalFormatting>
  <conditionalFormatting sqref="C248">
    <cfRule type="duplicateValues" dxfId="639" priority="653"/>
  </conditionalFormatting>
  <conditionalFormatting sqref="C248">
    <cfRule type="duplicateValues" dxfId="638" priority="639"/>
  </conditionalFormatting>
  <conditionalFormatting sqref="C248">
    <cfRule type="duplicateValues" dxfId="637" priority="638"/>
  </conditionalFormatting>
  <conditionalFormatting sqref="C248">
    <cfRule type="duplicateValues" dxfId="636" priority="636"/>
    <cfRule type="duplicateValues" dxfId="635" priority="637"/>
  </conditionalFormatting>
  <conditionalFormatting sqref="AI249">
    <cfRule type="cellIs" dxfId="634" priority="634" operator="greaterThan">
      <formula>1</formula>
    </cfRule>
  </conditionalFormatting>
  <conditionalFormatting sqref="D249">
    <cfRule type="duplicateValues" dxfId="633" priority="633"/>
  </conditionalFormatting>
  <conditionalFormatting sqref="C249">
    <cfRule type="duplicateValues" dxfId="632" priority="635"/>
  </conditionalFormatting>
  <conditionalFormatting sqref="C249">
    <cfRule type="duplicateValues" dxfId="631" priority="632"/>
  </conditionalFormatting>
  <conditionalFormatting sqref="C249">
    <cfRule type="duplicateValues" dxfId="630" priority="631"/>
  </conditionalFormatting>
  <conditionalFormatting sqref="C249">
    <cfRule type="duplicateValues" dxfId="629" priority="629"/>
    <cfRule type="duplicateValues" dxfId="628" priority="630"/>
  </conditionalFormatting>
  <conditionalFormatting sqref="AI250">
    <cfRule type="cellIs" dxfId="627" priority="619" operator="greaterThan">
      <formula>1</formula>
    </cfRule>
  </conditionalFormatting>
  <conditionalFormatting sqref="C250">
    <cfRule type="duplicateValues" dxfId="626" priority="620"/>
  </conditionalFormatting>
  <conditionalFormatting sqref="C250">
    <cfRule type="duplicateValues" dxfId="625" priority="621"/>
  </conditionalFormatting>
  <conditionalFormatting sqref="C250">
    <cfRule type="duplicateValues" dxfId="624" priority="622"/>
  </conditionalFormatting>
  <conditionalFormatting sqref="C250">
    <cfRule type="duplicateValues" dxfId="623" priority="623"/>
  </conditionalFormatting>
  <conditionalFormatting sqref="C250">
    <cfRule type="duplicateValues" dxfId="622" priority="624"/>
    <cfRule type="duplicateValues" dxfId="621" priority="625"/>
  </conditionalFormatting>
  <conditionalFormatting sqref="C250">
    <cfRule type="duplicateValues" dxfId="620" priority="626"/>
  </conditionalFormatting>
  <conditionalFormatting sqref="C250">
    <cfRule type="duplicateValues" dxfId="619" priority="618"/>
  </conditionalFormatting>
  <conditionalFormatting sqref="L250">
    <cfRule type="duplicateValues" dxfId="618" priority="627"/>
  </conditionalFormatting>
  <conditionalFormatting sqref="C250">
    <cfRule type="duplicateValues" dxfId="617" priority="628"/>
  </conditionalFormatting>
  <conditionalFormatting sqref="C250">
    <cfRule type="duplicateValues" dxfId="616" priority="617"/>
  </conditionalFormatting>
  <conditionalFormatting sqref="C250">
    <cfRule type="duplicateValues" dxfId="615" priority="615"/>
    <cfRule type="duplicateValues" dxfId="614" priority="616"/>
  </conditionalFormatting>
  <conditionalFormatting sqref="C251">
    <cfRule type="cellIs" dxfId="613" priority="603" operator="equal">
      <formula>41877013.5</formula>
    </cfRule>
  </conditionalFormatting>
  <conditionalFormatting sqref="AI251">
    <cfRule type="cellIs" dxfId="612" priority="602" operator="greaterThan">
      <formula>1</formula>
    </cfRule>
  </conditionalFormatting>
  <conditionalFormatting sqref="D251">
    <cfRule type="duplicateValues" dxfId="611" priority="601"/>
  </conditionalFormatting>
  <conditionalFormatting sqref="L251">
    <cfRule type="duplicateValues" dxfId="610" priority="600"/>
  </conditionalFormatting>
  <conditionalFormatting sqref="C251">
    <cfRule type="duplicateValues" dxfId="609" priority="604"/>
  </conditionalFormatting>
  <conditionalFormatting sqref="C251">
    <cfRule type="duplicateValues" dxfId="608" priority="605"/>
  </conditionalFormatting>
  <conditionalFormatting sqref="C251">
    <cfRule type="duplicateValues" dxfId="607" priority="606"/>
  </conditionalFormatting>
  <conditionalFormatting sqref="C251">
    <cfRule type="duplicateValues" dxfId="606" priority="607"/>
  </conditionalFormatting>
  <conditionalFormatting sqref="C251">
    <cfRule type="duplicateValues" dxfId="605" priority="608"/>
  </conditionalFormatting>
  <conditionalFormatting sqref="C251">
    <cfRule type="duplicateValues" dxfId="604" priority="609"/>
  </conditionalFormatting>
  <conditionalFormatting sqref="C251">
    <cfRule type="duplicateValues" dxfId="603" priority="610"/>
  </conditionalFormatting>
  <conditionalFormatting sqref="C251">
    <cfRule type="duplicateValues" dxfId="602" priority="611"/>
  </conditionalFormatting>
  <conditionalFormatting sqref="C251">
    <cfRule type="duplicateValues" dxfId="601" priority="612"/>
    <cfRule type="duplicateValues" dxfId="600" priority="613"/>
  </conditionalFormatting>
  <conditionalFormatting sqref="C251">
    <cfRule type="duplicateValues" dxfId="599" priority="614"/>
  </conditionalFormatting>
  <conditionalFormatting sqref="C251">
    <cfRule type="duplicateValues" dxfId="598" priority="599"/>
  </conditionalFormatting>
  <conditionalFormatting sqref="C251">
    <cfRule type="duplicateValues" dxfId="597" priority="598"/>
  </conditionalFormatting>
  <conditionalFormatting sqref="C251">
    <cfRule type="duplicateValues" dxfId="596" priority="596"/>
    <cfRule type="duplicateValues" dxfId="595" priority="597"/>
  </conditionalFormatting>
  <conditionalFormatting sqref="C252">
    <cfRule type="cellIs" dxfId="594" priority="586" operator="equal">
      <formula>41877013.5</formula>
    </cfRule>
  </conditionalFormatting>
  <conditionalFormatting sqref="AI252">
    <cfRule type="cellIs" dxfId="593" priority="585" operator="greaterThan">
      <formula>1</formula>
    </cfRule>
  </conditionalFormatting>
  <conditionalFormatting sqref="C252">
    <cfRule type="duplicateValues" dxfId="592" priority="587"/>
  </conditionalFormatting>
  <conditionalFormatting sqref="C252">
    <cfRule type="duplicateValues" dxfId="591" priority="588"/>
  </conditionalFormatting>
  <conditionalFormatting sqref="C252">
    <cfRule type="duplicateValues" dxfId="590" priority="589"/>
  </conditionalFormatting>
  <conditionalFormatting sqref="C252">
    <cfRule type="duplicateValues" dxfId="589" priority="590"/>
  </conditionalFormatting>
  <conditionalFormatting sqref="C252">
    <cfRule type="duplicateValues" dxfId="588" priority="591"/>
    <cfRule type="duplicateValues" dxfId="587" priority="592"/>
  </conditionalFormatting>
  <conditionalFormatting sqref="C252">
    <cfRule type="duplicateValues" dxfId="586" priority="593"/>
  </conditionalFormatting>
  <conditionalFormatting sqref="C252">
    <cfRule type="duplicateValues" dxfId="585" priority="584"/>
  </conditionalFormatting>
  <conditionalFormatting sqref="L252">
    <cfRule type="duplicateValues" dxfId="584" priority="594"/>
  </conditionalFormatting>
  <conditionalFormatting sqref="C252">
    <cfRule type="duplicateValues" dxfId="583" priority="595"/>
  </conditionalFormatting>
  <conditionalFormatting sqref="C252">
    <cfRule type="duplicateValues" dxfId="582" priority="583"/>
  </conditionalFormatting>
  <conditionalFormatting sqref="C252">
    <cfRule type="duplicateValues" dxfId="581" priority="581"/>
    <cfRule type="duplicateValues" dxfId="580" priority="582"/>
  </conditionalFormatting>
  <conditionalFormatting sqref="AI253">
    <cfRule type="cellIs" dxfId="579" priority="580" operator="greaterThan">
      <formula>1</formula>
    </cfRule>
  </conditionalFormatting>
  <conditionalFormatting sqref="C253">
    <cfRule type="duplicateValues" dxfId="578" priority="578"/>
    <cfRule type="duplicateValues" dxfId="577" priority="579"/>
  </conditionalFormatting>
  <conditionalFormatting sqref="AI254">
    <cfRule type="cellIs" dxfId="576" priority="577" operator="greaterThan">
      <formula>1</formula>
    </cfRule>
  </conditionalFormatting>
  <conditionalFormatting sqref="D254">
    <cfRule type="duplicateValues" dxfId="575" priority="576"/>
  </conditionalFormatting>
  <conditionalFormatting sqref="L254">
    <cfRule type="duplicateValues" dxfId="574" priority="575"/>
  </conditionalFormatting>
  <conditionalFormatting sqref="C254">
    <cfRule type="duplicateValues" dxfId="573" priority="574"/>
  </conditionalFormatting>
  <conditionalFormatting sqref="C254">
    <cfRule type="duplicateValues" dxfId="572" priority="572"/>
    <cfRule type="duplicateValues" dxfId="571" priority="573"/>
  </conditionalFormatting>
  <conditionalFormatting sqref="AI255">
    <cfRule type="cellIs" dxfId="570" priority="570" operator="greaterThan">
      <formula>1</formula>
    </cfRule>
  </conditionalFormatting>
  <conditionalFormatting sqref="C255">
    <cfRule type="duplicateValues" dxfId="569" priority="571"/>
  </conditionalFormatting>
  <conditionalFormatting sqref="C255">
    <cfRule type="duplicateValues" dxfId="568" priority="569"/>
  </conditionalFormatting>
  <conditionalFormatting sqref="C255">
    <cfRule type="duplicateValues" dxfId="567" priority="568"/>
  </conditionalFormatting>
  <conditionalFormatting sqref="C255">
    <cfRule type="duplicateValues" dxfId="566" priority="566"/>
    <cfRule type="duplicateValues" dxfId="565" priority="567"/>
  </conditionalFormatting>
  <conditionalFormatting sqref="AI256">
    <cfRule type="cellIs" dxfId="564" priority="565" operator="greaterThan">
      <formula>1</formula>
    </cfRule>
  </conditionalFormatting>
  <conditionalFormatting sqref="L256">
    <cfRule type="duplicateValues" dxfId="563" priority="564"/>
  </conditionalFormatting>
  <conditionalFormatting sqref="C256">
    <cfRule type="duplicateValues" dxfId="562" priority="563"/>
  </conditionalFormatting>
  <conditionalFormatting sqref="C256">
    <cfRule type="duplicateValues" dxfId="561" priority="562"/>
  </conditionalFormatting>
  <conditionalFormatting sqref="C256">
    <cfRule type="duplicateValues" dxfId="560" priority="560"/>
    <cfRule type="duplicateValues" dxfId="559" priority="561"/>
  </conditionalFormatting>
  <conditionalFormatting sqref="AI257">
    <cfRule type="cellIs" dxfId="558" priority="559" operator="greaterThan">
      <formula>1</formula>
    </cfRule>
  </conditionalFormatting>
  <conditionalFormatting sqref="D257">
    <cfRule type="duplicateValues" dxfId="557" priority="558"/>
  </conditionalFormatting>
  <conditionalFormatting sqref="L257">
    <cfRule type="duplicateValues" dxfId="556" priority="557"/>
  </conditionalFormatting>
  <conditionalFormatting sqref="C257">
    <cfRule type="duplicateValues" dxfId="555" priority="556"/>
  </conditionalFormatting>
  <conditionalFormatting sqref="C257">
    <cfRule type="duplicateValues" dxfId="554" priority="554"/>
    <cfRule type="duplicateValues" dxfId="553" priority="555"/>
  </conditionalFormatting>
  <conditionalFormatting sqref="C258">
    <cfRule type="cellIs" dxfId="552" priority="542" operator="equal">
      <formula>41877013.5</formula>
    </cfRule>
  </conditionalFormatting>
  <conditionalFormatting sqref="AI258">
    <cfRule type="cellIs" dxfId="551" priority="541" operator="greaterThan">
      <formula>1</formula>
    </cfRule>
  </conditionalFormatting>
  <conditionalFormatting sqref="D258">
    <cfRule type="duplicateValues" dxfId="550" priority="540"/>
  </conditionalFormatting>
  <conditionalFormatting sqref="L258">
    <cfRule type="duplicateValues" dxfId="549" priority="539"/>
  </conditionalFormatting>
  <conditionalFormatting sqref="C258">
    <cfRule type="duplicateValues" dxfId="548" priority="543"/>
  </conditionalFormatting>
  <conditionalFormatting sqref="C258">
    <cfRule type="duplicateValues" dxfId="547" priority="544"/>
  </conditionalFormatting>
  <conditionalFormatting sqref="C258">
    <cfRule type="duplicateValues" dxfId="546" priority="545"/>
  </conditionalFormatting>
  <conditionalFormatting sqref="C258">
    <cfRule type="duplicateValues" dxfId="545" priority="546"/>
  </conditionalFormatting>
  <conditionalFormatting sqref="C258">
    <cfRule type="duplicateValues" dxfId="544" priority="547"/>
  </conditionalFormatting>
  <conditionalFormatting sqref="C258">
    <cfRule type="duplicateValues" dxfId="543" priority="548"/>
  </conditionalFormatting>
  <conditionalFormatting sqref="C258">
    <cfRule type="duplicateValues" dxfId="542" priority="549"/>
  </conditionalFormatting>
  <conditionalFormatting sqref="C258">
    <cfRule type="duplicateValues" dxfId="541" priority="550"/>
    <cfRule type="duplicateValues" dxfId="540" priority="551"/>
  </conditionalFormatting>
  <conditionalFormatting sqref="C258">
    <cfRule type="duplicateValues" dxfId="539" priority="552"/>
  </conditionalFormatting>
  <conditionalFormatting sqref="C258">
    <cfRule type="duplicateValues" dxfId="538" priority="538"/>
  </conditionalFormatting>
  <conditionalFormatting sqref="C258">
    <cfRule type="duplicateValues" dxfId="537" priority="553"/>
  </conditionalFormatting>
  <conditionalFormatting sqref="C258">
    <cfRule type="duplicateValues" dxfId="536" priority="537"/>
  </conditionalFormatting>
  <conditionalFormatting sqref="C258">
    <cfRule type="duplicateValues" dxfId="535" priority="535"/>
    <cfRule type="duplicateValues" dxfId="534" priority="536"/>
  </conditionalFormatting>
  <conditionalFormatting sqref="C259">
    <cfRule type="cellIs" dxfId="533" priority="523" operator="equal">
      <formula>41877013.5</formula>
    </cfRule>
  </conditionalFormatting>
  <conditionalFormatting sqref="AI259">
    <cfRule type="cellIs" dxfId="532" priority="522" operator="greaterThan">
      <formula>1</formula>
    </cfRule>
  </conditionalFormatting>
  <conditionalFormatting sqref="L259">
    <cfRule type="duplicateValues" dxfId="531" priority="521"/>
  </conditionalFormatting>
  <conditionalFormatting sqref="C259">
    <cfRule type="duplicateValues" dxfId="530" priority="524"/>
  </conditionalFormatting>
  <conditionalFormatting sqref="C259">
    <cfRule type="duplicateValues" dxfId="529" priority="525"/>
  </conditionalFormatting>
  <conditionalFormatting sqref="C259">
    <cfRule type="duplicateValues" dxfId="528" priority="526"/>
  </conditionalFormatting>
  <conditionalFormatting sqref="C259">
    <cfRule type="duplicateValues" dxfId="527" priority="527"/>
  </conditionalFormatting>
  <conditionalFormatting sqref="C259">
    <cfRule type="duplicateValues" dxfId="526" priority="528"/>
  </conditionalFormatting>
  <conditionalFormatting sqref="C259">
    <cfRule type="duplicateValues" dxfId="525" priority="529"/>
  </conditionalFormatting>
  <conditionalFormatting sqref="C259">
    <cfRule type="duplicateValues" dxfId="524" priority="530"/>
  </conditionalFormatting>
  <conditionalFormatting sqref="C259">
    <cfRule type="duplicateValues" dxfId="523" priority="531"/>
  </conditionalFormatting>
  <conditionalFormatting sqref="C259">
    <cfRule type="duplicateValues" dxfId="522" priority="532"/>
    <cfRule type="duplicateValues" dxfId="521" priority="533"/>
  </conditionalFormatting>
  <conditionalFormatting sqref="C259">
    <cfRule type="duplicateValues" dxfId="520" priority="534"/>
  </conditionalFormatting>
  <conditionalFormatting sqref="C259">
    <cfRule type="duplicateValues" dxfId="519" priority="520"/>
  </conditionalFormatting>
  <conditionalFormatting sqref="C259">
    <cfRule type="duplicateValues" dxfId="518" priority="519"/>
  </conditionalFormatting>
  <conditionalFormatting sqref="C259">
    <cfRule type="duplicateValues" dxfId="517" priority="517"/>
    <cfRule type="duplicateValues" dxfId="516" priority="518"/>
  </conditionalFormatting>
  <conditionalFormatting sqref="C260">
    <cfRule type="cellIs" dxfId="515" priority="505" operator="equal">
      <formula>41877013.5</formula>
    </cfRule>
  </conditionalFormatting>
  <conditionalFormatting sqref="AI260">
    <cfRule type="cellIs" dxfId="514" priority="504" operator="greaterThan">
      <formula>1</formula>
    </cfRule>
  </conditionalFormatting>
  <conditionalFormatting sqref="L260">
    <cfRule type="duplicateValues" dxfId="513" priority="503"/>
  </conditionalFormatting>
  <conditionalFormatting sqref="C260">
    <cfRule type="duplicateValues" dxfId="512" priority="506"/>
  </conditionalFormatting>
  <conditionalFormatting sqref="C260">
    <cfRule type="duplicateValues" dxfId="511" priority="507"/>
  </conditionalFormatting>
  <conditionalFormatting sqref="C260">
    <cfRule type="duplicateValues" dxfId="510" priority="508"/>
  </conditionalFormatting>
  <conditionalFormatting sqref="C260">
    <cfRule type="duplicateValues" dxfId="509" priority="509"/>
  </conditionalFormatting>
  <conditionalFormatting sqref="C260">
    <cfRule type="duplicateValues" dxfId="508" priority="510"/>
  </conditionalFormatting>
  <conditionalFormatting sqref="C260">
    <cfRule type="duplicateValues" dxfId="507" priority="511"/>
  </conditionalFormatting>
  <conditionalFormatting sqref="C260">
    <cfRule type="duplicateValues" dxfId="506" priority="512"/>
  </conditionalFormatting>
  <conditionalFormatting sqref="C260">
    <cfRule type="duplicateValues" dxfId="505" priority="513"/>
  </conditionalFormatting>
  <conditionalFormatting sqref="C260">
    <cfRule type="duplicateValues" dxfId="504" priority="514"/>
    <cfRule type="duplicateValues" dxfId="503" priority="515"/>
  </conditionalFormatting>
  <conditionalFormatting sqref="C260">
    <cfRule type="duplicateValues" dxfId="502" priority="516"/>
  </conditionalFormatting>
  <conditionalFormatting sqref="C260">
    <cfRule type="duplicateValues" dxfId="501" priority="502"/>
  </conditionalFormatting>
  <conditionalFormatting sqref="C260">
    <cfRule type="duplicateValues" dxfId="500" priority="501"/>
  </conditionalFormatting>
  <conditionalFormatting sqref="C260">
    <cfRule type="duplicateValues" dxfId="499" priority="499"/>
    <cfRule type="duplicateValues" dxfId="498" priority="500"/>
  </conditionalFormatting>
  <conditionalFormatting sqref="AI261">
    <cfRule type="cellIs" dxfId="497" priority="498" operator="greaterThan">
      <formula>1</formula>
    </cfRule>
  </conditionalFormatting>
  <conditionalFormatting sqref="D261">
    <cfRule type="duplicateValues" dxfId="496" priority="497"/>
  </conditionalFormatting>
  <conditionalFormatting sqref="L261">
    <cfRule type="duplicateValues" dxfId="495" priority="496"/>
  </conditionalFormatting>
  <conditionalFormatting sqref="C261">
    <cfRule type="duplicateValues" dxfId="494" priority="495"/>
  </conditionalFormatting>
  <conditionalFormatting sqref="C261">
    <cfRule type="duplicateValues" dxfId="493" priority="493"/>
    <cfRule type="duplicateValues" dxfId="492" priority="494"/>
  </conditionalFormatting>
  <conditionalFormatting sqref="AI262">
    <cfRule type="cellIs" dxfId="491" priority="492" operator="greaterThan">
      <formula>1</formula>
    </cfRule>
  </conditionalFormatting>
  <conditionalFormatting sqref="D262">
    <cfRule type="duplicateValues" dxfId="490" priority="491"/>
  </conditionalFormatting>
  <conditionalFormatting sqref="C262">
    <cfRule type="duplicateValues" dxfId="489" priority="490"/>
  </conditionalFormatting>
  <conditionalFormatting sqref="C262">
    <cfRule type="duplicateValues" dxfId="488" priority="488"/>
    <cfRule type="duplicateValues" dxfId="487" priority="489"/>
  </conditionalFormatting>
  <conditionalFormatting sqref="C263">
    <cfRule type="cellIs" dxfId="486" priority="476" operator="equal">
      <formula>41877013.5</formula>
    </cfRule>
  </conditionalFormatting>
  <conditionalFormatting sqref="AI263">
    <cfRule type="cellIs" dxfId="485" priority="475" operator="greaterThan">
      <formula>1</formula>
    </cfRule>
  </conditionalFormatting>
  <conditionalFormatting sqref="L263">
    <cfRule type="duplicateValues" dxfId="484" priority="474"/>
  </conditionalFormatting>
  <conditionalFormatting sqref="C263">
    <cfRule type="duplicateValues" dxfId="483" priority="477"/>
  </conditionalFormatting>
  <conditionalFormatting sqref="C263">
    <cfRule type="duplicateValues" dxfId="482" priority="478"/>
  </conditionalFormatting>
  <conditionalFormatting sqref="C263">
    <cfRule type="duplicateValues" dxfId="481" priority="479"/>
  </conditionalFormatting>
  <conditionalFormatting sqref="C263">
    <cfRule type="duplicateValues" dxfId="480" priority="480"/>
  </conditionalFormatting>
  <conditionalFormatting sqref="C263">
    <cfRule type="duplicateValues" dxfId="479" priority="481"/>
  </conditionalFormatting>
  <conditionalFormatting sqref="C263">
    <cfRule type="duplicateValues" dxfId="478" priority="482"/>
  </conditionalFormatting>
  <conditionalFormatting sqref="C263">
    <cfRule type="duplicateValues" dxfId="477" priority="483"/>
  </conditionalFormatting>
  <conditionalFormatting sqref="C263">
    <cfRule type="duplicateValues" dxfId="476" priority="484"/>
  </conditionalFormatting>
  <conditionalFormatting sqref="C263">
    <cfRule type="duplicateValues" dxfId="475" priority="485"/>
    <cfRule type="duplicateValues" dxfId="474" priority="486"/>
  </conditionalFormatting>
  <conditionalFormatting sqref="C263">
    <cfRule type="duplicateValues" dxfId="473" priority="487"/>
  </conditionalFormatting>
  <conditionalFormatting sqref="C263">
    <cfRule type="duplicateValues" dxfId="472" priority="473"/>
  </conditionalFormatting>
  <conditionalFormatting sqref="C263">
    <cfRule type="duplicateValues" dxfId="471" priority="472"/>
  </conditionalFormatting>
  <conditionalFormatting sqref="C263">
    <cfRule type="duplicateValues" dxfId="470" priority="470"/>
    <cfRule type="duplicateValues" dxfId="469" priority="471"/>
  </conditionalFormatting>
  <conditionalFormatting sqref="AI264">
    <cfRule type="cellIs" dxfId="468" priority="469" operator="greaterThan">
      <formula>1</formula>
    </cfRule>
  </conditionalFormatting>
  <conditionalFormatting sqref="D264">
    <cfRule type="duplicateValues" dxfId="467" priority="468"/>
  </conditionalFormatting>
  <conditionalFormatting sqref="L264">
    <cfRule type="duplicateValues" dxfId="466" priority="467"/>
  </conditionalFormatting>
  <conditionalFormatting sqref="C264">
    <cfRule type="duplicateValues" dxfId="465" priority="466"/>
  </conditionalFormatting>
  <conditionalFormatting sqref="C264">
    <cfRule type="duplicateValues" dxfId="464" priority="464"/>
    <cfRule type="duplicateValues" dxfId="463" priority="465"/>
  </conditionalFormatting>
  <conditionalFormatting sqref="AI265">
    <cfRule type="cellIs" dxfId="462" priority="463" operator="greaterThan">
      <formula>1</formula>
    </cfRule>
  </conditionalFormatting>
  <conditionalFormatting sqref="C265">
    <cfRule type="duplicateValues" dxfId="461" priority="461"/>
    <cfRule type="duplicateValues" dxfId="460" priority="462"/>
  </conditionalFormatting>
  <conditionalFormatting sqref="AI266">
    <cfRule type="cellIs" dxfId="459" priority="456" operator="greaterThan">
      <formula>1</formula>
    </cfRule>
  </conditionalFormatting>
  <conditionalFormatting sqref="D266">
    <cfRule type="duplicateValues" dxfId="458" priority="455"/>
  </conditionalFormatting>
  <conditionalFormatting sqref="M266">
    <cfRule type="duplicateValues" dxfId="457" priority="454"/>
  </conditionalFormatting>
  <conditionalFormatting sqref="C266">
    <cfRule type="duplicateValues" dxfId="456" priority="457"/>
  </conditionalFormatting>
  <conditionalFormatting sqref="C266">
    <cfRule type="duplicateValues" dxfId="455" priority="458"/>
    <cfRule type="duplicateValues" dxfId="454" priority="459"/>
  </conditionalFormatting>
  <conditionalFormatting sqref="C266">
    <cfRule type="duplicateValues" dxfId="453" priority="460"/>
  </conditionalFormatting>
  <conditionalFormatting sqref="C266">
    <cfRule type="duplicateValues" dxfId="452" priority="453"/>
  </conditionalFormatting>
  <conditionalFormatting sqref="C266">
    <cfRule type="duplicateValues" dxfId="451" priority="452"/>
  </conditionalFormatting>
  <conditionalFormatting sqref="C266">
    <cfRule type="duplicateValues" dxfId="450" priority="450"/>
    <cfRule type="duplicateValues" dxfId="449" priority="451"/>
  </conditionalFormatting>
  <conditionalFormatting sqref="C267">
    <cfRule type="cellIs" dxfId="448" priority="438" operator="equal">
      <formula>41877013.5</formula>
    </cfRule>
  </conditionalFormatting>
  <conditionalFormatting sqref="AI267">
    <cfRule type="cellIs" dxfId="447" priority="437" operator="greaterThan">
      <formula>1</formula>
    </cfRule>
  </conditionalFormatting>
  <conditionalFormatting sqref="D267">
    <cfRule type="duplicateValues" dxfId="446" priority="436"/>
  </conditionalFormatting>
  <conditionalFormatting sqref="L267">
    <cfRule type="duplicateValues" dxfId="445" priority="435"/>
  </conditionalFormatting>
  <conditionalFormatting sqref="C267">
    <cfRule type="duplicateValues" dxfId="444" priority="439"/>
  </conditionalFormatting>
  <conditionalFormatting sqref="C267">
    <cfRule type="duplicateValues" dxfId="443" priority="440"/>
  </conditionalFormatting>
  <conditionalFormatting sqref="C267">
    <cfRule type="duplicateValues" dxfId="442" priority="441"/>
  </conditionalFormatting>
  <conditionalFormatting sqref="C267">
    <cfRule type="duplicateValues" dxfId="441" priority="442"/>
  </conditionalFormatting>
  <conditionalFormatting sqref="C267">
    <cfRule type="duplicateValues" dxfId="440" priority="443"/>
  </conditionalFormatting>
  <conditionalFormatting sqref="C267">
    <cfRule type="duplicateValues" dxfId="439" priority="444"/>
  </conditionalFormatting>
  <conditionalFormatting sqref="C267">
    <cfRule type="duplicateValues" dxfId="438" priority="445"/>
  </conditionalFormatting>
  <conditionalFormatting sqref="C267">
    <cfRule type="duplicateValues" dxfId="437" priority="446"/>
    <cfRule type="duplicateValues" dxfId="436" priority="447"/>
  </conditionalFormatting>
  <conditionalFormatting sqref="C267">
    <cfRule type="duplicateValues" dxfId="435" priority="448"/>
  </conditionalFormatting>
  <conditionalFormatting sqref="C267">
    <cfRule type="duplicateValues" dxfId="434" priority="434"/>
  </conditionalFormatting>
  <conditionalFormatting sqref="C267">
    <cfRule type="duplicateValues" dxfId="433" priority="449"/>
  </conditionalFormatting>
  <conditionalFormatting sqref="C267">
    <cfRule type="duplicateValues" dxfId="432" priority="433"/>
  </conditionalFormatting>
  <conditionalFormatting sqref="C267">
    <cfRule type="duplicateValues" dxfId="431" priority="431"/>
    <cfRule type="duplicateValues" dxfId="430" priority="432"/>
  </conditionalFormatting>
  <conditionalFormatting sqref="C268">
    <cfRule type="cellIs" dxfId="429" priority="419" operator="equal">
      <formula>41877013.5</formula>
    </cfRule>
  </conditionalFormatting>
  <conditionalFormatting sqref="AI268">
    <cfRule type="cellIs" dxfId="428" priority="418" operator="greaterThan">
      <formula>1</formula>
    </cfRule>
  </conditionalFormatting>
  <conditionalFormatting sqref="L268">
    <cfRule type="duplicateValues" dxfId="427" priority="417"/>
  </conditionalFormatting>
  <conditionalFormatting sqref="C268">
    <cfRule type="duplicateValues" dxfId="426" priority="420"/>
  </conditionalFormatting>
  <conditionalFormatting sqref="C268">
    <cfRule type="duplicateValues" dxfId="425" priority="421"/>
  </conditionalFormatting>
  <conditionalFormatting sqref="C268">
    <cfRule type="duplicateValues" dxfId="424" priority="422"/>
  </conditionalFormatting>
  <conditionalFormatting sqref="C268">
    <cfRule type="duplicateValues" dxfId="423" priority="423"/>
  </conditionalFormatting>
  <conditionalFormatting sqref="C268">
    <cfRule type="duplicateValues" dxfId="422" priority="424"/>
  </conditionalFormatting>
  <conditionalFormatting sqref="C268">
    <cfRule type="duplicateValues" dxfId="421" priority="425"/>
  </conditionalFormatting>
  <conditionalFormatting sqref="C268">
    <cfRule type="duplicateValues" dxfId="420" priority="426"/>
  </conditionalFormatting>
  <conditionalFormatting sqref="C268">
    <cfRule type="duplicateValues" dxfId="419" priority="427"/>
  </conditionalFormatting>
  <conditionalFormatting sqref="C268">
    <cfRule type="duplicateValues" dxfId="418" priority="428"/>
    <cfRule type="duplicateValues" dxfId="417" priority="429"/>
  </conditionalFormatting>
  <conditionalFormatting sqref="C268">
    <cfRule type="duplicateValues" dxfId="416" priority="430"/>
  </conditionalFormatting>
  <conditionalFormatting sqref="C268">
    <cfRule type="duplicateValues" dxfId="415" priority="416"/>
  </conditionalFormatting>
  <conditionalFormatting sqref="C268">
    <cfRule type="duplicateValues" dxfId="414" priority="415"/>
  </conditionalFormatting>
  <conditionalFormatting sqref="C268">
    <cfRule type="duplicateValues" dxfId="413" priority="413"/>
    <cfRule type="duplicateValues" dxfId="412" priority="414"/>
  </conditionalFormatting>
  <conditionalFormatting sqref="AI269">
    <cfRule type="cellIs" dxfId="411" priority="412" operator="greaterThan">
      <formula>1</formula>
    </cfRule>
  </conditionalFormatting>
  <conditionalFormatting sqref="C269">
    <cfRule type="duplicateValues" dxfId="410" priority="410"/>
    <cfRule type="duplicateValues" dxfId="409" priority="411"/>
  </conditionalFormatting>
  <conditionalFormatting sqref="C270">
    <cfRule type="cellIs" dxfId="408" priority="398" operator="equal">
      <formula>41877013.5</formula>
    </cfRule>
  </conditionalFormatting>
  <conditionalFormatting sqref="AI270">
    <cfRule type="cellIs" dxfId="407" priority="397" operator="greaterThan">
      <formula>1</formula>
    </cfRule>
  </conditionalFormatting>
  <conditionalFormatting sqref="L270">
    <cfRule type="duplicateValues" dxfId="406" priority="396"/>
  </conditionalFormatting>
  <conditionalFormatting sqref="C270">
    <cfRule type="duplicateValues" dxfId="405" priority="399"/>
  </conditionalFormatting>
  <conditionalFormatting sqref="C270">
    <cfRule type="duplicateValues" dxfId="404" priority="400"/>
  </conditionalFormatting>
  <conditionalFormatting sqref="C270">
    <cfRule type="duplicateValues" dxfId="403" priority="401"/>
  </conditionalFormatting>
  <conditionalFormatting sqref="C270">
    <cfRule type="duplicateValues" dxfId="402" priority="402"/>
  </conditionalFormatting>
  <conditionalFormatting sqref="C270">
    <cfRule type="duplicateValues" dxfId="401" priority="403"/>
  </conditionalFormatting>
  <conditionalFormatting sqref="C270">
    <cfRule type="duplicateValues" dxfId="400" priority="404"/>
  </conditionalFormatting>
  <conditionalFormatting sqref="C270">
    <cfRule type="duplicateValues" dxfId="399" priority="405"/>
  </conditionalFormatting>
  <conditionalFormatting sqref="C270">
    <cfRule type="duplicateValues" dxfId="398" priority="406"/>
  </conditionalFormatting>
  <conditionalFormatting sqref="C270">
    <cfRule type="duplicateValues" dxfId="397" priority="407"/>
    <cfRule type="duplicateValues" dxfId="396" priority="408"/>
  </conditionalFormatting>
  <conditionalFormatting sqref="C270">
    <cfRule type="duplicateValues" dxfId="395" priority="409"/>
  </conditionalFormatting>
  <conditionalFormatting sqref="C270">
    <cfRule type="duplicateValues" dxfId="394" priority="395"/>
  </conditionalFormatting>
  <conditionalFormatting sqref="C270">
    <cfRule type="duplicateValues" dxfId="393" priority="394"/>
  </conditionalFormatting>
  <conditionalFormatting sqref="C270">
    <cfRule type="duplicateValues" dxfId="392" priority="392"/>
    <cfRule type="duplicateValues" dxfId="391" priority="393"/>
  </conditionalFormatting>
  <conditionalFormatting sqref="C271">
    <cfRule type="cellIs" dxfId="390" priority="380" operator="equal">
      <formula>41877013.5</formula>
    </cfRule>
  </conditionalFormatting>
  <conditionalFormatting sqref="AI271">
    <cfRule type="cellIs" dxfId="389" priority="379" operator="greaterThan">
      <formula>1</formula>
    </cfRule>
  </conditionalFormatting>
  <conditionalFormatting sqref="L271">
    <cfRule type="duplicateValues" dxfId="388" priority="378"/>
  </conditionalFormatting>
  <conditionalFormatting sqref="C271">
    <cfRule type="duplicateValues" dxfId="387" priority="381"/>
  </conditionalFormatting>
  <conditionalFormatting sqref="C271">
    <cfRule type="duplicateValues" dxfId="386" priority="382"/>
  </conditionalFormatting>
  <conditionalFormatting sqref="C271">
    <cfRule type="duplicateValues" dxfId="385" priority="383"/>
  </conditionalFormatting>
  <conditionalFormatting sqref="C271">
    <cfRule type="duplicateValues" dxfId="384" priority="384"/>
  </conditionalFormatting>
  <conditionalFormatting sqref="C271">
    <cfRule type="duplicateValues" dxfId="383" priority="385"/>
  </conditionalFormatting>
  <conditionalFormatting sqref="C271">
    <cfRule type="duplicateValues" dxfId="382" priority="386"/>
  </conditionalFormatting>
  <conditionalFormatting sqref="C271">
    <cfRule type="duplicateValues" dxfId="381" priority="387"/>
  </conditionalFormatting>
  <conditionalFormatting sqref="C271">
    <cfRule type="duplicateValues" dxfId="380" priority="388"/>
  </conditionalFormatting>
  <conditionalFormatting sqref="C271">
    <cfRule type="duplicateValues" dxfId="379" priority="389"/>
    <cfRule type="duplicateValues" dxfId="378" priority="390"/>
  </conditionalFormatting>
  <conditionalFormatting sqref="C271">
    <cfRule type="duplicateValues" dxfId="377" priority="391"/>
  </conditionalFormatting>
  <conditionalFormatting sqref="C271">
    <cfRule type="duplicateValues" dxfId="376" priority="377"/>
  </conditionalFormatting>
  <conditionalFormatting sqref="C271">
    <cfRule type="duplicateValues" dxfId="375" priority="376"/>
  </conditionalFormatting>
  <conditionalFormatting sqref="C271">
    <cfRule type="duplicateValues" dxfId="374" priority="374"/>
    <cfRule type="duplicateValues" dxfId="373" priority="375"/>
  </conditionalFormatting>
  <conditionalFormatting sqref="C272">
    <cfRule type="cellIs" dxfId="372" priority="362" operator="equal">
      <formula>41877013.5</formula>
    </cfRule>
  </conditionalFormatting>
  <conditionalFormatting sqref="AI272">
    <cfRule type="cellIs" dxfId="371" priority="361" operator="greaterThan">
      <formula>1</formula>
    </cfRule>
  </conditionalFormatting>
  <conditionalFormatting sqref="L272">
    <cfRule type="duplicateValues" dxfId="370" priority="360"/>
  </conditionalFormatting>
  <conditionalFormatting sqref="C272">
    <cfRule type="duplicateValues" dxfId="369" priority="363"/>
  </conditionalFormatting>
  <conditionalFormatting sqref="C272">
    <cfRule type="duplicateValues" dxfId="368" priority="364"/>
  </conditionalFormatting>
  <conditionalFormatting sqref="C272">
    <cfRule type="duplicateValues" dxfId="367" priority="365"/>
  </conditionalFormatting>
  <conditionalFormatting sqref="C272">
    <cfRule type="duplicateValues" dxfId="366" priority="366"/>
  </conditionalFormatting>
  <conditionalFormatting sqref="C272">
    <cfRule type="duplicateValues" dxfId="365" priority="367"/>
  </conditionalFormatting>
  <conditionalFormatting sqref="C272">
    <cfRule type="duplicateValues" dxfId="364" priority="368"/>
  </conditionalFormatting>
  <conditionalFormatting sqref="C272">
    <cfRule type="duplicateValues" dxfId="363" priority="369"/>
  </conditionalFormatting>
  <conditionalFormatting sqref="C272">
    <cfRule type="duplicateValues" dxfId="362" priority="370"/>
  </conditionalFormatting>
  <conditionalFormatting sqref="C272">
    <cfRule type="duplicateValues" dxfId="361" priority="371"/>
    <cfRule type="duplicateValues" dxfId="360" priority="372"/>
  </conditionalFormatting>
  <conditionalFormatting sqref="C272">
    <cfRule type="duplicateValues" dxfId="359" priority="373"/>
  </conditionalFormatting>
  <conditionalFormatting sqref="C272">
    <cfRule type="duplicateValues" dxfId="358" priority="359"/>
  </conditionalFormatting>
  <conditionalFormatting sqref="C272">
    <cfRule type="duplicateValues" dxfId="357" priority="358"/>
  </conditionalFormatting>
  <conditionalFormatting sqref="C272">
    <cfRule type="duplicateValues" dxfId="356" priority="356"/>
    <cfRule type="duplicateValues" dxfId="355" priority="357"/>
  </conditionalFormatting>
  <conditionalFormatting sqref="AI273">
    <cfRule type="cellIs" dxfId="354" priority="355" operator="greaterThan">
      <formula>1</formula>
    </cfRule>
  </conditionalFormatting>
  <conditionalFormatting sqref="C273">
    <cfRule type="duplicateValues" dxfId="353" priority="353"/>
    <cfRule type="duplicateValues" dxfId="352" priority="354"/>
  </conditionalFormatting>
  <conditionalFormatting sqref="C274">
    <cfRule type="cellIs" dxfId="351" priority="341" operator="equal">
      <formula>41877013.5</formula>
    </cfRule>
  </conditionalFormatting>
  <conditionalFormatting sqref="AI274">
    <cfRule type="cellIs" dxfId="350" priority="340" operator="greaterThan">
      <formula>1</formula>
    </cfRule>
  </conditionalFormatting>
  <conditionalFormatting sqref="L274">
    <cfRule type="duplicateValues" dxfId="349" priority="339"/>
  </conditionalFormatting>
  <conditionalFormatting sqref="C274">
    <cfRule type="duplicateValues" dxfId="348" priority="342"/>
  </conditionalFormatting>
  <conditionalFormatting sqref="C274">
    <cfRule type="duplicateValues" dxfId="347" priority="343"/>
  </conditionalFormatting>
  <conditionalFormatting sqref="C274">
    <cfRule type="duplicateValues" dxfId="346" priority="344"/>
  </conditionalFormatting>
  <conditionalFormatting sqref="C274">
    <cfRule type="duplicateValues" dxfId="345" priority="345"/>
  </conditionalFormatting>
  <conditionalFormatting sqref="C274">
    <cfRule type="duplicateValues" dxfId="344" priority="346"/>
  </conditionalFormatting>
  <conditionalFormatting sqref="C274">
    <cfRule type="duplicateValues" dxfId="343" priority="347"/>
  </conditionalFormatting>
  <conditionalFormatting sqref="C274">
    <cfRule type="duplicateValues" dxfId="342" priority="348"/>
  </conditionalFormatting>
  <conditionalFormatting sqref="C274">
    <cfRule type="duplicateValues" dxfId="341" priority="349"/>
  </conditionalFormatting>
  <conditionalFormatting sqref="C274">
    <cfRule type="duplicateValues" dxfId="340" priority="350"/>
    <cfRule type="duplicateValues" dxfId="339" priority="351"/>
  </conditionalFormatting>
  <conditionalFormatting sqref="C274">
    <cfRule type="duplicateValues" dxfId="338" priority="352"/>
  </conditionalFormatting>
  <conditionalFormatting sqref="C274">
    <cfRule type="duplicateValues" dxfId="337" priority="338"/>
  </conditionalFormatting>
  <conditionalFormatting sqref="C274">
    <cfRule type="duplicateValues" dxfId="336" priority="337"/>
  </conditionalFormatting>
  <conditionalFormatting sqref="C274">
    <cfRule type="duplicateValues" dxfId="335" priority="335"/>
    <cfRule type="duplicateValues" dxfId="334" priority="336"/>
  </conditionalFormatting>
  <conditionalFormatting sqref="AI275">
    <cfRule type="cellIs" dxfId="333" priority="331" operator="greaterThan">
      <formula>1</formula>
    </cfRule>
  </conditionalFormatting>
  <conditionalFormatting sqref="C275">
    <cfRule type="duplicateValues" dxfId="332" priority="332"/>
    <cfRule type="duplicateValues" dxfId="331" priority="333"/>
  </conditionalFormatting>
  <conditionalFormatting sqref="C275">
    <cfRule type="duplicateValues" dxfId="330" priority="334"/>
  </conditionalFormatting>
  <conditionalFormatting sqref="C275">
    <cfRule type="duplicateValues" dxfId="329" priority="330"/>
  </conditionalFormatting>
  <conditionalFormatting sqref="C275">
    <cfRule type="duplicateValues" dxfId="328" priority="329"/>
  </conditionalFormatting>
  <conditionalFormatting sqref="C275">
    <cfRule type="duplicateValues" dxfId="327" priority="327"/>
    <cfRule type="duplicateValues" dxfId="326" priority="328"/>
  </conditionalFormatting>
  <conditionalFormatting sqref="AI276">
    <cfRule type="cellIs" dxfId="325" priority="326" operator="greaterThan">
      <formula>1</formula>
    </cfRule>
  </conditionalFormatting>
  <conditionalFormatting sqref="D276">
    <cfRule type="duplicateValues" dxfId="324" priority="325"/>
  </conditionalFormatting>
  <conditionalFormatting sqref="L276">
    <cfRule type="duplicateValues" dxfId="323" priority="324"/>
  </conditionalFormatting>
  <conditionalFormatting sqref="C276">
    <cfRule type="duplicateValues" dxfId="322" priority="323"/>
  </conditionalFormatting>
  <conditionalFormatting sqref="C276">
    <cfRule type="duplicateValues" dxfId="321" priority="321"/>
    <cfRule type="duplicateValues" dxfId="320" priority="322"/>
  </conditionalFormatting>
  <conditionalFormatting sqref="C277">
    <cfRule type="cellIs" dxfId="319" priority="309" operator="equal">
      <formula>41877013.5</formula>
    </cfRule>
  </conditionalFormatting>
  <conditionalFormatting sqref="AI277">
    <cfRule type="cellIs" dxfId="318" priority="308" operator="greaterThan">
      <formula>1</formula>
    </cfRule>
  </conditionalFormatting>
  <conditionalFormatting sqref="D277">
    <cfRule type="duplicateValues" dxfId="317" priority="307"/>
  </conditionalFormatting>
  <conditionalFormatting sqref="L277">
    <cfRule type="duplicateValues" dxfId="316" priority="306"/>
  </conditionalFormatting>
  <conditionalFormatting sqref="C277">
    <cfRule type="duplicateValues" dxfId="315" priority="310"/>
  </conditionalFormatting>
  <conditionalFormatting sqref="C277">
    <cfRule type="duplicateValues" dxfId="314" priority="311"/>
  </conditionalFormatting>
  <conditionalFormatting sqref="C277">
    <cfRule type="duplicateValues" dxfId="313" priority="312"/>
  </conditionalFormatting>
  <conditionalFormatting sqref="C277">
    <cfRule type="duplicateValues" dxfId="312" priority="313"/>
  </conditionalFormatting>
  <conditionalFormatting sqref="C277">
    <cfRule type="duplicateValues" dxfId="311" priority="314"/>
  </conditionalFormatting>
  <conditionalFormatting sqref="C277">
    <cfRule type="duplicateValues" dxfId="310" priority="315"/>
  </conditionalFormatting>
  <conditionalFormatting sqref="C277">
    <cfRule type="duplicateValues" dxfId="309" priority="316"/>
  </conditionalFormatting>
  <conditionalFormatting sqref="C277">
    <cfRule type="duplicateValues" dxfId="308" priority="317"/>
    <cfRule type="duplicateValues" dxfId="307" priority="318"/>
  </conditionalFormatting>
  <conditionalFormatting sqref="C277">
    <cfRule type="duplicateValues" dxfId="306" priority="319"/>
  </conditionalFormatting>
  <conditionalFormatting sqref="C277">
    <cfRule type="duplicateValues" dxfId="305" priority="305"/>
  </conditionalFormatting>
  <conditionalFormatting sqref="C277">
    <cfRule type="duplicateValues" dxfId="304" priority="320"/>
  </conditionalFormatting>
  <conditionalFormatting sqref="C277">
    <cfRule type="duplicateValues" dxfId="303" priority="304"/>
  </conditionalFormatting>
  <conditionalFormatting sqref="C277">
    <cfRule type="duplicateValues" dxfId="302" priority="302"/>
    <cfRule type="duplicateValues" dxfId="301" priority="303"/>
  </conditionalFormatting>
  <conditionalFormatting sqref="AI278">
    <cfRule type="cellIs" dxfId="300" priority="300" operator="greaterThan">
      <formula>1</formula>
    </cfRule>
  </conditionalFormatting>
  <conditionalFormatting sqref="C278">
    <cfRule type="duplicateValues" dxfId="299" priority="301"/>
  </conditionalFormatting>
  <conditionalFormatting sqref="C278">
    <cfRule type="duplicateValues" dxfId="298" priority="299"/>
  </conditionalFormatting>
  <conditionalFormatting sqref="C278">
    <cfRule type="duplicateValues" dxfId="297" priority="298"/>
  </conditionalFormatting>
  <conditionalFormatting sqref="C278">
    <cfRule type="duplicateValues" dxfId="296" priority="296"/>
    <cfRule type="duplicateValues" dxfId="295" priority="297"/>
  </conditionalFormatting>
  <conditionalFormatting sqref="AI279">
    <cfRule type="cellIs" dxfId="294" priority="295" operator="greaterThan">
      <formula>1</formula>
    </cfRule>
  </conditionalFormatting>
  <conditionalFormatting sqref="D279">
    <cfRule type="duplicateValues" dxfId="293" priority="294"/>
  </conditionalFormatting>
  <conditionalFormatting sqref="L279">
    <cfRule type="duplicateValues" dxfId="292" priority="293"/>
  </conditionalFormatting>
  <conditionalFormatting sqref="C279">
    <cfRule type="duplicateValues" dxfId="291" priority="292"/>
  </conditionalFormatting>
  <conditionalFormatting sqref="C279">
    <cfRule type="duplicateValues" dxfId="290" priority="290"/>
    <cfRule type="duplicateValues" dxfId="289" priority="291"/>
  </conditionalFormatting>
  <conditionalFormatting sqref="C280">
    <cfRule type="cellIs" dxfId="288" priority="283" operator="equal">
      <formula>41877013.5</formula>
    </cfRule>
  </conditionalFormatting>
  <conditionalFormatting sqref="AI280">
    <cfRule type="cellIs" dxfId="287" priority="282" operator="greaterThan">
      <formula>1</formula>
    </cfRule>
  </conditionalFormatting>
  <conditionalFormatting sqref="D280">
    <cfRule type="duplicateValues" dxfId="286" priority="281"/>
  </conditionalFormatting>
  <conditionalFormatting sqref="C280">
    <cfRule type="duplicateValues" dxfId="285" priority="284"/>
  </conditionalFormatting>
  <conditionalFormatting sqref="C280">
    <cfRule type="duplicateValues" dxfId="284" priority="285"/>
  </conditionalFormatting>
  <conditionalFormatting sqref="C280">
    <cfRule type="duplicateValues" dxfId="283" priority="286"/>
  </conditionalFormatting>
  <conditionalFormatting sqref="C280">
    <cfRule type="duplicateValues" dxfId="282" priority="287"/>
    <cfRule type="duplicateValues" dxfId="281" priority="288"/>
  </conditionalFormatting>
  <conditionalFormatting sqref="C280">
    <cfRule type="duplicateValues" dxfId="280" priority="289"/>
  </conditionalFormatting>
  <conditionalFormatting sqref="C280">
    <cfRule type="duplicateValues" dxfId="279" priority="280"/>
  </conditionalFormatting>
  <conditionalFormatting sqref="C280">
    <cfRule type="duplicateValues" dxfId="278" priority="279"/>
  </conditionalFormatting>
  <conditionalFormatting sqref="C280">
    <cfRule type="duplicateValues" dxfId="277" priority="277"/>
    <cfRule type="duplicateValues" dxfId="276" priority="278"/>
  </conditionalFormatting>
  <conditionalFormatting sqref="C281">
    <cfRule type="cellIs" dxfId="275" priority="265" operator="equal">
      <formula>41877013.5</formula>
    </cfRule>
  </conditionalFormatting>
  <conditionalFormatting sqref="AI281">
    <cfRule type="cellIs" dxfId="274" priority="264" operator="greaterThan">
      <formula>1</formula>
    </cfRule>
  </conditionalFormatting>
  <conditionalFormatting sqref="L281">
    <cfRule type="duplicateValues" dxfId="273" priority="263"/>
  </conditionalFormatting>
  <conditionalFormatting sqref="C281">
    <cfRule type="duplicateValues" dxfId="272" priority="266"/>
  </conditionalFormatting>
  <conditionalFormatting sqref="C281">
    <cfRule type="duplicateValues" dxfId="271" priority="267"/>
  </conditionalFormatting>
  <conditionalFormatting sqref="C281">
    <cfRule type="duplicateValues" dxfId="270" priority="268"/>
  </conditionalFormatting>
  <conditionalFormatting sqref="C281">
    <cfRule type="duplicateValues" dxfId="269" priority="269"/>
  </conditionalFormatting>
  <conditionalFormatting sqref="C281">
    <cfRule type="duplicateValues" dxfId="268" priority="270"/>
  </conditionalFormatting>
  <conditionalFormatting sqref="C281">
    <cfRule type="duplicateValues" dxfId="267" priority="271"/>
  </conditionalFormatting>
  <conditionalFormatting sqref="C281">
    <cfRule type="duplicateValues" dxfId="266" priority="272"/>
  </conditionalFormatting>
  <conditionalFormatting sqref="C281">
    <cfRule type="duplicateValues" dxfId="265" priority="273"/>
  </conditionalFormatting>
  <conditionalFormatting sqref="C281">
    <cfRule type="duplicateValues" dxfId="264" priority="274"/>
    <cfRule type="duplicateValues" dxfId="263" priority="275"/>
  </conditionalFormatting>
  <conditionalFormatting sqref="C281">
    <cfRule type="duplicateValues" dxfId="262" priority="276"/>
  </conditionalFormatting>
  <conditionalFormatting sqref="C281">
    <cfRule type="duplicateValues" dxfId="261" priority="262"/>
  </conditionalFormatting>
  <conditionalFormatting sqref="C281">
    <cfRule type="duplicateValues" dxfId="260" priority="261"/>
  </conditionalFormatting>
  <conditionalFormatting sqref="C281">
    <cfRule type="duplicateValues" dxfId="259" priority="259"/>
    <cfRule type="duplicateValues" dxfId="258" priority="260"/>
  </conditionalFormatting>
  <conditionalFormatting sqref="C282">
    <cfRule type="cellIs" dxfId="257" priority="247" operator="equal">
      <formula>41877013.5</formula>
    </cfRule>
  </conditionalFormatting>
  <conditionalFormatting sqref="AI282">
    <cfRule type="cellIs" dxfId="256" priority="246" operator="greaterThan">
      <formula>1</formula>
    </cfRule>
  </conditionalFormatting>
  <conditionalFormatting sqref="L282">
    <cfRule type="duplicateValues" dxfId="255" priority="245"/>
  </conditionalFormatting>
  <conditionalFormatting sqref="C282">
    <cfRule type="duplicateValues" dxfId="254" priority="248"/>
  </conditionalFormatting>
  <conditionalFormatting sqref="C282">
    <cfRule type="duplicateValues" dxfId="253" priority="249"/>
  </conditionalFormatting>
  <conditionalFormatting sqref="C282">
    <cfRule type="duplicateValues" dxfId="252" priority="250"/>
  </conditionalFormatting>
  <conditionalFormatting sqref="C282">
    <cfRule type="duplicateValues" dxfId="251" priority="251"/>
  </conditionalFormatting>
  <conditionalFormatting sqref="C282">
    <cfRule type="duplicateValues" dxfId="250" priority="252"/>
  </conditionalFormatting>
  <conditionalFormatting sqref="C282">
    <cfRule type="duplicateValues" dxfId="249" priority="253"/>
  </conditionalFormatting>
  <conditionalFormatting sqref="C282">
    <cfRule type="duplicateValues" dxfId="248" priority="254"/>
  </conditionalFormatting>
  <conditionalFormatting sqref="C282">
    <cfRule type="duplicateValues" dxfId="247" priority="255"/>
  </conditionalFormatting>
  <conditionalFormatting sqref="C282">
    <cfRule type="duplicateValues" dxfId="246" priority="256"/>
    <cfRule type="duplicateValues" dxfId="245" priority="257"/>
  </conditionalFormatting>
  <conditionalFormatting sqref="C282">
    <cfRule type="duplicateValues" dxfId="244" priority="258"/>
  </conditionalFormatting>
  <conditionalFormatting sqref="C282">
    <cfRule type="duplicateValues" dxfId="243" priority="244"/>
  </conditionalFormatting>
  <conditionalFormatting sqref="C282">
    <cfRule type="duplicateValues" dxfId="242" priority="243"/>
  </conditionalFormatting>
  <conditionalFormatting sqref="C282">
    <cfRule type="duplicateValues" dxfId="241" priority="241"/>
    <cfRule type="duplicateValues" dxfId="240" priority="242"/>
  </conditionalFormatting>
  <conditionalFormatting sqref="C283">
    <cfRule type="cellIs" dxfId="239" priority="229" operator="equal">
      <formula>41877013.5</formula>
    </cfRule>
  </conditionalFormatting>
  <conditionalFormatting sqref="AI283">
    <cfRule type="cellIs" dxfId="238" priority="228" operator="greaterThan">
      <formula>1</formula>
    </cfRule>
  </conditionalFormatting>
  <conditionalFormatting sqref="L283">
    <cfRule type="duplicateValues" dxfId="237" priority="227"/>
  </conditionalFormatting>
  <conditionalFormatting sqref="C283">
    <cfRule type="duplicateValues" dxfId="236" priority="230"/>
  </conditionalFormatting>
  <conditionalFormatting sqref="C283">
    <cfRule type="duplicateValues" dxfId="235" priority="231"/>
  </conditionalFormatting>
  <conditionalFormatting sqref="C283">
    <cfRule type="duplicateValues" dxfId="234" priority="232"/>
  </conditionalFormatting>
  <conditionalFormatting sqref="C283">
    <cfRule type="duplicateValues" dxfId="233" priority="233"/>
  </conditionalFormatting>
  <conditionalFormatting sqref="C283">
    <cfRule type="duplicateValues" dxfId="232" priority="234"/>
  </conditionalFormatting>
  <conditionalFormatting sqref="C283">
    <cfRule type="duplicateValues" dxfId="231" priority="235"/>
  </conditionalFormatting>
  <conditionalFormatting sqref="C283">
    <cfRule type="duplicateValues" dxfId="230" priority="236"/>
  </conditionalFormatting>
  <conditionalFormatting sqref="C283">
    <cfRule type="duplicateValues" dxfId="229" priority="237"/>
  </conditionalFormatting>
  <conditionalFormatting sqref="C283">
    <cfRule type="duplicateValues" dxfId="228" priority="238"/>
    <cfRule type="duplicateValues" dxfId="227" priority="239"/>
  </conditionalFormatting>
  <conditionalFormatting sqref="C283">
    <cfRule type="duplicateValues" dxfId="226" priority="240"/>
  </conditionalFormatting>
  <conditionalFormatting sqref="C283">
    <cfRule type="duplicateValues" dxfId="225" priority="226"/>
  </conditionalFormatting>
  <conditionalFormatting sqref="C283">
    <cfRule type="duplicateValues" dxfId="224" priority="225"/>
  </conditionalFormatting>
  <conditionalFormatting sqref="C283">
    <cfRule type="duplicateValues" dxfId="223" priority="223"/>
    <cfRule type="duplicateValues" dxfId="222" priority="224"/>
  </conditionalFormatting>
  <conditionalFormatting sqref="AI284">
    <cfRule type="cellIs" dxfId="221" priority="222" operator="greaterThan">
      <formula>1</formula>
    </cfRule>
  </conditionalFormatting>
  <conditionalFormatting sqref="C284">
    <cfRule type="duplicateValues" dxfId="220" priority="220"/>
    <cfRule type="duplicateValues" dxfId="219" priority="221"/>
  </conditionalFormatting>
  <conditionalFormatting sqref="C285">
    <cfRule type="cellIs" dxfId="218" priority="208" operator="equal">
      <formula>41877013.5</formula>
    </cfRule>
  </conditionalFormatting>
  <conditionalFormatting sqref="AI285">
    <cfRule type="cellIs" dxfId="217" priority="207" operator="greaterThan">
      <formula>1</formula>
    </cfRule>
  </conditionalFormatting>
  <conditionalFormatting sqref="L285">
    <cfRule type="duplicateValues" dxfId="216" priority="206"/>
  </conditionalFormatting>
  <conditionalFormatting sqref="C285">
    <cfRule type="duplicateValues" dxfId="215" priority="209"/>
  </conditionalFormatting>
  <conditionalFormatting sqref="C285">
    <cfRule type="duplicateValues" dxfId="214" priority="210"/>
  </conditionalFormatting>
  <conditionalFormatting sqref="C285">
    <cfRule type="duplicateValues" dxfId="213" priority="211"/>
  </conditionalFormatting>
  <conditionalFormatting sqref="C285">
    <cfRule type="duplicateValues" dxfId="212" priority="212"/>
  </conditionalFormatting>
  <conditionalFormatting sqref="C285">
    <cfRule type="duplicateValues" dxfId="211" priority="213"/>
  </conditionalFormatting>
  <conditionalFormatting sqref="C285">
    <cfRule type="duplicateValues" dxfId="210" priority="214"/>
  </conditionalFormatting>
  <conditionalFormatting sqref="C285">
    <cfRule type="duplicateValues" dxfId="209" priority="215"/>
  </conditionalFormatting>
  <conditionalFormatting sqref="C285">
    <cfRule type="duplicateValues" dxfId="208" priority="216"/>
  </conditionalFormatting>
  <conditionalFormatting sqref="C285">
    <cfRule type="duplicateValues" dxfId="207" priority="217"/>
    <cfRule type="duplicateValues" dxfId="206" priority="218"/>
  </conditionalFormatting>
  <conditionalFormatting sqref="C285">
    <cfRule type="duplicateValues" dxfId="205" priority="219"/>
  </conditionalFormatting>
  <conditionalFormatting sqref="C285">
    <cfRule type="duplicateValues" dxfId="204" priority="205"/>
  </conditionalFormatting>
  <conditionalFormatting sqref="C285">
    <cfRule type="duplicateValues" dxfId="203" priority="204"/>
  </conditionalFormatting>
  <conditionalFormatting sqref="C285">
    <cfRule type="duplicateValues" dxfId="202" priority="202"/>
    <cfRule type="duplicateValues" dxfId="201" priority="203"/>
  </conditionalFormatting>
  <conditionalFormatting sqref="C286">
    <cfRule type="cellIs" dxfId="200" priority="190" operator="equal">
      <formula>41877013.5</formula>
    </cfRule>
  </conditionalFormatting>
  <conditionalFormatting sqref="AI286">
    <cfRule type="cellIs" dxfId="199" priority="189" operator="greaterThan">
      <formula>1</formula>
    </cfRule>
  </conditionalFormatting>
  <conditionalFormatting sqref="L286">
    <cfRule type="duplicateValues" dxfId="198" priority="188"/>
  </conditionalFormatting>
  <conditionalFormatting sqref="C286">
    <cfRule type="duplicateValues" dxfId="197" priority="191"/>
  </conditionalFormatting>
  <conditionalFormatting sqref="C286">
    <cfRule type="duplicateValues" dxfId="196" priority="192"/>
  </conditionalFormatting>
  <conditionalFormatting sqref="C286">
    <cfRule type="duplicateValues" dxfId="195" priority="193"/>
  </conditionalFormatting>
  <conditionalFormatting sqref="C286">
    <cfRule type="duplicateValues" dxfId="194" priority="194"/>
  </conditionalFormatting>
  <conditionalFormatting sqref="C286">
    <cfRule type="duplicateValues" dxfId="193" priority="195"/>
  </conditionalFormatting>
  <conditionalFormatting sqref="C286">
    <cfRule type="duplicateValues" dxfId="192" priority="196"/>
  </conditionalFormatting>
  <conditionalFormatting sqref="C286">
    <cfRule type="duplicateValues" dxfId="191" priority="197"/>
  </conditionalFormatting>
  <conditionalFormatting sqref="C286">
    <cfRule type="duplicateValues" dxfId="190" priority="198"/>
  </conditionalFormatting>
  <conditionalFormatting sqref="C286">
    <cfRule type="duplicateValues" dxfId="189" priority="199"/>
    <cfRule type="duplicateValues" dxfId="188" priority="200"/>
  </conditionalFormatting>
  <conditionalFormatting sqref="C286">
    <cfRule type="duplicateValues" dxfId="187" priority="201"/>
  </conditionalFormatting>
  <conditionalFormatting sqref="C286">
    <cfRule type="duplicateValues" dxfId="186" priority="187"/>
  </conditionalFormatting>
  <conditionalFormatting sqref="C286">
    <cfRule type="duplicateValues" dxfId="185" priority="186"/>
  </conditionalFormatting>
  <conditionalFormatting sqref="C286">
    <cfRule type="duplicateValues" dxfId="184" priority="184"/>
    <cfRule type="duplicateValues" dxfId="183" priority="185"/>
  </conditionalFormatting>
  <conditionalFormatting sqref="C287">
    <cfRule type="cellIs" dxfId="182" priority="174" operator="equal">
      <formula>41877013.5</formula>
    </cfRule>
  </conditionalFormatting>
  <conditionalFormatting sqref="AI287">
    <cfRule type="cellIs" dxfId="181" priority="173" operator="greaterThan">
      <formula>1</formula>
    </cfRule>
  </conditionalFormatting>
  <conditionalFormatting sqref="C287">
    <cfRule type="duplicateValues" dxfId="180" priority="175"/>
  </conditionalFormatting>
  <conditionalFormatting sqref="C287">
    <cfRule type="duplicateValues" dxfId="179" priority="176"/>
  </conditionalFormatting>
  <conditionalFormatting sqref="C287">
    <cfRule type="duplicateValues" dxfId="178" priority="177"/>
  </conditionalFormatting>
  <conditionalFormatting sqref="C287">
    <cfRule type="duplicateValues" dxfId="177" priority="178"/>
  </conditionalFormatting>
  <conditionalFormatting sqref="C287">
    <cfRule type="duplicateValues" dxfId="176" priority="179"/>
    <cfRule type="duplicateValues" dxfId="175" priority="180"/>
  </conditionalFormatting>
  <conditionalFormatting sqref="C287">
    <cfRule type="duplicateValues" dxfId="174" priority="181"/>
  </conditionalFormatting>
  <conditionalFormatting sqref="C287">
    <cfRule type="duplicateValues" dxfId="173" priority="172"/>
  </conditionalFormatting>
  <conditionalFormatting sqref="L287">
    <cfRule type="duplicateValues" dxfId="172" priority="182"/>
  </conditionalFormatting>
  <conditionalFormatting sqref="C287">
    <cfRule type="duplicateValues" dxfId="171" priority="183"/>
  </conditionalFormatting>
  <conditionalFormatting sqref="C287">
    <cfRule type="duplicateValues" dxfId="170" priority="171"/>
  </conditionalFormatting>
  <conditionalFormatting sqref="C287">
    <cfRule type="duplicateValues" dxfId="169" priority="169"/>
    <cfRule type="duplicateValues" dxfId="168" priority="170"/>
  </conditionalFormatting>
  <conditionalFormatting sqref="C288">
    <cfRule type="cellIs" dxfId="167" priority="157" operator="equal">
      <formula>41877013.5</formula>
    </cfRule>
  </conditionalFormatting>
  <conditionalFormatting sqref="AI288">
    <cfRule type="cellIs" dxfId="166" priority="156" operator="greaterThan">
      <formula>1</formula>
    </cfRule>
  </conditionalFormatting>
  <conditionalFormatting sqref="L288">
    <cfRule type="duplicateValues" dxfId="165" priority="155"/>
  </conditionalFormatting>
  <conditionalFormatting sqref="C288">
    <cfRule type="duplicateValues" dxfId="164" priority="158"/>
  </conditionalFormatting>
  <conditionalFormatting sqref="C288">
    <cfRule type="duplicateValues" dxfId="163" priority="159"/>
  </conditionalFormatting>
  <conditionalFormatting sqref="C288">
    <cfRule type="duplicateValues" dxfId="162" priority="160"/>
  </conditionalFormatting>
  <conditionalFormatting sqref="C288">
    <cfRule type="duplicateValues" dxfId="161" priority="161"/>
  </conditionalFormatting>
  <conditionalFormatting sqref="C288">
    <cfRule type="duplicateValues" dxfId="160" priority="162"/>
  </conditionalFormatting>
  <conditionalFormatting sqref="C288">
    <cfRule type="duplicateValues" dxfId="159" priority="163"/>
  </conditionalFormatting>
  <conditionalFormatting sqref="C288">
    <cfRule type="duplicateValues" dxfId="158" priority="164"/>
  </conditionalFormatting>
  <conditionalFormatting sqref="C288">
    <cfRule type="duplicateValues" dxfId="157" priority="165"/>
  </conditionalFormatting>
  <conditionalFormatting sqref="C288">
    <cfRule type="duplicateValues" dxfId="156" priority="166"/>
    <cfRule type="duplicateValues" dxfId="155" priority="167"/>
  </conditionalFormatting>
  <conditionalFormatting sqref="C288">
    <cfRule type="duplicateValues" dxfId="154" priority="168"/>
  </conditionalFormatting>
  <conditionalFormatting sqref="C288">
    <cfRule type="duplicateValues" dxfId="153" priority="154"/>
  </conditionalFormatting>
  <conditionalFormatting sqref="C288">
    <cfRule type="duplicateValues" dxfId="152" priority="153"/>
  </conditionalFormatting>
  <conditionalFormatting sqref="C288">
    <cfRule type="duplicateValues" dxfId="151" priority="151"/>
    <cfRule type="duplicateValues" dxfId="150" priority="152"/>
  </conditionalFormatting>
  <conditionalFormatting sqref="C289">
    <cfRule type="cellIs" dxfId="149" priority="139" operator="equal">
      <formula>41877013.5</formula>
    </cfRule>
  </conditionalFormatting>
  <conditionalFormatting sqref="AI289">
    <cfRule type="cellIs" dxfId="148" priority="138" operator="greaterThan">
      <formula>1</formula>
    </cfRule>
  </conditionalFormatting>
  <conditionalFormatting sqref="L289">
    <cfRule type="duplicateValues" dxfId="147" priority="137"/>
  </conditionalFormatting>
  <conditionalFormatting sqref="C289">
    <cfRule type="duplicateValues" dxfId="146" priority="140"/>
  </conditionalFormatting>
  <conditionalFormatting sqref="C289">
    <cfRule type="duplicateValues" dxfId="145" priority="141"/>
  </conditionalFormatting>
  <conditionalFormatting sqref="C289">
    <cfRule type="duplicateValues" dxfId="144" priority="142"/>
  </conditionalFormatting>
  <conditionalFormatting sqref="C289">
    <cfRule type="duplicateValues" dxfId="143" priority="143"/>
  </conditionalFormatting>
  <conditionalFormatting sqref="C289">
    <cfRule type="duplicateValues" dxfId="142" priority="144"/>
  </conditionalFormatting>
  <conditionalFormatting sqref="C289">
    <cfRule type="duplicateValues" dxfId="141" priority="145"/>
  </conditionalFormatting>
  <conditionalFormatting sqref="C289">
    <cfRule type="duplicateValues" dxfId="140" priority="146"/>
  </conditionalFormatting>
  <conditionalFormatting sqref="C289">
    <cfRule type="duplicateValues" dxfId="139" priority="147"/>
  </conditionalFormatting>
  <conditionalFormatting sqref="C289">
    <cfRule type="duplicateValues" dxfId="138" priority="148"/>
    <cfRule type="duplicateValues" dxfId="137" priority="149"/>
  </conditionalFormatting>
  <conditionalFormatting sqref="C289">
    <cfRule type="duplicateValues" dxfId="136" priority="150"/>
  </conditionalFormatting>
  <conditionalFormatting sqref="C289">
    <cfRule type="duplicateValues" dxfId="135" priority="136"/>
  </conditionalFormatting>
  <conditionalFormatting sqref="C289">
    <cfRule type="duplicateValues" dxfId="134" priority="135"/>
  </conditionalFormatting>
  <conditionalFormatting sqref="C289">
    <cfRule type="duplicateValues" dxfId="133" priority="133"/>
    <cfRule type="duplicateValues" dxfId="132" priority="134"/>
  </conditionalFormatting>
  <conditionalFormatting sqref="C290">
    <cfRule type="cellIs" dxfId="131" priority="121" operator="equal">
      <formula>41877013.5</formula>
    </cfRule>
  </conditionalFormatting>
  <conditionalFormatting sqref="AI290">
    <cfRule type="cellIs" dxfId="130" priority="120" operator="greaterThan">
      <formula>1</formula>
    </cfRule>
  </conditionalFormatting>
  <conditionalFormatting sqref="L290">
    <cfRule type="duplicateValues" dxfId="129" priority="119"/>
  </conditionalFormatting>
  <conditionalFormatting sqref="C290">
    <cfRule type="duplicateValues" dxfId="128" priority="122"/>
  </conditionalFormatting>
  <conditionalFormatting sqref="C290">
    <cfRule type="duplicateValues" dxfId="127" priority="123"/>
  </conditionalFormatting>
  <conditionalFormatting sqref="C290">
    <cfRule type="duplicateValues" dxfId="126" priority="124"/>
  </conditionalFormatting>
  <conditionalFormatting sqref="C290">
    <cfRule type="duplicateValues" dxfId="125" priority="125"/>
  </conditionalFormatting>
  <conditionalFormatting sqref="C290">
    <cfRule type="duplicateValues" dxfId="124" priority="126"/>
  </conditionalFormatting>
  <conditionalFormatting sqref="C290">
    <cfRule type="duplicateValues" dxfId="123" priority="127"/>
  </conditionalFormatting>
  <conditionalFormatting sqref="C290">
    <cfRule type="duplicateValues" dxfId="122" priority="128"/>
  </conditionalFormatting>
  <conditionalFormatting sqref="C290">
    <cfRule type="duplicateValues" dxfId="121" priority="129"/>
  </conditionalFormatting>
  <conditionalFormatting sqref="C290">
    <cfRule type="duplicateValues" dxfId="120" priority="130"/>
    <cfRule type="duplicateValues" dxfId="119" priority="131"/>
  </conditionalFormatting>
  <conditionalFormatting sqref="C290">
    <cfRule type="duplicateValues" dxfId="118" priority="132"/>
  </conditionalFormatting>
  <conditionalFormatting sqref="C290">
    <cfRule type="duplicateValues" dxfId="117" priority="118"/>
  </conditionalFormatting>
  <conditionalFormatting sqref="C290">
    <cfRule type="duplicateValues" dxfId="116" priority="117"/>
  </conditionalFormatting>
  <conditionalFormatting sqref="C290">
    <cfRule type="duplicateValues" dxfId="115" priority="115"/>
    <cfRule type="duplicateValues" dxfId="114" priority="116"/>
  </conditionalFormatting>
  <conditionalFormatting sqref="AI291">
    <cfRule type="cellIs" dxfId="113" priority="110" operator="greaterThan">
      <formula>1</formula>
    </cfRule>
  </conditionalFormatting>
  <conditionalFormatting sqref="D291">
    <cfRule type="duplicateValues" dxfId="112" priority="109"/>
  </conditionalFormatting>
  <conditionalFormatting sqref="M291">
    <cfRule type="duplicateValues" dxfId="111" priority="108"/>
  </conditionalFormatting>
  <conditionalFormatting sqref="C291">
    <cfRule type="duplicateValues" dxfId="110" priority="111"/>
  </conditionalFormatting>
  <conditionalFormatting sqref="C291">
    <cfRule type="duplicateValues" dxfId="109" priority="112"/>
    <cfRule type="duplicateValues" dxfId="108" priority="113"/>
  </conditionalFormatting>
  <conditionalFormatting sqref="C291">
    <cfRule type="duplicateValues" dxfId="107" priority="114"/>
  </conditionalFormatting>
  <conditionalFormatting sqref="C291">
    <cfRule type="duplicateValues" dxfId="106" priority="107"/>
  </conditionalFormatting>
  <conditionalFormatting sqref="C291">
    <cfRule type="duplicateValues" dxfId="105" priority="106"/>
  </conditionalFormatting>
  <conditionalFormatting sqref="C291">
    <cfRule type="duplicateValues" dxfId="104" priority="104"/>
    <cfRule type="duplicateValues" dxfId="103" priority="105"/>
  </conditionalFormatting>
  <conditionalFormatting sqref="C292">
    <cfRule type="cellIs" dxfId="102" priority="92" operator="equal">
      <formula>41877013.5</formula>
    </cfRule>
  </conditionalFormatting>
  <conditionalFormatting sqref="AI292">
    <cfRule type="cellIs" dxfId="101" priority="91" operator="greaterThan">
      <formula>1</formula>
    </cfRule>
  </conditionalFormatting>
  <conditionalFormatting sqref="L292">
    <cfRule type="duplicateValues" dxfId="100" priority="90"/>
  </conditionalFormatting>
  <conditionalFormatting sqref="C292">
    <cfRule type="duplicateValues" dxfId="99" priority="93"/>
  </conditionalFormatting>
  <conditionalFormatting sqref="C292">
    <cfRule type="duplicateValues" dxfId="98" priority="94"/>
  </conditionalFormatting>
  <conditionalFormatting sqref="C292">
    <cfRule type="duplicateValues" dxfId="97" priority="95"/>
  </conditionalFormatting>
  <conditionalFormatting sqref="C292">
    <cfRule type="duplicateValues" dxfId="96" priority="96"/>
  </conditionalFormatting>
  <conditionalFormatting sqref="C292">
    <cfRule type="duplicateValues" dxfId="95" priority="97"/>
  </conditionalFormatting>
  <conditionalFormatting sqref="C292">
    <cfRule type="duplicateValues" dxfId="94" priority="98"/>
  </conditionalFormatting>
  <conditionalFormatting sqref="C292">
    <cfRule type="duplicateValues" dxfId="93" priority="99"/>
  </conditionalFormatting>
  <conditionalFormatting sqref="C292">
    <cfRule type="duplicateValues" dxfId="92" priority="100"/>
  </conditionalFormatting>
  <conditionalFormatting sqref="C292">
    <cfRule type="duplicateValues" dxfId="91" priority="101"/>
    <cfRule type="duplicateValues" dxfId="90" priority="102"/>
  </conditionalFormatting>
  <conditionalFormatting sqref="C292">
    <cfRule type="duplicateValues" dxfId="89" priority="103"/>
  </conditionalFormatting>
  <conditionalFormatting sqref="C292">
    <cfRule type="duplicateValues" dxfId="88" priority="89"/>
  </conditionalFormatting>
  <conditionalFormatting sqref="C292">
    <cfRule type="duplicateValues" dxfId="87" priority="88"/>
  </conditionalFormatting>
  <conditionalFormatting sqref="C292">
    <cfRule type="duplicateValues" dxfId="86" priority="86"/>
    <cfRule type="duplicateValues" dxfId="85" priority="87"/>
  </conditionalFormatting>
  <conditionalFormatting sqref="AI293">
    <cfRule type="cellIs" dxfId="84" priority="85" operator="greaterThan">
      <formula>1</formula>
    </cfRule>
  </conditionalFormatting>
  <conditionalFormatting sqref="D293">
    <cfRule type="duplicateValues" dxfId="83" priority="84"/>
  </conditionalFormatting>
  <conditionalFormatting sqref="L293">
    <cfRule type="duplicateValues" dxfId="82" priority="83"/>
  </conditionalFormatting>
  <conditionalFormatting sqref="C293">
    <cfRule type="duplicateValues" dxfId="81" priority="82"/>
  </conditionalFormatting>
  <conditionalFormatting sqref="C293">
    <cfRule type="duplicateValues" dxfId="80" priority="80"/>
    <cfRule type="duplicateValues" dxfId="79" priority="81"/>
  </conditionalFormatting>
  <conditionalFormatting sqref="C294">
    <cfRule type="cellIs" dxfId="78" priority="69" operator="equal">
      <formula>41877013.5</formula>
    </cfRule>
  </conditionalFormatting>
  <conditionalFormatting sqref="AI294">
    <cfRule type="cellIs" dxfId="77" priority="68" operator="greaterThan">
      <formula>1</formula>
    </cfRule>
  </conditionalFormatting>
  <conditionalFormatting sqref="L294">
    <cfRule type="duplicateValues" dxfId="76" priority="67"/>
  </conditionalFormatting>
  <conditionalFormatting sqref="C294">
    <cfRule type="duplicateValues" dxfId="75" priority="70"/>
  </conditionalFormatting>
  <conditionalFormatting sqref="C294">
    <cfRule type="duplicateValues" dxfId="74" priority="71"/>
  </conditionalFormatting>
  <conditionalFormatting sqref="C294">
    <cfRule type="duplicateValues" dxfId="73" priority="72"/>
  </conditionalFormatting>
  <conditionalFormatting sqref="C294">
    <cfRule type="duplicateValues" dxfId="72" priority="73"/>
  </conditionalFormatting>
  <conditionalFormatting sqref="C294">
    <cfRule type="duplicateValues" dxfId="71" priority="74"/>
  </conditionalFormatting>
  <conditionalFormatting sqref="C294">
    <cfRule type="duplicateValues" dxfId="70" priority="75"/>
  </conditionalFormatting>
  <conditionalFormatting sqref="C294">
    <cfRule type="duplicateValues" dxfId="69" priority="76"/>
  </conditionalFormatting>
  <conditionalFormatting sqref="C294">
    <cfRule type="duplicateValues" dxfId="68" priority="77"/>
    <cfRule type="duplicateValues" dxfId="67" priority="78"/>
  </conditionalFormatting>
  <conditionalFormatting sqref="C294">
    <cfRule type="duplicateValues" dxfId="66" priority="79"/>
  </conditionalFormatting>
  <conditionalFormatting sqref="C294">
    <cfRule type="duplicateValues" dxfId="65" priority="66"/>
  </conditionalFormatting>
  <conditionalFormatting sqref="C294">
    <cfRule type="duplicateValues" dxfId="64" priority="65"/>
  </conditionalFormatting>
  <conditionalFormatting sqref="C294">
    <cfRule type="duplicateValues" dxfId="63" priority="63"/>
    <cfRule type="duplicateValues" dxfId="62" priority="64"/>
  </conditionalFormatting>
  <conditionalFormatting sqref="AI295">
    <cfRule type="cellIs" dxfId="61" priority="62" operator="greaterThan">
      <formula>1</formula>
    </cfRule>
  </conditionalFormatting>
  <conditionalFormatting sqref="D295">
    <cfRule type="duplicateValues" dxfId="60" priority="61"/>
  </conditionalFormatting>
  <conditionalFormatting sqref="M295">
    <cfRule type="duplicateValues" dxfId="59" priority="60"/>
  </conditionalFormatting>
  <conditionalFormatting sqref="C295">
    <cfRule type="duplicateValues" dxfId="58" priority="59"/>
  </conditionalFormatting>
  <conditionalFormatting sqref="C295">
    <cfRule type="duplicateValues" dxfId="57" priority="57"/>
    <cfRule type="duplicateValues" dxfId="56" priority="58"/>
  </conditionalFormatting>
  <conditionalFormatting sqref="C296">
    <cfRule type="cellIs" dxfId="55" priority="46" operator="equal">
      <formula>41877013.5</formula>
    </cfRule>
  </conditionalFormatting>
  <conditionalFormatting sqref="AI296">
    <cfRule type="cellIs" dxfId="54" priority="45" operator="greaterThan">
      <formula>1</formula>
    </cfRule>
  </conditionalFormatting>
  <conditionalFormatting sqref="L296">
    <cfRule type="duplicateValues" dxfId="53" priority="44"/>
  </conditionalFormatting>
  <conditionalFormatting sqref="C296">
    <cfRule type="duplicateValues" dxfId="52" priority="47"/>
  </conditionalFormatting>
  <conditionalFormatting sqref="C296">
    <cfRule type="duplicateValues" dxfId="51" priority="48"/>
  </conditionalFormatting>
  <conditionalFormatting sqref="C296">
    <cfRule type="duplicateValues" dxfId="50" priority="49"/>
  </conditionalFormatting>
  <conditionalFormatting sqref="C296">
    <cfRule type="duplicateValues" dxfId="49" priority="50"/>
  </conditionalFormatting>
  <conditionalFormatting sqref="C296">
    <cfRule type="duplicateValues" dxfId="48" priority="51"/>
  </conditionalFormatting>
  <conditionalFormatting sqref="C296">
    <cfRule type="duplicateValues" dxfId="47" priority="52"/>
  </conditionalFormatting>
  <conditionalFormatting sqref="C296">
    <cfRule type="duplicateValues" dxfId="46" priority="53"/>
  </conditionalFormatting>
  <conditionalFormatting sqref="C296">
    <cfRule type="duplicateValues" dxfId="45" priority="54"/>
    <cfRule type="duplicateValues" dxfId="44" priority="55"/>
  </conditionalFormatting>
  <conditionalFormatting sqref="C296">
    <cfRule type="duplicateValues" dxfId="43" priority="56"/>
  </conditionalFormatting>
  <conditionalFormatting sqref="C296">
    <cfRule type="duplicateValues" dxfId="42" priority="43"/>
  </conditionalFormatting>
  <conditionalFormatting sqref="C296">
    <cfRule type="duplicateValues" dxfId="41" priority="42"/>
  </conditionalFormatting>
  <conditionalFormatting sqref="C296">
    <cfRule type="duplicateValues" dxfId="40" priority="40"/>
    <cfRule type="duplicateValues" dxfId="39" priority="41"/>
  </conditionalFormatting>
  <conditionalFormatting sqref="C297">
    <cfRule type="cellIs" dxfId="38" priority="38" operator="equal">
      <formula>41877013.5</formula>
    </cfRule>
  </conditionalFormatting>
  <conditionalFormatting sqref="AI297:AJ297">
    <cfRule type="cellIs" dxfId="37" priority="37" operator="greaterThan">
      <formula>1</formula>
    </cfRule>
  </conditionalFormatting>
  <conditionalFormatting sqref="C297">
    <cfRule type="duplicateValues" dxfId="36" priority="36"/>
  </conditionalFormatting>
  <conditionalFormatting sqref="C297">
    <cfRule type="duplicateValues" dxfId="35" priority="39"/>
  </conditionalFormatting>
  <conditionalFormatting sqref="L297">
    <cfRule type="duplicateValues" dxfId="34" priority="35"/>
  </conditionalFormatting>
  <conditionalFormatting sqref="C297">
    <cfRule type="duplicateValues" dxfId="33" priority="34"/>
  </conditionalFormatting>
  <conditionalFormatting sqref="C297">
    <cfRule type="duplicateValues" dxfId="32" priority="33"/>
  </conditionalFormatting>
  <conditionalFormatting sqref="C297">
    <cfRule type="duplicateValues" dxfId="31" priority="32"/>
  </conditionalFormatting>
  <conditionalFormatting sqref="C297">
    <cfRule type="duplicateValues" dxfId="30" priority="31"/>
  </conditionalFormatting>
  <conditionalFormatting sqref="C297">
    <cfRule type="duplicateValues" dxfId="29" priority="30"/>
  </conditionalFormatting>
  <conditionalFormatting sqref="C297">
    <cfRule type="duplicateValues" dxfId="28" priority="29"/>
  </conditionalFormatting>
  <conditionalFormatting sqref="C297">
    <cfRule type="duplicateValues" dxfId="27" priority="28"/>
  </conditionalFormatting>
  <conditionalFormatting sqref="C297">
    <cfRule type="duplicateValues" dxfId="26" priority="27"/>
  </conditionalFormatting>
  <conditionalFormatting sqref="C297">
    <cfRule type="duplicateValues" dxfId="25" priority="25"/>
    <cfRule type="duplicateValues" dxfId="24" priority="26"/>
  </conditionalFormatting>
  <conditionalFormatting sqref="C298">
    <cfRule type="cellIs" dxfId="23" priority="23" operator="equal">
      <formula>41877013.5</formula>
    </cfRule>
  </conditionalFormatting>
  <conditionalFormatting sqref="AI298:AJ298">
    <cfRule type="cellIs" dxfId="22" priority="22" operator="greaterThan">
      <formula>1</formula>
    </cfRule>
  </conditionalFormatting>
  <conditionalFormatting sqref="C298">
    <cfRule type="duplicateValues" dxfId="21" priority="21"/>
  </conditionalFormatting>
  <conditionalFormatting sqref="C298">
    <cfRule type="duplicateValues" dxfId="20" priority="24"/>
  </conditionalFormatting>
  <conditionalFormatting sqref="L298">
    <cfRule type="duplicateValues" dxfId="19" priority="20"/>
  </conditionalFormatting>
  <conditionalFormatting sqref="C298">
    <cfRule type="duplicateValues" dxfId="18" priority="19"/>
  </conditionalFormatting>
  <conditionalFormatting sqref="C298">
    <cfRule type="duplicateValues" dxfId="17" priority="18"/>
  </conditionalFormatting>
  <conditionalFormatting sqref="C298">
    <cfRule type="duplicateValues" dxfId="16" priority="17"/>
  </conditionalFormatting>
  <conditionalFormatting sqref="C298">
    <cfRule type="duplicateValues" dxfId="15" priority="16"/>
  </conditionalFormatting>
  <conditionalFormatting sqref="C298">
    <cfRule type="duplicateValues" dxfId="14" priority="15"/>
  </conditionalFormatting>
  <conditionalFormatting sqref="C298">
    <cfRule type="duplicateValues" dxfId="13" priority="14"/>
  </conditionalFormatting>
  <conditionalFormatting sqref="C298">
    <cfRule type="duplicateValues" dxfId="12" priority="13"/>
  </conditionalFormatting>
  <conditionalFormatting sqref="C298">
    <cfRule type="duplicateValues" dxfId="11" priority="12"/>
  </conditionalFormatting>
  <conditionalFormatting sqref="C298">
    <cfRule type="duplicateValues" dxfId="10" priority="10"/>
    <cfRule type="duplicateValues" dxfId="9" priority="11"/>
  </conditionalFormatting>
  <conditionalFormatting sqref="C299">
    <cfRule type="cellIs" dxfId="8" priority="9" operator="equal">
      <formula>41877013.5</formula>
    </cfRule>
  </conditionalFormatting>
  <conditionalFormatting sqref="AK299">
    <cfRule type="cellIs" dxfId="7" priority="8" operator="greaterThan">
      <formula>1</formula>
    </cfRule>
  </conditionalFormatting>
  <conditionalFormatting sqref="C299">
    <cfRule type="duplicateValues" dxfId="6" priority="7"/>
  </conditionalFormatting>
  <conditionalFormatting sqref="C300">
    <cfRule type="cellIs" dxfId="5" priority="6" operator="equal">
      <formula>41877013.5</formula>
    </cfRule>
  </conditionalFormatting>
  <conditionalFormatting sqref="AK300">
    <cfRule type="cellIs" dxfId="4" priority="5" operator="greaterThan">
      <formula>1</formula>
    </cfRule>
  </conditionalFormatting>
  <conditionalFormatting sqref="C300">
    <cfRule type="duplicateValues" dxfId="3" priority="4"/>
  </conditionalFormatting>
  <conditionalFormatting sqref="AI301">
    <cfRule type="cellIs" dxfId="2" priority="3" operator="greaterThan">
      <formula>1</formula>
    </cfRule>
  </conditionalFormatting>
  <conditionalFormatting sqref="C301">
    <cfRule type="duplicateValues" dxfId="1" priority="1"/>
    <cfRule type="duplicateValues" dxfId="0" priority="2"/>
  </conditionalFormatting>
  <dataValidations disablePrompts="1" count="4">
    <dataValidation type="whole" allowBlank="1" showInputMessage="1" showErrorMessage="1" errorTitle="CEDULA" error="DEBE SER SOLO NUMERO SIN COMA O PUNTO Y NO COLOCAR EL (V,E,P)" sqref="C121">
      <formula1>0</formula1>
      <formula2>9999999999</formula2>
    </dataValidation>
    <dataValidation type="textLength" allowBlank="1" showInputMessage="1" showErrorMessage="1" sqref="L121">
      <formula1>1</formula1>
      <formula2>40</formula2>
    </dataValidation>
    <dataValidation type="textLength" operator="equal" allowBlank="1" showInputMessage="1" showErrorMessage="1" sqref="N121">
      <formula1>20</formula1>
    </dataValidation>
    <dataValidation type="list" operator="equal" allowBlank="1" showErrorMessage="1" sqref="AP7">
      <formula1>"BONO VACACIONAL (ART. 192 L.O.T.T.T),FRACCION BONO VACACIONAL (ART. 196 L.O.T.T.T.)"</formula1>
      <formula2>0</formula2>
    </dataValidation>
  </dataValidation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GLOBAL</vt:lpstr>
      <vt:lpstr>ALTO NIVEL</vt:lpstr>
      <vt:lpstr>COMISIÓN SIN COBRAR</vt:lpstr>
      <vt:lpstr>FIJOS</vt:lpstr>
      <vt:lpstr>JUBILADOS</vt:lpstr>
      <vt:lpstr>OBRERO</vt:lpstr>
      <vt:lpstr>CONTRATADO</vt:lpstr>
      <vt:lpstr>HP</vt:lpstr>
      <vt:lpstr>TOTAL NOMINA</vt:lpstr>
      <vt:lpstr>TICKET</vt:lpstr>
      <vt:lpstr>TABULADOR</vt:lpstr>
      <vt:lpstr>HONORARIOS P</vt:lpstr>
      <vt:lpstr>SUSPENDIDOS</vt:lpstr>
      <vt:lpstr>EGRESO 2022 </vt:lpstr>
      <vt:lpstr>EGRESO 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Mayra Perez</dc:creator>
  <cp:lastModifiedBy>Director Talento Hum</cp:lastModifiedBy>
  <dcterms:created xsi:type="dcterms:W3CDTF">2021-05-07T19:39:12Z</dcterms:created>
  <dcterms:modified xsi:type="dcterms:W3CDTF">2022-02-23T15:16:12Z</dcterms:modified>
</cp:coreProperties>
</file>